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B0F6C21B-73B5-485C-83B5-2B8D279C5343}" xr6:coauthVersionLast="47" xr6:coauthVersionMax="47" xr10:uidLastSave="{00000000-0000-0000-0000-000000000000}"/>
  <bookViews>
    <workbookView xWindow="28680" yWindow="-120" windowWidth="29040" windowHeight="15720" activeTab="1" xr2:uid="{4E920B4D-4E2A-441F-97C4-4D57A0C020AE}"/>
  </bookViews>
  <sheets>
    <sheet name="SubSector Analysis" sheetId="3" r:id="rId1"/>
    <sheet name="Nifty 750 Analysis" sheetId="2" r:id="rId2"/>
    <sheet name="Price_Filter_23_08_2024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B46" i="3"/>
  <c r="B49" i="3"/>
  <c r="B57" i="3"/>
  <c r="B3" i="3"/>
  <c r="B5" i="3"/>
  <c r="B8" i="3"/>
  <c r="B54" i="3"/>
  <c r="B71" i="3"/>
  <c r="B12" i="3"/>
  <c r="B67" i="3"/>
  <c r="B10" i="3"/>
  <c r="B36" i="3"/>
  <c r="B47" i="3"/>
  <c r="B72" i="3"/>
  <c r="B13" i="3"/>
  <c r="B14" i="3"/>
  <c r="B59" i="3"/>
  <c r="B19" i="3"/>
  <c r="B39" i="3"/>
  <c r="B7" i="3"/>
  <c r="B79" i="3"/>
  <c r="B43" i="3"/>
  <c r="B31" i="3"/>
  <c r="B34" i="3"/>
  <c r="B89" i="3"/>
  <c r="B93" i="3"/>
  <c r="B90" i="3"/>
  <c r="B20" i="3"/>
  <c r="B42" i="3"/>
  <c r="B21" i="3"/>
  <c r="B37" i="3"/>
  <c r="B94" i="3"/>
  <c r="B29" i="3"/>
  <c r="B33" i="3"/>
  <c r="B52" i="3"/>
  <c r="B106" i="3"/>
  <c r="B15" i="3"/>
  <c r="B6" i="3"/>
  <c r="B60" i="3"/>
  <c r="B38" i="3"/>
  <c r="B48" i="3"/>
  <c r="B76" i="3"/>
  <c r="B22" i="3"/>
  <c r="B83" i="3"/>
  <c r="B55" i="3"/>
  <c r="B32" i="3"/>
  <c r="B56" i="3"/>
  <c r="B85" i="3"/>
  <c r="B68" i="3"/>
  <c r="B45" i="3"/>
  <c r="B23" i="3"/>
  <c r="B61" i="3"/>
  <c r="B80" i="3"/>
  <c r="B105" i="3"/>
  <c r="B78" i="3"/>
  <c r="B104" i="3"/>
  <c r="B95" i="3"/>
  <c r="B40" i="3"/>
  <c r="B17" i="3"/>
  <c r="B24" i="3"/>
  <c r="B58" i="3"/>
  <c r="B35" i="3"/>
  <c r="B18" i="3"/>
  <c r="B25" i="3"/>
  <c r="B11" i="3"/>
  <c r="B84" i="3"/>
  <c r="B91" i="3"/>
  <c r="B30" i="3"/>
  <c r="B119" i="3"/>
  <c r="B92" i="3"/>
  <c r="B27" i="3"/>
  <c r="B99" i="3"/>
  <c r="B117" i="3"/>
  <c r="B97" i="3"/>
  <c r="B98" i="3"/>
  <c r="B107" i="3"/>
  <c r="B96" i="3"/>
  <c r="B28" i="3"/>
  <c r="B26" i="3"/>
  <c r="B53" i="3"/>
  <c r="B62" i="3"/>
  <c r="B51" i="3"/>
  <c r="B82" i="3"/>
  <c r="B81" i="3"/>
  <c r="B77" i="3"/>
  <c r="B16" i="3"/>
  <c r="B120" i="3"/>
  <c r="B4" i="3"/>
  <c r="B74" i="3"/>
  <c r="B75" i="3"/>
  <c r="B69" i="3"/>
  <c r="B103" i="3"/>
  <c r="B9" i="3"/>
  <c r="B73" i="3"/>
  <c r="B109" i="3"/>
  <c r="B63" i="3"/>
  <c r="B110" i="3"/>
  <c r="B86" i="3"/>
  <c r="B70" i="3"/>
  <c r="B44" i="3"/>
  <c r="B50" i="3"/>
  <c r="B2" i="3"/>
  <c r="B41" i="3"/>
  <c r="B101" i="3"/>
  <c r="B100" i="3"/>
  <c r="B87" i="3"/>
  <c r="B102" i="3"/>
  <c r="B64" i="3"/>
  <c r="B111" i="3"/>
  <c r="B65" i="3"/>
  <c r="B88" i="3"/>
  <c r="B122" i="3"/>
  <c r="B108" i="3"/>
  <c r="B112" i="3"/>
  <c r="B113" i="3"/>
  <c r="B114" i="3"/>
  <c r="B115" i="3"/>
  <c r="B121" i="3"/>
  <c r="B118" i="3"/>
  <c r="B66" i="3"/>
  <c r="B116" i="3"/>
  <c r="AQ566" i="2"/>
  <c r="AQ539" i="2"/>
  <c r="AQ621" i="2"/>
  <c r="AQ125" i="2"/>
  <c r="AQ423" i="2"/>
  <c r="AQ544" i="2"/>
  <c r="AQ357" i="2"/>
  <c r="AQ512" i="2"/>
  <c r="AQ586" i="2"/>
  <c r="AQ327" i="2"/>
  <c r="AQ360" i="2"/>
  <c r="AQ510" i="2"/>
  <c r="AQ270" i="2"/>
  <c r="AQ691" i="2"/>
  <c r="AQ199" i="2"/>
  <c r="AQ168" i="2"/>
  <c r="AQ142" i="2"/>
  <c r="AQ450" i="2"/>
  <c r="AQ659" i="2"/>
  <c r="AQ523" i="2"/>
  <c r="AQ520" i="2"/>
  <c r="AQ384" i="2"/>
  <c r="AQ88" i="2"/>
  <c r="AQ427" i="2"/>
  <c r="AQ107" i="2"/>
  <c r="AQ283" i="2"/>
  <c r="AQ506" i="2"/>
  <c r="AQ20" i="2"/>
  <c r="AQ204" i="2"/>
  <c r="AQ656" i="2"/>
  <c r="AQ354" i="2"/>
  <c r="AQ122" i="2"/>
  <c r="AQ664" i="2"/>
  <c r="AQ114" i="2"/>
  <c r="AQ648" i="2"/>
  <c r="AQ72" i="2"/>
  <c r="AQ6" i="2"/>
  <c r="AQ639" i="2"/>
  <c r="AQ284" i="2"/>
  <c r="AQ84" i="2"/>
  <c r="AQ516" i="2"/>
  <c r="AQ99" i="2"/>
  <c r="AQ36" i="2"/>
  <c r="AQ223" i="2"/>
  <c r="AQ303" i="2"/>
  <c r="AQ534" i="2"/>
  <c r="AQ209" i="2"/>
  <c r="AQ563" i="2"/>
  <c r="AQ257" i="2"/>
  <c r="AQ408" i="2"/>
  <c r="AQ174" i="2"/>
  <c r="AQ112" i="2"/>
  <c r="AQ78" i="2"/>
  <c r="AQ637" i="2"/>
  <c r="AQ86" i="2"/>
  <c r="AQ511" i="2"/>
  <c r="AQ480" i="2"/>
  <c r="AQ67" i="2"/>
  <c r="AQ540" i="2"/>
  <c r="AQ460" i="2"/>
  <c r="AQ161" i="2"/>
  <c r="AQ310" i="2"/>
  <c r="AQ299" i="2"/>
  <c r="AQ189" i="2"/>
  <c r="AQ443" i="2"/>
  <c r="AQ456" i="2"/>
  <c r="AQ297" i="2"/>
  <c r="AQ231" i="2"/>
  <c r="AQ390" i="2"/>
  <c r="AQ150" i="2"/>
  <c r="AQ449" i="2"/>
  <c r="AQ606" i="2"/>
  <c r="AQ307" i="2"/>
  <c r="AQ69" i="2"/>
  <c r="AQ482" i="2"/>
  <c r="AQ132" i="2"/>
  <c r="AQ194" i="2"/>
  <c r="AQ323" i="2"/>
  <c r="AQ490" i="2"/>
  <c r="AQ3" i="2"/>
  <c r="AQ336" i="2"/>
  <c r="AQ197" i="2"/>
  <c r="AQ315" i="2"/>
  <c r="AQ92" i="2"/>
  <c r="AQ538" i="2"/>
  <c r="AQ311" i="2"/>
  <c r="AQ577" i="2"/>
  <c r="AQ207" i="2"/>
  <c r="AQ44" i="2"/>
  <c r="AQ338" i="2"/>
  <c r="AQ14" i="2"/>
  <c r="AQ329" i="2"/>
  <c r="AQ636" i="2"/>
  <c r="AQ324" i="2"/>
  <c r="AQ243" i="2"/>
  <c r="AQ7" i="2"/>
  <c r="AQ415" i="2"/>
  <c r="AQ60" i="2"/>
  <c r="AQ293" i="2"/>
  <c r="AQ66" i="2"/>
  <c r="AQ369" i="2"/>
  <c r="AQ187" i="2"/>
  <c r="AQ288" i="2"/>
  <c r="AQ252" i="2"/>
  <c r="AQ218" i="2"/>
  <c r="AQ507" i="2"/>
  <c r="AQ151" i="2"/>
  <c r="AQ260" i="2"/>
  <c r="AQ407" i="2"/>
  <c r="AQ111" i="2"/>
  <c r="AQ165" i="2"/>
  <c r="AQ274" i="2"/>
  <c r="AQ210" i="2"/>
  <c r="AQ624" i="2"/>
  <c r="AQ358" i="2"/>
  <c r="AQ31" i="2"/>
  <c r="AQ519" i="2"/>
  <c r="AQ226" i="2"/>
  <c r="AQ698" i="2"/>
  <c r="AQ9" i="2"/>
  <c r="AQ152" i="2"/>
  <c r="AQ486" i="2"/>
  <c r="AQ193" i="2"/>
  <c r="AQ378" i="2"/>
  <c r="AQ49" i="2"/>
  <c r="AQ273" i="2"/>
  <c r="AQ287" i="2"/>
  <c r="AQ342" i="2"/>
  <c r="AQ451" i="2"/>
  <c r="AQ38" i="2"/>
  <c r="AQ156" i="2"/>
  <c r="AQ211" i="2"/>
  <c r="AQ196" i="2"/>
  <c r="AQ184" i="2"/>
  <c r="AQ471" i="2"/>
  <c r="AQ592" i="2"/>
  <c r="AQ316" i="2"/>
  <c r="AQ317" i="2"/>
  <c r="AQ272" i="2"/>
  <c r="AQ46" i="2"/>
  <c r="AQ361" i="2"/>
  <c r="AQ445" i="2"/>
  <c r="AQ722" i="2"/>
  <c r="AQ697" i="2"/>
  <c r="AQ477" i="2"/>
  <c r="AQ370" i="2"/>
  <c r="AQ109" i="2"/>
  <c r="AQ115" i="2"/>
  <c r="AQ91" i="2"/>
  <c r="AQ332" i="2"/>
  <c r="AQ225" i="2"/>
  <c r="AQ235" i="2"/>
  <c r="AQ388" i="2"/>
  <c r="AQ275" i="2"/>
  <c r="AQ536" i="2"/>
  <c r="AQ16" i="2"/>
  <c r="AQ485" i="2"/>
  <c r="AQ349" i="2"/>
  <c r="AQ195" i="2"/>
  <c r="AQ531" i="2"/>
  <c r="AQ402" i="2"/>
  <c r="AQ553" i="2"/>
  <c r="AQ557" i="2"/>
  <c r="AQ261" i="2"/>
  <c r="AQ33" i="2"/>
  <c r="AQ628" i="2"/>
  <c r="AQ155" i="2"/>
  <c r="AQ502" i="2"/>
  <c r="AQ635" i="2"/>
  <c r="AQ515" i="2"/>
  <c r="AQ525" i="2"/>
  <c r="AQ585" i="2"/>
  <c r="AQ4" i="2"/>
  <c r="AQ454" i="2"/>
  <c r="AQ365" i="2"/>
  <c r="AQ646" i="2"/>
  <c r="AQ126" i="2"/>
  <c r="AQ141" i="2"/>
  <c r="AQ219" i="2"/>
  <c r="AQ18" i="2"/>
  <c r="AQ217" i="2"/>
  <c r="AQ208" i="2"/>
  <c r="AQ631" i="2"/>
  <c r="AQ169" i="2"/>
  <c r="AQ403" i="2"/>
  <c r="AQ45" i="2"/>
  <c r="AQ42" i="2"/>
  <c r="AQ675" i="2"/>
  <c r="AQ552" i="2"/>
  <c r="AQ412" i="2"/>
  <c r="AQ162" i="2"/>
  <c r="AQ300" i="2"/>
  <c r="AQ391" i="2"/>
  <c r="AQ684" i="2"/>
  <c r="AQ81" i="2"/>
  <c r="AQ617" i="2"/>
  <c r="AQ644" i="2"/>
  <c r="AQ472" i="2"/>
  <c r="AQ444" i="2"/>
  <c r="AQ64" i="2"/>
  <c r="AQ437" i="2"/>
  <c r="AQ39" i="2"/>
  <c r="AQ366" i="2"/>
  <c r="AQ238" i="2"/>
  <c r="AQ601" i="2"/>
  <c r="AQ396" i="2"/>
  <c r="AQ626" i="2"/>
  <c r="AQ528" i="2"/>
  <c r="AQ386" i="2"/>
  <c r="AQ267" i="2"/>
  <c r="AQ71" i="2"/>
  <c r="AQ488" i="2"/>
  <c r="AQ240" i="2"/>
  <c r="AQ597" i="2"/>
  <c r="AQ175" i="2"/>
  <c r="AQ524" i="2"/>
  <c r="AQ545" i="2"/>
  <c r="AQ154" i="2"/>
  <c r="AQ387" i="2"/>
  <c r="AQ306" i="2"/>
  <c r="AQ278" i="2"/>
  <c r="AQ82" i="2"/>
  <c r="AQ565" i="2"/>
  <c r="AQ279" i="2"/>
  <c r="AQ63" i="2"/>
  <c r="AQ670" i="2"/>
  <c r="AQ457" i="2"/>
  <c r="AQ266" i="2"/>
  <c r="AQ581" i="2"/>
  <c r="AQ583" i="2"/>
  <c r="AQ62" i="2"/>
  <c r="AQ496" i="2"/>
  <c r="AQ555" i="2"/>
  <c r="AQ726" i="2"/>
  <c r="AQ712" i="2"/>
  <c r="AQ590" i="2"/>
  <c r="AQ94" i="2"/>
  <c r="AQ418" i="2"/>
  <c r="AQ159" i="2"/>
  <c r="AQ529" i="2"/>
  <c r="AQ291" i="2"/>
  <c r="AQ305" i="2"/>
  <c r="AQ248" i="2"/>
  <c r="AQ289" i="2"/>
  <c r="AQ662" i="2"/>
  <c r="AQ700" i="2"/>
  <c r="AQ379" i="2"/>
  <c r="AQ598" i="2"/>
  <c r="AQ100" i="2"/>
  <c r="AQ170" i="2"/>
  <c r="AQ343" i="2"/>
  <c r="AQ57" i="2"/>
  <c r="AQ346" i="2"/>
  <c r="AQ263" i="2"/>
  <c r="AQ353" i="2"/>
  <c r="AQ467" i="2"/>
  <c r="AQ90" i="2"/>
  <c r="AQ32" i="2"/>
  <c r="AQ21" i="2"/>
  <c r="AQ29" i="2"/>
  <c r="AQ285" i="2"/>
  <c r="AQ584" i="2"/>
  <c r="AQ546" i="2"/>
  <c r="AQ79" i="2"/>
  <c r="AQ68" i="2"/>
  <c r="AQ554" i="2"/>
  <c r="AQ447" i="2"/>
  <c r="AQ340" i="2"/>
  <c r="AQ213" i="2"/>
  <c r="AQ559" i="2"/>
  <c r="AQ400" i="2"/>
  <c r="AQ458" i="2"/>
  <c r="AQ337" i="2"/>
  <c r="AQ373" i="2"/>
  <c r="AQ137" i="2"/>
  <c r="AQ214" i="2"/>
  <c r="AQ171" i="2"/>
  <c r="AQ492" i="2"/>
  <c r="AQ413" i="2"/>
  <c r="AQ54" i="2"/>
  <c r="AQ478" i="2"/>
  <c r="AQ604" i="2"/>
  <c r="AQ98" i="2"/>
  <c r="AQ113" i="2"/>
  <c r="AQ281" i="2"/>
  <c r="AQ313" i="2"/>
  <c r="AQ714" i="2"/>
  <c r="AQ85" i="2"/>
  <c r="AQ614" i="2"/>
  <c r="AQ52" i="2"/>
  <c r="AQ26" i="2"/>
  <c r="AQ334" i="2"/>
  <c r="AQ335" i="2"/>
  <c r="AQ70" i="2"/>
  <c r="AQ469" i="2"/>
  <c r="AQ561" i="2"/>
  <c r="AQ634" i="2"/>
  <c r="AQ244" i="2"/>
  <c r="AQ398" i="2"/>
  <c r="AQ629" i="2"/>
  <c r="AQ255" i="2"/>
  <c r="AQ368" i="2"/>
  <c r="AQ143" i="2"/>
  <c r="AQ180" i="2"/>
  <c r="AQ224" i="2"/>
  <c r="AQ473" i="2"/>
  <c r="AQ149" i="2"/>
  <c r="AQ87" i="2"/>
  <c r="AQ526" i="2"/>
  <c r="AQ377" i="2"/>
  <c r="AQ286" i="2"/>
  <c r="AQ499" i="2"/>
  <c r="AQ232" i="2"/>
  <c r="AQ627" i="2"/>
  <c r="AQ638" i="2"/>
  <c r="AQ246" i="2"/>
  <c r="AQ352" i="2"/>
  <c r="AQ304" i="2"/>
  <c r="AQ160" i="2"/>
  <c r="AQ198" i="2"/>
  <c r="AQ221" i="2"/>
  <c r="AQ222" i="2"/>
  <c r="AQ314" i="2"/>
  <c r="AQ220" i="2"/>
  <c r="AQ104" i="2"/>
  <c r="AQ568" i="2"/>
  <c r="AQ105" i="2"/>
  <c r="AQ24" i="2"/>
  <c r="AQ10" i="2"/>
  <c r="AQ497" i="2"/>
  <c r="AQ667" i="2"/>
  <c r="AQ8" i="2"/>
  <c r="AQ711" i="2"/>
  <c r="AQ119" i="2"/>
  <c r="AQ439" i="2"/>
  <c r="AQ645" i="2"/>
  <c r="AQ51" i="2"/>
  <c r="AQ406" i="2"/>
  <c r="AQ40" i="2"/>
  <c r="AQ607" i="2"/>
  <c r="AQ147" i="2"/>
  <c r="AQ55" i="2"/>
  <c r="AQ89" i="2"/>
  <c r="AQ660" i="2"/>
  <c r="AQ330" i="2"/>
  <c r="AQ30" i="2"/>
  <c r="AQ484" i="2"/>
  <c r="AQ709" i="2"/>
  <c r="AQ481" i="2"/>
  <c r="AQ397" i="2"/>
  <c r="AQ530" i="2"/>
  <c r="AQ129" i="2"/>
  <c r="AQ446" i="2"/>
  <c r="AQ65" i="2"/>
  <c r="AQ319" i="2"/>
  <c r="AQ118" i="2"/>
  <c r="AQ254" i="2"/>
  <c r="AQ321" i="2"/>
  <c r="AQ605" i="2"/>
  <c r="AQ658" i="2"/>
  <c r="AQ216" i="2"/>
  <c r="AQ580" i="2"/>
  <c r="AQ341" i="2"/>
  <c r="AQ318" i="2"/>
  <c r="AQ164" i="2"/>
  <c r="AQ212" i="2"/>
  <c r="AQ37" i="2"/>
  <c r="AQ375" i="2"/>
  <c r="AQ241" i="2"/>
  <c r="AQ489" i="2"/>
  <c r="AQ262" i="2"/>
  <c r="AQ411" i="2"/>
  <c r="AQ594" i="2"/>
  <c r="AQ609" i="2"/>
  <c r="AQ121" i="2"/>
  <c r="AQ178" i="2"/>
  <c r="AQ695" i="2"/>
  <c r="AQ518" i="2"/>
  <c r="AQ153" i="2"/>
  <c r="AQ679" i="2"/>
  <c r="AQ268" i="2"/>
  <c r="AQ185" i="2"/>
  <c r="AQ290" i="2"/>
  <c r="AQ302" i="2"/>
  <c r="AQ376" i="2"/>
  <c r="AQ385" i="2"/>
  <c r="AQ476" i="2"/>
  <c r="AQ689" i="2"/>
  <c r="AQ200" i="2"/>
  <c r="AQ157" i="2"/>
  <c r="AQ167" i="2"/>
  <c r="AQ17" i="2"/>
  <c r="AQ301" i="2"/>
  <c r="AQ514" i="2"/>
  <c r="AQ41" i="2"/>
  <c r="AQ120" i="2"/>
  <c r="AQ500" i="2"/>
  <c r="AQ95" i="2"/>
  <c r="AQ5" i="2"/>
  <c r="AQ50" i="2"/>
  <c r="AQ642" i="2"/>
  <c r="AQ128" i="2"/>
  <c r="AQ394" i="2"/>
  <c r="AQ12" i="2"/>
  <c r="AQ11" i="2"/>
  <c r="AQ139" i="2"/>
  <c r="AQ2" i="2"/>
  <c r="AQ494" i="2"/>
  <c r="AQ424" i="2"/>
  <c r="AQ239" i="2"/>
  <c r="AQ183" i="2"/>
  <c r="AQ438" i="2"/>
  <c r="AQ190" i="2"/>
  <c r="AQ177" i="2"/>
  <c r="AQ434" i="2"/>
  <c r="AQ650" i="2"/>
  <c r="AQ58" i="2"/>
  <c r="AQ201" i="2"/>
  <c r="AQ475" i="2"/>
  <c r="AQ13" i="2"/>
  <c r="AQ250" i="2"/>
  <c r="AQ48" i="2"/>
  <c r="AQ610" i="2"/>
  <c r="AQ101" i="2"/>
  <c r="AQ730" i="2"/>
  <c r="AQ517" i="2"/>
  <c r="AQ269" i="2"/>
  <c r="AQ247" i="2"/>
  <c r="AQ436" i="2"/>
  <c r="AQ558" i="2"/>
  <c r="AQ578" i="2"/>
  <c r="AQ202" i="2"/>
  <c r="AQ205" i="2"/>
  <c r="AQ344" i="2"/>
  <c r="AQ242" i="2"/>
  <c r="AQ374" i="2"/>
  <c r="AQ73" i="2"/>
  <c r="AQ355" i="2"/>
  <c r="AQ468" i="2"/>
  <c r="AQ692" i="2"/>
  <c r="AQ127" i="2"/>
  <c r="AQ676" i="2"/>
  <c r="AQ493" i="2"/>
  <c r="AQ97" i="2"/>
  <c r="AQ513" i="2"/>
  <c r="AQ409" i="2"/>
  <c r="AQ666" i="2"/>
  <c r="AQ83" i="2"/>
  <c r="AQ428" i="2"/>
  <c r="AQ34" i="2"/>
  <c r="AQ728" i="2"/>
  <c r="AQ426" i="2"/>
  <c r="AQ339" i="2"/>
  <c r="AQ277" i="2"/>
  <c r="AQ503" i="2"/>
  <c r="AQ233" i="2"/>
  <c r="AQ192" i="2"/>
  <c r="AQ419" i="2"/>
  <c r="AQ123" i="2"/>
  <c r="AQ527" i="2"/>
  <c r="AQ264" i="2"/>
  <c r="AQ258" i="2"/>
  <c r="AQ186" i="2"/>
  <c r="AQ399" i="2"/>
  <c r="AQ19" i="2"/>
  <c r="AQ371" i="2"/>
  <c r="AQ351" i="2"/>
  <c r="AQ431" i="2"/>
  <c r="AQ462" i="2"/>
  <c r="AQ721" i="2"/>
  <c r="AQ56" i="2"/>
  <c r="AQ693" i="2"/>
  <c r="AQ440" i="2"/>
  <c r="AQ133" i="2"/>
  <c r="AQ652" i="2"/>
  <c r="AQ508" i="2"/>
  <c r="AQ102" i="2"/>
  <c r="AQ110" i="2"/>
  <c r="AQ588" i="2"/>
  <c r="AQ732" i="2"/>
  <c r="AQ448" i="2"/>
  <c r="AQ532" i="2"/>
  <c r="AQ144" i="2"/>
  <c r="AQ655" i="2"/>
  <c r="AQ687" i="2"/>
  <c r="AQ569" i="2"/>
  <c r="AQ537" i="2"/>
  <c r="AQ103" i="2"/>
  <c r="AQ345" i="2"/>
  <c r="AQ237" i="2"/>
  <c r="AQ677" i="2"/>
  <c r="AQ505" i="2"/>
  <c r="AQ420" i="2"/>
  <c r="AQ479" i="2"/>
  <c r="AQ466" i="2"/>
  <c r="AQ333" i="2"/>
  <c r="AQ672" i="2"/>
  <c r="AQ15" i="2"/>
  <c r="AQ383" i="2"/>
  <c r="AQ227" i="2"/>
  <c r="AQ145" i="2"/>
  <c r="AQ461" i="2"/>
  <c r="AQ74" i="2"/>
  <c r="AQ491" i="2"/>
  <c r="AQ663" i="2"/>
  <c r="AQ372" i="2"/>
  <c r="AQ27" i="2"/>
  <c r="AQ681" i="2"/>
  <c r="AQ543" i="2"/>
  <c r="AQ405" i="2"/>
  <c r="AQ325" i="2"/>
  <c r="AQ533" i="2"/>
  <c r="AQ166" i="2"/>
  <c r="AQ421" i="2"/>
  <c r="AQ265" i="2"/>
  <c r="AQ389" i="2"/>
  <c r="AQ59" i="2"/>
  <c r="AQ163" i="2"/>
  <c r="AQ668" i="2"/>
  <c r="AQ22" i="2"/>
  <c r="AQ735" i="2"/>
  <c r="AQ727" i="2"/>
  <c r="AQ625" i="2"/>
  <c r="AQ228" i="2"/>
  <c r="AQ632" i="2"/>
  <c r="AQ432" i="2"/>
  <c r="AQ146" i="2"/>
  <c r="AQ452" i="2"/>
  <c r="AQ422" i="2"/>
  <c r="AQ464" i="2"/>
  <c r="AQ618" i="2"/>
  <c r="AQ498" i="2"/>
  <c r="AQ28" i="2"/>
  <c r="AQ230" i="2"/>
  <c r="AQ653" i="2"/>
  <c r="AQ615" i="2"/>
  <c r="AQ53" i="2"/>
  <c r="AQ80" i="2"/>
  <c r="AQ25" i="2"/>
  <c r="AQ521" i="2"/>
  <c r="AQ542" i="2"/>
  <c r="AQ474" i="2"/>
  <c r="AQ206" i="2"/>
  <c r="AQ188" i="2"/>
  <c r="AQ116" i="2"/>
  <c r="AQ140" i="2"/>
  <c r="AQ117" i="2"/>
  <c r="AQ312" i="2"/>
  <c r="AQ562" i="2"/>
  <c r="AQ256" i="2"/>
  <c r="AQ463" i="2"/>
  <c r="AQ47" i="2"/>
  <c r="AQ348" i="2"/>
  <c r="AQ556" i="2"/>
  <c r="AQ435" i="2"/>
  <c r="AQ619" i="2"/>
  <c r="AQ35" i="2"/>
  <c r="AQ292" i="2"/>
  <c r="AQ567" i="2"/>
  <c r="AQ93" i="2"/>
  <c r="AQ23" i="2"/>
  <c r="AQ657" i="2"/>
  <c r="AQ651" i="2"/>
  <c r="AQ181" i="2"/>
  <c r="AQ43" i="2"/>
  <c r="AQ276" i="2"/>
  <c r="AQ76" i="2"/>
  <c r="AQ393" i="2"/>
  <c r="AQ734" i="2"/>
  <c r="AQ363" i="2"/>
  <c r="AQ309" i="2"/>
  <c r="AQ253" i="2"/>
  <c r="AQ465" i="2"/>
  <c r="AQ673" i="2"/>
  <c r="AQ442" i="2"/>
  <c r="AQ158" i="2"/>
  <c r="AQ416" i="2"/>
  <c r="AQ176" i="2"/>
  <c r="AQ282" i="2"/>
  <c r="AQ571" i="2"/>
  <c r="AQ696" i="2"/>
  <c r="AQ541" i="2"/>
  <c r="AQ630" i="2"/>
  <c r="AQ328" i="2"/>
  <c r="AQ136" i="2"/>
  <c r="AQ708" i="2"/>
  <c r="AQ215" i="2"/>
  <c r="AQ723" i="2"/>
  <c r="AQ124" i="2"/>
  <c r="AQ430" i="2"/>
  <c r="AQ191" i="2"/>
  <c r="AQ699" i="2"/>
  <c r="AQ350" i="2"/>
  <c r="AQ362" i="2"/>
  <c r="AQ706" i="2"/>
  <c r="AQ715" i="2"/>
  <c r="AQ294" i="2"/>
  <c r="AQ280" i="2"/>
  <c r="AQ77" i="2"/>
  <c r="AQ622" i="2"/>
  <c r="AQ245" i="2"/>
  <c r="AQ733" i="2"/>
  <c r="AQ148" i="2"/>
  <c r="AQ573" i="2"/>
  <c r="AQ106" i="2"/>
  <c r="AQ549" i="2"/>
  <c r="AQ130" i="2"/>
  <c r="AQ131" i="2"/>
  <c r="AQ179" i="2"/>
  <c r="AQ75" i="2"/>
  <c r="AQ620" i="2"/>
  <c r="AQ623" i="2"/>
  <c r="AQ551" i="2"/>
  <c r="AQ688" i="2"/>
  <c r="AQ682" i="2"/>
  <c r="AQ367" i="2"/>
  <c r="AQ296" i="2"/>
  <c r="AQ326" i="2"/>
  <c r="AQ356" i="2"/>
  <c r="AQ548" i="2"/>
  <c r="AQ322" i="2"/>
  <c r="AQ138" i="2"/>
  <c r="AQ470" i="2"/>
  <c r="AQ560" i="2"/>
  <c r="AQ401" i="2"/>
  <c r="AQ737" i="2"/>
  <c r="AQ685" i="2"/>
  <c r="AQ654" i="2"/>
  <c r="AQ718" i="2"/>
  <c r="AQ134" i="2"/>
  <c r="AQ690" i="2"/>
  <c r="AQ575" i="2"/>
  <c r="AQ674" i="2"/>
  <c r="AQ251" i="2"/>
  <c r="AQ547" i="2"/>
  <c r="AQ595" i="2"/>
  <c r="AQ641" i="2"/>
  <c r="AQ331" i="2"/>
  <c r="AQ501" i="2"/>
  <c r="AQ596" i="2"/>
  <c r="AQ522" i="2"/>
  <c r="AQ108" i="2"/>
  <c r="AQ135" i="2"/>
  <c r="AQ704" i="2"/>
  <c r="AQ589" i="2"/>
  <c r="AQ96" i="2"/>
  <c r="AQ308" i="2"/>
  <c r="AQ61" i="2"/>
  <c r="AQ564" i="2"/>
  <c r="AQ395" i="2"/>
  <c r="AQ359" i="2"/>
  <c r="AQ417" i="2"/>
  <c r="AQ295" i="2"/>
  <c r="AQ550" i="2"/>
  <c r="AQ574" i="2"/>
  <c r="AQ643" i="2"/>
  <c r="AQ249" i="2"/>
  <c r="AQ236" i="2"/>
  <c r="AQ380" i="2"/>
  <c r="AQ731" i="2"/>
  <c r="AQ229" i="2"/>
  <c r="AQ572" i="2"/>
  <c r="AQ364" i="2"/>
  <c r="AQ172" i="2"/>
  <c r="AQ414" i="2"/>
  <c r="AQ509" i="2"/>
  <c r="AQ570" i="2"/>
  <c r="AQ453" i="2"/>
  <c r="AQ347" i="2"/>
  <c r="AQ410" i="2"/>
  <c r="AQ603" i="2"/>
  <c r="AQ425" i="2"/>
  <c r="AQ433" i="2"/>
  <c r="AQ173" i="2"/>
  <c r="AQ694" i="2"/>
  <c r="AQ504" i="2"/>
  <c r="AQ495" i="2"/>
  <c r="AQ234" i="2"/>
  <c r="AQ182" i="2"/>
  <c r="AQ320" i="2"/>
  <c r="AQ587" i="2"/>
  <c r="AQ611" i="2"/>
  <c r="AQ593" i="2"/>
  <c r="AQ649" i="2"/>
  <c r="AQ455" i="2"/>
  <c r="AQ298" i="2"/>
  <c r="AQ203" i="2"/>
  <c r="AQ487" i="2"/>
  <c r="AQ576" i="2"/>
  <c r="AQ671" i="2"/>
  <c r="AQ483" i="2"/>
  <c r="AQ713" i="2"/>
  <c r="AQ382" i="2"/>
  <c r="AQ600" i="2"/>
  <c r="AQ271" i="2"/>
  <c r="AQ404" i="2"/>
  <c r="AQ259" i="2"/>
  <c r="AQ392" i="2"/>
  <c r="AQ729" i="2"/>
  <c r="AQ612" i="2"/>
  <c r="AQ441" i="2"/>
  <c r="AQ678" i="2"/>
  <c r="AQ599" i="2"/>
  <c r="AQ381" i="2"/>
  <c r="AQ429" i="2"/>
  <c r="AQ608" i="2"/>
  <c r="AQ535" i="2"/>
  <c r="AQ647" i="2"/>
  <c r="AQ702" i="2"/>
  <c r="AQ686" i="2"/>
  <c r="AQ459" i="2"/>
  <c r="AQ720" i="2"/>
  <c r="AQ633" i="2"/>
  <c r="AQ602" i="2"/>
  <c r="AQ738" i="2"/>
  <c r="AQ724" i="2"/>
  <c r="AQ703" i="2"/>
  <c r="AQ707" i="2"/>
  <c r="AQ705" i="2"/>
  <c r="AQ579" i="2"/>
  <c r="AQ616" i="2"/>
  <c r="AQ613" i="2"/>
  <c r="AQ591" i="2"/>
  <c r="AQ716" i="2"/>
  <c r="AQ640" i="2"/>
  <c r="AQ710" i="2"/>
  <c r="AQ719" i="2"/>
  <c r="AQ665" i="2"/>
  <c r="AQ725" i="2"/>
  <c r="AQ717" i="2"/>
  <c r="AQ683" i="2"/>
  <c r="AQ680" i="2"/>
  <c r="AQ582" i="2"/>
  <c r="AQ669" i="2"/>
  <c r="AQ701" i="2"/>
  <c r="AQ661" i="2"/>
  <c r="AQ736" i="2"/>
  <c r="AK566" i="2"/>
  <c r="AR566" i="2" s="1"/>
  <c r="AK539" i="2"/>
  <c r="AK621" i="2"/>
  <c r="AK125" i="2"/>
  <c r="AK423" i="2"/>
  <c r="AK544" i="2"/>
  <c r="AK357" i="2"/>
  <c r="AR357" i="2" s="1"/>
  <c r="AK512" i="2"/>
  <c r="AK586" i="2"/>
  <c r="AK327" i="2"/>
  <c r="AK360" i="2"/>
  <c r="AR360" i="2" s="1"/>
  <c r="AK510" i="2"/>
  <c r="AK270" i="2"/>
  <c r="AK691" i="2"/>
  <c r="AR691" i="2" s="1"/>
  <c r="AK199" i="2"/>
  <c r="AK168" i="2"/>
  <c r="AK142" i="2"/>
  <c r="AK450" i="2"/>
  <c r="AR450" i="2" s="1"/>
  <c r="AK659" i="2"/>
  <c r="AK523" i="2"/>
  <c r="AR523" i="2" s="1"/>
  <c r="AK520" i="2"/>
  <c r="AR520" i="2" s="1"/>
  <c r="AK384" i="2"/>
  <c r="AK88" i="2"/>
  <c r="AK427" i="2"/>
  <c r="AK107" i="2"/>
  <c r="AK283" i="2"/>
  <c r="AK506" i="2"/>
  <c r="AK20" i="2"/>
  <c r="AR20" i="2" s="1"/>
  <c r="AK204" i="2"/>
  <c r="AK656" i="2"/>
  <c r="AK354" i="2"/>
  <c r="AK122" i="2"/>
  <c r="AK664" i="2"/>
  <c r="AK114" i="2"/>
  <c r="AR114" i="2" s="1"/>
  <c r="AK648" i="2"/>
  <c r="AR648" i="2" s="1"/>
  <c r="AK72" i="2"/>
  <c r="AK6" i="2"/>
  <c r="AK639" i="2"/>
  <c r="AR639" i="2" s="1"/>
  <c r="AK284" i="2"/>
  <c r="AK84" i="2"/>
  <c r="AK516" i="2"/>
  <c r="AK99" i="2"/>
  <c r="AK36" i="2"/>
  <c r="AK223" i="2"/>
  <c r="AR223" i="2" s="1"/>
  <c r="AK303" i="2"/>
  <c r="AK534" i="2"/>
  <c r="AR534" i="2" s="1"/>
  <c r="AK209" i="2"/>
  <c r="AR209" i="2" s="1"/>
  <c r="AK563" i="2"/>
  <c r="AR563" i="2" s="1"/>
  <c r="AK257" i="2"/>
  <c r="AK408" i="2"/>
  <c r="AK174" i="2"/>
  <c r="AK112" i="2"/>
  <c r="AK78" i="2"/>
  <c r="AK637" i="2"/>
  <c r="AK86" i="2"/>
  <c r="AR86" i="2" s="1"/>
  <c r="AK511" i="2"/>
  <c r="AK480" i="2"/>
  <c r="AK67" i="2"/>
  <c r="AK540" i="2"/>
  <c r="AK460" i="2"/>
  <c r="AR460" i="2" s="1"/>
  <c r="AK161" i="2"/>
  <c r="AK310" i="2"/>
  <c r="AR310" i="2" s="1"/>
  <c r="AK299" i="2"/>
  <c r="AK189" i="2"/>
  <c r="AK443" i="2"/>
  <c r="AK456" i="2"/>
  <c r="AK297" i="2"/>
  <c r="AK231" i="2"/>
  <c r="AR231" i="2" s="1"/>
  <c r="AK390" i="2"/>
  <c r="AR390" i="2" s="1"/>
  <c r="AK150" i="2"/>
  <c r="AK449" i="2"/>
  <c r="AK606" i="2"/>
  <c r="AK307" i="2"/>
  <c r="AR307" i="2" s="1"/>
  <c r="AK69" i="2"/>
  <c r="AK482" i="2"/>
  <c r="AK132" i="2"/>
  <c r="AK194" i="2"/>
  <c r="AK323" i="2"/>
  <c r="AR323" i="2" s="1"/>
  <c r="AK490" i="2"/>
  <c r="AK3" i="2"/>
  <c r="AK336" i="2"/>
  <c r="AK197" i="2"/>
  <c r="AK315" i="2"/>
  <c r="AR315" i="2" s="1"/>
  <c r="AK92" i="2"/>
  <c r="AK538" i="2"/>
  <c r="AK311" i="2"/>
  <c r="AK577" i="2"/>
  <c r="AK207" i="2"/>
  <c r="AK44" i="2"/>
  <c r="AK338" i="2"/>
  <c r="AK14" i="2"/>
  <c r="AK329" i="2"/>
  <c r="AK636" i="2"/>
  <c r="AR636" i="2" s="1"/>
  <c r="AK324" i="2"/>
  <c r="AK243" i="2"/>
  <c r="AR243" i="2" s="1"/>
  <c r="AK7" i="2"/>
  <c r="AK415" i="2"/>
  <c r="AK60" i="2"/>
  <c r="AK293" i="2"/>
  <c r="AK66" i="2"/>
  <c r="AK369" i="2"/>
  <c r="AK187" i="2"/>
  <c r="AK288" i="2"/>
  <c r="AR288" i="2" s="1"/>
  <c r="AK252" i="2"/>
  <c r="AK218" i="2"/>
  <c r="AR218" i="2" s="1"/>
  <c r="AK507" i="2"/>
  <c r="AK151" i="2"/>
  <c r="AK260" i="2"/>
  <c r="AR260" i="2" s="1"/>
  <c r="AK407" i="2"/>
  <c r="AR407" i="2" s="1"/>
  <c r="AK111" i="2"/>
  <c r="AK165" i="2"/>
  <c r="AK274" i="2"/>
  <c r="AK210" i="2"/>
  <c r="AR210" i="2" s="1"/>
  <c r="AK624" i="2"/>
  <c r="AR624" i="2" s="1"/>
  <c r="AK358" i="2"/>
  <c r="AK31" i="2"/>
  <c r="AK519" i="2"/>
  <c r="AK226" i="2"/>
  <c r="AK698" i="2"/>
  <c r="AR698" i="2" s="1"/>
  <c r="AK9" i="2"/>
  <c r="AK152" i="2"/>
  <c r="AK486" i="2"/>
  <c r="AK193" i="2"/>
  <c r="AK378" i="2"/>
  <c r="AR378" i="2" s="1"/>
  <c r="AK49" i="2"/>
  <c r="AK273" i="2"/>
  <c r="AR273" i="2" s="1"/>
  <c r="AK287" i="2"/>
  <c r="AK342" i="2"/>
  <c r="AK451" i="2"/>
  <c r="AK38" i="2"/>
  <c r="AK156" i="2"/>
  <c r="AK211" i="2"/>
  <c r="AK196" i="2"/>
  <c r="AK184" i="2"/>
  <c r="AK471" i="2"/>
  <c r="AR471" i="2" s="1"/>
  <c r="AK592" i="2"/>
  <c r="AK316" i="2"/>
  <c r="AK317" i="2"/>
  <c r="AK272" i="2"/>
  <c r="AR272" i="2" s="1"/>
  <c r="AK46" i="2"/>
  <c r="AK361" i="2"/>
  <c r="AK445" i="2"/>
  <c r="AK722" i="2"/>
  <c r="AR722" i="2" s="1"/>
  <c r="AK697" i="2"/>
  <c r="AR697" i="2" s="1"/>
  <c r="AK477" i="2"/>
  <c r="AK370" i="2"/>
  <c r="AR370" i="2" s="1"/>
  <c r="AK109" i="2"/>
  <c r="AK115" i="2"/>
  <c r="AK91" i="2"/>
  <c r="AK332" i="2"/>
  <c r="AK225" i="2"/>
  <c r="AR225" i="2" s="1"/>
  <c r="AK235" i="2"/>
  <c r="AK388" i="2"/>
  <c r="AR388" i="2" s="1"/>
  <c r="AK275" i="2"/>
  <c r="AR275" i="2" s="1"/>
  <c r="AK536" i="2"/>
  <c r="AK16" i="2"/>
  <c r="AK485" i="2"/>
  <c r="AR485" i="2" s="1"/>
  <c r="AK349" i="2"/>
  <c r="AK195" i="2"/>
  <c r="AR195" i="2" s="1"/>
  <c r="AK531" i="2"/>
  <c r="AK402" i="2"/>
  <c r="AR402" i="2" s="1"/>
  <c r="AK553" i="2"/>
  <c r="AK557" i="2"/>
  <c r="AK261" i="2"/>
  <c r="AK33" i="2"/>
  <c r="AK628" i="2"/>
  <c r="AR628" i="2" s="1"/>
  <c r="AK155" i="2"/>
  <c r="AK502" i="2"/>
  <c r="AR502" i="2" s="1"/>
  <c r="AK635" i="2"/>
  <c r="AK515" i="2"/>
  <c r="AR515" i="2" s="1"/>
  <c r="AK525" i="2"/>
  <c r="AR525" i="2" s="1"/>
  <c r="AK585" i="2"/>
  <c r="AK4" i="2"/>
  <c r="AK454" i="2"/>
  <c r="AR454" i="2" s="1"/>
  <c r="AK365" i="2"/>
  <c r="AR365" i="2" s="1"/>
  <c r="AK646" i="2"/>
  <c r="AR646" i="2" s="1"/>
  <c r="AK126" i="2"/>
  <c r="AK141" i="2"/>
  <c r="AK219" i="2"/>
  <c r="AR219" i="2" s="1"/>
  <c r="AK18" i="2"/>
  <c r="AK217" i="2"/>
  <c r="AK208" i="2"/>
  <c r="AK631" i="2"/>
  <c r="AR631" i="2" s="1"/>
  <c r="AK169" i="2"/>
  <c r="AK403" i="2"/>
  <c r="AR403" i="2" s="1"/>
  <c r="AK45" i="2"/>
  <c r="AR45" i="2" s="1"/>
  <c r="AK42" i="2"/>
  <c r="AK675" i="2"/>
  <c r="AR675" i="2" s="1"/>
  <c r="AK552" i="2"/>
  <c r="AK412" i="2"/>
  <c r="AR412" i="2" s="1"/>
  <c r="AK162" i="2"/>
  <c r="AK300" i="2"/>
  <c r="AR300" i="2" s="1"/>
  <c r="AK391" i="2"/>
  <c r="AK684" i="2"/>
  <c r="AR684" i="2" s="1"/>
  <c r="AK81" i="2"/>
  <c r="AR81" i="2" s="1"/>
  <c r="AK617" i="2"/>
  <c r="AK644" i="2"/>
  <c r="AR644" i="2" s="1"/>
  <c r="AK472" i="2"/>
  <c r="AK444" i="2"/>
  <c r="AK64" i="2"/>
  <c r="AK437" i="2"/>
  <c r="AR437" i="2" s="1"/>
  <c r="AK39" i="2"/>
  <c r="AK366" i="2"/>
  <c r="AK238" i="2"/>
  <c r="AR238" i="2" s="1"/>
  <c r="AK601" i="2"/>
  <c r="AR601" i="2" s="1"/>
  <c r="AK396" i="2"/>
  <c r="AK626" i="2"/>
  <c r="AK528" i="2"/>
  <c r="AK386" i="2"/>
  <c r="AK267" i="2"/>
  <c r="AK71" i="2"/>
  <c r="AK488" i="2"/>
  <c r="AK240" i="2"/>
  <c r="AR240" i="2" s="1"/>
  <c r="AK597" i="2"/>
  <c r="AR597" i="2" s="1"/>
  <c r="AK175" i="2"/>
  <c r="AK524" i="2"/>
  <c r="AK545" i="2"/>
  <c r="AK154" i="2"/>
  <c r="AK387" i="2"/>
  <c r="AR387" i="2" s="1"/>
  <c r="AK306" i="2"/>
  <c r="AK278" i="2"/>
  <c r="AR278" i="2" s="1"/>
  <c r="AK82" i="2"/>
  <c r="AK565" i="2"/>
  <c r="AK279" i="2"/>
  <c r="AK63" i="2"/>
  <c r="AK670" i="2"/>
  <c r="AK457" i="2"/>
  <c r="AK266" i="2"/>
  <c r="AK581" i="2"/>
  <c r="AR581" i="2" s="1"/>
  <c r="AK583" i="2"/>
  <c r="AK62" i="2"/>
  <c r="AK496" i="2"/>
  <c r="AK555" i="2"/>
  <c r="AK726" i="2"/>
  <c r="AR726" i="2" s="1"/>
  <c r="AK712" i="2"/>
  <c r="AR712" i="2" s="1"/>
  <c r="AK590" i="2"/>
  <c r="AK94" i="2"/>
  <c r="AK418" i="2"/>
  <c r="AR418" i="2" s="1"/>
  <c r="AK159" i="2"/>
  <c r="AK529" i="2"/>
  <c r="AR529" i="2" s="1"/>
  <c r="AK291" i="2"/>
  <c r="AK305" i="2"/>
  <c r="AK248" i="2"/>
  <c r="AR248" i="2" s="1"/>
  <c r="AK289" i="2"/>
  <c r="AR289" i="2" s="1"/>
  <c r="AK662" i="2"/>
  <c r="AK700" i="2"/>
  <c r="AR700" i="2" s="1"/>
  <c r="AK379" i="2"/>
  <c r="AK598" i="2"/>
  <c r="AR598" i="2" s="1"/>
  <c r="AK100" i="2"/>
  <c r="AK170" i="2"/>
  <c r="AR170" i="2" s="1"/>
  <c r="AK343" i="2"/>
  <c r="AK57" i="2"/>
  <c r="AK346" i="2"/>
  <c r="AK263" i="2"/>
  <c r="AR263" i="2" s="1"/>
  <c r="AK353" i="2"/>
  <c r="AK467" i="2"/>
  <c r="AK90" i="2"/>
  <c r="AK32" i="2"/>
  <c r="AK21" i="2"/>
  <c r="AK29" i="2"/>
  <c r="AK285" i="2"/>
  <c r="AR285" i="2" s="1"/>
  <c r="AK584" i="2"/>
  <c r="AR584" i="2" s="1"/>
  <c r="AK546" i="2"/>
  <c r="AR546" i="2" s="1"/>
  <c r="AK79" i="2"/>
  <c r="AK68" i="2"/>
  <c r="AK554" i="2"/>
  <c r="AK447" i="2"/>
  <c r="AK340" i="2"/>
  <c r="AR340" i="2" s="1"/>
  <c r="AK213" i="2"/>
  <c r="AK559" i="2"/>
  <c r="AR559" i="2" s="1"/>
  <c r="AK400" i="2"/>
  <c r="AK458" i="2"/>
  <c r="AR458" i="2" s="1"/>
  <c r="AK337" i="2"/>
  <c r="AK373" i="2"/>
  <c r="AK137" i="2"/>
  <c r="AK214" i="2"/>
  <c r="AK171" i="2"/>
  <c r="AR171" i="2" s="1"/>
  <c r="AK492" i="2"/>
  <c r="AR492" i="2" s="1"/>
  <c r="AK413" i="2"/>
  <c r="AK54" i="2"/>
  <c r="AK478" i="2"/>
  <c r="AR478" i="2" s="1"/>
  <c r="AK604" i="2"/>
  <c r="AK98" i="2"/>
  <c r="AK113" i="2"/>
  <c r="AR113" i="2" s="1"/>
  <c r="AK281" i="2"/>
  <c r="AK313" i="2"/>
  <c r="AK714" i="2"/>
  <c r="AR714" i="2" s="1"/>
  <c r="AK85" i="2"/>
  <c r="AK614" i="2"/>
  <c r="AR614" i="2" s="1"/>
  <c r="AK52" i="2"/>
  <c r="AK26" i="2"/>
  <c r="AK334" i="2"/>
  <c r="AR334" i="2" s="1"/>
  <c r="AK335" i="2"/>
  <c r="AK70" i="2"/>
  <c r="AR70" i="2" s="1"/>
  <c r="AK469" i="2"/>
  <c r="AR469" i="2" s="1"/>
  <c r="AK561" i="2"/>
  <c r="AK634" i="2"/>
  <c r="AK244" i="2"/>
  <c r="AK398" i="2"/>
  <c r="AR398" i="2" s="1"/>
  <c r="AK629" i="2"/>
  <c r="AR629" i="2" s="1"/>
  <c r="AK255" i="2"/>
  <c r="AK368" i="2"/>
  <c r="AK143" i="2"/>
  <c r="AR143" i="2" s="1"/>
  <c r="AK180" i="2"/>
  <c r="AK224" i="2"/>
  <c r="AK473" i="2"/>
  <c r="AK149" i="2"/>
  <c r="AK87" i="2"/>
  <c r="AK526" i="2"/>
  <c r="AK377" i="2"/>
  <c r="AR377" i="2" s="1"/>
  <c r="AK286" i="2"/>
  <c r="AK499" i="2"/>
  <c r="AR499" i="2" s="1"/>
  <c r="AK232" i="2"/>
  <c r="AK627" i="2"/>
  <c r="AR627" i="2" s="1"/>
  <c r="AK638" i="2"/>
  <c r="AK246" i="2"/>
  <c r="AK352" i="2"/>
  <c r="AK304" i="2"/>
  <c r="AK160" i="2"/>
  <c r="AK198" i="2"/>
  <c r="AK221" i="2"/>
  <c r="AK222" i="2"/>
  <c r="AK314" i="2"/>
  <c r="AR314" i="2" s="1"/>
  <c r="AK220" i="2"/>
  <c r="AK104" i="2"/>
  <c r="AK568" i="2"/>
  <c r="AR568" i="2" s="1"/>
  <c r="AK105" i="2"/>
  <c r="AK24" i="2"/>
  <c r="AK10" i="2"/>
  <c r="AK497" i="2"/>
  <c r="AR497" i="2" s="1"/>
  <c r="AK667" i="2"/>
  <c r="AR667" i="2" s="1"/>
  <c r="AK8" i="2"/>
  <c r="AK711" i="2"/>
  <c r="AR711" i="2" s="1"/>
  <c r="AK119" i="2"/>
  <c r="AK439" i="2"/>
  <c r="AK645" i="2"/>
  <c r="AR645" i="2" s="1"/>
  <c r="AK51" i="2"/>
  <c r="AR51" i="2" s="1"/>
  <c r="AK406" i="2"/>
  <c r="AK40" i="2"/>
  <c r="AK607" i="2"/>
  <c r="AR607" i="2" s="1"/>
  <c r="AK147" i="2"/>
  <c r="AR147" i="2" s="1"/>
  <c r="AK55" i="2"/>
  <c r="AR55" i="2" s="1"/>
  <c r="AK89" i="2"/>
  <c r="AK660" i="2"/>
  <c r="AK330" i="2"/>
  <c r="AK30" i="2"/>
  <c r="AK484" i="2"/>
  <c r="AK709" i="2"/>
  <c r="AR709" i="2" s="1"/>
  <c r="AK481" i="2"/>
  <c r="AR481" i="2" s="1"/>
  <c r="AK397" i="2"/>
  <c r="AK530" i="2"/>
  <c r="AR530" i="2" s="1"/>
  <c r="AK129" i="2"/>
  <c r="AK446" i="2"/>
  <c r="AK65" i="2"/>
  <c r="AK319" i="2"/>
  <c r="AK118" i="2"/>
  <c r="AK254" i="2"/>
  <c r="AK321" i="2"/>
  <c r="AR321" i="2" s="1"/>
  <c r="AK605" i="2"/>
  <c r="AR605" i="2" s="1"/>
  <c r="AK658" i="2"/>
  <c r="AK216" i="2"/>
  <c r="AK580" i="2"/>
  <c r="AR580" i="2" s="1"/>
  <c r="AK341" i="2"/>
  <c r="AK318" i="2"/>
  <c r="AR318" i="2" s="1"/>
  <c r="AK164" i="2"/>
  <c r="AK212" i="2"/>
  <c r="AK37" i="2"/>
  <c r="AK375" i="2"/>
  <c r="AK241" i="2"/>
  <c r="AK489" i="2"/>
  <c r="AK262" i="2"/>
  <c r="AK411" i="2"/>
  <c r="AK594" i="2"/>
  <c r="AR594" i="2" s="1"/>
  <c r="AK609" i="2"/>
  <c r="AK121" i="2"/>
  <c r="AK178" i="2"/>
  <c r="AK695" i="2"/>
  <c r="AR695" i="2" s="1"/>
  <c r="AK518" i="2"/>
  <c r="AR518" i="2" s="1"/>
  <c r="AK153" i="2"/>
  <c r="AR153" i="2" s="1"/>
  <c r="AK679" i="2"/>
  <c r="AR679" i="2" s="1"/>
  <c r="AK268" i="2"/>
  <c r="AK185" i="2"/>
  <c r="AR185" i="2" s="1"/>
  <c r="AK290" i="2"/>
  <c r="AR290" i="2" s="1"/>
  <c r="AK302" i="2"/>
  <c r="AR302" i="2" s="1"/>
  <c r="AK376" i="2"/>
  <c r="AK385" i="2"/>
  <c r="AK476" i="2"/>
  <c r="AR476" i="2" s="1"/>
  <c r="AK689" i="2"/>
  <c r="AR689" i="2" s="1"/>
  <c r="AK200" i="2"/>
  <c r="AR200" i="2" s="1"/>
  <c r="AK157" i="2"/>
  <c r="AR157" i="2" s="1"/>
  <c r="AK167" i="2"/>
  <c r="AK17" i="2"/>
  <c r="AK301" i="2"/>
  <c r="AK514" i="2"/>
  <c r="AK41" i="2"/>
  <c r="AR41" i="2" s="1"/>
  <c r="AK120" i="2"/>
  <c r="AK500" i="2"/>
  <c r="AR500" i="2" s="1"/>
  <c r="AK95" i="2"/>
  <c r="AK5" i="2"/>
  <c r="AK50" i="2"/>
  <c r="AK642" i="2"/>
  <c r="AR642" i="2" s="1"/>
  <c r="AK128" i="2"/>
  <c r="AK394" i="2"/>
  <c r="AK12" i="2"/>
  <c r="AK11" i="2"/>
  <c r="AK139" i="2"/>
  <c r="AK2" i="2"/>
  <c r="AK494" i="2"/>
  <c r="AR494" i="2" s="1"/>
  <c r="AK424" i="2"/>
  <c r="AK239" i="2"/>
  <c r="AK183" i="2"/>
  <c r="AK438" i="2"/>
  <c r="AK190" i="2"/>
  <c r="AK177" i="2"/>
  <c r="AK434" i="2"/>
  <c r="AK650" i="2"/>
  <c r="AR650" i="2" s="1"/>
  <c r="AK58" i="2"/>
  <c r="AK201" i="2"/>
  <c r="AR201" i="2" s="1"/>
  <c r="AK475" i="2"/>
  <c r="AR475" i="2" s="1"/>
  <c r="AK13" i="2"/>
  <c r="AK250" i="2"/>
  <c r="AK48" i="2"/>
  <c r="AK610" i="2"/>
  <c r="AR610" i="2" s="1"/>
  <c r="AK101" i="2"/>
  <c r="AK730" i="2"/>
  <c r="AR730" i="2" s="1"/>
  <c r="AK517" i="2"/>
  <c r="AK269" i="2"/>
  <c r="AK247" i="2"/>
  <c r="AR247" i="2" s="1"/>
  <c r="AK436" i="2"/>
  <c r="AR436" i="2" s="1"/>
  <c r="AK558" i="2"/>
  <c r="AR558" i="2" s="1"/>
  <c r="AK578" i="2"/>
  <c r="AR578" i="2" s="1"/>
  <c r="AK202" i="2"/>
  <c r="AR202" i="2" s="1"/>
  <c r="AK205" i="2"/>
  <c r="AK344" i="2"/>
  <c r="AK242" i="2"/>
  <c r="AR242" i="2" s="1"/>
  <c r="AK374" i="2"/>
  <c r="AK73" i="2"/>
  <c r="AK355" i="2"/>
  <c r="AK468" i="2"/>
  <c r="AK692" i="2"/>
  <c r="AR692" i="2" s="1"/>
  <c r="AK127" i="2"/>
  <c r="AK676" i="2"/>
  <c r="AR676" i="2" s="1"/>
  <c r="AK493" i="2"/>
  <c r="AR493" i="2" s="1"/>
  <c r="AK97" i="2"/>
  <c r="AK513" i="2"/>
  <c r="AR513" i="2" s="1"/>
  <c r="AK409" i="2"/>
  <c r="AR409" i="2" s="1"/>
  <c r="AK666" i="2"/>
  <c r="AK83" i="2"/>
  <c r="AK428" i="2"/>
  <c r="AR428" i="2" s="1"/>
  <c r="AK34" i="2"/>
  <c r="AK728" i="2"/>
  <c r="AR728" i="2" s="1"/>
  <c r="AK426" i="2"/>
  <c r="AK339" i="2"/>
  <c r="AR339" i="2" s="1"/>
  <c r="AK277" i="2"/>
  <c r="AK503" i="2"/>
  <c r="AK233" i="2"/>
  <c r="AK192" i="2"/>
  <c r="AK419" i="2"/>
  <c r="AK123" i="2"/>
  <c r="AK527" i="2"/>
  <c r="AK264" i="2"/>
  <c r="AK258" i="2"/>
  <c r="AK186" i="2"/>
  <c r="AK399" i="2"/>
  <c r="AR399" i="2" s="1"/>
  <c r="AK19" i="2"/>
  <c r="AK371" i="2"/>
  <c r="AK351" i="2"/>
  <c r="AK431" i="2"/>
  <c r="AR431" i="2" s="1"/>
  <c r="AK462" i="2"/>
  <c r="AK721" i="2"/>
  <c r="AR721" i="2" s="1"/>
  <c r="AK56" i="2"/>
  <c r="AK693" i="2"/>
  <c r="AR693" i="2" s="1"/>
  <c r="AK440" i="2"/>
  <c r="AR440" i="2" s="1"/>
  <c r="AK133" i="2"/>
  <c r="AK652" i="2"/>
  <c r="AR652" i="2" s="1"/>
  <c r="AK508" i="2"/>
  <c r="AK102" i="2"/>
  <c r="AK110" i="2"/>
  <c r="AK588" i="2"/>
  <c r="AK732" i="2"/>
  <c r="AR732" i="2" s="1"/>
  <c r="AK448" i="2"/>
  <c r="AR448" i="2" s="1"/>
  <c r="AK532" i="2"/>
  <c r="AK144" i="2"/>
  <c r="AR144" i="2" s="1"/>
  <c r="AK655" i="2"/>
  <c r="AR655" i="2" s="1"/>
  <c r="AK687" i="2"/>
  <c r="AR687" i="2" s="1"/>
  <c r="AK569" i="2"/>
  <c r="AK537" i="2"/>
  <c r="AK103" i="2"/>
  <c r="AK345" i="2"/>
  <c r="AK237" i="2"/>
  <c r="AK677" i="2"/>
  <c r="AR677" i="2" s="1"/>
  <c r="AK505" i="2"/>
  <c r="AR505" i="2" s="1"/>
  <c r="AK420" i="2"/>
  <c r="AR420" i="2" s="1"/>
  <c r="AK479" i="2"/>
  <c r="AK466" i="2"/>
  <c r="AK333" i="2"/>
  <c r="AK672" i="2"/>
  <c r="AR672" i="2" s="1"/>
  <c r="AK15" i="2"/>
  <c r="AK383" i="2"/>
  <c r="AR383" i="2" s="1"/>
  <c r="AK227" i="2"/>
  <c r="AK145" i="2"/>
  <c r="AK461" i="2"/>
  <c r="AK74" i="2"/>
  <c r="AK491" i="2"/>
  <c r="AK663" i="2"/>
  <c r="AR663" i="2" s="1"/>
  <c r="AK372" i="2"/>
  <c r="AR372" i="2" s="1"/>
  <c r="AK27" i="2"/>
  <c r="AK681" i="2"/>
  <c r="AR681" i="2" s="1"/>
  <c r="AK543" i="2"/>
  <c r="AK405" i="2"/>
  <c r="AK325" i="2"/>
  <c r="AR325" i="2" s="1"/>
  <c r="AK533" i="2"/>
  <c r="AR533" i="2" s="1"/>
  <c r="AK166" i="2"/>
  <c r="AK421" i="2"/>
  <c r="AK265" i="2"/>
  <c r="AK389" i="2"/>
  <c r="AK59" i="2"/>
  <c r="AK163" i="2"/>
  <c r="AK668" i="2"/>
  <c r="AK22" i="2"/>
  <c r="AK735" i="2"/>
  <c r="AR735" i="2" s="1"/>
  <c r="AK727" i="2"/>
  <c r="AR727" i="2" s="1"/>
  <c r="AK625" i="2"/>
  <c r="AK228" i="2"/>
  <c r="AK632" i="2"/>
  <c r="AK432" i="2"/>
  <c r="AK146" i="2"/>
  <c r="AK452" i="2"/>
  <c r="AR452" i="2" s="1"/>
  <c r="AK422" i="2"/>
  <c r="AK464" i="2"/>
  <c r="AK618" i="2"/>
  <c r="AR618" i="2" s="1"/>
  <c r="AK498" i="2"/>
  <c r="AR498" i="2" s="1"/>
  <c r="AK28" i="2"/>
  <c r="AK230" i="2"/>
  <c r="AK653" i="2"/>
  <c r="AR653" i="2" s="1"/>
  <c r="AK615" i="2"/>
  <c r="AR615" i="2" s="1"/>
  <c r="AK53" i="2"/>
  <c r="AK80" i="2"/>
  <c r="AK25" i="2"/>
  <c r="AK521" i="2"/>
  <c r="AR521" i="2" s="1"/>
  <c r="AK542" i="2"/>
  <c r="AR542" i="2" s="1"/>
  <c r="AK474" i="2"/>
  <c r="AK206" i="2"/>
  <c r="AK188" i="2"/>
  <c r="AK116" i="2"/>
  <c r="AK140" i="2"/>
  <c r="AR140" i="2" s="1"/>
  <c r="AK117" i="2"/>
  <c r="AK312" i="2"/>
  <c r="AR312" i="2" s="1"/>
  <c r="AK562" i="2"/>
  <c r="AR562" i="2" s="1"/>
  <c r="AK256" i="2"/>
  <c r="AK463" i="2"/>
  <c r="AK47" i="2"/>
  <c r="AK348" i="2"/>
  <c r="AK556" i="2"/>
  <c r="AR556" i="2" s="1"/>
  <c r="AK435" i="2"/>
  <c r="AR435" i="2" s="1"/>
  <c r="AK619" i="2"/>
  <c r="AR619" i="2" s="1"/>
  <c r="AK35" i="2"/>
  <c r="AK292" i="2"/>
  <c r="AK567" i="2"/>
  <c r="AR567" i="2" s="1"/>
  <c r="AK93" i="2"/>
  <c r="AK23" i="2"/>
  <c r="AK657" i="2"/>
  <c r="AK651" i="2"/>
  <c r="AR651" i="2" s="1"/>
  <c r="AK181" i="2"/>
  <c r="AK43" i="2"/>
  <c r="AK276" i="2"/>
  <c r="AK76" i="2"/>
  <c r="AK393" i="2"/>
  <c r="AK734" i="2"/>
  <c r="AR734" i="2" s="1"/>
  <c r="AK363" i="2"/>
  <c r="AR363" i="2" s="1"/>
  <c r="AK309" i="2"/>
  <c r="AK253" i="2"/>
  <c r="AK465" i="2"/>
  <c r="AK673" i="2"/>
  <c r="AR673" i="2" s="1"/>
  <c r="AK442" i="2"/>
  <c r="AK158" i="2"/>
  <c r="AR158" i="2" s="1"/>
  <c r="AK416" i="2"/>
  <c r="AK176" i="2"/>
  <c r="AK282" i="2"/>
  <c r="AK571" i="2"/>
  <c r="AR571" i="2" s="1"/>
  <c r="AK696" i="2"/>
  <c r="AR696" i="2" s="1"/>
  <c r="AK541" i="2"/>
  <c r="AR541" i="2" s="1"/>
  <c r="AK630" i="2"/>
  <c r="AR630" i="2" s="1"/>
  <c r="AK328" i="2"/>
  <c r="AK136" i="2"/>
  <c r="AK708" i="2"/>
  <c r="AK215" i="2"/>
  <c r="AK723" i="2"/>
  <c r="AR723" i="2" s="1"/>
  <c r="AK124" i="2"/>
  <c r="AK430" i="2"/>
  <c r="AK191" i="2"/>
  <c r="AK699" i="2"/>
  <c r="AR699" i="2" s="1"/>
  <c r="AK350" i="2"/>
  <c r="AK362" i="2"/>
  <c r="AK706" i="2"/>
  <c r="AR706" i="2" s="1"/>
  <c r="AK715" i="2"/>
  <c r="AR715" i="2" s="1"/>
  <c r="AK294" i="2"/>
  <c r="AK280" i="2"/>
  <c r="AK77" i="2"/>
  <c r="AK622" i="2"/>
  <c r="AR622" i="2" s="1"/>
  <c r="AK245" i="2"/>
  <c r="AK733" i="2"/>
  <c r="AR733" i="2" s="1"/>
  <c r="AK148" i="2"/>
  <c r="AK573" i="2"/>
  <c r="AK106" i="2"/>
  <c r="AK549" i="2"/>
  <c r="AK130" i="2"/>
  <c r="AK131" i="2"/>
  <c r="AK179" i="2"/>
  <c r="AR179" i="2" s="1"/>
  <c r="AK75" i="2"/>
  <c r="AK620" i="2"/>
  <c r="AK623" i="2"/>
  <c r="AR623" i="2" s="1"/>
  <c r="AK551" i="2"/>
  <c r="AR551" i="2" s="1"/>
  <c r="AK688" i="2"/>
  <c r="AR688" i="2" s="1"/>
  <c r="AK682" i="2"/>
  <c r="AR682" i="2" s="1"/>
  <c r="AK367" i="2"/>
  <c r="AR367" i="2" s="1"/>
  <c r="AK296" i="2"/>
  <c r="AK326" i="2"/>
  <c r="AK356" i="2"/>
  <c r="AK548" i="2"/>
  <c r="AK322" i="2"/>
  <c r="AR322" i="2" s="1"/>
  <c r="AK138" i="2"/>
  <c r="AK470" i="2"/>
  <c r="AR470" i="2" s="1"/>
  <c r="AK560" i="2"/>
  <c r="AR560" i="2" s="1"/>
  <c r="AK401" i="2"/>
  <c r="AR401" i="2" s="1"/>
  <c r="AK737" i="2"/>
  <c r="AR737" i="2" s="1"/>
  <c r="AK685" i="2"/>
  <c r="AR685" i="2" s="1"/>
  <c r="AK654" i="2"/>
  <c r="AR654" i="2" s="1"/>
  <c r="AK718" i="2"/>
  <c r="AR718" i="2" s="1"/>
  <c r="AK134" i="2"/>
  <c r="AK690" i="2"/>
  <c r="AR690" i="2" s="1"/>
  <c r="AK575" i="2"/>
  <c r="AK674" i="2"/>
  <c r="AR674" i="2" s="1"/>
  <c r="AK251" i="2"/>
  <c r="AK547" i="2"/>
  <c r="AK595" i="2"/>
  <c r="AK641" i="2"/>
  <c r="AK331" i="2"/>
  <c r="AK501" i="2"/>
  <c r="AK596" i="2"/>
  <c r="AR596" i="2" s="1"/>
  <c r="AK522" i="2"/>
  <c r="AR522" i="2" s="1"/>
  <c r="AK108" i="2"/>
  <c r="AK135" i="2"/>
  <c r="AK704" i="2"/>
  <c r="AR704" i="2" s="1"/>
  <c r="AK589" i="2"/>
  <c r="AK96" i="2"/>
  <c r="AK308" i="2"/>
  <c r="AK61" i="2"/>
  <c r="AK564" i="2"/>
  <c r="AK395" i="2"/>
  <c r="AK359" i="2"/>
  <c r="AR359" i="2" s="1"/>
  <c r="AK417" i="2"/>
  <c r="AR417" i="2" s="1"/>
  <c r="AK295" i="2"/>
  <c r="AR295" i="2" s="1"/>
  <c r="AK550" i="2"/>
  <c r="AK574" i="2"/>
  <c r="AK643" i="2"/>
  <c r="AR643" i="2" s="1"/>
  <c r="AK249" i="2"/>
  <c r="AK236" i="2"/>
  <c r="AK380" i="2"/>
  <c r="AR380" i="2" s="1"/>
  <c r="AK731" i="2"/>
  <c r="AR731" i="2" s="1"/>
  <c r="AK229" i="2"/>
  <c r="AK572" i="2"/>
  <c r="AR572" i="2" s="1"/>
  <c r="AK364" i="2"/>
  <c r="AK172" i="2"/>
  <c r="AK414" i="2"/>
  <c r="AR414" i="2" s="1"/>
  <c r="AK509" i="2"/>
  <c r="AK570" i="2"/>
  <c r="AR570" i="2" s="1"/>
  <c r="AK453" i="2"/>
  <c r="AR453" i="2" s="1"/>
  <c r="AK347" i="2"/>
  <c r="AR347" i="2" s="1"/>
  <c r="AK410" i="2"/>
  <c r="AK603" i="2"/>
  <c r="AK425" i="2"/>
  <c r="AK433" i="2"/>
  <c r="AR433" i="2" s="1"/>
  <c r="AK173" i="2"/>
  <c r="AK694" i="2"/>
  <c r="AR694" i="2" s="1"/>
  <c r="AK504" i="2"/>
  <c r="AR504" i="2" s="1"/>
  <c r="AK495" i="2"/>
  <c r="AK234" i="2"/>
  <c r="AK182" i="2"/>
  <c r="AK320" i="2"/>
  <c r="AK587" i="2"/>
  <c r="AK611" i="2"/>
  <c r="AR611" i="2" s="1"/>
  <c r="AK593" i="2"/>
  <c r="AR593" i="2" s="1"/>
  <c r="AK649" i="2"/>
  <c r="AR649" i="2" s="1"/>
  <c r="AK455" i="2"/>
  <c r="AR455" i="2" s="1"/>
  <c r="AK298" i="2"/>
  <c r="AR298" i="2" s="1"/>
  <c r="AK203" i="2"/>
  <c r="AK487" i="2"/>
  <c r="AK576" i="2"/>
  <c r="AK671" i="2"/>
  <c r="AR671" i="2" s="1"/>
  <c r="AK483" i="2"/>
  <c r="AR483" i="2" s="1"/>
  <c r="AK713" i="2"/>
  <c r="AR713" i="2" s="1"/>
  <c r="AK382" i="2"/>
  <c r="AK600" i="2"/>
  <c r="AK271" i="2"/>
  <c r="AK404" i="2"/>
  <c r="AK259" i="2"/>
  <c r="AK392" i="2"/>
  <c r="AK729" i="2"/>
  <c r="AR729" i="2" s="1"/>
  <c r="AK612" i="2"/>
  <c r="AR612" i="2" s="1"/>
  <c r="AK441" i="2"/>
  <c r="AK678" i="2"/>
  <c r="AR678" i="2" s="1"/>
  <c r="AK599" i="2"/>
  <c r="AR599" i="2" s="1"/>
  <c r="AK381" i="2"/>
  <c r="AK429" i="2"/>
  <c r="AK608" i="2"/>
  <c r="AR608" i="2" s="1"/>
  <c r="AK535" i="2"/>
  <c r="AK647" i="2"/>
  <c r="AR647" i="2" s="1"/>
  <c r="AK702" i="2"/>
  <c r="AR702" i="2" s="1"/>
  <c r="AK686" i="2"/>
  <c r="AR686" i="2" s="1"/>
  <c r="AK459" i="2"/>
  <c r="AR459" i="2" s="1"/>
  <c r="AK720" i="2"/>
  <c r="AR720" i="2" s="1"/>
  <c r="AK633" i="2"/>
  <c r="AR633" i="2" s="1"/>
  <c r="AK602" i="2"/>
  <c r="AR602" i="2" s="1"/>
  <c r="AK738" i="2"/>
  <c r="AR738" i="2" s="1"/>
  <c r="AK724" i="2"/>
  <c r="AR724" i="2" s="1"/>
  <c r="AK703" i="2"/>
  <c r="AR703" i="2" s="1"/>
  <c r="AK707" i="2"/>
  <c r="AR707" i="2" s="1"/>
  <c r="AK705" i="2"/>
  <c r="AR705" i="2" s="1"/>
  <c r="AK579" i="2"/>
  <c r="AK616" i="2"/>
  <c r="AR616" i="2" s="1"/>
  <c r="AK613" i="2"/>
  <c r="AK591" i="2"/>
  <c r="AK716" i="2"/>
  <c r="AR716" i="2" s="1"/>
  <c r="AK640" i="2"/>
  <c r="AR640" i="2" s="1"/>
  <c r="AK710" i="2"/>
  <c r="AR710" i="2" s="1"/>
  <c r="AK719" i="2"/>
  <c r="AR719" i="2" s="1"/>
  <c r="AK665" i="2"/>
  <c r="AR665" i="2" s="1"/>
  <c r="AK725" i="2"/>
  <c r="AR725" i="2" s="1"/>
  <c r="AK717" i="2"/>
  <c r="AR717" i="2" s="1"/>
  <c r="AK683" i="2"/>
  <c r="AR683" i="2" s="1"/>
  <c r="AK680" i="2"/>
  <c r="AR680" i="2" s="1"/>
  <c r="AK582" i="2"/>
  <c r="AK669" i="2"/>
  <c r="AR669" i="2" s="1"/>
  <c r="AK701" i="2"/>
  <c r="AR701" i="2" s="1"/>
  <c r="AK661" i="2"/>
  <c r="AR661" i="2" s="1"/>
  <c r="AK736" i="2"/>
  <c r="AR736" i="2" s="1"/>
  <c r="AH566" i="2"/>
  <c r="AH539" i="2"/>
  <c r="AH621" i="2"/>
  <c r="AH125" i="2"/>
  <c r="AH423" i="2"/>
  <c r="AH544" i="2"/>
  <c r="AH357" i="2"/>
  <c r="AH512" i="2"/>
  <c r="AH586" i="2"/>
  <c r="AH327" i="2"/>
  <c r="AH360" i="2"/>
  <c r="AH510" i="2"/>
  <c r="AH270" i="2"/>
  <c r="AH691" i="2"/>
  <c r="AH199" i="2"/>
  <c r="AH168" i="2"/>
  <c r="AH142" i="2"/>
  <c r="AH450" i="2"/>
  <c r="AH659" i="2"/>
  <c r="AH523" i="2"/>
  <c r="AH520" i="2"/>
  <c r="AH384" i="2"/>
  <c r="AH88" i="2"/>
  <c r="AH427" i="2"/>
  <c r="AH107" i="2"/>
  <c r="AH283" i="2"/>
  <c r="AH506" i="2"/>
  <c r="AH20" i="2"/>
  <c r="AH204" i="2"/>
  <c r="AH656" i="2"/>
  <c r="AH354" i="2"/>
  <c r="AH122" i="2"/>
  <c r="AH664" i="2"/>
  <c r="AH114" i="2"/>
  <c r="AH648" i="2"/>
  <c r="AH72" i="2"/>
  <c r="AH6" i="2"/>
  <c r="AH639" i="2"/>
  <c r="AH284" i="2"/>
  <c r="AH84" i="2"/>
  <c r="AH516" i="2"/>
  <c r="AH99" i="2"/>
  <c r="AH36" i="2"/>
  <c r="AH223" i="2"/>
  <c r="AH303" i="2"/>
  <c r="AH534" i="2"/>
  <c r="AH209" i="2"/>
  <c r="AH563" i="2"/>
  <c r="AH257" i="2"/>
  <c r="AH408" i="2"/>
  <c r="AH174" i="2"/>
  <c r="AH112" i="2"/>
  <c r="AH78" i="2"/>
  <c r="AH637" i="2"/>
  <c r="AH86" i="2"/>
  <c r="AH511" i="2"/>
  <c r="AH480" i="2"/>
  <c r="AH67" i="2"/>
  <c r="AH540" i="2"/>
  <c r="AH460" i="2"/>
  <c r="AH161" i="2"/>
  <c r="AH310" i="2"/>
  <c r="AH299" i="2"/>
  <c r="AH189" i="2"/>
  <c r="AH443" i="2"/>
  <c r="AH456" i="2"/>
  <c r="AH297" i="2"/>
  <c r="AH231" i="2"/>
  <c r="AH390" i="2"/>
  <c r="AH150" i="2"/>
  <c r="AH449" i="2"/>
  <c r="AH606" i="2"/>
  <c r="AH307" i="2"/>
  <c r="AH69" i="2"/>
  <c r="AH482" i="2"/>
  <c r="AH132" i="2"/>
  <c r="AH194" i="2"/>
  <c r="AH323" i="2"/>
  <c r="AH490" i="2"/>
  <c r="AH3" i="2"/>
  <c r="AH336" i="2"/>
  <c r="AH197" i="2"/>
  <c r="AH315" i="2"/>
  <c r="AH92" i="2"/>
  <c r="AH538" i="2"/>
  <c r="AH311" i="2"/>
  <c r="AH577" i="2"/>
  <c r="AH207" i="2"/>
  <c r="AH44" i="2"/>
  <c r="AH338" i="2"/>
  <c r="AH14" i="2"/>
  <c r="AH329" i="2"/>
  <c r="AH636" i="2"/>
  <c r="AH324" i="2"/>
  <c r="AH243" i="2"/>
  <c r="AH7" i="2"/>
  <c r="AH415" i="2"/>
  <c r="AH60" i="2"/>
  <c r="AH293" i="2"/>
  <c r="AH66" i="2"/>
  <c r="AH369" i="2"/>
  <c r="AH187" i="2"/>
  <c r="AH288" i="2"/>
  <c r="AH252" i="2"/>
  <c r="AH218" i="2"/>
  <c r="AH507" i="2"/>
  <c r="AH151" i="2"/>
  <c r="AH260" i="2"/>
  <c r="AH407" i="2"/>
  <c r="AH111" i="2"/>
  <c r="AH165" i="2"/>
  <c r="AH274" i="2"/>
  <c r="AH210" i="2"/>
  <c r="AH624" i="2"/>
  <c r="AH358" i="2"/>
  <c r="AH31" i="2"/>
  <c r="AH519" i="2"/>
  <c r="AH226" i="2"/>
  <c r="AH698" i="2"/>
  <c r="AH9" i="2"/>
  <c r="AH152" i="2"/>
  <c r="AH486" i="2"/>
  <c r="AH193" i="2"/>
  <c r="AH378" i="2"/>
  <c r="AH49" i="2"/>
  <c r="AH273" i="2"/>
  <c r="AH287" i="2"/>
  <c r="AH342" i="2"/>
  <c r="AH451" i="2"/>
  <c r="AH38" i="2"/>
  <c r="AH156" i="2"/>
  <c r="AH211" i="2"/>
  <c r="AH196" i="2"/>
  <c r="AH184" i="2"/>
  <c r="AH471" i="2"/>
  <c r="AH592" i="2"/>
  <c r="AH316" i="2"/>
  <c r="AH317" i="2"/>
  <c r="AH272" i="2"/>
  <c r="AH46" i="2"/>
  <c r="AH361" i="2"/>
  <c r="AH445" i="2"/>
  <c r="AH722" i="2"/>
  <c r="AH697" i="2"/>
  <c r="AH477" i="2"/>
  <c r="AH370" i="2"/>
  <c r="AH109" i="2"/>
  <c r="AH115" i="2"/>
  <c r="AH91" i="2"/>
  <c r="AH332" i="2"/>
  <c r="AH225" i="2"/>
  <c r="AH235" i="2"/>
  <c r="AH388" i="2"/>
  <c r="AH275" i="2"/>
  <c r="AH536" i="2"/>
  <c r="AH16" i="2"/>
  <c r="AH485" i="2"/>
  <c r="AH349" i="2"/>
  <c r="AH195" i="2"/>
  <c r="AH531" i="2"/>
  <c r="AH402" i="2"/>
  <c r="AH553" i="2"/>
  <c r="AH557" i="2"/>
  <c r="AH261" i="2"/>
  <c r="AH33" i="2"/>
  <c r="AH628" i="2"/>
  <c r="AH155" i="2"/>
  <c r="AH502" i="2"/>
  <c r="AH635" i="2"/>
  <c r="AH515" i="2"/>
  <c r="AH525" i="2"/>
  <c r="AH585" i="2"/>
  <c r="AH4" i="2"/>
  <c r="AH454" i="2"/>
  <c r="AH365" i="2"/>
  <c r="AH646" i="2"/>
  <c r="AH126" i="2"/>
  <c r="AH141" i="2"/>
  <c r="AH219" i="2"/>
  <c r="AH18" i="2"/>
  <c r="AH217" i="2"/>
  <c r="AH208" i="2"/>
  <c r="AH631" i="2"/>
  <c r="AH169" i="2"/>
  <c r="AH403" i="2"/>
  <c r="AH45" i="2"/>
  <c r="AH42" i="2"/>
  <c r="AH675" i="2"/>
  <c r="AH552" i="2"/>
  <c r="AH412" i="2"/>
  <c r="AH162" i="2"/>
  <c r="AH300" i="2"/>
  <c r="AH391" i="2"/>
  <c r="AH684" i="2"/>
  <c r="AH81" i="2"/>
  <c r="AH617" i="2"/>
  <c r="AH644" i="2"/>
  <c r="AH472" i="2"/>
  <c r="AH444" i="2"/>
  <c r="AH64" i="2"/>
  <c r="AH437" i="2"/>
  <c r="AH39" i="2"/>
  <c r="AH366" i="2"/>
  <c r="AH238" i="2"/>
  <c r="AH601" i="2"/>
  <c r="AH396" i="2"/>
  <c r="AH626" i="2"/>
  <c r="AH528" i="2"/>
  <c r="AH386" i="2"/>
  <c r="AH267" i="2"/>
  <c r="AH71" i="2"/>
  <c r="AH488" i="2"/>
  <c r="AH240" i="2"/>
  <c r="AH597" i="2"/>
  <c r="AH175" i="2"/>
  <c r="AH524" i="2"/>
  <c r="AH545" i="2"/>
  <c r="AH154" i="2"/>
  <c r="AH387" i="2"/>
  <c r="AH306" i="2"/>
  <c r="AH278" i="2"/>
  <c r="AH82" i="2"/>
  <c r="AH565" i="2"/>
  <c r="AH279" i="2"/>
  <c r="AH63" i="2"/>
  <c r="AH670" i="2"/>
  <c r="AH457" i="2"/>
  <c r="AH266" i="2"/>
  <c r="AH581" i="2"/>
  <c r="AH583" i="2"/>
  <c r="AH62" i="2"/>
  <c r="AH496" i="2"/>
  <c r="AH555" i="2"/>
  <c r="AH726" i="2"/>
  <c r="AH712" i="2"/>
  <c r="AH590" i="2"/>
  <c r="AH94" i="2"/>
  <c r="AH418" i="2"/>
  <c r="AH159" i="2"/>
  <c r="AH529" i="2"/>
  <c r="AH291" i="2"/>
  <c r="AH305" i="2"/>
  <c r="AH248" i="2"/>
  <c r="AH289" i="2"/>
  <c r="AH662" i="2"/>
  <c r="AH700" i="2"/>
  <c r="AH379" i="2"/>
  <c r="AH598" i="2"/>
  <c r="AH100" i="2"/>
  <c r="AH170" i="2"/>
  <c r="AH343" i="2"/>
  <c r="AH57" i="2"/>
  <c r="AH346" i="2"/>
  <c r="AH263" i="2"/>
  <c r="AH353" i="2"/>
  <c r="AH467" i="2"/>
  <c r="AH90" i="2"/>
  <c r="AH32" i="2"/>
  <c r="AH21" i="2"/>
  <c r="AH29" i="2"/>
  <c r="AH285" i="2"/>
  <c r="AH584" i="2"/>
  <c r="AH546" i="2"/>
  <c r="AH79" i="2"/>
  <c r="AH68" i="2"/>
  <c r="AH554" i="2"/>
  <c r="AH447" i="2"/>
  <c r="AH340" i="2"/>
  <c r="AH213" i="2"/>
  <c r="AH559" i="2"/>
  <c r="AH400" i="2"/>
  <c r="AH458" i="2"/>
  <c r="AH337" i="2"/>
  <c r="AH373" i="2"/>
  <c r="AH137" i="2"/>
  <c r="AH214" i="2"/>
  <c r="AH171" i="2"/>
  <c r="AH492" i="2"/>
  <c r="AH413" i="2"/>
  <c r="AH54" i="2"/>
  <c r="AH478" i="2"/>
  <c r="AH604" i="2"/>
  <c r="AH98" i="2"/>
  <c r="AH113" i="2"/>
  <c r="AH281" i="2"/>
  <c r="AH313" i="2"/>
  <c r="AH714" i="2"/>
  <c r="AH85" i="2"/>
  <c r="AH614" i="2"/>
  <c r="AH52" i="2"/>
  <c r="AH26" i="2"/>
  <c r="AH334" i="2"/>
  <c r="AH335" i="2"/>
  <c r="AH70" i="2"/>
  <c r="AH469" i="2"/>
  <c r="AH561" i="2"/>
  <c r="AH634" i="2"/>
  <c r="AH244" i="2"/>
  <c r="AH398" i="2"/>
  <c r="AH629" i="2"/>
  <c r="AH255" i="2"/>
  <c r="AH368" i="2"/>
  <c r="AH143" i="2"/>
  <c r="AH180" i="2"/>
  <c r="AH224" i="2"/>
  <c r="AH473" i="2"/>
  <c r="AH149" i="2"/>
  <c r="AH87" i="2"/>
  <c r="AH526" i="2"/>
  <c r="AH377" i="2"/>
  <c r="AH286" i="2"/>
  <c r="AH499" i="2"/>
  <c r="AH232" i="2"/>
  <c r="AH627" i="2"/>
  <c r="AH638" i="2"/>
  <c r="AH246" i="2"/>
  <c r="AH352" i="2"/>
  <c r="AH304" i="2"/>
  <c r="AH160" i="2"/>
  <c r="AH198" i="2"/>
  <c r="AH221" i="2"/>
  <c r="AH222" i="2"/>
  <c r="AH314" i="2"/>
  <c r="AH220" i="2"/>
  <c r="AH104" i="2"/>
  <c r="AH568" i="2"/>
  <c r="AH105" i="2"/>
  <c r="AH24" i="2"/>
  <c r="AH10" i="2"/>
  <c r="AH497" i="2"/>
  <c r="AH667" i="2"/>
  <c r="AH8" i="2"/>
  <c r="AH711" i="2"/>
  <c r="AH119" i="2"/>
  <c r="AH439" i="2"/>
  <c r="AH645" i="2"/>
  <c r="AH51" i="2"/>
  <c r="AH406" i="2"/>
  <c r="AH40" i="2"/>
  <c r="AH607" i="2"/>
  <c r="AH147" i="2"/>
  <c r="AH55" i="2"/>
  <c r="AH89" i="2"/>
  <c r="AH660" i="2"/>
  <c r="AH330" i="2"/>
  <c r="AH30" i="2"/>
  <c r="AH484" i="2"/>
  <c r="AH709" i="2"/>
  <c r="AH481" i="2"/>
  <c r="AH397" i="2"/>
  <c r="AH530" i="2"/>
  <c r="AH129" i="2"/>
  <c r="AH446" i="2"/>
  <c r="AH65" i="2"/>
  <c r="AH319" i="2"/>
  <c r="AH118" i="2"/>
  <c r="AH254" i="2"/>
  <c r="AH321" i="2"/>
  <c r="AH605" i="2"/>
  <c r="AH658" i="2"/>
  <c r="AH216" i="2"/>
  <c r="AH580" i="2"/>
  <c r="AH341" i="2"/>
  <c r="AH318" i="2"/>
  <c r="AH164" i="2"/>
  <c r="AH212" i="2"/>
  <c r="AH37" i="2"/>
  <c r="AH375" i="2"/>
  <c r="AH241" i="2"/>
  <c r="AH489" i="2"/>
  <c r="AH262" i="2"/>
  <c r="AH411" i="2"/>
  <c r="AH594" i="2"/>
  <c r="AH609" i="2"/>
  <c r="AH121" i="2"/>
  <c r="AH178" i="2"/>
  <c r="AH695" i="2"/>
  <c r="AH518" i="2"/>
  <c r="AH153" i="2"/>
  <c r="AH679" i="2"/>
  <c r="AH268" i="2"/>
  <c r="AH185" i="2"/>
  <c r="AH290" i="2"/>
  <c r="AH302" i="2"/>
  <c r="AH376" i="2"/>
  <c r="AH385" i="2"/>
  <c r="AH476" i="2"/>
  <c r="AH689" i="2"/>
  <c r="AH200" i="2"/>
  <c r="AH157" i="2"/>
  <c r="AH167" i="2"/>
  <c r="AH17" i="2"/>
  <c r="AH301" i="2"/>
  <c r="AH514" i="2"/>
  <c r="AH41" i="2"/>
  <c r="AH120" i="2"/>
  <c r="AH500" i="2"/>
  <c r="AH95" i="2"/>
  <c r="AH5" i="2"/>
  <c r="AH50" i="2"/>
  <c r="AH642" i="2"/>
  <c r="AH128" i="2"/>
  <c r="AH394" i="2"/>
  <c r="AH12" i="2"/>
  <c r="AH11" i="2"/>
  <c r="AH139" i="2"/>
  <c r="AH2" i="2"/>
  <c r="AH494" i="2"/>
  <c r="AH424" i="2"/>
  <c r="AH239" i="2"/>
  <c r="AH183" i="2"/>
  <c r="AH438" i="2"/>
  <c r="AH190" i="2"/>
  <c r="AH177" i="2"/>
  <c r="AH434" i="2"/>
  <c r="AH650" i="2"/>
  <c r="AH58" i="2"/>
  <c r="AH201" i="2"/>
  <c r="AH475" i="2"/>
  <c r="AH13" i="2"/>
  <c r="AH250" i="2"/>
  <c r="AH48" i="2"/>
  <c r="AH610" i="2"/>
  <c r="AH101" i="2"/>
  <c r="AH730" i="2"/>
  <c r="AH517" i="2"/>
  <c r="AH269" i="2"/>
  <c r="AH247" i="2"/>
  <c r="AH436" i="2"/>
  <c r="AH558" i="2"/>
  <c r="AH578" i="2"/>
  <c r="AH202" i="2"/>
  <c r="AH205" i="2"/>
  <c r="AH344" i="2"/>
  <c r="AH242" i="2"/>
  <c r="AH374" i="2"/>
  <c r="AH73" i="2"/>
  <c r="AH355" i="2"/>
  <c r="AH468" i="2"/>
  <c r="AH692" i="2"/>
  <c r="AH127" i="2"/>
  <c r="AH676" i="2"/>
  <c r="AH493" i="2"/>
  <c r="AH97" i="2"/>
  <c r="AH513" i="2"/>
  <c r="AH409" i="2"/>
  <c r="AH666" i="2"/>
  <c r="AH83" i="2"/>
  <c r="AH428" i="2"/>
  <c r="AH34" i="2"/>
  <c r="AH728" i="2"/>
  <c r="AH426" i="2"/>
  <c r="AH339" i="2"/>
  <c r="AH277" i="2"/>
  <c r="AH503" i="2"/>
  <c r="AH233" i="2"/>
  <c r="AH192" i="2"/>
  <c r="AH419" i="2"/>
  <c r="AH123" i="2"/>
  <c r="AH527" i="2"/>
  <c r="AH264" i="2"/>
  <c r="AH258" i="2"/>
  <c r="AH186" i="2"/>
  <c r="AH399" i="2"/>
  <c r="AH19" i="2"/>
  <c r="AH371" i="2"/>
  <c r="AH351" i="2"/>
  <c r="AH431" i="2"/>
  <c r="AH462" i="2"/>
  <c r="AH721" i="2"/>
  <c r="AH56" i="2"/>
  <c r="AH693" i="2"/>
  <c r="AH440" i="2"/>
  <c r="AH133" i="2"/>
  <c r="AH652" i="2"/>
  <c r="AH508" i="2"/>
  <c r="AH102" i="2"/>
  <c r="AH110" i="2"/>
  <c r="AH588" i="2"/>
  <c r="AH732" i="2"/>
  <c r="AH448" i="2"/>
  <c r="AH532" i="2"/>
  <c r="AH144" i="2"/>
  <c r="AH655" i="2"/>
  <c r="AH687" i="2"/>
  <c r="AH569" i="2"/>
  <c r="AH537" i="2"/>
  <c r="AH103" i="2"/>
  <c r="AH345" i="2"/>
  <c r="AH237" i="2"/>
  <c r="AH677" i="2"/>
  <c r="AH505" i="2"/>
  <c r="AH420" i="2"/>
  <c r="AH479" i="2"/>
  <c r="AH466" i="2"/>
  <c r="AH333" i="2"/>
  <c r="AH672" i="2"/>
  <c r="AH15" i="2"/>
  <c r="AH383" i="2"/>
  <c r="AH227" i="2"/>
  <c r="AH145" i="2"/>
  <c r="AH461" i="2"/>
  <c r="AH74" i="2"/>
  <c r="AH491" i="2"/>
  <c r="AH663" i="2"/>
  <c r="AH372" i="2"/>
  <c r="AH27" i="2"/>
  <c r="AH681" i="2"/>
  <c r="AH543" i="2"/>
  <c r="AH405" i="2"/>
  <c r="AH325" i="2"/>
  <c r="AH533" i="2"/>
  <c r="AH166" i="2"/>
  <c r="AH421" i="2"/>
  <c r="AH265" i="2"/>
  <c r="AH389" i="2"/>
  <c r="AH59" i="2"/>
  <c r="AH163" i="2"/>
  <c r="AH668" i="2"/>
  <c r="AH22" i="2"/>
  <c r="AH735" i="2"/>
  <c r="AH727" i="2"/>
  <c r="AH625" i="2"/>
  <c r="AH228" i="2"/>
  <c r="AH632" i="2"/>
  <c r="AH432" i="2"/>
  <c r="AH146" i="2"/>
  <c r="AH452" i="2"/>
  <c r="AH422" i="2"/>
  <c r="AH464" i="2"/>
  <c r="AH618" i="2"/>
  <c r="AH498" i="2"/>
  <c r="AH28" i="2"/>
  <c r="AH230" i="2"/>
  <c r="AH653" i="2"/>
  <c r="AH615" i="2"/>
  <c r="AH53" i="2"/>
  <c r="AH80" i="2"/>
  <c r="AH25" i="2"/>
  <c r="AH521" i="2"/>
  <c r="AH542" i="2"/>
  <c r="AH474" i="2"/>
  <c r="AH206" i="2"/>
  <c r="AH188" i="2"/>
  <c r="AH116" i="2"/>
  <c r="AH140" i="2"/>
  <c r="AH117" i="2"/>
  <c r="AH312" i="2"/>
  <c r="AH562" i="2"/>
  <c r="AH256" i="2"/>
  <c r="AH463" i="2"/>
  <c r="AH47" i="2"/>
  <c r="AH348" i="2"/>
  <c r="AH556" i="2"/>
  <c r="AH435" i="2"/>
  <c r="AH619" i="2"/>
  <c r="AH35" i="2"/>
  <c r="AH292" i="2"/>
  <c r="AH567" i="2"/>
  <c r="AH93" i="2"/>
  <c r="AH23" i="2"/>
  <c r="AH657" i="2"/>
  <c r="AH651" i="2"/>
  <c r="AH181" i="2"/>
  <c r="AH43" i="2"/>
  <c r="AH276" i="2"/>
  <c r="AH76" i="2"/>
  <c r="AH393" i="2"/>
  <c r="AH734" i="2"/>
  <c r="AH363" i="2"/>
  <c r="AH309" i="2"/>
  <c r="AH253" i="2"/>
  <c r="AH465" i="2"/>
  <c r="AH673" i="2"/>
  <c r="AH442" i="2"/>
  <c r="AH158" i="2"/>
  <c r="AH416" i="2"/>
  <c r="AH176" i="2"/>
  <c r="AH282" i="2"/>
  <c r="AH571" i="2"/>
  <c r="AH696" i="2"/>
  <c r="AH541" i="2"/>
  <c r="AH630" i="2"/>
  <c r="AH328" i="2"/>
  <c r="AH136" i="2"/>
  <c r="AH708" i="2"/>
  <c r="AH215" i="2"/>
  <c r="AH723" i="2"/>
  <c r="AH124" i="2"/>
  <c r="AH430" i="2"/>
  <c r="AH191" i="2"/>
  <c r="AH699" i="2"/>
  <c r="AH350" i="2"/>
  <c r="AH362" i="2"/>
  <c r="AH706" i="2"/>
  <c r="AH715" i="2"/>
  <c r="AH294" i="2"/>
  <c r="AH280" i="2"/>
  <c r="AH77" i="2"/>
  <c r="AH622" i="2"/>
  <c r="AH245" i="2"/>
  <c r="AH733" i="2"/>
  <c r="AH148" i="2"/>
  <c r="AH573" i="2"/>
  <c r="AH106" i="2"/>
  <c r="AH549" i="2"/>
  <c r="AH130" i="2"/>
  <c r="AH131" i="2"/>
  <c r="AH179" i="2"/>
  <c r="AH75" i="2"/>
  <c r="AH620" i="2"/>
  <c r="AH623" i="2"/>
  <c r="AH551" i="2"/>
  <c r="AH688" i="2"/>
  <c r="AH682" i="2"/>
  <c r="AH367" i="2"/>
  <c r="AH296" i="2"/>
  <c r="AH326" i="2"/>
  <c r="AH356" i="2"/>
  <c r="AH548" i="2"/>
  <c r="AH322" i="2"/>
  <c r="AH138" i="2"/>
  <c r="AH470" i="2"/>
  <c r="AH560" i="2"/>
  <c r="AH401" i="2"/>
  <c r="AH737" i="2"/>
  <c r="AH685" i="2"/>
  <c r="AH654" i="2"/>
  <c r="AH718" i="2"/>
  <c r="AH134" i="2"/>
  <c r="AH690" i="2"/>
  <c r="AH575" i="2"/>
  <c r="AH674" i="2"/>
  <c r="AH251" i="2"/>
  <c r="AH547" i="2"/>
  <c r="AH595" i="2"/>
  <c r="AH641" i="2"/>
  <c r="AH331" i="2"/>
  <c r="AH501" i="2"/>
  <c r="AH596" i="2"/>
  <c r="AH522" i="2"/>
  <c r="AH108" i="2"/>
  <c r="AH135" i="2"/>
  <c r="AH704" i="2"/>
  <c r="AH589" i="2"/>
  <c r="AH96" i="2"/>
  <c r="AH308" i="2"/>
  <c r="AH61" i="2"/>
  <c r="AH564" i="2"/>
  <c r="AH395" i="2"/>
  <c r="AH359" i="2"/>
  <c r="AH417" i="2"/>
  <c r="AH295" i="2"/>
  <c r="AH550" i="2"/>
  <c r="AH574" i="2"/>
  <c r="AH643" i="2"/>
  <c r="AH249" i="2"/>
  <c r="AH236" i="2"/>
  <c r="AH380" i="2"/>
  <c r="AH731" i="2"/>
  <c r="AH229" i="2"/>
  <c r="AH572" i="2"/>
  <c r="AH364" i="2"/>
  <c r="AH172" i="2"/>
  <c r="AH414" i="2"/>
  <c r="AH509" i="2"/>
  <c r="AH570" i="2"/>
  <c r="AH453" i="2"/>
  <c r="AH347" i="2"/>
  <c r="AH410" i="2"/>
  <c r="AH603" i="2"/>
  <c r="AH425" i="2"/>
  <c r="AH433" i="2"/>
  <c r="AH173" i="2"/>
  <c r="AH694" i="2"/>
  <c r="AH504" i="2"/>
  <c r="AH495" i="2"/>
  <c r="AH234" i="2"/>
  <c r="AH182" i="2"/>
  <c r="AH320" i="2"/>
  <c r="AH587" i="2"/>
  <c r="AH611" i="2"/>
  <c r="AH593" i="2"/>
  <c r="AH649" i="2"/>
  <c r="AH455" i="2"/>
  <c r="AH298" i="2"/>
  <c r="AH203" i="2"/>
  <c r="AH487" i="2"/>
  <c r="AH576" i="2"/>
  <c r="AH671" i="2"/>
  <c r="AH483" i="2"/>
  <c r="AH713" i="2"/>
  <c r="AH382" i="2"/>
  <c r="AH600" i="2"/>
  <c r="AH271" i="2"/>
  <c r="AH404" i="2"/>
  <c r="AH259" i="2"/>
  <c r="AH392" i="2"/>
  <c r="AH729" i="2"/>
  <c r="AH612" i="2"/>
  <c r="AH441" i="2"/>
  <c r="AH678" i="2"/>
  <c r="AH599" i="2"/>
  <c r="AH381" i="2"/>
  <c r="AH429" i="2"/>
  <c r="AH608" i="2"/>
  <c r="AH535" i="2"/>
  <c r="AH647" i="2"/>
  <c r="AH702" i="2"/>
  <c r="AH686" i="2"/>
  <c r="AH459" i="2"/>
  <c r="AH720" i="2"/>
  <c r="AH633" i="2"/>
  <c r="AH602" i="2"/>
  <c r="AH738" i="2"/>
  <c r="AH724" i="2"/>
  <c r="AH703" i="2"/>
  <c r="AH707" i="2"/>
  <c r="AH705" i="2"/>
  <c r="AH579" i="2"/>
  <c r="AH616" i="2"/>
  <c r="AH613" i="2"/>
  <c r="AH591" i="2"/>
  <c r="AH716" i="2"/>
  <c r="AH640" i="2"/>
  <c r="AH710" i="2"/>
  <c r="AH719" i="2"/>
  <c r="AH665" i="2"/>
  <c r="AH725" i="2"/>
  <c r="AH717" i="2"/>
  <c r="AH683" i="2"/>
  <c r="AH680" i="2"/>
  <c r="AH582" i="2"/>
  <c r="AH669" i="2"/>
  <c r="AH701" i="2"/>
  <c r="AH661" i="2"/>
  <c r="AH736" i="2"/>
  <c r="AG566" i="2"/>
  <c r="AG539" i="2"/>
  <c r="AG621" i="2"/>
  <c r="AG125" i="2"/>
  <c r="AG423" i="2"/>
  <c r="AG544" i="2"/>
  <c r="AG357" i="2"/>
  <c r="AG512" i="2"/>
  <c r="AG586" i="2"/>
  <c r="AG327" i="2"/>
  <c r="AG360" i="2"/>
  <c r="AG510" i="2"/>
  <c r="AG270" i="2"/>
  <c r="AG691" i="2"/>
  <c r="AG199" i="2"/>
  <c r="AG168" i="2"/>
  <c r="AG142" i="2"/>
  <c r="AG450" i="2"/>
  <c r="AG659" i="2"/>
  <c r="AG523" i="2"/>
  <c r="AG520" i="2"/>
  <c r="AG384" i="2"/>
  <c r="AG88" i="2"/>
  <c r="AG427" i="2"/>
  <c r="AG107" i="2"/>
  <c r="AG283" i="2"/>
  <c r="AG506" i="2"/>
  <c r="AG20" i="2"/>
  <c r="AG204" i="2"/>
  <c r="AG656" i="2"/>
  <c r="AG354" i="2"/>
  <c r="AG122" i="2"/>
  <c r="AG664" i="2"/>
  <c r="AG114" i="2"/>
  <c r="AG648" i="2"/>
  <c r="AG72" i="2"/>
  <c r="AG6" i="2"/>
  <c r="AG639" i="2"/>
  <c r="AG284" i="2"/>
  <c r="AG84" i="2"/>
  <c r="AG516" i="2"/>
  <c r="AG99" i="2"/>
  <c r="AG36" i="2"/>
  <c r="AG223" i="2"/>
  <c r="AG303" i="2"/>
  <c r="AG534" i="2"/>
  <c r="AG209" i="2"/>
  <c r="AG563" i="2"/>
  <c r="AG257" i="2"/>
  <c r="AG408" i="2"/>
  <c r="AG174" i="2"/>
  <c r="AG112" i="2"/>
  <c r="AG78" i="2"/>
  <c r="AG637" i="2"/>
  <c r="AG86" i="2"/>
  <c r="AG511" i="2"/>
  <c r="AG480" i="2"/>
  <c r="AG67" i="2"/>
  <c r="AG540" i="2"/>
  <c r="AG460" i="2"/>
  <c r="AG161" i="2"/>
  <c r="AG310" i="2"/>
  <c r="AG299" i="2"/>
  <c r="AG189" i="2"/>
  <c r="AG443" i="2"/>
  <c r="AG456" i="2"/>
  <c r="AG297" i="2"/>
  <c r="AG231" i="2"/>
  <c r="AG390" i="2"/>
  <c r="AG150" i="2"/>
  <c r="AG449" i="2"/>
  <c r="AG606" i="2"/>
  <c r="AG307" i="2"/>
  <c r="AG69" i="2"/>
  <c r="AG482" i="2"/>
  <c r="AG132" i="2"/>
  <c r="AG194" i="2"/>
  <c r="AG323" i="2"/>
  <c r="AG490" i="2"/>
  <c r="AG3" i="2"/>
  <c r="AG336" i="2"/>
  <c r="AG197" i="2"/>
  <c r="AG315" i="2"/>
  <c r="AG92" i="2"/>
  <c r="AG538" i="2"/>
  <c r="AG311" i="2"/>
  <c r="AG577" i="2"/>
  <c r="AG207" i="2"/>
  <c r="AG44" i="2"/>
  <c r="AG338" i="2"/>
  <c r="AG14" i="2"/>
  <c r="AG329" i="2"/>
  <c r="AG636" i="2"/>
  <c r="AG324" i="2"/>
  <c r="AG243" i="2"/>
  <c r="AG7" i="2"/>
  <c r="AG415" i="2"/>
  <c r="AG60" i="2"/>
  <c r="AG293" i="2"/>
  <c r="AG66" i="2"/>
  <c r="AG369" i="2"/>
  <c r="AG187" i="2"/>
  <c r="AG288" i="2"/>
  <c r="AG252" i="2"/>
  <c r="AG218" i="2"/>
  <c r="AG507" i="2"/>
  <c r="AG151" i="2"/>
  <c r="AG260" i="2"/>
  <c r="AG407" i="2"/>
  <c r="AG111" i="2"/>
  <c r="AG165" i="2"/>
  <c r="AG274" i="2"/>
  <c r="AG210" i="2"/>
  <c r="AG624" i="2"/>
  <c r="AG358" i="2"/>
  <c r="AG31" i="2"/>
  <c r="AG519" i="2"/>
  <c r="AG226" i="2"/>
  <c r="AG698" i="2"/>
  <c r="AG9" i="2"/>
  <c r="AG152" i="2"/>
  <c r="AG486" i="2"/>
  <c r="AG193" i="2"/>
  <c r="AG378" i="2"/>
  <c r="AG49" i="2"/>
  <c r="AG273" i="2"/>
  <c r="AG287" i="2"/>
  <c r="AG342" i="2"/>
  <c r="AG451" i="2"/>
  <c r="AG38" i="2"/>
  <c r="AG156" i="2"/>
  <c r="AG211" i="2"/>
  <c r="AG196" i="2"/>
  <c r="AG184" i="2"/>
  <c r="AG471" i="2"/>
  <c r="AG592" i="2"/>
  <c r="AG316" i="2"/>
  <c r="AG317" i="2"/>
  <c r="AG272" i="2"/>
  <c r="AG46" i="2"/>
  <c r="AG361" i="2"/>
  <c r="AG445" i="2"/>
  <c r="AG722" i="2"/>
  <c r="AG697" i="2"/>
  <c r="AG477" i="2"/>
  <c r="AG370" i="2"/>
  <c r="AG109" i="2"/>
  <c r="AG115" i="2"/>
  <c r="AG91" i="2"/>
  <c r="AG332" i="2"/>
  <c r="AG225" i="2"/>
  <c r="AG235" i="2"/>
  <c r="AG388" i="2"/>
  <c r="AG275" i="2"/>
  <c r="AG536" i="2"/>
  <c r="AG16" i="2"/>
  <c r="AG485" i="2"/>
  <c r="AG349" i="2"/>
  <c r="AG195" i="2"/>
  <c r="AG531" i="2"/>
  <c r="AG402" i="2"/>
  <c r="AG553" i="2"/>
  <c r="AG557" i="2"/>
  <c r="AG261" i="2"/>
  <c r="AG33" i="2"/>
  <c r="AG628" i="2"/>
  <c r="AG155" i="2"/>
  <c r="AG502" i="2"/>
  <c r="AG635" i="2"/>
  <c r="AG515" i="2"/>
  <c r="AG525" i="2"/>
  <c r="AG585" i="2"/>
  <c r="AG4" i="2"/>
  <c r="AG454" i="2"/>
  <c r="AG365" i="2"/>
  <c r="AG646" i="2"/>
  <c r="AG126" i="2"/>
  <c r="AG141" i="2"/>
  <c r="AG219" i="2"/>
  <c r="AG18" i="2"/>
  <c r="AG217" i="2"/>
  <c r="AG208" i="2"/>
  <c r="AG631" i="2"/>
  <c r="AG169" i="2"/>
  <c r="AG403" i="2"/>
  <c r="AG45" i="2"/>
  <c r="AG42" i="2"/>
  <c r="AG675" i="2"/>
  <c r="AG552" i="2"/>
  <c r="AG412" i="2"/>
  <c r="AG162" i="2"/>
  <c r="AG300" i="2"/>
  <c r="AG391" i="2"/>
  <c r="AG684" i="2"/>
  <c r="AG81" i="2"/>
  <c r="AG617" i="2"/>
  <c r="AG644" i="2"/>
  <c r="AG472" i="2"/>
  <c r="AG444" i="2"/>
  <c r="AG64" i="2"/>
  <c r="AG437" i="2"/>
  <c r="AG39" i="2"/>
  <c r="AG366" i="2"/>
  <c r="AG238" i="2"/>
  <c r="AG601" i="2"/>
  <c r="AG396" i="2"/>
  <c r="AG626" i="2"/>
  <c r="AG528" i="2"/>
  <c r="AG386" i="2"/>
  <c r="AG267" i="2"/>
  <c r="AG71" i="2"/>
  <c r="AG488" i="2"/>
  <c r="AG240" i="2"/>
  <c r="AG597" i="2"/>
  <c r="AG175" i="2"/>
  <c r="AG524" i="2"/>
  <c r="AG545" i="2"/>
  <c r="AG154" i="2"/>
  <c r="AG387" i="2"/>
  <c r="AG306" i="2"/>
  <c r="AG278" i="2"/>
  <c r="AG82" i="2"/>
  <c r="AG565" i="2"/>
  <c r="AG279" i="2"/>
  <c r="AG63" i="2"/>
  <c r="AG670" i="2"/>
  <c r="AG457" i="2"/>
  <c r="AG266" i="2"/>
  <c r="AG581" i="2"/>
  <c r="AG583" i="2"/>
  <c r="AG62" i="2"/>
  <c r="AG496" i="2"/>
  <c r="AG555" i="2"/>
  <c r="AG726" i="2"/>
  <c r="AG712" i="2"/>
  <c r="AG590" i="2"/>
  <c r="AG94" i="2"/>
  <c r="AG418" i="2"/>
  <c r="AG159" i="2"/>
  <c r="AG529" i="2"/>
  <c r="AG291" i="2"/>
  <c r="AG305" i="2"/>
  <c r="AG248" i="2"/>
  <c r="AG289" i="2"/>
  <c r="AG662" i="2"/>
  <c r="AG700" i="2"/>
  <c r="AG379" i="2"/>
  <c r="AG598" i="2"/>
  <c r="AG100" i="2"/>
  <c r="AG170" i="2"/>
  <c r="AG343" i="2"/>
  <c r="AG57" i="2"/>
  <c r="AG346" i="2"/>
  <c r="AG263" i="2"/>
  <c r="AG353" i="2"/>
  <c r="AG467" i="2"/>
  <c r="AG90" i="2"/>
  <c r="AG32" i="2"/>
  <c r="AG21" i="2"/>
  <c r="AG29" i="2"/>
  <c r="AG285" i="2"/>
  <c r="AG584" i="2"/>
  <c r="AG546" i="2"/>
  <c r="AG79" i="2"/>
  <c r="AG68" i="2"/>
  <c r="AG554" i="2"/>
  <c r="AG447" i="2"/>
  <c r="AG340" i="2"/>
  <c r="AG213" i="2"/>
  <c r="AG559" i="2"/>
  <c r="AG400" i="2"/>
  <c r="AG458" i="2"/>
  <c r="AG337" i="2"/>
  <c r="AG373" i="2"/>
  <c r="AG137" i="2"/>
  <c r="AG214" i="2"/>
  <c r="AG171" i="2"/>
  <c r="AG492" i="2"/>
  <c r="AG413" i="2"/>
  <c r="AG54" i="2"/>
  <c r="AG478" i="2"/>
  <c r="AG604" i="2"/>
  <c r="AG98" i="2"/>
  <c r="AG113" i="2"/>
  <c r="AG281" i="2"/>
  <c r="AG313" i="2"/>
  <c r="AG714" i="2"/>
  <c r="AG85" i="2"/>
  <c r="AG614" i="2"/>
  <c r="AG52" i="2"/>
  <c r="AG26" i="2"/>
  <c r="AG334" i="2"/>
  <c r="AG335" i="2"/>
  <c r="AG70" i="2"/>
  <c r="AG469" i="2"/>
  <c r="AG561" i="2"/>
  <c r="AG634" i="2"/>
  <c r="AG244" i="2"/>
  <c r="AG398" i="2"/>
  <c r="AG629" i="2"/>
  <c r="AG255" i="2"/>
  <c r="AG368" i="2"/>
  <c r="AG143" i="2"/>
  <c r="AG180" i="2"/>
  <c r="AG224" i="2"/>
  <c r="AG473" i="2"/>
  <c r="AG149" i="2"/>
  <c r="AG87" i="2"/>
  <c r="AG526" i="2"/>
  <c r="AG377" i="2"/>
  <c r="AG286" i="2"/>
  <c r="AG499" i="2"/>
  <c r="AG232" i="2"/>
  <c r="AG627" i="2"/>
  <c r="AG638" i="2"/>
  <c r="AG246" i="2"/>
  <c r="AG352" i="2"/>
  <c r="AG304" i="2"/>
  <c r="AG160" i="2"/>
  <c r="AG198" i="2"/>
  <c r="AG221" i="2"/>
  <c r="AG222" i="2"/>
  <c r="AG314" i="2"/>
  <c r="AG220" i="2"/>
  <c r="AG104" i="2"/>
  <c r="AG568" i="2"/>
  <c r="AG105" i="2"/>
  <c r="AG24" i="2"/>
  <c r="AG10" i="2"/>
  <c r="AG497" i="2"/>
  <c r="AG667" i="2"/>
  <c r="AG8" i="2"/>
  <c r="AG711" i="2"/>
  <c r="AG119" i="2"/>
  <c r="AG439" i="2"/>
  <c r="AG645" i="2"/>
  <c r="AG51" i="2"/>
  <c r="AG406" i="2"/>
  <c r="AG40" i="2"/>
  <c r="AG607" i="2"/>
  <c r="AG147" i="2"/>
  <c r="AG55" i="2"/>
  <c r="AG89" i="2"/>
  <c r="AG660" i="2"/>
  <c r="AG330" i="2"/>
  <c r="AG30" i="2"/>
  <c r="AG484" i="2"/>
  <c r="AG709" i="2"/>
  <c r="AG481" i="2"/>
  <c r="AG397" i="2"/>
  <c r="AG530" i="2"/>
  <c r="AG129" i="2"/>
  <c r="AG446" i="2"/>
  <c r="AG65" i="2"/>
  <c r="AG319" i="2"/>
  <c r="AG118" i="2"/>
  <c r="AG254" i="2"/>
  <c r="AG321" i="2"/>
  <c r="AG605" i="2"/>
  <c r="AG658" i="2"/>
  <c r="AG216" i="2"/>
  <c r="AG580" i="2"/>
  <c r="AG341" i="2"/>
  <c r="AG318" i="2"/>
  <c r="AG164" i="2"/>
  <c r="AG212" i="2"/>
  <c r="AG37" i="2"/>
  <c r="AG375" i="2"/>
  <c r="AG241" i="2"/>
  <c r="AG489" i="2"/>
  <c r="AG262" i="2"/>
  <c r="AG411" i="2"/>
  <c r="AG594" i="2"/>
  <c r="AG609" i="2"/>
  <c r="AG121" i="2"/>
  <c r="AG178" i="2"/>
  <c r="AG695" i="2"/>
  <c r="AG518" i="2"/>
  <c r="AG153" i="2"/>
  <c r="AG679" i="2"/>
  <c r="AG268" i="2"/>
  <c r="AG185" i="2"/>
  <c r="AG290" i="2"/>
  <c r="AG302" i="2"/>
  <c r="AG376" i="2"/>
  <c r="AG385" i="2"/>
  <c r="AG476" i="2"/>
  <c r="AG689" i="2"/>
  <c r="AG200" i="2"/>
  <c r="AG157" i="2"/>
  <c r="AG167" i="2"/>
  <c r="AG17" i="2"/>
  <c r="AG301" i="2"/>
  <c r="AG514" i="2"/>
  <c r="AG41" i="2"/>
  <c r="AG120" i="2"/>
  <c r="AG500" i="2"/>
  <c r="AG95" i="2"/>
  <c r="AG5" i="2"/>
  <c r="AG50" i="2"/>
  <c r="AG642" i="2"/>
  <c r="AG128" i="2"/>
  <c r="AG394" i="2"/>
  <c r="AG12" i="2"/>
  <c r="AG11" i="2"/>
  <c r="AG139" i="2"/>
  <c r="AG2" i="2"/>
  <c r="AG494" i="2"/>
  <c r="AG424" i="2"/>
  <c r="AG239" i="2"/>
  <c r="AG183" i="2"/>
  <c r="AG438" i="2"/>
  <c r="AG190" i="2"/>
  <c r="AG177" i="2"/>
  <c r="AG434" i="2"/>
  <c r="AG650" i="2"/>
  <c r="AG58" i="2"/>
  <c r="AG201" i="2"/>
  <c r="AG475" i="2"/>
  <c r="AG13" i="2"/>
  <c r="AG250" i="2"/>
  <c r="AG48" i="2"/>
  <c r="AG610" i="2"/>
  <c r="AG101" i="2"/>
  <c r="AG730" i="2"/>
  <c r="AG517" i="2"/>
  <c r="AG269" i="2"/>
  <c r="AG247" i="2"/>
  <c r="AG436" i="2"/>
  <c r="AG558" i="2"/>
  <c r="AG578" i="2"/>
  <c r="AG202" i="2"/>
  <c r="AG205" i="2"/>
  <c r="AG344" i="2"/>
  <c r="AG242" i="2"/>
  <c r="AG374" i="2"/>
  <c r="AG73" i="2"/>
  <c r="AG355" i="2"/>
  <c r="AG468" i="2"/>
  <c r="AG692" i="2"/>
  <c r="AG127" i="2"/>
  <c r="AG676" i="2"/>
  <c r="AG493" i="2"/>
  <c r="AG97" i="2"/>
  <c r="AG513" i="2"/>
  <c r="AG409" i="2"/>
  <c r="AG666" i="2"/>
  <c r="AG83" i="2"/>
  <c r="AG428" i="2"/>
  <c r="AG34" i="2"/>
  <c r="AG728" i="2"/>
  <c r="AG426" i="2"/>
  <c r="AG339" i="2"/>
  <c r="AG277" i="2"/>
  <c r="AG503" i="2"/>
  <c r="AG233" i="2"/>
  <c r="AG192" i="2"/>
  <c r="AG419" i="2"/>
  <c r="AG123" i="2"/>
  <c r="AG527" i="2"/>
  <c r="AG264" i="2"/>
  <c r="AG258" i="2"/>
  <c r="AG186" i="2"/>
  <c r="AG399" i="2"/>
  <c r="AG19" i="2"/>
  <c r="AG371" i="2"/>
  <c r="AG351" i="2"/>
  <c r="AG431" i="2"/>
  <c r="AG462" i="2"/>
  <c r="AG721" i="2"/>
  <c r="AG56" i="2"/>
  <c r="AG693" i="2"/>
  <c r="AG440" i="2"/>
  <c r="AG133" i="2"/>
  <c r="AG652" i="2"/>
  <c r="AG508" i="2"/>
  <c r="AG102" i="2"/>
  <c r="AG110" i="2"/>
  <c r="AG588" i="2"/>
  <c r="AG732" i="2"/>
  <c r="AG448" i="2"/>
  <c r="AG532" i="2"/>
  <c r="AG144" i="2"/>
  <c r="AG655" i="2"/>
  <c r="AG687" i="2"/>
  <c r="AG569" i="2"/>
  <c r="AG537" i="2"/>
  <c r="AG103" i="2"/>
  <c r="AG345" i="2"/>
  <c r="AG237" i="2"/>
  <c r="AG677" i="2"/>
  <c r="AG505" i="2"/>
  <c r="AG420" i="2"/>
  <c r="AG479" i="2"/>
  <c r="AG466" i="2"/>
  <c r="AG333" i="2"/>
  <c r="AG672" i="2"/>
  <c r="AG15" i="2"/>
  <c r="AG383" i="2"/>
  <c r="AG227" i="2"/>
  <c r="AG145" i="2"/>
  <c r="AG461" i="2"/>
  <c r="AG74" i="2"/>
  <c r="AG491" i="2"/>
  <c r="AG663" i="2"/>
  <c r="AG372" i="2"/>
  <c r="AG27" i="2"/>
  <c r="AG681" i="2"/>
  <c r="AG543" i="2"/>
  <c r="AG405" i="2"/>
  <c r="AG325" i="2"/>
  <c r="AG533" i="2"/>
  <c r="AG166" i="2"/>
  <c r="AG421" i="2"/>
  <c r="AG265" i="2"/>
  <c r="AG389" i="2"/>
  <c r="AG59" i="2"/>
  <c r="AG163" i="2"/>
  <c r="AG668" i="2"/>
  <c r="AG22" i="2"/>
  <c r="AG735" i="2"/>
  <c r="AG727" i="2"/>
  <c r="AG625" i="2"/>
  <c r="AG228" i="2"/>
  <c r="AG632" i="2"/>
  <c r="AG432" i="2"/>
  <c r="AG146" i="2"/>
  <c r="AG452" i="2"/>
  <c r="AG422" i="2"/>
  <c r="AG464" i="2"/>
  <c r="AG618" i="2"/>
  <c r="AG498" i="2"/>
  <c r="AG28" i="2"/>
  <c r="AG230" i="2"/>
  <c r="AG653" i="2"/>
  <c r="AG615" i="2"/>
  <c r="AG53" i="2"/>
  <c r="AG80" i="2"/>
  <c r="AG25" i="2"/>
  <c r="AG521" i="2"/>
  <c r="AG542" i="2"/>
  <c r="AG474" i="2"/>
  <c r="AG206" i="2"/>
  <c r="AG188" i="2"/>
  <c r="AG116" i="2"/>
  <c r="AG140" i="2"/>
  <c r="AG117" i="2"/>
  <c r="AG312" i="2"/>
  <c r="AG562" i="2"/>
  <c r="AG256" i="2"/>
  <c r="AG463" i="2"/>
  <c r="AG47" i="2"/>
  <c r="AG348" i="2"/>
  <c r="AG556" i="2"/>
  <c r="AG435" i="2"/>
  <c r="AG619" i="2"/>
  <c r="AG35" i="2"/>
  <c r="AG292" i="2"/>
  <c r="AG567" i="2"/>
  <c r="AG93" i="2"/>
  <c r="AG23" i="2"/>
  <c r="AG657" i="2"/>
  <c r="AG651" i="2"/>
  <c r="AG181" i="2"/>
  <c r="AG43" i="2"/>
  <c r="AG276" i="2"/>
  <c r="AG76" i="2"/>
  <c r="AG393" i="2"/>
  <c r="AG734" i="2"/>
  <c r="AG363" i="2"/>
  <c r="AG309" i="2"/>
  <c r="AG253" i="2"/>
  <c r="AG465" i="2"/>
  <c r="AG673" i="2"/>
  <c r="AG442" i="2"/>
  <c r="AG158" i="2"/>
  <c r="AG416" i="2"/>
  <c r="AG176" i="2"/>
  <c r="AG282" i="2"/>
  <c r="AG571" i="2"/>
  <c r="AG696" i="2"/>
  <c r="AG541" i="2"/>
  <c r="AG630" i="2"/>
  <c r="AG328" i="2"/>
  <c r="AG136" i="2"/>
  <c r="AG708" i="2"/>
  <c r="AG215" i="2"/>
  <c r="AG723" i="2"/>
  <c r="AG124" i="2"/>
  <c r="AG430" i="2"/>
  <c r="AG191" i="2"/>
  <c r="AG699" i="2"/>
  <c r="AG350" i="2"/>
  <c r="AG362" i="2"/>
  <c r="AG706" i="2"/>
  <c r="AG715" i="2"/>
  <c r="AG294" i="2"/>
  <c r="AG280" i="2"/>
  <c r="AG77" i="2"/>
  <c r="AG622" i="2"/>
  <c r="AG245" i="2"/>
  <c r="AG733" i="2"/>
  <c r="AG148" i="2"/>
  <c r="AG573" i="2"/>
  <c r="AG106" i="2"/>
  <c r="AG549" i="2"/>
  <c r="AG130" i="2"/>
  <c r="AG131" i="2"/>
  <c r="AG179" i="2"/>
  <c r="AG75" i="2"/>
  <c r="AG620" i="2"/>
  <c r="AG623" i="2"/>
  <c r="AG551" i="2"/>
  <c r="AG688" i="2"/>
  <c r="AG682" i="2"/>
  <c r="AG367" i="2"/>
  <c r="AG296" i="2"/>
  <c r="AG326" i="2"/>
  <c r="AG356" i="2"/>
  <c r="AG548" i="2"/>
  <c r="AG322" i="2"/>
  <c r="AG138" i="2"/>
  <c r="AG470" i="2"/>
  <c r="AG560" i="2"/>
  <c r="AG401" i="2"/>
  <c r="AG737" i="2"/>
  <c r="AG685" i="2"/>
  <c r="AG654" i="2"/>
  <c r="AG718" i="2"/>
  <c r="AG134" i="2"/>
  <c r="AG690" i="2"/>
  <c r="AG575" i="2"/>
  <c r="AG674" i="2"/>
  <c r="AG251" i="2"/>
  <c r="AG547" i="2"/>
  <c r="AG595" i="2"/>
  <c r="AG641" i="2"/>
  <c r="AG331" i="2"/>
  <c r="AG501" i="2"/>
  <c r="AG596" i="2"/>
  <c r="AG522" i="2"/>
  <c r="AG108" i="2"/>
  <c r="AG135" i="2"/>
  <c r="AG704" i="2"/>
  <c r="AG589" i="2"/>
  <c r="AG96" i="2"/>
  <c r="AG308" i="2"/>
  <c r="AG61" i="2"/>
  <c r="AG564" i="2"/>
  <c r="AG395" i="2"/>
  <c r="AG359" i="2"/>
  <c r="AG417" i="2"/>
  <c r="AG295" i="2"/>
  <c r="AG550" i="2"/>
  <c r="AG574" i="2"/>
  <c r="AG643" i="2"/>
  <c r="AG249" i="2"/>
  <c r="AG236" i="2"/>
  <c r="AG380" i="2"/>
  <c r="AG731" i="2"/>
  <c r="AG229" i="2"/>
  <c r="AG572" i="2"/>
  <c r="AG364" i="2"/>
  <c r="AG172" i="2"/>
  <c r="AG414" i="2"/>
  <c r="AG509" i="2"/>
  <c r="AG570" i="2"/>
  <c r="AG453" i="2"/>
  <c r="AG347" i="2"/>
  <c r="AG410" i="2"/>
  <c r="AG603" i="2"/>
  <c r="AG425" i="2"/>
  <c r="AG433" i="2"/>
  <c r="AG173" i="2"/>
  <c r="AG694" i="2"/>
  <c r="AG504" i="2"/>
  <c r="AG495" i="2"/>
  <c r="AG234" i="2"/>
  <c r="AG182" i="2"/>
  <c r="AG320" i="2"/>
  <c r="AG587" i="2"/>
  <c r="AG611" i="2"/>
  <c r="AG593" i="2"/>
  <c r="AG649" i="2"/>
  <c r="AG455" i="2"/>
  <c r="AG298" i="2"/>
  <c r="AG203" i="2"/>
  <c r="AG487" i="2"/>
  <c r="AG576" i="2"/>
  <c r="AG671" i="2"/>
  <c r="AG483" i="2"/>
  <c r="AG713" i="2"/>
  <c r="AG382" i="2"/>
  <c r="AG600" i="2"/>
  <c r="AG271" i="2"/>
  <c r="AG404" i="2"/>
  <c r="AG259" i="2"/>
  <c r="AG392" i="2"/>
  <c r="AG729" i="2"/>
  <c r="AG612" i="2"/>
  <c r="AG441" i="2"/>
  <c r="AG678" i="2"/>
  <c r="AG599" i="2"/>
  <c r="AG381" i="2"/>
  <c r="AG429" i="2"/>
  <c r="AG608" i="2"/>
  <c r="AG535" i="2"/>
  <c r="AG647" i="2"/>
  <c r="AG702" i="2"/>
  <c r="AG686" i="2"/>
  <c r="AG459" i="2"/>
  <c r="AG720" i="2"/>
  <c r="AG633" i="2"/>
  <c r="AG602" i="2"/>
  <c r="AG738" i="2"/>
  <c r="AG724" i="2"/>
  <c r="AG703" i="2"/>
  <c r="AG707" i="2"/>
  <c r="AG705" i="2"/>
  <c r="AG579" i="2"/>
  <c r="AG616" i="2"/>
  <c r="AG613" i="2"/>
  <c r="AG591" i="2"/>
  <c r="AG716" i="2"/>
  <c r="AG640" i="2"/>
  <c r="AG710" i="2"/>
  <c r="AG719" i="2"/>
  <c r="AG665" i="2"/>
  <c r="AG725" i="2"/>
  <c r="AG717" i="2"/>
  <c r="AG683" i="2"/>
  <c r="AG680" i="2"/>
  <c r="AG582" i="2"/>
  <c r="AG669" i="2"/>
  <c r="AG701" i="2"/>
  <c r="AG661" i="2"/>
  <c r="AG736" i="2"/>
  <c r="AF566" i="2"/>
  <c r="AF539" i="2"/>
  <c r="AF621" i="2"/>
  <c r="AF125" i="2"/>
  <c r="AF423" i="2"/>
  <c r="AF544" i="2"/>
  <c r="AF357" i="2"/>
  <c r="AF512" i="2"/>
  <c r="AF586" i="2"/>
  <c r="AF327" i="2"/>
  <c r="AF360" i="2"/>
  <c r="AF510" i="2"/>
  <c r="AF270" i="2"/>
  <c r="AF691" i="2"/>
  <c r="AF199" i="2"/>
  <c r="AF168" i="2"/>
  <c r="AF142" i="2"/>
  <c r="AF450" i="2"/>
  <c r="AF659" i="2"/>
  <c r="AF523" i="2"/>
  <c r="AF520" i="2"/>
  <c r="AF384" i="2"/>
  <c r="AF88" i="2"/>
  <c r="AF427" i="2"/>
  <c r="AF107" i="2"/>
  <c r="AF283" i="2"/>
  <c r="AF506" i="2"/>
  <c r="AF20" i="2"/>
  <c r="AF204" i="2"/>
  <c r="AF656" i="2"/>
  <c r="AF354" i="2"/>
  <c r="AF122" i="2"/>
  <c r="AF664" i="2"/>
  <c r="AF114" i="2"/>
  <c r="AF648" i="2"/>
  <c r="AF72" i="2"/>
  <c r="AF6" i="2"/>
  <c r="AF639" i="2"/>
  <c r="AF284" i="2"/>
  <c r="AF84" i="2"/>
  <c r="AF516" i="2"/>
  <c r="AF99" i="2"/>
  <c r="AF36" i="2"/>
  <c r="AF223" i="2"/>
  <c r="AF303" i="2"/>
  <c r="AF534" i="2"/>
  <c r="AF209" i="2"/>
  <c r="AF563" i="2"/>
  <c r="AF257" i="2"/>
  <c r="AF408" i="2"/>
  <c r="AF174" i="2"/>
  <c r="AF112" i="2"/>
  <c r="AF78" i="2"/>
  <c r="AF637" i="2"/>
  <c r="AF86" i="2"/>
  <c r="AF511" i="2"/>
  <c r="AF480" i="2"/>
  <c r="AF67" i="2"/>
  <c r="AF540" i="2"/>
  <c r="AF460" i="2"/>
  <c r="AF161" i="2"/>
  <c r="AF310" i="2"/>
  <c r="AF299" i="2"/>
  <c r="AF189" i="2"/>
  <c r="AF443" i="2"/>
  <c r="AF456" i="2"/>
  <c r="AF297" i="2"/>
  <c r="AF231" i="2"/>
  <c r="AF390" i="2"/>
  <c r="AF150" i="2"/>
  <c r="AF449" i="2"/>
  <c r="AF606" i="2"/>
  <c r="AF307" i="2"/>
  <c r="AF69" i="2"/>
  <c r="AF482" i="2"/>
  <c r="AF132" i="2"/>
  <c r="AF194" i="2"/>
  <c r="AF323" i="2"/>
  <c r="AF490" i="2"/>
  <c r="AF3" i="2"/>
  <c r="AF336" i="2"/>
  <c r="AF197" i="2"/>
  <c r="AF315" i="2"/>
  <c r="AF92" i="2"/>
  <c r="AF538" i="2"/>
  <c r="AF311" i="2"/>
  <c r="AF577" i="2"/>
  <c r="AF207" i="2"/>
  <c r="AF44" i="2"/>
  <c r="AF338" i="2"/>
  <c r="AF14" i="2"/>
  <c r="AF329" i="2"/>
  <c r="AF636" i="2"/>
  <c r="AF324" i="2"/>
  <c r="AF243" i="2"/>
  <c r="AF7" i="2"/>
  <c r="AF415" i="2"/>
  <c r="AF60" i="2"/>
  <c r="AF293" i="2"/>
  <c r="AF66" i="2"/>
  <c r="AF369" i="2"/>
  <c r="AF187" i="2"/>
  <c r="AF288" i="2"/>
  <c r="AF252" i="2"/>
  <c r="AF218" i="2"/>
  <c r="AF507" i="2"/>
  <c r="AF151" i="2"/>
  <c r="AF260" i="2"/>
  <c r="AF407" i="2"/>
  <c r="AF111" i="2"/>
  <c r="AF165" i="2"/>
  <c r="AF274" i="2"/>
  <c r="AF210" i="2"/>
  <c r="AF624" i="2"/>
  <c r="AF358" i="2"/>
  <c r="AF31" i="2"/>
  <c r="AF519" i="2"/>
  <c r="AF226" i="2"/>
  <c r="AF698" i="2"/>
  <c r="AF9" i="2"/>
  <c r="AF152" i="2"/>
  <c r="AF486" i="2"/>
  <c r="AF193" i="2"/>
  <c r="AF378" i="2"/>
  <c r="AF49" i="2"/>
  <c r="AF273" i="2"/>
  <c r="AF287" i="2"/>
  <c r="AF342" i="2"/>
  <c r="AF451" i="2"/>
  <c r="AF38" i="2"/>
  <c r="AF156" i="2"/>
  <c r="AF211" i="2"/>
  <c r="AF196" i="2"/>
  <c r="AF184" i="2"/>
  <c r="AF471" i="2"/>
  <c r="AF592" i="2"/>
  <c r="AF316" i="2"/>
  <c r="AF317" i="2"/>
  <c r="AF272" i="2"/>
  <c r="AF46" i="2"/>
  <c r="AF361" i="2"/>
  <c r="AF445" i="2"/>
  <c r="AF722" i="2"/>
  <c r="AF697" i="2"/>
  <c r="AF477" i="2"/>
  <c r="AF370" i="2"/>
  <c r="AF109" i="2"/>
  <c r="AF115" i="2"/>
  <c r="AF91" i="2"/>
  <c r="AF332" i="2"/>
  <c r="AF225" i="2"/>
  <c r="AF235" i="2"/>
  <c r="AF388" i="2"/>
  <c r="AF275" i="2"/>
  <c r="AF536" i="2"/>
  <c r="AF16" i="2"/>
  <c r="AF485" i="2"/>
  <c r="AF349" i="2"/>
  <c r="AF195" i="2"/>
  <c r="AF531" i="2"/>
  <c r="AF402" i="2"/>
  <c r="AF553" i="2"/>
  <c r="AF557" i="2"/>
  <c r="AF261" i="2"/>
  <c r="AF33" i="2"/>
  <c r="AF628" i="2"/>
  <c r="AF155" i="2"/>
  <c r="AF502" i="2"/>
  <c r="AF635" i="2"/>
  <c r="AF515" i="2"/>
  <c r="AF525" i="2"/>
  <c r="AF585" i="2"/>
  <c r="AF4" i="2"/>
  <c r="AF454" i="2"/>
  <c r="AF365" i="2"/>
  <c r="AF646" i="2"/>
  <c r="AF126" i="2"/>
  <c r="AF141" i="2"/>
  <c r="AF219" i="2"/>
  <c r="AF18" i="2"/>
  <c r="AF217" i="2"/>
  <c r="AF208" i="2"/>
  <c r="AF631" i="2"/>
  <c r="AF169" i="2"/>
  <c r="AF403" i="2"/>
  <c r="AF45" i="2"/>
  <c r="AF42" i="2"/>
  <c r="AF675" i="2"/>
  <c r="AF552" i="2"/>
  <c r="AF412" i="2"/>
  <c r="AF162" i="2"/>
  <c r="AF300" i="2"/>
  <c r="AF391" i="2"/>
  <c r="AF684" i="2"/>
  <c r="AF81" i="2"/>
  <c r="AF617" i="2"/>
  <c r="AF644" i="2"/>
  <c r="AF472" i="2"/>
  <c r="AF444" i="2"/>
  <c r="AF64" i="2"/>
  <c r="AF437" i="2"/>
  <c r="AF39" i="2"/>
  <c r="AF366" i="2"/>
  <c r="AF238" i="2"/>
  <c r="AF601" i="2"/>
  <c r="AF396" i="2"/>
  <c r="AF626" i="2"/>
  <c r="AF528" i="2"/>
  <c r="AF386" i="2"/>
  <c r="AF267" i="2"/>
  <c r="AF71" i="2"/>
  <c r="AF488" i="2"/>
  <c r="AF240" i="2"/>
  <c r="AF597" i="2"/>
  <c r="AF175" i="2"/>
  <c r="AF524" i="2"/>
  <c r="AF545" i="2"/>
  <c r="AF154" i="2"/>
  <c r="AF387" i="2"/>
  <c r="AF306" i="2"/>
  <c r="AF278" i="2"/>
  <c r="AF82" i="2"/>
  <c r="AF565" i="2"/>
  <c r="AF279" i="2"/>
  <c r="AF63" i="2"/>
  <c r="AF670" i="2"/>
  <c r="AF457" i="2"/>
  <c r="AF266" i="2"/>
  <c r="AF581" i="2"/>
  <c r="AF583" i="2"/>
  <c r="AF62" i="2"/>
  <c r="AF496" i="2"/>
  <c r="AF555" i="2"/>
  <c r="AF726" i="2"/>
  <c r="AF712" i="2"/>
  <c r="AF590" i="2"/>
  <c r="AF94" i="2"/>
  <c r="AF418" i="2"/>
  <c r="AF159" i="2"/>
  <c r="AF529" i="2"/>
  <c r="AF291" i="2"/>
  <c r="AF305" i="2"/>
  <c r="AF248" i="2"/>
  <c r="AF289" i="2"/>
  <c r="AF662" i="2"/>
  <c r="AF700" i="2"/>
  <c r="AF379" i="2"/>
  <c r="AF598" i="2"/>
  <c r="AF100" i="2"/>
  <c r="AF170" i="2"/>
  <c r="AF343" i="2"/>
  <c r="AF57" i="2"/>
  <c r="AF346" i="2"/>
  <c r="AF263" i="2"/>
  <c r="AF353" i="2"/>
  <c r="AF467" i="2"/>
  <c r="AF90" i="2"/>
  <c r="AF32" i="2"/>
  <c r="AF21" i="2"/>
  <c r="AF29" i="2"/>
  <c r="AF285" i="2"/>
  <c r="AF584" i="2"/>
  <c r="AF546" i="2"/>
  <c r="AF79" i="2"/>
  <c r="AF68" i="2"/>
  <c r="AF554" i="2"/>
  <c r="AF447" i="2"/>
  <c r="AF340" i="2"/>
  <c r="AF213" i="2"/>
  <c r="AF559" i="2"/>
  <c r="AF400" i="2"/>
  <c r="AF458" i="2"/>
  <c r="AF337" i="2"/>
  <c r="AF373" i="2"/>
  <c r="AF137" i="2"/>
  <c r="AF214" i="2"/>
  <c r="AF171" i="2"/>
  <c r="AF492" i="2"/>
  <c r="AF413" i="2"/>
  <c r="AF54" i="2"/>
  <c r="AF478" i="2"/>
  <c r="AF604" i="2"/>
  <c r="AF98" i="2"/>
  <c r="AF113" i="2"/>
  <c r="AF281" i="2"/>
  <c r="AF313" i="2"/>
  <c r="AF714" i="2"/>
  <c r="AF85" i="2"/>
  <c r="AF614" i="2"/>
  <c r="AF52" i="2"/>
  <c r="AF26" i="2"/>
  <c r="AF334" i="2"/>
  <c r="AF335" i="2"/>
  <c r="AF70" i="2"/>
  <c r="AF469" i="2"/>
  <c r="AF561" i="2"/>
  <c r="AF634" i="2"/>
  <c r="AF244" i="2"/>
  <c r="AF398" i="2"/>
  <c r="AF629" i="2"/>
  <c r="AF255" i="2"/>
  <c r="AF368" i="2"/>
  <c r="AF143" i="2"/>
  <c r="AF180" i="2"/>
  <c r="AF224" i="2"/>
  <c r="AF473" i="2"/>
  <c r="AF149" i="2"/>
  <c r="AF87" i="2"/>
  <c r="AF526" i="2"/>
  <c r="AF377" i="2"/>
  <c r="AF286" i="2"/>
  <c r="AF499" i="2"/>
  <c r="AF232" i="2"/>
  <c r="AF627" i="2"/>
  <c r="AF638" i="2"/>
  <c r="AF246" i="2"/>
  <c r="AF352" i="2"/>
  <c r="AF304" i="2"/>
  <c r="AF160" i="2"/>
  <c r="AF198" i="2"/>
  <c r="AF221" i="2"/>
  <c r="AF222" i="2"/>
  <c r="AF314" i="2"/>
  <c r="AF220" i="2"/>
  <c r="AF104" i="2"/>
  <c r="AF568" i="2"/>
  <c r="AF105" i="2"/>
  <c r="AF24" i="2"/>
  <c r="AF10" i="2"/>
  <c r="AF497" i="2"/>
  <c r="AF667" i="2"/>
  <c r="AF8" i="2"/>
  <c r="AF711" i="2"/>
  <c r="AF119" i="2"/>
  <c r="AF439" i="2"/>
  <c r="AF645" i="2"/>
  <c r="AF51" i="2"/>
  <c r="AF406" i="2"/>
  <c r="AF40" i="2"/>
  <c r="AF607" i="2"/>
  <c r="AF147" i="2"/>
  <c r="AF55" i="2"/>
  <c r="AF89" i="2"/>
  <c r="AF660" i="2"/>
  <c r="AF330" i="2"/>
  <c r="AF30" i="2"/>
  <c r="AF484" i="2"/>
  <c r="AF709" i="2"/>
  <c r="AF481" i="2"/>
  <c r="AF397" i="2"/>
  <c r="AF530" i="2"/>
  <c r="AF129" i="2"/>
  <c r="AF446" i="2"/>
  <c r="AF65" i="2"/>
  <c r="AF319" i="2"/>
  <c r="AF118" i="2"/>
  <c r="AF254" i="2"/>
  <c r="AF321" i="2"/>
  <c r="AF605" i="2"/>
  <c r="AF658" i="2"/>
  <c r="AF216" i="2"/>
  <c r="AF580" i="2"/>
  <c r="AF341" i="2"/>
  <c r="AF318" i="2"/>
  <c r="AF164" i="2"/>
  <c r="AF212" i="2"/>
  <c r="AF37" i="2"/>
  <c r="AF375" i="2"/>
  <c r="AF241" i="2"/>
  <c r="AF489" i="2"/>
  <c r="AF262" i="2"/>
  <c r="AF411" i="2"/>
  <c r="AF594" i="2"/>
  <c r="AF609" i="2"/>
  <c r="AF121" i="2"/>
  <c r="AF178" i="2"/>
  <c r="AF695" i="2"/>
  <c r="AF518" i="2"/>
  <c r="AF153" i="2"/>
  <c r="AF679" i="2"/>
  <c r="AF268" i="2"/>
  <c r="AF185" i="2"/>
  <c r="AF290" i="2"/>
  <c r="AF302" i="2"/>
  <c r="AF376" i="2"/>
  <c r="AF385" i="2"/>
  <c r="AF476" i="2"/>
  <c r="AF689" i="2"/>
  <c r="AF200" i="2"/>
  <c r="AF157" i="2"/>
  <c r="AF167" i="2"/>
  <c r="AF17" i="2"/>
  <c r="AF301" i="2"/>
  <c r="AF514" i="2"/>
  <c r="AF41" i="2"/>
  <c r="AF120" i="2"/>
  <c r="AF500" i="2"/>
  <c r="AF95" i="2"/>
  <c r="AF5" i="2"/>
  <c r="AF50" i="2"/>
  <c r="AF642" i="2"/>
  <c r="AF128" i="2"/>
  <c r="AF394" i="2"/>
  <c r="AF12" i="2"/>
  <c r="AF11" i="2"/>
  <c r="AF139" i="2"/>
  <c r="AF2" i="2"/>
  <c r="AF494" i="2"/>
  <c r="AF424" i="2"/>
  <c r="AF239" i="2"/>
  <c r="AF183" i="2"/>
  <c r="AF438" i="2"/>
  <c r="AF190" i="2"/>
  <c r="AF177" i="2"/>
  <c r="AF434" i="2"/>
  <c r="AF650" i="2"/>
  <c r="AF58" i="2"/>
  <c r="AF201" i="2"/>
  <c r="AF475" i="2"/>
  <c r="AF13" i="2"/>
  <c r="AF250" i="2"/>
  <c r="AF48" i="2"/>
  <c r="AF610" i="2"/>
  <c r="AF101" i="2"/>
  <c r="AF730" i="2"/>
  <c r="AF517" i="2"/>
  <c r="AF269" i="2"/>
  <c r="AF247" i="2"/>
  <c r="AF436" i="2"/>
  <c r="AF558" i="2"/>
  <c r="AF578" i="2"/>
  <c r="AF202" i="2"/>
  <c r="AF205" i="2"/>
  <c r="AF344" i="2"/>
  <c r="AF242" i="2"/>
  <c r="AF374" i="2"/>
  <c r="AF73" i="2"/>
  <c r="AF355" i="2"/>
  <c r="AF468" i="2"/>
  <c r="AF692" i="2"/>
  <c r="AF127" i="2"/>
  <c r="AF676" i="2"/>
  <c r="AF493" i="2"/>
  <c r="AF97" i="2"/>
  <c r="AF513" i="2"/>
  <c r="AF409" i="2"/>
  <c r="AF666" i="2"/>
  <c r="AF83" i="2"/>
  <c r="AF428" i="2"/>
  <c r="AF34" i="2"/>
  <c r="AF728" i="2"/>
  <c r="AF426" i="2"/>
  <c r="AF339" i="2"/>
  <c r="AF277" i="2"/>
  <c r="AF503" i="2"/>
  <c r="AF233" i="2"/>
  <c r="AF192" i="2"/>
  <c r="AF419" i="2"/>
  <c r="AF123" i="2"/>
  <c r="AF527" i="2"/>
  <c r="AF264" i="2"/>
  <c r="AF258" i="2"/>
  <c r="AF186" i="2"/>
  <c r="AF399" i="2"/>
  <c r="AF19" i="2"/>
  <c r="AF371" i="2"/>
  <c r="AF351" i="2"/>
  <c r="AF431" i="2"/>
  <c r="AF462" i="2"/>
  <c r="AF721" i="2"/>
  <c r="AF56" i="2"/>
  <c r="AF693" i="2"/>
  <c r="AF440" i="2"/>
  <c r="AF133" i="2"/>
  <c r="AF652" i="2"/>
  <c r="AF508" i="2"/>
  <c r="AF102" i="2"/>
  <c r="AF110" i="2"/>
  <c r="AF588" i="2"/>
  <c r="AF732" i="2"/>
  <c r="AF448" i="2"/>
  <c r="AF532" i="2"/>
  <c r="AF144" i="2"/>
  <c r="AF655" i="2"/>
  <c r="AF687" i="2"/>
  <c r="AF569" i="2"/>
  <c r="AF537" i="2"/>
  <c r="AF103" i="2"/>
  <c r="AF345" i="2"/>
  <c r="AF237" i="2"/>
  <c r="AF677" i="2"/>
  <c r="AF505" i="2"/>
  <c r="AF420" i="2"/>
  <c r="AF479" i="2"/>
  <c r="AF466" i="2"/>
  <c r="AF333" i="2"/>
  <c r="AF672" i="2"/>
  <c r="AF15" i="2"/>
  <c r="AF383" i="2"/>
  <c r="AF227" i="2"/>
  <c r="AF145" i="2"/>
  <c r="AF461" i="2"/>
  <c r="AF74" i="2"/>
  <c r="AF491" i="2"/>
  <c r="AF663" i="2"/>
  <c r="AF372" i="2"/>
  <c r="AF27" i="2"/>
  <c r="AF681" i="2"/>
  <c r="AF543" i="2"/>
  <c r="AF405" i="2"/>
  <c r="AF325" i="2"/>
  <c r="AF533" i="2"/>
  <c r="AF166" i="2"/>
  <c r="AF421" i="2"/>
  <c r="AF265" i="2"/>
  <c r="AF389" i="2"/>
  <c r="AF59" i="2"/>
  <c r="AF163" i="2"/>
  <c r="AF668" i="2"/>
  <c r="AF22" i="2"/>
  <c r="AF735" i="2"/>
  <c r="AF727" i="2"/>
  <c r="AF625" i="2"/>
  <c r="AF228" i="2"/>
  <c r="AF632" i="2"/>
  <c r="AF432" i="2"/>
  <c r="AF146" i="2"/>
  <c r="AF452" i="2"/>
  <c r="AF422" i="2"/>
  <c r="AF464" i="2"/>
  <c r="AF618" i="2"/>
  <c r="AF498" i="2"/>
  <c r="AF28" i="2"/>
  <c r="AF230" i="2"/>
  <c r="AF653" i="2"/>
  <c r="AF615" i="2"/>
  <c r="AF53" i="2"/>
  <c r="AF80" i="2"/>
  <c r="AF25" i="2"/>
  <c r="AF521" i="2"/>
  <c r="AF542" i="2"/>
  <c r="AF474" i="2"/>
  <c r="AF206" i="2"/>
  <c r="AF188" i="2"/>
  <c r="AF116" i="2"/>
  <c r="AF140" i="2"/>
  <c r="AF117" i="2"/>
  <c r="AF312" i="2"/>
  <c r="AF562" i="2"/>
  <c r="AF256" i="2"/>
  <c r="AF463" i="2"/>
  <c r="AF47" i="2"/>
  <c r="AF348" i="2"/>
  <c r="AF556" i="2"/>
  <c r="AF435" i="2"/>
  <c r="AF619" i="2"/>
  <c r="AF35" i="2"/>
  <c r="AF292" i="2"/>
  <c r="AF567" i="2"/>
  <c r="AF93" i="2"/>
  <c r="AF23" i="2"/>
  <c r="AF657" i="2"/>
  <c r="AF651" i="2"/>
  <c r="AF181" i="2"/>
  <c r="AF43" i="2"/>
  <c r="AF276" i="2"/>
  <c r="AF76" i="2"/>
  <c r="AF393" i="2"/>
  <c r="AF734" i="2"/>
  <c r="AF363" i="2"/>
  <c r="AF309" i="2"/>
  <c r="AF253" i="2"/>
  <c r="AF465" i="2"/>
  <c r="AF673" i="2"/>
  <c r="AF442" i="2"/>
  <c r="AF158" i="2"/>
  <c r="AF416" i="2"/>
  <c r="AF176" i="2"/>
  <c r="AF282" i="2"/>
  <c r="AF571" i="2"/>
  <c r="AF696" i="2"/>
  <c r="AF541" i="2"/>
  <c r="AF630" i="2"/>
  <c r="AF328" i="2"/>
  <c r="AF136" i="2"/>
  <c r="AF708" i="2"/>
  <c r="AF215" i="2"/>
  <c r="AF723" i="2"/>
  <c r="AF124" i="2"/>
  <c r="AF430" i="2"/>
  <c r="AF191" i="2"/>
  <c r="AF699" i="2"/>
  <c r="AF350" i="2"/>
  <c r="AF362" i="2"/>
  <c r="AF706" i="2"/>
  <c r="AF715" i="2"/>
  <c r="AF294" i="2"/>
  <c r="AF280" i="2"/>
  <c r="AF77" i="2"/>
  <c r="AF622" i="2"/>
  <c r="AF245" i="2"/>
  <c r="AF733" i="2"/>
  <c r="AF148" i="2"/>
  <c r="AF573" i="2"/>
  <c r="AF106" i="2"/>
  <c r="AF549" i="2"/>
  <c r="AF130" i="2"/>
  <c r="AF131" i="2"/>
  <c r="AF179" i="2"/>
  <c r="AF75" i="2"/>
  <c r="AF620" i="2"/>
  <c r="AF623" i="2"/>
  <c r="AF551" i="2"/>
  <c r="AF688" i="2"/>
  <c r="AF682" i="2"/>
  <c r="AF367" i="2"/>
  <c r="AF296" i="2"/>
  <c r="AF326" i="2"/>
  <c r="AF356" i="2"/>
  <c r="AF548" i="2"/>
  <c r="AF322" i="2"/>
  <c r="AF138" i="2"/>
  <c r="AF470" i="2"/>
  <c r="AF560" i="2"/>
  <c r="AF401" i="2"/>
  <c r="AF737" i="2"/>
  <c r="AF685" i="2"/>
  <c r="AF654" i="2"/>
  <c r="AF718" i="2"/>
  <c r="AF134" i="2"/>
  <c r="AF690" i="2"/>
  <c r="AF575" i="2"/>
  <c r="AF674" i="2"/>
  <c r="AF251" i="2"/>
  <c r="AF547" i="2"/>
  <c r="AF595" i="2"/>
  <c r="AF641" i="2"/>
  <c r="AF331" i="2"/>
  <c r="AF501" i="2"/>
  <c r="AF596" i="2"/>
  <c r="AF522" i="2"/>
  <c r="AF108" i="2"/>
  <c r="AF135" i="2"/>
  <c r="AF704" i="2"/>
  <c r="AF589" i="2"/>
  <c r="AF96" i="2"/>
  <c r="AF308" i="2"/>
  <c r="AF61" i="2"/>
  <c r="AF564" i="2"/>
  <c r="AF395" i="2"/>
  <c r="AF359" i="2"/>
  <c r="AF417" i="2"/>
  <c r="AF295" i="2"/>
  <c r="AF550" i="2"/>
  <c r="AF574" i="2"/>
  <c r="AF643" i="2"/>
  <c r="AF249" i="2"/>
  <c r="AF236" i="2"/>
  <c r="AF380" i="2"/>
  <c r="AF731" i="2"/>
  <c r="AF229" i="2"/>
  <c r="AF572" i="2"/>
  <c r="AF364" i="2"/>
  <c r="AF172" i="2"/>
  <c r="AF414" i="2"/>
  <c r="AF509" i="2"/>
  <c r="AF570" i="2"/>
  <c r="AF453" i="2"/>
  <c r="AF347" i="2"/>
  <c r="AF410" i="2"/>
  <c r="AF603" i="2"/>
  <c r="AF425" i="2"/>
  <c r="AF433" i="2"/>
  <c r="AF173" i="2"/>
  <c r="AF694" i="2"/>
  <c r="AF504" i="2"/>
  <c r="AF495" i="2"/>
  <c r="AF234" i="2"/>
  <c r="AF182" i="2"/>
  <c r="AF320" i="2"/>
  <c r="AF587" i="2"/>
  <c r="AF611" i="2"/>
  <c r="AF593" i="2"/>
  <c r="AF649" i="2"/>
  <c r="AF455" i="2"/>
  <c r="AF298" i="2"/>
  <c r="AF203" i="2"/>
  <c r="AF487" i="2"/>
  <c r="AF576" i="2"/>
  <c r="AF671" i="2"/>
  <c r="AF483" i="2"/>
  <c r="AF713" i="2"/>
  <c r="AF382" i="2"/>
  <c r="AF600" i="2"/>
  <c r="AF271" i="2"/>
  <c r="AF404" i="2"/>
  <c r="AF259" i="2"/>
  <c r="AF392" i="2"/>
  <c r="AF729" i="2"/>
  <c r="AF612" i="2"/>
  <c r="AF441" i="2"/>
  <c r="AF678" i="2"/>
  <c r="AF599" i="2"/>
  <c r="AF381" i="2"/>
  <c r="AF429" i="2"/>
  <c r="AF608" i="2"/>
  <c r="AF535" i="2"/>
  <c r="AF647" i="2"/>
  <c r="AF702" i="2"/>
  <c r="AF686" i="2"/>
  <c r="AF459" i="2"/>
  <c r="AF720" i="2"/>
  <c r="AF633" i="2"/>
  <c r="AF602" i="2"/>
  <c r="AF738" i="2"/>
  <c r="AF724" i="2"/>
  <c r="AF703" i="2"/>
  <c r="AF707" i="2"/>
  <c r="AF705" i="2"/>
  <c r="AF579" i="2"/>
  <c r="AF616" i="2"/>
  <c r="AF613" i="2"/>
  <c r="AF591" i="2"/>
  <c r="AF716" i="2"/>
  <c r="AF640" i="2"/>
  <c r="AF710" i="2"/>
  <c r="AF719" i="2"/>
  <c r="AF665" i="2"/>
  <c r="AF725" i="2"/>
  <c r="AF717" i="2"/>
  <c r="AF683" i="2"/>
  <c r="AF680" i="2"/>
  <c r="AF582" i="2"/>
  <c r="AF669" i="2"/>
  <c r="AF701" i="2"/>
  <c r="AF661" i="2"/>
  <c r="AF736" i="2"/>
  <c r="AE566" i="2"/>
  <c r="AE539" i="2"/>
  <c r="AE621" i="2"/>
  <c r="AE125" i="2"/>
  <c r="AE423" i="2"/>
  <c r="AE544" i="2"/>
  <c r="AE357" i="2"/>
  <c r="AE512" i="2"/>
  <c r="AE586" i="2"/>
  <c r="AE327" i="2"/>
  <c r="AE360" i="2"/>
  <c r="AE510" i="2"/>
  <c r="AE270" i="2"/>
  <c r="AE691" i="2"/>
  <c r="AE199" i="2"/>
  <c r="AE168" i="2"/>
  <c r="AE142" i="2"/>
  <c r="AE450" i="2"/>
  <c r="AE659" i="2"/>
  <c r="AE523" i="2"/>
  <c r="AE520" i="2"/>
  <c r="AE384" i="2"/>
  <c r="AE88" i="2"/>
  <c r="AE427" i="2"/>
  <c r="AE107" i="2"/>
  <c r="AE283" i="2"/>
  <c r="AE506" i="2"/>
  <c r="AE20" i="2"/>
  <c r="AE204" i="2"/>
  <c r="AE656" i="2"/>
  <c r="AE354" i="2"/>
  <c r="AE122" i="2"/>
  <c r="AE664" i="2"/>
  <c r="AE114" i="2"/>
  <c r="AE648" i="2"/>
  <c r="AE72" i="2"/>
  <c r="AE6" i="2"/>
  <c r="AE639" i="2"/>
  <c r="AE284" i="2"/>
  <c r="AE84" i="2"/>
  <c r="AE516" i="2"/>
  <c r="AE99" i="2"/>
  <c r="AE36" i="2"/>
  <c r="AE223" i="2"/>
  <c r="AE303" i="2"/>
  <c r="AE534" i="2"/>
  <c r="AE209" i="2"/>
  <c r="AE563" i="2"/>
  <c r="AE257" i="2"/>
  <c r="AE408" i="2"/>
  <c r="AE174" i="2"/>
  <c r="AE112" i="2"/>
  <c r="AE78" i="2"/>
  <c r="AE637" i="2"/>
  <c r="AE86" i="2"/>
  <c r="AE511" i="2"/>
  <c r="AE480" i="2"/>
  <c r="AE67" i="2"/>
  <c r="AE540" i="2"/>
  <c r="AE460" i="2"/>
  <c r="AE161" i="2"/>
  <c r="AE310" i="2"/>
  <c r="AE299" i="2"/>
  <c r="AE189" i="2"/>
  <c r="AE443" i="2"/>
  <c r="AE456" i="2"/>
  <c r="AE297" i="2"/>
  <c r="AE231" i="2"/>
  <c r="AE390" i="2"/>
  <c r="AE150" i="2"/>
  <c r="AE449" i="2"/>
  <c r="AE606" i="2"/>
  <c r="AE307" i="2"/>
  <c r="AE69" i="2"/>
  <c r="AE482" i="2"/>
  <c r="AE132" i="2"/>
  <c r="AE194" i="2"/>
  <c r="AE323" i="2"/>
  <c r="AE490" i="2"/>
  <c r="AE3" i="2"/>
  <c r="AE336" i="2"/>
  <c r="AE197" i="2"/>
  <c r="AE315" i="2"/>
  <c r="AE92" i="2"/>
  <c r="AE538" i="2"/>
  <c r="AE311" i="2"/>
  <c r="AE577" i="2"/>
  <c r="AE207" i="2"/>
  <c r="AE44" i="2"/>
  <c r="AE338" i="2"/>
  <c r="AE14" i="2"/>
  <c r="AE329" i="2"/>
  <c r="AE636" i="2"/>
  <c r="AE324" i="2"/>
  <c r="AE243" i="2"/>
  <c r="AE7" i="2"/>
  <c r="AE415" i="2"/>
  <c r="AE60" i="2"/>
  <c r="AE293" i="2"/>
  <c r="AE66" i="2"/>
  <c r="AE369" i="2"/>
  <c r="AE187" i="2"/>
  <c r="AE288" i="2"/>
  <c r="AE252" i="2"/>
  <c r="AE218" i="2"/>
  <c r="AE507" i="2"/>
  <c r="AE151" i="2"/>
  <c r="AE260" i="2"/>
  <c r="AE407" i="2"/>
  <c r="AE111" i="2"/>
  <c r="AE165" i="2"/>
  <c r="AE274" i="2"/>
  <c r="AE210" i="2"/>
  <c r="AE624" i="2"/>
  <c r="AE358" i="2"/>
  <c r="AE31" i="2"/>
  <c r="AE519" i="2"/>
  <c r="AE226" i="2"/>
  <c r="AE698" i="2"/>
  <c r="AE9" i="2"/>
  <c r="AE152" i="2"/>
  <c r="AE486" i="2"/>
  <c r="AE193" i="2"/>
  <c r="AE378" i="2"/>
  <c r="AE49" i="2"/>
  <c r="AE273" i="2"/>
  <c r="AE287" i="2"/>
  <c r="AE342" i="2"/>
  <c r="AE451" i="2"/>
  <c r="AE38" i="2"/>
  <c r="AE156" i="2"/>
  <c r="AE211" i="2"/>
  <c r="AE196" i="2"/>
  <c r="AE184" i="2"/>
  <c r="AE471" i="2"/>
  <c r="AE592" i="2"/>
  <c r="AE316" i="2"/>
  <c r="AE317" i="2"/>
  <c r="AE272" i="2"/>
  <c r="AE46" i="2"/>
  <c r="AE361" i="2"/>
  <c r="AE445" i="2"/>
  <c r="AE722" i="2"/>
  <c r="L116" i="3" s="1"/>
  <c r="AE697" i="2"/>
  <c r="AE477" i="2"/>
  <c r="AE370" i="2"/>
  <c r="AE109" i="2"/>
  <c r="AE115" i="2"/>
  <c r="AE91" i="2"/>
  <c r="AE332" i="2"/>
  <c r="AE225" i="2"/>
  <c r="AE235" i="2"/>
  <c r="AE388" i="2"/>
  <c r="AE275" i="2"/>
  <c r="AE536" i="2"/>
  <c r="AE16" i="2"/>
  <c r="AE485" i="2"/>
  <c r="AE349" i="2"/>
  <c r="AE195" i="2"/>
  <c r="AE531" i="2"/>
  <c r="AE402" i="2"/>
  <c r="AE553" i="2"/>
  <c r="AE557" i="2"/>
  <c r="AE261" i="2"/>
  <c r="AE33" i="2"/>
  <c r="AE628" i="2"/>
  <c r="AE155" i="2"/>
  <c r="AE502" i="2"/>
  <c r="AE635" i="2"/>
  <c r="AE515" i="2"/>
  <c r="AE525" i="2"/>
  <c r="AE585" i="2"/>
  <c r="AE4" i="2"/>
  <c r="AE454" i="2"/>
  <c r="AE365" i="2"/>
  <c r="AE646" i="2"/>
  <c r="AE126" i="2"/>
  <c r="AE141" i="2"/>
  <c r="AE219" i="2"/>
  <c r="AE18" i="2"/>
  <c r="AE217" i="2"/>
  <c r="AE208" i="2"/>
  <c r="AE631" i="2"/>
  <c r="AE169" i="2"/>
  <c r="AE403" i="2"/>
  <c r="AE45" i="2"/>
  <c r="AE42" i="2"/>
  <c r="AE675" i="2"/>
  <c r="AE552" i="2"/>
  <c r="AE412" i="2"/>
  <c r="AE162" i="2"/>
  <c r="AE300" i="2"/>
  <c r="AE391" i="2"/>
  <c r="AE684" i="2"/>
  <c r="AE81" i="2"/>
  <c r="AE617" i="2"/>
  <c r="AE644" i="2"/>
  <c r="AE472" i="2"/>
  <c r="AE444" i="2"/>
  <c r="AE64" i="2"/>
  <c r="AE437" i="2"/>
  <c r="AE39" i="2"/>
  <c r="AE366" i="2"/>
  <c r="AE238" i="2"/>
  <c r="AE601" i="2"/>
  <c r="AE396" i="2"/>
  <c r="AE626" i="2"/>
  <c r="AE528" i="2"/>
  <c r="AE386" i="2"/>
  <c r="AE267" i="2"/>
  <c r="AE71" i="2"/>
  <c r="AE488" i="2"/>
  <c r="AE240" i="2"/>
  <c r="AE597" i="2"/>
  <c r="AE175" i="2"/>
  <c r="AE524" i="2"/>
  <c r="AE545" i="2"/>
  <c r="AE154" i="2"/>
  <c r="AE387" i="2"/>
  <c r="AE306" i="2"/>
  <c r="AE278" i="2"/>
  <c r="AE82" i="2"/>
  <c r="AE565" i="2"/>
  <c r="AE279" i="2"/>
  <c r="AE63" i="2"/>
  <c r="AE670" i="2"/>
  <c r="AE457" i="2"/>
  <c r="AE266" i="2"/>
  <c r="AE581" i="2"/>
  <c r="AE583" i="2"/>
  <c r="AE62" i="2"/>
  <c r="AE496" i="2"/>
  <c r="AE555" i="2"/>
  <c r="AE726" i="2"/>
  <c r="AE712" i="2"/>
  <c r="AE590" i="2"/>
  <c r="AE94" i="2"/>
  <c r="AE418" i="2"/>
  <c r="AE159" i="2"/>
  <c r="AE529" i="2"/>
  <c r="AE291" i="2"/>
  <c r="AE305" i="2"/>
  <c r="AE248" i="2"/>
  <c r="AE289" i="2"/>
  <c r="AE662" i="2"/>
  <c r="AE700" i="2"/>
  <c r="AE379" i="2"/>
  <c r="AE598" i="2"/>
  <c r="AE100" i="2"/>
  <c r="AE170" i="2"/>
  <c r="AE343" i="2"/>
  <c r="AE57" i="2"/>
  <c r="AE346" i="2"/>
  <c r="AE263" i="2"/>
  <c r="AE353" i="2"/>
  <c r="AE467" i="2"/>
  <c r="AE90" i="2"/>
  <c r="AE32" i="2"/>
  <c r="AE21" i="2"/>
  <c r="AE29" i="2"/>
  <c r="AE285" i="2"/>
  <c r="AE584" i="2"/>
  <c r="AE546" i="2"/>
  <c r="AE79" i="2"/>
  <c r="AE68" i="2"/>
  <c r="AE554" i="2"/>
  <c r="AE447" i="2"/>
  <c r="AE340" i="2"/>
  <c r="AE213" i="2"/>
  <c r="AE559" i="2"/>
  <c r="AE400" i="2"/>
  <c r="AE458" i="2"/>
  <c r="AE337" i="2"/>
  <c r="AE373" i="2"/>
  <c r="AE137" i="2"/>
  <c r="AE214" i="2"/>
  <c r="AE171" i="2"/>
  <c r="AE492" i="2"/>
  <c r="AE413" i="2"/>
  <c r="AE54" i="2"/>
  <c r="AE478" i="2"/>
  <c r="AE604" i="2"/>
  <c r="AE98" i="2"/>
  <c r="AE113" i="2"/>
  <c r="AE281" i="2"/>
  <c r="AE313" i="2"/>
  <c r="AE714" i="2"/>
  <c r="AE85" i="2"/>
  <c r="AE614" i="2"/>
  <c r="AE52" i="2"/>
  <c r="AE26" i="2"/>
  <c r="AE334" i="2"/>
  <c r="AE335" i="2"/>
  <c r="AE70" i="2"/>
  <c r="AE469" i="2"/>
  <c r="AE561" i="2"/>
  <c r="AE634" i="2"/>
  <c r="AE244" i="2"/>
  <c r="AE398" i="2"/>
  <c r="AE629" i="2"/>
  <c r="AE255" i="2"/>
  <c r="AE368" i="2"/>
  <c r="AE143" i="2"/>
  <c r="AE180" i="2"/>
  <c r="AE224" i="2"/>
  <c r="AE473" i="2"/>
  <c r="AE149" i="2"/>
  <c r="AE87" i="2"/>
  <c r="AE526" i="2"/>
  <c r="AE377" i="2"/>
  <c r="AE286" i="2"/>
  <c r="AE499" i="2"/>
  <c r="AE232" i="2"/>
  <c r="AE627" i="2"/>
  <c r="AE638" i="2"/>
  <c r="AE246" i="2"/>
  <c r="AE352" i="2"/>
  <c r="AE304" i="2"/>
  <c r="AE160" i="2"/>
  <c r="AE198" i="2"/>
  <c r="AE221" i="2"/>
  <c r="AE222" i="2"/>
  <c r="AE314" i="2"/>
  <c r="AE220" i="2"/>
  <c r="AE104" i="2"/>
  <c r="AE568" i="2"/>
  <c r="AE105" i="2"/>
  <c r="AE24" i="2"/>
  <c r="AE10" i="2"/>
  <c r="AE497" i="2"/>
  <c r="AE667" i="2"/>
  <c r="AE8" i="2"/>
  <c r="AE711" i="2"/>
  <c r="AE119" i="2"/>
  <c r="AE439" i="2"/>
  <c r="AE645" i="2"/>
  <c r="AE51" i="2"/>
  <c r="AE406" i="2"/>
  <c r="AE40" i="2"/>
  <c r="AE607" i="2"/>
  <c r="AE147" i="2"/>
  <c r="AE55" i="2"/>
  <c r="AE89" i="2"/>
  <c r="AE660" i="2"/>
  <c r="AE330" i="2"/>
  <c r="AE30" i="2"/>
  <c r="AE484" i="2"/>
  <c r="AE709" i="2"/>
  <c r="AE481" i="2"/>
  <c r="AE397" i="2"/>
  <c r="AE530" i="2"/>
  <c r="AE129" i="2"/>
  <c r="AE446" i="2"/>
  <c r="AE65" i="2"/>
  <c r="AE319" i="2"/>
  <c r="AE118" i="2"/>
  <c r="AE254" i="2"/>
  <c r="AE321" i="2"/>
  <c r="AE605" i="2"/>
  <c r="AE658" i="2"/>
  <c r="AE216" i="2"/>
  <c r="AE580" i="2"/>
  <c r="AE341" i="2"/>
  <c r="AE318" i="2"/>
  <c r="AE164" i="2"/>
  <c r="AE212" i="2"/>
  <c r="AE37" i="2"/>
  <c r="AE375" i="2"/>
  <c r="AE241" i="2"/>
  <c r="AE489" i="2"/>
  <c r="AE262" i="2"/>
  <c r="AE411" i="2"/>
  <c r="AE594" i="2"/>
  <c r="AE609" i="2"/>
  <c r="AE121" i="2"/>
  <c r="AE178" i="2"/>
  <c r="AE695" i="2"/>
  <c r="AE518" i="2"/>
  <c r="AE153" i="2"/>
  <c r="AE679" i="2"/>
  <c r="AE268" i="2"/>
  <c r="AE185" i="2"/>
  <c r="AE290" i="2"/>
  <c r="AE302" i="2"/>
  <c r="AE376" i="2"/>
  <c r="AE385" i="2"/>
  <c r="AE476" i="2"/>
  <c r="AE689" i="2"/>
  <c r="AE200" i="2"/>
  <c r="AE157" i="2"/>
  <c r="AE167" i="2"/>
  <c r="AE17" i="2"/>
  <c r="AE301" i="2"/>
  <c r="AE514" i="2"/>
  <c r="AE41" i="2"/>
  <c r="AE120" i="2"/>
  <c r="AE500" i="2"/>
  <c r="AE95" i="2"/>
  <c r="AE5" i="2"/>
  <c r="AE50" i="2"/>
  <c r="AE642" i="2"/>
  <c r="AE128" i="2"/>
  <c r="AE394" i="2"/>
  <c r="AE12" i="2"/>
  <c r="AE11" i="2"/>
  <c r="AE139" i="2"/>
  <c r="AE2" i="2"/>
  <c r="AE494" i="2"/>
  <c r="AE424" i="2"/>
  <c r="AE239" i="2"/>
  <c r="AE183" i="2"/>
  <c r="AE438" i="2"/>
  <c r="AE190" i="2"/>
  <c r="AE177" i="2"/>
  <c r="AE434" i="2"/>
  <c r="AE650" i="2"/>
  <c r="AE58" i="2"/>
  <c r="AE201" i="2"/>
  <c r="AE475" i="2"/>
  <c r="AE13" i="2"/>
  <c r="AE250" i="2"/>
  <c r="AE48" i="2"/>
  <c r="AE610" i="2"/>
  <c r="AE101" i="2"/>
  <c r="AE730" i="2"/>
  <c r="AE517" i="2"/>
  <c r="AE269" i="2"/>
  <c r="AE247" i="2"/>
  <c r="AE436" i="2"/>
  <c r="AE558" i="2"/>
  <c r="AE578" i="2"/>
  <c r="AE202" i="2"/>
  <c r="AE205" i="2"/>
  <c r="AE344" i="2"/>
  <c r="AE242" i="2"/>
  <c r="AE374" i="2"/>
  <c r="AE73" i="2"/>
  <c r="AE355" i="2"/>
  <c r="AE468" i="2"/>
  <c r="AE692" i="2"/>
  <c r="AE127" i="2"/>
  <c r="AE676" i="2"/>
  <c r="AE493" i="2"/>
  <c r="AE97" i="2"/>
  <c r="AE513" i="2"/>
  <c r="AE409" i="2"/>
  <c r="AE666" i="2"/>
  <c r="AE83" i="2"/>
  <c r="AE428" i="2"/>
  <c r="AE34" i="2"/>
  <c r="AE728" i="2"/>
  <c r="AE426" i="2"/>
  <c r="AE339" i="2"/>
  <c r="AE277" i="2"/>
  <c r="AE503" i="2"/>
  <c r="AE233" i="2"/>
  <c r="AE192" i="2"/>
  <c r="AE419" i="2"/>
  <c r="AE123" i="2"/>
  <c r="AE527" i="2"/>
  <c r="AE264" i="2"/>
  <c r="AE258" i="2"/>
  <c r="AE186" i="2"/>
  <c r="AE399" i="2"/>
  <c r="AE19" i="2"/>
  <c r="AE371" i="2"/>
  <c r="AE351" i="2"/>
  <c r="AE431" i="2"/>
  <c r="AE462" i="2"/>
  <c r="AE721" i="2"/>
  <c r="AE56" i="2"/>
  <c r="AE693" i="2"/>
  <c r="AE440" i="2"/>
  <c r="AE133" i="2"/>
  <c r="AE652" i="2"/>
  <c r="AE508" i="2"/>
  <c r="AE102" i="2"/>
  <c r="AE110" i="2"/>
  <c r="AE588" i="2"/>
  <c r="AE732" i="2"/>
  <c r="AE448" i="2"/>
  <c r="AE532" i="2"/>
  <c r="AE144" i="2"/>
  <c r="AE655" i="2"/>
  <c r="AE687" i="2"/>
  <c r="AE569" i="2"/>
  <c r="AE537" i="2"/>
  <c r="AE103" i="2"/>
  <c r="AE345" i="2"/>
  <c r="AE237" i="2"/>
  <c r="AE677" i="2"/>
  <c r="AE505" i="2"/>
  <c r="AE420" i="2"/>
  <c r="AE479" i="2"/>
  <c r="AE466" i="2"/>
  <c r="AE333" i="2"/>
  <c r="AE672" i="2"/>
  <c r="AE15" i="2"/>
  <c r="AE383" i="2"/>
  <c r="AE227" i="2"/>
  <c r="AE145" i="2"/>
  <c r="AE461" i="2"/>
  <c r="AE74" i="2"/>
  <c r="AE491" i="2"/>
  <c r="AE663" i="2"/>
  <c r="AE372" i="2"/>
  <c r="AE27" i="2"/>
  <c r="AE681" i="2"/>
  <c r="AE543" i="2"/>
  <c r="AE405" i="2"/>
  <c r="AE325" i="2"/>
  <c r="AE533" i="2"/>
  <c r="AE166" i="2"/>
  <c r="AE421" i="2"/>
  <c r="AE265" i="2"/>
  <c r="AE389" i="2"/>
  <c r="AE59" i="2"/>
  <c r="AE163" i="2"/>
  <c r="AE668" i="2"/>
  <c r="AE22" i="2"/>
  <c r="AE735" i="2"/>
  <c r="AE727" i="2"/>
  <c r="AE625" i="2"/>
  <c r="AE228" i="2"/>
  <c r="AE632" i="2"/>
  <c r="AE432" i="2"/>
  <c r="AE146" i="2"/>
  <c r="AE452" i="2"/>
  <c r="AE422" i="2"/>
  <c r="AE464" i="2"/>
  <c r="AE618" i="2"/>
  <c r="AE498" i="2"/>
  <c r="AE28" i="2"/>
  <c r="AE230" i="2"/>
  <c r="AE653" i="2"/>
  <c r="AE615" i="2"/>
  <c r="AE53" i="2"/>
  <c r="AE80" i="2"/>
  <c r="AE25" i="2"/>
  <c r="AE521" i="2"/>
  <c r="AE542" i="2"/>
  <c r="AE474" i="2"/>
  <c r="AE206" i="2"/>
  <c r="AE188" i="2"/>
  <c r="AE116" i="2"/>
  <c r="AE140" i="2"/>
  <c r="AE117" i="2"/>
  <c r="AE312" i="2"/>
  <c r="AE562" i="2"/>
  <c r="AE256" i="2"/>
  <c r="AE463" i="2"/>
  <c r="AE47" i="2"/>
  <c r="AE348" i="2"/>
  <c r="AE556" i="2"/>
  <c r="AE435" i="2"/>
  <c r="AE619" i="2"/>
  <c r="AE35" i="2"/>
  <c r="AE292" i="2"/>
  <c r="AE567" i="2"/>
  <c r="AE93" i="2"/>
  <c r="AE23" i="2"/>
  <c r="AE657" i="2"/>
  <c r="AE651" i="2"/>
  <c r="AE181" i="2"/>
  <c r="AE43" i="2"/>
  <c r="AE276" i="2"/>
  <c r="AE76" i="2"/>
  <c r="AE393" i="2"/>
  <c r="AE734" i="2"/>
  <c r="AE363" i="2"/>
  <c r="AE309" i="2"/>
  <c r="AE253" i="2"/>
  <c r="AE465" i="2"/>
  <c r="AE673" i="2"/>
  <c r="AE442" i="2"/>
  <c r="AE158" i="2"/>
  <c r="AE416" i="2"/>
  <c r="AE176" i="2"/>
  <c r="AE282" i="2"/>
  <c r="AE571" i="2"/>
  <c r="AE696" i="2"/>
  <c r="AE541" i="2"/>
  <c r="AE630" i="2"/>
  <c r="AE328" i="2"/>
  <c r="AE136" i="2"/>
  <c r="AE708" i="2"/>
  <c r="AE215" i="2"/>
  <c r="AE723" i="2"/>
  <c r="AE124" i="2"/>
  <c r="AE430" i="2"/>
  <c r="AE191" i="2"/>
  <c r="AE699" i="2"/>
  <c r="AE350" i="2"/>
  <c r="AE362" i="2"/>
  <c r="AE706" i="2"/>
  <c r="AE715" i="2"/>
  <c r="AE294" i="2"/>
  <c r="AE280" i="2"/>
  <c r="AE77" i="2"/>
  <c r="AE622" i="2"/>
  <c r="AE245" i="2"/>
  <c r="AE733" i="2"/>
  <c r="AE148" i="2"/>
  <c r="AE573" i="2"/>
  <c r="AE106" i="2"/>
  <c r="AE549" i="2"/>
  <c r="AE130" i="2"/>
  <c r="AE131" i="2"/>
  <c r="AE179" i="2"/>
  <c r="AE75" i="2"/>
  <c r="AE620" i="2"/>
  <c r="AE623" i="2"/>
  <c r="AE551" i="2"/>
  <c r="AE688" i="2"/>
  <c r="AE682" i="2"/>
  <c r="AE367" i="2"/>
  <c r="AE296" i="2"/>
  <c r="AE326" i="2"/>
  <c r="AE356" i="2"/>
  <c r="AE548" i="2"/>
  <c r="AE322" i="2"/>
  <c r="AE138" i="2"/>
  <c r="AE470" i="2"/>
  <c r="AE560" i="2"/>
  <c r="AE401" i="2"/>
  <c r="AE737" i="2"/>
  <c r="AE685" i="2"/>
  <c r="AE654" i="2"/>
  <c r="AE718" i="2"/>
  <c r="AE134" i="2"/>
  <c r="AE690" i="2"/>
  <c r="AE575" i="2"/>
  <c r="AE674" i="2"/>
  <c r="AE251" i="2"/>
  <c r="AE547" i="2"/>
  <c r="AE595" i="2"/>
  <c r="AE641" i="2"/>
  <c r="AE331" i="2"/>
  <c r="AE501" i="2"/>
  <c r="AE596" i="2"/>
  <c r="AE522" i="2"/>
  <c r="AE108" i="2"/>
  <c r="AE135" i="2"/>
  <c r="AE704" i="2"/>
  <c r="AE589" i="2"/>
  <c r="AE96" i="2"/>
  <c r="AE308" i="2"/>
  <c r="AE61" i="2"/>
  <c r="AE564" i="2"/>
  <c r="AE395" i="2"/>
  <c r="AE359" i="2"/>
  <c r="AE417" i="2"/>
  <c r="AE295" i="2"/>
  <c r="AE550" i="2"/>
  <c r="AE574" i="2"/>
  <c r="AE643" i="2"/>
  <c r="AE249" i="2"/>
  <c r="AE236" i="2"/>
  <c r="AE380" i="2"/>
  <c r="AE731" i="2"/>
  <c r="AE229" i="2"/>
  <c r="AE572" i="2"/>
  <c r="AE364" i="2"/>
  <c r="AE172" i="2"/>
  <c r="AE414" i="2"/>
  <c r="AE509" i="2"/>
  <c r="AE570" i="2"/>
  <c r="AE453" i="2"/>
  <c r="AE347" i="2"/>
  <c r="AE410" i="2"/>
  <c r="AE603" i="2"/>
  <c r="AE425" i="2"/>
  <c r="AE433" i="2"/>
  <c r="AE173" i="2"/>
  <c r="AE694" i="2"/>
  <c r="AE504" i="2"/>
  <c r="AE495" i="2"/>
  <c r="AE234" i="2"/>
  <c r="AE182" i="2"/>
  <c r="AE320" i="2"/>
  <c r="AE587" i="2"/>
  <c r="AE611" i="2"/>
  <c r="AE593" i="2"/>
  <c r="AE649" i="2"/>
  <c r="AE455" i="2"/>
  <c r="AE298" i="2"/>
  <c r="AE203" i="2"/>
  <c r="AE487" i="2"/>
  <c r="AE576" i="2"/>
  <c r="AE671" i="2"/>
  <c r="AE483" i="2"/>
  <c r="AE713" i="2"/>
  <c r="AE382" i="2"/>
  <c r="AE600" i="2"/>
  <c r="AE271" i="2"/>
  <c r="AE404" i="2"/>
  <c r="AE259" i="2"/>
  <c r="AE392" i="2"/>
  <c r="AE729" i="2"/>
  <c r="AE612" i="2"/>
  <c r="AE441" i="2"/>
  <c r="AE678" i="2"/>
  <c r="AE599" i="2"/>
  <c r="AE381" i="2"/>
  <c r="AE429" i="2"/>
  <c r="AE608" i="2"/>
  <c r="AE535" i="2"/>
  <c r="AE647" i="2"/>
  <c r="AE702" i="2"/>
  <c r="AE686" i="2"/>
  <c r="AE459" i="2"/>
  <c r="AE720" i="2"/>
  <c r="AE633" i="2"/>
  <c r="AE602" i="2"/>
  <c r="AE738" i="2"/>
  <c r="AE724" i="2"/>
  <c r="AE703" i="2"/>
  <c r="AE707" i="2"/>
  <c r="AE705" i="2"/>
  <c r="AE579" i="2"/>
  <c r="AE616" i="2"/>
  <c r="AE613" i="2"/>
  <c r="AE591" i="2"/>
  <c r="AE716" i="2"/>
  <c r="AE640" i="2"/>
  <c r="AE710" i="2"/>
  <c r="AE719" i="2"/>
  <c r="AE665" i="2"/>
  <c r="AE725" i="2"/>
  <c r="AE717" i="2"/>
  <c r="AE683" i="2"/>
  <c r="AE680" i="2"/>
  <c r="AE582" i="2"/>
  <c r="AE669" i="2"/>
  <c r="AE701" i="2"/>
  <c r="AE661" i="2"/>
  <c r="AE736" i="2"/>
  <c r="AD566" i="2"/>
  <c r="AD539" i="2"/>
  <c r="AD621" i="2"/>
  <c r="AD125" i="2"/>
  <c r="AD423" i="2"/>
  <c r="AD544" i="2"/>
  <c r="AD357" i="2"/>
  <c r="AD512" i="2"/>
  <c r="AD586" i="2"/>
  <c r="AD327" i="2"/>
  <c r="AD360" i="2"/>
  <c r="AD510" i="2"/>
  <c r="AD270" i="2"/>
  <c r="AD691" i="2"/>
  <c r="AD199" i="2"/>
  <c r="AD168" i="2"/>
  <c r="AD142" i="2"/>
  <c r="AD450" i="2"/>
  <c r="AD659" i="2"/>
  <c r="AD523" i="2"/>
  <c r="AD520" i="2"/>
  <c r="AD384" i="2"/>
  <c r="AD88" i="2"/>
  <c r="AD427" i="2"/>
  <c r="AD107" i="2"/>
  <c r="AD283" i="2"/>
  <c r="AD506" i="2"/>
  <c r="AD20" i="2"/>
  <c r="AD204" i="2"/>
  <c r="AD656" i="2"/>
  <c r="AD354" i="2"/>
  <c r="AD122" i="2"/>
  <c r="AD664" i="2"/>
  <c r="AD114" i="2"/>
  <c r="AD648" i="2"/>
  <c r="AD72" i="2"/>
  <c r="AD6" i="2"/>
  <c r="AD639" i="2"/>
  <c r="AD284" i="2"/>
  <c r="AD84" i="2"/>
  <c r="AD516" i="2"/>
  <c r="AD99" i="2"/>
  <c r="AD36" i="2"/>
  <c r="AD223" i="2"/>
  <c r="AD303" i="2"/>
  <c r="AD534" i="2"/>
  <c r="AD209" i="2"/>
  <c r="AD563" i="2"/>
  <c r="AD257" i="2"/>
  <c r="AD408" i="2"/>
  <c r="AD174" i="2"/>
  <c r="AD112" i="2"/>
  <c r="AD78" i="2"/>
  <c r="AD637" i="2"/>
  <c r="AD86" i="2"/>
  <c r="AD511" i="2"/>
  <c r="AD480" i="2"/>
  <c r="AD67" i="2"/>
  <c r="AD540" i="2"/>
  <c r="AD460" i="2"/>
  <c r="AD161" i="2"/>
  <c r="AD310" i="2"/>
  <c r="AD299" i="2"/>
  <c r="AD189" i="2"/>
  <c r="AD443" i="2"/>
  <c r="AD456" i="2"/>
  <c r="AD297" i="2"/>
  <c r="AD231" i="2"/>
  <c r="AD390" i="2"/>
  <c r="AD150" i="2"/>
  <c r="AD449" i="2"/>
  <c r="AD606" i="2"/>
  <c r="AD307" i="2"/>
  <c r="AD69" i="2"/>
  <c r="AD482" i="2"/>
  <c r="AD132" i="2"/>
  <c r="AD194" i="2"/>
  <c r="AD323" i="2"/>
  <c r="AD490" i="2"/>
  <c r="AD3" i="2"/>
  <c r="AD336" i="2"/>
  <c r="AD197" i="2"/>
  <c r="AD315" i="2"/>
  <c r="AD92" i="2"/>
  <c r="AD538" i="2"/>
  <c r="AD311" i="2"/>
  <c r="AD577" i="2"/>
  <c r="AD207" i="2"/>
  <c r="AD44" i="2"/>
  <c r="AD338" i="2"/>
  <c r="AD14" i="2"/>
  <c r="AD329" i="2"/>
  <c r="AD636" i="2"/>
  <c r="AD324" i="2"/>
  <c r="AD243" i="2"/>
  <c r="AD7" i="2"/>
  <c r="AD415" i="2"/>
  <c r="AD60" i="2"/>
  <c r="AD293" i="2"/>
  <c r="AD66" i="2"/>
  <c r="AD369" i="2"/>
  <c r="AD187" i="2"/>
  <c r="AD288" i="2"/>
  <c r="AD252" i="2"/>
  <c r="AD218" i="2"/>
  <c r="AD507" i="2"/>
  <c r="AD151" i="2"/>
  <c r="AD260" i="2"/>
  <c r="AD407" i="2"/>
  <c r="AD111" i="2"/>
  <c r="AD165" i="2"/>
  <c r="AD274" i="2"/>
  <c r="AD210" i="2"/>
  <c r="AD624" i="2"/>
  <c r="AD358" i="2"/>
  <c r="AD31" i="2"/>
  <c r="AD519" i="2"/>
  <c r="AD226" i="2"/>
  <c r="AD698" i="2"/>
  <c r="AD9" i="2"/>
  <c r="AD152" i="2"/>
  <c r="AD486" i="2"/>
  <c r="AD193" i="2"/>
  <c r="AD378" i="2"/>
  <c r="AD49" i="2"/>
  <c r="AD273" i="2"/>
  <c r="AD287" i="2"/>
  <c r="AD342" i="2"/>
  <c r="AD451" i="2"/>
  <c r="AD38" i="2"/>
  <c r="AD156" i="2"/>
  <c r="AD211" i="2"/>
  <c r="AD196" i="2"/>
  <c r="AD184" i="2"/>
  <c r="AD471" i="2"/>
  <c r="AD592" i="2"/>
  <c r="AD316" i="2"/>
  <c r="AD317" i="2"/>
  <c r="AD272" i="2"/>
  <c r="AD46" i="2"/>
  <c r="AD361" i="2"/>
  <c r="AD445" i="2"/>
  <c r="AD722" i="2"/>
  <c r="AD697" i="2"/>
  <c r="AD477" i="2"/>
  <c r="AD370" i="2"/>
  <c r="AD109" i="2"/>
  <c r="AD115" i="2"/>
  <c r="AD91" i="2"/>
  <c r="AD332" i="2"/>
  <c r="AD225" i="2"/>
  <c r="AD235" i="2"/>
  <c r="AD388" i="2"/>
  <c r="AD275" i="2"/>
  <c r="AD536" i="2"/>
  <c r="AD16" i="2"/>
  <c r="AD485" i="2"/>
  <c r="AD349" i="2"/>
  <c r="AD195" i="2"/>
  <c r="AD531" i="2"/>
  <c r="AD402" i="2"/>
  <c r="AD553" i="2"/>
  <c r="AD557" i="2"/>
  <c r="AD261" i="2"/>
  <c r="AD33" i="2"/>
  <c r="AD628" i="2"/>
  <c r="AD155" i="2"/>
  <c r="AD502" i="2"/>
  <c r="AD635" i="2"/>
  <c r="AD515" i="2"/>
  <c r="AD525" i="2"/>
  <c r="AD585" i="2"/>
  <c r="AD4" i="2"/>
  <c r="AD454" i="2"/>
  <c r="AD365" i="2"/>
  <c r="AD646" i="2"/>
  <c r="AD126" i="2"/>
  <c r="AD141" i="2"/>
  <c r="AD219" i="2"/>
  <c r="AD18" i="2"/>
  <c r="AD217" i="2"/>
  <c r="AD208" i="2"/>
  <c r="AD631" i="2"/>
  <c r="AD169" i="2"/>
  <c r="AD403" i="2"/>
  <c r="AD45" i="2"/>
  <c r="AD42" i="2"/>
  <c r="AD675" i="2"/>
  <c r="AD552" i="2"/>
  <c r="AD412" i="2"/>
  <c r="AD162" i="2"/>
  <c r="AD300" i="2"/>
  <c r="AD391" i="2"/>
  <c r="AD684" i="2"/>
  <c r="AD81" i="2"/>
  <c r="AD617" i="2"/>
  <c r="AD644" i="2"/>
  <c r="AD472" i="2"/>
  <c r="AD444" i="2"/>
  <c r="AD64" i="2"/>
  <c r="AD437" i="2"/>
  <c r="AD39" i="2"/>
  <c r="AD366" i="2"/>
  <c r="AD238" i="2"/>
  <c r="AD601" i="2"/>
  <c r="AD396" i="2"/>
  <c r="AD626" i="2"/>
  <c r="AD528" i="2"/>
  <c r="AD386" i="2"/>
  <c r="AD267" i="2"/>
  <c r="AD71" i="2"/>
  <c r="AD488" i="2"/>
  <c r="AD240" i="2"/>
  <c r="AD597" i="2"/>
  <c r="AD175" i="2"/>
  <c r="AD524" i="2"/>
  <c r="AD545" i="2"/>
  <c r="AD154" i="2"/>
  <c r="AD387" i="2"/>
  <c r="AD306" i="2"/>
  <c r="AD278" i="2"/>
  <c r="AD82" i="2"/>
  <c r="AD565" i="2"/>
  <c r="AD279" i="2"/>
  <c r="AD63" i="2"/>
  <c r="AD670" i="2"/>
  <c r="AD457" i="2"/>
  <c r="AD266" i="2"/>
  <c r="AD581" i="2"/>
  <c r="AD583" i="2"/>
  <c r="AD62" i="2"/>
  <c r="AD496" i="2"/>
  <c r="AD555" i="2"/>
  <c r="AD726" i="2"/>
  <c r="AD712" i="2"/>
  <c r="AD590" i="2"/>
  <c r="AD94" i="2"/>
  <c r="AD418" i="2"/>
  <c r="AD159" i="2"/>
  <c r="AD529" i="2"/>
  <c r="AD291" i="2"/>
  <c r="AD305" i="2"/>
  <c r="AD248" i="2"/>
  <c r="AD289" i="2"/>
  <c r="AD662" i="2"/>
  <c r="AD700" i="2"/>
  <c r="AD379" i="2"/>
  <c r="AD598" i="2"/>
  <c r="AD100" i="2"/>
  <c r="AD170" i="2"/>
  <c r="AD343" i="2"/>
  <c r="AD57" i="2"/>
  <c r="AD346" i="2"/>
  <c r="AD263" i="2"/>
  <c r="AD353" i="2"/>
  <c r="AD467" i="2"/>
  <c r="AD90" i="2"/>
  <c r="AD32" i="2"/>
  <c r="AD21" i="2"/>
  <c r="AD29" i="2"/>
  <c r="AD285" i="2"/>
  <c r="AD584" i="2"/>
  <c r="AD546" i="2"/>
  <c r="AD79" i="2"/>
  <c r="AD68" i="2"/>
  <c r="AD554" i="2"/>
  <c r="AD447" i="2"/>
  <c r="AD340" i="2"/>
  <c r="AD213" i="2"/>
  <c r="AD559" i="2"/>
  <c r="AD400" i="2"/>
  <c r="AD458" i="2"/>
  <c r="AD337" i="2"/>
  <c r="AD373" i="2"/>
  <c r="AD137" i="2"/>
  <c r="AD214" i="2"/>
  <c r="AD171" i="2"/>
  <c r="AD492" i="2"/>
  <c r="AD413" i="2"/>
  <c r="AD54" i="2"/>
  <c r="AD478" i="2"/>
  <c r="AD604" i="2"/>
  <c r="AD98" i="2"/>
  <c r="AD113" i="2"/>
  <c r="AD281" i="2"/>
  <c r="AD313" i="2"/>
  <c r="AD714" i="2"/>
  <c r="AD85" i="2"/>
  <c r="AD614" i="2"/>
  <c r="AD52" i="2"/>
  <c r="AD26" i="2"/>
  <c r="AD334" i="2"/>
  <c r="AD335" i="2"/>
  <c r="AD70" i="2"/>
  <c r="AD469" i="2"/>
  <c r="AD561" i="2"/>
  <c r="AD634" i="2"/>
  <c r="AD244" i="2"/>
  <c r="AD398" i="2"/>
  <c r="AD629" i="2"/>
  <c r="AD255" i="2"/>
  <c r="AD368" i="2"/>
  <c r="AD143" i="2"/>
  <c r="AD180" i="2"/>
  <c r="AD224" i="2"/>
  <c r="AD473" i="2"/>
  <c r="AD149" i="2"/>
  <c r="AD87" i="2"/>
  <c r="AD526" i="2"/>
  <c r="AD377" i="2"/>
  <c r="AD286" i="2"/>
  <c r="AD499" i="2"/>
  <c r="AD232" i="2"/>
  <c r="AD627" i="2"/>
  <c r="AD638" i="2"/>
  <c r="AD246" i="2"/>
  <c r="AD352" i="2"/>
  <c r="AD304" i="2"/>
  <c r="AD160" i="2"/>
  <c r="AD198" i="2"/>
  <c r="AD221" i="2"/>
  <c r="AD222" i="2"/>
  <c r="AD314" i="2"/>
  <c r="AD220" i="2"/>
  <c r="AD104" i="2"/>
  <c r="AD568" i="2"/>
  <c r="AD105" i="2"/>
  <c r="AD24" i="2"/>
  <c r="AD10" i="2"/>
  <c r="AD497" i="2"/>
  <c r="AD667" i="2"/>
  <c r="AD8" i="2"/>
  <c r="AD711" i="2"/>
  <c r="AD119" i="2"/>
  <c r="AD439" i="2"/>
  <c r="AD645" i="2"/>
  <c r="AD51" i="2"/>
  <c r="AD406" i="2"/>
  <c r="AD40" i="2"/>
  <c r="AD607" i="2"/>
  <c r="AD147" i="2"/>
  <c r="AD55" i="2"/>
  <c r="AD89" i="2"/>
  <c r="AD660" i="2"/>
  <c r="AD330" i="2"/>
  <c r="AD30" i="2"/>
  <c r="AD484" i="2"/>
  <c r="AD709" i="2"/>
  <c r="AD481" i="2"/>
  <c r="AD397" i="2"/>
  <c r="AD530" i="2"/>
  <c r="AD129" i="2"/>
  <c r="AD446" i="2"/>
  <c r="AD65" i="2"/>
  <c r="AD319" i="2"/>
  <c r="AD118" i="2"/>
  <c r="AD254" i="2"/>
  <c r="AD321" i="2"/>
  <c r="AD605" i="2"/>
  <c r="AD658" i="2"/>
  <c r="AD216" i="2"/>
  <c r="AD580" i="2"/>
  <c r="AD341" i="2"/>
  <c r="AD318" i="2"/>
  <c r="AD164" i="2"/>
  <c r="AD212" i="2"/>
  <c r="AD37" i="2"/>
  <c r="AD375" i="2"/>
  <c r="AD241" i="2"/>
  <c r="AD489" i="2"/>
  <c r="AD262" i="2"/>
  <c r="AD411" i="2"/>
  <c r="AD594" i="2"/>
  <c r="AD609" i="2"/>
  <c r="AD121" i="2"/>
  <c r="AD178" i="2"/>
  <c r="AD695" i="2"/>
  <c r="AD518" i="2"/>
  <c r="AD153" i="2"/>
  <c r="AD679" i="2"/>
  <c r="AD268" i="2"/>
  <c r="AD185" i="2"/>
  <c r="AD290" i="2"/>
  <c r="AD302" i="2"/>
  <c r="AD376" i="2"/>
  <c r="AD385" i="2"/>
  <c r="AD476" i="2"/>
  <c r="AD689" i="2"/>
  <c r="AD200" i="2"/>
  <c r="AD157" i="2"/>
  <c r="AD167" i="2"/>
  <c r="AD17" i="2"/>
  <c r="AD301" i="2"/>
  <c r="AD514" i="2"/>
  <c r="AD41" i="2"/>
  <c r="AD120" i="2"/>
  <c r="AD500" i="2"/>
  <c r="AD95" i="2"/>
  <c r="AD5" i="2"/>
  <c r="AD50" i="2"/>
  <c r="AD642" i="2"/>
  <c r="AD128" i="2"/>
  <c r="AD394" i="2"/>
  <c r="AD12" i="2"/>
  <c r="AD11" i="2"/>
  <c r="AD139" i="2"/>
  <c r="AD2" i="2"/>
  <c r="AD494" i="2"/>
  <c r="AD424" i="2"/>
  <c r="AD239" i="2"/>
  <c r="AD183" i="2"/>
  <c r="AD438" i="2"/>
  <c r="AD190" i="2"/>
  <c r="AD177" i="2"/>
  <c r="AD434" i="2"/>
  <c r="AD650" i="2"/>
  <c r="AD58" i="2"/>
  <c r="AD201" i="2"/>
  <c r="AD475" i="2"/>
  <c r="AD13" i="2"/>
  <c r="AD250" i="2"/>
  <c r="AD48" i="2"/>
  <c r="AD610" i="2"/>
  <c r="AD101" i="2"/>
  <c r="AD730" i="2"/>
  <c r="AD517" i="2"/>
  <c r="AD269" i="2"/>
  <c r="AD247" i="2"/>
  <c r="AD436" i="2"/>
  <c r="AD558" i="2"/>
  <c r="AD578" i="2"/>
  <c r="AD202" i="2"/>
  <c r="AD205" i="2"/>
  <c r="AD344" i="2"/>
  <c r="AD242" i="2"/>
  <c r="AD374" i="2"/>
  <c r="AD73" i="2"/>
  <c r="AD355" i="2"/>
  <c r="AD468" i="2"/>
  <c r="AD692" i="2"/>
  <c r="AD127" i="2"/>
  <c r="AD676" i="2"/>
  <c r="AD493" i="2"/>
  <c r="AD97" i="2"/>
  <c r="AD513" i="2"/>
  <c r="AD409" i="2"/>
  <c r="AD666" i="2"/>
  <c r="AD83" i="2"/>
  <c r="AD428" i="2"/>
  <c r="AD34" i="2"/>
  <c r="AD728" i="2"/>
  <c r="AD426" i="2"/>
  <c r="AD339" i="2"/>
  <c r="AD277" i="2"/>
  <c r="AD503" i="2"/>
  <c r="AD233" i="2"/>
  <c r="AD192" i="2"/>
  <c r="AD419" i="2"/>
  <c r="AD123" i="2"/>
  <c r="AD527" i="2"/>
  <c r="AD264" i="2"/>
  <c r="AD258" i="2"/>
  <c r="AD186" i="2"/>
  <c r="AD399" i="2"/>
  <c r="AD19" i="2"/>
  <c r="AD371" i="2"/>
  <c r="AD351" i="2"/>
  <c r="AD431" i="2"/>
  <c r="AD462" i="2"/>
  <c r="AD721" i="2"/>
  <c r="AD56" i="2"/>
  <c r="AD693" i="2"/>
  <c r="AD440" i="2"/>
  <c r="AD133" i="2"/>
  <c r="AD652" i="2"/>
  <c r="AD508" i="2"/>
  <c r="AD102" i="2"/>
  <c r="AD110" i="2"/>
  <c r="AD588" i="2"/>
  <c r="AD732" i="2"/>
  <c r="AD448" i="2"/>
  <c r="AD532" i="2"/>
  <c r="AD144" i="2"/>
  <c r="AD655" i="2"/>
  <c r="AD687" i="2"/>
  <c r="AD569" i="2"/>
  <c r="AD537" i="2"/>
  <c r="AD103" i="2"/>
  <c r="AD345" i="2"/>
  <c r="AD237" i="2"/>
  <c r="AD677" i="2"/>
  <c r="AD505" i="2"/>
  <c r="AD420" i="2"/>
  <c r="AD479" i="2"/>
  <c r="AD466" i="2"/>
  <c r="AD333" i="2"/>
  <c r="AD672" i="2"/>
  <c r="AD15" i="2"/>
  <c r="AD383" i="2"/>
  <c r="AD227" i="2"/>
  <c r="AD145" i="2"/>
  <c r="AD461" i="2"/>
  <c r="AD74" i="2"/>
  <c r="AD491" i="2"/>
  <c r="AD663" i="2"/>
  <c r="AD372" i="2"/>
  <c r="AD27" i="2"/>
  <c r="AD681" i="2"/>
  <c r="AD543" i="2"/>
  <c r="AD405" i="2"/>
  <c r="AD325" i="2"/>
  <c r="AD533" i="2"/>
  <c r="AD166" i="2"/>
  <c r="AD421" i="2"/>
  <c r="AD265" i="2"/>
  <c r="AD389" i="2"/>
  <c r="AD59" i="2"/>
  <c r="AD163" i="2"/>
  <c r="AD668" i="2"/>
  <c r="AD22" i="2"/>
  <c r="AD735" i="2"/>
  <c r="AD727" i="2"/>
  <c r="AD625" i="2"/>
  <c r="AD228" i="2"/>
  <c r="AD632" i="2"/>
  <c r="AD432" i="2"/>
  <c r="AD146" i="2"/>
  <c r="AD452" i="2"/>
  <c r="AD422" i="2"/>
  <c r="AD464" i="2"/>
  <c r="AD618" i="2"/>
  <c r="AD498" i="2"/>
  <c r="AD28" i="2"/>
  <c r="AD230" i="2"/>
  <c r="AD653" i="2"/>
  <c r="AD615" i="2"/>
  <c r="AD53" i="2"/>
  <c r="AD80" i="2"/>
  <c r="AD25" i="2"/>
  <c r="AD521" i="2"/>
  <c r="AD542" i="2"/>
  <c r="AD474" i="2"/>
  <c r="AD206" i="2"/>
  <c r="AD188" i="2"/>
  <c r="AD116" i="2"/>
  <c r="AD140" i="2"/>
  <c r="AD117" i="2"/>
  <c r="AD312" i="2"/>
  <c r="AD562" i="2"/>
  <c r="AD256" i="2"/>
  <c r="AD463" i="2"/>
  <c r="AD47" i="2"/>
  <c r="AD348" i="2"/>
  <c r="AD556" i="2"/>
  <c r="AD435" i="2"/>
  <c r="AD619" i="2"/>
  <c r="AD35" i="2"/>
  <c r="AD292" i="2"/>
  <c r="AD567" i="2"/>
  <c r="AD93" i="2"/>
  <c r="AD23" i="2"/>
  <c r="AD657" i="2"/>
  <c r="AD651" i="2"/>
  <c r="AD181" i="2"/>
  <c r="AD43" i="2"/>
  <c r="AD276" i="2"/>
  <c r="AD76" i="2"/>
  <c r="AD393" i="2"/>
  <c r="AD734" i="2"/>
  <c r="AD363" i="2"/>
  <c r="AD309" i="2"/>
  <c r="AD253" i="2"/>
  <c r="AD465" i="2"/>
  <c r="AD673" i="2"/>
  <c r="AD442" i="2"/>
  <c r="AD158" i="2"/>
  <c r="AD416" i="2"/>
  <c r="AD176" i="2"/>
  <c r="AD282" i="2"/>
  <c r="AD571" i="2"/>
  <c r="AD696" i="2"/>
  <c r="AD541" i="2"/>
  <c r="AD630" i="2"/>
  <c r="AD328" i="2"/>
  <c r="AD136" i="2"/>
  <c r="AD708" i="2"/>
  <c r="AD215" i="2"/>
  <c r="AD723" i="2"/>
  <c r="AD124" i="2"/>
  <c r="AD430" i="2"/>
  <c r="AD191" i="2"/>
  <c r="AD699" i="2"/>
  <c r="AD350" i="2"/>
  <c r="AD362" i="2"/>
  <c r="AD706" i="2"/>
  <c r="AD715" i="2"/>
  <c r="AD294" i="2"/>
  <c r="AD280" i="2"/>
  <c r="AD77" i="2"/>
  <c r="AD622" i="2"/>
  <c r="AD245" i="2"/>
  <c r="AD733" i="2"/>
  <c r="AD148" i="2"/>
  <c r="AD573" i="2"/>
  <c r="AD106" i="2"/>
  <c r="AD549" i="2"/>
  <c r="AD130" i="2"/>
  <c r="AD131" i="2"/>
  <c r="AD179" i="2"/>
  <c r="AD75" i="2"/>
  <c r="AD620" i="2"/>
  <c r="AD623" i="2"/>
  <c r="AD551" i="2"/>
  <c r="AD688" i="2"/>
  <c r="AD682" i="2"/>
  <c r="AD367" i="2"/>
  <c r="AD296" i="2"/>
  <c r="AD326" i="2"/>
  <c r="AD356" i="2"/>
  <c r="AD548" i="2"/>
  <c r="AD322" i="2"/>
  <c r="AD138" i="2"/>
  <c r="AD470" i="2"/>
  <c r="AD560" i="2"/>
  <c r="AD401" i="2"/>
  <c r="AD737" i="2"/>
  <c r="AD685" i="2"/>
  <c r="AD654" i="2"/>
  <c r="AD718" i="2"/>
  <c r="AD134" i="2"/>
  <c r="AD690" i="2"/>
  <c r="AD575" i="2"/>
  <c r="AD674" i="2"/>
  <c r="AD251" i="2"/>
  <c r="AD547" i="2"/>
  <c r="AD595" i="2"/>
  <c r="AD641" i="2"/>
  <c r="AD331" i="2"/>
  <c r="AD501" i="2"/>
  <c r="AD596" i="2"/>
  <c r="AD522" i="2"/>
  <c r="AD108" i="2"/>
  <c r="AD135" i="2"/>
  <c r="AD704" i="2"/>
  <c r="AD589" i="2"/>
  <c r="AD96" i="2"/>
  <c r="AD308" i="2"/>
  <c r="AD61" i="2"/>
  <c r="AD564" i="2"/>
  <c r="AD395" i="2"/>
  <c r="AD359" i="2"/>
  <c r="AD417" i="2"/>
  <c r="AD295" i="2"/>
  <c r="AD550" i="2"/>
  <c r="AD574" i="2"/>
  <c r="AD643" i="2"/>
  <c r="AD249" i="2"/>
  <c r="AD236" i="2"/>
  <c r="AD380" i="2"/>
  <c r="AD731" i="2"/>
  <c r="AD229" i="2"/>
  <c r="AD572" i="2"/>
  <c r="AD364" i="2"/>
  <c r="AD172" i="2"/>
  <c r="AD414" i="2"/>
  <c r="AD509" i="2"/>
  <c r="AD570" i="2"/>
  <c r="AD453" i="2"/>
  <c r="AD347" i="2"/>
  <c r="AD410" i="2"/>
  <c r="AD603" i="2"/>
  <c r="AD425" i="2"/>
  <c r="AD433" i="2"/>
  <c r="AD173" i="2"/>
  <c r="AD694" i="2"/>
  <c r="AD504" i="2"/>
  <c r="AD495" i="2"/>
  <c r="AD234" i="2"/>
  <c r="AD182" i="2"/>
  <c r="AD320" i="2"/>
  <c r="AD587" i="2"/>
  <c r="AD611" i="2"/>
  <c r="AD593" i="2"/>
  <c r="AD649" i="2"/>
  <c r="AD455" i="2"/>
  <c r="AD298" i="2"/>
  <c r="AD203" i="2"/>
  <c r="AD487" i="2"/>
  <c r="AD576" i="2"/>
  <c r="AD671" i="2"/>
  <c r="AD483" i="2"/>
  <c r="AD713" i="2"/>
  <c r="AD382" i="2"/>
  <c r="AD600" i="2"/>
  <c r="AD271" i="2"/>
  <c r="AD404" i="2"/>
  <c r="AD259" i="2"/>
  <c r="AD392" i="2"/>
  <c r="AD729" i="2"/>
  <c r="AD612" i="2"/>
  <c r="AD441" i="2"/>
  <c r="AD678" i="2"/>
  <c r="AD599" i="2"/>
  <c r="AD381" i="2"/>
  <c r="AD429" i="2"/>
  <c r="AD608" i="2"/>
  <c r="AD535" i="2"/>
  <c r="AD647" i="2"/>
  <c r="AD702" i="2"/>
  <c r="AD686" i="2"/>
  <c r="AD459" i="2"/>
  <c r="AD720" i="2"/>
  <c r="AD633" i="2"/>
  <c r="AD602" i="2"/>
  <c r="AD738" i="2"/>
  <c r="AD724" i="2"/>
  <c r="AD703" i="2"/>
  <c r="AD707" i="2"/>
  <c r="AD705" i="2"/>
  <c r="AD579" i="2"/>
  <c r="AD616" i="2"/>
  <c r="AD613" i="2"/>
  <c r="AD591" i="2"/>
  <c r="AD716" i="2"/>
  <c r="AD640" i="2"/>
  <c r="AD710" i="2"/>
  <c r="AD719" i="2"/>
  <c r="AD665" i="2"/>
  <c r="AD725" i="2"/>
  <c r="AD717" i="2"/>
  <c r="AD683" i="2"/>
  <c r="AD680" i="2"/>
  <c r="AD582" i="2"/>
  <c r="AD669" i="2"/>
  <c r="AD701" i="2"/>
  <c r="AD661" i="2"/>
  <c r="AD736" i="2"/>
  <c r="AC566" i="2"/>
  <c r="AC539" i="2"/>
  <c r="AC621" i="2"/>
  <c r="AC125" i="2"/>
  <c r="AC423" i="2"/>
  <c r="AC544" i="2"/>
  <c r="AC357" i="2"/>
  <c r="AC512" i="2"/>
  <c r="AC586" i="2"/>
  <c r="AC327" i="2"/>
  <c r="AC360" i="2"/>
  <c r="AC510" i="2"/>
  <c r="AC270" i="2"/>
  <c r="AC691" i="2"/>
  <c r="AC199" i="2"/>
  <c r="AC168" i="2"/>
  <c r="AC142" i="2"/>
  <c r="AC450" i="2"/>
  <c r="AC659" i="2"/>
  <c r="AC523" i="2"/>
  <c r="AC520" i="2"/>
  <c r="AC384" i="2"/>
  <c r="AC88" i="2"/>
  <c r="AC427" i="2"/>
  <c r="AC107" i="2"/>
  <c r="AC283" i="2"/>
  <c r="AC506" i="2"/>
  <c r="AC20" i="2"/>
  <c r="AC204" i="2"/>
  <c r="AC656" i="2"/>
  <c r="AC354" i="2"/>
  <c r="AC122" i="2"/>
  <c r="AC664" i="2"/>
  <c r="AC114" i="2"/>
  <c r="AC648" i="2"/>
  <c r="AC72" i="2"/>
  <c r="AC6" i="2"/>
  <c r="AC639" i="2"/>
  <c r="AC284" i="2"/>
  <c r="AC84" i="2"/>
  <c r="AC516" i="2"/>
  <c r="AC99" i="2"/>
  <c r="AC36" i="2"/>
  <c r="AC223" i="2"/>
  <c r="AC303" i="2"/>
  <c r="AC534" i="2"/>
  <c r="AC209" i="2"/>
  <c r="AC563" i="2"/>
  <c r="AC257" i="2"/>
  <c r="AC408" i="2"/>
  <c r="AC174" i="2"/>
  <c r="AC112" i="2"/>
  <c r="AC78" i="2"/>
  <c r="AC637" i="2"/>
  <c r="AC86" i="2"/>
  <c r="AC511" i="2"/>
  <c r="AC480" i="2"/>
  <c r="AC67" i="2"/>
  <c r="AC540" i="2"/>
  <c r="AC460" i="2"/>
  <c r="AC161" i="2"/>
  <c r="AC310" i="2"/>
  <c r="AC299" i="2"/>
  <c r="AC189" i="2"/>
  <c r="AC443" i="2"/>
  <c r="AC456" i="2"/>
  <c r="AC297" i="2"/>
  <c r="AC231" i="2"/>
  <c r="AC390" i="2"/>
  <c r="AC150" i="2"/>
  <c r="AC449" i="2"/>
  <c r="AC606" i="2"/>
  <c r="AC307" i="2"/>
  <c r="AC69" i="2"/>
  <c r="AC482" i="2"/>
  <c r="AC132" i="2"/>
  <c r="AC194" i="2"/>
  <c r="AC323" i="2"/>
  <c r="AC490" i="2"/>
  <c r="AC3" i="2"/>
  <c r="AC336" i="2"/>
  <c r="AC197" i="2"/>
  <c r="AC315" i="2"/>
  <c r="AC92" i="2"/>
  <c r="AC538" i="2"/>
  <c r="AC311" i="2"/>
  <c r="AC577" i="2"/>
  <c r="AC207" i="2"/>
  <c r="AC44" i="2"/>
  <c r="AC338" i="2"/>
  <c r="AC14" i="2"/>
  <c r="AC329" i="2"/>
  <c r="AC636" i="2"/>
  <c r="AC324" i="2"/>
  <c r="AC243" i="2"/>
  <c r="AC7" i="2"/>
  <c r="AC415" i="2"/>
  <c r="AC60" i="2"/>
  <c r="AC293" i="2"/>
  <c r="AC66" i="2"/>
  <c r="AC369" i="2"/>
  <c r="AC187" i="2"/>
  <c r="AC288" i="2"/>
  <c r="AC252" i="2"/>
  <c r="AC218" i="2"/>
  <c r="AC507" i="2"/>
  <c r="AC151" i="2"/>
  <c r="AC260" i="2"/>
  <c r="AC407" i="2"/>
  <c r="AC111" i="2"/>
  <c r="AC165" i="2"/>
  <c r="AC274" i="2"/>
  <c r="AC210" i="2"/>
  <c r="AC624" i="2"/>
  <c r="AC358" i="2"/>
  <c r="AC31" i="2"/>
  <c r="AC519" i="2"/>
  <c r="AC226" i="2"/>
  <c r="AC698" i="2"/>
  <c r="AC9" i="2"/>
  <c r="AC152" i="2"/>
  <c r="AC486" i="2"/>
  <c r="AC193" i="2"/>
  <c r="AC378" i="2"/>
  <c r="AC49" i="2"/>
  <c r="AC273" i="2"/>
  <c r="AC287" i="2"/>
  <c r="AC342" i="2"/>
  <c r="AC451" i="2"/>
  <c r="AC38" i="2"/>
  <c r="AC156" i="2"/>
  <c r="AC211" i="2"/>
  <c r="AC196" i="2"/>
  <c r="AC184" i="2"/>
  <c r="AC471" i="2"/>
  <c r="AC592" i="2"/>
  <c r="AC316" i="2"/>
  <c r="AC317" i="2"/>
  <c r="AC272" i="2"/>
  <c r="AC46" i="2"/>
  <c r="AC361" i="2"/>
  <c r="AC445" i="2"/>
  <c r="AC722" i="2"/>
  <c r="AC697" i="2"/>
  <c r="AC477" i="2"/>
  <c r="AC370" i="2"/>
  <c r="AC109" i="2"/>
  <c r="AC115" i="2"/>
  <c r="AC91" i="2"/>
  <c r="AC332" i="2"/>
  <c r="AC225" i="2"/>
  <c r="AC235" i="2"/>
  <c r="AC388" i="2"/>
  <c r="AC275" i="2"/>
  <c r="AC536" i="2"/>
  <c r="AC16" i="2"/>
  <c r="AC485" i="2"/>
  <c r="AC349" i="2"/>
  <c r="AC195" i="2"/>
  <c r="AC531" i="2"/>
  <c r="AC402" i="2"/>
  <c r="AC553" i="2"/>
  <c r="AC557" i="2"/>
  <c r="AC261" i="2"/>
  <c r="AC33" i="2"/>
  <c r="AC628" i="2"/>
  <c r="AC155" i="2"/>
  <c r="AC502" i="2"/>
  <c r="AC635" i="2"/>
  <c r="AC515" i="2"/>
  <c r="AC525" i="2"/>
  <c r="AC585" i="2"/>
  <c r="AC4" i="2"/>
  <c r="AC454" i="2"/>
  <c r="AC365" i="2"/>
  <c r="AC646" i="2"/>
  <c r="AC126" i="2"/>
  <c r="AC141" i="2"/>
  <c r="AC219" i="2"/>
  <c r="AC18" i="2"/>
  <c r="AC217" i="2"/>
  <c r="AC208" i="2"/>
  <c r="AC631" i="2"/>
  <c r="AC169" i="2"/>
  <c r="AC403" i="2"/>
  <c r="AC45" i="2"/>
  <c r="AC42" i="2"/>
  <c r="AC675" i="2"/>
  <c r="AC552" i="2"/>
  <c r="AC412" i="2"/>
  <c r="AC162" i="2"/>
  <c r="AC300" i="2"/>
  <c r="AC391" i="2"/>
  <c r="AC684" i="2"/>
  <c r="AC81" i="2"/>
  <c r="AC617" i="2"/>
  <c r="AC644" i="2"/>
  <c r="AC472" i="2"/>
  <c r="AC444" i="2"/>
  <c r="AC64" i="2"/>
  <c r="AC437" i="2"/>
  <c r="AC39" i="2"/>
  <c r="AC366" i="2"/>
  <c r="AC238" i="2"/>
  <c r="AC601" i="2"/>
  <c r="AC396" i="2"/>
  <c r="AC626" i="2"/>
  <c r="AC528" i="2"/>
  <c r="AC386" i="2"/>
  <c r="AC267" i="2"/>
  <c r="AC71" i="2"/>
  <c r="AC488" i="2"/>
  <c r="AC240" i="2"/>
  <c r="AC597" i="2"/>
  <c r="AC175" i="2"/>
  <c r="AC524" i="2"/>
  <c r="AC545" i="2"/>
  <c r="AC154" i="2"/>
  <c r="AC387" i="2"/>
  <c r="AC306" i="2"/>
  <c r="AC278" i="2"/>
  <c r="AC82" i="2"/>
  <c r="AC565" i="2"/>
  <c r="AC279" i="2"/>
  <c r="AC63" i="2"/>
  <c r="AC670" i="2"/>
  <c r="AC457" i="2"/>
  <c r="AC266" i="2"/>
  <c r="AC581" i="2"/>
  <c r="AC583" i="2"/>
  <c r="AC62" i="2"/>
  <c r="AC496" i="2"/>
  <c r="AC555" i="2"/>
  <c r="AC726" i="2"/>
  <c r="AC712" i="2"/>
  <c r="AC590" i="2"/>
  <c r="AC94" i="2"/>
  <c r="AC418" i="2"/>
  <c r="AC159" i="2"/>
  <c r="AC529" i="2"/>
  <c r="AC291" i="2"/>
  <c r="AC305" i="2"/>
  <c r="AC248" i="2"/>
  <c r="AC289" i="2"/>
  <c r="AC662" i="2"/>
  <c r="AC700" i="2"/>
  <c r="AC379" i="2"/>
  <c r="AC598" i="2"/>
  <c r="AC100" i="2"/>
  <c r="AC170" i="2"/>
  <c r="AC343" i="2"/>
  <c r="AC57" i="2"/>
  <c r="AC346" i="2"/>
  <c r="AC263" i="2"/>
  <c r="AC353" i="2"/>
  <c r="AC467" i="2"/>
  <c r="AC90" i="2"/>
  <c r="AC32" i="2"/>
  <c r="AC21" i="2"/>
  <c r="AC29" i="2"/>
  <c r="AC285" i="2"/>
  <c r="AC584" i="2"/>
  <c r="AC546" i="2"/>
  <c r="AC79" i="2"/>
  <c r="AC68" i="2"/>
  <c r="AC554" i="2"/>
  <c r="AC447" i="2"/>
  <c r="AC340" i="2"/>
  <c r="AC213" i="2"/>
  <c r="AC559" i="2"/>
  <c r="AC400" i="2"/>
  <c r="AC458" i="2"/>
  <c r="AC337" i="2"/>
  <c r="AC373" i="2"/>
  <c r="AC137" i="2"/>
  <c r="AC214" i="2"/>
  <c r="AC171" i="2"/>
  <c r="AC492" i="2"/>
  <c r="AC413" i="2"/>
  <c r="AC54" i="2"/>
  <c r="AC478" i="2"/>
  <c r="AC604" i="2"/>
  <c r="AC98" i="2"/>
  <c r="AC113" i="2"/>
  <c r="AC281" i="2"/>
  <c r="AC313" i="2"/>
  <c r="AC714" i="2"/>
  <c r="AC85" i="2"/>
  <c r="AC614" i="2"/>
  <c r="AC52" i="2"/>
  <c r="AC26" i="2"/>
  <c r="AC334" i="2"/>
  <c r="AC335" i="2"/>
  <c r="AC70" i="2"/>
  <c r="AC469" i="2"/>
  <c r="AC561" i="2"/>
  <c r="AC634" i="2"/>
  <c r="AC244" i="2"/>
  <c r="AC398" i="2"/>
  <c r="AC629" i="2"/>
  <c r="AC255" i="2"/>
  <c r="AC368" i="2"/>
  <c r="AC143" i="2"/>
  <c r="AC180" i="2"/>
  <c r="AC224" i="2"/>
  <c r="AC473" i="2"/>
  <c r="AC149" i="2"/>
  <c r="AC87" i="2"/>
  <c r="AC526" i="2"/>
  <c r="AC377" i="2"/>
  <c r="AC286" i="2"/>
  <c r="AC499" i="2"/>
  <c r="AC232" i="2"/>
  <c r="AC627" i="2"/>
  <c r="AC638" i="2"/>
  <c r="AC246" i="2"/>
  <c r="AC352" i="2"/>
  <c r="AC304" i="2"/>
  <c r="AC160" i="2"/>
  <c r="AC198" i="2"/>
  <c r="AC221" i="2"/>
  <c r="AC222" i="2"/>
  <c r="AC314" i="2"/>
  <c r="AC220" i="2"/>
  <c r="AC104" i="2"/>
  <c r="AC568" i="2"/>
  <c r="AC105" i="2"/>
  <c r="AC24" i="2"/>
  <c r="AC10" i="2"/>
  <c r="AC497" i="2"/>
  <c r="AC667" i="2"/>
  <c r="AC8" i="2"/>
  <c r="AC711" i="2"/>
  <c r="AC119" i="2"/>
  <c r="AC439" i="2"/>
  <c r="AC645" i="2"/>
  <c r="AC51" i="2"/>
  <c r="AC406" i="2"/>
  <c r="AC40" i="2"/>
  <c r="AC607" i="2"/>
  <c r="AC147" i="2"/>
  <c r="AC55" i="2"/>
  <c r="AC89" i="2"/>
  <c r="AC660" i="2"/>
  <c r="AC330" i="2"/>
  <c r="AC30" i="2"/>
  <c r="AC484" i="2"/>
  <c r="AC709" i="2"/>
  <c r="AC481" i="2"/>
  <c r="AC397" i="2"/>
  <c r="AC530" i="2"/>
  <c r="AC129" i="2"/>
  <c r="AC446" i="2"/>
  <c r="AC65" i="2"/>
  <c r="AC319" i="2"/>
  <c r="AC118" i="2"/>
  <c r="AC254" i="2"/>
  <c r="AC321" i="2"/>
  <c r="AC605" i="2"/>
  <c r="AC658" i="2"/>
  <c r="AC216" i="2"/>
  <c r="AC580" i="2"/>
  <c r="AC341" i="2"/>
  <c r="AC318" i="2"/>
  <c r="AC164" i="2"/>
  <c r="AC212" i="2"/>
  <c r="AC37" i="2"/>
  <c r="AC375" i="2"/>
  <c r="AC241" i="2"/>
  <c r="AC489" i="2"/>
  <c r="AC262" i="2"/>
  <c r="AC411" i="2"/>
  <c r="AC594" i="2"/>
  <c r="AC609" i="2"/>
  <c r="AC121" i="2"/>
  <c r="AC178" i="2"/>
  <c r="AC695" i="2"/>
  <c r="AC518" i="2"/>
  <c r="AC153" i="2"/>
  <c r="AC679" i="2"/>
  <c r="AC268" i="2"/>
  <c r="AC185" i="2"/>
  <c r="AC290" i="2"/>
  <c r="AC302" i="2"/>
  <c r="AC376" i="2"/>
  <c r="AC385" i="2"/>
  <c r="AC476" i="2"/>
  <c r="AC689" i="2"/>
  <c r="AC200" i="2"/>
  <c r="AC157" i="2"/>
  <c r="AC167" i="2"/>
  <c r="AC17" i="2"/>
  <c r="AC301" i="2"/>
  <c r="AC514" i="2"/>
  <c r="AC41" i="2"/>
  <c r="AC120" i="2"/>
  <c r="AC500" i="2"/>
  <c r="AC95" i="2"/>
  <c r="AC5" i="2"/>
  <c r="AC50" i="2"/>
  <c r="AC642" i="2"/>
  <c r="AC128" i="2"/>
  <c r="AC394" i="2"/>
  <c r="AC12" i="2"/>
  <c r="AC11" i="2"/>
  <c r="AC139" i="2"/>
  <c r="AC2" i="2"/>
  <c r="AC494" i="2"/>
  <c r="AC424" i="2"/>
  <c r="AC239" i="2"/>
  <c r="AC183" i="2"/>
  <c r="AC438" i="2"/>
  <c r="AC190" i="2"/>
  <c r="AC177" i="2"/>
  <c r="AC434" i="2"/>
  <c r="AC650" i="2"/>
  <c r="AC58" i="2"/>
  <c r="AC201" i="2"/>
  <c r="AC475" i="2"/>
  <c r="AC13" i="2"/>
  <c r="AC250" i="2"/>
  <c r="AC48" i="2"/>
  <c r="AC610" i="2"/>
  <c r="AC101" i="2"/>
  <c r="AC730" i="2"/>
  <c r="AC517" i="2"/>
  <c r="AC269" i="2"/>
  <c r="AC247" i="2"/>
  <c r="AC436" i="2"/>
  <c r="AC558" i="2"/>
  <c r="AC578" i="2"/>
  <c r="AC202" i="2"/>
  <c r="AC205" i="2"/>
  <c r="AC344" i="2"/>
  <c r="AC242" i="2"/>
  <c r="AC374" i="2"/>
  <c r="AC73" i="2"/>
  <c r="AC355" i="2"/>
  <c r="AC468" i="2"/>
  <c r="AC692" i="2"/>
  <c r="AC127" i="2"/>
  <c r="AC676" i="2"/>
  <c r="AC493" i="2"/>
  <c r="AC97" i="2"/>
  <c r="AC513" i="2"/>
  <c r="AC409" i="2"/>
  <c r="AC666" i="2"/>
  <c r="AC83" i="2"/>
  <c r="AC428" i="2"/>
  <c r="AC34" i="2"/>
  <c r="AC728" i="2"/>
  <c r="AC426" i="2"/>
  <c r="AC339" i="2"/>
  <c r="AC277" i="2"/>
  <c r="AC503" i="2"/>
  <c r="AC233" i="2"/>
  <c r="AC192" i="2"/>
  <c r="AC419" i="2"/>
  <c r="AC123" i="2"/>
  <c r="AC527" i="2"/>
  <c r="AC264" i="2"/>
  <c r="AC258" i="2"/>
  <c r="AC186" i="2"/>
  <c r="AC399" i="2"/>
  <c r="AC19" i="2"/>
  <c r="AC371" i="2"/>
  <c r="AC351" i="2"/>
  <c r="AC431" i="2"/>
  <c r="AC462" i="2"/>
  <c r="AC721" i="2"/>
  <c r="AC56" i="2"/>
  <c r="AC693" i="2"/>
  <c r="AC440" i="2"/>
  <c r="AC133" i="2"/>
  <c r="AC652" i="2"/>
  <c r="AC508" i="2"/>
  <c r="AC102" i="2"/>
  <c r="AC110" i="2"/>
  <c r="AC588" i="2"/>
  <c r="AC732" i="2"/>
  <c r="AC448" i="2"/>
  <c r="AC532" i="2"/>
  <c r="AC144" i="2"/>
  <c r="AC655" i="2"/>
  <c r="AC687" i="2"/>
  <c r="AC569" i="2"/>
  <c r="AC537" i="2"/>
  <c r="AC103" i="2"/>
  <c r="AC345" i="2"/>
  <c r="AC237" i="2"/>
  <c r="AC677" i="2"/>
  <c r="AC505" i="2"/>
  <c r="AC420" i="2"/>
  <c r="AC479" i="2"/>
  <c r="AC466" i="2"/>
  <c r="AC333" i="2"/>
  <c r="AC672" i="2"/>
  <c r="AC15" i="2"/>
  <c r="AC383" i="2"/>
  <c r="AC227" i="2"/>
  <c r="AC145" i="2"/>
  <c r="AC461" i="2"/>
  <c r="AC74" i="2"/>
  <c r="AC491" i="2"/>
  <c r="AC663" i="2"/>
  <c r="AC372" i="2"/>
  <c r="AC27" i="2"/>
  <c r="AC681" i="2"/>
  <c r="AC543" i="2"/>
  <c r="AC405" i="2"/>
  <c r="AC325" i="2"/>
  <c r="AC533" i="2"/>
  <c r="AC166" i="2"/>
  <c r="AC421" i="2"/>
  <c r="AC265" i="2"/>
  <c r="AC389" i="2"/>
  <c r="AC59" i="2"/>
  <c r="AC163" i="2"/>
  <c r="AC668" i="2"/>
  <c r="AC22" i="2"/>
  <c r="AC735" i="2"/>
  <c r="AC727" i="2"/>
  <c r="AC625" i="2"/>
  <c r="AC228" i="2"/>
  <c r="AC632" i="2"/>
  <c r="AC432" i="2"/>
  <c r="AC146" i="2"/>
  <c r="AC452" i="2"/>
  <c r="AC422" i="2"/>
  <c r="AC464" i="2"/>
  <c r="AC618" i="2"/>
  <c r="AC498" i="2"/>
  <c r="AC28" i="2"/>
  <c r="AC230" i="2"/>
  <c r="AC653" i="2"/>
  <c r="AC615" i="2"/>
  <c r="AC53" i="2"/>
  <c r="AC80" i="2"/>
  <c r="AC25" i="2"/>
  <c r="AC521" i="2"/>
  <c r="AC542" i="2"/>
  <c r="AC474" i="2"/>
  <c r="AC206" i="2"/>
  <c r="AC188" i="2"/>
  <c r="AC116" i="2"/>
  <c r="AC140" i="2"/>
  <c r="AC117" i="2"/>
  <c r="AC312" i="2"/>
  <c r="AC562" i="2"/>
  <c r="AC256" i="2"/>
  <c r="AC463" i="2"/>
  <c r="AC47" i="2"/>
  <c r="AC348" i="2"/>
  <c r="AC556" i="2"/>
  <c r="AC435" i="2"/>
  <c r="AC619" i="2"/>
  <c r="AC35" i="2"/>
  <c r="AC292" i="2"/>
  <c r="AC567" i="2"/>
  <c r="AC93" i="2"/>
  <c r="AC23" i="2"/>
  <c r="AC657" i="2"/>
  <c r="AC651" i="2"/>
  <c r="AC181" i="2"/>
  <c r="AC43" i="2"/>
  <c r="AC276" i="2"/>
  <c r="AC76" i="2"/>
  <c r="AC393" i="2"/>
  <c r="AC734" i="2"/>
  <c r="AC363" i="2"/>
  <c r="AC309" i="2"/>
  <c r="AC253" i="2"/>
  <c r="AC465" i="2"/>
  <c r="AC673" i="2"/>
  <c r="AC442" i="2"/>
  <c r="AC158" i="2"/>
  <c r="AC416" i="2"/>
  <c r="AC176" i="2"/>
  <c r="AC282" i="2"/>
  <c r="AC571" i="2"/>
  <c r="AC696" i="2"/>
  <c r="AC541" i="2"/>
  <c r="AC630" i="2"/>
  <c r="AC328" i="2"/>
  <c r="AC136" i="2"/>
  <c r="AC708" i="2"/>
  <c r="AC215" i="2"/>
  <c r="AC723" i="2"/>
  <c r="AC124" i="2"/>
  <c r="AC430" i="2"/>
  <c r="AC191" i="2"/>
  <c r="AC699" i="2"/>
  <c r="AC350" i="2"/>
  <c r="AC362" i="2"/>
  <c r="AC706" i="2"/>
  <c r="AC715" i="2"/>
  <c r="AC294" i="2"/>
  <c r="AC280" i="2"/>
  <c r="AC77" i="2"/>
  <c r="AC622" i="2"/>
  <c r="AC245" i="2"/>
  <c r="AC733" i="2"/>
  <c r="AC148" i="2"/>
  <c r="AC573" i="2"/>
  <c r="AC106" i="2"/>
  <c r="AC549" i="2"/>
  <c r="AC130" i="2"/>
  <c r="AC131" i="2"/>
  <c r="AC179" i="2"/>
  <c r="AC75" i="2"/>
  <c r="AC620" i="2"/>
  <c r="AC623" i="2"/>
  <c r="AC551" i="2"/>
  <c r="AC688" i="2"/>
  <c r="AC682" i="2"/>
  <c r="AC367" i="2"/>
  <c r="AC296" i="2"/>
  <c r="AC326" i="2"/>
  <c r="AC356" i="2"/>
  <c r="AC548" i="2"/>
  <c r="AC322" i="2"/>
  <c r="AC138" i="2"/>
  <c r="AC470" i="2"/>
  <c r="AC560" i="2"/>
  <c r="AC401" i="2"/>
  <c r="AC737" i="2"/>
  <c r="AC685" i="2"/>
  <c r="AC654" i="2"/>
  <c r="AC718" i="2"/>
  <c r="AC134" i="2"/>
  <c r="AC690" i="2"/>
  <c r="AC575" i="2"/>
  <c r="AC674" i="2"/>
  <c r="AC251" i="2"/>
  <c r="AC547" i="2"/>
  <c r="AC595" i="2"/>
  <c r="AC641" i="2"/>
  <c r="AC331" i="2"/>
  <c r="AC501" i="2"/>
  <c r="AC596" i="2"/>
  <c r="AC522" i="2"/>
  <c r="AC108" i="2"/>
  <c r="AC135" i="2"/>
  <c r="AC704" i="2"/>
  <c r="AC589" i="2"/>
  <c r="AC96" i="2"/>
  <c r="AC308" i="2"/>
  <c r="AC61" i="2"/>
  <c r="AC564" i="2"/>
  <c r="AC395" i="2"/>
  <c r="AC359" i="2"/>
  <c r="AC417" i="2"/>
  <c r="AC295" i="2"/>
  <c r="AC550" i="2"/>
  <c r="AC574" i="2"/>
  <c r="AC643" i="2"/>
  <c r="AC249" i="2"/>
  <c r="AC236" i="2"/>
  <c r="AC380" i="2"/>
  <c r="AC731" i="2"/>
  <c r="AC229" i="2"/>
  <c r="AC572" i="2"/>
  <c r="AC364" i="2"/>
  <c r="AC172" i="2"/>
  <c r="AC414" i="2"/>
  <c r="AC509" i="2"/>
  <c r="AC570" i="2"/>
  <c r="AC453" i="2"/>
  <c r="AC347" i="2"/>
  <c r="AC410" i="2"/>
  <c r="AC603" i="2"/>
  <c r="AC425" i="2"/>
  <c r="AC433" i="2"/>
  <c r="AC173" i="2"/>
  <c r="AC694" i="2"/>
  <c r="AC504" i="2"/>
  <c r="AC495" i="2"/>
  <c r="AC234" i="2"/>
  <c r="AC182" i="2"/>
  <c r="AC320" i="2"/>
  <c r="AC587" i="2"/>
  <c r="AC611" i="2"/>
  <c r="AC593" i="2"/>
  <c r="AC649" i="2"/>
  <c r="AC455" i="2"/>
  <c r="AC298" i="2"/>
  <c r="AC203" i="2"/>
  <c r="AC487" i="2"/>
  <c r="AC576" i="2"/>
  <c r="AC671" i="2"/>
  <c r="AC483" i="2"/>
  <c r="AC713" i="2"/>
  <c r="AC382" i="2"/>
  <c r="AC600" i="2"/>
  <c r="AC271" i="2"/>
  <c r="AC404" i="2"/>
  <c r="AC259" i="2"/>
  <c r="AC392" i="2"/>
  <c r="AC729" i="2"/>
  <c r="AC612" i="2"/>
  <c r="AC441" i="2"/>
  <c r="AC678" i="2"/>
  <c r="AC599" i="2"/>
  <c r="AC381" i="2"/>
  <c r="AC429" i="2"/>
  <c r="AC608" i="2"/>
  <c r="AC535" i="2"/>
  <c r="AC647" i="2"/>
  <c r="AC702" i="2"/>
  <c r="AC686" i="2"/>
  <c r="AC459" i="2"/>
  <c r="AC720" i="2"/>
  <c r="AC633" i="2"/>
  <c r="AC602" i="2"/>
  <c r="AC738" i="2"/>
  <c r="AC724" i="2"/>
  <c r="AC703" i="2"/>
  <c r="AC707" i="2"/>
  <c r="AC705" i="2"/>
  <c r="AC579" i="2"/>
  <c r="AC616" i="2"/>
  <c r="AC613" i="2"/>
  <c r="AC591" i="2"/>
  <c r="AC716" i="2"/>
  <c r="AC640" i="2"/>
  <c r="AC710" i="2"/>
  <c r="AC719" i="2"/>
  <c r="AC665" i="2"/>
  <c r="AC725" i="2"/>
  <c r="AC717" i="2"/>
  <c r="AC683" i="2"/>
  <c r="AC680" i="2"/>
  <c r="AC582" i="2"/>
  <c r="AC669" i="2"/>
  <c r="AC701" i="2"/>
  <c r="AC661" i="2"/>
  <c r="AC736" i="2"/>
  <c r="U566" i="2"/>
  <c r="U539" i="2"/>
  <c r="U621" i="2"/>
  <c r="U125" i="2"/>
  <c r="U423" i="2"/>
  <c r="U544" i="2"/>
  <c r="U357" i="2"/>
  <c r="U512" i="2"/>
  <c r="U586" i="2"/>
  <c r="U327" i="2"/>
  <c r="U360" i="2"/>
  <c r="U510" i="2"/>
  <c r="U270" i="2"/>
  <c r="U691" i="2"/>
  <c r="U199" i="2"/>
  <c r="U168" i="2"/>
  <c r="U142" i="2"/>
  <c r="U450" i="2"/>
  <c r="U659" i="2"/>
  <c r="U523" i="2"/>
  <c r="U520" i="2"/>
  <c r="U384" i="2"/>
  <c r="U88" i="2"/>
  <c r="U427" i="2"/>
  <c r="U107" i="2"/>
  <c r="U283" i="2"/>
  <c r="U506" i="2"/>
  <c r="U20" i="2"/>
  <c r="U204" i="2"/>
  <c r="U656" i="2"/>
  <c r="U354" i="2"/>
  <c r="U122" i="2"/>
  <c r="U664" i="2"/>
  <c r="U114" i="2"/>
  <c r="U648" i="2"/>
  <c r="U72" i="2"/>
  <c r="U6" i="2"/>
  <c r="U639" i="2"/>
  <c r="U284" i="2"/>
  <c r="U84" i="2"/>
  <c r="U516" i="2"/>
  <c r="U99" i="2"/>
  <c r="U36" i="2"/>
  <c r="U223" i="2"/>
  <c r="U303" i="2"/>
  <c r="U534" i="2"/>
  <c r="U209" i="2"/>
  <c r="U563" i="2"/>
  <c r="U257" i="2"/>
  <c r="U408" i="2"/>
  <c r="U174" i="2"/>
  <c r="U112" i="2"/>
  <c r="U78" i="2"/>
  <c r="U637" i="2"/>
  <c r="U86" i="2"/>
  <c r="U511" i="2"/>
  <c r="U480" i="2"/>
  <c r="U67" i="2"/>
  <c r="U540" i="2"/>
  <c r="U460" i="2"/>
  <c r="U161" i="2"/>
  <c r="U310" i="2"/>
  <c r="U299" i="2"/>
  <c r="U189" i="2"/>
  <c r="U443" i="2"/>
  <c r="U456" i="2"/>
  <c r="U297" i="2"/>
  <c r="U231" i="2"/>
  <c r="U390" i="2"/>
  <c r="U150" i="2"/>
  <c r="U449" i="2"/>
  <c r="U606" i="2"/>
  <c r="U307" i="2"/>
  <c r="U69" i="2"/>
  <c r="U482" i="2"/>
  <c r="U132" i="2"/>
  <c r="U194" i="2"/>
  <c r="U323" i="2"/>
  <c r="U490" i="2"/>
  <c r="U3" i="2"/>
  <c r="U336" i="2"/>
  <c r="U197" i="2"/>
  <c r="U315" i="2"/>
  <c r="U92" i="2"/>
  <c r="U538" i="2"/>
  <c r="U311" i="2"/>
  <c r="U577" i="2"/>
  <c r="U207" i="2"/>
  <c r="U44" i="2"/>
  <c r="U338" i="2"/>
  <c r="U14" i="2"/>
  <c r="U329" i="2"/>
  <c r="U636" i="2"/>
  <c r="U324" i="2"/>
  <c r="U243" i="2"/>
  <c r="U7" i="2"/>
  <c r="U415" i="2"/>
  <c r="U60" i="2"/>
  <c r="U293" i="2"/>
  <c r="U66" i="2"/>
  <c r="U369" i="2"/>
  <c r="U187" i="2"/>
  <c r="U288" i="2"/>
  <c r="U252" i="2"/>
  <c r="U218" i="2"/>
  <c r="U507" i="2"/>
  <c r="U151" i="2"/>
  <c r="U260" i="2"/>
  <c r="U407" i="2"/>
  <c r="U111" i="2"/>
  <c r="U165" i="2"/>
  <c r="U274" i="2"/>
  <c r="U210" i="2"/>
  <c r="U624" i="2"/>
  <c r="U358" i="2"/>
  <c r="U31" i="2"/>
  <c r="U519" i="2"/>
  <c r="U226" i="2"/>
  <c r="U698" i="2"/>
  <c r="U9" i="2"/>
  <c r="U152" i="2"/>
  <c r="U486" i="2"/>
  <c r="U193" i="2"/>
  <c r="U378" i="2"/>
  <c r="U49" i="2"/>
  <c r="U273" i="2"/>
  <c r="U287" i="2"/>
  <c r="U342" i="2"/>
  <c r="U451" i="2"/>
  <c r="U38" i="2"/>
  <c r="U156" i="2"/>
  <c r="U211" i="2"/>
  <c r="U196" i="2"/>
  <c r="U184" i="2"/>
  <c r="U471" i="2"/>
  <c r="U592" i="2"/>
  <c r="U316" i="2"/>
  <c r="U317" i="2"/>
  <c r="U272" i="2"/>
  <c r="U46" i="2"/>
  <c r="U361" i="2"/>
  <c r="U445" i="2"/>
  <c r="U722" i="2"/>
  <c r="U697" i="2"/>
  <c r="U477" i="2"/>
  <c r="U370" i="2"/>
  <c r="U109" i="2"/>
  <c r="U115" i="2"/>
  <c r="U91" i="2"/>
  <c r="U332" i="2"/>
  <c r="U225" i="2"/>
  <c r="U235" i="2"/>
  <c r="U388" i="2"/>
  <c r="U275" i="2"/>
  <c r="U536" i="2"/>
  <c r="U16" i="2"/>
  <c r="U485" i="2"/>
  <c r="U349" i="2"/>
  <c r="U195" i="2"/>
  <c r="U531" i="2"/>
  <c r="U402" i="2"/>
  <c r="U553" i="2"/>
  <c r="U557" i="2"/>
  <c r="U261" i="2"/>
  <c r="U33" i="2"/>
  <c r="U628" i="2"/>
  <c r="U155" i="2"/>
  <c r="U502" i="2"/>
  <c r="U635" i="2"/>
  <c r="U515" i="2"/>
  <c r="U525" i="2"/>
  <c r="U585" i="2"/>
  <c r="U4" i="2"/>
  <c r="U454" i="2"/>
  <c r="U365" i="2"/>
  <c r="U646" i="2"/>
  <c r="U126" i="2"/>
  <c r="U141" i="2"/>
  <c r="U219" i="2"/>
  <c r="U18" i="2"/>
  <c r="U217" i="2"/>
  <c r="U208" i="2"/>
  <c r="U631" i="2"/>
  <c r="U169" i="2"/>
  <c r="U403" i="2"/>
  <c r="U45" i="2"/>
  <c r="U42" i="2"/>
  <c r="U675" i="2"/>
  <c r="U552" i="2"/>
  <c r="U412" i="2"/>
  <c r="U162" i="2"/>
  <c r="U300" i="2"/>
  <c r="U391" i="2"/>
  <c r="U684" i="2"/>
  <c r="U81" i="2"/>
  <c r="U617" i="2"/>
  <c r="U644" i="2"/>
  <c r="U472" i="2"/>
  <c r="U444" i="2"/>
  <c r="U64" i="2"/>
  <c r="U437" i="2"/>
  <c r="U39" i="2"/>
  <c r="U366" i="2"/>
  <c r="U238" i="2"/>
  <c r="U601" i="2"/>
  <c r="U396" i="2"/>
  <c r="U626" i="2"/>
  <c r="U528" i="2"/>
  <c r="U386" i="2"/>
  <c r="U267" i="2"/>
  <c r="U71" i="2"/>
  <c r="U488" i="2"/>
  <c r="U240" i="2"/>
  <c r="U597" i="2"/>
  <c r="U175" i="2"/>
  <c r="U524" i="2"/>
  <c r="U545" i="2"/>
  <c r="U154" i="2"/>
  <c r="U387" i="2"/>
  <c r="U306" i="2"/>
  <c r="U278" i="2"/>
  <c r="U82" i="2"/>
  <c r="U565" i="2"/>
  <c r="U279" i="2"/>
  <c r="U63" i="2"/>
  <c r="U670" i="2"/>
  <c r="U457" i="2"/>
  <c r="U266" i="2"/>
  <c r="U581" i="2"/>
  <c r="U583" i="2"/>
  <c r="U62" i="2"/>
  <c r="U496" i="2"/>
  <c r="U555" i="2"/>
  <c r="U726" i="2"/>
  <c r="U712" i="2"/>
  <c r="U590" i="2"/>
  <c r="U94" i="2"/>
  <c r="U418" i="2"/>
  <c r="U159" i="2"/>
  <c r="U529" i="2"/>
  <c r="U291" i="2"/>
  <c r="U305" i="2"/>
  <c r="U248" i="2"/>
  <c r="U289" i="2"/>
  <c r="U662" i="2"/>
  <c r="U700" i="2"/>
  <c r="U379" i="2"/>
  <c r="U598" i="2"/>
  <c r="U100" i="2"/>
  <c r="U170" i="2"/>
  <c r="U343" i="2"/>
  <c r="U57" i="2"/>
  <c r="U346" i="2"/>
  <c r="U263" i="2"/>
  <c r="U353" i="2"/>
  <c r="U467" i="2"/>
  <c r="U90" i="2"/>
  <c r="U32" i="2"/>
  <c r="U21" i="2"/>
  <c r="U29" i="2"/>
  <c r="U285" i="2"/>
  <c r="U584" i="2"/>
  <c r="U546" i="2"/>
  <c r="U79" i="2"/>
  <c r="U68" i="2"/>
  <c r="U554" i="2"/>
  <c r="U447" i="2"/>
  <c r="U340" i="2"/>
  <c r="U213" i="2"/>
  <c r="U559" i="2"/>
  <c r="U400" i="2"/>
  <c r="U458" i="2"/>
  <c r="U337" i="2"/>
  <c r="U373" i="2"/>
  <c r="U137" i="2"/>
  <c r="U214" i="2"/>
  <c r="U171" i="2"/>
  <c r="U492" i="2"/>
  <c r="U413" i="2"/>
  <c r="U54" i="2"/>
  <c r="U478" i="2"/>
  <c r="U604" i="2"/>
  <c r="U98" i="2"/>
  <c r="U113" i="2"/>
  <c r="U281" i="2"/>
  <c r="U313" i="2"/>
  <c r="U714" i="2"/>
  <c r="U85" i="2"/>
  <c r="U614" i="2"/>
  <c r="U52" i="2"/>
  <c r="U26" i="2"/>
  <c r="U334" i="2"/>
  <c r="U335" i="2"/>
  <c r="U70" i="2"/>
  <c r="U469" i="2"/>
  <c r="U561" i="2"/>
  <c r="U634" i="2"/>
  <c r="U244" i="2"/>
  <c r="U398" i="2"/>
  <c r="U629" i="2"/>
  <c r="U255" i="2"/>
  <c r="U368" i="2"/>
  <c r="U143" i="2"/>
  <c r="U180" i="2"/>
  <c r="U224" i="2"/>
  <c r="U473" i="2"/>
  <c r="U149" i="2"/>
  <c r="U87" i="2"/>
  <c r="U526" i="2"/>
  <c r="U377" i="2"/>
  <c r="U286" i="2"/>
  <c r="U499" i="2"/>
  <c r="U232" i="2"/>
  <c r="U627" i="2"/>
  <c r="U638" i="2"/>
  <c r="U246" i="2"/>
  <c r="U352" i="2"/>
  <c r="U304" i="2"/>
  <c r="U160" i="2"/>
  <c r="U198" i="2"/>
  <c r="U221" i="2"/>
  <c r="U222" i="2"/>
  <c r="U314" i="2"/>
  <c r="U220" i="2"/>
  <c r="U104" i="2"/>
  <c r="U568" i="2"/>
  <c r="U105" i="2"/>
  <c r="U24" i="2"/>
  <c r="U10" i="2"/>
  <c r="U497" i="2"/>
  <c r="U667" i="2"/>
  <c r="U8" i="2"/>
  <c r="U711" i="2"/>
  <c r="U119" i="2"/>
  <c r="U439" i="2"/>
  <c r="U645" i="2"/>
  <c r="U51" i="2"/>
  <c r="U406" i="2"/>
  <c r="U40" i="2"/>
  <c r="U607" i="2"/>
  <c r="U147" i="2"/>
  <c r="U55" i="2"/>
  <c r="U89" i="2"/>
  <c r="U660" i="2"/>
  <c r="U330" i="2"/>
  <c r="U30" i="2"/>
  <c r="U484" i="2"/>
  <c r="U709" i="2"/>
  <c r="U481" i="2"/>
  <c r="U397" i="2"/>
  <c r="U530" i="2"/>
  <c r="U129" i="2"/>
  <c r="U446" i="2"/>
  <c r="U65" i="2"/>
  <c r="U319" i="2"/>
  <c r="U118" i="2"/>
  <c r="U254" i="2"/>
  <c r="U321" i="2"/>
  <c r="U605" i="2"/>
  <c r="U658" i="2"/>
  <c r="U216" i="2"/>
  <c r="U580" i="2"/>
  <c r="U341" i="2"/>
  <c r="U318" i="2"/>
  <c r="U164" i="2"/>
  <c r="U212" i="2"/>
  <c r="U37" i="2"/>
  <c r="U375" i="2"/>
  <c r="U241" i="2"/>
  <c r="U489" i="2"/>
  <c r="U262" i="2"/>
  <c r="U411" i="2"/>
  <c r="U594" i="2"/>
  <c r="U609" i="2"/>
  <c r="U121" i="2"/>
  <c r="U178" i="2"/>
  <c r="U695" i="2"/>
  <c r="U518" i="2"/>
  <c r="U153" i="2"/>
  <c r="U679" i="2"/>
  <c r="U268" i="2"/>
  <c r="U185" i="2"/>
  <c r="U290" i="2"/>
  <c r="U302" i="2"/>
  <c r="U376" i="2"/>
  <c r="U385" i="2"/>
  <c r="U476" i="2"/>
  <c r="U689" i="2"/>
  <c r="U200" i="2"/>
  <c r="U157" i="2"/>
  <c r="U167" i="2"/>
  <c r="U17" i="2"/>
  <c r="U301" i="2"/>
  <c r="U514" i="2"/>
  <c r="U41" i="2"/>
  <c r="U120" i="2"/>
  <c r="U500" i="2"/>
  <c r="U95" i="2"/>
  <c r="U5" i="2"/>
  <c r="U50" i="2"/>
  <c r="U642" i="2"/>
  <c r="U128" i="2"/>
  <c r="U394" i="2"/>
  <c r="U12" i="2"/>
  <c r="U11" i="2"/>
  <c r="U139" i="2"/>
  <c r="U2" i="2"/>
  <c r="U494" i="2"/>
  <c r="U424" i="2"/>
  <c r="U239" i="2"/>
  <c r="U183" i="2"/>
  <c r="U438" i="2"/>
  <c r="U190" i="2"/>
  <c r="U177" i="2"/>
  <c r="U434" i="2"/>
  <c r="U650" i="2"/>
  <c r="U58" i="2"/>
  <c r="U201" i="2"/>
  <c r="U475" i="2"/>
  <c r="U13" i="2"/>
  <c r="U250" i="2"/>
  <c r="U48" i="2"/>
  <c r="U610" i="2"/>
  <c r="U101" i="2"/>
  <c r="U730" i="2"/>
  <c r="U517" i="2"/>
  <c r="U269" i="2"/>
  <c r="U247" i="2"/>
  <c r="U436" i="2"/>
  <c r="U558" i="2"/>
  <c r="U578" i="2"/>
  <c r="U202" i="2"/>
  <c r="U205" i="2"/>
  <c r="U344" i="2"/>
  <c r="U242" i="2"/>
  <c r="U374" i="2"/>
  <c r="U73" i="2"/>
  <c r="U355" i="2"/>
  <c r="U468" i="2"/>
  <c r="U692" i="2"/>
  <c r="U127" i="2"/>
  <c r="U676" i="2"/>
  <c r="U493" i="2"/>
  <c r="U97" i="2"/>
  <c r="U513" i="2"/>
  <c r="U409" i="2"/>
  <c r="U666" i="2"/>
  <c r="U83" i="2"/>
  <c r="U428" i="2"/>
  <c r="U34" i="2"/>
  <c r="U728" i="2"/>
  <c r="U426" i="2"/>
  <c r="U339" i="2"/>
  <c r="U277" i="2"/>
  <c r="U503" i="2"/>
  <c r="U233" i="2"/>
  <c r="U192" i="2"/>
  <c r="U419" i="2"/>
  <c r="U123" i="2"/>
  <c r="U527" i="2"/>
  <c r="U264" i="2"/>
  <c r="U258" i="2"/>
  <c r="U186" i="2"/>
  <c r="U399" i="2"/>
  <c r="U19" i="2"/>
  <c r="U371" i="2"/>
  <c r="U351" i="2"/>
  <c r="U431" i="2"/>
  <c r="U462" i="2"/>
  <c r="U721" i="2"/>
  <c r="U56" i="2"/>
  <c r="U693" i="2"/>
  <c r="U440" i="2"/>
  <c r="U133" i="2"/>
  <c r="U652" i="2"/>
  <c r="U508" i="2"/>
  <c r="U102" i="2"/>
  <c r="U110" i="2"/>
  <c r="U588" i="2"/>
  <c r="U732" i="2"/>
  <c r="U448" i="2"/>
  <c r="U532" i="2"/>
  <c r="U144" i="2"/>
  <c r="U655" i="2"/>
  <c r="U687" i="2"/>
  <c r="U569" i="2"/>
  <c r="U537" i="2"/>
  <c r="U103" i="2"/>
  <c r="U345" i="2"/>
  <c r="U237" i="2"/>
  <c r="U677" i="2"/>
  <c r="U505" i="2"/>
  <c r="U420" i="2"/>
  <c r="U479" i="2"/>
  <c r="U466" i="2"/>
  <c r="U333" i="2"/>
  <c r="U672" i="2"/>
  <c r="U15" i="2"/>
  <c r="U383" i="2"/>
  <c r="U227" i="2"/>
  <c r="U145" i="2"/>
  <c r="U461" i="2"/>
  <c r="U74" i="2"/>
  <c r="U491" i="2"/>
  <c r="U663" i="2"/>
  <c r="U372" i="2"/>
  <c r="U27" i="2"/>
  <c r="U681" i="2"/>
  <c r="U543" i="2"/>
  <c r="U405" i="2"/>
  <c r="U325" i="2"/>
  <c r="U533" i="2"/>
  <c r="U166" i="2"/>
  <c r="U421" i="2"/>
  <c r="U265" i="2"/>
  <c r="U389" i="2"/>
  <c r="U59" i="2"/>
  <c r="U163" i="2"/>
  <c r="U668" i="2"/>
  <c r="U22" i="2"/>
  <c r="U735" i="2"/>
  <c r="U727" i="2"/>
  <c r="U625" i="2"/>
  <c r="U228" i="2"/>
  <c r="U632" i="2"/>
  <c r="U432" i="2"/>
  <c r="U146" i="2"/>
  <c r="U452" i="2"/>
  <c r="U422" i="2"/>
  <c r="U464" i="2"/>
  <c r="U618" i="2"/>
  <c r="U498" i="2"/>
  <c r="U28" i="2"/>
  <c r="U230" i="2"/>
  <c r="U653" i="2"/>
  <c r="U615" i="2"/>
  <c r="U53" i="2"/>
  <c r="U80" i="2"/>
  <c r="U25" i="2"/>
  <c r="U521" i="2"/>
  <c r="U542" i="2"/>
  <c r="U474" i="2"/>
  <c r="U206" i="2"/>
  <c r="U188" i="2"/>
  <c r="U116" i="2"/>
  <c r="U140" i="2"/>
  <c r="U117" i="2"/>
  <c r="U312" i="2"/>
  <c r="U562" i="2"/>
  <c r="U256" i="2"/>
  <c r="U463" i="2"/>
  <c r="U47" i="2"/>
  <c r="U348" i="2"/>
  <c r="U556" i="2"/>
  <c r="U435" i="2"/>
  <c r="U619" i="2"/>
  <c r="U35" i="2"/>
  <c r="U292" i="2"/>
  <c r="U567" i="2"/>
  <c r="U93" i="2"/>
  <c r="U23" i="2"/>
  <c r="U657" i="2"/>
  <c r="U651" i="2"/>
  <c r="U181" i="2"/>
  <c r="U43" i="2"/>
  <c r="U276" i="2"/>
  <c r="U76" i="2"/>
  <c r="U393" i="2"/>
  <c r="U734" i="2"/>
  <c r="U363" i="2"/>
  <c r="U309" i="2"/>
  <c r="U253" i="2"/>
  <c r="U465" i="2"/>
  <c r="U673" i="2"/>
  <c r="U442" i="2"/>
  <c r="U158" i="2"/>
  <c r="U416" i="2"/>
  <c r="U176" i="2"/>
  <c r="U282" i="2"/>
  <c r="U571" i="2"/>
  <c r="U696" i="2"/>
  <c r="U541" i="2"/>
  <c r="U630" i="2"/>
  <c r="U328" i="2"/>
  <c r="U136" i="2"/>
  <c r="U708" i="2"/>
  <c r="U215" i="2"/>
  <c r="U723" i="2"/>
  <c r="U124" i="2"/>
  <c r="U430" i="2"/>
  <c r="U191" i="2"/>
  <c r="U699" i="2"/>
  <c r="U350" i="2"/>
  <c r="U362" i="2"/>
  <c r="U706" i="2"/>
  <c r="U715" i="2"/>
  <c r="U294" i="2"/>
  <c r="U280" i="2"/>
  <c r="U77" i="2"/>
  <c r="U622" i="2"/>
  <c r="U245" i="2"/>
  <c r="U733" i="2"/>
  <c r="U148" i="2"/>
  <c r="U573" i="2"/>
  <c r="U106" i="2"/>
  <c r="U549" i="2"/>
  <c r="U130" i="2"/>
  <c r="U131" i="2"/>
  <c r="U179" i="2"/>
  <c r="U75" i="2"/>
  <c r="U620" i="2"/>
  <c r="U623" i="2"/>
  <c r="U551" i="2"/>
  <c r="U688" i="2"/>
  <c r="U682" i="2"/>
  <c r="U367" i="2"/>
  <c r="U296" i="2"/>
  <c r="U326" i="2"/>
  <c r="U356" i="2"/>
  <c r="U548" i="2"/>
  <c r="U322" i="2"/>
  <c r="U138" i="2"/>
  <c r="U470" i="2"/>
  <c r="U560" i="2"/>
  <c r="U401" i="2"/>
  <c r="U737" i="2"/>
  <c r="U685" i="2"/>
  <c r="U654" i="2"/>
  <c r="U718" i="2"/>
  <c r="U134" i="2"/>
  <c r="U690" i="2"/>
  <c r="U575" i="2"/>
  <c r="U674" i="2"/>
  <c r="U251" i="2"/>
  <c r="U547" i="2"/>
  <c r="U595" i="2"/>
  <c r="U641" i="2"/>
  <c r="U331" i="2"/>
  <c r="U501" i="2"/>
  <c r="U596" i="2"/>
  <c r="U522" i="2"/>
  <c r="U108" i="2"/>
  <c r="U135" i="2"/>
  <c r="U704" i="2"/>
  <c r="U589" i="2"/>
  <c r="U96" i="2"/>
  <c r="U308" i="2"/>
  <c r="U61" i="2"/>
  <c r="U564" i="2"/>
  <c r="U395" i="2"/>
  <c r="U359" i="2"/>
  <c r="U417" i="2"/>
  <c r="U295" i="2"/>
  <c r="U550" i="2"/>
  <c r="U574" i="2"/>
  <c r="U643" i="2"/>
  <c r="U249" i="2"/>
  <c r="U236" i="2"/>
  <c r="U380" i="2"/>
  <c r="U731" i="2"/>
  <c r="U229" i="2"/>
  <c r="U572" i="2"/>
  <c r="U364" i="2"/>
  <c r="U172" i="2"/>
  <c r="U414" i="2"/>
  <c r="U509" i="2"/>
  <c r="U570" i="2"/>
  <c r="U453" i="2"/>
  <c r="U347" i="2"/>
  <c r="U410" i="2"/>
  <c r="U603" i="2"/>
  <c r="U425" i="2"/>
  <c r="U433" i="2"/>
  <c r="U173" i="2"/>
  <c r="U694" i="2"/>
  <c r="U504" i="2"/>
  <c r="U495" i="2"/>
  <c r="U234" i="2"/>
  <c r="U182" i="2"/>
  <c r="U320" i="2"/>
  <c r="U587" i="2"/>
  <c r="U611" i="2"/>
  <c r="U593" i="2"/>
  <c r="U649" i="2"/>
  <c r="U455" i="2"/>
  <c r="U298" i="2"/>
  <c r="U203" i="2"/>
  <c r="U487" i="2"/>
  <c r="U576" i="2"/>
  <c r="U671" i="2"/>
  <c r="U483" i="2"/>
  <c r="U713" i="2"/>
  <c r="U382" i="2"/>
  <c r="U600" i="2"/>
  <c r="U271" i="2"/>
  <c r="U404" i="2"/>
  <c r="U259" i="2"/>
  <c r="U392" i="2"/>
  <c r="U729" i="2"/>
  <c r="U612" i="2"/>
  <c r="U441" i="2"/>
  <c r="U678" i="2"/>
  <c r="U599" i="2"/>
  <c r="U381" i="2"/>
  <c r="U429" i="2"/>
  <c r="U608" i="2"/>
  <c r="U535" i="2"/>
  <c r="U647" i="2"/>
  <c r="U702" i="2"/>
  <c r="U686" i="2"/>
  <c r="U459" i="2"/>
  <c r="U720" i="2"/>
  <c r="U633" i="2"/>
  <c r="U602" i="2"/>
  <c r="U738" i="2"/>
  <c r="U724" i="2"/>
  <c r="U703" i="2"/>
  <c r="U707" i="2"/>
  <c r="U705" i="2"/>
  <c r="U579" i="2"/>
  <c r="U616" i="2"/>
  <c r="U613" i="2"/>
  <c r="U591" i="2"/>
  <c r="U716" i="2"/>
  <c r="U640" i="2"/>
  <c r="U710" i="2"/>
  <c r="U719" i="2"/>
  <c r="U665" i="2"/>
  <c r="U725" i="2"/>
  <c r="U717" i="2"/>
  <c r="U683" i="2"/>
  <c r="U680" i="2"/>
  <c r="U582" i="2"/>
  <c r="U669" i="2"/>
  <c r="U701" i="2"/>
  <c r="U661" i="2"/>
  <c r="U736" i="2"/>
  <c r="T566" i="2"/>
  <c r="T539" i="2"/>
  <c r="T621" i="2"/>
  <c r="T125" i="2"/>
  <c r="T423" i="2"/>
  <c r="T544" i="2"/>
  <c r="T357" i="2"/>
  <c r="T512" i="2"/>
  <c r="T586" i="2"/>
  <c r="T327" i="2"/>
  <c r="T360" i="2"/>
  <c r="T510" i="2"/>
  <c r="T270" i="2"/>
  <c r="T691" i="2"/>
  <c r="T199" i="2"/>
  <c r="T168" i="2"/>
  <c r="T142" i="2"/>
  <c r="T450" i="2"/>
  <c r="T659" i="2"/>
  <c r="T523" i="2"/>
  <c r="T520" i="2"/>
  <c r="T384" i="2"/>
  <c r="T88" i="2"/>
  <c r="T427" i="2"/>
  <c r="T107" i="2"/>
  <c r="T283" i="2"/>
  <c r="T506" i="2"/>
  <c r="T20" i="2"/>
  <c r="T204" i="2"/>
  <c r="T656" i="2"/>
  <c r="T354" i="2"/>
  <c r="T122" i="2"/>
  <c r="T664" i="2"/>
  <c r="T114" i="2"/>
  <c r="T648" i="2"/>
  <c r="T72" i="2"/>
  <c r="T6" i="2"/>
  <c r="T639" i="2"/>
  <c r="T284" i="2"/>
  <c r="T84" i="2"/>
  <c r="T516" i="2"/>
  <c r="T99" i="2"/>
  <c r="T36" i="2"/>
  <c r="T223" i="2"/>
  <c r="T303" i="2"/>
  <c r="T534" i="2"/>
  <c r="T209" i="2"/>
  <c r="T563" i="2"/>
  <c r="T257" i="2"/>
  <c r="T408" i="2"/>
  <c r="T174" i="2"/>
  <c r="T112" i="2"/>
  <c r="T78" i="2"/>
  <c r="T637" i="2"/>
  <c r="T86" i="2"/>
  <c r="T511" i="2"/>
  <c r="T480" i="2"/>
  <c r="T67" i="2"/>
  <c r="T540" i="2"/>
  <c r="T460" i="2"/>
  <c r="T161" i="2"/>
  <c r="T310" i="2"/>
  <c r="T299" i="2"/>
  <c r="T189" i="2"/>
  <c r="T443" i="2"/>
  <c r="T456" i="2"/>
  <c r="T297" i="2"/>
  <c r="T231" i="2"/>
  <c r="T390" i="2"/>
  <c r="T150" i="2"/>
  <c r="T449" i="2"/>
  <c r="T606" i="2"/>
  <c r="T307" i="2"/>
  <c r="T69" i="2"/>
  <c r="T482" i="2"/>
  <c r="T132" i="2"/>
  <c r="T194" i="2"/>
  <c r="T323" i="2"/>
  <c r="T490" i="2"/>
  <c r="T3" i="2"/>
  <c r="T336" i="2"/>
  <c r="T197" i="2"/>
  <c r="T315" i="2"/>
  <c r="T92" i="2"/>
  <c r="T538" i="2"/>
  <c r="T311" i="2"/>
  <c r="T577" i="2"/>
  <c r="T207" i="2"/>
  <c r="T44" i="2"/>
  <c r="T338" i="2"/>
  <c r="T14" i="2"/>
  <c r="T329" i="2"/>
  <c r="T636" i="2"/>
  <c r="T324" i="2"/>
  <c r="T243" i="2"/>
  <c r="T7" i="2"/>
  <c r="T415" i="2"/>
  <c r="T60" i="2"/>
  <c r="T293" i="2"/>
  <c r="T66" i="2"/>
  <c r="T369" i="2"/>
  <c r="T187" i="2"/>
  <c r="T288" i="2"/>
  <c r="T252" i="2"/>
  <c r="T218" i="2"/>
  <c r="T507" i="2"/>
  <c r="T151" i="2"/>
  <c r="T260" i="2"/>
  <c r="T407" i="2"/>
  <c r="T111" i="2"/>
  <c r="T165" i="2"/>
  <c r="T274" i="2"/>
  <c r="T210" i="2"/>
  <c r="T624" i="2"/>
  <c r="T358" i="2"/>
  <c r="T31" i="2"/>
  <c r="T519" i="2"/>
  <c r="T226" i="2"/>
  <c r="T698" i="2"/>
  <c r="T9" i="2"/>
  <c r="T152" i="2"/>
  <c r="T486" i="2"/>
  <c r="T193" i="2"/>
  <c r="T378" i="2"/>
  <c r="T49" i="2"/>
  <c r="T273" i="2"/>
  <c r="T287" i="2"/>
  <c r="T342" i="2"/>
  <c r="T451" i="2"/>
  <c r="T38" i="2"/>
  <c r="T156" i="2"/>
  <c r="T211" i="2"/>
  <c r="T196" i="2"/>
  <c r="T184" i="2"/>
  <c r="T471" i="2"/>
  <c r="T592" i="2"/>
  <c r="T316" i="2"/>
  <c r="T317" i="2"/>
  <c r="T272" i="2"/>
  <c r="T46" i="2"/>
  <c r="T361" i="2"/>
  <c r="T445" i="2"/>
  <c r="T722" i="2"/>
  <c r="T697" i="2"/>
  <c r="T477" i="2"/>
  <c r="T370" i="2"/>
  <c r="T109" i="2"/>
  <c r="T115" i="2"/>
  <c r="T91" i="2"/>
  <c r="T332" i="2"/>
  <c r="T225" i="2"/>
  <c r="T235" i="2"/>
  <c r="T388" i="2"/>
  <c r="T275" i="2"/>
  <c r="T536" i="2"/>
  <c r="T16" i="2"/>
  <c r="T485" i="2"/>
  <c r="T349" i="2"/>
  <c r="T195" i="2"/>
  <c r="T531" i="2"/>
  <c r="T402" i="2"/>
  <c r="T553" i="2"/>
  <c r="T557" i="2"/>
  <c r="T261" i="2"/>
  <c r="T33" i="2"/>
  <c r="T628" i="2"/>
  <c r="T155" i="2"/>
  <c r="T502" i="2"/>
  <c r="T635" i="2"/>
  <c r="T515" i="2"/>
  <c r="T525" i="2"/>
  <c r="T585" i="2"/>
  <c r="T4" i="2"/>
  <c r="T454" i="2"/>
  <c r="T365" i="2"/>
  <c r="T646" i="2"/>
  <c r="T126" i="2"/>
  <c r="T141" i="2"/>
  <c r="T219" i="2"/>
  <c r="T18" i="2"/>
  <c r="T217" i="2"/>
  <c r="T208" i="2"/>
  <c r="T631" i="2"/>
  <c r="T169" i="2"/>
  <c r="T403" i="2"/>
  <c r="T45" i="2"/>
  <c r="T42" i="2"/>
  <c r="T675" i="2"/>
  <c r="T552" i="2"/>
  <c r="T412" i="2"/>
  <c r="T162" i="2"/>
  <c r="T300" i="2"/>
  <c r="T391" i="2"/>
  <c r="T684" i="2"/>
  <c r="T81" i="2"/>
  <c r="T617" i="2"/>
  <c r="T644" i="2"/>
  <c r="T472" i="2"/>
  <c r="T444" i="2"/>
  <c r="T64" i="2"/>
  <c r="T437" i="2"/>
  <c r="T39" i="2"/>
  <c r="T366" i="2"/>
  <c r="T238" i="2"/>
  <c r="T601" i="2"/>
  <c r="T396" i="2"/>
  <c r="T626" i="2"/>
  <c r="T528" i="2"/>
  <c r="T386" i="2"/>
  <c r="T267" i="2"/>
  <c r="T71" i="2"/>
  <c r="T488" i="2"/>
  <c r="T240" i="2"/>
  <c r="T597" i="2"/>
  <c r="T175" i="2"/>
  <c r="T524" i="2"/>
  <c r="T545" i="2"/>
  <c r="T154" i="2"/>
  <c r="T387" i="2"/>
  <c r="T306" i="2"/>
  <c r="T278" i="2"/>
  <c r="T82" i="2"/>
  <c r="T565" i="2"/>
  <c r="T279" i="2"/>
  <c r="T63" i="2"/>
  <c r="T670" i="2"/>
  <c r="T457" i="2"/>
  <c r="T266" i="2"/>
  <c r="T581" i="2"/>
  <c r="T583" i="2"/>
  <c r="T62" i="2"/>
  <c r="T496" i="2"/>
  <c r="T555" i="2"/>
  <c r="T726" i="2"/>
  <c r="T712" i="2"/>
  <c r="T590" i="2"/>
  <c r="T94" i="2"/>
  <c r="T418" i="2"/>
  <c r="T159" i="2"/>
  <c r="T529" i="2"/>
  <c r="T291" i="2"/>
  <c r="T305" i="2"/>
  <c r="T248" i="2"/>
  <c r="T289" i="2"/>
  <c r="T662" i="2"/>
  <c r="T700" i="2"/>
  <c r="T379" i="2"/>
  <c r="T598" i="2"/>
  <c r="T100" i="2"/>
  <c r="T170" i="2"/>
  <c r="T343" i="2"/>
  <c r="T57" i="2"/>
  <c r="T346" i="2"/>
  <c r="T263" i="2"/>
  <c r="T353" i="2"/>
  <c r="T467" i="2"/>
  <c r="T90" i="2"/>
  <c r="T32" i="2"/>
  <c r="T21" i="2"/>
  <c r="T29" i="2"/>
  <c r="T285" i="2"/>
  <c r="T584" i="2"/>
  <c r="T546" i="2"/>
  <c r="T79" i="2"/>
  <c r="T68" i="2"/>
  <c r="T554" i="2"/>
  <c r="T447" i="2"/>
  <c r="T340" i="2"/>
  <c r="T213" i="2"/>
  <c r="T559" i="2"/>
  <c r="T400" i="2"/>
  <c r="T458" i="2"/>
  <c r="T337" i="2"/>
  <c r="T373" i="2"/>
  <c r="T137" i="2"/>
  <c r="T214" i="2"/>
  <c r="T171" i="2"/>
  <c r="T492" i="2"/>
  <c r="T413" i="2"/>
  <c r="T54" i="2"/>
  <c r="T478" i="2"/>
  <c r="T604" i="2"/>
  <c r="T98" i="2"/>
  <c r="T113" i="2"/>
  <c r="T281" i="2"/>
  <c r="T313" i="2"/>
  <c r="T714" i="2"/>
  <c r="T85" i="2"/>
  <c r="T614" i="2"/>
  <c r="T52" i="2"/>
  <c r="T26" i="2"/>
  <c r="T334" i="2"/>
  <c r="T335" i="2"/>
  <c r="T70" i="2"/>
  <c r="T469" i="2"/>
  <c r="T561" i="2"/>
  <c r="T634" i="2"/>
  <c r="T244" i="2"/>
  <c r="T398" i="2"/>
  <c r="T629" i="2"/>
  <c r="T255" i="2"/>
  <c r="T368" i="2"/>
  <c r="T143" i="2"/>
  <c r="T180" i="2"/>
  <c r="T224" i="2"/>
  <c r="T473" i="2"/>
  <c r="T149" i="2"/>
  <c r="T87" i="2"/>
  <c r="T526" i="2"/>
  <c r="T377" i="2"/>
  <c r="T286" i="2"/>
  <c r="T499" i="2"/>
  <c r="T232" i="2"/>
  <c r="T627" i="2"/>
  <c r="T638" i="2"/>
  <c r="T246" i="2"/>
  <c r="T352" i="2"/>
  <c r="T304" i="2"/>
  <c r="T160" i="2"/>
  <c r="T198" i="2"/>
  <c r="T221" i="2"/>
  <c r="T222" i="2"/>
  <c r="T314" i="2"/>
  <c r="T220" i="2"/>
  <c r="T104" i="2"/>
  <c r="T568" i="2"/>
  <c r="T105" i="2"/>
  <c r="T24" i="2"/>
  <c r="T10" i="2"/>
  <c r="T497" i="2"/>
  <c r="T667" i="2"/>
  <c r="T8" i="2"/>
  <c r="T711" i="2"/>
  <c r="T119" i="2"/>
  <c r="T439" i="2"/>
  <c r="T645" i="2"/>
  <c r="T51" i="2"/>
  <c r="T406" i="2"/>
  <c r="T40" i="2"/>
  <c r="T607" i="2"/>
  <c r="T147" i="2"/>
  <c r="T55" i="2"/>
  <c r="T89" i="2"/>
  <c r="T660" i="2"/>
  <c r="T330" i="2"/>
  <c r="T30" i="2"/>
  <c r="T484" i="2"/>
  <c r="T709" i="2"/>
  <c r="T481" i="2"/>
  <c r="T397" i="2"/>
  <c r="T530" i="2"/>
  <c r="T129" i="2"/>
  <c r="T446" i="2"/>
  <c r="T65" i="2"/>
  <c r="T319" i="2"/>
  <c r="T118" i="2"/>
  <c r="T254" i="2"/>
  <c r="T321" i="2"/>
  <c r="T605" i="2"/>
  <c r="T658" i="2"/>
  <c r="T216" i="2"/>
  <c r="T580" i="2"/>
  <c r="T341" i="2"/>
  <c r="T318" i="2"/>
  <c r="T164" i="2"/>
  <c r="T212" i="2"/>
  <c r="T37" i="2"/>
  <c r="T375" i="2"/>
  <c r="T241" i="2"/>
  <c r="T489" i="2"/>
  <c r="T262" i="2"/>
  <c r="T411" i="2"/>
  <c r="T594" i="2"/>
  <c r="T609" i="2"/>
  <c r="T121" i="2"/>
  <c r="T178" i="2"/>
  <c r="T695" i="2"/>
  <c r="T518" i="2"/>
  <c r="T153" i="2"/>
  <c r="T679" i="2"/>
  <c r="T268" i="2"/>
  <c r="T185" i="2"/>
  <c r="T290" i="2"/>
  <c r="T302" i="2"/>
  <c r="T376" i="2"/>
  <c r="T385" i="2"/>
  <c r="T476" i="2"/>
  <c r="T689" i="2"/>
  <c r="T200" i="2"/>
  <c r="T157" i="2"/>
  <c r="T167" i="2"/>
  <c r="T17" i="2"/>
  <c r="T301" i="2"/>
  <c r="T514" i="2"/>
  <c r="T41" i="2"/>
  <c r="T120" i="2"/>
  <c r="T500" i="2"/>
  <c r="T95" i="2"/>
  <c r="T5" i="2"/>
  <c r="T50" i="2"/>
  <c r="T642" i="2"/>
  <c r="T128" i="2"/>
  <c r="T394" i="2"/>
  <c r="T12" i="2"/>
  <c r="T11" i="2"/>
  <c r="T139" i="2"/>
  <c r="T2" i="2"/>
  <c r="T494" i="2"/>
  <c r="T424" i="2"/>
  <c r="T239" i="2"/>
  <c r="T183" i="2"/>
  <c r="T438" i="2"/>
  <c r="T190" i="2"/>
  <c r="T177" i="2"/>
  <c r="T434" i="2"/>
  <c r="T650" i="2"/>
  <c r="T58" i="2"/>
  <c r="T201" i="2"/>
  <c r="T475" i="2"/>
  <c r="T13" i="2"/>
  <c r="T250" i="2"/>
  <c r="T48" i="2"/>
  <c r="T610" i="2"/>
  <c r="T101" i="2"/>
  <c r="T730" i="2"/>
  <c r="T517" i="2"/>
  <c r="T269" i="2"/>
  <c r="T247" i="2"/>
  <c r="T436" i="2"/>
  <c r="T558" i="2"/>
  <c r="T578" i="2"/>
  <c r="T202" i="2"/>
  <c r="T205" i="2"/>
  <c r="T344" i="2"/>
  <c r="T242" i="2"/>
  <c r="T374" i="2"/>
  <c r="T73" i="2"/>
  <c r="T355" i="2"/>
  <c r="T468" i="2"/>
  <c r="T692" i="2"/>
  <c r="T127" i="2"/>
  <c r="T676" i="2"/>
  <c r="T493" i="2"/>
  <c r="T97" i="2"/>
  <c r="T513" i="2"/>
  <c r="T409" i="2"/>
  <c r="T666" i="2"/>
  <c r="T83" i="2"/>
  <c r="T428" i="2"/>
  <c r="T34" i="2"/>
  <c r="T728" i="2"/>
  <c r="T426" i="2"/>
  <c r="T339" i="2"/>
  <c r="T277" i="2"/>
  <c r="T503" i="2"/>
  <c r="T233" i="2"/>
  <c r="T192" i="2"/>
  <c r="T419" i="2"/>
  <c r="T123" i="2"/>
  <c r="T527" i="2"/>
  <c r="T264" i="2"/>
  <c r="T258" i="2"/>
  <c r="T186" i="2"/>
  <c r="T399" i="2"/>
  <c r="T19" i="2"/>
  <c r="T371" i="2"/>
  <c r="T351" i="2"/>
  <c r="T431" i="2"/>
  <c r="T462" i="2"/>
  <c r="T721" i="2"/>
  <c r="T56" i="2"/>
  <c r="T693" i="2"/>
  <c r="T440" i="2"/>
  <c r="T133" i="2"/>
  <c r="T652" i="2"/>
  <c r="T508" i="2"/>
  <c r="T102" i="2"/>
  <c r="T110" i="2"/>
  <c r="T588" i="2"/>
  <c r="T732" i="2"/>
  <c r="T448" i="2"/>
  <c r="T532" i="2"/>
  <c r="T144" i="2"/>
  <c r="T655" i="2"/>
  <c r="T687" i="2"/>
  <c r="T569" i="2"/>
  <c r="T537" i="2"/>
  <c r="T103" i="2"/>
  <c r="T345" i="2"/>
  <c r="T237" i="2"/>
  <c r="T677" i="2"/>
  <c r="T505" i="2"/>
  <c r="T420" i="2"/>
  <c r="T479" i="2"/>
  <c r="T466" i="2"/>
  <c r="T333" i="2"/>
  <c r="T672" i="2"/>
  <c r="T15" i="2"/>
  <c r="T383" i="2"/>
  <c r="T227" i="2"/>
  <c r="T145" i="2"/>
  <c r="T461" i="2"/>
  <c r="T74" i="2"/>
  <c r="T491" i="2"/>
  <c r="T663" i="2"/>
  <c r="T372" i="2"/>
  <c r="T27" i="2"/>
  <c r="T681" i="2"/>
  <c r="T543" i="2"/>
  <c r="T405" i="2"/>
  <c r="T325" i="2"/>
  <c r="T533" i="2"/>
  <c r="T166" i="2"/>
  <c r="T421" i="2"/>
  <c r="T265" i="2"/>
  <c r="T389" i="2"/>
  <c r="T59" i="2"/>
  <c r="T163" i="2"/>
  <c r="T668" i="2"/>
  <c r="T22" i="2"/>
  <c r="T735" i="2"/>
  <c r="T727" i="2"/>
  <c r="T625" i="2"/>
  <c r="T228" i="2"/>
  <c r="T632" i="2"/>
  <c r="T432" i="2"/>
  <c r="T146" i="2"/>
  <c r="T452" i="2"/>
  <c r="T422" i="2"/>
  <c r="T464" i="2"/>
  <c r="T618" i="2"/>
  <c r="T498" i="2"/>
  <c r="T28" i="2"/>
  <c r="T230" i="2"/>
  <c r="T653" i="2"/>
  <c r="T615" i="2"/>
  <c r="T53" i="2"/>
  <c r="T80" i="2"/>
  <c r="T25" i="2"/>
  <c r="T521" i="2"/>
  <c r="T542" i="2"/>
  <c r="T474" i="2"/>
  <c r="T206" i="2"/>
  <c r="T188" i="2"/>
  <c r="T116" i="2"/>
  <c r="T140" i="2"/>
  <c r="T117" i="2"/>
  <c r="T312" i="2"/>
  <c r="T562" i="2"/>
  <c r="T256" i="2"/>
  <c r="T463" i="2"/>
  <c r="T47" i="2"/>
  <c r="T348" i="2"/>
  <c r="T556" i="2"/>
  <c r="T435" i="2"/>
  <c r="T619" i="2"/>
  <c r="T35" i="2"/>
  <c r="T292" i="2"/>
  <c r="T567" i="2"/>
  <c r="T93" i="2"/>
  <c r="T23" i="2"/>
  <c r="T657" i="2"/>
  <c r="T651" i="2"/>
  <c r="T181" i="2"/>
  <c r="T43" i="2"/>
  <c r="T276" i="2"/>
  <c r="T76" i="2"/>
  <c r="T393" i="2"/>
  <c r="T734" i="2"/>
  <c r="T363" i="2"/>
  <c r="T309" i="2"/>
  <c r="T253" i="2"/>
  <c r="T465" i="2"/>
  <c r="T673" i="2"/>
  <c r="T442" i="2"/>
  <c r="T158" i="2"/>
  <c r="T416" i="2"/>
  <c r="T176" i="2"/>
  <c r="T282" i="2"/>
  <c r="T571" i="2"/>
  <c r="T696" i="2"/>
  <c r="T541" i="2"/>
  <c r="T630" i="2"/>
  <c r="T328" i="2"/>
  <c r="T136" i="2"/>
  <c r="T708" i="2"/>
  <c r="T215" i="2"/>
  <c r="T723" i="2"/>
  <c r="T124" i="2"/>
  <c r="T430" i="2"/>
  <c r="T191" i="2"/>
  <c r="T699" i="2"/>
  <c r="T350" i="2"/>
  <c r="T362" i="2"/>
  <c r="T706" i="2"/>
  <c r="T715" i="2"/>
  <c r="T294" i="2"/>
  <c r="T280" i="2"/>
  <c r="T77" i="2"/>
  <c r="T622" i="2"/>
  <c r="T245" i="2"/>
  <c r="T733" i="2"/>
  <c r="T148" i="2"/>
  <c r="T573" i="2"/>
  <c r="T106" i="2"/>
  <c r="T549" i="2"/>
  <c r="T130" i="2"/>
  <c r="T131" i="2"/>
  <c r="T179" i="2"/>
  <c r="T75" i="2"/>
  <c r="T620" i="2"/>
  <c r="T623" i="2"/>
  <c r="T551" i="2"/>
  <c r="T688" i="2"/>
  <c r="T682" i="2"/>
  <c r="T367" i="2"/>
  <c r="T296" i="2"/>
  <c r="T326" i="2"/>
  <c r="T356" i="2"/>
  <c r="T548" i="2"/>
  <c r="T322" i="2"/>
  <c r="T138" i="2"/>
  <c r="T470" i="2"/>
  <c r="T560" i="2"/>
  <c r="T401" i="2"/>
  <c r="T737" i="2"/>
  <c r="T685" i="2"/>
  <c r="T654" i="2"/>
  <c r="T718" i="2"/>
  <c r="T134" i="2"/>
  <c r="T690" i="2"/>
  <c r="T575" i="2"/>
  <c r="T674" i="2"/>
  <c r="T251" i="2"/>
  <c r="T547" i="2"/>
  <c r="T595" i="2"/>
  <c r="T641" i="2"/>
  <c r="T331" i="2"/>
  <c r="T501" i="2"/>
  <c r="T596" i="2"/>
  <c r="T522" i="2"/>
  <c r="T108" i="2"/>
  <c r="T135" i="2"/>
  <c r="T704" i="2"/>
  <c r="T589" i="2"/>
  <c r="T96" i="2"/>
  <c r="T308" i="2"/>
  <c r="T61" i="2"/>
  <c r="T564" i="2"/>
  <c r="T395" i="2"/>
  <c r="T359" i="2"/>
  <c r="T417" i="2"/>
  <c r="T295" i="2"/>
  <c r="T550" i="2"/>
  <c r="T574" i="2"/>
  <c r="T643" i="2"/>
  <c r="T249" i="2"/>
  <c r="T236" i="2"/>
  <c r="T380" i="2"/>
  <c r="T731" i="2"/>
  <c r="T229" i="2"/>
  <c r="T572" i="2"/>
  <c r="T364" i="2"/>
  <c r="T172" i="2"/>
  <c r="T414" i="2"/>
  <c r="T509" i="2"/>
  <c r="T570" i="2"/>
  <c r="T453" i="2"/>
  <c r="T347" i="2"/>
  <c r="T410" i="2"/>
  <c r="T603" i="2"/>
  <c r="T425" i="2"/>
  <c r="T433" i="2"/>
  <c r="T173" i="2"/>
  <c r="T694" i="2"/>
  <c r="T504" i="2"/>
  <c r="T495" i="2"/>
  <c r="T234" i="2"/>
  <c r="T182" i="2"/>
  <c r="T320" i="2"/>
  <c r="T587" i="2"/>
  <c r="T611" i="2"/>
  <c r="T593" i="2"/>
  <c r="T649" i="2"/>
  <c r="T455" i="2"/>
  <c r="T298" i="2"/>
  <c r="T203" i="2"/>
  <c r="T487" i="2"/>
  <c r="T576" i="2"/>
  <c r="T671" i="2"/>
  <c r="T483" i="2"/>
  <c r="T713" i="2"/>
  <c r="T382" i="2"/>
  <c r="T600" i="2"/>
  <c r="T271" i="2"/>
  <c r="T404" i="2"/>
  <c r="T259" i="2"/>
  <c r="T392" i="2"/>
  <c r="T729" i="2"/>
  <c r="T612" i="2"/>
  <c r="T441" i="2"/>
  <c r="T678" i="2"/>
  <c r="T599" i="2"/>
  <c r="T381" i="2"/>
  <c r="T429" i="2"/>
  <c r="T608" i="2"/>
  <c r="T535" i="2"/>
  <c r="T647" i="2"/>
  <c r="T702" i="2"/>
  <c r="T686" i="2"/>
  <c r="T459" i="2"/>
  <c r="T720" i="2"/>
  <c r="T633" i="2"/>
  <c r="T602" i="2"/>
  <c r="T738" i="2"/>
  <c r="T724" i="2"/>
  <c r="T703" i="2"/>
  <c r="T707" i="2"/>
  <c r="T705" i="2"/>
  <c r="T579" i="2"/>
  <c r="T616" i="2"/>
  <c r="T613" i="2"/>
  <c r="T591" i="2"/>
  <c r="T716" i="2"/>
  <c r="T640" i="2"/>
  <c r="T710" i="2"/>
  <c r="T719" i="2"/>
  <c r="T665" i="2"/>
  <c r="T725" i="2"/>
  <c r="T717" i="2"/>
  <c r="T683" i="2"/>
  <c r="T680" i="2"/>
  <c r="T582" i="2"/>
  <c r="T669" i="2"/>
  <c r="T701" i="2"/>
  <c r="T661" i="2"/>
  <c r="T736" i="2"/>
  <c r="S566" i="2"/>
  <c r="S539" i="2"/>
  <c r="S621" i="2"/>
  <c r="S125" i="2"/>
  <c r="S423" i="2"/>
  <c r="S544" i="2"/>
  <c r="S357" i="2"/>
  <c r="S512" i="2"/>
  <c r="S586" i="2"/>
  <c r="S327" i="2"/>
  <c r="S360" i="2"/>
  <c r="S510" i="2"/>
  <c r="S270" i="2"/>
  <c r="S691" i="2"/>
  <c r="S199" i="2"/>
  <c r="S168" i="2"/>
  <c r="S142" i="2"/>
  <c r="S450" i="2"/>
  <c r="S659" i="2"/>
  <c r="S523" i="2"/>
  <c r="S520" i="2"/>
  <c r="S384" i="2"/>
  <c r="S88" i="2"/>
  <c r="S427" i="2"/>
  <c r="S107" i="2"/>
  <c r="S283" i="2"/>
  <c r="S506" i="2"/>
  <c r="S20" i="2"/>
  <c r="S204" i="2"/>
  <c r="S656" i="2"/>
  <c r="S354" i="2"/>
  <c r="S122" i="2"/>
  <c r="S664" i="2"/>
  <c r="S114" i="2"/>
  <c r="S648" i="2"/>
  <c r="S72" i="2"/>
  <c r="S6" i="2"/>
  <c r="S639" i="2"/>
  <c r="S284" i="2"/>
  <c r="S84" i="2"/>
  <c r="S516" i="2"/>
  <c r="S99" i="2"/>
  <c r="S36" i="2"/>
  <c r="S223" i="2"/>
  <c r="S303" i="2"/>
  <c r="S534" i="2"/>
  <c r="S209" i="2"/>
  <c r="S563" i="2"/>
  <c r="S257" i="2"/>
  <c r="S408" i="2"/>
  <c r="S174" i="2"/>
  <c r="S112" i="2"/>
  <c r="S78" i="2"/>
  <c r="S637" i="2"/>
  <c r="S86" i="2"/>
  <c r="S511" i="2"/>
  <c r="S480" i="2"/>
  <c r="S67" i="2"/>
  <c r="S540" i="2"/>
  <c r="S460" i="2"/>
  <c r="S161" i="2"/>
  <c r="S310" i="2"/>
  <c r="S299" i="2"/>
  <c r="S189" i="2"/>
  <c r="S443" i="2"/>
  <c r="S456" i="2"/>
  <c r="S297" i="2"/>
  <c r="S231" i="2"/>
  <c r="S390" i="2"/>
  <c r="S150" i="2"/>
  <c r="S449" i="2"/>
  <c r="S606" i="2"/>
  <c r="S307" i="2"/>
  <c r="S69" i="2"/>
  <c r="S482" i="2"/>
  <c r="S132" i="2"/>
  <c r="S194" i="2"/>
  <c r="S323" i="2"/>
  <c r="S490" i="2"/>
  <c r="S3" i="2"/>
  <c r="S336" i="2"/>
  <c r="S197" i="2"/>
  <c r="S315" i="2"/>
  <c r="S92" i="2"/>
  <c r="S538" i="2"/>
  <c r="S311" i="2"/>
  <c r="S577" i="2"/>
  <c r="S207" i="2"/>
  <c r="S44" i="2"/>
  <c r="S338" i="2"/>
  <c r="S14" i="2"/>
  <c r="S329" i="2"/>
  <c r="S636" i="2"/>
  <c r="S324" i="2"/>
  <c r="S243" i="2"/>
  <c r="S7" i="2"/>
  <c r="S415" i="2"/>
  <c r="S60" i="2"/>
  <c r="S293" i="2"/>
  <c r="S66" i="2"/>
  <c r="S369" i="2"/>
  <c r="S187" i="2"/>
  <c r="S288" i="2"/>
  <c r="S252" i="2"/>
  <c r="S218" i="2"/>
  <c r="S507" i="2"/>
  <c r="S151" i="2"/>
  <c r="S260" i="2"/>
  <c r="S407" i="2"/>
  <c r="S111" i="2"/>
  <c r="S165" i="2"/>
  <c r="S274" i="2"/>
  <c r="S210" i="2"/>
  <c r="S624" i="2"/>
  <c r="S358" i="2"/>
  <c r="S31" i="2"/>
  <c r="S519" i="2"/>
  <c r="S226" i="2"/>
  <c r="S698" i="2"/>
  <c r="S9" i="2"/>
  <c r="S152" i="2"/>
  <c r="S486" i="2"/>
  <c r="S193" i="2"/>
  <c r="S378" i="2"/>
  <c r="S49" i="2"/>
  <c r="S273" i="2"/>
  <c r="S287" i="2"/>
  <c r="S342" i="2"/>
  <c r="S451" i="2"/>
  <c r="S38" i="2"/>
  <c r="S156" i="2"/>
  <c r="S211" i="2"/>
  <c r="S196" i="2"/>
  <c r="S184" i="2"/>
  <c r="S471" i="2"/>
  <c r="S592" i="2"/>
  <c r="S316" i="2"/>
  <c r="S317" i="2"/>
  <c r="S272" i="2"/>
  <c r="S46" i="2"/>
  <c r="S361" i="2"/>
  <c r="S445" i="2"/>
  <c r="S722" i="2"/>
  <c r="S697" i="2"/>
  <c r="S477" i="2"/>
  <c r="S370" i="2"/>
  <c r="S109" i="2"/>
  <c r="S115" i="2"/>
  <c r="S91" i="2"/>
  <c r="S332" i="2"/>
  <c r="S225" i="2"/>
  <c r="S235" i="2"/>
  <c r="S388" i="2"/>
  <c r="S275" i="2"/>
  <c r="S536" i="2"/>
  <c r="S16" i="2"/>
  <c r="S485" i="2"/>
  <c r="S349" i="2"/>
  <c r="S195" i="2"/>
  <c r="S531" i="2"/>
  <c r="S402" i="2"/>
  <c r="S553" i="2"/>
  <c r="S557" i="2"/>
  <c r="S261" i="2"/>
  <c r="S33" i="2"/>
  <c r="S628" i="2"/>
  <c r="S155" i="2"/>
  <c r="S502" i="2"/>
  <c r="S635" i="2"/>
  <c r="S515" i="2"/>
  <c r="S525" i="2"/>
  <c r="S585" i="2"/>
  <c r="S4" i="2"/>
  <c r="S454" i="2"/>
  <c r="S365" i="2"/>
  <c r="S646" i="2"/>
  <c r="S126" i="2"/>
  <c r="S141" i="2"/>
  <c r="S219" i="2"/>
  <c r="S18" i="2"/>
  <c r="S217" i="2"/>
  <c r="S208" i="2"/>
  <c r="S631" i="2"/>
  <c r="S169" i="2"/>
  <c r="S403" i="2"/>
  <c r="S45" i="2"/>
  <c r="S42" i="2"/>
  <c r="S675" i="2"/>
  <c r="S552" i="2"/>
  <c r="S412" i="2"/>
  <c r="S162" i="2"/>
  <c r="S300" i="2"/>
  <c r="S391" i="2"/>
  <c r="S684" i="2"/>
  <c r="S81" i="2"/>
  <c r="S617" i="2"/>
  <c r="S644" i="2"/>
  <c r="S472" i="2"/>
  <c r="S444" i="2"/>
  <c r="S64" i="2"/>
  <c r="S437" i="2"/>
  <c r="S39" i="2"/>
  <c r="S366" i="2"/>
  <c r="S238" i="2"/>
  <c r="S601" i="2"/>
  <c r="S396" i="2"/>
  <c r="S626" i="2"/>
  <c r="S528" i="2"/>
  <c r="S386" i="2"/>
  <c r="S267" i="2"/>
  <c r="S71" i="2"/>
  <c r="S488" i="2"/>
  <c r="S240" i="2"/>
  <c r="S597" i="2"/>
  <c r="S175" i="2"/>
  <c r="S524" i="2"/>
  <c r="S545" i="2"/>
  <c r="S154" i="2"/>
  <c r="S387" i="2"/>
  <c r="S306" i="2"/>
  <c r="S278" i="2"/>
  <c r="S82" i="2"/>
  <c r="S565" i="2"/>
  <c r="S279" i="2"/>
  <c r="S63" i="2"/>
  <c r="S670" i="2"/>
  <c r="S457" i="2"/>
  <c r="S266" i="2"/>
  <c r="S581" i="2"/>
  <c r="S583" i="2"/>
  <c r="S62" i="2"/>
  <c r="S496" i="2"/>
  <c r="S555" i="2"/>
  <c r="S726" i="2"/>
  <c r="S712" i="2"/>
  <c r="S590" i="2"/>
  <c r="S94" i="2"/>
  <c r="S418" i="2"/>
  <c r="S159" i="2"/>
  <c r="S529" i="2"/>
  <c r="S291" i="2"/>
  <c r="S305" i="2"/>
  <c r="S248" i="2"/>
  <c r="S289" i="2"/>
  <c r="S662" i="2"/>
  <c r="S700" i="2"/>
  <c r="S379" i="2"/>
  <c r="S598" i="2"/>
  <c r="S100" i="2"/>
  <c r="S170" i="2"/>
  <c r="S343" i="2"/>
  <c r="S57" i="2"/>
  <c r="S346" i="2"/>
  <c r="S263" i="2"/>
  <c r="S353" i="2"/>
  <c r="S467" i="2"/>
  <c r="S90" i="2"/>
  <c r="S32" i="2"/>
  <c r="S21" i="2"/>
  <c r="S29" i="2"/>
  <c r="S285" i="2"/>
  <c r="S584" i="2"/>
  <c r="S546" i="2"/>
  <c r="S79" i="2"/>
  <c r="S68" i="2"/>
  <c r="S554" i="2"/>
  <c r="S447" i="2"/>
  <c r="S340" i="2"/>
  <c r="S213" i="2"/>
  <c r="S559" i="2"/>
  <c r="S400" i="2"/>
  <c r="S458" i="2"/>
  <c r="S337" i="2"/>
  <c r="S373" i="2"/>
  <c r="S137" i="2"/>
  <c r="S214" i="2"/>
  <c r="S171" i="2"/>
  <c r="S492" i="2"/>
  <c r="S413" i="2"/>
  <c r="S54" i="2"/>
  <c r="S478" i="2"/>
  <c r="S604" i="2"/>
  <c r="S98" i="2"/>
  <c r="S113" i="2"/>
  <c r="S281" i="2"/>
  <c r="S313" i="2"/>
  <c r="S714" i="2"/>
  <c r="S85" i="2"/>
  <c r="S614" i="2"/>
  <c r="S52" i="2"/>
  <c r="S26" i="2"/>
  <c r="S334" i="2"/>
  <c r="S335" i="2"/>
  <c r="S70" i="2"/>
  <c r="S469" i="2"/>
  <c r="S561" i="2"/>
  <c r="S634" i="2"/>
  <c r="S244" i="2"/>
  <c r="S398" i="2"/>
  <c r="S629" i="2"/>
  <c r="S255" i="2"/>
  <c r="S368" i="2"/>
  <c r="S143" i="2"/>
  <c r="S180" i="2"/>
  <c r="S224" i="2"/>
  <c r="S473" i="2"/>
  <c r="S149" i="2"/>
  <c r="S87" i="2"/>
  <c r="S526" i="2"/>
  <c r="S377" i="2"/>
  <c r="S286" i="2"/>
  <c r="S499" i="2"/>
  <c r="S232" i="2"/>
  <c r="S627" i="2"/>
  <c r="S638" i="2"/>
  <c r="S246" i="2"/>
  <c r="S352" i="2"/>
  <c r="S304" i="2"/>
  <c r="S160" i="2"/>
  <c r="S198" i="2"/>
  <c r="S221" i="2"/>
  <c r="S222" i="2"/>
  <c r="S314" i="2"/>
  <c r="S220" i="2"/>
  <c r="S104" i="2"/>
  <c r="S568" i="2"/>
  <c r="S105" i="2"/>
  <c r="S24" i="2"/>
  <c r="S10" i="2"/>
  <c r="S497" i="2"/>
  <c r="S667" i="2"/>
  <c r="S8" i="2"/>
  <c r="S711" i="2"/>
  <c r="S119" i="2"/>
  <c r="S439" i="2"/>
  <c r="S645" i="2"/>
  <c r="S51" i="2"/>
  <c r="S406" i="2"/>
  <c r="S40" i="2"/>
  <c r="S607" i="2"/>
  <c r="S147" i="2"/>
  <c r="S55" i="2"/>
  <c r="S89" i="2"/>
  <c r="S660" i="2"/>
  <c r="S330" i="2"/>
  <c r="S30" i="2"/>
  <c r="S484" i="2"/>
  <c r="S709" i="2"/>
  <c r="S481" i="2"/>
  <c r="S397" i="2"/>
  <c r="S530" i="2"/>
  <c r="S129" i="2"/>
  <c r="S446" i="2"/>
  <c r="S65" i="2"/>
  <c r="S319" i="2"/>
  <c r="S118" i="2"/>
  <c r="S254" i="2"/>
  <c r="S321" i="2"/>
  <c r="S605" i="2"/>
  <c r="S658" i="2"/>
  <c r="S216" i="2"/>
  <c r="S580" i="2"/>
  <c r="S341" i="2"/>
  <c r="S318" i="2"/>
  <c r="S164" i="2"/>
  <c r="S212" i="2"/>
  <c r="S37" i="2"/>
  <c r="S375" i="2"/>
  <c r="S241" i="2"/>
  <c r="S489" i="2"/>
  <c r="S262" i="2"/>
  <c r="S411" i="2"/>
  <c r="S594" i="2"/>
  <c r="S609" i="2"/>
  <c r="S121" i="2"/>
  <c r="S178" i="2"/>
  <c r="S695" i="2"/>
  <c r="S518" i="2"/>
  <c r="S153" i="2"/>
  <c r="S679" i="2"/>
  <c r="S268" i="2"/>
  <c r="S185" i="2"/>
  <c r="S290" i="2"/>
  <c r="S302" i="2"/>
  <c r="S376" i="2"/>
  <c r="S385" i="2"/>
  <c r="S476" i="2"/>
  <c r="S689" i="2"/>
  <c r="S200" i="2"/>
  <c r="S157" i="2"/>
  <c r="S167" i="2"/>
  <c r="S17" i="2"/>
  <c r="S301" i="2"/>
  <c r="S514" i="2"/>
  <c r="S41" i="2"/>
  <c r="S120" i="2"/>
  <c r="S500" i="2"/>
  <c r="S95" i="2"/>
  <c r="S5" i="2"/>
  <c r="S50" i="2"/>
  <c r="S642" i="2"/>
  <c r="S128" i="2"/>
  <c r="S394" i="2"/>
  <c r="S12" i="2"/>
  <c r="S11" i="2"/>
  <c r="S139" i="2"/>
  <c r="S2" i="2"/>
  <c r="S494" i="2"/>
  <c r="S424" i="2"/>
  <c r="S239" i="2"/>
  <c r="S183" i="2"/>
  <c r="S438" i="2"/>
  <c r="S190" i="2"/>
  <c r="S177" i="2"/>
  <c r="S434" i="2"/>
  <c r="S650" i="2"/>
  <c r="S58" i="2"/>
  <c r="S201" i="2"/>
  <c r="S475" i="2"/>
  <c r="S13" i="2"/>
  <c r="S250" i="2"/>
  <c r="S48" i="2"/>
  <c r="S610" i="2"/>
  <c r="S101" i="2"/>
  <c r="S730" i="2"/>
  <c r="S517" i="2"/>
  <c r="S269" i="2"/>
  <c r="S247" i="2"/>
  <c r="S436" i="2"/>
  <c r="S558" i="2"/>
  <c r="S578" i="2"/>
  <c r="S202" i="2"/>
  <c r="S205" i="2"/>
  <c r="S344" i="2"/>
  <c r="S242" i="2"/>
  <c r="S374" i="2"/>
  <c r="S73" i="2"/>
  <c r="S355" i="2"/>
  <c r="S468" i="2"/>
  <c r="S692" i="2"/>
  <c r="S127" i="2"/>
  <c r="S676" i="2"/>
  <c r="S493" i="2"/>
  <c r="S97" i="2"/>
  <c r="S513" i="2"/>
  <c r="S409" i="2"/>
  <c r="S666" i="2"/>
  <c r="S83" i="2"/>
  <c r="S428" i="2"/>
  <c r="S34" i="2"/>
  <c r="S728" i="2"/>
  <c r="S426" i="2"/>
  <c r="S339" i="2"/>
  <c r="S277" i="2"/>
  <c r="S503" i="2"/>
  <c r="S233" i="2"/>
  <c r="S192" i="2"/>
  <c r="S419" i="2"/>
  <c r="S123" i="2"/>
  <c r="S527" i="2"/>
  <c r="S264" i="2"/>
  <c r="S258" i="2"/>
  <c r="S186" i="2"/>
  <c r="S399" i="2"/>
  <c r="S19" i="2"/>
  <c r="S371" i="2"/>
  <c r="S351" i="2"/>
  <c r="S431" i="2"/>
  <c r="S462" i="2"/>
  <c r="S721" i="2"/>
  <c r="S56" i="2"/>
  <c r="S693" i="2"/>
  <c r="S440" i="2"/>
  <c r="S133" i="2"/>
  <c r="S652" i="2"/>
  <c r="S508" i="2"/>
  <c r="S102" i="2"/>
  <c r="S110" i="2"/>
  <c r="S588" i="2"/>
  <c r="S732" i="2"/>
  <c r="S448" i="2"/>
  <c r="S532" i="2"/>
  <c r="S144" i="2"/>
  <c r="S655" i="2"/>
  <c r="S687" i="2"/>
  <c r="S569" i="2"/>
  <c r="S537" i="2"/>
  <c r="S103" i="2"/>
  <c r="S345" i="2"/>
  <c r="S237" i="2"/>
  <c r="S677" i="2"/>
  <c r="S505" i="2"/>
  <c r="S420" i="2"/>
  <c r="S479" i="2"/>
  <c r="S466" i="2"/>
  <c r="S333" i="2"/>
  <c r="S672" i="2"/>
  <c r="S15" i="2"/>
  <c r="S383" i="2"/>
  <c r="S227" i="2"/>
  <c r="S145" i="2"/>
  <c r="S461" i="2"/>
  <c r="S74" i="2"/>
  <c r="S491" i="2"/>
  <c r="S663" i="2"/>
  <c r="S372" i="2"/>
  <c r="S27" i="2"/>
  <c r="S681" i="2"/>
  <c r="S543" i="2"/>
  <c r="S405" i="2"/>
  <c r="S325" i="2"/>
  <c r="S533" i="2"/>
  <c r="S166" i="2"/>
  <c r="S421" i="2"/>
  <c r="S265" i="2"/>
  <c r="S389" i="2"/>
  <c r="S59" i="2"/>
  <c r="S163" i="2"/>
  <c r="S668" i="2"/>
  <c r="S22" i="2"/>
  <c r="S735" i="2"/>
  <c r="S727" i="2"/>
  <c r="S625" i="2"/>
  <c r="S228" i="2"/>
  <c r="S632" i="2"/>
  <c r="S432" i="2"/>
  <c r="S146" i="2"/>
  <c r="S452" i="2"/>
  <c r="S422" i="2"/>
  <c r="S464" i="2"/>
  <c r="S618" i="2"/>
  <c r="S498" i="2"/>
  <c r="S28" i="2"/>
  <c r="S230" i="2"/>
  <c r="S653" i="2"/>
  <c r="S615" i="2"/>
  <c r="S53" i="2"/>
  <c r="S80" i="2"/>
  <c r="S25" i="2"/>
  <c r="S521" i="2"/>
  <c r="S542" i="2"/>
  <c r="S474" i="2"/>
  <c r="S206" i="2"/>
  <c r="S188" i="2"/>
  <c r="S116" i="2"/>
  <c r="S140" i="2"/>
  <c r="S117" i="2"/>
  <c r="S312" i="2"/>
  <c r="S562" i="2"/>
  <c r="S256" i="2"/>
  <c r="S463" i="2"/>
  <c r="S47" i="2"/>
  <c r="S348" i="2"/>
  <c r="S556" i="2"/>
  <c r="S435" i="2"/>
  <c r="S619" i="2"/>
  <c r="S35" i="2"/>
  <c r="S292" i="2"/>
  <c r="S567" i="2"/>
  <c r="S93" i="2"/>
  <c r="S23" i="2"/>
  <c r="S657" i="2"/>
  <c r="S651" i="2"/>
  <c r="S181" i="2"/>
  <c r="S43" i="2"/>
  <c r="S276" i="2"/>
  <c r="S76" i="2"/>
  <c r="S393" i="2"/>
  <c r="S734" i="2"/>
  <c r="S363" i="2"/>
  <c r="S309" i="2"/>
  <c r="S253" i="2"/>
  <c r="S465" i="2"/>
  <c r="S673" i="2"/>
  <c r="S442" i="2"/>
  <c r="S158" i="2"/>
  <c r="S416" i="2"/>
  <c r="S176" i="2"/>
  <c r="S282" i="2"/>
  <c r="S571" i="2"/>
  <c r="S696" i="2"/>
  <c r="S541" i="2"/>
  <c r="S630" i="2"/>
  <c r="S328" i="2"/>
  <c r="S136" i="2"/>
  <c r="S708" i="2"/>
  <c r="S215" i="2"/>
  <c r="S723" i="2"/>
  <c r="S124" i="2"/>
  <c r="S430" i="2"/>
  <c r="S191" i="2"/>
  <c r="S699" i="2"/>
  <c r="S350" i="2"/>
  <c r="S362" i="2"/>
  <c r="S706" i="2"/>
  <c r="S715" i="2"/>
  <c r="S294" i="2"/>
  <c r="S280" i="2"/>
  <c r="S77" i="2"/>
  <c r="S622" i="2"/>
  <c r="S245" i="2"/>
  <c r="S733" i="2"/>
  <c r="S148" i="2"/>
  <c r="S573" i="2"/>
  <c r="S106" i="2"/>
  <c r="S549" i="2"/>
  <c r="S130" i="2"/>
  <c r="S131" i="2"/>
  <c r="S179" i="2"/>
  <c r="S75" i="2"/>
  <c r="S620" i="2"/>
  <c r="S623" i="2"/>
  <c r="S551" i="2"/>
  <c r="S688" i="2"/>
  <c r="S682" i="2"/>
  <c r="S367" i="2"/>
  <c r="S296" i="2"/>
  <c r="S326" i="2"/>
  <c r="S356" i="2"/>
  <c r="S548" i="2"/>
  <c r="S322" i="2"/>
  <c r="S138" i="2"/>
  <c r="S470" i="2"/>
  <c r="S560" i="2"/>
  <c r="S401" i="2"/>
  <c r="S737" i="2"/>
  <c r="S685" i="2"/>
  <c r="S654" i="2"/>
  <c r="S718" i="2"/>
  <c r="S134" i="2"/>
  <c r="S690" i="2"/>
  <c r="S575" i="2"/>
  <c r="S674" i="2"/>
  <c r="S251" i="2"/>
  <c r="S547" i="2"/>
  <c r="S595" i="2"/>
  <c r="S641" i="2"/>
  <c r="S331" i="2"/>
  <c r="S501" i="2"/>
  <c r="S596" i="2"/>
  <c r="S522" i="2"/>
  <c r="S108" i="2"/>
  <c r="S135" i="2"/>
  <c r="S704" i="2"/>
  <c r="S589" i="2"/>
  <c r="S96" i="2"/>
  <c r="S308" i="2"/>
  <c r="S61" i="2"/>
  <c r="S564" i="2"/>
  <c r="S395" i="2"/>
  <c r="S359" i="2"/>
  <c r="S417" i="2"/>
  <c r="S295" i="2"/>
  <c r="S550" i="2"/>
  <c r="S574" i="2"/>
  <c r="S643" i="2"/>
  <c r="S249" i="2"/>
  <c r="S236" i="2"/>
  <c r="S380" i="2"/>
  <c r="S731" i="2"/>
  <c r="S229" i="2"/>
  <c r="S572" i="2"/>
  <c r="S364" i="2"/>
  <c r="S172" i="2"/>
  <c r="S414" i="2"/>
  <c r="S509" i="2"/>
  <c r="S570" i="2"/>
  <c r="S453" i="2"/>
  <c r="S347" i="2"/>
  <c r="S410" i="2"/>
  <c r="S603" i="2"/>
  <c r="S425" i="2"/>
  <c r="S433" i="2"/>
  <c r="S173" i="2"/>
  <c r="S694" i="2"/>
  <c r="S504" i="2"/>
  <c r="S495" i="2"/>
  <c r="S234" i="2"/>
  <c r="S182" i="2"/>
  <c r="S320" i="2"/>
  <c r="S587" i="2"/>
  <c r="S611" i="2"/>
  <c r="S593" i="2"/>
  <c r="S649" i="2"/>
  <c r="S455" i="2"/>
  <c r="S298" i="2"/>
  <c r="S203" i="2"/>
  <c r="S487" i="2"/>
  <c r="S576" i="2"/>
  <c r="S671" i="2"/>
  <c r="S483" i="2"/>
  <c r="S713" i="2"/>
  <c r="S382" i="2"/>
  <c r="S600" i="2"/>
  <c r="S271" i="2"/>
  <c r="S404" i="2"/>
  <c r="S259" i="2"/>
  <c r="S392" i="2"/>
  <c r="S729" i="2"/>
  <c r="S612" i="2"/>
  <c r="S441" i="2"/>
  <c r="S678" i="2"/>
  <c r="S599" i="2"/>
  <c r="S381" i="2"/>
  <c r="S429" i="2"/>
  <c r="S608" i="2"/>
  <c r="S535" i="2"/>
  <c r="S647" i="2"/>
  <c r="S702" i="2"/>
  <c r="S686" i="2"/>
  <c r="S459" i="2"/>
  <c r="S720" i="2"/>
  <c r="S633" i="2"/>
  <c r="S602" i="2"/>
  <c r="S738" i="2"/>
  <c r="S724" i="2"/>
  <c r="S703" i="2"/>
  <c r="S707" i="2"/>
  <c r="S705" i="2"/>
  <c r="S579" i="2"/>
  <c r="S616" i="2"/>
  <c r="S613" i="2"/>
  <c r="S591" i="2"/>
  <c r="S716" i="2"/>
  <c r="S640" i="2"/>
  <c r="S710" i="2"/>
  <c r="S719" i="2"/>
  <c r="S665" i="2"/>
  <c r="S725" i="2"/>
  <c r="S717" i="2"/>
  <c r="S683" i="2"/>
  <c r="S680" i="2"/>
  <c r="S582" i="2"/>
  <c r="S669" i="2"/>
  <c r="S701" i="2"/>
  <c r="S661" i="2"/>
  <c r="S736" i="2"/>
  <c r="N566" i="2"/>
  <c r="N539" i="2"/>
  <c r="N621" i="2"/>
  <c r="N125" i="2"/>
  <c r="N423" i="2"/>
  <c r="N544" i="2"/>
  <c r="N357" i="2"/>
  <c r="N512" i="2"/>
  <c r="N586" i="2"/>
  <c r="N327" i="2"/>
  <c r="N360" i="2"/>
  <c r="N510" i="2"/>
  <c r="N270" i="2"/>
  <c r="N691" i="2"/>
  <c r="N199" i="2"/>
  <c r="N168" i="2"/>
  <c r="N142" i="2"/>
  <c r="N450" i="2"/>
  <c r="N659" i="2"/>
  <c r="N523" i="2"/>
  <c r="N520" i="2"/>
  <c r="N384" i="2"/>
  <c r="N88" i="2"/>
  <c r="N427" i="2"/>
  <c r="N107" i="2"/>
  <c r="N283" i="2"/>
  <c r="N506" i="2"/>
  <c r="N20" i="2"/>
  <c r="N204" i="2"/>
  <c r="N656" i="2"/>
  <c r="N354" i="2"/>
  <c r="N122" i="2"/>
  <c r="N664" i="2"/>
  <c r="N114" i="2"/>
  <c r="N648" i="2"/>
  <c r="N72" i="2"/>
  <c r="N6" i="2"/>
  <c r="N639" i="2"/>
  <c r="N284" i="2"/>
  <c r="N84" i="2"/>
  <c r="N516" i="2"/>
  <c r="N99" i="2"/>
  <c r="N36" i="2"/>
  <c r="N223" i="2"/>
  <c r="N303" i="2"/>
  <c r="N534" i="2"/>
  <c r="N209" i="2"/>
  <c r="N563" i="2"/>
  <c r="N257" i="2"/>
  <c r="N408" i="2"/>
  <c r="N174" i="2"/>
  <c r="N112" i="2"/>
  <c r="N78" i="2"/>
  <c r="N637" i="2"/>
  <c r="N86" i="2"/>
  <c r="N511" i="2"/>
  <c r="N480" i="2"/>
  <c r="N67" i="2"/>
  <c r="N540" i="2"/>
  <c r="N460" i="2"/>
  <c r="N161" i="2"/>
  <c r="N310" i="2"/>
  <c r="N299" i="2"/>
  <c r="N189" i="2"/>
  <c r="N443" i="2"/>
  <c r="N456" i="2"/>
  <c r="N297" i="2"/>
  <c r="N231" i="2"/>
  <c r="N390" i="2"/>
  <c r="N150" i="2"/>
  <c r="N449" i="2"/>
  <c r="N606" i="2"/>
  <c r="N307" i="2"/>
  <c r="N69" i="2"/>
  <c r="N482" i="2"/>
  <c r="N132" i="2"/>
  <c r="N194" i="2"/>
  <c r="N323" i="2"/>
  <c r="N490" i="2"/>
  <c r="N3" i="2"/>
  <c r="N336" i="2"/>
  <c r="N197" i="2"/>
  <c r="N315" i="2"/>
  <c r="N92" i="2"/>
  <c r="N538" i="2"/>
  <c r="N311" i="2"/>
  <c r="N577" i="2"/>
  <c r="N207" i="2"/>
  <c r="N44" i="2"/>
  <c r="N338" i="2"/>
  <c r="N14" i="2"/>
  <c r="N329" i="2"/>
  <c r="N636" i="2"/>
  <c r="N324" i="2"/>
  <c r="N243" i="2"/>
  <c r="N7" i="2"/>
  <c r="N415" i="2"/>
  <c r="N60" i="2"/>
  <c r="N293" i="2"/>
  <c r="N66" i="2"/>
  <c r="N369" i="2"/>
  <c r="N187" i="2"/>
  <c r="N288" i="2"/>
  <c r="N252" i="2"/>
  <c r="N218" i="2"/>
  <c r="N507" i="2"/>
  <c r="N151" i="2"/>
  <c r="N260" i="2"/>
  <c r="N407" i="2"/>
  <c r="N111" i="2"/>
  <c r="N165" i="2"/>
  <c r="N274" i="2"/>
  <c r="N210" i="2"/>
  <c r="N624" i="2"/>
  <c r="N358" i="2"/>
  <c r="N31" i="2"/>
  <c r="N519" i="2"/>
  <c r="N226" i="2"/>
  <c r="N698" i="2"/>
  <c r="N9" i="2"/>
  <c r="N152" i="2"/>
  <c r="N486" i="2"/>
  <c r="N193" i="2"/>
  <c r="N378" i="2"/>
  <c r="N49" i="2"/>
  <c r="N273" i="2"/>
  <c r="N287" i="2"/>
  <c r="N342" i="2"/>
  <c r="N451" i="2"/>
  <c r="N38" i="2"/>
  <c r="N156" i="2"/>
  <c r="N211" i="2"/>
  <c r="N196" i="2"/>
  <c r="N184" i="2"/>
  <c r="N471" i="2"/>
  <c r="N592" i="2"/>
  <c r="N316" i="2"/>
  <c r="N317" i="2"/>
  <c r="N272" i="2"/>
  <c r="N46" i="2"/>
  <c r="N361" i="2"/>
  <c r="N445" i="2"/>
  <c r="N722" i="2"/>
  <c r="N697" i="2"/>
  <c r="N477" i="2"/>
  <c r="N370" i="2"/>
  <c r="N109" i="2"/>
  <c r="N115" i="2"/>
  <c r="N91" i="2"/>
  <c r="N332" i="2"/>
  <c r="N225" i="2"/>
  <c r="N235" i="2"/>
  <c r="N388" i="2"/>
  <c r="N275" i="2"/>
  <c r="N536" i="2"/>
  <c r="N16" i="2"/>
  <c r="N485" i="2"/>
  <c r="N349" i="2"/>
  <c r="N195" i="2"/>
  <c r="N531" i="2"/>
  <c r="N402" i="2"/>
  <c r="N553" i="2"/>
  <c r="N557" i="2"/>
  <c r="N261" i="2"/>
  <c r="N33" i="2"/>
  <c r="N628" i="2"/>
  <c r="N155" i="2"/>
  <c r="N502" i="2"/>
  <c r="N635" i="2"/>
  <c r="N515" i="2"/>
  <c r="N525" i="2"/>
  <c r="N585" i="2"/>
  <c r="N4" i="2"/>
  <c r="N454" i="2"/>
  <c r="N365" i="2"/>
  <c r="N646" i="2"/>
  <c r="N126" i="2"/>
  <c r="N141" i="2"/>
  <c r="N219" i="2"/>
  <c r="N18" i="2"/>
  <c r="N217" i="2"/>
  <c r="N208" i="2"/>
  <c r="N631" i="2"/>
  <c r="N169" i="2"/>
  <c r="N403" i="2"/>
  <c r="N45" i="2"/>
  <c r="N42" i="2"/>
  <c r="N675" i="2"/>
  <c r="N552" i="2"/>
  <c r="N412" i="2"/>
  <c r="N162" i="2"/>
  <c r="N300" i="2"/>
  <c r="N391" i="2"/>
  <c r="N684" i="2"/>
  <c r="N81" i="2"/>
  <c r="N617" i="2"/>
  <c r="N644" i="2"/>
  <c r="N472" i="2"/>
  <c r="N444" i="2"/>
  <c r="N64" i="2"/>
  <c r="N437" i="2"/>
  <c r="N39" i="2"/>
  <c r="N366" i="2"/>
  <c r="N238" i="2"/>
  <c r="N601" i="2"/>
  <c r="N396" i="2"/>
  <c r="N626" i="2"/>
  <c r="N528" i="2"/>
  <c r="N386" i="2"/>
  <c r="N267" i="2"/>
  <c r="N71" i="2"/>
  <c r="N488" i="2"/>
  <c r="N240" i="2"/>
  <c r="N597" i="2"/>
  <c r="N175" i="2"/>
  <c r="N524" i="2"/>
  <c r="N545" i="2"/>
  <c r="N154" i="2"/>
  <c r="N387" i="2"/>
  <c r="N306" i="2"/>
  <c r="N278" i="2"/>
  <c r="N82" i="2"/>
  <c r="N565" i="2"/>
  <c r="N279" i="2"/>
  <c r="N63" i="2"/>
  <c r="N670" i="2"/>
  <c r="N457" i="2"/>
  <c r="N266" i="2"/>
  <c r="N581" i="2"/>
  <c r="N583" i="2"/>
  <c r="N62" i="2"/>
  <c r="N496" i="2"/>
  <c r="N555" i="2"/>
  <c r="N726" i="2"/>
  <c r="N712" i="2"/>
  <c r="N590" i="2"/>
  <c r="N94" i="2"/>
  <c r="N418" i="2"/>
  <c r="N159" i="2"/>
  <c r="N529" i="2"/>
  <c r="N291" i="2"/>
  <c r="N305" i="2"/>
  <c r="N248" i="2"/>
  <c r="N289" i="2"/>
  <c r="N662" i="2"/>
  <c r="N700" i="2"/>
  <c r="N379" i="2"/>
  <c r="N598" i="2"/>
  <c r="N100" i="2"/>
  <c r="N170" i="2"/>
  <c r="N343" i="2"/>
  <c r="N57" i="2"/>
  <c r="N346" i="2"/>
  <c r="N263" i="2"/>
  <c r="N353" i="2"/>
  <c r="N467" i="2"/>
  <c r="N90" i="2"/>
  <c r="N32" i="2"/>
  <c r="N21" i="2"/>
  <c r="N29" i="2"/>
  <c r="N285" i="2"/>
  <c r="N584" i="2"/>
  <c r="N546" i="2"/>
  <c r="N79" i="2"/>
  <c r="N68" i="2"/>
  <c r="N554" i="2"/>
  <c r="N447" i="2"/>
  <c r="N340" i="2"/>
  <c r="N213" i="2"/>
  <c r="N559" i="2"/>
  <c r="N400" i="2"/>
  <c r="N458" i="2"/>
  <c r="N337" i="2"/>
  <c r="N373" i="2"/>
  <c r="N137" i="2"/>
  <c r="N214" i="2"/>
  <c r="N171" i="2"/>
  <c r="N492" i="2"/>
  <c r="N413" i="2"/>
  <c r="N54" i="2"/>
  <c r="N478" i="2"/>
  <c r="N604" i="2"/>
  <c r="N98" i="2"/>
  <c r="N113" i="2"/>
  <c r="N281" i="2"/>
  <c r="N313" i="2"/>
  <c r="N714" i="2"/>
  <c r="N85" i="2"/>
  <c r="N614" i="2"/>
  <c r="N52" i="2"/>
  <c r="N26" i="2"/>
  <c r="N334" i="2"/>
  <c r="N335" i="2"/>
  <c r="N70" i="2"/>
  <c r="N469" i="2"/>
  <c r="N561" i="2"/>
  <c r="N634" i="2"/>
  <c r="N244" i="2"/>
  <c r="N398" i="2"/>
  <c r="N629" i="2"/>
  <c r="N255" i="2"/>
  <c r="N368" i="2"/>
  <c r="N143" i="2"/>
  <c r="N180" i="2"/>
  <c r="N224" i="2"/>
  <c r="N473" i="2"/>
  <c r="N149" i="2"/>
  <c r="N87" i="2"/>
  <c r="N526" i="2"/>
  <c r="N377" i="2"/>
  <c r="N286" i="2"/>
  <c r="N499" i="2"/>
  <c r="N232" i="2"/>
  <c r="N627" i="2"/>
  <c r="N638" i="2"/>
  <c r="N246" i="2"/>
  <c r="N352" i="2"/>
  <c r="N304" i="2"/>
  <c r="N160" i="2"/>
  <c r="N198" i="2"/>
  <c r="N221" i="2"/>
  <c r="N222" i="2"/>
  <c r="N314" i="2"/>
  <c r="N220" i="2"/>
  <c r="N104" i="2"/>
  <c r="N568" i="2"/>
  <c r="N105" i="2"/>
  <c r="N24" i="2"/>
  <c r="N10" i="2"/>
  <c r="N497" i="2"/>
  <c r="N667" i="2"/>
  <c r="N8" i="2"/>
  <c r="N711" i="2"/>
  <c r="N119" i="2"/>
  <c r="N439" i="2"/>
  <c r="N645" i="2"/>
  <c r="N51" i="2"/>
  <c r="N406" i="2"/>
  <c r="N40" i="2"/>
  <c r="N607" i="2"/>
  <c r="N147" i="2"/>
  <c r="N55" i="2"/>
  <c r="N89" i="2"/>
  <c r="N660" i="2"/>
  <c r="N330" i="2"/>
  <c r="N30" i="2"/>
  <c r="N484" i="2"/>
  <c r="N709" i="2"/>
  <c r="N481" i="2"/>
  <c r="N397" i="2"/>
  <c r="N530" i="2"/>
  <c r="N129" i="2"/>
  <c r="N446" i="2"/>
  <c r="N65" i="2"/>
  <c r="N319" i="2"/>
  <c r="N118" i="2"/>
  <c r="N254" i="2"/>
  <c r="N321" i="2"/>
  <c r="N605" i="2"/>
  <c r="N658" i="2"/>
  <c r="N216" i="2"/>
  <c r="N580" i="2"/>
  <c r="N341" i="2"/>
  <c r="N318" i="2"/>
  <c r="N164" i="2"/>
  <c r="N212" i="2"/>
  <c r="N37" i="2"/>
  <c r="N375" i="2"/>
  <c r="N241" i="2"/>
  <c r="N489" i="2"/>
  <c r="N262" i="2"/>
  <c r="N411" i="2"/>
  <c r="N594" i="2"/>
  <c r="N609" i="2"/>
  <c r="N121" i="2"/>
  <c r="N178" i="2"/>
  <c r="N695" i="2"/>
  <c r="N518" i="2"/>
  <c r="N153" i="2"/>
  <c r="N679" i="2"/>
  <c r="N268" i="2"/>
  <c r="N185" i="2"/>
  <c r="N290" i="2"/>
  <c r="N302" i="2"/>
  <c r="N376" i="2"/>
  <c r="N385" i="2"/>
  <c r="N476" i="2"/>
  <c r="N689" i="2"/>
  <c r="N200" i="2"/>
  <c r="N157" i="2"/>
  <c r="N167" i="2"/>
  <c r="N17" i="2"/>
  <c r="N301" i="2"/>
  <c r="N514" i="2"/>
  <c r="N41" i="2"/>
  <c r="N120" i="2"/>
  <c r="N500" i="2"/>
  <c r="N95" i="2"/>
  <c r="N5" i="2"/>
  <c r="N50" i="2"/>
  <c r="N642" i="2"/>
  <c r="N128" i="2"/>
  <c r="N394" i="2"/>
  <c r="N12" i="2"/>
  <c r="N11" i="2"/>
  <c r="N139" i="2"/>
  <c r="N2" i="2"/>
  <c r="N494" i="2"/>
  <c r="N424" i="2"/>
  <c r="N239" i="2"/>
  <c r="N183" i="2"/>
  <c r="N438" i="2"/>
  <c r="N190" i="2"/>
  <c r="N177" i="2"/>
  <c r="N434" i="2"/>
  <c r="N650" i="2"/>
  <c r="N58" i="2"/>
  <c r="N201" i="2"/>
  <c r="N475" i="2"/>
  <c r="N13" i="2"/>
  <c r="N250" i="2"/>
  <c r="N48" i="2"/>
  <c r="N610" i="2"/>
  <c r="N101" i="2"/>
  <c r="N730" i="2"/>
  <c r="N517" i="2"/>
  <c r="N269" i="2"/>
  <c r="N247" i="2"/>
  <c r="N436" i="2"/>
  <c r="N558" i="2"/>
  <c r="N578" i="2"/>
  <c r="N202" i="2"/>
  <c r="N205" i="2"/>
  <c r="N344" i="2"/>
  <c r="N242" i="2"/>
  <c r="N374" i="2"/>
  <c r="N73" i="2"/>
  <c r="N355" i="2"/>
  <c r="N468" i="2"/>
  <c r="N692" i="2"/>
  <c r="N127" i="2"/>
  <c r="N676" i="2"/>
  <c r="N493" i="2"/>
  <c r="N97" i="2"/>
  <c r="N513" i="2"/>
  <c r="N409" i="2"/>
  <c r="N666" i="2"/>
  <c r="N83" i="2"/>
  <c r="N428" i="2"/>
  <c r="N34" i="2"/>
  <c r="N728" i="2"/>
  <c r="N426" i="2"/>
  <c r="N339" i="2"/>
  <c r="N277" i="2"/>
  <c r="N503" i="2"/>
  <c r="N233" i="2"/>
  <c r="N192" i="2"/>
  <c r="N419" i="2"/>
  <c r="N123" i="2"/>
  <c r="N527" i="2"/>
  <c r="N264" i="2"/>
  <c r="N258" i="2"/>
  <c r="N186" i="2"/>
  <c r="N399" i="2"/>
  <c r="N19" i="2"/>
  <c r="N371" i="2"/>
  <c r="N351" i="2"/>
  <c r="N431" i="2"/>
  <c r="N462" i="2"/>
  <c r="N721" i="2"/>
  <c r="N56" i="2"/>
  <c r="N693" i="2"/>
  <c r="N440" i="2"/>
  <c r="N133" i="2"/>
  <c r="N652" i="2"/>
  <c r="N508" i="2"/>
  <c r="N102" i="2"/>
  <c r="N110" i="2"/>
  <c r="N588" i="2"/>
  <c r="N732" i="2"/>
  <c r="N448" i="2"/>
  <c r="N532" i="2"/>
  <c r="N144" i="2"/>
  <c r="N655" i="2"/>
  <c r="N687" i="2"/>
  <c r="N569" i="2"/>
  <c r="N537" i="2"/>
  <c r="N103" i="2"/>
  <c r="N345" i="2"/>
  <c r="N237" i="2"/>
  <c r="N677" i="2"/>
  <c r="N505" i="2"/>
  <c r="N420" i="2"/>
  <c r="N479" i="2"/>
  <c r="N466" i="2"/>
  <c r="N333" i="2"/>
  <c r="N672" i="2"/>
  <c r="N15" i="2"/>
  <c r="N383" i="2"/>
  <c r="N227" i="2"/>
  <c r="N145" i="2"/>
  <c r="N461" i="2"/>
  <c r="N74" i="2"/>
  <c r="N491" i="2"/>
  <c r="N663" i="2"/>
  <c r="N372" i="2"/>
  <c r="N27" i="2"/>
  <c r="N681" i="2"/>
  <c r="N543" i="2"/>
  <c r="N405" i="2"/>
  <c r="N325" i="2"/>
  <c r="N533" i="2"/>
  <c r="N166" i="2"/>
  <c r="N421" i="2"/>
  <c r="N265" i="2"/>
  <c r="N389" i="2"/>
  <c r="N59" i="2"/>
  <c r="N163" i="2"/>
  <c r="N668" i="2"/>
  <c r="N22" i="2"/>
  <c r="N735" i="2"/>
  <c r="N727" i="2"/>
  <c r="N625" i="2"/>
  <c r="N228" i="2"/>
  <c r="N632" i="2"/>
  <c r="N432" i="2"/>
  <c r="N146" i="2"/>
  <c r="N452" i="2"/>
  <c r="N422" i="2"/>
  <c r="N464" i="2"/>
  <c r="N618" i="2"/>
  <c r="N498" i="2"/>
  <c r="N28" i="2"/>
  <c r="N230" i="2"/>
  <c r="N653" i="2"/>
  <c r="N615" i="2"/>
  <c r="N53" i="2"/>
  <c r="N80" i="2"/>
  <c r="N25" i="2"/>
  <c r="N521" i="2"/>
  <c r="N542" i="2"/>
  <c r="N474" i="2"/>
  <c r="N206" i="2"/>
  <c r="N188" i="2"/>
  <c r="N116" i="2"/>
  <c r="N140" i="2"/>
  <c r="N117" i="2"/>
  <c r="N312" i="2"/>
  <c r="N562" i="2"/>
  <c r="N256" i="2"/>
  <c r="N463" i="2"/>
  <c r="N47" i="2"/>
  <c r="N348" i="2"/>
  <c r="N556" i="2"/>
  <c r="N435" i="2"/>
  <c r="N619" i="2"/>
  <c r="N35" i="2"/>
  <c r="N292" i="2"/>
  <c r="N567" i="2"/>
  <c r="N93" i="2"/>
  <c r="N23" i="2"/>
  <c r="N657" i="2"/>
  <c r="N651" i="2"/>
  <c r="N181" i="2"/>
  <c r="N43" i="2"/>
  <c r="N276" i="2"/>
  <c r="N76" i="2"/>
  <c r="N393" i="2"/>
  <c r="N734" i="2"/>
  <c r="N363" i="2"/>
  <c r="N309" i="2"/>
  <c r="N253" i="2"/>
  <c r="N465" i="2"/>
  <c r="N673" i="2"/>
  <c r="N442" i="2"/>
  <c r="N158" i="2"/>
  <c r="N416" i="2"/>
  <c r="N176" i="2"/>
  <c r="N282" i="2"/>
  <c r="N571" i="2"/>
  <c r="N696" i="2"/>
  <c r="N541" i="2"/>
  <c r="N630" i="2"/>
  <c r="N328" i="2"/>
  <c r="N136" i="2"/>
  <c r="N708" i="2"/>
  <c r="N215" i="2"/>
  <c r="N723" i="2"/>
  <c r="N124" i="2"/>
  <c r="N430" i="2"/>
  <c r="N191" i="2"/>
  <c r="N699" i="2"/>
  <c r="N350" i="2"/>
  <c r="N362" i="2"/>
  <c r="N706" i="2"/>
  <c r="N715" i="2"/>
  <c r="N294" i="2"/>
  <c r="N280" i="2"/>
  <c r="N77" i="2"/>
  <c r="N622" i="2"/>
  <c r="N245" i="2"/>
  <c r="N733" i="2"/>
  <c r="N148" i="2"/>
  <c r="N573" i="2"/>
  <c r="N106" i="2"/>
  <c r="N549" i="2"/>
  <c r="N130" i="2"/>
  <c r="N131" i="2"/>
  <c r="N179" i="2"/>
  <c r="N75" i="2"/>
  <c r="N620" i="2"/>
  <c r="N623" i="2"/>
  <c r="N551" i="2"/>
  <c r="N688" i="2"/>
  <c r="N682" i="2"/>
  <c r="N367" i="2"/>
  <c r="N296" i="2"/>
  <c r="N326" i="2"/>
  <c r="N356" i="2"/>
  <c r="N548" i="2"/>
  <c r="N322" i="2"/>
  <c r="N138" i="2"/>
  <c r="N470" i="2"/>
  <c r="N560" i="2"/>
  <c r="N401" i="2"/>
  <c r="N737" i="2"/>
  <c r="N685" i="2"/>
  <c r="N654" i="2"/>
  <c r="N718" i="2"/>
  <c r="N134" i="2"/>
  <c r="N690" i="2"/>
  <c r="N575" i="2"/>
  <c r="N674" i="2"/>
  <c r="N251" i="2"/>
  <c r="N547" i="2"/>
  <c r="N595" i="2"/>
  <c r="N641" i="2"/>
  <c r="N331" i="2"/>
  <c r="N501" i="2"/>
  <c r="N596" i="2"/>
  <c r="N522" i="2"/>
  <c r="N108" i="2"/>
  <c r="N135" i="2"/>
  <c r="N704" i="2"/>
  <c r="N589" i="2"/>
  <c r="N96" i="2"/>
  <c r="N308" i="2"/>
  <c r="N61" i="2"/>
  <c r="N564" i="2"/>
  <c r="N395" i="2"/>
  <c r="N359" i="2"/>
  <c r="N417" i="2"/>
  <c r="N295" i="2"/>
  <c r="N550" i="2"/>
  <c r="N574" i="2"/>
  <c r="N643" i="2"/>
  <c r="N249" i="2"/>
  <c r="N236" i="2"/>
  <c r="N380" i="2"/>
  <c r="N731" i="2"/>
  <c r="N229" i="2"/>
  <c r="N572" i="2"/>
  <c r="N364" i="2"/>
  <c r="N172" i="2"/>
  <c r="N414" i="2"/>
  <c r="N509" i="2"/>
  <c r="N570" i="2"/>
  <c r="N453" i="2"/>
  <c r="N347" i="2"/>
  <c r="N410" i="2"/>
  <c r="N603" i="2"/>
  <c r="N425" i="2"/>
  <c r="N433" i="2"/>
  <c r="N173" i="2"/>
  <c r="N694" i="2"/>
  <c r="N504" i="2"/>
  <c r="N495" i="2"/>
  <c r="N234" i="2"/>
  <c r="N182" i="2"/>
  <c r="N320" i="2"/>
  <c r="N587" i="2"/>
  <c r="N611" i="2"/>
  <c r="N593" i="2"/>
  <c r="N649" i="2"/>
  <c r="N455" i="2"/>
  <c r="N298" i="2"/>
  <c r="N203" i="2"/>
  <c r="N487" i="2"/>
  <c r="N576" i="2"/>
  <c r="N671" i="2"/>
  <c r="N483" i="2"/>
  <c r="N713" i="2"/>
  <c r="N382" i="2"/>
  <c r="N600" i="2"/>
  <c r="N271" i="2"/>
  <c r="N404" i="2"/>
  <c r="N259" i="2"/>
  <c r="N392" i="2"/>
  <c r="N729" i="2"/>
  <c r="N612" i="2"/>
  <c r="N441" i="2"/>
  <c r="N678" i="2"/>
  <c r="N599" i="2"/>
  <c r="N381" i="2"/>
  <c r="N429" i="2"/>
  <c r="N608" i="2"/>
  <c r="N535" i="2"/>
  <c r="N647" i="2"/>
  <c r="N702" i="2"/>
  <c r="N686" i="2"/>
  <c r="N459" i="2"/>
  <c r="N720" i="2"/>
  <c r="N633" i="2"/>
  <c r="N602" i="2"/>
  <c r="N738" i="2"/>
  <c r="N724" i="2"/>
  <c r="N703" i="2"/>
  <c r="N707" i="2"/>
  <c r="N705" i="2"/>
  <c r="N579" i="2"/>
  <c r="N616" i="2"/>
  <c r="N613" i="2"/>
  <c r="N591" i="2"/>
  <c r="N716" i="2"/>
  <c r="N640" i="2"/>
  <c r="N710" i="2"/>
  <c r="N719" i="2"/>
  <c r="N665" i="2"/>
  <c r="N725" i="2"/>
  <c r="N717" i="2"/>
  <c r="N683" i="2"/>
  <c r="N680" i="2"/>
  <c r="N582" i="2"/>
  <c r="N669" i="2"/>
  <c r="N701" i="2"/>
  <c r="N661" i="2"/>
  <c r="N736" i="2"/>
  <c r="L566" i="2"/>
  <c r="L539" i="2"/>
  <c r="L621" i="2"/>
  <c r="L125" i="2"/>
  <c r="L423" i="2"/>
  <c r="L544" i="2"/>
  <c r="L357" i="2"/>
  <c r="L512" i="2"/>
  <c r="L586" i="2"/>
  <c r="L327" i="2"/>
  <c r="L360" i="2"/>
  <c r="L510" i="2"/>
  <c r="L270" i="2"/>
  <c r="L691" i="2"/>
  <c r="L199" i="2"/>
  <c r="L168" i="2"/>
  <c r="L142" i="2"/>
  <c r="L450" i="2"/>
  <c r="L659" i="2"/>
  <c r="L523" i="2"/>
  <c r="L520" i="2"/>
  <c r="L384" i="2"/>
  <c r="L88" i="2"/>
  <c r="L427" i="2"/>
  <c r="L107" i="2"/>
  <c r="L283" i="2"/>
  <c r="L506" i="2"/>
  <c r="L20" i="2"/>
  <c r="L204" i="2"/>
  <c r="L656" i="2"/>
  <c r="L354" i="2"/>
  <c r="L122" i="2"/>
  <c r="L664" i="2"/>
  <c r="L114" i="2"/>
  <c r="L648" i="2"/>
  <c r="L72" i="2"/>
  <c r="L6" i="2"/>
  <c r="L639" i="2"/>
  <c r="L284" i="2"/>
  <c r="L84" i="2"/>
  <c r="L516" i="2"/>
  <c r="L99" i="2"/>
  <c r="L36" i="2"/>
  <c r="L223" i="2"/>
  <c r="L303" i="2"/>
  <c r="L534" i="2"/>
  <c r="L209" i="2"/>
  <c r="L563" i="2"/>
  <c r="L257" i="2"/>
  <c r="L408" i="2"/>
  <c r="L174" i="2"/>
  <c r="L112" i="2"/>
  <c r="L78" i="2"/>
  <c r="L637" i="2"/>
  <c r="L86" i="2"/>
  <c r="L511" i="2"/>
  <c r="L480" i="2"/>
  <c r="L67" i="2"/>
  <c r="L540" i="2"/>
  <c r="L460" i="2"/>
  <c r="L161" i="2"/>
  <c r="L310" i="2"/>
  <c r="L299" i="2"/>
  <c r="L189" i="2"/>
  <c r="L443" i="2"/>
  <c r="L456" i="2"/>
  <c r="L297" i="2"/>
  <c r="L231" i="2"/>
  <c r="L390" i="2"/>
  <c r="L150" i="2"/>
  <c r="L449" i="2"/>
  <c r="L606" i="2"/>
  <c r="L307" i="2"/>
  <c r="L69" i="2"/>
  <c r="L482" i="2"/>
  <c r="L132" i="2"/>
  <c r="L194" i="2"/>
  <c r="L323" i="2"/>
  <c r="L490" i="2"/>
  <c r="L3" i="2"/>
  <c r="L336" i="2"/>
  <c r="L197" i="2"/>
  <c r="L315" i="2"/>
  <c r="L92" i="2"/>
  <c r="L538" i="2"/>
  <c r="L311" i="2"/>
  <c r="L577" i="2"/>
  <c r="L207" i="2"/>
  <c r="L44" i="2"/>
  <c r="L338" i="2"/>
  <c r="L14" i="2"/>
  <c r="L329" i="2"/>
  <c r="L636" i="2"/>
  <c r="L324" i="2"/>
  <c r="L243" i="2"/>
  <c r="L7" i="2"/>
  <c r="L415" i="2"/>
  <c r="L60" i="2"/>
  <c r="L293" i="2"/>
  <c r="L66" i="2"/>
  <c r="L369" i="2"/>
  <c r="L187" i="2"/>
  <c r="L288" i="2"/>
  <c r="L252" i="2"/>
  <c r="L218" i="2"/>
  <c r="L507" i="2"/>
  <c r="L151" i="2"/>
  <c r="L260" i="2"/>
  <c r="L407" i="2"/>
  <c r="L111" i="2"/>
  <c r="L165" i="2"/>
  <c r="L274" i="2"/>
  <c r="L210" i="2"/>
  <c r="L624" i="2"/>
  <c r="L358" i="2"/>
  <c r="L31" i="2"/>
  <c r="L519" i="2"/>
  <c r="L226" i="2"/>
  <c r="L698" i="2"/>
  <c r="L9" i="2"/>
  <c r="L152" i="2"/>
  <c r="L486" i="2"/>
  <c r="L193" i="2"/>
  <c r="L378" i="2"/>
  <c r="L49" i="2"/>
  <c r="L273" i="2"/>
  <c r="L287" i="2"/>
  <c r="L342" i="2"/>
  <c r="L451" i="2"/>
  <c r="L38" i="2"/>
  <c r="L156" i="2"/>
  <c r="L211" i="2"/>
  <c r="L196" i="2"/>
  <c r="L184" i="2"/>
  <c r="L471" i="2"/>
  <c r="L592" i="2"/>
  <c r="L316" i="2"/>
  <c r="L317" i="2"/>
  <c r="L272" i="2"/>
  <c r="L46" i="2"/>
  <c r="L361" i="2"/>
  <c r="L445" i="2"/>
  <c r="L722" i="2"/>
  <c r="L697" i="2"/>
  <c r="L477" i="2"/>
  <c r="L370" i="2"/>
  <c r="L109" i="2"/>
  <c r="L115" i="2"/>
  <c r="L91" i="2"/>
  <c r="L332" i="2"/>
  <c r="L225" i="2"/>
  <c r="L235" i="2"/>
  <c r="L388" i="2"/>
  <c r="L275" i="2"/>
  <c r="L536" i="2"/>
  <c r="L16" i="2"/>
  <c r="L485" i="2"/>
  <c r="L349" i="2"/>
  <c r="L195" i="2"/>
  <c r="L531" i="2"/>
  <c r="L402" i="2"/>
  <c r="L553" i="2"/>
  <c r="L557" i="2"/>
  <c r="L261" i="2"/>
  <c r="L33" i="2"/>
  <c r="L628" i="2"/>
  <c r="L155" i="2"/>
  <c r="L502" i="2"/>
  <c r="L635" i="2"/>
  <c r="L515" i="2"/>
  <c r="L525" i="2"/>
  <c r="L585" i="2"/>
  <c r="L4" i="2"/>
  <c r="L454" i="2"/>
  <c r="L365" i="2"/>
  <c r="L646" i="2"/>
  <c r="L126" i="2"/>
  <c r="L141" i="2"/>
  <c r="L219" i="2"/>
  <c r="L18" i="2"/>
  <c r="L217" i="2"/>
  <c r="L208" i="2"/>
  <c r="L631" i="2"/>
  <c r="L169" i="2"/>
  <c r="L403" i="2"/>
  <c r="L45" i="2"/>
  <c r="L42" i="2"/>
  <c r="L675" i="2"/>
  <c r="L552" i="2"/>
  <c r="L412" i="2"/>
  <c r="L162" i="2"/>
  <c r="L300" i="2"/>
  <c r="L391" i="2"/>
  <c r="L684" i="2"/>
  <c r="L81" i="2"/>
  <c r="L617" i="2"/>
  <c r="L644" i="2"/>
  <c r="L472" i="2"/>
  <c r="L444" i="2"/>
  <c r="L64" i="2"/>
  <c r="L437" i="2"/>
  <c r="L39" i="2"/>
  <c r="L366" i="2"/>
  <c r="L238" i="2"/>
  <c r="L601" i="2"/>
  <c r="L396" i="2"/>
  <c r="L626" i="2"/>
  <c r="L528" i="2"/>
  <c r="L386" i="2"/>
  <c r="L267" i="2"/>
  <c r="L71" i="2"/>
  <c r="L488" i="2"/>
  <c r="L240" i="2"/>
  <c r="L597" i="2"/>
  <c r="L175" i="2"/>
  <c r="L524" i="2"/>
  <c r="L545" i="2"/>
  <c r="L154" i="2"/>
  <c r="L387" i="2"/>
  <c r="L306" i="2"/>
  <c r="L278" i="2"/>
  <c r="L82" i="2"/>
  <c r="L565" i="2"/>
  <c r="L279" i="2"/>
  <c r="L63" i="2"/>
  <c r="L670" i="2"/>
  <c r="L457" i="2"/>
  <c r="L266" i="2"/>
  <c r="L581" i="2"/>
  <c r="L583" i="2"/>
  <c r="L62" i="2"/>
  <c r="L496" i="2"/>
  <c r="L555" i="2"/>
  <c r="L726" i="2"/>
  <c r="L712" i="2"/>
  <c r="L590" i="2"/>
  <c r="L94" i="2"/>
  <c r="L418" i="2"/>
  <c r="L159" i="2"/>
  <c r="L529" i="2"/>
  <c r="L291" i="2"/>
  <c r="L305" i="2"/>
  <c r="L248" i="2"/>
  <c r="L289" i="2"/>
  <c r="L662" i="2"/>
  <c r="L700" i="2"/>
  <c r="L379" i="2"/>
  <c r="L598" i="2"/>
  <c r="L100" i="2"/>
  <c r="L170" i="2"/>
  <c r="L343" i="2"/>
  <c r="L57" i="2"/>
  <c r="L346" i="2"/>
  <c r="L263" i="2"/>
  <c r="L353" i="2"/>
  <c r="L467" i="2"/>
  <c r="L90" i="2"/>
  <c r="L32" i="2"/>
  <c r="L21" i="2"/>
  <c r="L29" i="2"/>
  <c r="L285" i="2"/>
  <c r="L584" i="2"/>
  <c r="L546" i="2"/>
  <c r="L79" i="2"/>
  <c r="L68" i="2"/>
  <c r="L554" i="2"/>
  <c r="L447" i="2"/>
  <c r="L340" i="2"/>
  <c r="L213" i="2"/>
  <c r="L559" i="2"/>
  <c r="L400" i="2"/>
  <c r="L458" i="2"/>
  <c r="L337" i="2"/>
  <c r="L373" i="2"/>
  <c r="L137" i="2"/>
  <c r="L214" i="2"/>
  <c r="L171" i="2"/>
  <c r="L492" i="2"/>
  <c r="L413" i="2"/>
  <c r="L54" i="2"/>
  <c r="L478" i="2"/>
  <c r="L604" i="2"/>
  <c r="L98" i="2"/>
  <c r="L113" i="2"/>
  <c r="L281" i="2"/>
  <c r="L313" i="2"/>
  <c r="L714" i="2"/>
  <c r="L85" i="2"/>
  <c r="L614" i="2"/>
  <c r="L52" i="2"/>
  <c r="L26" i="2"/>
  <c r="L334" i="2"/>
  <c r="L335" i="2"/>
  <c r="L70" i="2"/>
  <c r="L469" i="2"/>
  <c r="L561" i="2"/>
  <c r="L634" i="2"/>
  <c r="L244" i="2"/>
  <c r="L398" i="2"/>
  <c r="L629" i="2"/>
  <c r="L255" i="2"/>
  <c r="L368" i="2"/>
  <c r="L143" i="2"/>
  <c r="L180" i="2"/>
  <c r="L224" i="2"/>
  <c r="L473" i="2"/>
  <c r="L149" i="2"/>
  <c r="L87" i="2"/>
  <c r="L526" i="2"/>
  <c r="L377" i="2"/>
  <c r="L286" i="2"/>
  <c r="L499" i="2"/>
  <c r="L232" i="2"/>
  <c r="L627" i="2"/>
  <c r="L638" i="2"/>
  <c r="L246" i="2"/>
  <c r="L352" i="2"/>
  <c r="L304" i="2"/>
  <c r="L160" i="2"/>
  <c r="L198" i="2"/>
  <c r="L221" i="2"/>
  <c r="L222" i="2"/>
  <c r="L314" i="2"/>
  <c r="L220" i="2"/>
  <c r="L104" i="2"/>
  <c r="L568" i="2"/>
  <c r="L105" i="2"/>
  <c r="L24" i="2"/>
  <c r="L10" i="2"/>
  <c r="L497" i="2"/>
  <c r="L667" i="2"/>
  <c r="L8" i="2"/>
  <c r="L711" i="2"/>
  <c r="L119" i="2"/>
  <c r="L439" i="2"/>
  <c r="L645" i="2"/>
  <c r="L51" i="2"/>
  <c r="L406" i="2"/>
  <c r="L40" i="2"/>
  <c r="L607" i="2"/>
  <c r="L147" i="2"/>
  <c r="L55" i="2"/>
  <c r="L89" i="2"/>
  <c r="L660" i="2"/>
  <c r="L330" i="2"/>
  <c r="L30" i="2"/>
  <c r="L484" i="2"/>
  <c r="L709" i="2"/>
  <c r="L481" i="2"/>
  <c r="L397" i="2"/>
  <c r="L530" i="2"/>
  <c r="L129" i="2"/>
  <c r="L446" i="2"/>
  <c r="L65" i="2"/>
  <c r="L319" i="2"/>
  <c r="L118" i="2"/>
  <c r="L254" i="2"/>
  <c r="L321" i="2"/>
  <c r="L605" i="2"/>
  <c r="L658" i="2"/>
  <c r="L216" i="2"/>
  <c r="L580" i="2"/>
  <c r="L341" i="2"/>
  <c r="L318" i="2"/>
  <c r="L164" i="2"/>
  <c r="L212" i="2"/>
  <c r="L37" i="2"/>
  <c r="L375" i="2"/>
  <c r="L241" i="2"/>
  <c r="L489" i="2"/>
  <c r="L262" i="2"/>
  <c r="L411" i="2"/>
  <c r="L594" i="2"/>
  <c r="L609" i="2"/>
  <c r="L121" i="2"/>
  <c r="L178" i="2"/>
  <c r="L695" i="2"/>
  <c r="L518" i="2"/>
  <c r="L153" i="2"/>
  <c r="L679" i="2"/>
  <c r="L268" i="2"/>
  <c r="L185" i="2"/>
  <c r="L290" i="2"/>
  <c r="L302" i="2"/>
  <c r="L376" i="2"/>
  <c r="L385" i="2"/>
  <c r="L476" i="2"/>
  <c r="L689" i="2"/>
  <c r="L200" i="2"/>
  <c r="L157" i="2"/>
  <c r="L167" i="2"/>
  <c r="L17" i="2"/>
  <c r="L301" i="2"/>
  <c r="L514" i="2"/>
  <c r="L41" i="2"/>
  <c r="L120" i="2"/>
  <c r="L500" i="2"/>
  <c r="L95" i="2"/>
  <c r="L5" i="2"/>
  <c r="L50" i="2"/>
  <c r="L642" i="2"/>
  <c r="L128" i="2"/>
  <c r="L394" i="2"/>
  <c r="L12" i="2"/>
  <c r="L11" i="2"/>
  <c r="L139" i="2"/>
  <c r="L2" i="2"/>
  <c r="L494" i="2"/>
  <c r="L424" i="2"/>
  <c r="L239" i="2"/>
  <c r="L183" i="2"/>
  <c r="L438" i="2"/>
  <c r="L190" i="2"/>
  <c r="L177" i="2"/>
  <c r="L434" i="2"/>
  <c r="L650" i="2"/>
  <c r="L58" i="2"/>
  <c r="L201" i="2"/>
  <c r="L475" i="2"/>
  <c r="L13" i="2"/>
  <c r="L250" i="2"/>
  <c r="L48" i="2"/>
  <c r="L610" i="2"/>
  <c r="L101" i="2"/>
  <c r="L730" i="2"/>
  <c r="L517" i="2"/>
  <c r="L269" i="2"/>
  <c r="L247" i="2"/>
  <c r="L436" i="2"/>
  <c r="L558" i="2"/>
  <c r="L578" i="2"/>
  <c r="L202" i="2"/>
  <c r="L205" i="2"/>
  <c r="L344" i="2"/>
  <c r="L242" i="2"/>
  <c r="L374" i="2"/>
  <c r="L73" i="2"/>
  <c r="L355" i="2"/>
  <c r="L468" i="2"/>
  <c r="L692" i="2"/>
  <c r="L127" i="2"/>
  <c r="L676" i="2"/>
  <c r="L493" i="2"/>
  <c r="L97" i="2"/>
  <c r="L513" i="2"/>
  <c r="L409" i="2"/>
  <c r="L666" i="2"/>
  <c r="L83" i="2"/>
  <c r="L428" i="2"/>
  <c r="L34" i="2"/>
  <c r="L728" i="2"/>
  <c r="L426" i="2"/>
  <c r="L339" i="2"/>
  <c r="L277" i="2"/>
  <c r="L503" i="2"/>
  <c r="L233" i="2"/>
  <c r="L192" i="2"/>
  <c r="L419" i="2"/>
  <c r="L123" i="2"/>
  <c r="L527" i="2"/>
  <c r="L264" i="2"/>
  <c r="L258" i="2"/>
  <c r="L186" i="2"/>
  <c r="L399" i="2"/>
  <c r="L19" i="2"/>
  <c r="L371" i="2"/>
  <c r="L351" i="2"/>
  <c r="L431" i="2"/>
  <c r="L462" i="2"/>
  <c r="L721" i="2"/>
  <c r="L56" i="2"/>
  <c r="L693" i="2"/>
  <c r="L440" i="2"/>
  <c r="L133" i="2"/>
  <c r="L652" i="2"/>
  <c r="L508" i="2"/>
  <c r="L102" i="2"/>
  <c r="L110" i="2"/>
  <c r="L588" i="2"/>
  <c r="L732" i="2"/>
  <c r="L448" i="2"/>
  <c r="L532" i="2"/>
  <c r="L144" i="2"/>
  <c r="L655" i="2"/>
  <c r="L687" i="2"/>
  <c r="L569" i="2"/>
  <c r="L537" i="2"/>
  <c r="L103" i="2"/>
  <c r="L345" i="2"/>
  <c r="L237" i="2"/>
  <c r="L677" i="2"/>
  <c r="L505" i="2"/>
  <c r="L420" i="2"/>
  <c r="L479" i="2"/>
  <c r="L466" i="2"/>
  <c r="L333" i="2"/>
  <c r="L672" i="2"/>
  <c r="L15" i="2"/>
  <c r="L383" i="2"/>
  <c r="L227" i="2"/>
  <c r="L145" i="2"/>
  <c r="L461" i="2"/>
  <c r="L74" i="2"/>
  <c r="L491" i="2"/>
  <c r="L663" i="2"/>
  <c r="L372" i="2"/>
  <c r="L27" i="2"/>
  <c r="L681" i="2"/>
  <c r="L543" i="2"/>
  <c r="L405" i="2"/>
  <c r="L325" i="2"/>
  <c r="L533" i="2"/>
  <c r="L166" i="2"/>
  <c r="L421" i="2"/>
  <c r="L265" i="2"/>
  <c r="L389" i="2"/>
  <c r="L59" i="2"/>
  <c r="L163" i="2"/>
  <c r="L668" i="2"/>
  <c r="L22" i="2"/>
  <c r="L735" i="2"/>
  <c r="L727" i="2"/>
  <c r="L625" i="2"/>
  <c r="L228" i="2"/>
  <c r="L632" i="2"/>
  <c r="L432" i="2"/>
  <c r="L146" i="2"/>
  <c r="L452" i="2"/>
  <c r="L422" i="2"/>
  <c r="L464" i="2"/>
  <c r="L618" i="2"/>
  <c r="L498" i="2"/>
  <c r="L28" i="2"/>
  <c r="L230" i="2"/>
  <c r="L653" i="2"/>
  <c r="L615" i="2"/>
  <c r="L53" i="2"/>
  <c r="L80" i="2"/>
  <c r="L25" i="2"/>
  <c r="L521" i="2"/>
  <c r="L542" i="2"/>
  <c r="L474" i="2"/>
  <c r="L206" i="2"/>
  <c r="L188" i="2"/>
  <c r="L116" i="2"/>
  <c r="L140" i="2"/>
  <c r="L117" i="2"/>
  <c r="L312" i="2"/>
  <c r="L562" i="2"/>
  <c r="L256" i="2"/>
  <c r="L463" i="2"/>
  <c r="L47" i="2"/>
  <c r="L348" i="2"/>
  <c r="L556" i="2"/>
  <c r="L435" i="2"/>
  <c r="L619" i="2"/>
  <c r="L35" i="2"/>
  <c r="L292" i="2"/>
  <c r="L567" i="2"/>
  <c r="L93" i="2"/>
  <c r="L23" i="2"/>
  <c r="L657" i="2"/>
  <c r="L651" i="2"/>
  <c r="L181" i="2"/>
  <c r="L43" i="2"/>
  <c r="L276" i="2"/>
  <c r="L76" i="2"/>
  <c r="L393" i="2"/>
  <c r="L734" i="2"/>
  <c r="L363" i="2"/>
  <c r="L309" i="2"/>
  <c r="L253" i="2"/>
  <c r="L465" i="2"/>
  <c r="L673" i="2"/>
  <c r="L442" i="2"/>
  <c r="L158" i="2"/>
  <c r="L416" i="2"/>
  <c r="L176" i="2"/>
  <c r="L282" i="2"/>
  <c r="L571" i="2"/>
  <c r="L696" i="2"/>
  <c r="L541" i="2"/>
  <c r="L630" i="2"/>
  <c r="L328" i="2"/>
  <c r="L136" i="2"/>
  <c r="L708" i="2"/>
  <c r="L215" i="2"/>
  <c r="L723" i="2"/>
  <c r="L124" i="2"/>
  <c r="L430" i="2"/>
  <c r="L191" i="2"/>
  <c r="L699" i="2"/>
  <c r="L350" i="2"/>
  <c r="L362" i="2"/>
  <c r="L706" i="2"/>
  <c r="L715" i="2"/>
  <c r="L294" i="2"/>
  <c r="L280" i="2"/>
  <c r="L77" i="2"/>
  <c r="L622" i="2"/>
  <c r="L245" i="2"/>
  <c r="L733" i="2"/>
  <c r="L148" i="2"/>
  <c r="L573" i="2"/>
  <c r="L106" i="2"/>
  <c r="L549" i="2"/>
  <c r="L130" i="2"/>
  <c r="L131" i="2"/>
  <c r="L179" i="2"/>
  <c r="L75" i="2"/>
  <c r="L620" i="2"/>
  <c r="L623" i="2"/>
  <c r="L551" i="2"/>
  <c r="L688" i="2"/>
  <c r="L682" i="2"/>
  <c r="L367" i="2"/>
  <c r="L296" i="2"/>
  <c r="L326" i="2"/>
  <c r="L356" i="2"/>
  <c r="L548" i="2"/>
  <c r="L322" i="2"/>
  <c r="L138" i="2"/>
  <c r="L470" i="2"/>
  <c r="L560" i="2"/>
  <c r="L401" i="2"/>
  <c r="L737" i="2"/>
  <c r="L685" i="2"/>
  <c r="L654" i="2"/>
  <c r="L718" i="2"/>
  <c r="L134" i="2"/>
  <c r="L690" i="2"/>
  <c r="L575" i="2"/>
  <c r="L674" i="2"/>
  <c r="L251" i="2"/>
  <c r="L547" i="2"/>
  <c r="L595" i="2"/>
  <c r="L641" i="2"/>
  <c r="L331" i="2"/>
  <c r="L501" i="2"/>
  <c r="L596" i="2"/>
  <c r="L522" i="2"/>
  <c r="L108" i="2"/>
  <c r="L135" i="2"/>
  <c r="L704" i="2"/>
  <c r="L589" i="2"/>
  <c r="L96" i="2"/>
  <c r="L308" i="2"/>
  <c r="L61" i="2"/>
  <c r="L564" i="2"/>
  <c r="L395" i="2"/>
  <c r="L359" i="2"/>
  <c r="L417" i="2"/>
  <c r="L295" i="2"/>
  <c r="L550" i="2"/>
  <c r="L574" i="2"/>
  <c r="L643" i="2"/>
  <c r="L249" i="2"/>
  <c r="L236" i="2"/>
  <c r="L380" i="2"/>
  <c r="L731" i="2"/>
  <c r="L229" i="2"/>
  <c r="L572" i="2"/>
  <c r="L364" i="2"/>
  <c r="L172" i="2"/>
  <c r="L414" i="2"/>
  <c r="L509" i="2"/>
  <c r="L570" i="2"/>
  <c r="L453" i="2"/>
  <c r="L347" i="2"/>
  <c r="L410" i="2"/>
  <c r="L603" i="2"/>
  <c r="L425" i="2"/>
  <c r="L433" i="2"/>
  <c r="L173" i="2"/>
  <c r="L694" i="2"/>
  <c r="L504" i="2"/>
  <c r="L495" i="2"/>
  <c r="L234" i="2"/>
  <c r="L182" i="2"/>
  <c r="L320" i="2"/>
  <c r="L587" i="2"/>
  <c r="L611" i="2"/>
  <c r="L593" i="2"/>
  <c r="L649" i="2"/>
  <c r="L455" i="2"/>
  <c r="L298" i="2"/>
  <c r="L203" i="2"/>
  <c r="L487" i="2"/>
  <c r="L576" i="2"/>
  <c r="L671" i="2"/>
  <c r="L483" i="2"/>
  <c r="L713" i="2"/>
  <c r="L382" i="2"/>
  <c r="L600" i="2"/>
  <c r="L271" i="2"/>
  <c r="L404" i="2"/>
  <c r="L259" i="2"/>
  <c r="L392" i="2"/>
  <c r="L729" i="2"/>
  <c r="L612" i="2"/>
  <c r="L441" i="2"/>
  <c r="L678" i="2"/>
  <c r="L599" i="2"/>
  <c r="L381" i="2"/>
  <c r="L429" i="2"/>
  <c r="L608" i="2"/>
  <c r="L535" i="2"/>
  <c r="L647" i="2"/>
  <c r="L702" i="2"/>
  <c r="L686" i="2"/>
  <c r="L459" i="2"/>
  <c r="L720" i="2"/>
  <c r="L633" i="2"/>
  <c r="L602" i="2"/>
  <c r="L738" i="2"/>
  <c r="L724" i="2"/>
  <c r="L703" i="2"/>
  <c r="L707" i="2"/>
  <c r="L705" i="2"/>
  <c r="L579" i="2"/>
  <c r="L616" i="2"/>
  <c r="L613" i="2"/>
  <c r="L591" i="2"/>
  <c r="L716" i="2"/>
  <c r="L640" i="2"/>
  <c r="L710" i="2"/>
  <c r="L719" i="2"/>
  <c r="L665" i="2"/>
  <c r="L725" i="2"/>
  <c r="L717" i="2"/>
  <c r="L683" i="2"/>
  <c r="L680" i="2"/>
  <c r="L582" i="2"/>
  <c r="L669" i="2"/>
  <c r="L701" i="2"/>
  <c r="L661" i="2"/>
  <c r="L736" i="2"/>
  <c r="J566" i="2"/>
  <c r="J539" i="2"/>
  <c r="J621" i="2"/>
  <c r="J125" i="2"/>
  <c r="J423" i="2"/>
  <c r="J544" i="2"/>
  <c r="J357" i="2"/>
  <c r="J512" i="2"/>
  <c r="J586" i="2"/>
  <c r="J327" i="2"/>
  <c r="J360" i="2"/>
  <c r="J510" i="2"/>
  <c r="J270" i="2"/>
  <c r="J691" i="2"/>
  <c r="J199" i="2"/>
  <c r="J168" i="2"/>
  <c r="J142" i="2"/>
  <c r="J450" i="2"/>
  <c r="J659" i="2"/>
  <c r="J523" i="2"/>
  <c r="J520" i="2"/>
  <c r="J384" i="2"/>
  <c r="J88" i="2"/>
  <c r="J427" i="2"/>
  <c r="J107" i="2"/>
  <c r="J283" i="2"/>
  <c r="J506" i="2"/>
  <c r="J20" i="2"/>
  <c r="J204" i="2"/>
  <c r="J656" i="2"/>
  <c r="J354" i="2"/>
  <c r="J122" i="2"/>
  <c r="J664" i="2"/>
  <c r="J114" i="2"/>
  <c r="J648" i="2"/>
  <c r="J72" i="2"/>
  <c r="J6" i="2"/>
  <c r="J639" i="2"/>
  <c r="J284" i="2"/>
  <c r="J84" i="2"/>
  <c r="J516" i="2"/>
  <c r="J99" i="2"/>
  <c r="J36" i="2"/>
  <c r="J223" i="2"/>
  <c r="J303" i="2"/>
  <c r="J534" i="2"/>
  <c r="J209" i="2"/>
  <c r="J563" i="2"/>
  <c r="J257" i="2"/>
  <c r="J408" i="2"/>
  <c r="J174" i="2"/>
  <c r="J112" i="2"/>
  <c r="J78" i="2"/>
  <c r="J637" i="2"/>
  <c r="J86" i="2"/>
  <c r="J511" i="2"/>
  <c r="J480" i="2"/>
  <c r="J67" i="2"/>
  <c r="J540" i="2"/>
  <c r="J460" i="2"/>
  <c r="J161" i="2"/>
  <c r="J310" i="2"/>
  <c r="J299" i="2"/>
  <c r="J189" i="2"/>
  <c r="J443" i="2"/>
  <c r="J456" i="2"/>
  <c r="J297" i="2"/>
  <c r="J231" i="2"/>
  <c r="J390" i="2"/>
  <c r="J150" i="2"/>
  <c r="J449" i="2"/>
  <c r="J606" i="2"/>
  <c r="J307" i="2"/>
  <c r="J69" i="2"/>
  <c r="J482" i="2"/>
  <c r="J132" i="2"/>
  <c r="J194" i="2"/>
  <c r="J323" i="2"/>
  <c r="J490" i="2"/>
  <c r="J3" i="2"/>
  <c r="J336" i="2"/>
  <c r="J197" i="2"/>
  <c r="J315" i="2"/>
  <c r="J92" i="2"/>
  <c r="J538" i="2"/>
  <c r="J311" i="2"/>
  <c r="J577" i="2"/>
  <c r="J207" i="2"/>
  <c r="J44" i="2"/>
  <c r="J338" i="2"/>
  <c r="J14" i="2"/>
  <c r="J329" i="2"/>
  <c r="J636" i="2"/>
  <c r="J324" i="2"/>
  <c r="J243" i="2"/>
  <c r="J7" i="2"/>
  <c r="J415" i="2"/>
  <c r="J60" i="2"/>
  <c r="J293" i="2"/>
  <c r="J66" i="2"/>
  <c r="J369" i="2"/>
  <c r="J187" i="2"/>
  <c r="J288" i="2"/>
  <c r="J252" i="2"/>
  <c r="J218" i="2"/>
  <c r="J507" i="2"/>
  <c r="J151" i="2"/>
  <c r="J260" i="2"/>
  <c r="J407" i="2"/>
  <c r="J111" i="2"/>
  <c r="J165" i="2"/>
  <c r="J274" i="2"/>
  <c r="J210" i="2"/>
  <c r="J624" i="2"/>
  <c r="J358" i="2"/>
  <c r="J31" i="2"/>
  <c r="J519" i="2"/>
  <c r="J226" i="2"/>
  <c r="J698" i="2"/>
  <c r="J9" i="2"/>
  <c r="J152" i="2"/>
  <c r="J486" i="2"/>
  <c r="J193" i="2"/>
  <c r="J378" i="2"/>
  <c r="J49" i="2"/>
  <c r="J273" i="2"/>
  <c r="J287" i="2"/>
  <c r="J342" i="2"/>
  <c r="J451" i="2"/>
  <c r="J38" i="2"/>
  <c r="J156" i="2"/>
  <c r="J211" i="2"/>
  <c r="J196" i="2"/>
  <c r="J184" i="2"/>
  <c r="J471" i="2"/>
  <c r="J592" i="2"/>
  <c r="J316" i="2"/>
  <c r="J317" i="2"/>
  <c r="J272" i="2"/>
  <c r="J46" i="2"/>
  <c r="J361" i="2"/>
  <c r="J445" i="2"/>
  <c r="J722" i="2"/>
  <c r="J697" i="2"/>
  <c r="J477" i="2"/>
  <c r="J370" i="2"/>
  <c r="J109" i="2"/>
  <c r="J115" i="2"/>
  <c r="J91" i="2"/>
  <c r="J332" i="2"/>
  <c r="J225" i="2"/>
  <c r="J235" i="2"/>
  <c r="J388" i="2"/>
  <c r="J275" i="2"/>
  <c r="J536" i="2"/>
  <c r="J16" i="2"/>
  <c r="J485" i="2"/>
  <c r="J349" i="2"/>
  <c r="J195" i="2"/>
  <c r="J531" i="2"/>
  <c r="J402" i="2"/>
  <c r="J553" i="2"/>
  <c r="J557" i="2"/>
  <c r="J261" i="2"/>
  <c r="J33" i="2"/>
  <c r="J628" i="2"/>
  <c r="J155" i="2"/>
  <c r="J502" i="2"/>
  <c r="J635" i="2"/>
  <c r="J515" i="2"/>
  <c r="J525" i="2"/>
  <c r="J585" i="2"/>
  <c r="J4" i="2"/>
  <c r="J454" i="2"/>
  <c r="J365" i="2"/>
  <c r="J646" i="2"/>
  <c r="J126" i="2"/>
  <c r="J141" i="2"/>
  <c r="J219" i="2"/>
  <c r="J18" i="2"/>
  <c r="J217" i="2"/>
  <c r="J208" i="2"/>
  <c r="J631" i="2"/>
  <c r="J169" i="2"/>
  <c r="J403" i="2"/>
  <c r="J45" i="2"/>
  <c r="J42" i="2"/>
  <c r="J675" i="2"/>
  <c r="J552" i="2"/>
  <c r="J412" i="2"/>
  <c r="J162" i="2"/>
  <c r="J300" i="2"/>
  <c r="J391" i="2"/>
  <c r="J684" i="2"/>
  <c r="J81" i="2"/>
  <c r="J617" i="2"/>
  <c r="J644" i="2"/>
  <c r="J472" i="2"/>
  <c r="J444" i="2"/>
  <c r="J64" i="2"/>
  <c r="J437" i="2"/>
  <c r="J39" i="2"/>
  <c r="J366" i="2"/>
  <c r="J238" i="2"/>
  <c r="J601" i="2"/>
  <c r="J396" i="2"/>
  <c r="J626" i="2"/>
  <c r="J528" i="2"/>
  <c r="J386" i="2"/>
  <c r="J267" i="2"/>
  <c r="J71" i="2"/>
  <c r="J488" i="2"/>
  <c r="J240" i="2"/>
  <c r="J597" i="2"/>
  <c r="J175" i="2"/>
  <c r="J524" i="2"/>
  <c r="J545" i="2"/>
  <c r="J154" i="2"/>
  <c r="J387" i="2"/>
  <c r="J306" i="2"/>
  <c r="J278" i="2"/>
  <c r="J82" i="2"/>
  <c r="J565" i="2"/>
  <c r="J279" i="2"/>
  <c r="J63" i="2"/>
  <c r="J670" i="2"/>
  <c r="J457" i="2"/>
  <c r="J266" i="2"/>
  <c r="J581" i="2"/>
  <c r="J583" i="2"/>
  <c r="J62" i="2"/>
  <c r="J496" i="2"/>
  <c r="J555" i="2"/>
  <c r="J726" i="2"/>
  <c r="J712" i="2"/>
  <c r="J590" i="2"/>
  <c r="J94" i="2"/>
  <c r="J418" i="2"/>
  <c r="J159" i="2"/>
  <c r="J529" i="2"/>
  <c r="J291" i="2"/>
  <c r="J305" i="2"/>
  <c r="J248" i="2"/>
  <c r="J289" i="2"/>
  <c r="J662" i="2"/>
  <c r="J700" i="2"/>
  <c r="J379" i="2"/>
  <c r="J598" i="2"/>
  <c r="J100" i="2"/>
  <c r="J170" i="2"/>
  <c r="J343" i="2"/>
  <c r="J57" i="2"/>
  <c r="J346" i="2"/>
  <c r="J263" i="2"/>
  <c r="J353" i="2"/>
  <c r="J467" i="2"/>
  <c r="J90" i="2"/>
  <c r="J32" i="2"/>
  <c r="J21" i="2"/>
  <c r="J29" i="2"/>
  <c r="J285" i="2"/>
  <c r="J584" i="2"/>
  <c r="J546" i="2"/>
  <c r="J79" i="2"/>
  <c r="J68" i="2"/>
  <c r="J554" i="2"/>
  <c r="J447" i="2"/>
  <c r="J340" i="2"/>
  <c r="J213" i="2"/>
  <c r="J559" i="2"/>
  <c r="J400" i="2"/>
  <c r="J458" i="2"/>
  <c r="J337" i="2"/>
  <c r="J373" i="2"/>
  <c r="J137" i="2"/>
  <c r="J214" i="2"/>
  <c r="J171" i="2"/>
  <c r="J492" i="2"/>
  <c r="J413" i="2"/>
  <c r="J54" i="2"/>
  <c r="J478" i="2"/>
  <c r="J604" i="2"/>
  <c r="J98" i="2"/>
  <c r="J113" i="2"/>
  <c r="J281" i="2"/>
  <c r="J313" i="2"/>
  <c r="J714" i="2"/>
  <c r="J85" i="2"/>
  <c r="J614" i="2"/>
  <c r="J52" i="2"/>
  <c r="J26" i="2"/>
  <c r="J334" i="2"/>
  <c r="J335" i="2"/>
  <c r="J70" i="2"/>
  <c r="J469" i="2"/>
  <c r="J561" i="2"/>
  <c r="J634" i="2"/>
  <c r="J244" i="2"/>
  <c r="J398" i="2"/>
  <c r="J629" i="2"/>
  <c r="J255" i="2"/>
  <c r="J368" i="2"/>
  <c r="J143" i="2"/>
  <c r="J180" i="2"/>
  <c r="J224" i="2"/>
  <c r="J473" i="2"/>
  <c r="J149" i="2"/>
  <c r="J87" i="2"/>
  <c r="J526" i="2"/>
  <c r="J377" i="2"/>
  <c r="J286" i="2"/>
  <c r="J499" i="2"/>
  <c r="J232" i="2"/>
  <c r="J627" i="2"/>
  <c r="J638" i="2"/>
  <c r="J246" i="2"/>
  <c r="J352" i="2"/>
  <c r="J304" i="2"/>
  <c r="J160" i="2"/>
  <c r="J198" i="2"/>
  <c r="J221" i="2"/>
  <c r="J222" i="2"/>
  <c r="J314" i="2"/>
  <c r="J220" i="2"/>
  <c r="J104" i="2"/>
  <c r="J568" i="2"/>
  <c r="J105" i="2"/>
  <c r="J24" i="2"/>
  <c r="J10" i="2"/>
  <c r="J497" i="2"/>
  <c r="J667" i="2"/>
  <c r="J8" i="2"/>
  <c r="J711" i="2"/>
  <c r="J119" i="2"/>
  <c r="J439" i="2"/>
  <c r="J645" i="2"/>
  <c r="J51" i="2"/>
  <c r="J406" i="2"/>
  <c r="J40" i="2"/>
  <c r="J607" i="2"/>
  <c r="J147" i="2"/>
  <c r="J55" i="2"/>
  <c r="J89" i="2"/>
  <c r="J660" i="2"/>
  <c r="J330" i="2"/>
  <c r="J30" i="2"/>
  <c r="J484" i="2"/>
  <c r="J709" i="2"/>
  <c r="J481" i="2"/>
  <c r="J397" i="2"/>
  <c r="J530" i="2"/>
  <c r="J129" i="2"/>
  <c r="J446" i="2"/>
  <c r="J65" i="2"/>
  <c r="J319" i="2"/>
  <c r="J118" i="2"/>
  <c r="J254" i="2"/>
  <c r="J321" i="2"/>
  <c r="J605" i="2"/>
  <c r="J658" i="2"/>
  <c r="J216" i="2"/>
  <c r="J580" i="2"/>
  <c r="J341" i="2"/>
  <c r="J318" i="2"/>
  <c r="J164" i="2"/>
  <c r="J212" i="2"/>
  <c r="J37" i="2"/>
  <c r="J375" i="2"/>
  <c r="J241" i="2"/>
  <c r="J489" i="2"/>
  <c r="J262" i="2"/>
  <c r="J411" i="2"/>
  <c r="J594" i="2"/>
  <c r="J609" i="2"/>
  <c r="J121" i="2"/>
  <c r="J178" i="2"/>
  <c r="J695" i="2"/>
  <c r="J518" i="2"/>
  <c r="J153" i="2"/>
  <c r="J679" i="2"/>
  <c r="J268" i="2"/>
  <c r="J185" i="2"/>
  <c r="J290" i="2"/>
  <c r="J302" i="2"/>
  <c r="J376" i="2"/>
  <c r="J385" i="2"/>
  <c r="J476" i="2"/>
  <c r="J689" i="2"/>
  <c r="J200" i="2"/>
  <c r="J157" i="2"/>
  <c r="J167" i="2"/>
  <c r="J17" i="2"/>
  <c r="J301" i="2"/>
  <c r="J514" i="2"/>
  <c r="J41" i="2"/>
  <c r="J120" i="2"/>
  <c r="J500" i="2"/>
  <c r="J95" i="2"/>
  <c r="J5" i="2"/>
  <c r="J50" i="2"/>
  <c r="J642" i="2"/>
  <c r="J128" i="2"/>
  <c r="J394" i="2"/>
  <c r="J12" i="2"/>
  <c r="J11" i="2"/>
  <c r="J139" i="2"/>
  <c r="J2" i="2"/>
  <c r="J494" i="2"/>
  <c r="J424" i="2"/>
  <c r="J239" i="2"/>
  <c r="J183" i="2"/>
  <c r="J438" i="2"/>
  <c r="J190" i="2"/>
  <c r="J177" i="2"/>
  <c r="J434" i="2"/>
  <c r="J650" i="2"/>
  <c r="J58" i="2"/>
  <c r="J201" i="2"/>
  <c r="J475" i="2"/>
  <c r="J13" i="2"/>
  <c r="J250" i="2"/>
  <c r="J48" i="2"/>
  <c r="J610" i="2"/>
  <c r="J101" i="2"/>
  <c r="J730" i="2"/>
  <c r="J517" i="2"/>
  <c r="J269" i="2"/>
  <c r="J247" i="2"/>
  <c r="J436" i="2"/>
  <c r="J558" i="2"/>
  <c r="J578" i="2"/>
  <c r="J202" i="2"/>
  <c r="J205" i="2"/>
  <c r="J344" i="2"/>
  <c r="J242" i="2"/>
  <c r="J374" i="2"/>
  <c r="J73" i="2"/>
  <c r="J355" i="2"/>
  <c r="J468" i="2"/>
  <c r="J692" i="2"/>
  <c r="J127" i="2"/>
  <c r="J676" i="2"/>
  <c r="J493" i="2"/>
  <c r="J97" i="2"/>
  <c r="J513" i="2"/>
  <c r="J409" i="2"/>
  <c r="J666" i="2"/>
  <c r="J83" i="2"/>
  <c r="J428" i="2"/>
  <c r="J34" i="2"/>
  <c r="J728" i="2"/>
  <c r="J426" i="2"/>
  <c r="J339" i="2"/>
  <c r="J277" i="2"/>
  <c r="J503" i="2"/>
  <c r="J233" i="2"/>
  <c r="J192" i="2"/>
  <c r="J419" i="2"/>
  <c r="J123" i="2"/>
  <c r="J527" i="2"/>
  <c r="J264" i="2"/>
  <c r="J258" i="2"/>
  <c r="J186" i="2"/>
  <c r="J399" i="2"/>
  <c r="J19" i="2"/>
  <c r="J371" i="2"/>
  <c r="J351" i="2"/>
  <c r="J431" i="2"/>
  <c r="J462" i="2"/>
  <c r="J721" i="2"/>
  <c r="J56" i="2"/>
  <c r="J693" i="2"/>
  <c r="J440" i="2"/>
  <c r="J133" i="2"/>
  <c r="J652" i="2"/>
  <c r="J508" i="2"/>
  <c r="J102" i="2"/>
  <c r="J110" i="2"/>
  <c r="J588" i="2"/>
  <c r="J732" i="2"/>
  <c r="J448" i="2"/>
  <c r="J532" i="2"/>
  <c r="J144" i="2"/>
  <c r="J655" i="2"/>
  <c r="J687" i="2"/>
  <c r="J569" i="2"/>
  <c r="J537" i="2"/>
  <c r="J103" i="2"/>
  <c r="J345" i="2"/>
  <c r="J237" i="2"/>
  <c r="J677" i="2"/>
  <c r="J505" i="2"/>
  <c r="J420" i="2"/>
  <c r="J479" i="2"/>
  <c r="J466" i="2"/>
  <c r="J333" i="2"/>
  <c r="J672" i="2"/>
  <c r="J15" i="2"/>
  <c r="J383" i="2"/>
  <c r="J227" i="2"/>
  <c r="J145" i="2"/>
  <c r="J461" i="2"/>
  <c r="J74" i="2"/>
  <c r="J491" i="2"/>
  <c r="J663" i="2"/>
  <c r="J372" i="2"/>
  <c r="J27" i="2"/>
  <c r="J681" i="2"/>
  <c r="J543" i="2"/>
  <c r="J405" i="2"/>
  <c r="J325" i="2"/>
  <c r="J533" i="2"/>
  <c r="J166" i="2"/>
  <c r="J421" i="2"/>
  <c r="J265" i="2"/>
  <c r="J389" i="2"/>
  <c r="J59" i="2"/>
  <c r="J163" i="2"/>
  <c r="J668" i="2"/>
  <c r="J22" i="2"/>
  <c r="J735" i="2"/>
  <c r="J727" i="2"/>
  <c r="J625" i="2"/>
  <c r="J228" i="2"/>
  <c r="J632" i="2"/>
  <c r="J432" i="2"/>
  <c r="J146" i="2"/>
  <c r="J452" i="2"/>
  <c r="J422" i="2"/>
  <c r="J464" i="2"/>
  <c r="J618" i="2"/>
  <c r="J498" i="2"/>
  <c r="J28" i="2"/>
  <c r="J230" i="2"/>
  <c r="J653" i="2"/>
  <c r="J615" i="2"/>
  <c r="J53" i="2"/>
  <c r="J80" i="2"/>
  <c r="J25" i="2"/>
  <c r="J521" i="2"/>
  <c r="J542" i="2"/>
  <c r="J474" i="2"/>
  <c r="J206" i="2"/>
  <c r="J188" i="2"/>
  <c r="J116" i="2"/>
  <c r="J140" i="2"/>
  <c r="J117" i="2"/>
  <c r="J312" i="2"/>
  <c r="J562" i="2"/>
  <c r="J256" i="2"/>
  <c r="J463" i="2"/>
  <c r="J47" i="2"/>
  <c r="J348" i="2"/>
  <c r="J556" i="2"/>
  <c r="J435" i="2"/>
  <c r="J619" i="2"/>
  <c r="J35" i="2"/>
  <c r="J292" i="2"/>
  <c r="J567" i="2"/>
  <c r="J93" i="2"/>
  <c r="J23" i="2"/>
  <c r="J657" i="2"/>
  <c r="J651" i="2"/>
  <c r="J181" i="2"/>
  <c r="J43" i="2"/>
  <c r="J276" i="2"/>
  <c r="J76" i="2"/>
  <c r="J393" i="2"/>
  <c r="J734" i="2"/>
  <c r="J363" i="2"/>
  <c r="J309" i="2"/>
  <c r="J253" i="2"/>
  <c r="J465" i="2"/>
  <c r="J673" i="2"/>
  <c r="J442" i="2"/>
  <c r="J158" i="2"/>
  <c r="J416" i="2"/>
  <c r="J176" i="2"/>
  <c r="J282" i="2"/>
  <c r="J571" i="2"/>
  <c r="J696" i="2"/>
  <c r="J541" i="2"/>
  <c r="J630" i="2"/>
  <c r="J328" i="2"/>
  <c r="J136" i="2"/>
  <c r="J708" i="2"/>
  <c r="J215" i="2"/>
  <c r="J723" i="2"/>
  <c r="J124" i="2"/>
  <c r="J430" i="2"/>
  <c r="J191" i="2"/>
  <c r="J699" i="2"/>
  <c r="J350" i="2"/>
  <c r="J362" i="2"/>
  <c r="J706" i="2"/>
  <c r="J715" i="2"/>
  <c r="J294" i="2"/>
  <c r="J280" i="2"/>
  <c r="J77" i="2"/>
  <c r="J622" i="2"/>
  <c r="J245" i="2"/>
  <c r="J733" i="2"/>
  <c r="J148" i="2"/>
  <c r="J573" i="2"/>
  <c r="J106" i="2"/>
  <c r="J549" i="2"/>
  <c r="J130" i="2"/>
  <c r="J131" i="2"/>
  <c r="J179" i="2"/>
  <c r="J75" i="2"/>
  <c r="J620" i="2"/>
  <c r="J623" i="2"/>
  <c r="J551" i="2"/>
  <c r="J688" i="2"/>
  <c r="J682" i="2"/>
  <c r="J367" i="2"/>
  <c r="J296" i="2"/>
  <c r="J326" i="2"/>
  <c r="J356" i="2"/>
  <c r="J548" i="2"/>
  <c r="J322" i="2"/>
  <c r="J138" i="2"/>
  <c r="J470" i="2"/>
  <c r="J560" i="2"/>
  <c r="J401" i="2"/>
  <c r="J737" i="2"/>
  <c r="J685" i="2"/>
  <c r="J654" i="2"/>
  <c r="J718" i="2"/>
  <c r="J134" i="2"/>
  <c r="J690" i="2"/>
  <c r="J575" i="2"/>
  <c r="J674" i="2"/>
  <c r="J251" i="2"/>
  <c r="J547" i="2"/>
  <c r="J595" i="2"/>
  <c r="J641" i="2"/>
  <c r="J331" i="2"/>
  <c r="J501" i="2"/>
  <c r="J596" i="2"/>
  <c r="J522" i="2"/>
  <c r="J108" i="2"/>
  <c r="J135" i="2"/>
  <c r="J704" i="2"/>
  <c r="J589" i="2"/>
  <c r="J96" i="2"/>
  <c r="J308" i="2"/>
  <c r="J61" i="2"/>
  <c r="J564" i="2"/>
  <c r="J395" i="2"/>
  <c r="J359" i="2"/>
  <c r="J417" i="2"/>
  <c r="J295" i="2"/>
  <c r="J550" i="2"/>
  <c r="J574" i="2"/>
  <c r="J643" i="2"/>
  <c r="J249" i="2"/>
  <c r="J236" i="2"/>
  <c r="J380" i="2"/>
  <c r="J731" i="2"/>
  <c r="J229" i="2"/>
  <c r="J572" i="2"/>
  <c r="J364" i="2"/>
  <c r="J172" i="2"/>
  <c r="J414" i="2"/>
  <c r="J509" i="2"/>
  <c r="J570" i="2"/>
  <c r="J453" i="2"/>
  <c r="J347" i="2"/>
  <c r="J410" i="2"/>
  <c r="J603" i="2"/>
  <c r="J425" i="2"/>
  <c r="J433" i="2"/>
  <c r="J173" i="2"/>
  <c r="J694" i="2"/>
  <c r="J504" i="2"/>
  <c r="J495" i="2"/>
  <c r="J234" i="2"/>
  <c r="J182" i="2"/>
  <c r="J320" i="2"/>
  <c r="J587" i="2"/>
  <c r="J611" i="2"/>
  <c r="J593" i="2"/>
  <c r="J649" i="2"/>
  <c r="J455" i="2"/>
  <c r="J298" i="2"/>
  <c r="J203" i="2"/>
  <c r="J487" i="2"/>
  <c r="J576" i="2"/>
  <c r="J671" i="2"/>
  <c r="J483" i="2"/>
  <c r="J713" i="2"/>
  <c r="J382" i="2"/>
  <c r="J600" i="2"/>
  <c r="J271" i="2"/>
  <c r="J404" i="2"/>
  <c r="J259" i="2"/>
  <c r="J392" i="2"/>
  <c r="J729" i="2"/>
  <c r="J612" i="2"/>
  <c r="J441" i="2"/>
  <c r="J678" i="2"/>
  <c r="J599" i="2"/>
  <c r="J381" i="2"/>
  <c r="J429" i="2"/>
  <c r="J608" i="2"/>
  <c r="J535" i="2"/>
  <c r="J647" i="2"/>
  <c r="J702" i="2"/>
  <c r="J686" i="2"/>
  <c r="J459" i="2"/>
  <c r="J720" i="2"/>
  <c r="J633" i="2"/>
  <c r="J602" i="2"/>
  <c r="J738" i="2"/>
  <c r="J724" i="2"/>
  <c r="J703" i="2"/>
  <c r="J707" i="2"/>
  <c r="J705" i="2"/>
  <c r="J579" i="2"/>
  <c r="J616" i="2"/>
  <c r="J613" i="2"/>
  <c r="J591" i="2"/>
  <c r="J716" i="2"/>
  <c r="J640" i="2"/>
  <c r="J710" i="2"/>
  <c r="J719" i="2"/>
  <c r="J665" i="2"/>
  <c r="J725" i="2"/>
  <c r="J717" i="2"/>
  <c r="J683" i="2"/>
  <c r="J680" i="2"/>
  <c r="J582" i="2"/>
  <c r="J669" i="2"/>
  <c r="J701" i="2"/>
  <c r="J661" i="2"/>
  <c r="J736" i="2"/>
  <c r="H566" i="2"/>
  <c r="H539" i="2"/>
  <c r="H621" i="2"/>
  <c r="H125" i="2"/>
  <c r="H423" i="2"/>
  <c r="H544" i="2"/>
  <c r="H357" i="2"/>
  <c r="H512" i="2"/>
  <c r="H586" i="2"/>
  <c r="H327" i="2"/>
  <c r="H360" i="2"/>
  <c r="H510" i="2"/>
  <c r="H270" i="2"/>
  <c r="H691" i="2"/>
  <c r="H199" i="2"/>
  <c r="H168" i="2"/>
  <c r="H142" i="2"/>
  <c r="H450" i="2"/>
  <c r="H659" i="2"/>
  <c r="H523" i="2"/>
  <c r="H520" i="2"/>
  <c r="H384" i="2"/>
  <c r="H88" i="2"/>
  <c r="H427" i="2"/>
  <c r="H107" i="2"/>
  <c r="H283" i="2"/>
  <c r="H506" i="2"/>
  <c r="H20" i="2"/>
  <c r="H204" i="2"/>
  <c r="H656" i="2"/>
  <c r="H354" i="2"/>
  <c r="H122" i="2"/>
  <c r="H664" i="2"/>
  <c r="H114" i="2"/>
  <c r="H648" i="2"/>
  <c r="H72" i="2"/>
  <c r="H6" i="2"/>
  <c r="H639" i="2"/>
  <c r="H284" i="2"/>
  <c r="H84" i="2"/>
  <c r="H516" i="2"/>
  <c r="H99" i="2"/>
  <c r="H36" i="2"/>
  <c r="H223" i="2"/>
  <c r="H303" i="2"/>
  <c r="H534" i="2"/>
  <c r="H209" i="2"/>
  <c r="H563" i="2"/>
  <c r="H257" i="2"/>
  <c r="H408" i="2"/>
  <c r="H174" i="2"/>
  <c r="H112" i="2"/>
  <c r="H78" i="2"/>
  <c r="H637" i="2"/>
  <c r="H86" i="2"/>
  <c r="H511" i="2"/>
  <c r="H480" i="2"/>
  <c r="H67" i="2"/>
  <c r="H540" i="2"/>
  <c r="H460" i="2"/>
  <c r="H161" i="2"/>
  <c r="H310" i="2"/>
  <c r="H299" i="2"/>
  <c r="H189" i="2"/>
  <c r="H443" i="2"/>
  <c r="H456" i="2"/>
  <c r="H297" i="2"/>
  <c r="H231" i="2"/>
  <c r="H390" i="2"/>
  <c r="H150" i="2"/>
  <c r="H449" i="2"/>
  <c r="H606" i="2"/>
  <c r="H307" i="2"/>
  <c r="H69" i="2"/>
  <c r="H482" i="2"/>
  <c r="H132" i="2"/>
  <c r="H194" i="2"/>
  <c r="H323" i="2"/>
  <c r="H490" i="2"/>
  <c r="H3" i="2"/>
  <c r="H336" i="2"/>
  <c r="H197" i="2"/>
  <c r="H315" i="2"/>
  <c r="H92" i="2"/>
  <c r="H538" i="2"/>
  <c r="H311" i="2"/>
  <c r="H577" i="2"/>
  <c r="H207" i="2"/>
  <c r="H44" i="2"/>
  <c r="H338" i="2"/>
  <c r="H14" i="2"/>
  <c r="H329" i="2"/>
  <c r="H636" i="2"/>
  <c r="H324" i="2"/>
  <c r="H243" i="2"/>
  <c r="H7" i="2"/>
  <c r="H415" i="2"/>
  <c r="H60" i="2"/>
  <c r="H293" i="2"/>
  <c r="H66" i="2"/>
  <c r="H369" i="2"/>
  <c r="H187" i="2"/>
  <c r="H288" i="2"/>
  <c r="H252" i="2"/>
  <c r="H218" i="2"/>
  <c r="H507" i="2"/>
  <c r="H151" i="2"/>
  <c r="H260" i="2"/>
  <c r="H407" i="2"/>
  <c r="H111" i="2"/>
  <c r="H165" i="2"/>
  <c r="H274" i="2"/>
  <c r="H210" i="2"/>
  <c r="H624" i="2"/>
  <c r="H358" i="2"/>
  <c r="H31" i="2"/>
  <c r="H519" i="2"/>
  <c r="H226" i="2"/>
  <c r="H698" i="2"/>
  <c r="H9" i="2"/>
  <c r="H152" i="2"/>
  <c r="H486" i="2"/>
  <c r="H193" i="2"/>
  <c r="H378" i="2"/>
  <c r="H49" i="2"/>
  <c r="H273" i="2"/>
  <c r="H287" i="2"/>
  <c r="H342" i="2"/>
  <c r="H451" i="2"/>
  <c r="H38" i="2"/>
  <c r="H156" i="2"/>
  <c r="H211" i="2"/>
  <c r="H196" i="2"/>
  <c r="H184" i="2"/>
  <c r="H471" i="2"/>
  <c r="H592" i="2"/>
  <c r="H316" i="2"/>
  <c r="H317" i="2"/>
  <c r="H272" i="2"/>
  <c r="H46" i="2"/>
  <c r="H361" i="2"/>
  <c r="H445" i="2"/>
  <c r="H722" i="2"/>
  <c r="H697" i="2"/>
  <c r="H477" i="2"/>
  <c r="H370" i="2"/>
  <c r="H109" i="2"/>
  <c r="H115" i="2"/>
  <c r="H91" i="2"/>
  <c r="H332" i="2"/>
  <c r="H225" i="2"/>
  <c r="H235" i="2"/>
  <c r="H388" i="2"/>
  <c r="H275" i="2"/>
  <c r="H536" i="2"/>
  <c r="H16" i="2"/>
  <c r="H485" i="2"/>
  <c r="H349" i="2"/>
  <c r="H195" i="2"/>
  <c r="H531" i="2"/>
  <c r="H402" i="2"/>
  <c r="H553" i="2"/>
  <c r="H557" i="2"/>
  <c r="H261" i="2"/>
  <c r="H33" i="2"/>
  <c r="H628" i="2"/>
  <c r="H155" i="2"/>
  <c r="H502" i="2"/>
  <c r="H635" i="2"/>
  <c r="H515" i="2"/>
  <c r="H525" i="2"/>
  <c r="H585" i="2"/>
  <c r="H4" i="2"/>
  <c r="H454" i="2"/>
  <c r="H365" i="2"/>
  <c r="H646" i="2"/>
  <c r="H126" i="2"/>
  <c r="H141" i="2"/>
  <c r="H219" i="2"/>
  <c r="H18" i="2"/>
  <c r="H217" i="2"/>
  <c r="H208" i="2"/>
  <c r="H631" i="2"/>
  <c r="H169" i="2"/>
  <c r="H403" i="2"/>
  <c r="H45" i="2"/>
  <c r="H42" i="2"/>
  <c r="H675" i="2"/>
  <c r="H552" i="2"/>
  <c r="H412" i="2"/>
  <c r="H162" i="2"/>
  <c r="H300" i="2"/>
  <c r="H391" i="2"/>
  <c r="H684" i="2"/>
  <c r="H81" i="2"/>
  <c r="H617" i="2"/>
  <c r="H644" i="2"/>
  <c r="H472" i="2"/>
  <c r="H444" i="2"/>
  <c r="H64" i="2"/>
  <c r="H437" i="2"/>
  <c r="H39" i="2"/>
  <c r="H366" i="2"/>
  <c r="H238" i="2"/>
  <c r="H601" i="2"/>
  <c r="H396" i="2"/>
  <c r="H626" i="2"/>
  <c r="H528" i="2"/>
  <c r="H386" i="2"/>
  <c r="H267" i="2"/>
  <c r="H71" i="2"/>
  <c r="H488" i="2"/>
  <c r="H240" i="2"/>
  <c r="H597" i="2"/>
  <c r="H175" i="2"/>
  <c r="H524" i="2"/>
  <c r="H545" i="2"/>
  <c r="H154" i="2"/>
  <c r="H387" i="2"/>
  <c r="H306" i="2"/>
  <c r="H278" i="2"/>
  <c r="H82" i="2"/>
  <c r="H565" i="2"/>
  <c r="H279" i="2"/>
  <c r="H63" i="2"/>
  <c r="H670" i="2"/>
  <c r="H457" i="2"/>
  <c r="H266" i="2"/>
  <c r="H581" i="2"/>
  <c r="H583" i="2"/>
  <c r="H62" i="2"/>
  <c r="H496" i="2"/>
  <c r="H555" i="2"/>
  <c r="H726" i="2"/>
  <c r="H712" i="2"/>
  <c r="H590" i="2"/>
  <c r="H94" i="2"/>
  <c r="H418" i="2"/>
  <c r="H159" i="2"/>
  <c r="H529" i="2"/>
  <c r="H291" i="2"/>
  <c r="H305" i="2"/>
  <c r="H248" i="2"/>
  <c r="H289" i="2"/>
  <c r="H662" i="2"/>
  <c r="H700" i="2"/>
  <c r="H379" i="2"/>
  <c r="H598" i="2"/>
  <c r="H100" i="2"/>
  <c r="H170" i="2"/>
  <c r="H343" i="2"/>
  <c r="H57" i="2"/>
  <c r="H346" i="2"/>
  <c r="H263" i="2"/>
  <c r="H353" i="2"/>
  <c r="H467" i="2"/>
  <c r="H90" i="2"/>
  <c r="H32" i="2"/>
  <c r="H21" i="2"/>
  <c r="H29" i="2"/>
  <c r="H285" i="2"/>
  <c r="H584" i="2"/>
  <c r="H546" i="2"/>
  <c r="H79" i="2"/>
  <c r="H68" i="2"/>
  <c r="H554" i="2"/>
  <c r="H447" i="2"/>
  <c r="H340" i="2"/>
  <c r="H213" i="2"/>
  <c r="H559" i="2"/>
  <c r="H400" i="2"/>
  <c r="H458" i="2"/>
  <c r="H337" i="2"/>
  <c r="H373" i="2"/>
  <c r="H137" i="2"/>
  <c r="H214" i="2"/>
  <c r="H171" i="2"/>
  <c r="H492" i="2"/>
  <c r="H413" i="2"/>
  <c r="H54" i="2"/>
  <c r="H478" i="2"/>
  <c r="H604" i="2"/>
  <c r="H98" i="2"/>
  <c r="H113" i="2"/>
  <c r="H281" i="2"/>
  <c r="H313" i="2"/>
  <c r="H714" i="2"/>
  <c r="H85" i="2"/>
  <c r="H614" i="2"/>
  <c r="H52" i="2"/>
  <c r="H26" i="2"/>
  <c r="H334" i="2"/>
  <c r="H335" i="2"/>
  <c r="H70" i="2"/>
  <c r="H469" i="2"/>
  <c r="H561" i="2"/>
  <c r="H634" i="2"/>
  <c r="H244" i="2"/>
  <c r="H398" i="2"/>
  <c r="H629" i="2"/>
  <c r="H255" i="2"/>
  <c r="H368" i="2"/>
  <c r="H143" i="2"/>
  <c r="H180" i="2"/>
  <c r="H224" i="2"/>
  <c r="H473" i="2"/>
  <c r="H149" i="2"/>
  <c r="H87" i="2"/>
  <c r="H526" i="2"/>
  <c r="H377" i="2"/>
  <c r="H286" i="2"/>
  <c r="H499" i="2"/>
  <c r="H232" i="2"/>
  <c r="H627" i="2"/>
  <c r="H638" i="2"/>
  <c r="H246" i="2"/>
  <c r="H352" i="2"/>
  <c r="H304" i="2"/>
  <c r="H160" i="2"/>
  <c r="H198" i="2"/>
  <c r="H221" i="2"/>
  <c r="H222" i="2"/>
  <c r="H314" i="2"/>
  <c r="H220" i="2"/>
  <c r="H104" i="2"/>
  <c r="H568" i="2"/>
  <c r="H105" i="2"/>
  <c r="H24" i="2"/>
  <c r="H10" i="2"/>
  <c r="H497" i="2"/>
  <c r="H667" i="2"/>
  <c r="H8" i="2"/>
  <c r="H711" i="2"/>
  <c r="H119" i="2"/>
  <c r="H439" i="2"/>
  <c r="H645" i="2"/>
  <c r="H51" i="2"/>
  <c r="H406" i="2"/>
  <c r="H40" i="2"/>
  <c r="H607" i="2"/>
  <c r="H147" i="2"/>
  <c r="H55" i="2"/>
  <c r="H89" i="2"/>
  <c r="H660" i="2"/>
  <c r="H330" i="2"/>
  <c r="H30" i="2"/>
  <c r="H484" i="2"/>
  <c r="H709" i="2"/>
  <c r="H481" i="2"/>
  <c r="H397" i="2"/>
  <c r="H530" i="2"/>
  <c r="H129" i="2"/>
  <c r="H446" i="2"/>
  <c r="H65" i="2"/>
  <c r="H319" i="2"/>
  <c r="H118" i="2"/>
  <c r="H254" i="2"/>
  <c r="H321" i="2"/>
  <c r="H605" i="2"/>
  <c r="H658" i="2"/>
  <c r="H216" i="2"/>
  <c r="H580" i="2"/>
  <c r="H341" i="2"/>
  <c r="H318" i="2"/>
  <c r="H164" i="2"/>
  <c r="H212" i="2"/>
  <c r="H37" i="2"/>
  <c r="H375" i="2"/>
  <c r="H241" i="2"/>
  <c r="H489" i="2"/>
  <c r="H262" i="2"/>
  <c r="H411" i="2"/>
  <c r="H594" i="2"/>
  <c r="H609" i="2"/>
  <c r="H121" i="2"/>
  <c r="H178" i="2"/>
  <c r="H695" i="2"/>
  <c r="H518" i="2"/>
  <c r="H153" i="2"/>
  <c r="H679" i="2"/>
  <c r="H268" i="2"/>
  <c r="H185" i="2"/>
  <c r="H290" i="2"/>
  <c r="H302" i="2"/>
  <c r="H376" i="2"/>
  <c r="H385" i="2"/>
  <c r="H476" i="2"/>
  <c r="H689" i="2"/>
  <c r="H200" i="2"/>
  <c r="H157" i="2"/>
  <c r="H167" i="2"/>
  <c r="H17" i="2"/>
  <c r="H301" i="2"/>
  <c r="H514" i="2"/>
  <c r="H41" i="2"/>
  <c r="H120" i="2"/>
  <c r="H500" i="2"/>
  <c r="H95" i="2"/>
  <c r="H5" i="2"/>
  <c r="H50" i="2"/>
  <c r="H642" i="2"/>
  <c r="H128" i="2"/>
  <c r="H394" i="2"/>
  <c r="H12" i="2"/>
  <c r="H11" i="2"/>
  <c r="H139" i="2"/>
  <c r="H2" i="2"/>
  <c r="H494" i="2"/>
  <c r="H424" i="2"/>
  <c r="H239" i="2"/>
  <c r="H183" i="2"/>
  <c r="H438" i="2"/>
  <c r="H190" i="2"/>
  <c r="H177" i="2"/>
  <c r="H434" i="2"/>
  <c r="H650" i="2"/>
  <c r="H58" i="2"/>
  <c r="H201" i="2"/>
  <c r="H475" i="2"/>
  <c r="H13" i="2"/>
  <c r="H250" i="2"/>
  <c r="H48" i="2"/>
  <c r="H610" i="2"/>
  <c r="H101" i="2"/>
  <c r="H730" i="2"/>
  <c r="H517" i="2"/>
  <c r="H269" i="2"/>
  <c r="H247" i="2"/>
  <c r="H436" i="2"/>
  <c r="H558" i="2"/>
  <c r="H578" i="2"/>
  <c r="H202" i="2"/>
  <c r="H205" i="2"/>
  <c r="H344" i="2"/>
  <c r="H242" i="2"/>
  <c r="H374" i="2"/>
  <c r="H73" i="2"/>
  <c r="H355" i="2"/>
  <c r="H468" i="2"/>
  <c r="H692" i="2"/>
  <c r="H127" i="2"/>
  <c r="H676" i="2"/>
  <c r="H493" i="2"/>
  <c r="H97" i="2"/>
  <c r="H513" i="2"/>
  <c r="H409" i="2"/>
  <c r="H666" i="2"/>
  <c r="H83" i="2"/>
  <c r="H428" i="2"/>
  <c r="H34" i="2"/>
  <c r="H728" i="2"/>
  <c r="H426" i="2"/>
  <c r="H339" i="2"/>
  <c r="H277" i="2"/>
  <c r="H503" i="2"/>
  <c r="H233" i="2"/>
  <c r="H192" i="2"/>
  <c r="H419" i="2"/>
  <c r="H123" i="2"/>
  <c r="H527" i="2"/>
  <c r="H264" i="2"/>
  <c r="H258" i="2"/>
  <c r="H186" i="2"/>
  <c r="H399" i="2"/>
  <c r="H19" i="2"/>
  <c r="H371" i="2"/>
  <c r="H351" i="2"/>
  <c r="H431" i="2"/>
  <c r="H462" i="2"/>
  <c r="H721" i="2"/>
  <c r="H56" i="2"/>
  <c r="H693" i="2"/>
  <c r="H440" i="2"/>
  <c r="H133" i="2"/>
  <c r="H652" i="2"/>
  <c r="H508" i="2"/>
  <c r="H102" i="2"/>
  <c r="H110" i="2"/>
  <c r="H588" i="2"/>
  <c r="H732" i="2"/>
  <c r="H448" i="2"/>
  <c r="H532" i="2"/>
  <c r="H144" i="2"/>
  <c r="H655" i="2"/>
  <c r="H687" i="2"/>
  <c r="H569" i="2"/>
  <c r="H537" i="2"/>
  <c r="H103" i="2"/>
  <c r="H345" i="2"/>
  <c r="H237" i="2"/>
  <c r="H677" i="2"/>
  <c r="H505" i="2"/>
  <c r="H420" i="2"/>
  <c r="H479" i="2"/>
  <c r="H466" i="2"/>
  <c r="H333" i="2"/>
  <c r="H672" i="2"/>
  <c r="H15" i="2"/>
  <c r="H383" i="2"/>
  <c r="H227" i="2"/>
  <c r="H145" i="2"/>
  <c r="H461" i="2"/>
  <c r="H74" i="2"/>
  <c r="H491" i="2"/>
  <c r="H663" i="2"/>
  <c r="H372" i="2"/>
  <c r="H27" i="2"/>
  <c r="H681" i="2"/>
  <c r="H543" i="2"/>
  <c r="H405" i="2"/>
  <c r="H325" i="2"/>
  <c r="H533" i="2"/>
  <c r="H166" i="2"/>
  <c r="H421" i="2"/>
  <c r="H265" i="2"/>
  <c r="H389" i="2"/>
  <c r="H59" i="2"/>
  <c r="H163" i="2"/>
  <c r="H668" i="2"/>
  <c r="H22" i="2"/>
  <c r="H735" i="2"/>
  <c r="H727" i="2"/>
  <c r="H625" i="2"/>
  <c r="H228" i="2"/>
  <c r="H632" i="2"/>
  <c r="H432" i="2"/>
  <c r="H146" i="2"/>
  <c r="H452" i="2"/>
  <c r="H422" i="2"/>
  <c r="H464" i="2"/>
  <c r="H618" i="2"/>
  <c r="H498" i="2"/>
  <c r="H28" i="2"/>
  <c r="H230" i="2"/>
  <c r="H653" i="2"/>
  <c r="H615" i="2"/>
  <c r="H53" i="2"/>
  <c r="H80" i="2"/>
  <c r="H25" i="2"/>
  <c r="H521" i="2"/>
  <c r="H542" i="2"/>
  <c r="H474" i="2"/>
  <c r="H206" i="2"/>
  <c r="H188" i="2"/>
  <c r="H116" i="2"/>
  <c r="H140" i="2"/>
  <c r="H117" i="2"/>
  <c r="H312" i="2"/>
  <c r="H562" i="2"/>
  <c r="H256" i="2"/>
  <c r="H463" i="2"/>
  <c r="H47" i="2"/>
  <c r="H348" i="2"/>
  <c r="H556" i="2"/>
  <c r="H435" i="2"/>
  <c r="H619" i="2"/>
  <c r="H35" i="2"/>
  <c r="H292" i="2"/>
  <c r="H567" i="2"/>
  <c r="H93" i="2"/>
  <c r="H23" i="2"/>
  <c r="H657" i="2"/>
  <c r="H651" i="2"/>
  <c r="H181" i="2"/>
  <c r="H43" i="2"/>
  <c r="H276" i="2"/>
  <c r="H76" i="2"/>
  <c r="H393" i="2"/>
  <c r="H734" i="2"/>
  <c r="H363" i="2"/>
  <c r="H309" i="2"/>
  <c r="H253" i="2"/>
  <c r="H465" i="2"/>
  <c r="H673" i="2"/>
  <c r="H442" i="2"/>
  <c r="H158" i="2"/>
  <c r="H416" i="2"/>
  <c r="H176" i="2"/>
  <c r="H282" i="2"/>
  <c r="H571" i="2"/>
  <c r="H696" i="2"/>
  <c r="H541" i="2"/>
  <c r="H630" i="2"/>
  <c r="H328" i="2"/>
  <c r="H136" i="2"/>
  <c r="H708" i="2"/>
  <c r="H215" i="2"/>
  <c r="H723" i="2"/>
  <c r="H124" i="2"/>
  <c r="H430" i="2"/>
  <c r="H191" i="2"/>
  <c r="H699" i="2"/>
  <c r="H350" i="2"/>
  <c r="H362" i="2"/>
  <c r="H706" i="2"/>
  <c r="H715" i="2"/>
  <c r="H294" i="2"/>
  <c r="H280" i="2"/>
  <c r="H77" i="2"/>
  <c r="H622" i="2"/>
  <c r="H245" i="2"/>
  <c r="H733" i="2"/>
  <c r="H148" i="2"/>
  <c r="H573" i="2"/>
  <c r="H106" i="2"/>
  <c r="H549" i="2"/>
  <c r="H130" i="2"/>
  <c r="H131" i="2"/>
  <c r="H179" i="2"/>
  <c r="H75" i="2"/>
  <c r="H620" i="2"/>
  <c r="H623" i="2"/>
  <c r="H551" i="2"/>
  <c r="H688" i="2"/>
  <c r="H682" i="2"/>
  <c r="H367" i="2"/>
  <c r="H296" i="2"/>
  <c r="H326" i="2"/>
  <c r="H356" i="2"/>
  <c r="H548" i="2"/>
  <c r="H322" i="2"/>
  <c r="H138" i="2"/>
  <c r="H470" i="2"/>
  <c r="H560" i="2"/>
  <c r="H401" i="2"/>
  <c r="H737" i="2"/>
  <c r="H685" i="2"/>
  <c r="H654" i="2"/>
  <c r="H718" i="2"/>
  <c r="H134" i="2"/>
  <c r="H690" i="2"/>
  <c r="H575" i="2"/>
  <c r="H674" i="2"/>
  <c r="H251" i="2"/>
  <c r="H547" i="2"/>
  <c r="H595" i="2"/>
  <c r="H641" i="2"/>
  <c r="H331" i="2"/>
  <c r="H501" i="2"/>
  <c r="H596" i="2"/>
  <c r="H522" i="2"/>
  <c r="H108" i="2"/>
  <c r="H135" i="2"/>
  <c r="H704" i="2"/>
  <c r="H589" i="2"/>
  <c r="H96" i="2"/>
  <c r="H308" i="2"/>
  <c r="H61" i="2"/>
  <c r="H564" i="2"/>
  <c r="H395" i="2"/>
  <c r="H359" i="2"/>
  <c r="H417" i="2"/>
  <c r="H295" i="2"/>
  <c r="H550" i="2"/>
  <c r="H574" i="2"/>
  <c r="H643" i="2"/>
  <c r="H249" i="2"/>
  <c r="H236" i="2"/>
  <c r="H380" i="2"/>
  <c r="H731" i="2"/>
  <c r="H229" i="2"/>
  <c r="H572" i="2"/>
  <c r="H364" i="2"/>
  <c r="H172" i="2"/>
  <c r="H414" i="2"/>
  <c r="H509" i="2"/>
  <c r="H570" i="2"/>
  <c r="H453" i="2"/>
  <c r="H347" i="2"/>
  <c r="H410" i="2"/>
  <c r="H603" i="2"/>
  <c r="H425" i="2"/>
  <c r="H433" i="2"/>
  <c r="H173" i="2"/>
  <c r="H694" i="2"/>
  <c r="H504" i="2"/>
  <c r="H495" i="2"/>
  <c r="H234" i="2"/>
  <c r="H182" i="2"/>
  <c r="H320" i="2"/>
  <c r="H587" i="2"/>
  <c r="H611" i="2"/>
  <c r="H593" i="2"/>
  <c r="H649" i="2"/>
  <c r="H455" i="2"/>
  <c r="H298" i="2"/>
  <c r="H203" i="2"/>
  <c r="H487" i="2"/>
  <c r="H576" i="2"/>
  <c r="H671" i="2"/>
  <c r="H483" i="2"/>
  <c r="H713" i="2"/>
  <c r="H382" i="2"/>
  <c r="H600" i="2"/>
  <c r="H271" i="2"/>
  <c r="H404" i="2"/>
  <c r="H259" i="2"/>
  <c r="H392" i="2"/>
  <c r="H729" i="2"/>
  <c r="H612" i="2"/>
  <c r="H441" i="2"/>
  <c r="H678" i="2"/>
  <c r="H599" i="2"/>
  <c r="H381" i="2"/>
  <c r="H429" i="2"/>
  <c r="H608" i="2"/>
  <c r="H535" i="2"/>
  <c r="H647" i="2"/>
  <c r="H702" i="2"/>
  <c r="H686" i="2"/>
  <c r="H459" i="2"/>
  <c r="H720" i="2"/>
  <c r="H633" i="2"/>
  <c r="H602" i="2"/>
  <c r="H738" i="2"/>
  <c r="H724" i="2"/>
  <c r="H703" i="2"/>
  <c r="H707" i="2"/>
  <c r="H705" i="2"/>
  <c r="H579" i="2"/>
  <c r="H616" i="2"/>
  <c r="H613" i="2"/>
  <c r="H591" i="2"/>
  <c r="H716" i="2"/>
  <c r="H640" i="2"/>
  <c r="H710" i="2"/>
  <c r="H719" i="2"/>
  <c r="H665" i="2"/>
  <c r="H725" i="2"/>
  <c r="H717" i="2"/>
  <c r="H683" i="2"/>
  <c r="H680" i="2"/>
  <c r="H582" i="2"/>
  <c r="H669" i="2"/>
  <c r="H701" i="2"/>
  <c r="H661" i="2"/>
  <c r="H736" i="2"/>
  <c r="P34" i="3" l="1"/>
  <c r="I34" i="3"/>
  <c r="S34" i="3"/>
  <c r="D118" i="3"/>
  <c r="I118" i="3"/>
  <c r="S118" i="3"/>
  <c r="D102" i="3"/>
  <c r="S102" i="3"/>
  <c r="I102" i="3"/>
  <c r="F109" i="3"/>
  <c r="I109" i="3"/>
  <c r="S109" i="3"/>
  <c r="D82" i="3"/>
  <c r="I82" i="3"/>
  <c r="S82" i="3"/>
  <c r="F27" i="3"/>
  <c r="I27" i="3"/>
  <c r="S27" i="3"/>
  <c r="I17" i="3"/>
  <c r="S17" i="3"/>
  <c r="D56" i="3"/>
  <c r="S56" i="3"/>
  <c r="I56" i="3"/>
  <c r="D52" i="3"/>
  <c r="S52" i="3"/>
  <c r="I52" i="3"/>
  <c r="S31" i="3"/>
  <c r="I31" i="3"/>
  <c r="F10" i="3"/>
  <c r="I10" i="3"/>
  <c r="S10" i="3"/>
  <c r="E36" i="3"/>
  <c r="S36" i="3"/>
  <c r="I36" i="3"/>
  <c r="S121" i="3"/>
  <c r="I121" i="3"/>
  <c r="S87" i="3"/>
  <c r="I87" i="3"/>
  <c r="I73" i="3"/>
  <c r="S73" i="3"/>
  <c r="S51" i="3"/>
  <c r="I51" i="3"/>
  <c r="H92" i="3"/>
  <c r="S92" i="3"/>
  <c r="I92" i="3"/>
  <c r="S40" i="3"/>
  <c r="I40" i="3"/>
  <c r="S32" i="3"/>
  <c r="I32" i="3"/>
  <c r="I33" i="3"/>
  <c r="S33" i="3"/>
  <c r="H43" i="3"/>
  <c r="I43" i="3"/>
  <c r="S43" i="3"/>
  <c r="H67" i="3"/>
  <c r="I67" i="3"/>
  <c r="S67" i="3"/>
  <c r="D106" i="3"/>
  <c r="I106" i="3"/>
  <c r="S106" i="3"/>
  <c r="F115" i="3"/>
  <c r="I115" i="3"/>
  <c r="S115" i="3"/>
  <c r="G100" i="3"/>
  <c r="I100" i="3"/>
  <c r="S100" i="3"/>
  <c r="I9" i="3"/>
  <c r="S9" i="3"/>
  <c r="S62" i="3"/>
  <c r="I62" i="3"/>
  <c r="G119" i="3"/>
  <c r="I119" i="3"/>
  <c r="S119" i="3"/>
  <c r="H95" i="3"/>
  <c r="S95" i="3"/>
  <c r="I95" i="3"/>
  <c r="G55" i="3"/>
  <c r="I55" i="3"/>
  <c r="S55" i="3"/>
  <c r="G29" i="3"/>
  <c r="I29" i="3"/>
  <c r="S29" i="3"/>
  <c r="G79" i="3"/>
  <c r="S79" i="3"/>
  <c r="I79" i="3"/>
  <c r="I12" i="3"/>
  <c r="S12" i="3"/>
  <c r="G85" i="3"/>
  <c r="I85" i="3"/>
  <c r="S85" i="3"/>
  <c r="E114" i="3"/>
  <c r="I114" i="3"/>
  <c r="S114" i="3"/>
  <c r="F101" i="3"/>
  <c r="I101" i="3"/>
  <c r="S101" i="3"/>
  <c r="E103" i="3"/>
  <c r="S103" i="3"/>
  <c r="I103" i="3"/>
  <c r="E53" i="3"/>
  <c r="S53" i="3"/>
  <c r="I53" i="3"/>
  <c r="I30" i="3"/>
  <c r="S30" i="3"/>
  <c r="E104" i="3"/>
  <c r="I104" i="3"/>
  <c r="S104" i="3"/>
  <c r="E83" i="3"/>
  <c r="I83" i="3"/>
  <c r="S83" i="3"/>
  <c r="E94" i="3"/>
  <c r="I94" i="3"/>
  <c r="S94" i="3"/>
  <c r="G7" i="3"/>
  <c r="I7" i="3"/>
  <c r="S7" i="3"/>
  <c r="G71" i="3"/>
  <c r="I71" i="3"/>
  <c r="S71" i="3"/>
  <c r="D24" i="3"/>
  <c r="I24" i="3"/>
  <c r="S24" i="3"/>
  <c r="I113" i="3"/>
  <c r="S113" i="3"/>
  <c r="I41" i="3"/>
  <c r="S41" i="3"/>
  <c r="S69" i="3"/>
  <c r="I69" i="3"/>
  <c r="S26" i="3"/>
  <c r="I26" i="3"/>
  <c r="S91" i="3"/>
  <c r="I91" i="3"/>
  <c r="I78" i="3"/>
  <c r="S78" i="3"/>
  <c r="I22" i="3"/>
  <c r="S22" i="3"/>
  <c r="S37" i="3"/>
  <c r="I37" i="3"/>
  <c r="I39" i="3"/>
  <c r="S39" i="3"/>
  <c r="I54" i="3"/>
  <c r="S54" i="3"/>
  <c r="G64" i="3"/>
  <c r="S64" i="3"/>
  <c r="I64" i="3"/>
  <c r="I112" i="3"/>
  <c r="S112" i="3"/>
  <c r="I2" i="3"/>
  <c r="S2" i="3"/>
  <c r="S75" i="3"/>
  <c r="I75" i="3"/>
  <c r="F28" i="3"/>
  <c r="I28" i="3"/>
  <c r="S28" i="3"/>
  <c r="I84" i="3"/>
  <c r="S84" i="3"/>
  <c r="S105" i="3"/>
  <c r="I105" i="3"/>
  <c r="I76" i="3"/>
  <c r="S76" i="3"/>
  <c r="S21" i="3"/>
  <c r="I21" i="3"/>
  <c r="I19" i="3"/>
  <c r="S19" i="3"/>
  <c r="S8" i="3"/>
  <c r="I8" i="3"/>
  <c r="E81" i="3"/>
  <c r="S81" i="3"/>
  <c r="I81" i="3"/>
  <c r="E108" i="3"/>
  <c r="S108" i="3"/>
  <c r="I108" i="3"/>
  <c r="E50" i="3"/>
  <c r="I50" i="3"/>
  <c r="S50" i="3"/>
  <c r="S74" i="3"/>
  <c r="I74" i="3"/>
  <c r="E96" i="3"/>
  <c r="I96" i="3"/>
  <c r="S96" i="3"/>
  <c r="I11" i="3"/>
  <c r="S11" i="3"/>
  <c r="I80" i="3"/>
  <c r="S80" i="3"/>
  <c r="I48" i="3"/>
  <c r="S48" i="3"/>
  <c r="I42" i="3"/>
  <c r="S42" i="3"/>
  <c r="S59" i="3"/>
  <c r="I59" i="3"/>
  <c r="I5" i="3"/>
  <c r="S5" i="3"/>
  <c r="I99" i="3"/>
  <c r="S99" i="3"/>
  <c r="S122" i="3"/>
  <c r="I122" i="3"/>
  <c r="H44" i="3"/>
  <c r="S44" i="3"/>
  <c r="I44" i="3"/>
  <c r="G4" i="3"/>
  <c r="I4" i="3"/>
  <c r="S4" i="3"/>
  <c r="I107" i="3"/>
  <c r="S107" i="3"/>
  <c r="D25" i="3"/>
  <c r="S25" i="3"/>
  <c r="I25" i="3"/>
  <c r="I61" i="3"/>
  <c r="S61" i="3"/>
  <c r="E38" i="3"/>
  <c r="I38" i="3"/>
  <c r="S38" i="3"/>
  <c r="E20" i="3"/>
  <c r="I20" i="3"/>
  <c r="S20" i="3"/>
  <c r="G14" i="3"/>
  <c r="I14" i="3"/>
  <c r="S14" i="3"/>
  <c r="E3" i="3"/>
  <c r="I3" i="3"/>
  <c r="S3" i="3"/>
  <c r="D63" i="3"/>
  <c r="I63" i="3"/>
  <c r="S63" i="3"/>
  <c r="I88" i="3"/>
  <c r="S88" i="3"/>
  <c r="I70" i="3"/>
  <c r="S70" i="3"/>
  <c r="S120" i="3"/>
  <c r="I120" i="3"/>
  <c r="I98" i="3"/>
  <c r="S98" i="3"/>
  <c r="D18" i="3"/>
  <c r="I18" i="3"/>
  <c r="S18" i="3"/>
  <c r="G23" i="3"/>
  <c r="I23" i="3"/>
  <c r="S23" i="3"/>
  <c r="H60" i="3"/>
  <c r="S60" i="3"/>
  <c r="I60" i="3"/>
  <c r="I90" i="3"/>
  <c r="S90" i="3"/>
  <c r="F13" i="3"/>
  <c r="I13" i="3"/>
  <c r="S13" i="3"/>
  <c r="I57" i="3"/>
  <c r="S57" i="3"/>
  <c r="F65" i="3"/>
  <c r="I65" i="3"/>
  <c r="S65" i="3"/>
  <c r="E86" i="3"/>
  <c r="I86" i="3"/>
  <c r="S86" i="3"/>
  <c r="D16" i="3"/>
  <c r="I16" i="3"/>
  <c r="S16" i="3"/>
  <c r="F97" i="3"/>
  <c r="I97" i="3"/>
  <c r="S97" i="3"/>
  <c r="E35" i="3"/>
  <c r="I35" i="3"/>
  <c r="S35" i="3"/>
  <c r="G45" i="3"/>
  <c r="I45" i="3"/>
  <c r="S45" i="3"/>
  <c r="E6" i="3"/>
  <c r="I6" i="3"/>
  <c r="S6" i="3"/>
  <c r="H93" i="3"/>
  <c r="I93" i="3"/>
  <c r="S93" i="3"/>
  <c r="E72" i="3"/>
  <c r="I72" i="3"/>
  <c r="S72" i="3"/>
  <c r="D49" i="3"/>
  <c r="I49" i="3"/>
  <c r="S49" i="3"/>
  <c r="D66" i="3"/>
  <c r="S66" i="3"/>
  <c r="I66" i="3"/>
  <c r="E116" i="3"/>
  <c r="I116" i="3"/>
  <c r="S116" i="3"/>
  <c r="H111" i="3"/>
  <c r="I111" i="3"/>
  <c r="S111" i="3"/>
  <c r="E110" i="3"/>
  <c r="I110" i="3"/>
  <c r="S110" i="3"/>
  <c r="I77" i="3"/>
  <c r="S77" i="3"/>
  <c r="S117" i="3"/>
  <c r="I117" i="3"/>
  <c r="D58" i="3"/>
  <c r="I58" i="3"/>
  <c r="S58" i="3"/>
  <c r="G68" i="3"/>
  <c r="I68" i="3"/>
  <c r="S68" i="3"/>
  <c r="D15" i="3"/>
  <c r="I15" i="3"/>
  <c r="S15" i="3"/>
  <c r="P89" i="3"/>
  <c r="I89" i="3"/>
  <c r="S89" i="3"/>
  <c r="D47" i="3"/>
  <c r="S47" i="3"/>
  <c r="I47" i="3"/>
  <c r="D46" i="3"/>
  <c r="I46" i="3"/>
  <c r="S46" i="3"/>
  <c r="C46" i="3"/>
  <c r="C40" i="3"/>
  <c r="D116" i="3"/>
  <c r="C109" i="3"/>
  <c r="C65" i="3"/>
  <c r="C75" i="3"/>
  <c r="D38" i="3"/>
  <c r="D6" i="3"/>
  <c r="C87" i="3"/>
  <c r="C89" i="3"/>
  <c r="E7" i="3"/>
  <c r="J109" i="3"/>
  <c r="C19" i="3"/>
  <c r="F104" i="3"/>
  <c r="C24" i="3"/>
  <c r="G35" i="3"/>
  <c r="C105" i="3"/>
  <c r="C33" i="3"/>
  <c r="H82" i="3"/>
  <c r="C92" i="3"/>
  <c r="C102" i="3"/>
  <c r="D13" i="3"/>
  <c r="C43" i="3"/>
  <c r="C57" i="3"/>
  <c r="D97" i="3"/>
  <c r="N71" i="3"/>
  <c r="C97" i="3"/>
  <c r="C73" i="3"/>
  <c r="C27" i="3"/>
  <c r="F68" i="3"/>
  <c r="H6" i="3"/>
  <c r="C17" i="3"/>
  <c r="D64" i="3"/>
  <c r="C117" i="3"/>
  <c r="C99" i="3"/>
  <c r="C6" i="3"/>
  <c r="D35" i="3"/>
  <c r="F55" i="3"/>
  <c r="H52" i="3"/>
  <c r="E13" i="3"/>
  <c r="D57" i="3"/>
  <c r="C106" i="3"/>
  <c r="C77" i="3"/>
  <c r="C15" i="3"/>
  <c r="C68" i="3"/>
  <c r="C58" i="3"/>
  <c r="F90" i="3"/>
  <c r="AR71" i="2"/>
  <c r="AR297" i="2"/>
  <c r="AR36" i="2"/>
  <c r="K116" i="3"/>
  <c r="C34" i="3"/>
  <c r="C52" i="3"/>
  <c r="C47" i="3"/>
  <c r="D93" i="3"/>
  <c r="C45" i="3"/>
  <c r="M81" i="3"/>
  <c r="M107" i="3"/>
  <c r="C11" i="3"/>
  <c r="G111" i="3"/>
  <c r="C13" i="3"/>
  <c r="D111" i="3"/>
  <c r="H27" i="3"/>
  <c r="C16" i="3"/>
  <c r="C49" i="3"/>
  <c r="C31" i="3"/>
  <c r="D60" i="3"/>
  <c r="G81" i="3"/>
  <c r="R87" i="3"/>
  <c r="K92" i="3"/>
  <c r="F51" i="3"/>
  <c r="C111" i="3"/>
  <c r="H53" i="3"/>
  <c r="K30" i="3"/>
  <c r="G53" i="3"/>
  <c r="C110" i="3"/>
  <c r="L74" i="3"/>
  <c r="C80" i="3"/>
  <c r="C48" i="3"/>
  <c r="C42" i="3"/>
  <c r="C59" i="3"/>
  <c r="C5" i="3"/>
  <c r="C63" i="3"/>
  <c r="J61" i="3"/>
  <c r="E101" i="3"/>
  <c r="G43" i="3"/>
  <c r="H7" i="3"/>
  <c r="AR574" i="2"/>
  <c r="AR186" i="2"/>
  <c r="C88" i="3"/>
  <c r="C120" i="3"/>
  <c r="C98" i="3"/>
  <c r="L13" i="3"/>
  <c r="E44" i="3"/>
  <c r="E71" i="3"/>
  <c r="F89" i="3"/>
  <c r="H71" i="3"/>
  <c r="AR124" i="2"/>
  <c r="K49" i="3"/>
  <c r="E70" i="3"/>
  <c r="E57" i="3"/>
  <c r="F7" i="3"/>
  <c r="H57" i="3"/>
  <c r="L77" i="3"/>
  <c r="J117" i="3"/>
  <c r="J46" i="3"/>
  <c r="D77" i="3"/>
  <c r="AR205" i="2"/>
  <c r="J99" i="3"/>
  <c r="C116" i="3"/>
  <c r="C72" i="3"/>
  <c r="D81" i="3"/>
  <c r="D89" i="3"/>
  <c r="E77" i="3"/>
  <c r="G66" i="3"/>
  <c r="H122" i="3"/>
  <c r="J17" i="3"/>
  <c r="C108" i="3"/>
  <c r="D31" i="3"/>
  <c r="F81" i="3"/>
  <c r="G122" i="3"/>
  <c r="H88" i="3"/>
  <c r="T113" i="3"/>
  <c r="R113" i="3"/>
  <c r="V113" i="3"/>
  <c r="M113" i="3"/>
  <c r="L113" i="3"/>
  <c r="Q113" i="3"/>
  <c r="K113" i="3"/>
  <c r="U113" i="3"/>
  <c r="P113" i="3"/>
  <c r="N113" i="3"/>
  <c r="F113" i="3"/>
  <c r="J113" i="3"/>
  <c r="E113" i="3"/>
  <c r="C113" i="3"/>
  <c r="G113" i="3"/>
  <c r="T41" i="3"/>
  <c r="V41" i="3"/>
  <c r="R41" i="3"/>
  <c r="M41" i="3"/>
  <c r="U41" i="3"/>
  <c r="L41" i="3"/>
  <c r="K41" i="3"/>
  <c r="P41" i="3"/>
  <c r="N41" i="3"/>
  <c r="H41" i="3"/>
  <c r="F41" i="3"/>
  <c r="E41" i="3"/>
  <c r="C41" i="3"/>
  <c r="Q41" i="3"/>
  <c r="J41" i="3"/>
  <c r="T69" i="3"/>
  <c r="U69" i="3"/>
  <c r="R69" i="3"/>
  <c r="Q69" i="3"/>
  <c r="N69" i="3"/>
  <c r="M69" i="3"/>
  <c r="L69" i="3"/>
  <c r="V69" i="3"/>
  <c r="P69" i="3"/>
  <c r="K69" i="3"/>
  <c r="E69" i="3"/>
  <c r="H69" i="3"/>
  <c r="C69" i="3"/>
  <c r="T26" i="3"/>
  <c r="R26" i="3"/>
  <c r="U26" i="3"/>
  <c r="M26" i="3"/>
  <c r="L26" i="3"/>
  <c r="N26" i="3"/>
  <c r="K26" i="3"/>
  <c r="P26" i="3"/>
  <c r="V26" i="3"/>
  <c r="Q26" i="3"/>
  <c r="J26" i="3"/>
  <c r="E26" i="3"/>
  <c r="F26" i="3"/>
  <c r="C26" i="3"/>
  <c r="H26" i="3"/>
  <c r="T91" i="3"/>
  <c r="V91" i="3"/>
  <c r="U91" i="3"/>
  <c r="R91" i="3"/>
  <c r="M91" i="3"/>
  <c r="L91" i="3"/>
  <c r="K91" i="3"/>
  <c r="N91" i="3"/>
  <c r="Q91" i="3"/>
  <c r="P91" i="3"/>
  <c r="G91" i="3"/>
  <c r="E91" i="3"/>
  <c r="C91" i="3"/>
  <c r="J91" i="3"/>
  <c r="F91" i="3"/>
  <c r="H91" i="3"/>
  <c r="T78" i="3"/>
  <c r="R78" i="3"/>
  <c r="V78" i="3"/>
  <c r="M78" i="3"/>
  <c r="L78" i="3"/>
  <c r="P78" i="3"/>
  <c r="K78" i="3"/>
  <c r="Q78" i="3"/>
  <c r="U78" i="3"/>
  <c r="N78" i="3"/>
  <c r="J78" i="3"/>
  <c r="E78" i="3"/>
  <c r="C78" i="3"/>
  <c r="F78" i="3"/>
  <c r="T22" i="3"/>
  <c r="V22" i="3"/>
  <c r="M22" i="3"/>
  <c r="L22" i="3"/>
  <c r="U22" i="3"/>
  <c r="K22" i="3"/>
  <c r="R22" i="3"/>
  <c r="Q22" i="3"/>
  <c r="E22" i="3"/>
  <c r="N22" i="3"/>
  <c r="J22" i="3"/>
  <c r="C22" i="3"/>
  <c r="G22" i="3"/>
  <c r="T37" i="3"/>
  <c r="U37" i="3"/>
  <c r="P37" i="3"/>
  <c r="M37" i="3"/>
  <c r="Q37" i="3"/>
  <c r="L37" i="3"/>
  <c r="K37" i="3"/>
  <c r="V37" i="3"/>
  <c r="R37" i="3"/>
  <c r="N37" i="3"/>
  <c r="J37" i="3"/>
  <c r="E37" i="3"/>
  <c r="H37" i="3"/>
  <c r="C37" i="3"/>
  <c r="T39" i="3"/>
  <c r="V39" i="3"/>
  <c r="U39" i="3"/>
  <c r="R39" i="3"/>
  <c r="N39" i="3"/>
  <c r="M39" i="3"/>
  <c r="L39" i="3"/>
  <c r="K39" i="3"/>
  <c r="Q39" i="3"/>
  <c r="P39" i="3"/>
  <c r="F39" i="3"/>
  <c r="E39" i="3"/>
  <c r="C39" i="3"/>
  <c r="J39" i="3"/>
  <c r="H39" i="3"/>
  <c r="T54" i="3"/>
  <c r="U54" i="3"/>
  <c r="V54" i="3"/>
  <c r="M54" i="3"/>
  <c r="L54" i="3"/>
  <c r="N54" i="3"/>
  <c r="K54" i="3"/>
  <c r="R54" i="3"/>
  <c r="P54" i="3"/>
  <c r="J54" i="3"/>
  <c r="E54" i="3"/>
  <c r="F54" i="3"/>
  <c r="C54" i="3"/>
  <c r="C96" i="3"/>
  <c r="G69" i="3"/>
  <c r="H113" i="3"/>
  <c r="H22" i="3"/>
  <c r="J3" i="3"/>
  <c r="K3" i="3"/>
  <c r="Q112" i="3"/>
  <c r="V112" i="3"/>
  <c r="T112" i="3"/>
  <c r="L112" i="3"/>
  <c r="K112" i="3"/>
  <c r="U112" i="3"/>
  <c r="R112" i="3"/>
  <c r="N112" i="3"/>
  <c r="J112" i="3"/>
  <c r="H112" i="3"/>
  <c r="E112" i="3"/>
  <c r="D112" i="3"/>
  <c r="G112" i="3"/>
  <c r="P112" i="3"/>
  <c r="M112" i="3"/>
  <c r="T2" i="3"/>
  <c r="V2" i="3"/>
  <c r="Q2" i="3"/>
  <c r="U2" i="3"/>
  <c r="L2" i="3"/>
  <c r="K2" i="3"/>
  <c r="M2" i="3"/>
  <c r="J2" i="3"/>
  <c r="H2" i="3"/>
  <c r="R2" i="3"/>
  <c r="P2" i="3"/>
  <c r="N2" i="3"/>
  <c r="F2" i="3"/>
  <c r="E2" i="3"/>
  <c r="D2" i="3"/>
  <c r="G2" i="3"/>
  <c r="U75" i="3"/>
  <c r="Q75" i="3"/>
  <c r="T75" i="3"/>
  <c r="L75" i="3"/>
  <c r="V75" i="3"/>
  <c r="R75" i="3"/>
  <c r="P75" i="3"/>
  <c r="K75" i="3"/>
  <c r="J75" i="3"/>
  <c r="H75" i="3"/>
  <c r="M75" i="3"/>
  <c r="E75" i="3"/>
  <c r="F75" i="3"/>
  <c r="D75" i="3"/>
  <c r="G75" i="3"/>
  <c r="T28" i="3"/>
  <c r="Q28" i="3"/>
  <c r="V28" i="3"/>
  <c r="U28" i="3"/>
  <c r="L28" i="3"/>
  <c r="N28" i="3"/>
  <c r="K28" i="3"/>
  <c r="R28" i="3"/>
  <c r="J28" i="3"/>
  <c r="H28" i="3"/>
  <c r="E28" i="3"/>
  <c r="P28" i="3"/>
  <c r="D28" i="3"/>
  <c r="M28" i="3"/>
  <c r="U84" i="3"/>
  <c r="Q84" i="3"/>
  <c r="T84" i="3"/>
  <c r="L84" i="3"/>
  <c r="K84" i="3"/>
  <c r="V84" i="3"/>
  <c r="M84" i="3"/>
  <c r="J84" i="3"/>
  <c r="H84" i="3"/>
  <c r="P84" i="3"/>
  <c r="N84" i="3"/>
  <c r="E84" i="3"/>
  <c r="D84" i="3"/>
  <c r="F84" i="3"/>
  <c r="R84" i="3"/>
  <c r="T105" i="3"/>
  <c r="Q105" i="3"/>
  <c r="L105" i="3"/>
  <c r="P105" i="3"/>
  <c r="K105" i="3"/>
  <c r="J105" i="3"/>
  <c r="U105" i="3"/>
  <c r="R105" i="3"/>
  <c r="N105" i="3"/>
  <c r="H105" i="3"/>
  <c r="M105" i="3"/>
  <c r="E105" i="3"/>
  <c r="G105" i="3"/>
  <c r="D105" i="3"/>
  <c r="V105" i="3"/>
  <c r="V76" i="3"/>
  <c r="R76" i="3"/>
  <c r="Q76" i="3"/>
  <c r="U76" i="3"/>
  <c r="T76" i="3"/>
  <c r="L76" i="3"/>
  <c r="K76" i="3"/>
  <c r="J76" i="3"/>
  <c r="P76" i="3"/>
  <c r="H76" i="3"/>
  <c r="N76" i="3"/>
  <c r="E76" i="3"/>
  <c r="D76" i="3"/>
  <c r="M76" i="3"/>
  <c r="G76" i="3"/>
  <c r="T21" i="3"/>
  <c r="Q21" i="3"/>
  <c r="V21" i="3"/>
  <c r="L21" i="3"/>
  <c r="U21" i="3"/>
  <c r="K21" i="3"/>
  <c r="J21" i="3"/>
  <c r="R21" i="3"/>
  <c r="M21" i="3"/>
  <c r="H21" i="3"/>
  <c r="N21" i="3"/>
  <c r="E21" i="3"/>
  <c r="D21" i="3"/>
  <c r="G21" i="3"/>
  <c r="P21" i="3"/>
  <c r="V19" i="3"/>
  <c r="Q19" i="3"/>
  <c r="L19" i="3"/>
  <c r="K19" i="3"/>
  <c r="J19" i="3"/>
  <c r="P19" i="3"/>
  <c r="U19" i="3"/>
  <c r="R19" i="3"/>
  <c r="N19" i="3"/>
  <c r="H19" i="3"/>
  <c r="M19" i="3"/>
  <c r="T19" i="3"/>
  <c r="F19" i="3"/>
  <c r="E19" i="3"/>
  <c r="D19" i="3"/>
  <c r="G19" i="3"/>
  <c r="U8" i="3"/>
  <c r="Q8" i="3"/>
  <c r="T8" i="3"/>
  <c r="L8" i="3"/>
  <c r="N8" i="3"/>
  <c r="K8" i="3"/>
  <c r="J8" i="3"/>
  <c r="R8" i="3"/>
  <c r="V8" i="3"/>
  <c r="P8" i="3"/>
  <c r="H8" i="3"/>
  <c r="E8" i="3"/>
  <c r="D8" i="3"/>
  <c r="M8" i="3"/>
  <c r="C60" i="3"/>
  <c r="D22" i="3"/>
  <c r="D34" i="3"/>
  <c r="E24" i="3"/>
  <c r="E106" i="3"/>
  <c r="F64" i="3"/>
  <c r="F105" i="3"/>
  <c r="G115" i="3"/>
  <c r="G24" i="3"/>
  <c r="G37" i="3"/>
  <c r="H108" i="3"/>
  <c r="H51" i="3"/>
  <c r="J69" i="3"/>
  <c r="M96" i="3"/>
  <c r="V5" i="3"/>
  <c r="U5" i="3"/>
  <c r="T5" i="3"/>
  <c r="P5" i="3"/>
  <c r="R5" i="3"/>
  <c r="N5" i="3"/>
  <c r="K5" i="3"/>
  <c r="J5" i="3"/>
  <c r="Q5" i="3"/>
  <c r="G5" i="3"/>
  <c r="L5" i="3"/>
  <c r="D5" i="3"/>
  <c r="F5" i="3"/>
  <c r="M5" i="3"/>
  <c r="H5" i="3"/>
  <c r="V122" i="3"/>
  <c r="U122" i="3"/>
  <c r="R122" i="3"/>
  <c r="Q122" i="3"/>
  <c r="T122" i="3"/>
  <c r="P122" i="3"/>
  <c r="L122" i="3"/>
  <c r="F122" i="3"/>
  <c r="K122" i="3"/>
  <c r="N122" i="3"/>
  <c r="C122" i="3"/>
  <c r="M122" i="3"/>
  <c r="U70" i="3"/>
  <c r="T70" i="3"/>
  <c r="Q70" i="3"/>
  <c r="V70" i="3"/>
  <c r="P70" i="3"/>
  <c r="N70" i="3"/>
  <c r="R70" i="3"/>
  <c r="M70" i="3"/>
  <c r="L70" i="3"/>
  <c r="J70" i="3"/>
  <c r="G70" i="3"/>
  <c r="K70" i="3"/>
  <c r="U98" i="3"/>
  <c r="T98" i="3"/>
  <c r="Q98" i="3"/>
  <c r="P98" i="3"/>
  <c r="V98" i="3"/>
  <c r="R98" i="3"/>
  <c r="N98" i="3"/>
  <c r="L98" i="3"/>
  <c r="M98" i="3"/>
  <c r="F98" i="3"/>
  <c r="K98" i="3"/>
  <c r="H98" i="3"/>
  <c r="G98" i="3"/>
  <c r="J98" i="3"/>
  <c r="U18" i="3"/>
  <c r="T18" i="3"/>
  <c r="Q18" i="3"/>
  <c r="P18" i="3"/>
  <c r="N18" i="3"/>
  <c r="R18" i="3"/>
  <c r="K18" i="3"/>
  <c r="M18" i="3"/>
  <c r="L18" i="3"/>
  <c r="J18" i="3"/>
  <c r="H18" i="3"/>
  <c r="V18" i="3"/>
  <c r="U23" i="3"/>
  <c r="T23" i="3"/>
  <c r="Q23" i="3"/>
  <c r="P23" i="3"/>
  <c r="N23" i="3"/>
  <c r="R23" i="3"/>
  <c r="V23" i="3"/>
  <c r="M23" i="3"/>
  <c r="J23" i="3"/>
  <c r="K23" i="3"/>
  <c r="F23" i="3"/>
  <c r="U60" i="3"/>
  <c r="T60" i="3"/>
  <c r="V60" i="3"/>
  <c r="R60" i="3"/>
  <c r="Q60" i="3"/>
  <c r="P60" i="3"/>
  <c r="N60" i="3"/>
  <c r="L60" i="3"/>
  <c r="J60" i="3"/>
  <c r="M60" i="3"/>
  <c r="G60" i="3"/>
  <c r="K60" i="3"/>
  <c r="U90" i="3"/>
  <c r="T90" i="3"/>
  <c r="Q90" i="3"/>
  <c r="R90" i="3"/>
  <c r="P90" i="3"/>
  <c r="V90" i="3"/>
  <c r="N90" i="3"/>
  <c r="K90" i="3"/>
  <c r="M90" i="3"/>
  <c r="H90" i="3"/>
  <c r="L90" i="3"/>
  <c r="G90" i="3"/>
  <c r="C64" i="3"/>
  <c r="C74" i="3"/>
  <c r="D70" i="3"/>
  <c r="D26" i="3"/>
  <c r="D14" i="3"/>
  <c r="E66" i="3"/>
  <c r="E107" i="3"/>
  <c r="E61" i="3"/>
  <c r="F70" i="3"/>
  <c r="F117" i="3"/>
  <c r="F83" i="3"/>
  <c r="G26" i="3"/>
  <c r="K109" i="3"/>
  <c r="L120" i="3"/>
  <c r="M89" i="3"/>
  <c r="V50" i="3"/>
  <c r="T50" i="3"/>
  <c r="R50" i="3"/>
  <c r="P50" i="3"/>
  <c r="U50" i="3"/>
  <c r="Q50" i="3"/>
  <c r="N50" i="3"/>
  <c r="G50" i="3"/>
  <c r="K50" i="3"/>
  <c r="H50" i="3"/>
  <c r="D50" i="3"/>
  <c r="L50" i="3"/>
  <c r="M50" i="3"/>
  <c r="J50" i="3"/>
  <c r="V59" i="3"/>
  <c r="P59" i="3"/>
  <c r="T59" i="3"/>
  <c r="K59" i="3"/>
  <c r="J59" i="3"/>
  <c r="Q59" i="3"/>
  <c r="N59" i="3"/>
  <c r="L59" i="3"/>
  <c r="U59" i="3"/>
  <c r="R59" i="3"/>
  <c r="M59" i="3"/>
  <c r="G59" i="3"/>
  <c r="D59" i="3"/>
  <c r="H59" i="3"/>
  <c r="V20" i="3"/>
  <c r="U20" i="3"/>
  <c r="T20" i="3"/>
  <c r="Q20" i="3"/>
  <c r="R20" i="3"/>
  <c r="P20" i="3"/>
  <c r="H20" i="3"/>
  <c r="N20" i="3"/>
  <c r="F20" i="3"/>
  <c r="K20" i="3"/>
  <c r="C20" i="3"/>
  <c r="L20" i="3"/>
  <c r="G20" i="3"/>
  <c r="E42" i="3"/>
  <c r="U88" i="3"/>
  <c r="T88" i="3"/>
  <c r="Q88" i="3"/>
  <c r="P88" i="3"/>
  <c r="R88" i="3"/>
  <c r="V88" i="3"/>
  <c r="L88" i="3"/>
  <c r="K88" i="3"/>
  <c r="M88" i="3"/>
  <c r="G88" i="3"/>
  <c r="N88" i="3"/>
  <c r="J88" i="3"/>
  <c r="P65" i="3"/>
  <c r="U65" i="3"/>
  <c r="Q65" i="3"/>
  <c r="R65" i="3"/>
  <c r="T65" i="3"/>
  <c r="V65" i="3"/>
  <c r="N65" i="3"/>
  <c r="L65" i="3"/>
  <c r="M65" i="3"/>
  <c r="J65" i="3"/>
  <c r="G65" i="3"/>
  <c r="K65" i="3"/>
  <c r="H65" i="3"/>
  <c r="V86" i="3"/>
  <c r="P86" i="3"/>
  <c r="U86" i="3"/>
  <c r="R86" i="3"/>
  <c r="N86" i="3"/>
  <c r="T86" i="3"/>
  <c r="L86" i="3"/>
  <c r="K86" i="3"/>
  <c r="J86" i="3"/>
  <c r="M86" i="3"/>
  <c r="Q86" i="3"/>
  <c r="P16" i="3"/>
  <c r="T16" i="3"/>
  <c r="V16" i="3"/>
  <c r="U16" i="3"/>
  <c r="Q16" i="3"/>
  <c r="M16" i="3"/>
  <c r="R16" i="3"/>
  <c r="L16" i="3"/>
  <c r="J16" i="3"/>
  <c r="G16" i="3"/>
  <c r="K16" i="3"/>
  <c r="P97" i="3"/>
  <c r="V97" i="3"/>
  <c r="Q97" i="3"/>
  <c r="R97" i="3"/>
  <c r="T97" i="3"/>
  <c r="N97" i="3"/>
  <c r="L97" i="3"/>
  <c r="U97" i="3"/>
  <c r="M97" i="3"/>
  <c r="J97" i="3"/>
  <c r="K97" i="3"/>
  <c r="H97" i="3"/>
  <c r="U35" i="3"/>
  <c r="P35" i="3"/>
  <c r="T35" i="3"/>
  <c r="L35" i="3"/>
  <c r="V35" i="3"/>
  <c r="R35" i="3"/>
  <c r="J35" i="3"/>
  <c r="F35" i="3"/>
  <c r="Q35" i="3"/>
  <c r="H35" i="3"/>
  <c r="N35" i="3"/>
  <c r="M35" i="3"/>
  <c r="K35" i="3"/>
  <c r="P45" i="3"/>
  <c r="V45" i="3"/>
  <c r="U45" i="3"/>
  <c r="T45" i="3"/>
  <c r="Q45" i="3"/>
  <c r="N45" i="3"/>
  <c r="R45" i="3"/>
  <c r="M45" i="3"/>
  <c r="L45" i="3"/>
  <c r="K45" i="3"/>
  <c r="F45" i="3"/>
  <c r="H45" i="3"/>
  <c r="T6" i="3"/>
  <c r="P6" i="3"/>
  <c r="U6" i="3"/>
  <c r="V6" i="3"/>
  <c r="Q6" i="3"/>
  <c r="L6" i="3"/>
  <c r="J6" i="3"/>
  <c r="R6" i="3"/>
  <c r="M6" i="3"/>
  <c r="G6" i="3"/>
  <c r="N6" i="3"/>
  <c r="F6" i="3"/>
  <c r="T93" i="3"/>
  <c r="R93" i="3"/>
  <c r="P93" i="3"/>
  <c r="V93" i="3"/>
  <c r="U93" i="3"/>
  <c r="N93" i="3"/>
  <c r="Q93" i="3"/>
  <c r="K93" i="3"/>
  <c r="L93" i="3"/>
  <c r="G93" i="3"/>
  <c r="J93" i="3"/>
  <c r="F93" i="3"/>
  <c r="M93" i="3"/>
  <c r="T72" i="3"/>
  <c r="P72" i="3"/>
  <c r="V72" i="3"/>
  <c r="U72" i="3"/>
  <c r="Q72" i="3"/>
  <c r="R72" i="3"/>
  <c r="M72" i="3"/>
  <c r="L72" i="3"/>
  <c r="J72" i="3"/>
  <c r="K72" i="3"/>
  <c r="H72" i="3"/>
  <c r="G72" i="3"/>
  <c r="N72" i="3"/>
  <c r="T49" i="3"/>
  <c r="P49" i="3"/>
  <c r="V49" i="3"/>
  <c r="R49" i="3"/>
  <c r="N49" i="3"/>
  <c r="U49" i="3"/>
  <c r="L49" i="3"/>
  <c r="M49" i="3"/>
  <c r="Q49" i="3"/>
  <c r="H49" i="3"/>
  <c r="J49" i="3"/>
  <c r="C23" i="3"/>
  <c r="D86" i="3"/>
  <c r="D107" i="3"/>
  <c r="D17" i="3"/>
  <c r="E98" i="3"/>
  <c r="E23" i="3"/>
  <c r="E90" i="3"/>
  <c r="F86" i="3"/>
  <c r="F99" i="3"/>
  <c r="F22" i="3"/>
  <c r="F72" i="3"/>
  <c r="G87" i="3"/>
  <c r="G28" i="3"/>
  <c r="G39" i="3"/>
  <c r="H119" i="3"/>
  <c r="H31" i="3"/>
  <c r="K103" i="3"/>
  <c r="M34" i="3"/>
  <c r="V48" i="3"/>
  <c r="U48" i="3"/>
  <c r="P48" i="3"/>
  <c r="K48" i="3"/>
  <c r="J48" i="3"/>
  <c r="N48" i="3"/>
  <c r="T48" i="3"/>
  <c r="G48" i="3"/>
  <c r="Q48" i="3"/>
  <c r="L48" i="3"/>
  <c r="R48" i="3"/>
  <c r="D48" i="3"/>
  <c r="M48" i="3"/>
  <c r="F48" i="3"/>
  <c r="H48" i="3"/>
  <c r="V4" i="3"/>
  <c r="U4" i="3"/>
  <c r="R4" i="3"/>
  <c r="Q4" i="3"/>
  <c r="P4" i="3"/>
  <c r="M4" i="3"/>
  <c r="F4" i="3"/>
  <c r="T4" i="3"/>
  <c r="C4" i="3"/>
  <c r="H4" i="3"/>
  <c r="K4" i="3"/>
  <c r="J4" i="3"/>
  <c r="N4" i="3"/>
  <c r="L4" i="3"/>
  <c r="V3" i="3"/>
  <c r="U3" i="3"/>
  <c r="Q3" i="3"/>
  <c r="T3" i="3"/>
  <c r="R3" i="3"/>
  <c r="P3" i="3"/>
  <c r="H3" i="3"/>
  <c r="L3" i="3"/>
  <c r="F3" i="3"/>
  <c r="N3" i="3"/>
  <c r="C3" i="3"/>
  <c r="M3" i="3"/>
  <c r="F59" i="3"/>
  <c r="U120" i="3"/>
  <c r="T120" i="3"/>
  <c r="Q120" i="3"/>
  <c r="P120" i="3"/>
  <c r="V120" i="3"/>
  <c r="R120" i="3"/>
  <c r="M120" i="3"/>
  <c r="K120" i="3"/>
  <c r="H120" i="3"/>
  <c r="G120" i="3"/>
  <c r="J120" i="3"/>
  <c r="V116" i="3"/>
  <c r="U116" i="3"/>
  <c r="T116" i="3"/>
  <c r="Q116" i="3"/>
  <c r="P116" i="3"/>
  <c r="N116" i="3"/>
  <c r="H116" i="3"/>
  <c r="J116" i="3"/>
  <c r="V111" i="3"/>
  <c r="T111" i="3"/>
  <c r="U111" i="3"/>
  <c r="R111" i="3"/>
  <c r="K111" i="3"/>
  <c r="M111" i="3"/>
  <c r="N111" i="3"/>
  <c r="P111" i="3"/>
  <c r="L111" i="3"/>
  <c r="Q111" i="3"/>
  <c r="F111" i="3"/>
  <c r="V110" i="3"/>
  <c r="N110" i="3"/>
  <c r="U110" i="3"/>
  <c r="Q110" i="3"/>
  <c r="R110" i="3"/>
  <c r="T110" i="3"/>
  <c r="P110" i="3"/>
  <c r="L110" i="3"/>
  <c r="K110" i="3"/>
  <c r="M110" i="3"/>
  <c r="J110" i="3"/>
  <c r="G110" i="3"/>
  <c r="V77" i="3"/>
  <c r="N77" i="3"/>
  <c r="T77" i="3"/>
  <c r="R77" i="3"/>
  <c r="P77" i="3"/>
  <c r="M77" i="3"/>
  <c r="U77" i="3"/>
  <c r="Q77" i="3"/>
  <c r="G77" i="3"/>
  <c r="K77" i="3"/>
  <c r="J77" i="3"/>
  <c r="V117" i="3"/>
  <c r="N117" i="3"/>
  <c r="U117" i="3"/>
  <c r="Q117" i="3"/>
  <c r="R117" i="3"/>
  <c r="P117" i="3"/>
  <c r="T117" i="3"/>
  <c r="L117" i="3"/>
  <c r="M117" i="3"/>
  <c r="H117" i="3"/>
  <c r="G117" i="3"/>
  <c r="E117" i="3"/>
  <c r="V58" i="3"/>
  <c r="N58" i="3"/>
  <c r="T58" i="3"/>
  <c r="U58" i="3"/>
  <c r="K58" i="3"/>
  <c r="P58" i="3"/>
  <c r="L58" i="3"/>
  <c r="Q58" i="3"/>
  <c r="F58" i="3"/>
  <c r="J58" i="3"/>
  <c r="H58" i="3"/>
  <c r="M58" i="3"/>
  <c r="R58" i="3"/>
  <c r="G58" i="3"/>
  <c r="E58" i="3"/>
  <c r="V68" i="3"/>
  <c r="N68" i="3"/>
  <c r="T68" i="3"/>
  <c r="Q68" i="3"/>
  <c r="R68" i="3"/>
  <c r="U68" i="3"/>
  <c r="M68" i="3"/>
  <c r="P68" i="3"/>
  <c r="K68" i="3"/>
  <c r="H68" i="3"/>
  <c r="J68" i="3"/>
  <c r="E68" i="3"/>
  <c r="L68" i="3"/>
  <c r="V15" i="3"/>
  <c r="U15" i="3"/>
  <c r="N15" i="3"/>
  <c r="T15" i="3"/>
  <c r="P15" i="3"/>
  <c r="L15" i="3"/>
  <c r="R15" i="3"/>
  <c r="Q15" i="3"/>
  <c r="M15" i="3"/>
  <c r="K15" i="3"/>
  <c r="J15" i="3"/>
  <c r="F15" i="3"/>
  <c r="H15" i="3"/>
  <c r="E15" i="3"/>
  <c r="V89" i="3"/>
  <c r="R89" i="3"/>
  <c r="N89" i="3"/>
  <c r="U89" i="3"/>
  <c r="Q89" i="3"/>
  <c r="K89" i="3"/>
  <c r="L89" i="3"/>
  <c r="J89" i="3"/>
  <c r="G89" i="3"/>
  <c r="E89" i="3"/>
  <c r="H89" i="3"/>
  <c r="V47" i="3"/>
  <c r="R47" i="3"/>
  <c r="N47" i="3"/>
  <c r="U47" i="3"/>
  <c r="P47" i="3"/>
  <c r="Q47" i="3"/>
  <c r="T47" i="3"/>
  <c r="M47" i="3"/>
  <c r="K47" i="3"/>
  <c r="L47" i="3"/>
  <c r="H47" i="3"/>
  <c r="J47" i="3"/>
  <c r="G47" i="3"/>
  <c r="E47" i="3"/>
  <c r="V46" i="3"/>
  <c r="R46" i="3"/>
  <c r="T46" i="3"/>
  <c r="N46" i="3"/>
  <c r="U46" i="3"/>
  <c r="P46" i="3"/>
  <c r="L46" i="3"/>
  <c r="M46" i="3"/>
  <c r="K46" i="3"/>
  <c r="H46" i="3"/>
  <c r="G46" i="3"/>
  <c r="E46" i="3"/>
  <c r="Q46" i="3"/>
  <c r="D110" i="3"/>
  <c r="D98" i="3"/>
  <c r="D78" i="3"/>
  <c r="D72" i="3"/>
  <c r="E63" i="3"/>
  <c r="E97" i="3"/>
  <c r="E45" i="3"/>
  <c r="E93" i="3"/>
  <c r="E49" i="3"/>
  <c r="F110" i="3"/>
  <c r="F76" i="3"/>
  <c r="F47" i="3"/>
  <c r="G107" i="3"/>
  <c r="H70" i="3"/>
  <c r="H30" i="3"/>
  <c r="K117" i="3"/>
  <c r="L23" i="3"/>
  <c r="N75" i="3"/>
  <c r="Q54" i="3"/>
  <c r="V96" i="3"/>
  <c r="T96" i="3"/>
  <c r="R96" i="3"/>
  <c r="P96" i="3"/>
  <c r="N96" i="3"/>
  <c r="Q96" i="3"/>
  <c r="U96" i="3"/>
  <c r="G96" i="3"/>
  <c r="L96" i="3"/>
  <c r="J96" i="3"/>
  <c r="D96" i="3"/>
  <c r="F96" i="3"/>
  <c r="K96" i="3"/>
  <c r="H96" i="3"/>
  <c r="V44" i="3"/>
  <c r="U44" i="3"/>
  <c r="R44" i="3"/>
  <c r="Q44" i="3"/>
  <c r="T44" i="3"/>
  <c r="N44" i="3"/>
  <c r="P44" i="3"/>
  <c r="F44" i="3"/>
  <c r="C44" i="3"/>
  <c r="L44" i="3"/>
  <c r="M44" i="3"/>
  <c r="J44" i="3"/>
  <c r="G44" i="3"/>
  <c r="V14" i="3"/>
  <c r="U14" i="3"/>
  <c r="Q14" i="3"/>
  <c r="T14" i="3"/>
  <c r="P14" i="3"/>
  <c r="R14" i="3"/>
  <c r="H14" i="3"/>
  <c r="M14" i="3"/>
  <c r="F14" i="3"/>
  <c r="C14" i="3"/>
  <c r="L14" i="3"/>
  <c r="K14" i="3"/>
  <c r="J14" i="3"/>
  <c r="F50" i="3"/>
  <c r="J107" i="3"/>
  <c r="V66" i="3"/>
  <c r="U66" i="3"/>
  <c r="R66" i="3"/>
  <c r="N66" i="3"/>
  <c r="T66" i="3"/>
  <c r="P66" i="3"/>
  <c r="Q66" i="3"/>
  <c r="K66" i="3"/>
  <c r="H66" i="3"/>
  <c r="J66" i="3"/>
  <c r="F66" i="3"/>
  <c r="L66" i="3"/>
  <c r="V99" i="3"/>
  <c r="U99" i="3"/>
  <c r="N99" i="3"/>
  <c r="T99" i="3"/>
  <c r="R99" i="3"/>
  <c r="Q99" i="3"/>
  <c r="P99" i="3"/>
  <c r="M99" i="3"/>
  <c r="K99" i="3"/>
  <c r="H99" i="3"/>
  <c r="G99" i="3"/>
  <c r="L99" i="3"/>
  <c r="V24" i="3"/>
  <c r="U24" i="3"/>
  <c r="N24" i="3"/>
  <c r="T24" i="3"/>
  <c r="R24" i="3"/>
  <c r="Q24" i="3"/>
  <c r="P24" i="3"/>
  <c r="L24" i="3"/>
  <c r="H24" i="3"/>
  <c r="J24" i="3"/>
  <c r="M24" i="3"/>
  <c r="K24" i="3"/>
  <c r="V85" i="3"/>
  <c r="U85" i="3"/>
  <c r="N85" i="3"/>
  <c r="T85" i="3"/>
  <c r="R85" i="3"/>
  <c r="P85" i="3"/>
  <c r="K85" i="3"/>
  <c r="H85" i="3"/>
  <c r="Q85" i="3"/>
  <c r="F85" i="3"/>
  <c r="M85" i="3"/>
  <c r="J85" i="3"/>
  <c r="V106" i="3"/>
  <c r="U106" i="3"/>
  <c r="N106" i="3"/>
  <c r="T106" i="3"/>
  <c r="P106" i="3"/>
  <c r="Q106" i="3"/>
  <c r="R106" i="3"/>
  <c r="J106" i="3"/>
  <c r="M106" i="3"/>
  <c r="H106" i="3"/>
  <c r="F106" i="3"/>
  <c r="L106" i="3"/>
  <c r="V34" i="3"/>
  <c r="U34" i="3"/>
  <c r="N34" i="3"/>
  <c r="R34" i="3"/>
  <c r="Q34" i="3"/>
  <c r="L34" i="3"/>
  <c r="J34" i="3"/>
  <c r="H34" i="3"/>
  <c r="G34" i="3"/>
  <c r="K34" i="3"/>
  <c r="F34" i="3"/>
  <c r="V36" i="3"/>
  <c r="U36" i="3"/>
  <c r="N36" i="3"/>
  <c r="R36" i="3"/>
  <c r="P36" i="3"/>
  <c r="Q36" i="3"/>
  <c r="T36" i="3"/>
  <c r="K36" i="3"/>
  <c r="H36" i="3"/>
  <c r="J36" i="3"/>
  <c r="G36" i="3"/>
  <c r="M36" i="3"/>
  <c r="F36" i="3"/>
  <c r="C2" i="3"/>
  <c r="C84" i="3"/>
  <c r="C21" i="3"/>
  <c r="D113" i="3"/>
  <c r="D61" i="3"/>
  <c r="E122" i="3"/>
  <c r="E99" i="3"/>
  <c r="E85" i="3"/>
  <c r="E34" i="3"/>
  <c r="F116" i="3"/>
  <c r="F30" i="3"/>
  <c r="F60" i="3"/>
  <c r="G41" i="3"/>
  <c r="G97" i="3"/>
  <c r="H86" i="3"/>
  <c r="H11" i="3"/>
  <c r="L85" i="3"/>
  <c r="N120" i="3"/>
  <c r="R116" i="3"/>
  <c r="V80" i="3"/>
  <c r="T80" i="3"/>
  <c r="R80" i="3"/>
  <c r="P80" i="3"/>
  <c r="U80" i="3"/>
  <c r="K80" i="3"/>
  <c r="J80" i="3"/>
  <c r="Q80" i="3"/>
  <c r="N80" i="3"/>
  <c r="L80" i="3"/>
  <c r="M80" i="3"/>
  <c r="G80" i="3"/>
  <c r="D80" i="3"/>
  <c r="F80" i="3"/>
  <c r="V25" i="3"/>
  <c r="U25" i="3"/>
  <c r="R25" i="3"/>
  <c r="Q25" i="3"/>
  <c r="N25" i="3"/>
  <c r="T25" i="3"/>
  <c r="F25" i="3"/>
  <c r="P25" i="3"/>
  <c r="K25" i="3"/>
  <c r="C25" i="3"/>
  <c r="L25" i="3"/>
  <c r="J25" i="3"/>
  <c r="H25" i="3"/>
  <c r="M25" i="3"/>
  <c r="M20" i="3"/>
  <c r="V81" i="3"/>
  <c r="U81" i="3"/>
  <c r="N81" i="3"/>
  <c r="T81" i="3"/>
  <c r="R81" i="3"/>
  <c r="P81" i="3"/>
  <c r="Q81" i="3"/>
  <c r="H81" i="3"/>
  <c r="K81" i="3"/>
  <c r="J81" i="3"/>
  <c r="L81" i="3"/>
  <c r="V118" i="3"/>
  <c r="U118" i="3"/>
  <c r="T118" i="3"/>
  <c r="R118" i="3"/>
  <c r="Q118" i="3"/>
  <c r="M118" i="3"/>
  <c r="N118" i="3"/>
  <c r="G118" i="3"/>
  <c r="J118" i="3"/>
  <c r="H118" i="3"/>
  <c r="F118" i="3"/>
  <c r="E118" i="3"/>
  <c r="L118" i="3"/>
  <c r="P118" i="3"/>
  <c r="K118" i="3"/>
  <c r="V102" i="3"/>
  <c r="U102" i="3"/>
  <c r="T102" i="3"/>
  <c r="R102" i="3"/>
  <c r="Q102" i="3"/>
  <c r="P102" i="3"/>
  <c r="M102" i="3"/>
  <c r="G102" i="3"/>
  <c r="N102" i="3"/>
  <c r="K102" i="3"/>
  <c r="L102" i="3"/>
  <c r="H102" i="3"/>
  <c r="F102" i="3"/>
  <c r="E102" i="3"/>
  <c r="J102" i="3"/>
  <c r="V109" i="3"/>
  <c r="U109" i="3"/>
  <c r="T109" i="3"/>
  <c r="R109" i="3"/>
  <c r="Q109" i="3"/>
  <c r="N109" i="3"/>
  <c r="M109" i="3"/>
  <c r="P109" i="3"/>
  <c r="L109" i="3"/>
  <c r="G109" i="3"/>
  <c r="E109" i="3"/>
  <c r="H109" i="3"/>
  <c r="V82" i="3"/>
  <c r="U82" i="3"/>
  <c r="T82" i="3"/>
  <c r="R82" i="3"/>
  <c r="Q82" i="3"/>
  <c r="M82" i="3"/>
  <c r="N82" i="3"/>
  <c r="K82" i="3"/>
  <c r="G82" i="3"/>
  <c r="P82" i="3"/>
  <c r="J82" i="3"/>
  <c r="E82" i="3"/>
  <c r="L82" i="3"/>
  <c r="F82" i="3"/>
  <c r="V27" i="3"/>
  <c r="U27" i="3"/>
  <c r="T27" i="3"/>
  <c r="R27" i="3"/>
  <c r="Q27" i="3"/>
  <c r="P27" i="3"/>
  <c r="M27" i="3"/>
  <c r="N27" i="3"/>
  <c r="G27" i="3"/>
  <c r="L27" i="3"/>
  <c r="E27" i="3"/>
  <c r="J27" i="3"/>
  <c r="K27" i="3"/>
  <c r="V17" i="3"/>
  <c r="U17" i="3"/>
  <c r="T17" i="3"/>
  <c r="R17" i="3"/>
  <c r="Q17" i="3"/>
  <c r="M17" i="3"/>
  <c r="P17" i="3"/>
  <c r="L17" i="3"/>
  <c r="G17" i="3"/>
  <c r="H17" i="3"/>
  <c r="N17" i="3"/>
  <c r="K17" i="3"/>
  <c r="E17" i="3"/>
  <c r="V56" i="3"/>
  <c r="U56" i="3"/>
  <c r="T56" i="3"/>
  <c r="R56" i="3"/>
  <c r="Q56" i="3"/>
  <c r="N56" i="3"/>
  <c r="M56" i="3"/>
  <c r="P56" i="3"/>
  <c r="K56" i="3"/>
  <c r="J56" i="3"/>
  <c r="G56" i="3"/>
  <c r="F56" i="3"/>
  <c r="H56" i="3"/>
  <c r="E56" i="3"/>
  <c r="V52" i="3"/>
  <c r="U52" i="3"/>
  <c r="T52" i="3"/>
  <c r="R52" i="3"/>
  <c r="Q52" i="3"/>
  <c r="P52" i="3"/>
  <c r="N52" i="3"/>
  <c r="M52" i="3"/>
  <c r="G52" i="3"/>
  <c r="J52" i="3"/>
  <c r="E52" i="3"/>
  <c r="L52" i="3"/>
  <c r="K52" i="3"/>
  <c r="V31" i="3"/>
  <c r="U31" i="3"/>
  <c r="T31" i="3"/>
  <c r="Q31" i="3"/>
  <c r="R31" i="3"/>
  <c r="N31" i="3"/>
  <c r="M31" i="3"/>
  <c r="L31" i="3"/>
  <c r="J31" i="3"/>
  <c r="P31" i="3"/>
  <c r="G31" i="3"/>
  <c r="K31" i="3"/>
  <c r="F31" i="3"/>
  <c r="E31" i="3"/>
  <c r="V10" i="3"/>
  <c r="U10" i="3"/>
  <c r="T10" i="3"/>
  <c r="R10" i="3"/>
  <c r="Q10" i="3"/>
  <c r="P10" i="3"/>
  <c r="M10" i="3"/>
  <c r="N10" i="3"/>
  <c r="K10" i="3"/>
  <c r="G10" i="3"/>
  <c r="J10" i="3"/>
  <c r="H10" i="3"/>
  <c r="E10" i="3"/>
  <c r="L10" i="3"/>
  <c r="C66" i="3"/>
  <c r="C50" i="3"/>
  <c r="C81" i="3"/>
  <c r="C85" i="3"/>
  <c r="C36" i="3"/>
  <c r="D122" i="3"/>
  <c r="D109" i="3"/>
  <c r="D117" i="3"/>
  <c r="D23" i="3"/>
  <c r="D37" i="3"/>
  <c r="D36" i="3"/>
  <c r="E88" i="3"/>
  <c r="E74" i="3"/>
  <c r="E30" i="3"/>
  <c r="F69" i="3"/>
  <c r="F18" i="3"/>
  <c r="F52" i="3"/>
  <c r="F8" i="3"/>
  <c r="G86" i="3"/>
  <c r="G38" i="3"/>
  <c r="G54" i="3"/>
  <c r="H110" i="3"/>
  <c r="J45" i="3"/>
  <c r="L56" i="3"/>
  <c r="N16" i="3"/>
  <c r="V11" i="3"/>
  <c r="U11" i="3"/>
  <c r="R11" i="3"/>
  <c r="P11" i="3"/>
  <c r="N11" i="3"/>
  <c r="T11" i="3"/>
  <c r="Q11" i="3"/>
  <c r="M11" i="3"/>
  <c r="G11" i="3"/>
  <c r="K11" i="3"/>
  <c r="D11" i="3"/>
  <c r="L11" i="3"/>
  <c r="F11" i="3"/>
  <c r="J11" i="3"/>
  <c r="G78" i="3"/>
  <c r="V107" i="3"/>
  <c r="U107" i="3"/>
  <c r="R107" i="3"/>
  <c r="Q107" i="3"/>
  <c r="P107" i="3"/>
  <c r="K107" i="3"/>
  <c r="N107" i="3"/>
  <c r="L107" i="3"/>
  <c r="F107" i="3"/>
  <c r="C107" i="3"/>
  <c r="H107" i="3"/>
  <c r="T107" i="3"/>
  <c r="D44" i="3"/>
  <c r="P22" i="3"/>
  <c r="V63" i="3"/>
  <c r="U63" i="3"/>
  <c r="T63" i="3"/>
  <c r="R63" i="3"/>
  <c r="Q63" i="3"/>
  <c r="P63" i="3"/>
  <c r="N63" i="3"/>
  <c r="L63" i="3"/>
  <c r="K63" i="3"/>
  <c r="H63" i="3"/>
  <c r="M63" i="3"/>
  <c r="J63" i="3"/>
  <c r="G63" i="3"/>
  <c r="F63" i="3"/>
  <c r="V121" i="3"/>
  <c r="U121" i="3"/>
  <c r="T121" i="3"/>
  <c r="Q121" i="3"/>
  <c r="N121" i="3"/>
  <c r="L121" i="3"/>
  <c r="R121" i="3"/>
  <c r="P121" i="3"/>
  <c r="M121" i="3"/>
  <c r="J121" i="3"/>
  <c r="H121" i="3"/>
  <c r="F121" i="3"/>
  <c r="E121" i="3"/>
  <c r="D121" i="3"/>
  <c r="K121" i="3"/>
  <c r="G121" i="3"/>
  <c r="V87" i="3"/>
  <c r="U87" i="3"/>
  <c r="T87" i="3"/>
  <c r="Q87" i="3"/>
  <c r="P87" i="3"/>
  <c r="N87" i="3"/>
  <c r="L87" i="3"/>
  <c r="M87" i="3"/>
  <c r="K87" i="3"/>
  <c r="H87" i="3"/>
  <c r="F87" i="3"/>
  <c r="E87" i="3"/>
  <c r="D87" i="3"/>
  <c r="J87" i="3"/>
  <c r="V73" i="3"/>
  <c r="U73" i="3"/>
  <c r="T73" i="3"/>
  <c r="Q73" i="3"/>
  <c r="R73" i="3"/>
  <c r="P73" i="3"/>
  <c r="L73" i="3"/>
  <c r="N73" i="3"/>
  <c r="K73" i="3"/>
  <c r="M73" i="3"/>
  <c r="E73" i="3"/>
  <c r="F73" i="3"/>
  <c r="D73" i="3"/>
  <c r="J73" i="3"/>
  <c r="V51" i="3"/>
  <c r="U51" i="3"/>
  <c r="T51" i="3"/>
  <c r="Q51" i="3"/>
  <c r="L51" i="3"/>
  <c r="R51" i="3"/>
  <c r="K51" i="3"/>
  <c r="N51" i="3"/>
  <c r="P51" i="3"/>
  <c r="M51" i="3"/>
  <c r="G51" i="3"/>
  <c r="J51" i="3"/>
  <c r="E51" i="3"/>
  <c r="D51" i="3"/>
  <c r="V92" i="3"/>
  <c r="U92" i="3"/>
  <c r="T92" i="3"/>
  <c r="Q92" i="3"/>
  <c r="P92" i="3"/>
  <c r="R92" i="3"/>
  <c r="L92" i="3"/>
  <c r="N92" i="3"/>
  <c r="M92" i="3"/>
  <c r="F92" i="3"/>
  <c r="G92" i="3"/>
  <c r="E92" i="3"/>
  <c r="D92" i="3"/>
  <c r="J92" i="3"/>
  <c r="V40" i="3"/>
  <c r="U40" i="3"/>
  <c r="T40" i="3"/>
  <c r="Q40" i="3"/>
  <c r="P40" i="3"/>
  <c r="L40" i="3"/>
  <c r="M40" i="3"/>
  <c r="F40" i="3"/>
  <c r="H40" i="3"/>
  <c r="N40" i="3"/>
  <c r="K40" i="3"/>
  <c r="E40" i="3"/>
  <c r="R40" i="3"/>
  <c r="G40" i="3"/>
  <c r="D40" i="3"/>
  <c r="J40" i="3"/>
  <c r="V32" i="3"/>
  <c r="U32" i="3"/>
  <c r="T32" i="3"/>
  <c r="Q32" i="3"/>
  <c r="P32" i="3"/>
  <c r="R32" i="3"/>
  <c r="L32" i="3"/>
  <c r="N32" i="3"/>
  <c r="M32" i="3"/>
  <c r="F32" i="3"/>
  <c r="K32" i="3"/>
  <c r="H32" i="3"/>
  <c r="E32" i="3"/>
  <c r="J32" i="3"/>
  <c r="D32" i="3"/>
  <c r="G32" i="3"/>
  <c r="V33" i="3"/>
  <c r="U33" i="3"/>
  <c r="T33" i="3"/>
  <c r="R33" i="3"/>
  <c r="Q33" i="3"/>
  <c r="P33" i="3"/>
  <c r="N33" i="3"/>
  <c r="L33" i="3"/>
  <c r="M33" i="3"/>
  <c r="F33" i="3"/>
  <c r="E33" i="3"/>
  <c r="H33" i="3"/>
  <c r="D33" i="3"/>
  <c r="K33" i="3"/>
  <c r="V43" i="3"/>
  <c r="U43" i="3"/>
  <c r="T43" i="3"/>
  <c r="Q43" i="3"/>
  <c r="P43" i="3"/>
  <c r="L43" i="3"/>
  <c r="N43" i="3"/>
  <c r="R43" i="3"/>
  <c r="M43" i="3"/>
  <c r="F43" i="3"/>
  <c r="K43" i="3"/>
  <c r="E43" i="3"/>
  <c r="D43" i="3"/>
  <c r="J43" i="3"/>
  <c r="V67" i="3"/>
  <c r="U67" i="3"/>
  <c r="T67" i="3"/>
  <c r="Q67" i="3"/>
  <c r="P67" i="3"/>
  <c r="L67" i="3"/>
  <c r="R67" i="3"/>
  <c r="K67" i="3"/>
  <c r="J67" i="3"/>
  <c r="M67" i="3"/>
  <c r="F67" i="3"/>
  <c r="G67" i="3"/>
  <c r="E67" i="3"/>
  <c r="D67" i="3"/>
  <c r="C118" i="3"/>
  <c r="C70" i="3"/>
  <c r="C82" i="3"/>
  <c r="C18" i="3"/>
  <c r="C56" i="3"/>
  <c r="C90" i="3"/>
  <c r="C10" i="3"/>
  <c r="D88" i="3"/>
  <c r="D69" i="3"/>
  <c r="D99" i="3"/>
  <c r="D45" i="3"/>
  <c r="D20" i="3"/>
  <c r="D10" i="3"/>
  <c r="E65" i="3"/>
  <c r="E4" i="3"/>
  <c r="E11" i="3"/>
  <c r="E48" i="3"/>
  <c r="E59" i="3"/>
  <c r="F112" i="3"/>
  <c r="F120" i="3"/>
  <c r="F24" i="3"/>
  <c r="F37" i="3"/>
  <c r="F49" i="3"/>
  <c r="G73" i="3"/>
  <c r="G84" i="3"/>
  <c r="G15" i="3"/>
  <c r="G8" i="3"/>
  <c r="H73" i="3"/>
  <c r="H78" i="3"/>
  <c r="J122" i="3"/>
  <c r="J33" i="3"/>
  <c r="K38" i="3"/>
  <c r="L36" i="3"/>
  <c r="N14" i="3"/>
  <c r="T74" i="3"/>
  <c r="V108" i="3"/>
  <c r="R108" i="3"/>
  <c r="P108" i="3"/>
  <c r="T108" i="3"/>
  <c r="Q108" i="3"/>
  <c r="U108" i="3"/>
  <c r="G108" i="3"/>
  <c r="L108" i="3"/>
  <c r="K108" i="3"/>
  <c r="J108" i="3"/>
  <c r="D108" i="3"/>
  <c r="N108" i="3"/>
  <c r="M108" i="3"/>
  <c r="V42" i="3"/>
  <c r="T42" i="3"/>
  <c r="R42" i="3"/>
  <c r="P42" i="3"/>
  <c r="U42" i="3"/>
  <c r="Q42" i="3"/>
  <c r="K42" i="3"/>
  <c r="J42" i="3"/>
  <c r="M42" i="3"/>
  <c r="N42" i="3"/>
  <c r="G42" i="3"/>
  <c r="D42" i="3"/>
  <c r="H42" i="3"/>
  <c r="L42" i="3"/>
  <c r="V61" i="3"/>
  <c r="U61" i="3"/>
  <c r="R61" i="3"/>
  <c r="Q61" i="3"/>
  <c r="P61" i="3"/>
  <c r="T61" i="3"/>
  <c r="N61" i="3"/>
  <c r="M61" i="3"/>
  <c r="F61" i="3"/>
  <c r="L61" i="3"/>
  <c r="G61" i="3"/>
  <c r="C61" i="3"/>
  <c r="K61" i="3"/>
  <c r="H61" i="3"/>
  <c r="D39" i="3"/>
  <c r="E5" i="3"/>
  <c r="V64" i="3"/>
  <c r="U64" i="3"/>
  <c r="T64" i="3"/>
  <c r="R64" i="3"/>
  <c r="P64" i="3"/>
  <c r="N64" i="3"/>
  <c r="Q64" i="3"/>
  <c r="M64" i="3"/>
  <c r="H64" i="3"/>
  <c r="K64" i="3"/>
  <c r="L64" i="3"/>
  <c r="V115" i="3"/>
  <c r="U115" i="3"/>
  <c r="T115" i="3"/>
  <c r="P115" i="3"/>
  <c r="N115" i="3"/>
  <c r="M115" i="3"/>
  <c r="Q115" i="3"/>
  <c r="K115" i="3"/>
  <c r="R115" i="3"/>
  <c r="J115" i="3"/>
  <c r="L115" i="3"/>
  <c r="H115" i="3"/>
  <c r="E115" i="3"/>
  <c r="D115" i="3"/>
  <c r="C115" i="3"/>
  <c r="V100" i="3"/>
  <c r="U100" i="3"/>
  <c r="T100" i="3"/>
  <c r="P100" i="3"/>
  <c r="N100" i="3"/>
  <c r="M100" i="3"/>
  <c r="K100" i="3"/>
  <c r="R100" i="3"/>
  <c r="J100" i="3"/>
  <c r="Q100" i="3"/>
  <c r="L100" i="3"/>
  <c r="H100" i="3"/>
  <c r="F100" i="3"/>
  <c r="E100" i="3"/>
  <c r="D100" i="3"/>
  <c r="C100" i="3"/>
  <c r="V9" i="3"/>
  <c r="U9" i="3"/>
  <c r="T9" i="3"/>
  <c r="P9" i="3"/>
  <c r="Q9" i="3"/>
  <c r="N9" i="3"/>
  <c r="M9" i="3"/>
  <c r="R9" i="3"/>
  <c r="K9" i="3"/>
  <c r="L9" i="3"/>
  <c r="J9" i="3"/>
  <c r="E9" i="3"/>
  <c r="F9" i="3"/>
  <c r="D9" i="3"/>
  <c r="H9" i="3"/>
  <c r="C9" i="3"/>
  <c r="V62" i="3"/>
  <c r="U62" i="3"/>
  <c r="T62" i="3"/>
  <c r="P62" i="3"/>
  <c r="M62" i="3"/>
  <c r="N62" i="3"/>
  <c r="K62" i="3"/>
  <c r="R62" i="3"/>
  <c r="Q62" i="3"/>
  <c r="J62" i="3"/>
  <c r="L62" i="3"/>
  <c r="G62" i="3"/>
  <c r="E62" i="3"/>
  <c r="D62" i="3"/>
  <c r="F62" i="3"/>
  <c r="C62" i="3"/>
  <c r="H62" i="3"/>
  <c r="V119" i="3"/>
  <c r="U119" i="3"/>
  <c r="T119" i="3"/>
  <c r="P119" i="3"/>
  <c r="Q119" i="3"/>
  <c r="R119" i="3"/>
  <c r="M119" i="3"/>
  <c r="K119" i="3"/>
  <c r="N119" i="3"/>
  <c r="J119" i="3"/>
  <c r="L119" i="3"/>
  <c r="E119" i="3"/>
  <c r="D119" i="3"/>
  <c r="C119" i="3"/>
  <c r="F119" i="3"/>
  <c r="V95" i="3"/>
  <c r="U95" i="3"/>
  <c r="T95" i="3"/>
  <c r="P95" i="3"/>
  <c r="M95" i="3"/>
  <c r="K95" i="3"/>
  <c r="R95" i="3"/>
  <c r="L95" i="3"/>
  <c r="J95" i="3"/>
  <c r="N95" i="3"/>
  <c r="Q95" i="3"/>
  <c r="E95" i="3"/>
  <c r="G95" i="3"/>
  <c r="D95" i="3"/>
  <c r="C95" i="3"/>
  <c r="V55" i="3"/>
  <c r="U55" i="3"/>
  <c r="T55" i="3"/>
  <c r="P55" i="3"/>
  <c r="M55" i="3"/>
  <c r="K55" i="3"/>
  <c r="Q55" i="3"/>
  <c r="N55" i="3"/>
  <c r="L55" i="3"/>
  <c r="H55" i="3"/>
  <c r="E55" i="3"/>
  <c r="R55" i="3"/>
  <c r="J55" i="3"/>
  <c r="D55" i="3"/>
  <c r="C55" i="3"/>
  <c r="V29" i="3"/>
  <c r="U29" i="3"/>
  <c r="T29" i="3"/>
  <c r="P29" i="3"/>
  <c r="N29" i="3"/>
  <c r="M29" i="3"/>
  <c r="Q29" i="3"/>
  <c r="K29" i="3"/>
  <c r="R29" i="3"/>
  <c r="L29" i="3"/>
  <c r="F29" i="3"/>
  <c r="E29" i="3"/>
  <c r="H29" i="3"/>
  <c r="D29" i="3"/>
  <c r="C29" i="3"/>
  <c r="J29" i="3"/>
  <c r="V79" i="3"/>
  <c r="U79" i="3"/>
  <c r="T79" i="3"/>
  <c r="P79" i="3"/>
  <c r="R79" i="3"/>
  <c r="N79" i="3"/>
  <c r="M79" i="3"/>
  <c r="K79" i="3"/>
  <c r="Q79" i="3"/>
  <c r="L79" i="3"/>
  <c r="J79" i="3"/>
  <c r="F79" i="3"/>
  <c r="E79" i="3"/>
  <c r="D79" i="3"/>
  <c r="C79" i="3"/>
  <c r="H79" i="3"/>
  <c r="V12" i="3"/>
  <c r="U12" i="3"/>
  <c r="T12" i="3"/>
  <c r="R12" i="3"/>
  <c r="P12" i="3"/>
  <c r="Q12" i="3"/>
  <c r="M12" i="3"/>
  <c r="N12" i="3"/>
  <c r="K12" i="3"/>
  <c r="J12" i="3"/>
  <c r="L12" i="3"/>
  <c r="G12" i="3"/>
  <c r="E12" i="3"/>
  <c r="D12" i="3"/>
  <c r="F12" i="3"/>
  <c r="C12" i="3"/>
  <c r="H12" i="3"/>
  <c r="C121" i="3"/>
  <c r="C86" i="3"/>
  <c r="C51" i="3"/>
  <c r="C35" i="3"/>
  <c r="C32" i="3"/>
  <c r="C93" i="3"/>
  <c r="C67" i="3"/>
  <c r="D65" i="3"/>
  <c r="D4" i="3"/>
  <c r="D27" i="3"/>
  <c r="D68" i="3"/>
  <c r="D90" i="3"/>
  <c r="D54" i="3"/>
  <c r="E111" i="3"/>
  <c r="E120" i="3"/>
  <c r="E25" i="3"/>
  <c r="E14" i="3"/>
  <c r="F108" i="3"/>
  <c r="F16" i="3"/>
  <c r="F17" i="3"/>
  <c r="F21" i="3"/>
  <c r="F46" i="3"/>
  <c r="G9" i="3"/>
  <c r="G25" i="3"/>
  <c r="G106" i="3"/>
  <c r="G3" i="3"/>
  <c r="H16" i="3"/>
  <c r="H80" i="3"/>
  <c r="H54" i="3"/>
  <c r="J111" i="3"/>
  <c r="J20" i="3"/>
  <c r="K6" i="3"/>
  <c r="M116" i="3"/>
  <c r="N67" i="3"/>
  <c r="T89" i="3"/>
  <c r="V74" i="3"/>
  <c r="R74" i="3"/>
  <c r="P74" i="3"/>
  <c r="U74" i="3"/>
  <c r="M74" i="3"/>
  <c r="G74" i="3"/>
  <c r="Q74" i="3"/>
  <c r="N74" i="3"/>
  <c r="F74" i="3"/>
  <c r="D74" i="3"/>
  <c r="H74" i="3"/>
  <c r="K74" i="3"/>
  <c r="D41" i="3"/>
  <c r="J74" i="3"/>
  <c r="V38" i="3"/>
  <c r="U38" i="3"/>
  <c r="R38" i="3"/>
  <c r="Q38" i="3"/>
  <c r="T38" i="3"/>
  <c r="H38" i="3"/>
  <c r="L38" i="3"/>
  <c r="F38" i="3"/>
  <c r="P38" i="3"/>
  <c r="M38" i="3"/>
  <c r="C38" i="3"/>
  <c r="N38" i="3"/>
  <c r="J38" i="3"/>
  <c r="E80" i="3"/>
  <c r="K44" i="3"/>
  <c r="U114" i="3"/>
  <c r="N114" i="3"/>
  <c r="M114" i="3"/>
  <c r="L114" i="3"/>
  <c r="Q114" i="3"/>
  <c r="T114" i="3"/>
  <c r="R114" i="3"/>
  <c r="V114" i="3"/>
  <c r="J114" i="3"/>
  <c r="H114" i="3"/>
  <c r="F114" i="3"/>
  <c r="D114" i="3"/>
  <c r="C114" i="3"/>
  <c r="K114" i="3"/>
  <c r="G114" i="3"/>
  <c r="P114" i="3"/>
  <c r="U101" i="3"/>
  <c r="V101" i="3"/>
  <c r="N101" i="3"/>
  <c r="T101" i="3"/>
  <c r="M101" i="3"/>
  <c r="L101" i="3"/>
  <c r="J101" i="3"/>
  <c r="R101" i="3"/>
  <c r="P101" i="3"/>
  <c r="K101" i="3"/>
  <c r="H101" i="3"/>
  <c r="D101" i="3"/>
  <c r="C101" i="3"/>
  <c r="Q101" i="3"/>
  <c r="G101" i="3"/>
  <c r="U103" i="3"/>
  <c r="T103" i="3"/>
  <c r="Q103" i="3"/>
  <c r="N103" i="3"/>
  <c r="M103" i="3"/>
  <c r="R103" i="3"/>
  <c r="L103" i="3"/>
  <c r="V103" i="3"/>
  <c r="P103" i="3"/>
  <c r="J103" i="3"/>
  <c r="F103" i="3"/>
  <c r="D103" i="3"/>
  <c r="H103" i="3"/>
  <c r="C103" i="3"/>
  <c r="U53" i="3"/>
  <c r="T53" i="3"/>
  <c r="V53" i="3"/>
  <c r="M53" i="3"/>
  <c r="L53" i="3"/>
  <c r="Q53" i="3"/>
  <c r="R53" i="3"/>
  <c r="K53" i="3"/>
  <c r="J53" i="3"/>
  <c r="N53" i="3"/>
  <c r="P53" i="3"/>
  <c r="D53" i="3"/>
  <c r="F53" i="3"/>
  <c r="C53" i="3"/>
  <c r="U30" i="3"/>
  <c r="T30" i="3"/>
  <c r="V30" i="3"/>
  <c r="R30" i="3"/>
  <c r="M30" i="3"/>
  <c r="L30" i="3"/>
  <c r="Q30" i="3"/>
  <c r="J30" i="3"/>
  <c r="P30" i="3"/>
  <c r="G30" i="3"/>
  <c r="D30" i="3"/>
  <c r="C30" i="3"/>
  <c r="N30" i="3"/>
  <c r="U104" i="3"/>
  <c r="T104" i="3"/>
  <c r="V104" i="3"/>
  <c r="M104" i="3"/>
  <c r="L104" i="3"/>
  <c r="P104" i="3"/>
  <c r="Q104" i="3"/>
  <c r="J104" i="3"/>
  <c r="R104" i="3"/>
  <c r="N104" i="3"/>
  <c r="K104" i="3"/>
  <c r="G104" i="3"/>
  <c r="D104" i="3"/>
  <c r="C104" i="3"/>
  <c r="H104" i="3"/>
  <c r="U83" i="3"/>
  <c r="T83" i="3"/>
  <c r="R83" i="3"/>
  <c r="V83" i="3"/>
  <c r="M83" i="3"/>
  <c r="L83" i="3"/>
  <c r="J83" i="3"/>
  <c r="P83" i="3"/>
  <c r="N83" i="3"/>
  <c r="K83" i="3"/>
  <c r="Q83" i="3"/>
  <c r="H83" i="3"/>
  <c r="D83" i="3"/>
  <c r="C83" i="3"/>
  <c r="G83" i="3"/>
  <c r="U94" i="3"/>
  <c r="T94" i="3"/>
  <c r="R94" i="3"/>
  <c r="P94" i="3"/>
  <c r="M94" i="3"/>
  <c r="Q94" i="3"/>
  <c r="L94" i="3"/>
  <c r="V94" i="3"/>
  <c r="J94" i="3"/>
  <c r="K94" i="3"/>
  <c r="N94" i="3"/>
  <c r="F94" i="3"/>
  <c r="H94" i="3"/>
  <c r="D94" i="3"/>
  <c r="C94" i="3"/>
  <c r="G94" i="3"/>
  <c r="C112" i="3"/>
  <c r="C28" i="3"/>
  <c r="C76" i="3"/>
  <c r="C8" i="3"/>
  <c r="D120" i="3"/>
  <c r="D91" i="3"/>
  <c r="D85" i="3"/>
  <c r="D3" i="3"/>
  <c r="E64" i="3"/>
  <c r="E16" i="3"/>
  <c r="E18" i="3"/>
  <c r="E60" i="3"/>
  <c r="F88" i="3"/>
  <c r="F77" i="3"/>
  <c r="F95" i="3"/>
  <c r="F42" i="3"/>
  <c r="G116" i="3"/>
  <c r="G103" i="3"/>
  <c r="G18" i="3"/>
  <c r="G33" i="3"/>
  <c r="G49" i="3"/>
  <c r="H77" i="3"/>
  <c r="H23" i="3"/>
  <c r="J64" i="3"/>
  <c r="J90" i="3"/>
  <c r="K106" i="3"/>
  <c r="M66" i="3"/>
  <c r="T34" i="3"/>
  <c r="K57" i="3"/>
  <c r="G57" i="3"/>
  <c r="U7" i="3"/>
  <c r="T7" i="3"/>
  <c r="R7" i="3"/>
  <c r="V7" i="3"/>
  <c r="N7" i="3"/>
  <c r="M7" i="3"/>
  <c r="L7" i="3"/>
  <c r="J7" i="3"/>
  <c r="P7" i="3"/>
  <c r="Q7" i="3"/>
  <c r="K7" i="3"/>
  <c r="U71" i="3"/>
  <c r="T71" i="3"/>
  <c r="R71" i="3"/>
  <c r="V71" i="3"/>
  <c r="Q71" i="3"/>
  <c r="M71" i="3"/>
  <c r="L71" i="3"/>
  <c r="J71" i="3"/>
  <c r="K71" i="3"/>
  <c r="P71" i="3"/>
  <c r="G13" i="3"/>
  <c r="C7" i="3"/>
  <c r="C71" i="3"/>
  <c r="F71" i="3"/>
  <c r="D7" i="3"/>
  <c r="D71" i="3"/>
  <c r="H13" i="3"/>
  <c r="J13" i="3"/>
  <c r="K13" i="3"/>
  <c r="U13" i="3"/>
  <c r="T13" i="3"/>
  <c r="Q13" i="3"/>
  <c r="P13" i="3"/>
  <c r="V13" i="3"/>
  <c r="R13" i="3"/>
  <c r="M13" i="3"/>
  <c r="N13" i="3"/>
  <c r="U57" i="3"/>
  <c r="T57" i="3"/>
  <c r="Q57" i="3"/>
  <c r="P57" i="3"/>
  <c r="N57" i="3"/>
  <c r="R57" i="3"/>
  <c r="V57" i="3"/>
  <c r="J57" i="3"/>
  <c r="L57" i="3"/>
  <c r="M57" i="3"/>
  <c r="F57" i="3"/>
  <c r="AT729" i="2"/>
  <c r="AR80" i="2"/>
  <c r="AR141" i="2"/>
  <c r="AR53" i="2"/>
  <c r="AT351" i="2"/>
  <c r="AT267" i="2"/>
  <c r="AR224" i="2"/>
  <c r="AR194" i="2"/>
  <c r="AU268" i="2"/>
  <c r="AU303" i="2"/>
  <c r="AU495" i="2"/>
  <c r="AR516" i="2"/>
  <c r="AR84" i="2"/>
  <c r="AR510" i="2"/>
  <c r="AS574" i="2"/>
  <c r="AS325" i="2"/>
  <c r="AS68" i="2"/>
  <c r="AS229" i="2"/>
  <c r="AR196" i="2"/>
  <c r="AT315" i="2"/>
  <c r="AR467" i="2"/>
  <c r="AR528" i="2"/>
  <c r="AR132" i="2"/>
  <c r="AR134" i="2"/>
  <c r="AR326" i="2"/>
  <c r="AR258" i="2"/>
  <c r="AR177" i="2"/>
  <c r="AR473" i="2"/>
  <c r="AR267" i="2"/>
  <c r="AR535" i="2"/>
  <c r="AS579" i="2"/>
  <c r="AS723" i="2"/>
  <c r="AS97" i="2"/>
  <c r="AS79" i="2"/>
  <c r="AS57" i="2"/>
  <c r="AS460" i="2"/>
  <c r="AS616" i="2"/>
  <c r="AR462" i="2"/>
  <c r="AR415" i="2"/>
  <c r="AT439" i="2"/>
  <c r="AS683" i="2"/>
  <c r="AS535" i="2"/>
  <c r="AR215" i="2"/>
  <c r="AS540" i="2"/>
  <c r="AT294" i="2"/>
  <c r="AT58" i="2"/>
  <c r="AR24" i="2"/>
  <c r="AU586" i="2"/>
  <c r="AS513" i="2"/>
  <c r="AS161" i="2"/>
  <c r="AR550" i="2"/>
  <c r="AT442" i="2"/>
  <c r="AT158" i="2"/>
  <c r="AS705" i="2"/>
  <c r="AS146" i="2"/>
  <c r="AS456" i="2"/>
  <c r="AS546" i="2"/>
  <c r="AS155" i="2"/>
  <c r="AT429" i="2"/>
  <c r="AT53" i="2"/>
  <c r="AT127" i="2"/>
  <c r="AT268" i="2"/>
  <c r="AR115" i="2"/>
  <c r="AR274" i="2"/>
  <c r="AS707" i="2"/>
  <c r="AR432" i="2"/>
  <c r="AS421" i="2"/>
  <c r="AR371" i="2"/>
  <c r="AS676" i="2"/>
  <c r="AS628" i="2"/>
  <c r="AS275" i="2"/>
  <c r="AT665" i="2"/>
  <c r="AT724" i="2"/>
  <c r="AT381" i="2"/>
  <c r="AT713" i="2"/>
  <c r="AT328" i="2"/>
  <c r="AT399" i="2"/>
  <c r="AT8" i="2"/>
  <c r="AT231" i="2"/>
  <c r="AR591" i="2"/>
  <c r="AR626" i="2"/>
  <c r="AR193" i="2"/>
  <c r="AR293" i="2"/>
  <c r="AR284" i="2"/>
  <c r="AU665" i="2"/>
  <c r="AU643" i="2"/>
  <c r="AU228" i="2"/>
  <c r="AU528" i="2"/>
  <c r="AS330" i="2"/>
  <c r="AS33" i="2"/>
  <c r="AR344" i="2"/>
  <c r="AR406" i="2"/>
  <c r="AR52" i="2"/>
  <c r="AR184" i="2"/>
  <c r="AR60" i="2"/>
  <c r="AR319" i="2"/>
  <c r="AS725" i="2"/>
  <c r="AR249" i="2"/>
  <c r="AS294" i="2"/>
  <c r="AS715" i="2"/>
  <c r="AS533" i="2"/>
  <c r="AS692" i="2"/>
  <c r="AS660" i="2"/>
  <c r="AS547" i="2"/>
  <c r="AS651" i="2"/>
  <c r="AS677" i="2"/>
  <c r="AS475" i="2"/>
  <c r="AS484" i="2"/>
  <c r="AS137" i="2"/>
  <c r="AS366" i="2"/>
  <c r="AS156" i="2"/>
  <c r="AS360" i="2"/>
  <c r="AS600" i="2"/>
  <c r="AS138" i="2"/>
  <c r="AS657" i="2"/>
  <c r="AR657" i="2"/>
  <c r="AS110" i="2"/>
  <c r="AS139" i="2"/>
  <c r="AS119" i="2"/>
  <c r="AS584" i="2"/>
  <c r="AS412" i="2"/>
  <c r="AS226" i="2"/>
  <c r="AS534" i="2"/>
  <c r="AT453" i="2"/>
  <c r="AT715" i="2"/>
  <c r="AT312" i="2"/>
  <c r="AT508" i="2"/>
  <c r="AT247" i="2"/>
  <c r="AT118" i="2"/>
  <c r="AT87" i="2"/>
  <c r="AT29" i="2"/>
  <c r="AT488" i="2"/>
  <c r="AT261" i="2"/>
  <c r="AT31" i="2"/>
  <c r="AT511" i="2"/>
  <c r="AT512" i="2"/>
  <c r="AR203" i="2"/>
  <c r="AR501" i="2"/>
  <c r="AR191" i="2"/>
  <c r="AR206" i="2"/>
  <c r="AR466" i="2"/>
  <c r="AR123" i="2"/>
  <c r="AR183" i="2"/>
  <c r="AR341" i="2"/>
  <c r="AR105" i="2"/>
  <c r="AR26" i="2"/>
  <c r="AR353" i="2"/>
  <c r="AR165" i="2"/>
  <c r="AR299" i="2"/>
  <c r="AR199" i="2"/>
  <c r="AR621" i="2"/>
  <c r="AU713" i="2"/>
  <c r="AU131" i="2"/>
  <c r="AU93" i="2"/>
  <c r="AU533" i="2"/>
  <c r="AU399" i="2"/>
  <c r="AU650" i="2"/>
  <c r="AU375" i="2"/>
  <c r="AU198" i="2"/>
  <c r="AU458" i="2"/>
  <c r="AU279" i="2"/>
  <c r="AU261" i="2"/>
  <c r="AU252" i="2"/>
  <c r="AU84" i="2"/>
  <c r="AS429" i="2"/>
  <c r="AS589" i="2"/>
  <c r="AS562" i="2"/>
  <c r="AS145" i="2"/>
  <c r="AS339" i="2"/>
  <c r="AS11" i="2"/>
  <c r="AS526" i="2"/>
  <c r="AS285" i="2"/>
  <c r="AS240" i="2"/>
  <c r="AS388" i="2"/>
  <c r="AS218" i="2"/>
  <c r="AS480" i="2"/>
  <c r="AS586" i="2"/>
  <c r="AT599" i="2"/>
  <c r="AT574" i="2"/>
  <c r="AT130" i="2"/>
  <c r="AT567" i="2"/>
  <c r="AT325" i="2"/>
  <c r="AT186" i="2"/>
  <c r="AT434" i="2"/>
  <c r="AT37" i="2"/>
  <c r="AT160" i="2"/>
  <c r="AT400" i="2"/>
  <c r="AT565" i="2"/>
  <c r="AT42" i="2"/>
  <c r="AT272" i="2"/>
  <c r="AR276" i="2"/>
  <c r="AR154" i="2"/>
  <c r="AR311" i="2"/>
  <c r="AU167" i="2"/>
  <c r="AU89" i="2"/>
  <c r="AR21" i="2"/>
  <c r="AU565" i="2"/>
  <c r="AS530" i="2"/>
  <c r="AT528" i="2"/>
  <c r="AS713" i="2"/>
  <c r="AS704" i="2"/>
  <c r="AS328" i="2"/>
  <c r="AS615" i="2"/>
  <c r="AS103" i="2"/>
  <c r="AS17" i="2"/>
  <c r="AS561" i="2"/>
  <c r="AS598" i="2"/>
  <c r="AS64" i="2"/>
  <c r="AS235" i="2"/>
  <c r="AS252" i="2"/>
  <c r="AS511" i="2"/>
  <c r="AS512" i="2"/>
  <c r="AT671" i="2"/>
  <c r="AT108" i="2"/>
  <c r="AT362" i="2"/>
  <c r="AT140" i="2"/>
  <c r="AT569" i="2"/>
  <c r="AT355" i="2"/>
  <c r="AT157" i="2"/>
  <c r="AT497" i="2"/>
  <c r="AT82" i="2"/>
  <c r="AT553" i="2"/>
  <c r="AR582" i="2"/>
  <c r="AR43" i="2"/>
  <c r="AR232" i="2"/>
  <c r="AR545" i="2"/>
  <c r="AR477" i="2"/>
  <c r="AU710" i="2"/>
  <c r="AU726" i="2"/>
  <c r="AU164" i="2"/>
  <c r="AS738" i="2"/>
  <c r="AR356" i="2"/>
  <c r="AS356" i="2"/>
  <c r="AS309" i="2"/>
  <c r="AR309" i="2"/>
  <c r="AS653" i="2"/>
  <c r="AS383" i="2"/>
  <c r="AS728" i="2"/>
  <c r="AS394" i="2"/>
  <c r="AS319" i="2"/>
  <c r="AS149" i="2"/>
  <c r="AR149" i="2"/>
  <c r="AS21" i="2"/>
  <c r="AS712" i="2"/>
  <c r="AS557" i="2"/>
  <c r="AS288" i="2"/>
  <c r="AT718" i="2"/>
  <c r="AR579" i="2"/>
  <c r="AR9" i="2"/>
  <c r="AS349" i="2"/>
  <c r="AS569" i="2"/>
  <c r="AT596" i="2"/>
  <c r="AR159" i="2"/>
  <c r="AS550" i="2"/>
  <c r="AT39" i="2"/>
  <c r="AU574" i="2"/>
  <c r="AS35" i="2"/>
  <c r="AS687" i="2"/>
  <c r="AS386" i="2"/>
  <c r="AS142" i="2"/>
  <c r="AS423" i="2"/>
  <c r="AT430" i="2"/>
  <c r="AT30" i="2"/>
  <c r="AU432" i="2"/>
  <c r="AU175" i="2"/>
  <c r="AS271" i="2"/>
  <c r="AS470" i="2"/>
  <c r="AS463" i="2"/>
  <c r="AS588" i="2"/>
  <c r="AS2" i="2"/>
  <c r="AS439" i="2"/>
  <c r="AS162" i="2"/>
  <c r="AS698" i="2"/>
  <c r="AS209" i="2"/>
  <c r="AS717" i="2"/>
  <c r="AS236" i="2"/>
  <c r="AS708" i="2"/>
  <c r="AR489" i="2"/>
  <c r="AS489" i="2"/>
  <c r="AS244" i="2"/>
  <c r="AS670" i="2"/>
  <c r="AR670" i="2"/>
  <c r="AS197" i="2"/>
  <c r="AR197" i="2"/>
  <c r="AS327" i="2"/>
  <c r="AT643" i="2"/>
  <c r="AT253" i="2"/>
  <c r="AT228" i="2"/>
  <c r="AT650" i="2"/>
  <c r="AT660" i="2"/>
  <c r="AT561" i="2"/>
  <c r="AT598" i="2"/>
  <c r="AT64" i="2"/>
  <c r="AT235" i="2"/>
  <c r="AT252" i="2"/>
  <c r="AT523" i="2"/>
  <c r="AR364" i="2"/>
  <c r="AR76" i="2"/>
  <c r="AR666" i="2"/>
  <c r="AR5" i="2"/>
  <c r="AR638" i="2"/>
  <c r="AR413" i="2"/>
  <c r="AR577" i="2"/>
  <c r="AR174" i="2"/>
  <c r="AR506" i="2"/>
  <c r="AU381" i="2"/>
  <c r="AU704" i="2"/>
  <c r="AU715" i="2"/>
  <c r="AU312" i="2"/>
  <c r="AU227" i="2"/>
  <c r="AU426" i="2"/>
  <c r="AU12" i="2"/>
  <c r="AU118" i="2"/>
  <c r="AU87" i="2"/>
  <c r="AU29" i="2"/>
  <c r="AU488" i="2"/>
  <c r="AU646" i="2"/>
  <c r="AU31" i="2"/>
  <c r="AU153" i="2"/>
  <c r="AS587" i="2"/>
  <c r="AS674" i="2"/>
  <c r="AS136" i="2"/>
  <c r="AS53" i="2"/>
  <c r="AS345" i="2"/>
  <c r="AS127" i="2"/>
  <c r="AS301" i="2"/>
  <c r="AS634" i="2"/>
  <c r="AS100" i="2"/>
  <c r="AS437" i="2"/>
  <c r="AS519" i="2"/>
  <c r="AS390" i="2"/>
  <c r="AS520" i="2"/>
  <c r="AT738" i="2"/>
  <c r="AT570" i="2"/>
  <c r="AT356" i="2"/>
  <c r="AT309" i="2"/>
  <c r="AT625" i="2"/>
  <c r="AT652" i="2"/>
  <c r="AT269" i="2"/>
  <c r="AT153" i="2"/>
  <c r="AT667" i="2"/>
  <c r="AT98" i="2"/>
  <c r="AT712" i="2"/>
  <c r="AT225" i="2"/>
  <c r="AR385" i="2"/>
  <c r="AR208" i="2"/>
  <c r="AR408" i="2"/>
  <c r="AU383" i="2"/>
  <c r="AR37" i="2"/>
  <c r="AU149" i="2"/>
  <c r="AU712" i="2"/>
  <c r="AR42" i="2"/>
  <c r="AR708" i="2"/>
  <c r="AS731" i="2"/>
  <c r="AS432" i="2"/>
  <c r="AU6" i="2"/>
  <c r="AS724" i="2"/>
  <c r="AS453" i="2"/>
  <c r="AS548" i="2"/>
  <c r="AS253" i="2"/>
  <c r="AS228" i="2"/>
  <c r="AS508" i="2"/>
  <c r="AS247" i="2"/>
  <c r="AS679" i="2"/>
  <c r="AS8" i="2"/>
  <c r="AS113" i="2"/>
  <c r="AS590" i="2"/>
  <c r="AS675" i="2"/>
  <c r="AS46" i="2"/>
  <c r="AS329" i="2"/>
  <c r="AS223" i="2"/>
  <c r="AT710" i="2"/>
  <c r="AT234" i="2"/>
  <c r="AT134" i="2"/>
  <c r="AT541" i="2"/>
  <c r="AT230" i="2"/>
  <c r="AT15" i="2"/>
  <c r="AT34" i="2"/>
  <c r="AT128" i="2"/>
  <c r="AT304" i="2"/>
  <c r="AT450" i="2"/>
  <c r="AR564" i="2"/>
  <c r="AR216" i="2"/>
  <c r="AU550" i="2"/>
  <c r="AU187" i="2"/>
  <c r="AR136" i="2"/>
  <c r="AU656" i="2"/>
  <c r="AS599" i="2"/>
  <c r="AS130" i="2"/>
  <c r="AS567" i="2"/>
  <c r="AS625" i="2"/>
  <c r="AS652" i="2"/>
  <c r="AS468" i="2"/>
  <c r="AR468" i="2"/>
  <c r="AS37" i="2"/>
  <c r="AS89" i="2"/>
  <c r="AR89" i="2"/>
  <c r="AS98" i="2"/>
  <c r="AS444" i="2"/>
  <c r="AS225" i="2"/>
  <c r="AS287" i="2"/>
  <c r="AT522" i="2"/>
  <c r="AR658" i="2"/>
  <c r="AR16" i="2"/>
  <c r="AU350" i="2"/>
  <c r="AU478" i="2"/>
  <c r="AU341" i="2"/>
  <c r="AS128" i="2"/>
  <c r="AT125" i="2"/>
  <c r="AR547" i="2"/>
  <c r="AR393" i="2"/>
  <c r="AT428" i="2"/>
  <c r="AU216" i="2"/>
  <c r="AS487" i="2"/>
  <c r="AS393" i="2"/>
  <c r="AT163" i="2"/>
  <c r="AR430" i="2"/>
  <c r="AR163" i="2"/>
  <c r="AR439" i="2"/>
  <c r="AR29" i="2"/>
  <c r="AS716" i="2"/>
  <c r="AS443" i="2"/>
  <c r="AT330" i="2"/>
  <c r="AT336" i="2"/>
  <c r="AU632" i="2"/>
  <c r="AU597" i="2"/>
  <c r="AS308" i="2"/>
  <c r="AS442" i="2"/>
  <c r="AS74" i="2"/>
  <c r="AS578" i="2"/>
  <c r="AS605" i="2"/>
  <c r="AS714" i="2"/>
  <c r="AS175" i="2"/>
  <c r="AS722" i="2"/>
  <c r="AS449" i="2"/>
  <c r="AS88" i="2"/>
  <c r="AS96" i="2"/>
  <c r="AS673" i="2"/>
  <c r="AS461" i="2"/>
  <c r="AR461" i="2"/>
  <c r="AS558" i="2"/>
  <c r="AS321" i="2"/>
  <c r="AS313" i="2"/>
  <c r="AR313" i="2"/>
  <c r="AS597" i="2"/>
  <c r="AS445" i="2"/>
  <c r="AR445" i="2"/>
  <c r="AS150" i="2"/>
  <c r="AR150" i="2"/>
  <c r="AT704" i="2"/>
  <c r="AT93" i="2"/>
  <c r="AT533" i="2"/>
  <c r="AT103" i="2"/>
  <c r="AT692" i="2"/>
  <c r="AT679" i="2"/>
  <c r="AT198" i="2"/>
  <c r="AT458" i="2"/>
  <c r="AT279" i="2"/>
  <c r="AT646" i="2"/>
  <c r="AT342" i="2"/>
  <c r="AT3" i="2"/>
  <c r="AT122" i="2"/>
  <c r="AR282" i="2"/>
  <c r="AR668" i="2"/>
  <c r="AU320" i="2"/>
  <c r="AU575" i="2"/>
  <c r="AU328" i="2"/>
  <c r="AU615" i="2"/>
  <c r="AU103" i="2"/>
  <c r="AU692" i="2"/>
  <c r="AU17" i="2"/>
  <c r="AU660" i="2"/>
  <c r="AU561" i="2"/>
  <c r="AU598" i="2"/>
  <c r="AU64" i="2"/>
  <c r="AU235" i="2"/>
  <c r="AU342" i="2"/>
  <c r="AU329" i="2"/>
  <c r="AS65" i="2"/>
  <c r="AT271" i="2"/>
  <c r="AT371" i="2"/>
  <c r="AT386" i="2"/>
  <c r="AS382" i="2"/>
  <c r="AS179" i="2"/>
  <c r="AS23" i="2"/>
  <c r="AS166" i="2"/>
  <c r="AS19" i="2"/>
  <c r="AS58" i="2"/>
  <c r="AS241" i="2"/>
  <c r="AS221" i="2"/>
  <c r="AS337" i="2"/>
  <c r="AS63" i="2"/>
  <c r="AS126" i="2"/>
  <c r="AS451" i="2"/>
  <c r="AS336" i="2"/>
  <c r="AS664" i="2"/>
  <c r="AT483" i="2"/>
  <c r="AT135" i="2"/>
  <c r="AT706" i="2"/>
  <c r="AT117" i="2"/>
  <c r="AT383" i="2"/>
  <c r="AT728" i="2"/>
  <c r="AT394" i="2"/>
  <c r="AT319" i="2"/>
  <c r="AT149" i="2"/>
  <c r="AT21" i="2"/>
  <c r="AT71" i="2"/>
  <c r="AT365" i="2"/>
  <c r="AR111" i="2"/>
  <c r="AU309" i="2"/>
  <c r="AU594" i="2"/>
  <c r="AS381" i="2"/>
  <c r="AS643" i="2"/>
  <c r="AS131" i="2"/>
  <c r="AS93" i="2"/>
  <c r="AS399" i="2"/>
  <c r="AS650" i="2"/>
  <c r="AV650" i="2" s="1"/>
  <c r="AS375" i="2"/>
  <c r="AS198" i="2"/>
  <c r="AS458" i="2"/>
  <c r="AS279" i="2"/>
  <c r="AS646" i="2"/>
  <c r="AS342" i="2"/>
  <c r="AS3" i="2"/>
  <c r="AS523" i="2"/>
  <c r="AT678" i="2"/>
  <c r="AT509" i="2"/>
  <c r="AT326" i="2"/>
  <c r="AT363" i="2"/>
  <c r="AT727" i="2"/>
  <c r="AT133" i="2"/>
  <c r="AT517" i="2"/>
  <c r="AT518" i="2"/>
  <c r="AT65" i="2"/>
  <c r="AT473" i="2"/>
  <c r="AT338" i="2"/>
  <c r="AU380" i="2"/>
  <c r="AS719" i="2"/>
  <c r="AS182" i="2"/>
  <c r="AS690" i="2"/>
  <c r="AS630" i="2"/>
  <c r="AS537" i="2"/>
  <c r="AR537" i="2"/>
  <c r="AS434" i="2"/>
  <c r="AS153" i="2"/>
  <c r="AS160" i="2"/>
  <c r="AR160" i="2"/>
  <c r="AS400" i="2"/>
  <c r="AS565" i="2"/>
  <c r="AS365" i="2"/>
  <c r="AS272" i="2"/>
  <c r="AT735" i="2"/>
  <c r="AU428" i="2"/>
  <c r="AU49" i="2"/>
  <c r="AT277" i="2"/>
  <c r="AU384" i="2"/>
  <c r="AS292" i="2"/>
  <c r="AS544" i="2"/>
  <c r="AR449" i="2"/>
  <c r="AU334" i="2"/>
  <c r="AU520" i="2"/>
  <c r="AS144" i="2"/>
  <c r="AT641" i="2"/>
  <c r="AT477" i="2"/>
  <c r="AR118" i="2"/>
  <c r="AU582" i="2"/>
  <c r="AR641" i="2"/>
  <c r="AR59" i="2"/>
  <c r="AR119" i="2"/>
  <c r="AS362" i="2"/>
  <c r="AS299" i="2"/>
  <c r="AT571" i="2"/>
  <c r="AT607" i="2"/>
  <c r="AT69" i="2"/>
  <c r="AS603" i="2"/>
  <c r="AS77" i="2"/>
  <c r="AS503" i="2"/>
  <c r="AS290" i="2"/>
  <c r="AS286" i="2"/>
  <c r="AS159" i="2"/>
  <c r="AS243" i="2"/>
  <c r="AS608" i="2"/>
  <c r="AR251" i="2"/>
  <c r="AS251" i="2"/>
  <c r="AS256" i="2"/>
  <c r="AS237" i="2"/>
  <c r="AR237" i="2"/>
  <c r="AS201" i="2"/>
  <c r="AS30" i="2"/>
  <c r="AR30" i="2"/>
  <c r="AS373" i="2"/>
  <c r="AR373" i="2"/>
  <c r="AS39" i="2"/>
  <c r="AR39" i="2"/>
  <c r="AS38" i="2"/>
  <c r="AS67" i="2"/>
  <c r="AR67" i="2"/>
  <c r="AT575" i="2"/>
  <c r="AT615" i="2"/>
  <c r="AT227" i="2"/>
  <c r="AT426" i="2"/>
  <c r="AT17" i="2"/>
  <c r="AT113" i="2"/>
  <c r="AT590" i="2"/>
  <c r="AT675" i="2"/>
  <c r="AT46" i="2"/>
  <c r="AT329" i="2"/>
  <c r="AT223" i="2"/>
  <c r="AR148" i="2"/>
  <c r="AR27" i="2"/>
  <c r="AR56" i="2"/>
  <c r="AR121" i="2"/>
  <c r="AR40" i="2"/>
  <c r="AR447" i="2"/>
  <c r="AR62" i="2"/>
  <c r="AR109" i="2"/>
  <c r="AR482" i="2"/>
  <c r="AU724" i="2"/>
  <c r="AU453" i="2"/>
  <c r="AU548" i="2"/>
  <c r="AU253" i="2"/>
  <c r="AU508" i="2"/>
  <c r="AU247" i="2"/>
  <c r="AU679" i="2"/>
  <c r="AU8" i="2"/>
  <c r="AU113" i="2"/>
  <c r="AU590" i="2"/>
  <c r="AU675" i="2"/>
  <c r="AU46" i="2"/>
  <c r="AU347" i="2"/>
  <c r="AS703" i="2"/>
  <c r="AS347" i="2"/>
  <c r="AS322" i="2"/>
  <c r="AS465" i="2"/>
  <c r="AS632" i="2"/>
  <c r="AS102" i="2"/>
  <c r="AS436" i="2"/>
  <c r="AS268" i="2"/>
  <c r="AS711" i="2"/>
  <c r="AS281" i="2"/>
  <c r="AS94" i="2"/>
  <c r="AS552" i="2"/>
  <c r="AS361" i="2"/>
  <c r="AS636" i="2"/>
  <c r="AS303" i="2"/>
  <c r="AT719" i="2"/>
  <c r="AT182" i="2"/>
  <c r="AT690" i="2"/>
  <c r="AT630" i="2"/>
  <c r="AT653" i="2"/>
  <c r="AT537" i="2"/>
  <c r="AT468" i="2"/>
  <c r="AT167" i="2"/>
  <c r="AT89" i="2"/>
  <c r="AT469" i="2"/>
  <c r="AT379" i="2"/>
  <c r="AT444" i="2"/>
  <c r="AT557" i="2"/>
  <c r="AR394" i="2"/>
  <c r="AU570" i="2"/>
  <c r="AS665" i="2"/>
  <c r="AS320" i="2"/>
  <c r="AS575" i="2"/>
  <c r="AS312" i="2"/>
  <c r="AS227" i="2"/>
  <c r="AS426" i="2"/>
  <c r="AS12" i="2"/>
  <c r="AS118" i="2"/>
  <c r="AS87" i="2"/>
  <c r="AS29" i="2"/>
  <c r="AS488" i="2"/>
  <c r="AS261" i="2"/>
  <c r="AS31" i="2"/>
  <c r="AS231" i="2"/>
  <c r="AS122" i="2"/>
  <c r="AT602" i="2"/>
  <c r="AT550" i="2"/>
  <c r="AT549" i="2"/>
  <c r="AT292" i="2"/>
  <c r="AT405" i="2"/>
  <c r="AT258" i="2"/>
  <c r="AT177" i="2"/>
  <c r="AT212" i="2"/>
  <c r="AT55" i="2"/>
  <c r="AT32" i="2"/>
  <c r="AT273" i="2"/>
  <c r="AR229" i="2"/>
  <c r="AR376" i="2"/>
  <c r="AR291" i="2"/>
  <c r="AR217" i="2"/>
  <c r="AR270" i="2"/>
  <c r="AU15" i="2"/>
  <c r="AR488" i="2"/>
  <c r="AS249" i="2"/>
  <c r="AS709" i="2"/>
  <c r="AS553" i="2"/>
  <c r="AT576" i="2"/>
  <c r="AT192" i="2"/>
  <c r="AT396" i="2"/>
  <c r="AS483" i="2"/>
  <c r="AS135" i="2"/>
  <c r="AS706" i="2"/>
  <c r="AS117" i="2"/>
  <c r="AR117" i="2"/>
  <c r="AS186" i="2"/>
  <c r="AS269" i="2"/>
  <c r="AR269" i="2"/>
  <c r="AR167" i="2"/>
  <c r="AS167" i="2"/>
  <c r="AS667" i="2"/>
  <c r="AS469" i="2"/>
  <c r="AS379" i="2"/>
  <c r="AS71" i="2"/>
  <c r="AS42" i="2"/>
  <c r="AT91" i="2"/>
  <c r="AT487" i="2"/>
  <c r="AT601" i="2"/>
  <c r="AS473" i="2"/>
  <c r="AT22" i="2"/>
  <c r="AR536" i="2"/>
  <c r="AR531" i="2"/>
  <c r="AT298" i="2"/>
  <c r="AS721" i="2"/>
  <c r="AS368" i="2"/>
  <c r="AR554" i="2"/>
  <c r="AR583" i="2"/>
  <c r="AS154" i="2"/>
  <c r="AS396" i="2"/>
  <c r="AR349" i="2"/>
  <c r="AR57" i="2"/>
  <c r="AR342" i="2"/>
  <c r="AS350" i="2"/>
  <c r="AS32" i="2"/>
  <c r="AU22" i="2"/>
  <c r="AU39" i="2"/>
  <c r="AS593" i="2"/>
  <c r="AS620" i="2"/>
  <c r="AS25" i="2"/>
  <c r="AS351" i="2"/>
  <c r="AS41" i="2"/>
  <c r="AS314" i="2"/>
  <c r="AS343" i="2"/>
  <c r="AS219" i="2"/>
  <c r="AS151" i="2"/>
  <c r="AS648" i="2"/>
  <c r="AR333" i="2"/>
  <c r="AS570" i="2"/>
  <c r="AS254" i="2"/>
  <c r="AS410" i="2"/>
  <c r="AR410" i="2"/>
  <c r="AS280" i="2"/>
  <c r="AS277" i="2"/>
  <c r="AS185" i="2"/>
  <c r="AS377" i="2"/>
  <c r="AS418" i="2"/>
  <c r="AS324" i="2"/>
  <c r="AS384" i="2"/>
  <c r="AT548" i="2"/>
  <c r="AT12" i="2"/>
  <c r="AS582" i="2"/>
  <c r="AS702" i="2"/>
  <c r="AS455" i="2"/>
  <c r="AS641" i="2"/>
  <c r="AS551" i="2"/>
  <c r="AS124" i="2"/>
  <c r="AS43" i="2"/>
  <c r="AS542" i="2"/>
  <c r="AS59" i="2"/>
  <c r="AS420" i="2"/>
  <c r="AS462" i="2"/>
  <c r="AS250" i="2"/>
  <c r="AS500" i="2"/>
  <c r="AS594" i="2"/>
  <c r="AS481" i="2"/>
  <c r="AS104" i="2"/>
  <c r="AR104" i="2"/>
  <c r="AS255" i="2"/>
  <c r="AS171" i="2"/>
  <c r="AS346" i="2"/>
  <c r="AS581" i="2"/>
  <c r="AS601" i="2"/>
  <c r="AS217" i="2"/>
  <c r="AS485" i="2"/>
  <c r="AS196" i="2"/>
  <c r="AS407" i="2"/>
  <c r="AS538" i="2"/>
  <c r="AR161" i="2"/>
  <c r="AS6" i="2"/>
  <c r="AR6" i="2"/>
  <c r="AS270" i="2"/>
  <c r="AT705" i="2"/>
  <c r="AT603" i="2"/>
  <c r="AT308" i="2"/>
  <c r="AT470" i="2"/>
  <c r="AT77" i="2"/>
  <c r="AT74" i="2"/>
  <c r="AT588" i="2"/>
  <c r="AT493" i="2"/>
  <c r="AT475" i="2"/>
  <c r="AT506" i="2"/>
  <c r="AT174" i="2"/>
  <c r="AT293" i="2"/>
  <c r="AT143" i="2"/>
  <c r="AT220" i="2"/>
  <c r="AT233" i="2"/>
  <c r="AT466" i="2"/>
  <c r="AT732" i="2"/>
  <c r="AT452" i="2"/>
  <c r="AT47" i="2"/>
  <c r="AT685" i="2"/>
  <c r="AT81" i="2"/>
  <c r="AT476" i="2"/>
  <c r="AT494" i="2"/>
  <c r="AT123" i="2"/>
  <c r="AT623" i="2"/>
  <c r="AT92" i="2"/>
  <c r="AT9" i="2"/>
  <c r="AT709" i="2"/>
  <c r="AT2" i="2"/>
  <c r="AT431" i="2"/>
  <c r="AT191" i="2"/>
  <c r="AT510" i="2"/>
  <c r="AT577" i="2"/>
  <c r="AT85" i="2"/>
  <c r="AT694" i="2"/>
  <c r="AT193" i="2"/>
  <c r="AT222" i="2"/>
  <c r="AT56" i="2"/>
  <c r="AT181" i="2"/>
  <c r="AT560" i="2"/>
  <c r="AT608" i="2"/>
  <c r="AT460" i="2"/>
  <c r="AT195" i="2"/>
  <c r="AT300" i="2"/>
  <c r="AT97" i="2"/>
  <c r="AT427" i="2"/>
  <c r="AT266" i="2"/>
  <c r="AT105" i="2"/>
  <c r="AT13" i="2"/>
  <c r="AT666" i="2"/>
  <c r="AT27" i="2"/>
  <c r="AT701" i="2"/>
  <c r="AT72" i="2"/>
  <c r="AT150" i="2"/>
  <c r="AT507" i="2"/>
  <c r="AT445" i="2"/>
  <c r="AT454" i="2"/>
  <c r="AT626" i="2"/>
  <c r="AT418" i="2"/>
  <c r="AT337" i="2"/>
  <c r="AT40" i="2"/>
  <c r="AT241" i="2"/>
  <c r="AT345" i="2"/>
  <c r="AT668" i="2"/>
  <c r="AT341" i="2"/>
  <c r="AT114" i="2"/>
  <c r="AT187" i="2"/>
  <c r="AT502" i="2"/>
  <c r="AT62" i="2"/>
  <c r="AT610" i="2"/>
  <c r="AT144" i="2"/>
  <c r="AT459" i="2"/>
  <c r="AT94" i="2"/>
  <c r="AT75" i="2"/>
  <c r="AT364" i="2"/>
  <c r="AT703" i="2"/>
  <c r="AT248" i="2"/>
  <c r="AT377" i="2"/>
  <c r="AT436" i="2"/>
  <c r="AT237" i="2"/>
  <c r="AT18" i="2"/>
  <c r="AT411" i="2"/>
  <c r="AT347" i="2"/>
  <c r="AT631" i="2"/>
  <c r="AT700" i="2"/>
  <c r="AT499" i="2"/>
  <c r="AT682" i="2"/>
  <c r="AT410" i="2"/>
  <c r="AT451" i="2"/>
  <c r="AT471" i="2"/>
  <c r="AT79" i="2"/>
  <c r="AT389" i="2"/>
  <c r="AT559" i="2"/>
  <c r="AT514" i="2"/>
  <c r="AT697" i="2"/>
  <c r="AT373" i="2"/>
  <c r="AT586" i="2"/>
  <c r="AT214" i="2"/>
  <c r="AT11" i="2"/>
  <c r="AT327" i="2"/>
  <c r="AT139" i="2"/>
  <c r="AT290" i="2"/>
  <c r="AT605" i="2"/>
  <c r="AT286" i="2"/>
  <c r="AT714" i="2"/>
  <c r="AT546" i="2"/>
  <c r="AT159" i="2"/>
  <c r="AT175" i="2"/>
  <c r="AT162" i="2"/>
  <c r="AT155" i="2"/>
  <c r="AT722" i="2"/>
  <c r="AT698" i="2"/>
  <c r="AT243" i="2"/>
  <c r="AT449" i="2"/>
  <c r="AT648" i="2"/>
  <c r="AT360" i="2"/>
  <c r="AR234" i="2"/>
  <c r="AR509" i="2"/>
  <c r="AR108" i="2"/>
  <c r="AR549" i="2"/>
  <c r="AR362" i="2"/>
  <c r="AR292" i="2"/>
  <c r="AR230" i="2"/>
  <c r="AR405" i="2"/>
  <c r="AR15" i="2"/>
  <c r="AR569" i="2"/>
  <c r="AR133" i="2"/>
  <c r="AR34" i="2"/>
  <c r="AR355" i="2"/>
  <c r="AR517" i="2"/>
  <c r="AR128" i="2"/>
  <c r="AR212" i="2"/>
  <c r="AR65" i="2"/>
  <c r="AR304" i="2"/>
  <c r="AR604" i="2"/>
  <c r="AR32" i="2"/>
  <c r="AR82" i="2"/>
  <c r="AR472" i="2"/>
  <c r="AR553" i="2"/>
  <c r="AR332" i="2"/>
  <c r="AR317" i="2"/>
  <c r="AR187" i="2"/>
  <c r="AR338" i="2"/>
  <c r="AR456" i="2"/>
  <c r="AR637" i="2"/>
  <c r="AR99" i="2"/>
  <c r="AR656" i="2"/>
  <c r="AR544" i="2"/>
  <c r="AU683" i="2"/>
  <c r="AU705" i="2"/>
  <c r="AU535" i="2"/>
  <c r="AU271" i="2"/>
  <c r="AU593" i="2"/>
  <c r="AU603" i="2"/>
  <c r="AU308" i="2"/>
  <c r="AU547" i="2"/>
  <c r="AU470" i="2"/>
  <c r="AU620" i="2"/>
  <c r="AU77" i="2"/>
  <c r="AU215" i="2"/>
  <c r="AU442" i="2"/>
  <c r="AU651" i="2"/>
  <c r="AU463" i="2"/>
  <c r="AU25" i="2"/>
  <c r="AU146" i="2"/>
  <c r="AU265" i="2"/>
  <c r="AU74" i="2"/>
  <c r="AU588" i="2"/>
  <c r="AU248" i="2"/>
  <c r="AU314" i="2"/>
  <c r="AU155" i="2"/>
  <c r="AR236" i="2"/>
  <c r="AS699" i="2"/>
  <c r="AS73" i="2"/>
  <c r="AS90" i="2"/>
  <c r="AT443" i="2"/>
  <c r="AU166" i="2"/>
  <c r="AU437" i="2"/>
  <c r="AS380" i="2"/>
  <c r="AS215" i="2"/>
  <c r="AS265" i="2"/>
  <c r="AS493" i="2"/>
  <c r="AS262" i="2"/>
  <c r="AS398" i="2"/>
  <c r="AS457" i="2"/>
  <c r="AS536" i="2"/>
  <c r="AS315" i="2"/>
  <c r="AR527" i="2"/>
  <c r="AR101" i="2"/>
  <c r="AS618" i="2"/>
  <c r="AS611" i="2"/>
  <c r="AS75" i="2"/>
  <c r="AR75" i="2"/>
  <c r="AS80" i="2"/>
  <c r="AS371" i="2"/>
  <c r="AR514" i="2"/>
  <c r="AS514" i="2"/>
  <c r="AS222" i="2"/>
  <c r="AR222" i="2"/>
  <c r="AS170" i="2"/>
  <c r="AS141" i="2"/>
  <c r="AS507" i="2"/>
  <c r="AS114" i="2"/>
  <c r="AT320" i="2"/>
  <c r="AT131" i="2"/>
  <c r="AT375" i="2"/>
  <c r="AS259" i="2"/>
  <c r="AS433" i="2"/>
  <c r="AS564" i="2"/>
  <c r="AS401" i="2"/>
  <c r="AS245" i="2"/>
  <c r="AS416" i="2"/>
  <c r="AS348" i="2"/>
  <c r="AS422" i="2"/>
  <c r="AS663" i="2"/>
  <c r="AS448" i="2"/>
  <c r="AS192" i="2"/>
  <c r="AS205" i="2"/>
  <c r="AS424" i="2"/>
  <c r="AR424" i="2"/>
  <c r="AS376" i="2"/>
  <c r="AS216" i="2"/>
  <c r="AS51" i="2"/>
  <c r="AS232" i="2"/>
  <c r="AS614" i="2"/>
  <c r="AR68" i="2"/>
  <c r="AS291" i="2"/>
  <c r="AS545" i="2"/>
  <c r="AS391" i="2"/>
  <c r="AS635" i="2"/>
  <c r="AS477" i="2"/>
  <c r="AS152" i="2"/>
  <c r="AS415" i="2"/>
  <c r="AS307" i="2"/>
  <c r="AS257" i="2"/>
  <c r="AS107" i="2"/>
  <c r="AS566" i="2"/>
  <c r="AT683" i="2"/>
  <c r="AT535" i="2"/>
  <c r="AT593" i="2"/>
  <c r="AT380" i="2"/>
  <c r="AT547" i="2"/>
  <c r="AT620" i="2"/>
  <c r="AT215" i="2"/>
  <c r="AT651" i="2"/>
  <c r="AT463" i="2"/>
  <c r="AT25" i="2"/>
  <c r="AT146" i="2"/>
  <c r="AT265" i="2"/>
  <c r="AT677" i="2"/>
  <c r="AT503" i="2"/>
  <c r="AT578" i="2"/>
  <c r="AT41" i="2"/>
  <c r="AT262" i="2"/>
  <c r="AT484" i="2"/>
  <c r="AT314" i="2"/>
  <c r="AT398" i="2"/>
  <c r="AT137" i="2"/>
  <c r="AT343" i="2"/>
  <c r="AT457" i="2"/>
  <c r="AT366" i="2"/>
  <c r="AT219" i="2"/>
  <c r="AT536" i="2"/>
  <c r="AT156" i="2"/>
  <c r="AT151" i="2"/>
  <c r="AT540" i="2"/>
  <c r="AT209" i="2"/>
  <c r="AT88" i="2"/>
  <c r="AS680" i="2"/>
  <c r="AS647" i="2"/>
  <c r="AS404" i="2"/>
  <c r="AS649" i="2"/>
  <c r="AS425" i="2"/>
  <c r="AS61" i="2"/>
  <c r="AS595" i="2"/>
  <c r="AS560" i="2"/>
  <c r="AS623" i="2"/>
  <c r="AS622" i="2"/>
  <c r="AS158" i="2"/>
  <c r="AS181" i="2"/>
  <c r="AS47" i="2"/>
  <c r="AS521" i="2"/>
  <c r="AS452" i="2"/>
  <c r="AS389" i="2"/>
  <c r="AS491" i="2"/>
  <c r="AS505" i="2"/>
  <c r="AS732" i="2"/>
  <c r="AS431" i="2"/>
  <c r="AS233" i="2"/>
  <c r="AS202" i="2"/>
  <c r="AS13" i="2"/>
  <c r="AS494" i="2"/>
  <c r="AS120" i="2"/>
  <c r="AS302" i="2"/>
  <c r="AS411" i="2"/>
  <c r="AS658" i="2"/>
  <c r="AS645" i="2"/>
  <c r="AS220" i="2"/>
  <c r="AS499" i="2"/>
  <c r="AS629" i="2"/>
  <c r="AS85" i="2"/>
  <c r="AS214" i="2"/>
  <c r="AS529" i="2"/>
  <c r="AS266" i="2"/>
  <c r="AS524" i="2"/>
  <c r="AS238" i="2"/>
  <c r="AS300" i="2"/>
  <c r="AS18" i="2"/>
  <c r="AS502" i="2"/>
  <c r="AS16" i="2"/>
  <c r="AS697" i="2"/>
  <c r="AS211" i="2"/>
  <c r="AS9" i="2"/>
  <c r="AS260" i="2"/>
  <c r="AS7" i="2"/>
  <c r="AS92" i="2"/>
  <c r="AS606" i="2"/>
  <c r="AS563" i="2"/>
  <c r="AS72" i="2"/>
  <c r="AS427" i="2"/>
  <c r="AS510" i="2"/>
  <c r="AR429" i="2"/>
  <c r="AR25" i="2"/>
  <c r="AR152" i="2"/>
  <c r="AS242" i="2"/>
  <c r="AT673" i="2"/>
  <c r="AT10" i="2"/>
  <c r="AT189" i="2"/>
  <c r="AU27" i="2"/>
  <c r="AU472" i="2"/>
  <c r="AS14" i="2"/>
  <c r="AS659" i="2"/>
  <c r="AT736" i="2"/>
  <c r="AT640" i="2"/>
  <c r="AT633" i="2"/>
  <c r="AT441" i="2"/>
  <c r="AT495" i="2"/>
  <c r="AT414" i="2"/>
  <c r="AT295" i="2"/>
  <c r="AT296" i="2"/>
  <c r="AT106" i="2"/>
  <c r="AT350" i="2"/>
  <c r="AT696" i="2"/>
  <c r="AT734" i="2"/>
  <c r="AT35" i="2"/>
  <c r="AT116" i="2"/>
  <c r="AT28" i="2"/>
  <c r="AT543" i="2"/>
  <c r="AT672" i="2"/>
  <c r="AT687" i="2"/>
  <c r="AT440" i="2"/>
  <c r="AT264" i="2"/>
  <c r="AT73" i="2"/>
  <c r="AT730" i="2"/>
  <c r="AT190" i="2"/>
  <c r="AT642" i="2"/>
  <c r="AT200" i="2"/>
  <c r="AT695" i="2"/>
  <c r="AT164" i="2"/>
  <c r="AT446" i="2"/>
  <c r="AT147" i="2"/>
  <c r="AT352" i="2"/>
  <c r="AT224" i="2"/>
  <c r="AT335" i="2"/>
  <c r="AT478" i="2"/>
  <c r="AT213" i="2"/>
  <c r="AT90" i="2"/>
  <c r="AT662" i="2"/>
  <c r="AT555" i="2"/>
  <c r="AT278" i="2"/>
  <c r="AT644" i="2"/>
  <c r="AT403" i="2"/>
  <c r="AT4" i="2"/>
  <c r="AT402" i="2"/>
  <c r="AT316" i="2"/>
  <c r="AT49" i="2"/>
  <c r="AT210" i="2"/>
  <c r="AT369" i="2"/>
  <c r="AT44" i="2"/>
  <c r="AT194" i="2"/>
  <c r="AT78" i="2"/>
  <c r="AT516" i="2"/>
  <c r="AT204" i="2"/>
  <c r="AT142" i="2"/>
  <c r="AT423" i="2"/>
  <c r="AR404" i="2"/>
  <c r="AR425" i="2"/>
  <c r="AR61" i="2"/>
  <c r="AR595" i="2"/>
  <c r="AR181" i="2"/>
  <c r="AR47" i="2"/>
  <c r="AR389" i="2"/>
  <c r="AR491" i="2"/>
  <c r="AR233" i="2"/>
  <c r="AR97" i="2"/>
  <c r="AR13" i="2"/>
  <c r="AR120" i="2"/>
  <c r="AR411" i="2"/>
  <c r="AR220" i="2"/>
  <c r="AR85" i="2"/>
  <c r="AR214" i="2"/>
  <c r="AR79" i="2"/>
  <c r="AR266" i="2"/>
  <c r="AR524" i="2"/>
  <c r="AR18" i="2"/>
  <c r="AR211" i="2"/>
  <c r="AR7" i="2"/>
  <c r="AR92" i="2"/>
  <c r="AR606" i="2"/>
  <c r="AR72" i="2"/>
  <c r="AR427" i="2"/>
  <c r="AU736" i="2"/>
  <c r="AU640" i="2"/>
  <c r="AU633" i="2"/>
  <c r="AU441" i="2"/>
  <c r="AU576" i="2"/>
  <c r="AU414" i="2"/>
  <c r="AU295" i="2"/>
  <c r="AU522" i="2"/>
  <c r="AU718" i="2"/>
  <c r="AU296" i="2"/>
  <c r="AU106" i="2"/>
  <c r="AU696" i="2"/>
  <c r="AU734" i="2"/>
  <c r="AU35" i="2"/>
  <c r="AU116" i="2"/>
  <c r="AU28" i="2"/>
  <c r="AU735" i="2"/>
  <c r="AU543" i="2"/>
  <c r="AU672" i="2"/>
  <c r="AU687" i="2"/>
  <c r="AU440" i="2"/>
  <c r="AU264" i="2"/>
  <c r="AU73" i="2"/>
  <c r="AU730" i="2"/>
  <c r="AU190" i="2"/>
  <c r="AU642" i="2"/>
  <c r="AU200" i="2"/>
  <c r="AU695" i="2"/>
  <c r="AR164" i="2"/>
  <c r="AU446" i="2"/>
  <c r="AU147" i="2"/>
  <c r="AU10" i="2"/>
  <c r="AU352" i="2"/>
  <c r="AU224" i="2"/>
  <c r="AU335" i="2"/>
  <c r="AR335" i="2"/>
  <c r="AU213" i="2"/>
  <c r="AR213" i="2"/>
  <c r="AU90" i="2"/>
  <c r="AU662" i="2"/>
  <c r="AU555" i="2"/>
  <c r="AU278" i="2"/>
  <c r="AU386" i="2"/>
  <c r="AU644" i="2"/>
  <c r="AU403" i="2"/>
  <c r="AU4" i="2"/>
  <c r="AU338" i="2"/>
  <c r="AU126" i="2"/>
  <c r="AU21" i="2"/>
  <c r="AU55" i="2"/>
  <c r="AU177" i="2"/>
  <c r="AR4" i="2"/>
  <c r="AU402" i="2"/>
  <c r="AU91" i="2"/>
  <c r="AU316" i="2"/>
  <c r="AU210" i="2"/>
  <c r="AU369" i="2"/>
  <c r="AU44" i="2"/>
  <c r="AR44" i="2"/>
  <c r="AU194" i="2"/>
  <c r="AU443" i="2"/>
  <c r="AU78" i="2"/>
  <c r="AR78" i="2"/>
  <c r="AU516" i="2"/>
  <c r="AU204" i="2"/>
  <c r="AU142" i="2"/>
  <c r="AU423" i="2"/>
  <c r="AR190" i="2"/>
  <c r="AR142" i="2"/>
  <c r="AU280" i="2"/>
  <c r="AU123" i="2"/>
  <c r="AU473" i="2"/>
  <c r="AU451" i="2"/>
  <c r="AS354" i="2"/>
  <c r="AR354" i="2"/>
  <c r="AS602" i="2"/>
  <c r="AS671" i="2"/>
  <c r="AS509" i="2"/>
  <c r="AS108" i="2"/>
  <c r="AS326" i="2"/>
  <c r="AS363" i="2"/>
  <c r="AS140" i="2"/>
  <c r="AS230" i="2"/>
  <c r="AS727" i="2"/>
  <c r="AS15" i="2"/>
  <c r="AS133" i="2"/>
  <c r="AS34" i="2"/>
  <c r="AS517" i="2"/>
  <c r="AS518" i="2"/>
  <c r="AS497" i="2"/>
  <c r="AS604" i="2"/>
  <c r="AS726" i="2"/>
  <c r="AS267" i="2"/>
  <c r="AS45" i="2"/>
  <c r="AS317" i="2"/>
  <c r="AS624" i="2"/>
  <c r="AS338" i="2"/>
  <c r="AS99" i="2"/>
  <c r="AS450" i="2"/>
  <c r="AT716" i="2"/>
  <c r="AT612" i="2"/>
  <c r="AT504" i="2"/>
  <c r="AT417" i="2"/>
  <c r="AT654" i="2"/>
  <c r="AT573" i="2"/>
  <c r="AT619" i="2"/>
  <c r="AT498" i="2"/>
  <c r="AT681" i="2"/>
  <c r="AT693" i="2"/>
  <c r="AT83" i="2"/>
  <c r="AT101" i="2"/>
  <c r="AT50" i="2"/>
  <c r="AT178" i="2"/>
  <c r="AT129" i="2"/>
  <c r="AT24" i="2"/>
  <c r="AT180" i="2"/>
  <c r="AT54" i="2"/>
  <c r="AT467" i="2"/>
  <c r="AT289" i="2"/>
  <c r="AT306" i="2"/>
  <c r="AT617" i="2"/>
  <c r="AT585" i="2"/>
  <c r="AT115" i="2"/>
  <c r="AT378" i="2"/>
  <c r="AT66" i="2"/>
  <c r="AT132" i="2"/>
  <c r="AT112" i="2"/>
  <c r="AT20" i="2"/>
  <c r="AR271" i="2"/>
  <c r="AR603" i="2"/>
  <c r="AR308" i="2"/>
  <c r="AR620" i="2"/>
  <c r="AR77" i="2"/>
  <c r="AR442" i="2"/>
  <c r="AR463" i="2"/>
  <c r="AR146" i="2"/>
  <c r="AR265" i="2"/>
  <c r="AR74" i="2"/>
  <c r="AR588" i="2"/>
  <c r="AR351" i="2"/>
  <c r="AR503" i="2"/>
  <c r="AR2" i="2"/>
  <c r="AR262" i="2"/>
  <c r="AR484" i="2"/>
  <c r="AR286" i="2"/>
  <c r="AR137" i="2"/>
  <c r="AR343" i="2"/>
  <c r="AR457" i="2"/>
  <c r="AR175" i="2"/>
  <c r="AR366" i="2"/>
  <c r="AR162" i="2"/>
  <c r="AR155" i="2"/>
  <c r="AR156" i="2"/>
  <c r="AR151" i="2"/>
  <c r="AR540" i="2"/>
  <c r="AR88" i="2"/>
  <c r="AU661" i="2"/>
  <c r="AU716" i="2"/>
  <c r="AU720" i="2"/>
  <c r="AU612" i="2"/>
  <c r="AU487" i="2"/>
  <c r="AU504" i="2"/>
  <c r="AU172" i="2"/>
  <c r="AU417" i="2"/>
  <c r="AU596" i="2"/>
  <c r="AU654" i="2"/>
  <c r="AU367" i="2"/>
  <c r="AU573" i="2"/>
  <c r="AU699" i="2"/>
  <c r="AU571" i="2"/>
  <c r="AU393" i="2"/>
  <c r="AU619" i="2"/>
  <c r="AU188" i="2"/>
  <c r="AU498" i="2"/>
  <c r="AU681" i="2"/>
  <c r="AU333" i="2"/>
  <c r="AU655" i="2"/>
  <c r="AU693" i="2"/>
  <c r="AU527" i="2"/>
  <c r="AU83" i="2"/>
  <c r="AR83" i="2"/>
  <c r="AU374" i="2"/>
  <c r="AU101" i="2"/>
  <c r="AU438" i="2"/>
  <c r="AU50" i="2"/>
  <c r="AR50" i="2"/>
  <c r="AU689" i="2"/>
  <c r="AU178" i="2"/>
  <c r="AU318" i="2"/>
  <c r="AU129" i="2"/>
  <c r="AR129" i="2"/>
  <c r="AU607" i="2"/>
  <c r="AU24" i="2"/>
  <c r="AU246" i="2"/>
  <c r="AU180" i="2"/>
  <c r="AR180" i="2"/>
  <c r="AU54" i="2"/>
  <c r="AR54" i="2"/>
  <c r="AU340" i="2"/>
  <c r="AU467" i="2"/>
  <c r="AU289" i="2"/>
  <c r="AU496" i="2"/>
  <c r="AU306" i="2"/>
  <c r="AR306" i="2"/>
  <c r="AU617" i="2"/>
  <c r="AU169" i="2"/>
  <c r="AU585" i="2"/>
  <c r="AR585" i="2"/>
  <c r="AU531" i="2"/>
  <c r="AU115" i="2"/>
  <c r="AU592" i="2"/>
  <c r="AR592" i="2"/>
  <c r="AU378" i="2"/>
  <c r="AU274" i="2"/>
  <c r="AU66" i="2"/>
  <c r="AU207" i="2"/>
  <c r="AU132" i="2"/>
  <c r="AU189" i="2"/>
  <c r="AU112" i="2"/>
  <c r="AU20" i="2"/>
  <c r="AU168" i="2"/>
  <c r="AU125" i="2"/>
  <c r="AR125" i="2"/>
  <c r="AR438" i="2"/>
  <c r="AR168" i="2"/>
  <c r="AU294" i="2"/>
  <c r="AU728" i="2"/>
  <c r="AU273" i="2"/>
  <c r="AS297" i="2"/>
  <c r="AS710" i="2"/>
  <c r="AS678" i="2"/>
  <c r="AS234" i="2"/>
  <c r="AS134" i="2"/>
  <c r="AS549" i="2"/>
  <c r="AS541" i="2"/>
  <c r="AS405" i="2"/>
  <c r="AS258" i="2"/>
  <c r="AS355" i="2"/>
  <c r="AS177" i="2"/>
  <c r="AS157" i="2"/>
  <c r="AS212" i="2"/>
  <c r="AS55" i="2"/>
  <c r="AS304" i="2"/>
  <c r="AS70" i="2"/>
  <c r="AS559" i="2"/>
  <c r="AS700" i="2"/>
  <c r="AS82" i="2"/>
  <c r="AS472" i="2"/>
  <c r="AS454" i="2"/>
  <c r="AS332" i="2"/>
  <c r="AS273" i="2"/>
  <c r="AS187" i="2"/>
  <c r="AS323" i="2"/>
  <c r="AS637" i="2"/>
  <c r="AS656" i="2"/>
  <c r="AT661" i="2"/>
  <c r="AT720" i="2"/>
  <c r="AT172" i="2"/>
  <c r="AT367" i="2"/>
  <c r="AT699" i="2"/>
  <c r="AT393" i="2"/>
  <c r="AT188" i="2"/>
  <c r="AT333" i="2"/>
  <c r="AT655" i="2"/>
  <c r="AT527" i="2"/>
  <c r="AT374" i="2"/>
  <c r="AT438" i="2"/>
  <c r="AT689" i="2"/>
  <c r="AT318" i="2"/>
  <c r="AT246" i="2"/>
  <c r="AT334" i="2"/>
  <c r="AT340" i="2"/>
  <c r="AT496" i="2"/>
  <c r="AT169" i="2"/>
  <c r="AT531" i="2"/>
  <c r="AT592" i="2"/>
  <c r="AT274" i="2"/>
  <c r="AT207" i="2"/>
  <c r="AT84" i="2"/>
  <c r="AT168" i="2"/>
  <c r="AS736" i="2"/>
  <c r="AS640" i="2"/>
  <c r="AS633" i="2"/>
  <c r="AS441" i="2"/>
  <c r="AS576" i="2"/>
  <c r="AS495" i="2"/>
  <c r="AV495" i="2" s="1"/>
  <c r="AS414" i="2"/>
  <c r="AS295" i="2"/>
  <c r="AS522" i="2"/>
  <c r="AS718" i="2"/>
  <c r="AS296" i="2"/>
  <c r="AS106" i="2"/>
  <c r="AS696" i="2"/>
  <c r="AS734" i="2"/>
  <c r="AS116" i="2"/>
  <c r="AS28" i="2"/>
  <c r="AS735" i="2"/>
  <c r="AS543" i="2"/>
  <c r="AS672" i="2"/>
  <c r="AS440" i="2"/>
  <c r="AS264" i="2"/>
  <c r="AS428" i="2"/>
  <c r="AS730" i="2"/>
  <c r="AS190" i="2"/>
  <c r="AS642" i="2"/>
  <c r="AS200" i="2"/>
  <c r="AS695" i="2"/>
  <c r="AS164" i="2"/>
  <c r="AS446" i="2"/>
  <c r="AS147" i="2"/>
  <c r="AS10" i="2"/>
  <c r="AS352" i="2"/>
  <c r="AS224" i="2"/>
  <c r="AS335" i="2"/>
  <c r="AS478" i="2"/>
  <c r="AS213" i="2"/>
  <c r="AS662" i="2"/>
  <c r="AS555" i="2"/>
  <c r="AS278" i="2"/>
  <c r="AS644" i="2"/>
  <c r="AV644" i="2" s="1"/>
  <c r="AS403" i="2"/>
  <c r="AV403" i="2" s="1"/>
  <c r="AS4" i="2"/>
  <c r="AV4" i="2" s="1"/>
  <c r="AS402" i="2"/>
  <c r="AS91" i="2"/>
  <c r="AS316" i="2"/>
  <c r="AS49" i="2"/>
  <c r="AS210" i="2"/>
  <c r="AS369" i="2"/>
  <c r="AS44" i="2"/>
  <c r="AS194" i="2"/>
  <c r="AS78" i="2"/>
  <c r="AS516" i="2"/>
  <c r="AS204" i="2"/>
  <c r="AR352" i="2"/>
  <c r="AS490" i="2"/>
  <c r="AR490" i="2"/>
  <c r="AS357" i="2"/>
  <c r="AS661" i="2"/>
  <c r="AS612" i="2"/>
  <c r="AS172" i="2"/>
  <c r="AS654" i="2"/>
  <c r="AS619" i="2"/>
  <c r="AS498" i="2"/>
  <c r="AS681" i="2"/>
  <c r="AS693" i="2"/>
  <c r="AS374" i="2"/>
  <c r="AS50" i="2"/>
  <c r="AS318" i="2"/>
  <c r="AS24" i="2"/>
  <c r="AS334" i="2"/>
  <c r="AS467" i="2"/>
  <c r="AS306" i="2"/>
  <c r="AS169" i="2"/>
  <c r="AS115" i="2"/>
  <c r="AS207" i="2"/>
  <c r="AS112" i="2"/>
  <c r="AS168" i="2"/>
  <c r="AT669" i="2"/>
  <c r="AT613" i="2"/>
  <c r="AT686" i="2"/>
  <c r="AT392" i="2"/>
  <c r="AT173" i="2"/>
  <c r="AT572" i="2"/>
  <c r="AT395" i="2"/>
  <c r="AT331" i="2"/>
  <c r="AT737" i="2"/>
  <c r="AT688" i="2"/>
  <c r="AT733" i="2"/>
  <c r="AT176" i="2"/>
  <c r="AT276" i="2"/>
  <c r="AT556" i="2"/>
  <c r="AT474" i="2"/>
  <c r="AT464" i="2"/>
  <c r="AT372" i="2"/>
  <c r="AT479" i="2"/>
  <c r="AT532" i="2"/>
  <c r="AT721" i="2"/>
  <c r="AT419" i="2"/>
  <c r="AT409" i="2"/>
  <c r="AT344" i="2"/>
  <c r="AT48" i="2"/>
  <c r="AT239" i="2"/>
  <c r="AT95" i="2"/>
  <c r="AT385" i="2"/>
  <c r="AT609" i="2"/>
  <c r="AT580" i="2"/>
  <c r="AT397" i="2"/>
  <c r="AT406" i="2"/>
  <c r="AT568" i="2"/>
  <c r="AT627" i="2"/>
  <c r="AT368" i="2"/>
  <c r="AT52" i="2"/>
  <c r="AT492" i="2"/>
  <c r="AT554" i="2"/>
  <c r="AT263" i="2"/>
  <c r="AT305" i="2"/>
  <c r="AT583" i="2"/>
  <c r="AT154" i="2"/>
  <c r="AT684" i="2"/>
  <c r="AT208" i="2"/>
  <c r="AT515" i="2"/>
  <c r="AT349" i="2"/>
  <c r="AT370" i="2"/>
  <c r="AT184" i="2"/>
  <c r="AT486" i="2"/>
  <c r="AT111" i="2"/>
  <c r="AT60" i="2"/>
  <c r="AT311" i="2"/>
  <c r="AT310" i="2"/>
  <c r="AT408" i="2"/>
  <c r="AT639" i="2"/>
  <c r="AT283" i="2"/>
  <c r="AT691" i="2"/>
  <c r="AT539" i="2"/>
  <c r="AR382" i="2"/>
  <c r="AR587" i="2"/>
  <c r="AR589" i="2"/>
  <c r="AR294" i="2"/>
  <c r="AR465" i="2"/>
  <c r="AR23" i="2"/>
  <c r="AR632" i="2"/>
  <c r="AR166" i="2"/>
  <c r="AR145" i="2"/>
  <c r="AR345" i="2"/>
  <c r="AR102" i="2"/>
  <c r="AR19" i="2"/>
  <c r="AR127" i="2"/>
  <c r="AR58" i="2"/>
  <c r="AR11" i="2"/>
  <c r="AR301" i="2"/>
  <c r="AR268" i="2"/>
  <c r="AR241" i="2"/>
  <c r="AR254" i="2"/>
  <c r="AR330" i="2"/>
  <c r="AR221" i="2"/>
  <c r="AR526" i="2"/>
  <c r="AR634" i="2"/>
  <c r="AR281" i="2"/>
  <c r="AR337" i="2"/>
  <c r="AR100" i="2"/>
  <c r="AR94" i="2"/>
  <c r="AR63" i="2"/>
  <c r="AR552" i="2"/>
  <c r="AR126" i="2"/>
  <c r="AR33" i="2"/>
  <c r="AR361" i="2"/>
  <c r="AR451" i="2"/>
  <c r="AR519" i="2"/>
  <c r="AR336" i="2"/>
  <c r="AR480" i="2"/>
  <c r="AR303" i="2"/>
  <c r="AR664" i="2"/>
  <c r="AR586" i="2"/>
  <c r="AU669" i="2"/>
  <c r="AU613" i="2"/>
  <c r="AU686" i="2"/>
  <c r="AU392" i="2"/>
  <c r="AR392" i="2"/>
  <c r="AU298" i="2"/>
  <c r="AU173" i="2"/>
  <c r="AU572" i="2"/>
  <c r="AU395" i="2"/>
  <c r="AU331" i="2"/>
  <c r="AR331" i="2"/>
  <c r="AU737" i="2"/>
  <c r="AU688" i="2"/>
  <c r="AU733" i="2"/>
  <c r="AU176" i="2"/>
  <c r="AU276" i="2"/>
  <c r="AU556" i="2"/>
  <c r="AU474" i="2"/>
  <c r="AR474" i="2"/>
  <c r="AU464" i="2"/>
  <c r="AU163" i="2"/>
  <c r="AU372" i="2"/>
  <c r="AU479" i="2"/>
  <c r="AU532" i="2"/>
  <c r="AU515" i="2"/>
  <c r="AR573" i="2"/>
  <c r="AR555" i="2"/>
  <c r="AU191" i="2"/>
  <c r="AU513" i="2"/>
  <c r="AU714" i="2"/>
  <c r="AU486" i="2"/>
  <c r="AS36" i="2"/>
  <c r="AS720" i="2"/>
  <c r="AS504" i="2"/>
  <c r="AS596" i="2"/>
  <c r="AS573" i="2"/>
  <c r="AS22" i="2"/>
  <c r="AS655" i="2"/>
  <c r="AS83" i="2"/>
  <c r="AS438" i="2"/>
  <c r="AS178" i="2"/>
  <c r="AS607" i="2"/>
  <c r="AS180" i="2"/>
  <c r="AS340" i="2"/>
  <c r="AS496" i="2"/>
  <c r="AS617" i="2"/>
  <c r="AS531" i="2"/>
  <c r="AS378" i="2"/>
  <c r="AS66" i="2"/>
  <c r="AS189" i="2"/>
  <c r="AS20" i="2"/>
  <c r="AS701" i="2"/>
  <c r="AS459" i="2"/>
  <c r="AS203" i="2"/>
  <c r="AS364" i="2"/>
  <c r="AS501" i="2"/>
  <c r="AS682" i="2"/>
  <c r="AS191" i="2"/>
  <c r="AS76" i="2"/>
  <c r="AS206" i="2"/>
  <c r="AS668" i="2"/>
  <c r="AS466" i="2"/>
  <c r="AS56" i="2"/>
  <c r="AS666" i="2"/>
  <c r="AS610" i="2"/>
  <c r="AS5" i="2"/>
  <c r="AS121" i="2"/>
  <c r="AS105" i="2"/>
  <c r="AS143" i="2"/>
  <c r="AS413" i="2"/>
  <c r="AS353" i="2"/>
  <c r="AS62" i="2"/>
  <c r="AS626" i="2"/>
  <c r="AS631" i="2"/>
  <c r="AS195" i="2"/>
  <c r="AS471" i="2"/>
  <c r="AS165" i="2"/>
  <c r="AS577" i="2"/>
  <c r="AS284" i="2"/>
  <c r="AS199" i="2"/>
  <c r="AT616" i="2"/>
  <c r="AT259" i="2"/>
  <c r="AT433" i="2"/>
  <c r="AT564" i="2"/>
  <c r="AT401" i="2"/>
  <c r="AT245" i="2"/>
  <c r="AT416" i="2"/>
  <c r="AT348" i="2"/>
  <c r="AT422" i="2"/>
  <c r="AT663" i="2"/>
  <c r="AT448" i="2"/>
  <c r="AT205" i="2"/>
  <c r="AT424" i="2"/>
  <c r="AT376" i="2"/>
  <c r="AT216" i="2"/>
  <c r="AT481" i="2"/>
  <c r="AT51" i="2"/>
  <c r="AT104" i="2"/>
  <c r="AT255" i="2"/>
  <c r="AT614" i="2"/>
  <c r="AT171" i="2"/>
  <c r="AT68" i="2"/>
  <c r="AT346" i="2"/>
  <c r="AT291" i="2"/>
  <c r="AT581" i="2"/>
  <c r="AT545" i="2"/>
  <c r="AT391" i="2"/>
  <c r="AT217" i="2"/>
  <c r="AT635" i="2"/>
  <c r="AT485" i="2"/>
  <c r="AT196" i="2"/>
  <c r="AT152" i="2"/>
  <c r="AT407" i="2"/>
  <c r="AT415" i="2"/>
  <c r="AT538" i="2"/>
  <c r="AT307" i="2"/>
  <c r="AT161" i="2"/>
  <c r="AT257" i="2"/>
  <c r="AT6" i="2"/>
  <c r="AT107" i="2"/>
  <c r="AT270" i="2"/>
  <c r="AT566" i="2"/>
  <c r="AR381" i="2"/>
  <c r="AR320" i="2"/>
  <c r="AR575" i="2"/>
  <c r="AR548" i="2"/>
  <c r="AR131" i="2"/>
  <c r="AR328" i="2"/>
  <c r="AR253" i="2"/>
  <c r="AR93" i="2"/>
  <c r="AR228" i="2"/>
  <c r="AR227" i="2"/>
  <c r="AR103" i="2"/>
  <c r="AR508" i="2"/>
  <c r="AR426" i="2"/>
  <c r="AR12" i="2"/>
  <c r="AR17" i="2"/>
  <c r="AR375" i="2"/>
  <c r="AR660" i="2"/>
  <c r="AR8" i="2"/>
  <c r="AR198" i="2"/>
  <c r="AR87" i="2"/>
  <c r="AR561" i="2"/>
  <c r="AR590" i="2"/>
  <c r="AR279" i="2"/>
  <c r="AR64" i="2"/>
  <c r="AR261" i="2"/>
  <c r="AR235" i="2"/>
  <c r="AR46" i="2"/>
  <c r="AR31" i="2"/>
  <c r="AR252" i="2"/>
  <c r="AR329" i="2"/>
  <c r="AR3" i="2"/>
  <c r="AR511" i="2"/>
  <c r="AR122" i="2"/>
  <c r="AR512" i="2"/>
  <c r="AU616" i="2"/>
  <c r="AU702" i="2"/>
  <c r="AU259" i="2"/>
  <c r="AR259" i="2"/>
  <c r="AU455" i="2"/>
  <c r="AU433" i="2"/>
  <c r="AU229" i="2"/>
  <c r="AU564" i="2"/>
  <c r="AU641" i="2"/>
  <c r="AU401" i="2"/>
  <c r="AU551" i="2"/>
  <c r="AU245" i="2"/>
  <c r="AR245" i="2"/>
  <c r="AU124" i="2"/>
  <c r="AU416" i="2"/>
  <c r="AR416" i="2"/>
  <c r="AU43" i="2"/>
  <c r="AU348" i="2"/>
  <c r="AR348" i="2"/>
  <c r="AU542" i="2"/>
  <c r="AU422" i="2"/>
  <c r="AR422" i="2"/>
  <c r="AU59" i="2"/>
  <c r="AU663" i="2"/>
  <c r="AU420" i="2"/>
  <c r="AU448" i="2"/>
  <c r="AU462" i="2"/>
  <c r="AU192" i="2"/>
  <c r="AU51" i="2"/>
  <c r="AU485" i="2"/>
  <c r="AR538" i="2"/>
  <c r="AU307" i="2"/>
  <c r="AU725" i="2"/>
  <c r="AU430" i="2"/>
  <c r="AU127" i="2"/>
  <c r="AU604" i="2"/>
  <c r="AU111" i="2"/>
  <c r="AS358" i="2"/>
  <c r="AR358" i="2"/>
  <c r="AS86" i="2"/>
  <c r="AS417" i="2"/>
  <c r="AS367" i="2"/>
  <c r="AS571" i="2"/>
  <c r="AS188" i="2"/>
  <c r="AS333" i="2"/>
  <c r="AS527" i="2"/>
  <c r="AS101" i="2"/>
  <c r="AS689" i="2"/>
  <c r="AS129" i="2"/>
  <c r="AS246" i="2"/>
  <c r="AS54" i="2"/>
  <c r="AS289" i="2"/>
  <c r="AS528" i="2"/>
  <c r="AS585" i="2"/>
  <c r="AS592" i="2"/>
  <c r="AS274" i="2"/>
  <c r="AS132" i="2"/>
  <c r="AS84" i="2"/>
  <c r="AS125" i="2"/>
  <c r="AS591" i="2"/>
  <c r="AS729" i="2"/>
  <c r="AS694" i="2"/>
  <c r="AS359" i="2"/>
  <c r="AS685" i="2"/>
  <c r="AS148" i="2"/>
  <c r="AS282" i="2"/>
  <c r="AS435" i="2"/>
  <c r="AS27" i="2"/>
  <c r="AS123" i="2"/>
  <c r="AS183" i="2"/>
  <c r="AS476" i="2"/>
  <c r="AS341" i="2"/>
  <c r="AS40" i="2"/>
  <c r="AS638" i="2"/>
  <c r="AS26" i="2"/>
  <c r="AS447" i="2"/>
  <c r="AS248" i="2"/>
  <c r="AS387" i="2"/>
  <c r="AS81" i="2"/>
  <c r="AS525" i="2"/>
  <c r="AS109" i="2"/>
  <c r="AS193" i="2"/>
  <c r="AS293" i="2"/>
  <c r="AS482" i="2"/>
  <c r="AS174" i="2"/>
  <c r="AS506" i="2"/>
  <c r="AS621" i="2"/>
  <c r="AT582" i="2"/>
  <c r="AT702" i="2"/>
  <c r="AT455" i="2"/>
  <c r="AT229" i="2"/>
  <c r="AT551" i="2"/>
  <c r="AT124" i="2"/>
  <c r="AT43" i="2"/>
  <c r="AT542" i="2"/>
  <c r="AT59" i="2"/>
  <c r="AT420" i="2"/>
  <c r="AT462" i="2"/>
  <c r="AT513" i="2"/>
  <c r="AT250" i="2"/>
  <c r="AT500" i="2"/>
  <c r="AT594" i="2"/>
  <c r="AT232" i="2"/>
  <c r="AS669" i="2"/>
  <c r="AS613" i="2"/>
  <c r="AS686" i="2"/>
  <c r="AS392" i="2"/>
  <c r="AS298" i="2"/>
  <c r="AS173" i="2"/>
  <c r="AS572" i="2"/>
  <c r="AS395" i="2"/>
  <c r="AS331" i="2"/>
  <c r="AS737" i="2"/>
  <c r="AS688" i="2"/>
  <c r="AS733" i="2"/>
  <c r="AS430" i="2"/>
  <c r="AS176" i="2"/>
  <c r="AS276" i="2"/>
  <c r="AS556" i="2"/>
  <c r="AS474" i="2"/>
  <c r="AS464" i="2"/>
  <c r="AS163" i="2"/>
  <c r="AS372" i="2"/>
  <c r="AS479" i="2"/>
  <c r="AS532" i="2"/>
  <c r="AS419" i="2"/>
  <c r="AS409" i="2"/>
  <c r="AS344" i="2"/>
  <c r="AS48" i="2"/>
  <c r="AS239" i="2"/>
  <c r="AS95" i="2"/>
  <c r="AS385" i="2"/>
  <c r="AS609" i="2"/>
  <c r="AS580" i="2"/>
  <c r="AS397" i="2"/>
  <c r="AS406" i="2"/>
  <c r="AS568" i="2"/>
  <c r="AS627" i="2"/>
  <c r="AS52" i="2"/>
  <c r="AS492" i="2"/>
  <c r="AS554" i="2"/>
  <c r="AS263" i="2"/>
  <c r="AS305" i="2"/>
  <c r="AS583" i="2"/>
  <c r="AS684" i="2"/>
  <c r="AS208" i="2"/>
  <c r="AS515" i="2"/>
  <c r="AS370" i="2"/>
  <c r="AS184" i="2"/>
  <c r="AS486" i="2"/>
  <c r="AS111" i="2"/>
  <c r="AS60" i="2"/>
  <c r="AS311" i="2"/>
  <c r="AS69" i="2"/>
  <c r="AS310" i="2"/>
  <c r="AS408" i="2"/>
  <c r="AS639" i="2"/>
  <c r="AS283" i="2"/>
  <c r="AS691" i="2"/>
  <c r="AS539" i="2"/>
  <c r="AT731" i="2"/>
  <c r="AR169" i="2"/>
  <c r="AR66" i="2"/>
  <c r="AU136" i="2"/>
  <c r="AU507" i="2"/>
  <c r="AT501" i="2"/>
  <c r="AT76" i="2"/>
  <c r="AT618" i="2"/>
  <c r="AT183" i="2"/>
  <c r="AT121" i="2"/>
  <c r="AT638" i="2"/>
  <c r="AT413" i="2"/>
  <c r="AR139" i="2"/>
  <c r="AR244" i="2"/>
  <c r="AR226" i="2"/>
  <c r="AU359" i="2"/>
  <c r="AU435" i="2"/>
  <c r="AU666" i="2"/>
  <c r="AU121" i="2"/>
  <c r="AU165" i="2"/>
  <c r="AU577" i="2"/>
  <c r="AR532" i="2"/>
  <c r="AU721" i="2"/>
  <c r="AU419" i="2"/>
  <c r="AU409" i="2"/>
  <c r="AU344" i="2"/>
  <c r="AU48" i="2"/>
  <c r="AU239" i="2"/>
  <c r="AU95" i="2"/>
  <c r="AU385" i="2"/>
  <c r="AU609" i="2"/>
  <c r="AU580" i="2"/>
  <c r="AU397" i="2"/>
  <c r="AU406" i="2"/>
  <c r="AU568" i="2"/>
  <c r="AU627" i="2"/>
  <c r="AU368" i="2"/>
  <c r="AU52" i="2"/>
  <c r="AU492" i="2"/>
  <c r="AU554" i="2"/>
  <c r="AU263" i="2"/>
  <c r="AU305" i="2"/>
  <c r="AU583" i="2"/>
  <c r="AU154" i="2"/>
  <c r="AU396" i="2"/>
  <c r="AU684" i="2"/>
  <c r="AU208" i="2"/>
  <c r="AU349" i="2"/>
  <c r="AU370" i="2"/>
  <c r="AU184" i="2"/>
  <c r="AU60" i="2"/>
  <c r="AU311" i="2"/>
  <c r="AU69" i="2"/>
  <c r="AU310" i="2"/>
  <c r="AU408" i="2"/>
  <c r="AU639" i="2"/>
  <c r="AU283" i="2"/>
  <c r="AU691" i="2"/>
  <c r="AU539" i="2"/>
  <c r="AR95" i="2"/>
  <c r="AR609" i="2"/>
  <c r="AU251" i="2"/>
  <c r="AU657" i="2"/>
  <c r="AU40" i="2"/>
  <c r="AU32" i="2"/>
  <c r="AU92" i="2"/>
  <c r="AU205" i="2"/>
  <c r="AU250" i="2"/>
  <c r="AU424" i="2"/>
  <c r="AU500" i="2"/>
  <c r="AU376" i="2"/>
  <c r="AU481" i="2"/>
  <c r="AU104" i="2"/>
  <c r="AU232" i="2"/>
  <c r="AU255" i="2"/>
  <c r="AU614" i="2"/>
  <c r="AU171" i="2"/>
  <c r="AU68" i="2"/>
  <c r="AU346" i="2"/>
  <c r="AU291" i="2"/>
  <c r="AU581" i="2"/>
  <c r="AU545" i="2"/>
  <c r="AU601" i="2"/>
  <c r="AU391" i="2"/>
  <c r="AU217" i="2"/>
  <c r="AU635" i="2"/>
  <c r="AU477" i="2"/>
  <c r="AU196" i="2"/>
  <c r="AU152" i="2"/>
  <c r="AU407" i="2"/>
  <c r="AU415" i="2"/>
  <c r="AU538" i="2"/>
  <c r="AU161" i="2"/>
  <c r="AU257" i="2"/>
  <c r="AU107" i="2"/>
  <c r="AU270" i="2"/>
  <c r="AU566" i="2"/>
  <c r="AR368" i="2"/>
  <c r="AR539" i="2"/>
  <c r="AU292" i="2"/>
  <c r="AU183" i="2"/>
  <c r="AU353" i="2"/>
  <c r="AT680" i="2"/>
  <c r="AT579" i="2"/>
  <c r="AT647" i="2"/>
  <c r="AT404" i="2"/>
  <c r="AT649" i="2"/>
  <c r="AT425" i="2"/>
  <c r="AR48" i="2"/>
  <c r="AR107" i="2"/>
  <c r="AU322" i="2"/>
  <c r="AU494" i="2"/>
  <c r="AU677" i="2"/>
  <c r="AU351" i="2"/>
  <c r="AU503" i="2"/>
  <c r="AU493" i="2"/>
  <c r="AU578" i="2"/>
  <c r="AU475" i="2"/>
  <c r="AU72" i="2"/>
  <c r="AU299" i="2"/>
  <c r="AU9" i="2"/>
  <c r="AU697" i="2"/>
  <c r="AU413" i="2"/>
  <c r="AU105" i="2"/>
  <c r="AU668" i="2"/>
  <c r="AU591" i="2"/>
  <c r="AU284" i="2"/>
  <c r="AU13" i="2"/>
  <c r="AU174" i="2"/>
  <c r="AU16" i="2"/>
  <c r="AU81" i="2"/>
  <c r="AU5" i="2"/>
  <c r="AU682" i="2"/>
  <c r="AU387" i="2"/>
  <c r="AU76" i="2"/>
  <c r="AU148" i="2"/>
  <c r="AU459" i="2"/>
  <c r="AU510" i="2"/>
  <c r="AU7" i="2"/>
  <c r="AU471" i="2"/>
  <c r="AU18" i="2"/>
  <c r="AU79" i="2"/>
  <c r="AU30" i="2"/>
  <c r="AU302" i="2"/>
  <c r="AU258" i="2"/>
  <c r="AU480" i="2"/>
  <c r="AU361" i="2"/>
  <c r="AU62" i="2"/>
  <c r="AU559" i="2"/>
  <c r="AU526" i="2"/>
  <c r="AU157" i="2"/>
  <c r="AU558" i="2"/>
  <c r="AU461" i="2"/>
  <c r="AU53" i="2"/>
  <c r="AU673" i="2"/>
  <c r="AU738" i="2"/>
  <c r="AU199" i="2"/>
  <c r="AU214" i="2"/>
  <c r="AU530" i="2"/>
  <c r="AU218" i="2"/>
  <c r="AU332" i="2"/>
  <c r="AU552" i="2"/>
  <c r="AU658" i="2"/>
  <c r="AU206" i="2"/>
  <c r="AU354" i="2"/>
  <c r="AU193" i="2"/>
  <c r="AU628" i="2"/>
  <c r="AU626" i="2"/>
  <c r="AU26" i="2"/>
  <c r="AU667" i="2"/>
  <c r="AU144" i="2"/>
  <c r="AU727" i="2"/>
  <c r="AU509" i="2"/>
  <c r="AU678" i="2"/>
  <c r="AU701" i="2"/>
  <c r="AU41" i="2"/>
  <c r="AU290" i="2"/>
  <c r="AU262" i="2"/>
  <c r="AU605" i="2"/>
  <c r="AU484" i="2"/>
  <c r="AU439" i="2"/>
  <c r="AU286" i="2"/>
  <c r="AU398" i="2"/>
  <c r="AU137" i="2"/>
  <c r="AU546" i="2"/>
  <c r="AU343" i="2"/>
  <c r="AU159" i="2"/>
  <c r="AU457" i="2"/>
  <c r="AU366" i="2"/>
  <c r="AU162" i="2"/>
  <c r="AU219" i="2"/>
  <c r="AU536" i="2"/>
  <c r="AU722" i="2"/>
  <c r="AU156" i="2"/>
  <c r="AU698" i="2"/>
  <c r="AU151" i="2"/>
  <c r="AU243" i="2"/>
  <c r="AU315" i="2"/>
  <c r="AU449" i="2"/>
  <c r="AU540" i="2"/>
  <c r="AU209" i="2"/>
  <c r="AU648" i="2"/>
  <c r="AU88" i="2"/>
  <c r="AU360" i="2"/>
  <c r="AU600" i="2"/>
  <c r="AU356" i="2"/>
  <c r="AU140" i="2"/>
  <c r="AU102" i="2"/>
  <c r="AU2" i="2"/>
  <c r="AU529" i="2"/>
  <c r="AU388" i="2"/>
  <c r="AU297" i="2"/>
  <c r="AT96" i="2"/>
  <c r="AT280" i="2"/>
  <c r="AT657" i="2"/>
  <c r="AT80" i="2"/>
  <c r="AT676" i="2"/>
  <c r="AT321" i="2"/>
  <c r="AT584" i="2"/>
  <c r="AT275" i="2"/>
  <c r="AR543" i="2"/>
  <c r="AR264" i="2"/>
  <c r="AR73" i="2"/>
  <c r="AR10" i="2"/>
  <c r="AR90" i="2"/>
  <c r="AR91" i="2"/>
  <c r="AR49" i="2"/>
  <c r="AR204" i="2"/>
  <c r="AR280" i="2"/>
  <c r="AU371" i="2"/>
  <c r="AU514" i="2"/>
  <c r="AU185" i="2"/>
  <c r="AU377" i="2"/>
  <c r="AU584" i="2"/>
  <c r="AU141" i="2"/>
  <c r="AU38" i="2"/>
  <c r="AR507" i="2"/>
  <c r="AU324" i="2"/>
  <c r="AU67" i="2"/>
  <c r="AU534" i="2"/>
  <c r="AR305" i="2"/>
  <c r="AU203" i="2"/>
  <c r="AU326" i="2"/>
  <c r="AU394" i="2"/>
  <c r="AU304" i="2"/>
  <c r="AU418" i="2"/>
  <c r="AU225" i="2"/>
  <c r="AU456" i="2"/>
  <c r="AT717" i="2"/>
  <c r="AT707" i="2"/>
  <c r="AT600" i="2"/>
  <c r="AT611" i="2"/>
  <c r="AT236" i="2"/>
  <c r="AT251" i="2"/>
  <c r="AT138" i="2"/>
  <c r="AT708" i="2"/>
  <c r="AT256" i="2"/>
  <c r="AT432" i="2"/>
  <c r="AT421" i="2"/>
  <c r="AT461" i="2"/>
  <c r="AT110" i="2"/>
  <c r="AT558" i="2"/>
  <c r="AT201" i="2"/>
  <c r="AT185" i="2"/>
  <c r="AT489" i="2"/>
  <c r="AT119" i="2"/>
  <c r="AT244" i="2"/>
  <c r="AT313" i="2"/>
  <c r="AT170" i="2"/>
  <c r="AT670" i="2"/>
  <c r="AT597" i="2"/>
  <c r="AT412" i="2"/>
  <c r="AT141" i="2"/>
  <c r="AT628" i="2"/>
  <c r="AT38" i="2"/>
  <c r="AT226" i="2"/>
  <c r="AT324" i="2"/>
  <c r="AT197" i="2"/>
  <c r="AT67" i="2"/>
  <c r="AT534" i="2"/>
  <c r="AT384" i="2"/>
  <c r="AR441" i="2"/>
  <c r="AR576" i="2"/>
  <c r="AR495" i="2"/>
  <c r="AR296" i="2"/>
  <c r="AR106" i="2"/>
  <c r="AR350" i="2"/>
  <c r="AR35" i="2"/>
  <c r="AR116" i="2"/>
  <c r="AR28" i="2"/>
  <c r="AR446" i="2"/>
  <c r="AR662" i="2"/>
  <c r="AR386" i="2"/>
  <c r="AR316" i="2"/>
  <c r="AR369" i="2"/>
  <c r="AR443" i="2"/>
  <c r="AR423" i="2"/>
  <c r="AU717" i="2"/>
  <c r="AU707" i="2"/>
  <c r="AU608" i="2"/>
  <c r="AR600" i="2"/>
  <c r="AU611" i="2"/>
  <c r="AU410" i="2"/>
  <c r="AU236" i="2"/>
  <c r="AU96" i="2"/>
  <c r="AR96" i="2"/>
  <c r="AU138" i="2"/>
  <c r="AR138" i="2"/>
  <c r="AU75" i="2"/>
  <c r="AU708" i="2"/>
  <c r="AU256" i="2"/>
  <c r="AR256" i="2"/>
  <c r="AU80" i="2"/>
  <c r="AU421" i="2"/>
  <c r="AU237" i="2"/>
  <c r="AU110" i="2"/>
  <c r="AU277" i="2"/>
  <c r="AU676" i="2"/>
  <c r="AU201" i="2"/>
  <c r="AU139" i="2"/>
  <c r="AU489" i="2"/>
  <c r="AU321" i="2"/>
  <c r="AU119" i="2"/>
  <c r="AU222" i="2"/>
  <c r="AU244" i="2"/>
  <c r="AU313" i="2"/>
  <c r="AU373" i="2"/>
  <c r="AU170" i="2"/>
  <c r="AU670" i="2"/>
  <c r="AU412" i="2"/>
  <c r="AU275" i="2"/>
  <c r="AU445" i="2"/>
  <c r="AU226" i="2"/>
  <c r="AU197" i="2"/>
  <c r="AU150" i="2"/>
  <c r="AU114" i="2"/>
  <c r="AU327" i="2"/>
  <c r="AR324" i="2"/>
  <c r="AT725" i="2"/>
  <c r="AT382" i="2"/>
  <c r="AT587" i="2"/>
  <c r="AT249" i="2"/>
  <c r="AT589" i="2"/>
  <c r="AT674" i="2"/>
  <c r="AT322" i="2"/>
  <c r="AT179" i="2"/>
  <c r="AT136" i="2"/>
  <c r="AT465" i="2"/>
  <c r="AT23" i="2"/>
  <c r="AT562" i="2"/>
  <c r="AT632" i="2"/>
  <c r="AT166" i="2"/>
  <c r="AT145" i="2"/>
  <c r="AT102" i="2"/>
  <c r="AT19" i="2"/>
  <c r="AT339" i="2"/>
  <c r="AT301" i="2"/>
  <c r="AT254" i="2"/>
  <c r="AT711" i="2"/>
  <c r="AT221" i="2"/>
  <c r="AT526" i="2"/>
  <c r="AT634" i="2"/>
  <c r="AT281" i="2"/>
  <c r="AT285" i="2"/>
  <c r="AT100" i="2"/>
  <c r="AT63" i="2"/>
  <c r="AT240" i="2"/>
  <c r="AT437" i="2"/>
  <c r="AT552" i="2"/>
  <c r="AT126" i="2"/>
  <c r="AT33" i="2"/>
  <c r="AT388" i="2"/>
  <c r="AT361" i="2"/>
  <c r="AT519" i="2"/>
  <c r="AT218" i="2"/>
  <c r="AT636" i="2"/>
  <c r="AT390" i="2"/>
  <c r="AT480" i="2"/>
  <c r="AT303" i="2"/>
  <c r="AT664" i="2"/>
  <c r="AT520" i="2"/>
  <c r="AR487" i="2"/>
  <c r="AR172" i="2"/>
  <c r="AR188" i="2"/>
  <c r="AR22" i="2"/>
  <c r="AR374" i="2"/>
  <c r="AR178" i="2"/>
  <c r="AR246" i="2"/>
  <c r="AR496" i="2"/>
  <c r="AR617" i="2"/>
  <c r="AR207" i="2"/>
  <c r="AR189" i="2"/>
  <c r="AR112" i="2"/>
  <c r="AU703" i="2"/>
  <c r="AU429" i="2"/>
  <c r="AU382" i="2"/>
  <c r="AU587" i="2"/>
  <c r="AU249" i="2"/>
  <c r="AU589" i="2"/>
  <c r="AU674" i="2"/>
  <c r="AU179" i="2"/>
  <c r="AU465" i="2"/>
  <c r="AU23" i="2"/>
  <c r="AU562" i="2"/>
  <c r="AU145" i="2"/>
  <c r="AU345" i="2"/>
  <c r="AU19" i="2"/>
  <c r="AU339" i="2"/>
  <c r="AU436" i="2"/>
  <c r="AU58" i="2"/>
  <c r="AU11" i="2"/>
  <c r="AU301" i="2"/>
  <c r="AU241" i="2"/>
  <c r="AU254" i="2"/>
  <c r="AU330" i="2"/>
  <c r="AU711" i="2"/>
  <c r="AU221" i="2"/>
  <c r="AU634" i="2"/>
  <c r="AU281" i="2"/>
  <c r="AU337" i="2"/>
  <c r="AU285" i="2"/>
  <c r="AU100" i="2"/>
  <c r="AU94" i="2"/>
  <c r="AU63" i="2"/>
  <c r="AU240" i="2"/>
  <c r="AU33" i="2"/>
  <c r="AU519" i="2"/>
  <c r="AU636" i="2"/>
  <c r="AU336" i="2"/>
  <c r="AU390" i="2"/>
  <c r="AU664" i="2"/>
  <c r="AR421" i="2"/>
  <c r="AR110" i="2"/>
  <c r="AR565" i="2"/>
  <c r="AR38" i="2"/>
  <c r="AT287" i="2"/>
  <c r="AT358" i="2"/>
  <c r="AT288" i="2"/>
  <c r="AT14" i="2"/>
  <c r="AT490" i="2"/>
  <c r="AT297" i="2"/>
  <c r="AT86" i="2"/>
  <c r="AT36" i="2"/>
  <c r="AT354" i="2"/>
  <c r="AT659" i="2"/>
  <c r="AT357" i="2"/>
  <c r="AR613" i="2"/>
  <c r="AR173" i="2"/>
  <c r="AR395" i="2"/>
  <c r="AR176" i="2"/>
  <c r="AR464" i="2"/>
  <c r="AR479" i="2"/>
  <c r="AR419" i="2"/>
  <c r="AR239" i="2"/>
  <c r="AR397" i="2"/>
  <c r="AR396" i="2"/>
  <c r="AR486" i="2"/>
  <c r="AR69" i="2"/>
  <c r="AR283" i="2"/>
  <c r="AU719" i="2"/>
  <c r="AU599" i="2"/>
  <c r="AU483" i="2"/>
  <c r="AR182" i="2"/>
  <c r="AU135" i="2"/>
  <c r="AU690" i="2"/>
  <c r="AU130" i="2"/>
  <c r="AR130" i="2"/>
  <c r="AU706" i="2"/>
  <c r="AU630" i="2"/>
  <c r="AU567" i="2"/>
  <c r="AU117" i="2"/>
  <c r="AU653" i="2"/>
  <c r="AU625" i="2"/>
  <c r="AU325" i="2"/>
  <c r="AU537" i="2"/>
  <c r="AU652" i="2"/>
  <c r="AU186" i="2"/>
  <c r="AU468" i="2"/>
  <c r="AU269" i="2"/>
  <c r="AU434" i="2"/>
  <c r="AU37" i="2"/>
  <c r="AU319" i="2"/>
  <c r="AU160" i="2"/>
  <c r="AU469" i="2"/>
  <c r="AU98" i="2"/>
  <c r="AR98" i="2"/>
  <c r="AU400" i="2"/>
  <c r="AU379" i="2"/>
  <c r="AR379" i="2"/>
  <c r="AU71" i="2"/>
  <c r="AU444" i="2"/>
  <c r="AU42" i="2"/>
  <c r="AU365" i="2"/>
  <c r="AU557" i="2"/>
  <c r="AU272" i="2"/>
  <c r="AU287" i="2"/>
  <c r="AU358" i="2"/>
  <c r="AU288" i="2"/>
  <c r="AU14" i="2"/>
  <c r="AU490" i="2"/>
  <c r="AU86" i="2"/>
  <c r="AU36" i="2"/>
  <c r="AU659" i="2"/>
  <c r="AU357" i="2"/>
  <c r="AR444" i="2"/>
  <c r="AR557" i="2"/>
  <c r="AT70" i="2"/>
  <c r="AT604" i="2"/>
  <c r="AT726" i="2"/>
  <c r="AT472" i="2"/>
  <c r="AT45" i="2"/>
  <c r="AT332" i="2"/>
  <c r="AT317" i="2"/>
  <c r="AT624" i="2"/>
  <c r="AT323" i="2"/>
  <c r="AT456" i="2"/>
  <c r="AT637" i="2"/>
  <c r="AT99" i="2"/>
  <c r="AT656" i="2"/>
  <c r="AT544" i="2"/>
  <c r="AR192" i="2"/>
  <c r="AR250" i="2"/>
  <c r="AR255" i="2"/>
  <c r="AR346" i="2"/>
  <c r="AR391" i="2"/>
  <c r="AR635" i="2"/>
  <c r="AR257" i="2"/>
  <c r="AU602" i="2"/>
  <c r="AU671" i="2"/>
  <c r="AU234" i="2"/>
  <c r="AU108" i="2"/>
  <c r="AU134" i="2"/>
  <c r="AU549" i="2"/>
  <c r="AU362" i="2"/>
  <c r="AU541" i="2"/>
  <c r="AU363" i="2"/>
  <c r="AU230" i="2"/>
  <c r="AU405" i="2"/>
  <c r="AU569" i="2"/>
  <c r="AU133" i="2"/>
  <c r="AU34" i="2"/>
  <c r="AU355" i="2"/>
  <c r="AU517" i="2"/>
  <c r="AU128" i="2"/>
  <c r="AU518" i="2"/>
  <c r="AU212" i="2"/>
  <c r="AU65" i="2"/>
  <c r="AU497" i="2"/>
  <c r="AU70" i="2"/>
  <c r="AU700" i="2"/>
  <c r="AU82" i="2"/>
  <c r="AU267" i="2"/>
  <c r="AU45" i="2"/>
  <c r="AU454" i="2"/>
  <c r="AU553" i="2"/>
  <c r="AU317" i="2"/>
  <c r="AU624" i="2"/>
  <c r="AU323" i="2"/>
  <c r="AU637" i="2"/>
  <c r="AU99" i="2"/>
  <c r="AU450" i="2"/>
  <c r="AU544" i="2"/>
  <c r="AR135" i="2"/>
  <c r="AR277" i="2"/>
  <c r="AU182" i="2"/>
  <c r="AT61" i="2"/>
  <c r="AT595" i="2"/>
  <c r="AT622" i="2"/>
  <c r="AT505" i="2"/>
  <c r="AT202" i="2"/>
  <c r="AT629" i="2"/>
  <c r="AT529" i="2"/>
  <c r="AT211" i="2"/>
  <c r="AR625" i="2"/>
  <c r="AR434" i="2"/>
  <c r="AR400" i="2"/>
  <c r="AR287" i="2"/>
  <c r="AR14" i="2"/>
  <c r="AR659" i="2"/>
  <c r="AU709" i="2"/>
  <c r="AU220" i="2"/>
  <c r="AU524" i="2"/>
  <c r="AU502" i="2"/>
  <c r="AU3" i="2"/>
  <c r="AU231" i="2"/>
  <c r="AU511" i="2"/>
  <c r="AU223" i="2"/>
  <c r="AU122" i="2"/>
  <c r="AU523" i="2"/>
  <c r="AU512" i="2"/>
  <c r="AT591" i="2"/>
  <c r="AT203" i="2"/>
  <c r="AT359" i="2"/>
  <c r="AT148" i="2"/>
  <c r="AT282" i="2"/>
  <c r="AT435" i="2"/>
  <c r="AT206" i="2"/>
  <c r="AT242" i="2"/>
  <c r="AT5" i="2"/>
  <c r="AT530" i="2"/>
  <c r="AT26" i="2"/>
  <c r="AT447" i="2"/>
  <c r="AT353" i="2"/>
  <c r="AT387" i="2"/>
  <c r="AT525" i="2"/>
  <c r="AT109" i="2"/>
  <c r="AT165" i="2"/>
  <c r="AT482" i="2"/>
  <c r="AT299" i="2"/>
  <c r="AT284" i="2"/>
  <c r="AT199" i="2"/>
  <c r="AT621" i="2"/>
  <c r="AR384" i="2"/>
  <c r="AR327" i="2"/>
  <c r="AU729" i="2"/>
  <c r="AU694" i="2"/>
  <c r="AU364" i="2"/>
  <c r="AU501" i="2"/>
  <c r="AU685" i="2"/>
  <c r="AU282" i="2"/>
  <c r="AU618" i="2"/>
  <c r="AU466" i="2"/>
  <c r="AU56" i="2"/>
  <c r="AU242" i="2"/>
  <c r="AU610" i="2"/>
  <c r="AU476" i="2"/>
  <c r="AU638" i="2"/>
  <c r="AU143" i="2"/>
  <c r="AU447" i="2"/>
  <c r="AU631" i="2"/>
  <c r="AU525" i="2"/>
  <c r="AU195" i="2"/>
  <c r="AU109" i="2"/>
  <c r="AU293" i="2"/>
  <c r="AU482" i="2"/>
  <c r="AU506" i="2"/>
  <c r="AU621" i="2"/>
  <c r="AT723" i="2"/>
  <c r="AT521" i="2"/>
  <c r="AT491" i="2"/>
  <c r="AT120" i="2"/>
  <c r="AT302" i="2"/>
  <c r="AT658" i="2"/>
  <c r="AT645" i="2"/>
  <c r="AT57" i="2"/>
  <c r="AT524" i="2"/>
  <c r="AT238" i="2"/>
  <c r="AT16" i="2"/>
  <c r="AT260" i="2"/>
  <c r="AT7" i="2"/>
  <c r="AT606" i="2"/>
  <c r="AT563" i="2"/>
  <c r="AU680" i="2"/>
  <c r="AU579" i="2"/>
  <c r="AU647" i="2"/>
  <c r="AU404" i="2"/>
  <c r="AU649" i="2"/>
  <c r="AU425" i="2"/>
  <c r="AU731" i="2"/>
  <c r="AU61" i="2"/>
  <c r="AU595" i="2"/>
  <c r="AU560" i="2"/>
  <c r="AU623" i="2"/>
  <c r="AU622" i="2"/>
  <c r="AU723" i="2"/>
  <c r="AU158" i="2"/>
  <c r="AU181" i="2"/>
  <c r="AU47" i="2"/>
  <c r="AU521" i="2"/>
  <c r="AU452" i="2"/>
  <c r="AU389" i="2"/>
  <c r="AU491" i="2"/>
  <c r="AU505" i="2"/>
  <c r="AU732" i="2"/>
  <c r="AU431" i="2"/>
  <c r="AU233" i="2"/>
  <c r="AU97" i="2"/>
  <c r="AU202" i="2"/>
  <c r="AU120" i="2"/>
  <c r="AU411" i="2"/>
  <c r="AU645" i="2"/>
  <c r="AU499" i="2"/>
  <c r="AU629" i="2"/>
  <c r="AU85" i="2"/>
  <c r="AU57" i="2"/>
  <c r="AU266" i="2"/>
  <c r="AU238" i="2"/>
  <c r="AU300" i="2"/>
  <c r="AU211" i="2"/>
  <c r="AU260" i="2"/>
  <c r="AU606" i="2"/>
  <c r="AU460" i="2"/>
  <c r="AU563" i="2"/>
  <c r="AU427" i="2"/>
  <c r="AV399" i="2" l="1"/>
  <c r="AV720" i="2"/>
  <c r="AV555" i="2"/>
  <c r="AV200" i="2"/>
  <c r="AV49" i="2"/>
  <c r="AV229" i="2"/>
  <c r="AV111" i="2"/>
  <c r="AV428" i="2"/>
  <c r="AV710" i="2"/>
  <c r="AV198" i="2"/>
  <c r="AV57" i="2"/>
  <c r="AV335" i="2"/>
  <c r="AV55" i="2"/>
  <c r="AV224" i="2"/>
  <c r="AV264" i="2"/>
  <c r="AV268" i="2"/>
  <c r="AV660" i="2"/>
  <c r="AV385" i="2"/>
  <c r="AV693" i="2"/>
  <c r="AV583" i="2"/>
  <c r="AV298" i="2"/>
  <c r="AV392" i="2"/>
  <c r="AV101" i="2"/>
  <c r="AV112" i="2"/>
  <c r="AV681" i="2"/>
  <c r="AV164" i="2"/>
  <c r="AV474" i="2"/>
  <c r="AV573" i="2"/>
  <c r="AV628" i="2"/>
  <c r="AV276" i="2"/>
  <c r="AV686" i="2"/>
  <c r="AV84" i="2"/>
  <c r="AV527" i="2"/>
  <c r="AV617" i="2"/>
  <c r="AV116" i="2"/>
  <c r="AV533" i="2"/>
  <c r="AV713" i="2"/>
  <c r="W111" i="3"/>
  <c r="W11" i="3"/>
  <c r="AV488" i="2"/>
  <c r="AV132" i="2"/>
  <c r="AV194" i="2"/>
  <c r="Y51" i="3"/>
  <c r="AV273" i="2"/>
  <c r="AV613" i="2"/>
  <c r="AV619" i="2"/>
  <c r="AV734" i="2"/>
  <c r="AV60" i="2"/>
  <c r="AV669" i="2"/>
  <c r="AV27" i="2"/>
  <c r="AV274" i="2"/>
  <c r="AV188" i="2"/>
  <c r="AV169" i="2"/>
  <c r="AV44" i="2"/>
  <c r="AV662" i="2"/>
  <c r="AV642" i="2"/>
  <c r="AV696" i="2"/>
  <c r="AV646" i="2"/>
  <c r="Y68" i="3"/>
  <c r="AV306" i="2"/>
  <c r="AV213" i="2"/>
  <c r="AV190" i="2"/>
  <c r="AV106" i="2"/>
  <c r="AV279" i="2"/>
  <c r="AV730" i="2"/>
  <c r="AV296" i="2"/>
  <c r="AV458" i="2"/>
  <c r="Y39" i="3"/>
  <c r="W41" i="3"/>
  <c r="Y19" i="3"/>
  <c r="Y57" i="3"/>
  <c r="W61" i="3"/>
  <c r="W110" i="3"/>
  <c r="Y74" i="3"/>
  <c r="W75" i="3"/>
  <c r="W18" i="3"/>
  <c r="Y92" i="3"/>
  <c r="Y69" i="3"/>
  <c r="W81" i="3"/>
  <c r="Y25" i="3"/>
  <c r="W68" i="3"/>
  <c r="Y50" i="3"/>
  <c r="Y44" i="3"/>
  <c r="Y47" i="3"/>
  <c r="W72" i="3"/>
  <c r="Y3" i="3"/>
  <c r="Y45" i="3"/>
  <c r="W20" i="3"/>
  <c r="Y84" i="3"/>
  <c r="Y75" i="3"/>
  <c r="Y65" i="3"/>
  <c r="W39" i="3"/>
  <c r="W120" i="3"/>
  <c r="Y46" i="3"/>
  <c r="Y23" i="3"/>
  <c r="W57" i="3"/>
  <c r="Y9" i="3"/>
  <c r="W112" i="3"/>
  <c r="W53" i="3"/>
  <c r="W101" i="3"/>
  <c r="W105" i="3"/>
  <c r="Y79" i="3"/>
  <c r="W9" i="3"/>
  <c r="W82" i="3"/>
  <c r="Y43" i="3"/>
  <c r="Y55" i="3"/>
  <c r="W50" i="3"/>
  <c r="Y102" i="3"/>
  <c r="Y60" i="3"/>
  <c r="W84" i="3"/>
  <c r="W46" i="3"/>
  <c r="Y96" i="3"/>
  <c r="Y76" i="3"/>
  <c r="W33" i="3"/>
  <c r="W34" i="3"/>
  <c r="Y78" i="3"/>
  <c r="W88" i="3"/>
  <c r="W60" i="3"/>
  <c r="Y41" i="3"/>
  <c r="W42" i="3"/>
  <c r="Y16" i="3"/>
  <c r="W67" i="3"/>
  <c r="W95" i="3"/>
  <c r="Y49" i="3"/>
  <c r="Y121" i="3"/>
  <c r="Y36" i="3"/>
  <c r="W87" i="3"/>
  <c r="W4" i="3"/>
  <c r="W13" i="3"/>
  <c r="W99" i="3"/>
  <c r="Y5" i="3"/>
  <c r="W17" i="3"/>
  <c r="W108" i="3"/>
  <c r="W37" i="3"/>
  <c r="W48" i="3"/>
  <c r="Y97" i="3"/>
  <c r="W24" i="3"/>
  <c r="W118" i="3"/>
  <c r="W117" i="3"/>
  <c r="W96" i="3"/>
  <c r="Y26" i="3"/>
  <c r="W38" i="3"/>
  <c r="Y94" i="3"/>
  <c r="W103" i="3"/>
  <c r="Y7" i="3"/>
  <c r="Y108" i="3"/>
  <c r="W93" i="3"/>
  <c r="W62" i="3"/>
  <c r="Y101" i="3"/>
  <c r="Y37" i="3"/>
  <c r="Y33" i="3"/>
  <c r="Y73" i="3"/>
  <c r="W107" i="3"/>
  <c r="Y56" i="3"/>
  <c r="W14" i="3"/>
  <c r="Y48" i="3"/>
  <c r="W52" i="3"/>
  <c r="Y93" i="3"/>
  <c r="W106" i="3"/>
  <c r="Y122" i="3"/>
  <c r="Y89" i="3"/>
  <c r="W109" i="3"/>
  <c r="W54" i="3"/>
  <c r="W113" i="3"/>
  <c r="W80" i="3"/>
  <c r="W66" i="3"/>
  <c r="Y110" i="3"/>
  <c r="W94" i="3"/>
  <c r="Y21" i="3"/>
  <c r="Y116" i="3"/>
  <c r="W92" i="3"/>
  <c r="W49" i="3"/>
  <c r="W122" i="3"/>
  <c r="Y17" i="3"/>
  <c r="W16" i="3"/>
  <c r="W6" i="3"/>
  <c r="Y42" i="3"/>
  <c r="W8" i="3"/>
  <c r="Y38" i="3"/>
  <c r="W32" i="3"/>
  <c r="Y62" i="3"/>
  <c r="Y61" i="3"/>
  <c r="W43" i="3"/>
  <c r="Y24" i="3"/>
  <c r="Y67" i="3"/>
  <c r="Y107" i="3"/>
  <c r="W97" i="3"/>
  <c r="Y14" i="3"/>
  <c r="Y15" i="3"/>
  <c r="Y59" i="3"/>
  <c r="Y4" i="3"/>
  <c r="Y72" i="3"/>
  <c r="W23" i="3"/>
  <c r="W74" i="3"/>
  <c r="Y105" i="3"/>
  <c r="Y2" i="3"/>
  <c r="Y54" i="3"/>
  <c r="Y91" i="3"/>
  <c r="W69" i="3"/>
  <c r="W12" i="3"/>
  <c r="W115" i="3"/>
  <c r="Y30" i="3"/>
  <c r="W45" i="3"/>
  <c r="W26" i="3"/>
  <c r="W2" i="3"/>
  <c r="W29" i="3"/>
  <c r="Y111" i="3"/>
  <c r="Y95" i="3"/>
  <c r="W89" i="3"/>
  <c r="W114" i="3"/>
  <c r="W65" i="3"/>
  <c r="W35" i="3"/>
  <c r="W100" i="3"/>
  <c r="Y120" i="3"/>
  <c r="Y40" i="3"/>
  <c r="Y63" i="3"/>
  <c r="W25" i="3"/>
  <c r="Y58" i="3"/>
  <c r="W19" i="3"/>
  <c r="Y22" i="3"/>
  <c r="W27" i="3"/>
  <c r="Y35" i="3"/>
  <c r="Y13" i="3"/>
  <c r="W64" i="3"/>
  <c r="Y115" i="3"/>
  <c r="Y53" i="3"/>
  <c r="W77" i="3"/>
  <c r="W78" i="3"/>
  <c r="W5" i="3"/>
  <c r="Y12" i="3"/>
  <c r="W59" i="3"/>
  <c r="W104" i="3"/>
  <c r="Y82" i="3"/>
  <c r="W63" i="3"/>
  <c r="Y71" i="3"/>
  <c r="Y77" i="3"/>
  <c r="W76" i="3"/>
  <c r="Y103" i="3"/>
  <c r="W51" i="3"/>
  <c r="Y29" i="3"/>
  <c r="Y112" i="3"/>
  <c r="W10" i="3"/>
  <c r="Y11" i="3"/>
  <c r="Y8" i="3"/>
  <c r="Y31" i="3"/>
  <c r="Y118" i="3"/>
  <c r="Y28" i="3"/>
  <c r="Y34" i="3"/>
  <c r="Y66" i="3"/>
  <c r="Y99" i="3"/>
  <c r="W102" i="3"/>
  <c r="Y6" i="3"/>
  <c r="W15" i="3"/>
  <c r="Y83" i="3"/>
  <c r="Y64" i="3"/>
  <c r="Y90" i="3"/>
  <c r="W91" i="3"/>
  <c r="Y113" i="3"/>
  <c r="Y10" i="3"/>
  <c r="W70" i="3"/>
  <c r="Y85" i="3"/>
  <c r="Y20" i="3"/>
  <c r="W31" i="3"/>
  <c r="W71" i="3"/>
  <c r="Y88" i="3"/>
  <c r="W58" i="3"/>
  <c r="W83" i="3"/>
  <c r="W30" i="3"/>
  <c r="Y114" i="3"/>
  <c r="W86" i="3"/>
  <c r="W79" i="3"/>
  <c r="Y119" i="3"/>
  <c r="W90" i="3"/>
  <c r="Y52" i="3"/>
  <c r="W36" i="3"/>
  <c r="W40" i="3"/>
  <c r="W47" i="3"/>
  <c r="W44" i="3"/>
  <c r="W73" i="3"/>
  <c r="W3" i="3"/>
  <c r="Y86" i="3"/>
  <c r="Y117" i="3"/>
  <c r="Y104" i="3"/>
  <c r="W22" i="3"/>
  <c r="Y27" i="3"/>
  <c r="W116" i="3"/>
  <c r="W7" i="3"/>
  <c r="W28" i="3"/>
  <c r="W121" i="3"/>
  <c r="W55" i="3"/>
  <c r="W119" i="3"/>
  <c r="Y100" i="3"/>
  <c r="W56" i="3"/>
  <c r="Y32" i="3"/>
  <c r="Y87" i="3"/>
  <c r="Y18" i="3"/>
  <c r="W85" i="3"/>
  <c r="Y80" i="3"/>
  <c r="W21" i="3"/>
  <c r="Y106" i="3"/>
  <c r="Y70" i="3"/>
  <c r="Y98" i="3"/>
  <c r="Y81" i="3"/>
  <c r="W98" i="3"/>
  <c r="Y109" i="3"/>
  <c r="AV311" i="2"/>
  <c r="AV554" i="2"/>
  <c r="AV161" i="2"/>
  <c r="AV616" i="2"/>
  <c r="AV682" i="2"/>
  <c r="AV491" i="2"/>
  <c r="AV425" i="2"/>
  <c r="AV566" i="2"/>
  <c r="AV614" i="2"/>
  <c r="AV348" i="2"/>
  <c r="AV104" i="2"/>
  <c r="AV280" i="2"/>
  <c r="AV12" i="2"/>
  <c r="AV361" i="2"/>
  <c r="AV703" i="2"/>
  <c r="AV299" i="2"/>
  <c r="AV590" i="2"/>
  <c r="AV197" i="2"/>
  <c r="AV439" i="2"/>
  <c r="AV511" i="2"/>
  <c r="AV657" i="2"/>
  <c r="AV199" i="2"/>
  <c r="AV36" i="2"/>
  <c r="AV659" i="2"/>
  <c r="AV389" i="2"/>
  <c r="AV649" i="2"/>
  <c r="AV232" i="2"/>
  <c r="AV416" i="2"/>
  <c r="AV455" i="2"/>
  <c r="AV608" i="2"/>
  <c r="AV673" i="2"/>
  <c r="AV567" i="2"/>
  <c r="AV113" i="2"/>
  <c r="AV731" i="2"/>
  <c r="AV234" i="2"/>
  <c r="AV602" i="2"/>
  <c r="AV72" i="2"/>
  <c r="AV452" i="2"/>
  <c r="AV51" i="2"/>
  <c r="AV79" i="2"/>
  <c r="AV702" i="2"/>
  <c r="AV620" i="2"/>
  <c r="AV71" i="2"/>
  <c r="AV39" i="2"/>
  <c r="AV130" i="2"/>
  <c r="AV8" i="2"/>
  <c r="AV715" i="2"/>
  <c r="AV330" i="2"/>
  <c r="AV707" i="2"/>
  <c r="AV456" i="2"/>
  <c r="AV228" i="2"/>
  <c r="AV725" i="2"/>
  <c r="AV18" i="2"/>
  <c r="AV600" i="2"/>
  <c r="AV723" i="2"/>
  <c r="AV585" i="2"/>
  <c r="AV68" i="2"/>
  <c r="AV5" i="2"/>
  <c r="AV325" i="2"/>
  <c r="AV33" i="2"/>
  <c r="AV513" i="2"/>
  <c r="AV83" i="2"/>
  <c r="AV665" i="2"/>
  <c r="AV189" i="2"/>
  <c r="AV540" i="2"/>
  <c r="AV155" i="2"/>
  <c r="AV374" i="2"/>
  <c r="AV294" i="2"/>
  <c r="AV705" i="2"/>
  <c r="AV346" i="2"/>
  <c r="AV542" i="2"/>
  <c r="AV418" i="2"/>
  <c r="AV219" i="2"/>
  <c r="AV709" i="2"/>
  <c r="AV632" i="2"/>
  <c r="AV603" i="2"/>
  <c r="AV272" i="2"/>
  <c r="AV93" i="2"/>
  <c r="AV337" i="2"/>
  <c r="AV65" i="2"/>
  <c r="AV313" i="2"/>
  <c r="AV605" i="2"/>
  <c r="AV37" i="2"/>
  <c r="AV223" i="2"/>
  <c r="AV548" i="2"/>
  <c r="AV53" i="2"/>
  <c r="AV717" i="2"/>
  <c r="AV569" i="2"/>
  <c r="AV574" i="2"/>
  <c r="AV119" i="2"/>
  <c r="AV475" i="2"/>
  <c r="AV460" i="2"/>
  <c r="AV579" i="2"/>
  <c r="AV408" i="2"/>
  <c r="AV341" i="2"/>
  <c r="AV591" i="2"/>
  <c r="AV689" i="2"/>
  <c r="AV62" i="2"/>
  <c r="AV378" i="2"/>
  <c r="AV168" i="2"/>
  <c r="AV204" i="2"/>
  <c r="AV446" i="2"/>
  <c r="AV735" i="2"/>
  <c r="AV576" i="2"/>
  <c r="AV454" i="2"/>
  <c r="AV258" i="2"/>
  <c r="AV267" i="2"/>
  <c r="AV211" i="2"/>
  <c r="AV629" i="2"/>
  <c r="AV431" i="2"/>
  <c r="AV560" i="2"/>
  <c r="AV545" i="2"/>
  <c r="AV448" i="2"/>
  <c r="AV75" i="2"/>
  <c r="AV215" i="2"/>
  <c r="AV270" i="2"/>
  <c r="AV171" i="2"/>
  <c r="AV43" i="2"/>
  <c r="AV377" i="2"/>
  <c r="AV343" i="2"/>
  <c r="AV473" i="2"/>
  <c r="AV269" i="2"/>
  <c r="AV249" i="2"/>
  <c r="AV465" i="2"/>
  <c r="AV237" i="2"/>
  <c r="AV144" i="2"/>
  <c r="AV365" i="2"/>
  <c r="AV131" i="2"/>
  <c r="AV221" i="2"/>
  <c r="AV692" i="2"/>
  <c r="AV321" i="2"/>
  <c r="AV453" i="2"/>
  <c r="AV136" i="2"/>
  <c r="AV209" i="2"/>
  <c r="AV349" i="2"/>
  <c r="AV677" i="2"/>
  <c r="AV275" i="2"/>
  <c r="AV421" i="2"/>
  <c r="AV310" i="2"/>
  <c r="AV305" i="2"/>
  <c r="AV95" i="2"/>
  <c r="AV556" i="2"/>
  <c r="AV293" i="2"/>
  <c r="AV476" i="2"/>
  <c r="AV125" i="2"/>
  <c r="AV353" i="2"/>
  <c r="AV531" i="2"/>
  <c r="AV516" i="2"/>
  <c r="AV28" i="2"/>
  <c r="AV472" i="2"/>
  <c r="AV405" i="2"/>
  <c r="AV726" i="2"/>
  <c r="AV326" i="2"/>
  <c r="AV697" i="2"/>
  <c r="AV499" i="2"/>
  <c r="AV732" i="2"/>
  <c r="AV595" i="2"/>
  <c r="AV535" i="2"/>
  <c r="AV114" i="2"/>
  <c r="AV611" i="2"/>
  <c r="AV380" i="2"/>
  <c r="AV255" i="2"/>
  <c r="AV124" i="2"/>
  <c r="AV185" i="2"/>
  <c r="AV314" i="2"/>
  <c r="AV186" i="2"/>
  <c r="AV322" i="2"/>
  <c r="AV256" i="2"/>
  <c r="AV565" i="2"/>
  <c r="AV523" i="2"/>
  <c r="AV241" i="2"/>
  <c r="AV468" i="2"/>
  <c r="AV46" i="2"/>
  <c r="AV724" i="2"/>
  <c r="AV327" i="2"/>
  <c r="AV698" i="2"/>
  <c r="AV704" i="2"/>
  <c r="AV429" i="2"/>
  <c r="AV110" i="2"/>
  <c r="AV651" i="2"/>
  <c r="AV115" i="2"/>
  <c r="AV97" i="2"/>
  <c r="AV146" i="2"/>
  <c r="AV676" i="2"/>
  <c r="AV263" i="2"/>
  <c r="AV239" i="2"/>
  <c r="AV183" i="2"/>
  <c r="AV413" i="2"/>
  <c r="AV191" i="2"/>
  <c r="AV504" i="2"/>
  <c r="AV207" i="2"/>
  <c r="AV498" i="2"/>
  <c r="AV78" i="2"/>
  <c r="AV278" i="2"/>
  <c r="AV695" i="2"/>
  <c r="AV82" i="2"/>
  <c r="AV16" i="2"/>
  <c r="AV220" i="2"/>
  <c r="AV505" i="2"/>
  <c r="AV61" i="2"/>
  <c r="AV683" i="2"/>
  <c r="AV422" i="2"/>
  <c r="AV507" i="2"/>
  <c r="AV546" i="2"/>
  <c r="AV396" i="2"/>
  <c r="AV67" i="2"/>
  <c r="AV251" i="2"/>
  <c r="AV381" i="2"/>
  <c r="AV58" i="2"/>
  <c r="AV442" i="2"/>
  <c r="AV675" i="2"/>
  <c r="AV653" i="2"/>
  <c r="AV512" i="2"/>
  <c r="AV206" i="2"/>
  <c r="AV663" i="2"/>
  <c r="AV139" i="2"/>
  <c r="AV108" i="2"/>
  <c r="AV74" i="2"/>
  <c r="AV123" i="2"/>
  <c r="AV497" i="2"/>
  <c r="AV645" i="2"/>
  <c r="AV480" i="2"/>
  <c r="AV501" i="2"/>
  <c r="AV518" i="2"/>
  <c r="AV107" i="2"/>
  <c r="AV154" i="2"/>
  <c r="AV308" i="2"/>
  <c r="AV390" i="2"/>
  <c r="AV180" i="2"/>
  <c r="AV411" i="2"/>
  <c r="AV481" i="2"/>
  <c r="AV426" i="2"/>
  <c r="AV160" i="2"/>
  <c r="AV166" i="2"/>
  <c r="AV419" i="2"/>
  <c r="AV282" i="2"/>
  <c r="AV210" i="2"/>
  <c r="AV563" i="2"/>
  <c r="AV222" i="2"/>
  <c r="AV407" i="2"/>
  <c r="AV94" i="2"/>
  <c r="AV292" i="2"/>
  <c r="AV23" i="2"/>
  <c r="AV96" i="2"/>
  <c r="AV356" i="2"/>
  <c r="AV184" i="2"/>
  <c r="AV568" i="2"/>
  <c r="AV532" i="2"/>
  <c r="AV737" i="2"/>
  <c r="AV248" i="2"/>
  <c r="AV148" i="2"/>
  <c r="AV528" i="2"/>
  <c r="AV417" i="2"/>
  <c r="AV165" i="2"/>
  <c r="AV610" i="2"/>
  <c r="AV459" i="2"/>
  <c r="AV178" i="2"/>
  <c r="AV334" i="2"/>
  <c r="AV661" i="2"/>
  <c r="AV718" i="2"/>
  <c r="AV637" i="2"/>
  <c r="AV99" i="2"/>
  <c r="AV133" i="2"/>
  <c r="AV354" i="2"/>
  <c r="AV606" i="2"/>
  <c r="AV524" i="2"/>
  <c r="AV120" i="2"/>
  <c r="AV47" i="2"/>
  <c r="AV680" i="2"/>
  <c r="AV415" i="2"/>
  <c r="AV376" i="2"/>
  <c r="AV564" i="2"/>
  <c r="AV514" i="2"/>
  <c r="AV457" i="2"/>
  <c r="AV73" i="2"/>
  <c r="AV196" i="2"/>
  <c r="AV500" i="2"/>
  <c r="AV582" i="2"/>
  <c r="AV254" i="2"/>
  <c r="AV593" i="2"/>
  <c r="AV368" i="2"/>
  <c r="AV379" i="2"/>
  <c r="AV483" i="2"/>
  <c r="AV312" i="2"/>
  <c r="AV281" i="2"/>
  <c r="AV159" i="2"/>
  <c r="AV434" i="2"/>
  <c r="AV664" i="2"/>
  <c r="AV179" i="2"/>
  <c r="AV150" i="2"/>
  <c r="AV88" i="2"/>
  <c r="AV225" i="2"/>
  <c r="AV599" i="2"/>
  <c r="AV679" i="2"/>
  <c r="AV100" i="2"/>
  <c r="AV244" i="2"/>
  <c r="AV463" i="2"/>
  <c r="AV712" i="2"/>
  <c r="AV64" i="2"/>
  <c r="AV285" i="2"/>
  <c r="AV360" i="2"/>
  <c r="AV615" i="2"/>
  <c r="AV76" i="2"/>
  <c r="AV291" i="2"/>
  <c r="AV578" i="2"/>
  <c r="AV328" i="2"/>
  <c r="AV193" i="2"/>
  <c r="AV558" i="2"/>
  <c r="AV48" i="2"/>
  <c r="AV109" i="2"/>
  <c r="AV502" i="2"/>
  <c r="AV277" i="2"/>
  <c r="AV347" i="2"/>
  <c r="AV547" i="2"/>
  <c r="AV492" i="2"/>
  <c r="AV525" i="2"/>
  <c r="AV559" i="2"/>
  <c r="AV427" i="2"/>
  <c r="AV641" i="2"/>
  <c r="AV117" i="2"/>
  <c r="AV393" i="2"/>
  <c r="AV592" i="2"/>
  <c r="AV121" i="2"/>
  <c r="AV70" i="2"/>
  <c r="AV300" i="2"/>
  <c r="AV315" i="2"/>
  <c r="AV487" i="2"/>
  <c r="AV309" i="2"/>
  <c r="AV138" i="2"/>
  <c r="AV688" i="2"/>
  <c r="AV203" i="2"/>
  <c r="AV678" i="2"/>
  <c r="AV647" i="2"/>
  <c r="AV401" i="2"/>
  <c r="AV243" i="2"/>
  <c r="AV670" i="2"/>
  <c r="AV539" i="2"/>
  <c r="AV370" i="2"/>
  <c r="AV406" i="2"/>
  <c r="AV479" i="2"/>
  <c r="AV331" i="2"/>
  <c r="AV447" i="2"/>
  <c r="AV685" i="2"/>
  <c r="AV289" i="2"/>
  <c r="AV86" i="2"/>
  <c r="AV471" i="2"/>
  <c r="AV666" i="2"/>
  <c r="AV701" i="2"/>
  <c r="AV438" i="2"/>
  <c r="AV24" i="2"/>
  <c r="AV357" i="2"/>
  <c r="AV316" i="2"/>
  <c r="AV522" i="2"/>
  <c r="AV323" i="2"/>
  <c r="AV212" i="2"/>
  <c r="AV297" i="2"/>
  <c r="AV338" i="2"/>
  <c r="AV15" i="2"/>
  <c r="AV92" i="2"/>
  <c r="AV266" i="2"/>
  <c r="AV494" i="2"/>
  <c r="AV181" i="2"/>
  <c r="AV152" i="2"/>
  <c r="AV433" i="2"/>
  <c r="AV398" i="2"/>
  <c r="AV699" i="2"/>
  <c r="AV485" i="2"/>
  <c r="AV250" i="2"/>
  <c r="AV570" i="2"/>
  <c r="AV721" i="2"/>
  <c r="AV469" i="2"/>
  <c r="AV122" i="2"/>
  <c r="AV575" i="2"/>
  <c r="AV711" i="2"/>
  <c r="AV373" i="2"/>
  <c r="AV286" i="2"/>
  <c r="AV336" i="2"/>
  <c r="AV382" i="2"/>
  <c r="AV449" i="2"/>
  <c r="AV444" i="2"/>
  <c r="AV247" i="2"/>
  <c r="AV634" i="2"/>
  <c r="AV489" i="2"/>
  <c r="AV470" i="2"/>
  <c r="AV21" i="2"/>
  <c r="AV738" i="2"/>
  <c r="AV598" i="2"/>
  <c r="AV526" i="2"/>
  <c r="AV534" i="2"/>
  <c r="AV156" i="2"/>
  <c r="AV482" i="2"/>
  <c r="AV441" i="2"/>
  <c r="AV29" i="2"/>
  <c r="AV719" i="2"/>
  <c r="AV329" i="2"/>
  <c r="AV728" i="2"/>
  <c r="AV589" i="2"/>
  <c r="AV69" i="2"/>
  <c r="AV541" i="2"/>
  <c r="AV618" i="2"/>
  <c r="AV643" i="2"/>
  <c r="AV383" i="2"/>
  <c r="AV586" i="2"/>
  <c r="AV333" i="2"/>
  <c r="AV496" i="2"/>
  <c r="AV549" i="2"/>
  <c r="AV141" i="2"/>
  <c r="AV41" i="2"/>
  <c r="AV118" i="2"/>
  <c r="AV587" i="2"/>
  <c r="AV142" i="2"/>
  <c r="AV344" i="2"/>
  <c r="AV105" i="2"/>
  <c r="AV134" i="2"/>
  <c r="AV409" i="2"/>
  <c r="AV435" i="2"/>
  <c r="AV284" i="2"/>
  <c r="AV25" i="2"/>
  <c r="AV687" i="2"/>
  <c r="AV252" i="2"/>
  <c r="AV388" i="2"/>
  <c r="AV486" i="2"/>
  <c r="AV478" i="2"/>
  <c r="AV656" i="2"/>
  <c r="AV450" i="2"/>
  <c r="AV521" i="2"/>
  <c r="AV216" i="2"/>
  <c r="AV90" i="2"/>
  <c r="AV287" i="2"/>
  <c r="AV437" i="2"/>
  <c r="AV35" i="2"/>
  <c r="AV235" i="2"/>
  <c r="AV240" i="2"/>
  <c r="AV691" i="2"/>
  <c r="AV515" i="2"/>
  <c r="AV397" i="2"/>
  <c r="AV372" i="2"/>
  <c r="AV395" i="2"/>
  <c r="AV621" i="2"/>
  <c r="AV26" i="2"/>
  <c r="AV359" i="2"/>
  <c r="AV54" i="2"/>
  <c r="AV195" i="2"/>
  <c r="AV56" i="2"/>
  <c r="AV20" i="2"/>
  <c r="AV318" i="2"/>
  <c r="AV91" i="2"/>
  <c r="AV352" i="2"/>
  <c r="AV440" i="2"/>
  <c r="AV295" i="2"/>
  <c r="AV187" i="2"/>
  <c r="AV157" i="2"/>
  <c r="AV624" i="2"/>
  <c r="AV727" i="2"/>
  <c r="AV7" i="2"/>
  <c r="AV529" i="2"/>
  <c r="AV13" i="2"/>
  <c r="AV158" i="2"/>
  <c r="AV477" i="2"/>
  <c r="AV424" i="2"/>
  <c r="AV259" i="2"/>
  <c r="AV371" i="2"/>
  <c r="AV262" i="2"/>
  <c r="AV217" i="2"/>
  <c r="AV462" i="2"/>
  <c r="AV667" i="2"/>
  <c r="AV231" i="2"/>
  <c r="AV320" i="2"/>
  <c r="AV290" i="2"/>
  <c r="AV537" i="2"/>
  <c r="AV375" i="2"/>
  <c r="AV451" i="2"/>
  <c r="AV445" i="2"/>
  <c r="AV722" i="2"/>
  <c r="AV443" i="2"/>
  <c r="AV98" i="2"/>
  <c r="AV508" i="2"/>
  <c r="AV301" i="2"/>
  <c r="AV271" i="2"/>
  <c r="AV550" i="2"/>
  <c r="AV561" i="2"/>
  <c r="AV11" i="2"/>
  <c r="AV226" i="2"/>
  <c r="AV366" i="2"/>
  <c r="AV363" i="2"/>
  <c r="AV394" i="2"/>
  <c r="AV562" i="2"/>
  <c r="AV596" i="2"/>
  <c r="AV87" i="2"/>
  <c r="AV423" i="2"/>
  <c r="AV176" i="2"/>
  <c r="AV143" i="2"/>
  <c r="AV700" i="2"/>
  <c r="AV509" i="2"/>
  <c r="AV510" i="2"/>
  <c r="AV551" i="2"/>
  <c r="AV400" i="2"/>
  <c r="AV652" i="2"/>
  <c r="AV520" i="2"/>
  <c r="AV162" i="2"/>
  <c r="AV340" i="2"/>
  <c r="AV654" i="2"/>
  <c r="AV736" i="2"/>
  <c r="AV658" i="2"/>
  <c r="AV351" i="2"/>
  <c r="AV38" i="2"/>
  <c r="AV342" i="2"/>
  <c r="AV461" i="2"/>
  <c r="AV432" i="2"/>
  <c r="AV386" i="2"/>
  <c r="AV218" i="2"/>
  <c r="AV733" i="2"/>
  <c r="AV571" i="2"/>
  <c r="AV369" i="2"/>
  <c r="AV517" i="2"/>
  <c r="AV14" i="2"/>
  <c r="AV404" i="2"/>
  <c r="AV245" i="2"/>
  <c r="AV538" i="2"/>
  <c r="AV706" i="2"/>
  <c r="AV552" i="2"/>
  <c r="AV362" i="2"/>
  <c r="AV519" i="2"/>
  <c r="AV2" i="2"/>
  <c r="AV530" i="2"/>
  <c r="AV627" i="2"/>
  <c r="AV387" i="2"/>
  <c r="AV577" i="2"/>
  <c r="AV467" i="2"/>
  <c r="AV304" i="2"/>
  <c r="AV34" i="2"/>
  <c r="AV238" i="2"/>
  <c r="AV536" i="2"/>
  <c r="AV594" i="2"/>
  <c r="AV135" i="2"/>
  <c r="AV153" i="2"/>
  <c r="AV557" i="2"/>
  <c r="AV283" i="2"/>
  <c r="AV208" i="2"/>
  <c r="AV580" i="2"/>
  <c r="AV163" i="2"/>
  <c r="AV572" i="2"/>
  <c r="AV506" i="2"/>
  <c r="AV638" i="2"/>
  <c r="AV694" i="2"/>
  <c r="AV246" i="2"/>
  <c r="AV358" i="2"/>
  <c r="AV631" i="2"/>
  <c r="AV466" i="2"/>
  <c r="AV655" i="2"/>
  <c r="AV50" i="2"/>
  <c r="AV490" i="2"/>
  <c r="AV402" i="2"/>
  <c r="AV10" i="2"/>
  <c r="AV672" i="2"/>
  <c r="AV414" i="2"/>
  <c r="AV177" i="2"/>
  <c r="AV317" i="2"/>
  <c r="AV230" i="2"/>
  <c r="AV260" i="2"/>
  <c r="AV214" i="2"/>
  <c r="AV202" i="2"/>
  <c r="AV622" i="2"/>
  <c r="AV635" i="2"/>
  <c r="AV205" i="2"/>
  <c r="AV80" i="2"/>
  <c r="AV493" i="2"/>
  <c r="AV601" i="2"/>
  <c r="AV420" i="2"/>
  <c r="AV384" i="2"/>
  <c r="AV648" i="2"/>
  <c r="AV32" i="2"/>
  <c r="AV167" i="2"/>
  <c r="AV31" i="2"/>
  <c r="AV436" i="2"/>
  <c r="AV30" i="2"/>
  <c r="AV503" i="2"/>
  <c r="AV630" i="2"/>
  <c r="AV126" i="2"/>
  <c r="AV597" i="2"/>
  <c r="AV175" i="2"/>
  <c r="AV716" i="2"/>
  <c r="AV127" i="2"/>
  <c r="AV708" i="2"/>
  <c r="AV149" i="2"/>
  <c r="AV17" i="2"/>
  <c r="AV339" i="2"/>
  <c r="AV412" i="2"/>
  <c r="AV137" i="2"/>
  <c r="AV182" i="2"/>
  <c r="AV633" i="2"/>
  <c r="AV604" i="2"/>
  <c r="AV303" i="2"/>
  <c r="AV674" i="2"/>
  <c r="AV640" i="2"/>
  <c r="AV6" i="2"/>
  <c r="AV636" i="2"/>
  <c r="AV3" i="2"/>
  <c r="AV430" i="2"/>
  <c r="AV671" i="2"/>
  <c r="AV170" i="2"/>
  <c r="AV19" i="2"/>
  <c r="AV625" i="2"/>
  <c r="AV52" i="2"/>
  <c r="AV81" i="2"/>
  <c r="AV364" i="2"/>
  <c r="AV172" i="2"/>
  <c r="AV257" i="2"/>
  <c r="AV42" i="2"/>
  <c r="AV544" i="2"/>
  <c r="AV288" i="2"/>
  <c r="AV367" i="2"/>
  <c r="AV607" i="2"/>
  <c r="AV612" i="2"/>
  <c r="AV302" i="2"/>
  <c r="AV307" i="2"/>
  <c r="AV410" i="2"/>
  <c r="AV227" i="2"/>
  <c r="AV588" i="2"/>
  <c r="AV639" i="2"/>
  <c r="AV684" i="2"/>
  <c r="AV609" i="2"/>
  <c r="AV464" i="2"/>
  <c r="AV173" i="2"/>
  <c r="AV174" i="2"/>
  <c r="AV40" i="2"/>
  <c r="AV729" i="2"/>
  <c r="AV129" i="2"/>
  <c r="AV626" i="2"/>
  <c r="AV668" i="2"/>
  <c r="AV66" i="2"/>
  <c r="AV22" i="2"/>
  <c r="AV147" i="2"/>
  <c r="AV543" i="2"/>
  <c r="AV332" i="2"/>
  <c r="AV355" i="2"/>
  <c r="AV45" i="2"/>
  <c r="AV140" i="2"/>
  <c r="AV242" i="2"/>
  <c r="AV9" i="2"/>
  <c r="AV85" i="2"/>
  <c r="AV233" i="2"/>
  <c r="AV623" i="2"/>
  <c r="AV391" i="2"/>
  <c r="AV192" i="2"/>
  <c r="AV265" i="2"/>
  <c r="AV581" i="2"/>
  <c r="AV59" i="2"/>
  <c r="AV324" i="2"/>
  <c r="AV151" i="2"/>
  <c r="AV350" i="2"/>
  <c r="AV553" i="2"/>
  <c r="AV261" i="2"/>
  <c r="AV102" i="2"/>
  <c r="AV201" i="2"/>
  <c r="AV77" i="2"/>
  <c r="AV690" i="2"/>
  <c r="AV63" i="2"/>
  <c r="AV714" i="2"/>
  <c r="AV128" i="2"/>
  <c r="AV89" i="2"/>
  <c r="AV253" i="2"/>
  <c r="AV345" i="2"/>
  <c r="AV236" i="2"/>
  <c r="AV319" i="2"/>
  <c r="AV103" i="2"/>
  <c r="AV145" i="2"/>
  <c r="AV584" i="2"/>
  <c r="AV484" i="2"/>
  <c r="X121" i="3" l="1"/>
  <c r="Z51" i="3"/>
  <c r="Z70" i="3"/>
  <c r="X47" i="3"/>
  <c r="X52" i="3"/>
  <c r="X40" i="3"/>
  <c r="X94" i="3"/>
  <c r="Z47" i="3"/>
  <c r="X45" i="3"/>
  <c r="Z5" i="3"/>
  <c r="Z52" i="3"/>
  <c r="Z56" i="3"/>
  <c r="Z81" i="3"/>
  <c r="X119" i="3"/>
  <c r="X73" i="3"/>
  <c r="X83" i="3"/>
  <c r="Z64" i="3"/>
  <c r="Z11" i="3"/>
  <c r="X59" i="3"/>
  <c r="X19" i="3"/>
  <c r="Z111" i="3"/>
  <c r="Z105" i="3"/>
  <c r="X43" i="3"/>
  <c r="X92" i="3"/>
  <c r="X106" i="3"/>
  <c r="X93" i="3"/>
  <c r="X48" i="3"/>
  <c r="X95" i="3"/>
  <c r="X46" i="3"/>
  <c r="X53" i="3"/>
  <c r="Z45" i="3"/>
  <c r="X75" i="3"/>
  <c r="X2" i="3"/>
  <c r="X110" i="3"/>
  <c r="Z63" i="3"/>
  <c r="X57" i="3"/>
  <c r="X77" i="3"/>
  <c r="Z94" i="3"/>
  <c r="X66" i="3"/>
  <c r="Z98" i="3"/>
  <c r="X55" i="3"/>
  <c r="X44" i="3"/>
  <c r="X58" i="3"/>
  <c r="Z83" i="3"/>
  <c r="X10" i="3"/>
  <c r="Z12" i="3"/>
  <c r="Z58" i="3"/>
  <c r="X29" i="3"/>
  <c r="X74" i="3"/>
  <c r="Z61" i="3"/>
  <c r="Z116" i="3"/>
  <c r="Z93" i="3"/>
  <c r="Z108" i="3"/>
  <c r="X37" i="3"/>
  <c r="X67" i="3"/>
  <c r="X84" i="3"/>
  <c r="X112" i="3"/>
  <c r="Z3" i="3"/>
  <c r="Z74" i="3"/>
  <c r="Z88" i="3"/>
  <c r="Z62" i="3"/>
  <c r="Z16" i="3"/>
  <c r="Z106" i="3"/>
  <c r="X32" i="3"/>
  <c r="X61" i="3"/>
  <c r="X14" i="3"/>
  <c r="Z80" i="3"/>
  <c r="X8" i="3"/>
  <c r="X99" i="3"/>
  <c r="X5" i="3"/>
  <c r="X72" i="3"/>
  <c r="Z29" i="3"/>
  <c r="X17" i="3"/>
  <c r="X7" i="3"/>
  <c r="Z38" i="3"/>
  <c r="Z44" i="3"/>
  <c r="Z99" i="3"/>
  <c r="X38" i="3"/>
  <c r="X85" i="3"/>
  <c r="Z27" i="3"/>
  <c r="X90" i="3"/>
  <c r="Z85" i="3"/>
  <c r="Z66" i="3"/>
  <c r="X76" i="3"/>
  <c r="Z115" i="3"/>
  <c r="X100" i="3"/>
  <c r="X115" i="3"/>
  <c r="Z15" i="3"/>
  <c r="Z42" i="3"/>
  <c r="X80" i="3"/>
  <c r="X107" i="3"/>
  <c r="Z26" i="3"/>
  <c r="X13" i="3"/>
  <c r="X88" i="3"/>
  <c r="Z43" i="3"/>
  <c r="X120" i="3"/>
  <c r="X68" i="3"/>
  <c r="X41" i="3"/>
  <c r="Z112" i="3"/>
  <c r="X108" i="3"/>
  <c r="X78" i="3"/>
  <c r="Z72" i="3"/>
  <c r="Z102" i="3"/>
  <c r="X51" i="3"/>
  <c r="Z110" i="3"/>
  <c r="Z57" i="3"/>
  <c r="Z120" i="3"/>
  <c r="X60" i="3"/>
  <c r="Z18" i="3"/>
  <c r="X22" i="3"/>
  <c r="Z119" i="3"/>
  <c r="X70" i="3"/>
  <c r="Z34" i="3"/>
  <c r="Z77" i="3"/>
  <c r="X64" i="3"/>
  <c r="X35" i="3"/>
  <c r="X12" i="3"/>
  <c r="Z14" i="3"/>
  <c r="X6" i="3"/>
  <c r="X113" i="3"/>
  <c r="Z73" i="3"/>
  <c r="X96" i="3"/>
  <c r="X4" i="3"/>
  <c r="Z78" i="3"/>
  <c r="X82" i="3"/>
  <c r="X39" i="3"/>
  <c r="Z25" i="3"/>
  <c r="Z39" i="3"/>
  <c r="X15" i="3"/>
  <c r="Z21" i="3"/>
  <c r="Z9" i="3"/>
  <c r="Z6" i="3"/>
  <c r="X42" i="3"/>
  <c r="X31" i="3"/>
  <c r="X50" i="3"/>
  <c r="Z103" i="3"/>
  <c r="Z30" i="3"/>
  <c r="Z19" i="3"/>
  <c r="Z87" i="3"/>
  <c r="Z104" i="3"/>
  <c r="X79" i="3"/>
  <c r="Z10" i="3"/>
  <c r="Z28" i="3"/>
  <c r="Z71" i="3"/>
  <c r="Z13" i="3"/>
  <c r="X65" i="3"/>
  <c r="X69" i="3"/>
  <c r="X97" i="3"/>
  <c r="X16" i="3"/>
  <c r="X54" i="3"/>
  <c r="Z33" i="3"/>
  <c r="X117" i="3"/>
  <c r="X87" i="3"/>
  <c r="X34" i="3"/>
  <c r="X9" i="3"/>
  <c r="Z65" i="3"/>
  <c r="X81" i="3"/>
  <c r="X28" i="3"/>
  <c r="X102" i="3"/>
  <c r="X116" i="3"/>
  <c r="Z46" i="3"/>
  <c r="Z32" i="3"/>
  <c r="Z117" i="3"/>
  <c r="X86" i="3"/>
  <c r="Z113" i="3"/>
  <c r="Z118" i="3"/>
  <c r="X63" i="3"/>
  <c r="Z35" i="3"/>
  <c r="X114" i="3"/>
  <c r="Z91" i="3"/>
  <c r="Z107" i="3"/>
  <c r="Z17" i="3"/>
  <c r="X109" i="3"/>
  <c r="Z37" i="3"/>
  <c r="X118" i="3"/>
  <c r="Z36" i="3"/>
  <c r="X33" i="3"/>
  <c r="Z79" i="3"/>
  <c r="Z75" i="3"/>
  <c r="Z69" i="3"/>
  <c r="X11" i="3"/>
  <c r="X25" i="3"/>
  <c r="Z7" i="3"/>
  <c r="X71" i="3"/>
  <c r="X103" i="3"/>
  <c r="X36" i="3"/>
  <c r="Z4" i="3"/>
  <c r="Z23" i="3"/>
  <c r="Z53" i="3"/>
  <c r="Z59" i="3"/>
  <c r="Z55" i="3"/>
  <c r="Z109" i="3"/>
  <c r="X56" i="3"/>
  <c r="Z86" i="3"/>
  <c r="Z114" i="3"/>
  <c r="X91" i="3"/>
  <c r="Z31" i="3"/>
  <c r="Z82" i="3"/>
  <c r="X27" i="3"/>
  <c r="X89" i="3"/>
  <c r="Z54" i="3"/>
  <c r="Z67" i="3"/>
  <c r="X122" i="3"/>
  <c r="Z89" i="3"/>
  <c r="Z101" i="3"/>
  <c r="X24" i="3"/>
  <c r="Z121" i="3"/>
  <c r="Z76" i="3"/>
  <c r="X105" i="3"/>
  <c r="Z84" i="3"/>
  <c r="Z92" i="3"/>
  <c r="X111" i="3"/>
  <c r="X23" i="3"/>
  <c r="Z60" i="3"/>
  <c r="X26" i="3"/>
  <c r="Z48" i="3"/>
  <c r="X21" i="3"/>
  <c r="Z40" i="3"/>
  <c r="Z41" i="3"/>
  <c r="Z20" i="3"/>
  <c r="Z50" i="3"/>
  <c r="X98" i="3"/>
  <c r="Z100" i="3"/>
  <c r="X3" i="3"/>
  <c r="X30" i="3"/>
  <c r="Z90" i="3"/>
  <c r="Z8" i="3"/>
  <c r="X104" i="3"/>
  <c r="Z22" i="3"/>
  <c r="Z95" i="3"/>
  <c r="Z2" i="3"/>
  <c r="Z24" i="3"/>
  <c r="X49" i="3"/>
  <c r="Z122" i="3"/>
  <c r="X62" i="3"/>
  <c r="Z97" i="3"/>
  <c r="Z49" i="3"/>
  <c r="Z96" i="3"/>
  <c r="X101" i="3"/>
  <c r="X20" i="3"/>
  <c r="X18" i="3"/>
  <c r="Z68" i="3"/>
</calcChain>
</file>

<file path=xl/sharedStrings.xml><?xml version="1.0" encoding="utf-8"?>
<sst xmlns="http://schemas.openxmlformats.org/spreadsheetml/2006/main" count="25174" uniqueCount="10672">
  <si>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</si>
  <si>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</si>
  <si>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</si>
  <si>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</si>
  <si>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</si>
  <si>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</si>
  <si>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</si>
  <si>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</si>
  <si>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</si>
  <si>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</si>
  <si>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</si>
  <si>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</si>
  <si>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</si>
  <si>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</si>
  <si>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</si>
  <si>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</si>
  <si>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</si>
  <si>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</si>
  <si>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</si>
  <si>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</si>
  <si>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</si>
  <si>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</si>
  <si>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</si>
  <si>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</si>
  <si>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</si>
  <si>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</si>
  <si>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</si>
  <si>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</si>
  <si>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</si>
  <si>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</si>
  <si>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Infosys Ltd</t>
  </si>
  <si>
    <t>INFY</t>
  </si>
  <si>
    <t>State Bank of India</t>
  </si>
  <si>
    <t>SBIN</t>
  </si>
  <si>
    <t>Public Banks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</si>
  <si>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</si>
  <si>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</si>
  <si>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</si>
  <si>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</si>
  <si>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</si>
  <si>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</si>
  <si>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</si>
  <si>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</si>
  <si>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</si>
  <si>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</si>
  <si>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</si>
  <si>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</si>
  <si>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HCL Technologies Ltd</t>
  </si>
  <si>
    <t>HCLTECH</t>
  </si>
  <si>
    <t>Sun Pharmaceutical Industries Ltd</t>
  </si>
  <si>
    <t>SUNPHARMA</t>
  </si>
  <si>
    <t>Pharmaceuticals</t>
  </si>
  <si>
    <t>Bajaj Finance Ltd</t>
  </si>
  <si>
    <t>BAJFINANCE</t>
  </si>
  <si>
    <t>Consumer Finance</t>
  </si>
  <si>
    <t>Oil and Natural Gas Corporation Ltd</t>
  </si>
  <si>
    <t>ONGC</t>
  </si>
  <si>
    <t>Oil &amp; Gas - Exploration &amp; Production</t>
  </si>
  <si>
    <t>Tata Motors Ltd</t>
  </si>
  <si>
    <t>TATAMOTORS</t>
  </si>
  <si>
    <t>Four Wheelers</t>
  </si>
  <si>
    <t>NTPC Ltd</t>
  </si>
  <si>
    <t>NTPC</t>
  </si>
  <si>
    <t>Power Generation</t>
  </si>
  <si>
    <t>Maruti Suzuki India Ltd</t>
  </si>
  <si>
    <t>MARUTI</t>
  </si>
  <si>
    <t>Kotak Mahindra Bank Ltd</t>
  </si>
  <si>
    <t>KOTAKBANK</t>
  </si>
  <si>
    <t>Axis Bank Ltd</t>
  </si>
  <si>
    <t>AXISBANK</t>
  </si>
  <si>
    <t>Adani Enterprises Ltd</t>
  </si>
  <si>
    <t>ADANIENT</t>
  </si>
  <si>
    <t>Commodities Trading</t>
  </si>
  <si>
    <t>Avenue Supermarts Ltd</t>
  </si>
  <si>
    <t>DMART</t>
  </si>
  <si>
    <t>Retail - Department Stores</t>
  </si>
  <si>
    <t>Mahindra and Mahindra Ltd</t>
  </si>
  <si>
    <t>M&amp;M</t>
  </si>
  <si>
    <t>UltraTech Cement Ltd</t>
  </si>
  <si>
    <t>ULTRACEMCO</t>
  </si>
  <si>
    <t>Cement</t>
  </si>
  <si>
    <t>Coal India Ltd</t>
  </si>
  <si>
    <t>COALINDIA</t>
  </si>
  <si>
    <t>Mining - Coal</t>
  </si>
  <si>
    <t>Adani Ports and Special Economic Zone Ltd</t>
  </si>
  <si>
    <t>ADANIPORTS</t>
  </si>
  <si>
    <t>Ports</t>
  </si>
  <si>
    <t>Titan Company Ltd</t>
  </si>
  <si>
    <t>TITAN</t>
  </si>
  <si>
    <t>Precious Metals, Jewellery &amp; Watches</t>
  </si>
  <si>
    <t>Hindustan Aeronautics Ltd</t>
  </si>
  <si>
    <t>HAL</t>
  </si>
  <si>
    <t>Aerospace &amp; Defense Equipments</t>
  </si>
  <si>
    <t>Power Grid Corporation of India Ltd</t>
  </si>
  <si>
    <t>POWERGRID</t>
  </si>
  <si>
    <t>Power Transmission &amp; Distribution</t>
  </si>
  <si>
    <t>Asian Paints Ltd</t>
  </si>
  <si>
    <t>ASIANPAINT</t>
  </si>
  <si>
    <t>Paints</t>
  </si>
  <si>
    <t>Adani Green Energy Ltd</t>
  </si>
  <si>
    <t>ADANIGREEN</t>
  </si>
  <si>
    <t>Renewable Energy</t>
  </si>
  <si>
    <t>Bajaj Auto Ltd</t>
  </si>
  <si>
    <t>BAJAJ-AUTO</t>
  </si>
  <si>
    <t>Two Wheelers</t>
  </si>
  <si>
    <t>Wipro Ltd</t>
  </si>
  <si>
    <t>WIPRO</t>
  </si>
  <si>
    <t>Adani Power Ltd</t>
  </si>
  <si>
    <t>ADANIPOWER</t>
  </si>
  <si>
    <t>Bajaj Finserv Ltd</t>
  </si>
  <si>
    <t>BAJAJFINSV</t>
  </si>
  <si>
    <t>Siemens Ltd</t>
  </si>
  <si>
    <t>SIEMENS</t>
  </si>
  <si>
    <t>Conglomerates</t>
  </si>
  <si>
    <t>Trent Ltd</t>
  </si>
  <si>
    <t>TRENT</t>
  </si>
  <si>
    <t>Retail - Apparel</t>
  </si>
  <si>
    <t>Nestle India Ltd</t>
  </si>
  <si>
    <t>NESTLEIND</t>
  </si>
  <si>
    <t>FMCG - Foods</t>
  </si>
  <si>
    <t>Indian Oil Corporation Ltd</t>
  </si>
  <si>
    <t>IOC</t>
  </si>
  <si>
    <t>Indian Railway Finance Corp Ltd</t>
  </si>
  <si>
    <t>IRFC</t>
  </si>
  <si>
    <t>Specialized Finance</t>
  </si>
  <si>
    <t>JSW Steel Ltd</t>
  </si>
  <si>
    <t>JSWSTEEL</t>
  </si>
  <si>
    <t>Iron &amp; Steel</t>
  </si>
  <si>
    <t>Zomato Ltd</t>
  </si>
  <si>
    <t>ZOMATO</t>
  </si>
  <si>
    <t>Online Services</t>
  </si>
  <si>
    <t>Bharat Electronics Ltd</t>
  </si>
  <si>
    <t>BEL</t>
  </si>
  <si>
    <t>Electronic Equipments</t>
  </si>
  <si>
    <t>Hindustan Zinc Ltd</t>
  </si>
  <si>
    <t>HINDZINC</t>
  </si>
  <si>
    <t>Mining - Diversified</t>
  </si>
  <si>
    <t>DLF Ltd</t>
  </si>
  <si>
    <t>DLF</t>
  </si>
  <si>
    <t>Real Estate</t>
  </si>
  <si>
    <t>Jio Financial Services Ltd</t>
  </si>
  <si>
    <t>JIOFIN</t>
  </si>
  <si>
    <t>Varun Beverages Ltd</t>
  </si>
  <si>
    <t>VBL</t>
  </si>
  <si>
    <t>Soft Drinks</t>
  </si>
  <si>
    <t>Tata Steel Ltd</t>
  </si>
  <si>
    <t>TATASTEEL</t>
  </si>
  <si>
    <t>Grasim Industries Ltd</t>
  </si>
  <si>
    <t>GRASIM</t>
  </si>
  <si>
    <t>SBI Life Insurance Company Ltd</t>
  </si>
  <si>
    <t>SBILIFE</t>
  </si>
  <si>
    <t>Vedanta Ltd</t>
  </si>
  <si>
    <t>VEDL</t>
  </si>
  <si>
    <t>Metals - Diversified</t>
  </si>
  <si>
    <t>Interglobe Aviation Ltd</t>
  </si>
  <si>
    <t>INDIGO</t>
  </si>
  <si>
    <t>Airlines</t>
  </si>
  <si>
    <t>Power Finance Corporation Ltd</t>
  </si>
  <si>
    <t>PFC</t>
  </si>
  <si>
    <t>LTIMindtree Ltd</t>
  </si>
  <si>
    <t>LTIM</t>
  </si>
  <si>
    <t>ABB India Ltd</t>
  </si>
  <si>
    <t>ABB</t>
  </si>
  <si>
    <t>Heavy Electrical Equipments</t>
  </si>
  <si>
    <t>Pidilite Industries Ltd</t>
  </si>
  <si>
    <t>PIDILITIND</t>
  </si>
  <si>
    <t>Diversified Chemicals</t>
  </si>
  <si>
    <t>Tech Mahindra Ltd</t>
  </si>
  <si>
    <t>TECHM</t>
  </si>
  <si>
    <t>REC Limited</t>
  </si>
  <si>
    <t>RECLTD</t>
  </si>
  <si>
    <t>HDFC Life Insurance Company Ltd</t>
  </si>
  <si>
    <t>HDFCLIFE</t>
  </si>
  <si>
    <t>Ambuja Cements Ltd</t>
  </si>
  <si>
    <t>AMBUJACEM</t>
  </si>
  <si>
    <t>Gail (India) Ltd</t>
  </si>
  <si>
    <t>GAIL</t>
  </si>
  <si>
    <t>Gas Distribution</t>
  </si>
  <si>
    <t>Hindalco Industries Ltd</t>
  </si>
  <si>
    <t>HINDALCO</t>
  </si>
  <si>
    <t>Metals - Aluminium</t>
  </si>
  <si>
    <t>Bharat Petroleum Corporation Ltd</t>
  </si>
  <si>
    <t>BPCL</t>
  </si>
  <si>
    <t>TATAMTRDVR</t>
  </si>
  <si>
    <t>Godrej Consumer Products Ltd</t>
  </si>
  <si>
    <t>GODREJCP</t>
  </si>
  <si>
    <t>FMCG - Personal Products</t>
  </si>
  <si>
    <t>Britannia Industries Ltd</t>
  </si>
  <si>
    <t>BRITANNIA</t>
  </si>
  <si>
    <t>Eicher Motors Ltd</t>
  </si>
  <si>
    <t>EICHERMOT</t>
  </si>
  <si>
    <t>Trucks &amp; Buses</t>
  </si>
  <si>
    <t>Tata Power Company Ltd</t>
  </si>
  <si>
    <t>TATAPOWER</t>
  </si>
  <si>
    <t>Bank of Baroda Ltd</t>
  </si>
  <si>
    <t>BANKBARODA</t>
  </si>
  <si>
    <t>Samvardhana Motherson International Ltd</t>
  </si>
  <si>
    <t>MOTHERSON</t>
  </si>
  <si>
    <t>Auto Parts</t>
  </si>
  <si>
    <t>Divi's Laboratories Ltd</t>
  </si>
  <si>
    <t>DIVISLAB</t>
  </si>
  <si>
    <t>Labs &amp; Life Sciences Services</t>
  </si>
  <si>
    <t>Adani Energy Solutions Ltd</t>
  </si>
  <si>
    <t>ADANIENSOL</t>
  </si>
  <si>
    <t>Power Infrastructure</t>
  </si>
  <si>
    <t>Punjab National Bank</t>
  </si>
  <si>
    <t>PNB</t>
  </si>
  <si>
    <t>TVS Motor Company Ltd</t>
  </si>
  <si>
    <t>TVSMOTOR</t>
  </si>
  <si>
    <t>Cipla Ltd</t>
  </si>
  <si>
    <t>CIPLA</t>
  </si>
  <si>
    <t>JSW Energy Ltd</t>
  </si>
  <si>
    <t>JSWENERGY</t>
  </si>
  <si>
    <t>Zydus Lifesciences Ltd</t>
  </si>
  <si>
    <t>ZYDUSLIFE</t>
  </si>
  <si>
    <t>Macrotech Developers Ltd</t>
  </si>
  <si>
    <t>LODHA</t>
  </si>
  <si>
    <t>Tata Consumer Products Ltd</t>
  </si>
  <si>
    <t>TATACONSUM</t>
  </si>
  <si>
    <t>Tea &amp; Coffee</t>
  </si>
  <si>
    <t>Rail Vikas Nigam Ltd</t>
  </si>
  <si>
    <t>RVNL</t>
  </si>
  <si>
    <t>Havells India Ltd</t>
  </si>
  <si>
    <t>HAVELLS</t>
  </si>
  <si>
    <t>Electrical Components &amp; Equipments</t>
  </si>
  <si>
    <t>Shriram Finance Ltd</t>
  </si>
  <si>
    <t>SHRIRAMFIN</t>
  </si>
  <si>
    <t>Indian Overseas Bank</t>
  </si>
  <si>
    <t>IOB</t>
  </si>
  <si>
    <t>Indus Towers Ltd</t>
  </si>
  <si>
    <t>INDUSTOWER</t>
  </si>
  <si>
    <t>Telecom Infrastructure</t>
  </si>
  <si>
    <t>Dr Reddy's Laboratories Ltd</t>
  </si>
  <si>
    <t>DRREDDY</t>
  </si>
  <si>
    <t>Cholamandalam Investment and Finance Company Ltd</t>
  </si>
  <si>
    <t>CHOLAFIN</t>
  </si>
  <si>
    <t>Dabur India Ltd</t>
  </si>
  <si>
    <t>DABUR</t>
  </si>
  <si>
    <t>Torrent Pharmaceuticals Ltd</t>
  </si>
  <si>
    <t>TORNTPHARM</t>
  </si>
  <si>
    <t>CG Power and Industrial Solutions Ltd</t>
  </si>
  <si>
    <t>CGPOWER</t>
  </si>
  <si>
    <t>Vodafone Idea Ltd</t>
  </si>
  <si>
    <t>IDEA</t>
  </si>
  <si>
    <t>Oil India Ltd</t>
  </si>
  <si>
    <t>OIL</t>
  </si>
  <si>
    <t>Bajaj Holdings and Investment Ltd</t>
  </si>
  <si>
    <t>BAJAJHLDNG</t>
  </si>
  <si>
    <t>Asset Management</t>
  </si>
  <si>
    <t>Indusind Bank Ltd</t>
  </si>
  <si>
    <t>INDUSINDBK</t>
  </si>
  <si>
    <t>IDBI Bank Ltd</t>
  </si>
  <si>
    <t>IDBI</t>
  </si>
  <si>
    <t>Private Bank</t>
  </si>
  <si>
    <t>Hero MotoCorp Ltd</t>
  </si>
  <si>
    <t>HEROMOTOCO</t>
  </si>
  <si>
    <t>Suzlon Energy Ltd</t>
  </si>
  <si>
    <t>SUZLON</t>
  </si>
  <si>
    <t>Renewable Energy Equipment &amp; Services</t>
  </si>
  <si>
    <t>ICICI Prudential Life Insurance Company Ltd</t>
  </si>
  <si>
    <t>ICICIPRULI</t>
  </si>
  <si>
    <t>Cummins India Ltd</t>
  </si>
  <si>
    <t>CUMMINSIND</t>
  </si>
  <si>
    <t>Industrial Machinery</t>
  </si>
  <si>
    <t>United Spirits Ltd</t>
  </si>
  <si>
    <t>UNITDSPR</t>
  </si>
  <si>
    <t>Alcoholic Beverages</t>
  </si>
  <si>
    <t>Bharat Heavy Electricals Ltd</t>
  </si>
  <si>
    <t>BHEL</t>
  </si>
  <si>
    <t>ICICI Lombard General Insurance Company Ltd</t>
  </si>
  <si>
    <t>ICICIGI</t>
  </si>
  <si>
    <t>Polycab India Ltd</t>
  </si>
  <si>
    <t>POLYCAB</t>
  </si>
  <si>
    <t>Canara Bank Ltd</t>
  </si>
  <si>
    <t>CANBK</t>
  </si>
  <si>
    <t>GMR Airports Infrastructure Ltd</t>
  </si>
  <si>
    <t>GMRINFRA</t>
  </si>
  <si>
    <t>NHPC Ltd</t>
  </si>
  <si>
    <t>NHPC</t>
  </si>
  <si>
    <t>Apollo Hospitals Enterprise Ltd</t>
  </si>
  <si>
    <t>APOLLOHOSP</t>
  </si>
  <si>
    <t>Hospitals &amp; Diagnostic Centres</t>
  </si>
  <si>
    <t>Colgate-Palmolive (India) Ltd</t>
  </si>
  <si>
    <t>COLPAL</t>
  </si>
  <si>
    <t>Jindal Steel And Power Ltd</t>
  </si>
  <si>
    <t>JINDALSTEL</t>
  </si>
  <si>
    <t>Union Bank of India Ltd</t>
  </si>
  <si>
    <t>UNIONBANK</t>
  </si>
  <si>
    <t>Oracle Financial Services Software Ltd</t>
  </si>
  <si>
    <t>OFSS</t>
  </si>
  <si>
    <t>Software Services</t>
  </si>
  <si>
    <t>Lupin Ltd</t>
  </si>
  <si>
    <t>LUPIN</t>
  </si>
  <si>
    <t>Info Edge (India) Ltd</t>
  </si>
  <si>
    <t>NAUKRI</t>
  </si>
  <si>
    <t>Bosch Ltd</t>
  </si>
  <si>
    <t>BOSCHLTD</t>
  </si>
  <si>
    <t>Adani Total Gas Ltd</t>
  </si>
  <si>
    <t>ATGL</t>
  </si>
  <si>
    <t>HDFC Asset Management Company Ltd</t>
  </si>
  <si>
    <t>HDFCAMC</t>
  </si>
  <si>
    <t>Solar Industries India Ltd</t>
  </si>
  <si>
    <t>SOLARINDS</t>
  </si>
  <si>
    <t>Commodity Chemicals</t>
  </si>
  <si>
    <t>Mankind Pharma Ltd</t>
  </si>
  <si>
    <t>MANKIND</t>
  </si>
  <si>
    <t>Indian Hotels Company Ltd</t>
  </si>
  <si>
    <t>INDHOTEL</t>
  </si>
  <si>
    <t>Hotels, Resorts &amp; Cruise Lines</t>
  </si>
  <si>
    <t>Shree Cement Ltd</t>
  </si>
  <si>
    <t>SHREECEM</t>
  </si>
  <si>
    <t>Mazagon Dock Shipbuilders Ltd</t>
  </si>
  <si>
    <t>MAZDOCK</t>
  </si>
  <si>
    <t>Shipbuilding</t>
  </si>
  <si>
    <t>Aurobindo Pharma Ltd</t>
  </si>
  <si>
    <t>AUROPHARMA</t>
  </si>
  <si>
    <t>Marico Ltd</t>
  </si>
  <si>
    <t>MARICO</t>
  </si>
  <si>
    <t>Hindustan Petroleum Corp Ltd</t>
  </si>
  <si>
    <t>HINDPETRO</t>
  </si>
  <si>
    <t>Max Healthcare Institute Ltd</t>
  </si>
  <si>
    <t>MAXHEALTH</t>
  </si>
  <si>
    <t>Torrent Power Ltd</t>
  </si>
  <si>
    <t>TORNTPOWER</t>
  </si>
  <si>
    <t>Godrej Properties Ltd</t>
  </si>
  <si>
    <t>GODREJPROP</t>
  </si>
  <si>
    <t>Tube Investments of India Ltd</t>
  </si>
  <si>
    <t>TIINDIA</t>
  </si>
  <si>
    <t>Cycles</t>
  </si>
  <si>
    <t>Muthoot Finance Ltd</t>
  </si>
  <si>
    <t>MUTHOOTFIN</t>
  </si>
  <si>
    <t>Yes Bank Ltd</t>
  </si>
  <si>
    <t>YESBANK</t>
  </si>
  <si>
    <t>Dixon Technologies (India) Ltd</t>
  </si>
  <si>
    <t>DIXON</t>
  </si>
  <si>
    <t>Home Electronics &amp; Appliances</t>
  </si>
  <si>
    <t>PB Fintech Ltd</t>
  </si>
  <si>
    <t>POLICYBZR</t>
  </si>
  <si>
    <t>Ashok Leyland Ltd</t>
  </si>
  <si>
    <t>ASHOKLEY</t>
  </si>
  <si>
    <t>Persistent Systems Ltd</t>
  </si>
  <si>
    <t>PERSISTENT</t>
  </si>
  <si>
    <t>Bharat Forge Ltd</t>
  </si>
  <si>
    <t>BHARATFORG</t>
  </si>
  <si>
    <t>Indian Railway Catering and Tourism Corporation Ltd</t>
  </si>
  <si>
    <t>IRCTC</t>
  </si>
  <si>
    <t>SRF Ltd</t>
  </si>
  <si>
    <t>SRF</t>
  </si>
  <si>
    <t>Indian Bank</t>
  </si>
  <si>
    <t>INDIANB</t>
  </si>
  <si>
    <t>General Insurance Corporation of India</t>
  </si>
  <si>
    <t>GICRE</t>
  </si>
  <si>
    <t>Supreme Industries Ltd</t>
  </si>
  <si>
    <t>SUPREMEIND</t>
  </si>
  <si>
    <t>Plastic Products</t>
  </si>
  <si>
    <t>Prestige Estates Projects Ltd</t>
  </si>
  <si>
    <t>PRESTIGE</t>
  </si>
  <si>
    <t>Patanjali Foods Ltd</t>
  </si>
  <si>
    <t>PATANJALI</t>
  </si>
  <si>
    <t>Packaged Foods &amp; Meats</t>
  </si>
  <si>
    <t>Indian Renewable Energy Development Agency Ltd</t>
  </si>
  <si>
    <t>IREDA</t>
  </si>
  <si>
    <t>Alkem Laboratories Ltd</t>
  </si>
  <si>
    <t>ALKEM</t>
  </si>
  <si>
    <t>SBI Cards and Payment Services Ltd</t>
  </si>
  <si>
    <t>SBICARD</t>
  </si>
  <si>
    <t>Payment Infrastructure</t>
  </si>
  <si>
    <t>Berger Paints India Ltd</t>
  </si>
  <si>
    <t>BERGEPAINT</t>
  </si>
  <si>
    <t>PI Industries Ltd</t>
  </si>
  <si>
    <t>PIIND</t>
  </si>
  <si>
    <t>NMDC Ltd</t>
  </si>
  <si>
    <t>NMDC</t>
  </si>
  <si>
    <t>Mining - Iron Ore</t>
  </si>
  <si>
    <t>Phoenix Mills Ltd</t>
  </si>
  <si>
    <t>PHOENIXLTD</t>
  </si>
  <si>
    <t>Fertilisers And Chemicals Travancore Ltd</t>
  </si>
  <si>
    <t>FACT</t>
  </si>
  <si>
    <t>Fertilizers &amp; Agro Chemicals</t>
  </si>
  <si>
    <t>UNO Minda Ltd</t>
  </si>
  <si>
    <t>UNOMINDA</t>
  </si>
  <si>
    <t>JSW Infrastructure Ltd</t>
  </si>
  <si>
    <t>JSWINFRA</t>
  </si>
  <si>
    <t>Schaeffler India Ltd</t>
  </si>
  <si>
    <t>SCHAEFFLER</t>
  </si>
  <si>
    <t>Oberoi Realty Ltd</t>
  </si>
  <si>
    <t>OBEROIRLTY</t>
  </si>
  <si>
    <t>UCO Bank</t>
  </si>
  <si>
    <t>UCOBANK</t>
  </si>
  <si>
    <t>Linde India Ltd</t>
  </si>
  <si>
    <t>LINDEINDIA</t>
  </si>
  <si>
    <t>Abbott India Ltd</t>
  </si>
  <si>
    <t>ABBOTINDIA</t>
  </si>
  <si>
    <t>Kalyan Jewellers India Ltd</t>
  </si>
  <si>
    <t>KALYANKJIL</t>
  </si>
  <si>
    <t>Container Corporation of India Ltd</t>
  </si>
  <si>
    <t>CONCOR</t>
  </si>
  <si>
    <t>Logistics</t>
  </si>
  <si>
    <t>Fsn E-Commerce Ventures Ltd</t>
  </si>
  <si>
    <t>NYKAA</t>
  </si>
  <si>
    <t>Wellness Services</t>
  </si>
  <si>
    <t>Jindal Stainless Ltd</t>
  </si>
  <si>
    <t>JSL</t>
  </si>
  <si>
    <t>MRF Ltd</t>
  </si>
  <si>
    <t>MRF</t>
  </si>
  <si>
    <t>Tires &amp; Rubber</t>
  </si>
  <si>
    <t>Aditya Birla Capital Ltd</t>
  </si>
  <si>
    <t>ABCAPITAL</t>
  </si>
  <si>
    <t>Diversified Financials</t>
  </si>
  <si>
    <t>L&amp;T Technology Services Ltd</t>
  </si>
  <si>
    <t>LTTS</t>
  </si>
  <si>
    <t>Mphasis Ltd</t>
  </si>
  <si>
    <t>MPHASIS</t>
  </si>
  <si>
    <t>Ola Electric Mobility Ltd</t>
  </si>
  <si>
    <t>OLAELEC</t>
  </si>
  <si>
    <t>Petronet LNG Ltd</t>
  </si>
  <si>
    <t>PETRONET</t>
  </si>
  <si>
    <t>Oil &amp; Gas - Storage &amp; Transportation</t>
  </si>
  <si>
    <t>Housing and Urban Development Corporation Ltd</t>
  </si>
  <si>
    <t>HUDCO</t>
  </si>
  <si>
    <t>IDFC First Bank Ltd</t>
  </si>
  <si>
    <t>IDFCFIRSTB</t>
  </si>
  <si>
    <t>Bharti Hexacom Ltd</t>
  </si>
  <si>
    <t>BHARTIHEXA</t>
  </si>
  <si>
    <t>Voltas Ltd</t>
  </si>
  <si>
    <t>VOLTAS</t>
  </si>
  <si>
    <t>Balkrishna Industries Ltd</t>
  </si>
  <si>
    <t>BALKRISIND</t>
  </si>
  <si>
    <t>Procter &amp; Gamble Hygiene and Health Care Ltd</t>
  </si>
  <si>
    <t>PGHH</t>
  </si>
  <si>
    <t>Steel Authority of India Ltd</t>
  </si>
  <si>
    <t>SAIL</t>
  </si>
  <si>
    <t>Bank of India Ltd</t>
  </si>
  <si>
    <t>BANKINDIA</t>
  </si>
  <si>
    <t>Tata Communications Ltd</t>
  </si>
  <si>
    <t>TATACOMM</t>
  </si>
  <si>
    <t>Cochin Shipyard Ltd</t>
  </si>
  <si>
    <t>COCHINSHIP</t>
  </si>
  <si>
    <t>United Breweries Ltd</t>
  </si>
  <si>
    <t>UBL</t>
  </si>
  <si>
    <t>Central Bank of India Ltd</t>
  </si>
  <si>
    <t>CENTRALBK</t>
  </si>
  <si>
    <t>Astral Ltd</t>
  </si>
  <si>
    <t>ASTRAL</t>
  </si>
  <si>
    <t>Building Products - Pipes</t>
  </si>
  <si>
    <t>Coromandel International Ltd</t>
  </si>
  <si>
    <t>COROMANDEL</t>
  </si>
  <si>
    <t>SJVN Ltd</t>
  </si>
  <si>
    <t>SJVN</t>
  </si>
  <si>
    <t>Thermax Limited</t>
  </si>
  <si>
    <t>THERMAX</t>
  </si>
  <si>
    <t>Hitachi Energy India Ltd</t>
  </si>
  <si>
    <t>POWERINDIA</t>
  </si>
  <si>
    <t>Federal Bank Ltd</t>
  </si>
  <si>
    <t>FEDERALBNK</t>
  </si>
  <si>
    <t>KPIT Technologies Ltd</t>
  </si>
  <si>
    <t>KPITTECH</t>
  </si>
  <si>
    <t>Adani Wilmar Ltd</t>
  </si>
  <si>
    <t>AWL</t>
  </si>
  <si>
    <t>GlaxoSmithKline Pharmaceuticals Ltd</t>
  </si>
  <si>
    <t>GLAXO</t>
  </si>
  <si>
    <t>Sundaram Finance Ltd</t>
  </si>
  <si>
    <t>SUNDARMFIN</t>
  </si>
  <si>
    <t>Bharat Dynamics Ltd</t>
  </si>
  <si>
    <t>BDL</t>
  </si>
  <si>
    <t>Glenmark Pharmaceuticals Ltd</t>
  </si>
  <si>
    <t>GLENMARK</t>
  </si>
  <si>
    <t>AU Small Finance Bank Ltd</t>
  </si>
  <si>
    <t>AUBANK</t>
  </si>
  <si>
    <t>Page Industries Ltd</t>
  </si>
  <si>
    <t>PAGEIND</t>
  </si>
  <si>
    <t>Apparel &amp; Accessories</t>
  </si>
  <si>
    <t>Honeywell Automation India Ltd</t>
  </si>
  <si>
    <t>HONAUT</t>
  </si>
  <si>
    <t>Nippon Life India Asset Management Ltd</t>
  </si>
  <si>
    <t>NAM-INDIA</t>
  </si>
  <si>
    <t>Bank of Maharashtra Ltd</t>
  </si>
  <si>
    <t>MAHABANK</t>
  </si>
  <si>
    <t>New India Assurance Company Ltd</t>
  </si>
  <si>
    <t>NIACL</t>
  </si>
  <si>
    <t>ACC Ltd</t>
  </si>
  <si>
    <t>ACC</t>
  </si>
  <si>
    <t>Exide Industries Ltd</t>
  </si>
  <si>
    <t>EXIDEIND</t>
  </si>
  <si>
    <t>Batteries</t>
  </si>
  <si>
    <t>UPL Ltd</t>
  </si>
  <si>
    <t>UPL</t>
  </si>
  <si>
    <t>Tata Elxsi Ltd</t>
  </si>
  <si>
    <t>TATAELXSI</t>
  </si>
  <si>
    <t>Jubilant Foodworks Ltd</t>
  </si>
  <si>
    <t>JUBLFOOD</t>
  </si>
  <si>
    <t>Restaurants &amp; Cafes</t>
  </si>
  <si>
    <t>Biocon Ltd</t>
  </si>
  <si>
    <t>BIOCON</t>
  </si>
  <si>
    <t>Biotechnology</t>
  </si>
  <si>
    <t>KEI Industries Ltd</t>
  </si>
  <si>
    <t>KEI</t>
  </si>
  <si>
    <t>Cables</t>
  </si>
  <si>
    <t>L&amp;T Finance Ltd</t>
  </si>
  <si>
    <t>LTF</t>
  </si>
  <si>
    <t>Motilal Oswal Financial Services Ltd</t>
  </si>
  <si>
    <t>MOTILALOFS</t>
  </si>
  <si>
    <t>Ge T&amp;D India Ltd</t>
  </si>
  <si>
    <t>GET&amp;D</t>
  </si>
  <si>
    <t>AIA Engineering Ltd</t>
  </si>
  <si>
    <t>AIAENG</t>
  </si>
  <si>
    <t>Escorts Kubota Ltd</t>
  </si>
  <si>
    <t>ESCORTS</t>
  </si>
  <si>
    <t>Tractors</t>
  </si>
  <si>
    <t>Punjab &amp; Sind Bank</t>
  </si>
  <si>
    <t>PSB</t>
  </si>
  <si>
    <t>Gujarat Gas Ltd</t>
  </si>
  <si>
    <t>GUJGASLTD</t>
  </si>
  <si>
    <t>Tata Technologies Ltd</t>
  </si>
  <si>
    <t>TATATECH</t>
  </si>
  <si>
    <t>Lloyds Metals And Energy Ltd</t>
  </si>
  <si>
    <t>LLOYDSME</t>
  </si>
  <si>
    <t>Coforge Ltd</t>
  </si>
  <si>
    <t>COFORGE</t>
  </si>
  <si>
    <t>Sona BLW Precision Forgings Ltd</t>
  </si>
  <si>
    <t>SONACOMS</t>
  </si>
  <si>
    <t>Deepak Nitrite Ltd</t>
  </si>
  <si>
    <t>DEEPAKNTR</t>
  </si>
  <si>
    <t>Fortis Healthcare Ltd</t>
  </si>
  <si>
    <t>FORTIS</t>
  </si>
  <si>
    <t>360 One Wam Ltd</t>
  </si>
  <si>
    <t>360ONE</t>
  </si>
  <si>
    <t>Investment Banking &amp; Brokerage</t>
  </si>
  <si>
    <t>3M India Ltd</t>
  </si>
  <si>
    <t>3MINDIA</t>
  </si>
  <si>
    <t>Stationery</t>
  </si>
  <si>
    <t>IRB Infrastructure Developers Ltd</t>
  </si>
  <si>
    <t>IRB</t>
  </si>
  <si>
    <t>APL Apollo Tubes Ltd</t>
  </si>
  <si>
    <t>APLAPOLLO</t>
  </si>
  <si>
    <t>Ajanta Pharma Ltd</t>
  </si>
  <si>
    <t>AJANTPHARM</t>
  </si>
  <si>
    <t>Mahindra and Mahindra Financial Services Ltd</t>
  </si>
  <si>
    <t>M&amp;MFIN</t>
  </si>
  <si>
    <t>Indraprastha Gas Ltd</t>
  </si>
  <si>
    <t>IGL</t>
  </si>
  <si>
    <t>NLC India Ltd</t>
  </si>
  <si>
    <t>NLCINDIA</t>
  </si>
  <si>
    <t>LIC Housing Finance Ltd</t>
  </si>
  <si>
    <t>LICHSGFIN</t>
  </si>
  <si>
    <t>Home Financing</t>
  </si>
  <si>
    <t>Metro Brands Ltd</t>
  </si>
  <si>
    <t>METROBRAND</t>
  </si>
  <si>
    <t>Footwear</t>
  </si>
  <si>
    <t>Mangalore Refinery and Petrochemicals Ltd</t>
  </si>
  <si>
    <t>MRPL</t>
  </si>
  <si>
    <t>BSE Ltd</t>
  </si>
  <si>
    <t>BSE</t>
  </si>
  <si>
    <t>Stock Exchanges &amp; Ratings</t>
  </si>
  <si>
    <t>Max Financial Services Ltd</t>
  </si>
  <si>
    <t>MFSL</t>
  </si>
  <si>
    <t>Endurance Technologies Ltd</t>
  </si>
  <si>
    <t>ENDURANCE</t>
  </si>
  <si>
    <t>Blue Star Ltd</t>
  </si>
  <si>
    <t>BLUESTARCO</t>
  </si>
  <si>
    <t>Star Health and Allied Insurance Company Ltd</t>
  </si>
  <si>
    <t>STARHEALTH</t>
  </si>
  <si>
    <t>IPCA Laboratories Ltd</t>
  </si>
  <si>
    <t>IPCALAB</t>
  </si>
  <si>
    <t>Emami Ltd</t>
  </si>
  <si>
    <t>EMAMILTD</t>
  </si>
  <si>
    <t>One 97 Communications Ltd</t>
  </si>
  <si>
    <t>PAYTM</t>
  </si>
  <si>
    <t>Business Support Services</t>
  </si>
  <si>
    <t>Gujarat Fluorochemicals Ltd</t>
  </si>
  <si>
    <t>FLUOROCHEM</t>
  </si>
  <si>
    <t>Specialty Chemicals</t>
  </si>
  <si>
    <t>Apar Industries Ltd</t>
  </si>
  <si>
    <t>APARINDS</t>
  </si>
  <si>
    <t>J K Cement Ltd</t>
  </si>
  <si>
    <t>JKCEMENT</t>
  </si>
  <si>
    <t>Syngene International Ltd</t>
  </si>
  <si>
    <t>SYNGENE</t>
  </si>
  <si>
    <t>Dalmia Bharat Ltd</t>
  </si>
  <si>
    <t>DALBHARAT</t>
  </si>
  <si>
    <t>Brainbees Solutions Ltd</t>
  </si>
  <si>
    <t>FIRSTCRY</t>
  </si>
  <si>
    <t>Bandhan Bank Ltd</t>
  </si>
  <si>
    <t>BANDHANBNK</t>
  </si>
  <si>
    <t>CRISIL Ltd</t>
  </si>
  <si>
    <t>CRISIL</t>
  </si>
  <si>
    <t>Go Digit General Insurance Ltd</t>
  </si>
  <si>
    <t>GODIGIT</t>
  </si>
  <si>
    <t>NBCC (India) Ltd</t>
  </si>
  <si>
    <t>NBCC</t>
  </si>
  <si>
    <t>Apollo Tyres Ltd</t>
  </si>
  <si>
    <t>APOLLOTYRE</t>
  </si>
  <si>
    <t>Embassy Office Parks REIT</t>
  </si>
  <si>
    <t>EMBASSY</t>
  </si>
  <si>
    <t>Kaynes Technology India Ltd</t>
  </si>
  <si>
    <t>KAYNES</t>
  </si>
  <si>
    <t>Motherson Sumi Wiring India Ltd</t>
  </si>
  <si>
    <t>MSUMI</t>
  </si>
  <si>
    <t>Aditya Birla Fashion and Retail Ltd</t>
  </si>
  <si>
    <t>ABFRL</t>
  </si>
  <si>
    <t>Godrej Industries Ltd</t>
  </si>
  <si>
    <t>GODREJIND</t>
  </si>
  <si>
    <t>Tata Investment Corporation Ltd</t>
  </si>
  <si>
    <t>TATAINVEST</t>
  </si>
  <si>
    <t>National Aluminium Co Ltd</t>
  </si>
  <si>
    <t>NATIONALUM</t>
  </si>
  <si>
    <t>Gland Pharma Ltd</t>
  </si>
  <si>
    <t>GLAND</t>
  </si>
  <si>
    <t>Delhivery Ltd</t>
  </si>
  <si>
    <t>DELHIVERY</t>
  </si>
  <si>
    <t>Sun Tv Network Ltd</t>
  </si>
  <si>
    <t>SUNTV</t>
  </si>
  <si>
    <t>TV Channels &amp; Broadcasters</t>
  </si>
  <si>
    <t>Poonawalla Fincorp Ltd</t>
  </si>
  <si>
    <t>POONAWALLA</t>
  </si>
  <si>
    <t>Cholamandalam Financial Holdings Ltd</t>
  </si>
  <si>
    <t>CHOLAHLDNG</t>
  </si>
  <si>
    <t>Hindustan Copper Ltd</t>
  </si>
  <si>
    <t>HINDCOPPER</t>
  </si>
  <si>
    <t>Mining - Copper</t>
  </si>
  <si>
    <t>KPR Mill Ltd</t>
  </si>
  <si>
    <t>KPRMILL</t>
  </si>
  <si>
    <t>Textiles</t>
  </si>
  <si>
    <t>Central Depository Services (India) Ltd</t>
  </si>
  <si>
    <t>CDSL</t>
  </si>
  <si>
    <t>J B Chemicals and Pharmaceuticals Ltd</t>
  </si>
  <si>
    <t>JBCHEPHARM</t>
  </si>
  <si>
    <t>Carborundum Universal Ltd</t>
  </si>
  <si>
    <t>CARBORUNIV</t>
  </si>
  <si>
    <t>Crompton Greaves Consumer Electricals Ltd</t>
  </si>
  <si>
    <t>CROMPTON</t>
  </si>
  <si>
    <t>ZF Commercial Vehicle Control Systems India Ltd</t>
  </si>
  <si>
    <t>ZFCVINDIA</t>
  </si>
  <si>
    <t>BASF India Ltd</t>
  </si>
  <si>
    <t>BASF</t>
  </si>
  <si>
    <t>TVS Holdings Ltd</t>
  </si>
  <si>
    <t>TVSHLTD</t>
  </si>
  <si>
    <t>Hatsun Agro Product Ltd</t>
  </si>
  <si>
    <t>HATSUN</t>
  </si>
  <si>
    <t>Godfrey Phillips India Ltd</t>
  </si>
  <si>
    <t>GODFRYPHLP</t>
  </si>
  <si>
    <t>Inox Wind Ltd</t>
  </si>
  <si>
    <t>INOXWIND</t>
  </si>
  <si>
    <t>ITI Ltd</t>
  </si>
  <si>
    <t>ITI</t>
  </si>
  <si>
    <t>Telecom Equipments</t>
  </si>
  <si>
    <t>Global Health Ltd</t>
  </si>
  <si>
    <t>MEDANTA</t>
  </si>
  <si>
    <t>Vedant Fashions Ltd</t>
  </si>
  <si>
    <t>MANYAVAR</t>
  </si>
  <si>
    <t>Aegis Logistics Ltd</t>
  </si>
  <si>
    <t>AEGISLOG</t>
  </si>
  <si>
    <t>Amara Raja Energy &amp; Mobility Ltd</t>
  </si>
  <si>
    <t>ARE&amp;M</t>
  </si>
  <si>
    <t>Bayer Cropscience Ltd</t>
  </si>
  <si>
    <t>BAYERCROP</t>
  </si>
  <si>
    <t>Sundram Fasteners Ltd</t>
  </si>
  <si>
    <t>SUNDRMFAST</t>
  </si>
  <si>
    <t>Timken India Ltd</t>
  </si>
  <si>
    <t>TIMKEN</t>
  </si>
  <si>
    <t>Jyoti CNC Automation Ltd</t>
  </si>
  <si>
    <t>JYOTICNC</t>
  </si>
  <si>
    <t>Computer Hardware</t>
  </si>
  <si>
    <t>Natco Pharma Ltd</t>
  </si>
  <si>
    <t>NATCOPHARM</t>
  </si>
  <si>
    <t>Tata Chemicals Ltd</t>
  </si>
  <si>
    <t>TATACHEM</t>
  </si>
  <si>
    <t>Dr. Lal PathLabs Ltd</t>
  </si>
  <si>
    <t>LALPATHLAB</t>
  </si>
  <si>
    <t>Grindwell Norton Ltd</t>
  </si>
  <si>
    <t>GRINDWELL</t>
  </si>
  <si>
    <t>Gillette India Ltd</t>
  </si>
  <si>
    <t>GILLETTE</t>
  </si>
  <si>
    <t>Pfizer Ltd</t>
  </si>
  <si>
    <t>PFIZER</t>
  </si>
  <si>
    <t>Sumitomo Chemical India Ltd</t>
  </si>
  <si>
    <t>SUMICHEM</t>
  </si>
  <si>
    <t>Suven Pharmaceuticals Ltd</t>
  </si>
  <si>
    <t>SUVENPHAR</t>
  </si>
  <si>
    <t>Castrol India Ltd</t>
  </si>
  <si>
    <t>CASTROLIND</t>
  </si>
  <si>
    <t>Brigade Enterprises Ltd</t>
  </si>
  <si>
    <t>BRIGADE</t>
  </si>
  <si>
    <t>SKF India Ltd</t>
  </si>
  <si>
    <t>SKFINDIA</t>
  </si>
  <si>
    <t>Whirlpool of India Ltd</t>
  </si>
  <si>
    <t>WHIRLPOOL</t>
  </si>
  <si>
    <t>Century Textiles and Industries Ltd</t>
  </si>
  <si>
    <t>CENTURYTEX</t>
  </si>
  <si>
    <t>Paper Products</t>
  </si>
  <si>
    <t>Narayana Hrudayalaya Ltd</t>
  </si>
  <si>
    <t>NH</t>
  </si>
  <si>
    <t>ICICI Securities Ltd</t>
  </si>
  <si>
    <t>ISEC</t>
  </si>
  <si>
    <t>Emcure Pharmaceuticals Ltd</t>
  </si>
  <si>
    <t>EMCURE</t>
  </si>
  <si>
    <t>Authum Investment &amp; Infrastructure Ltd</t>
  </si>
  <si>
    <t>AIIL</t>
  </si>
  <si>
    <t>KIOCL Ltd</t>
  </si>
  <si>
    <t>KIOCL</t>
  </si>
  <si>
    <t>CESC Ltd</t>
  </si>
  <si>
    <t>CESC</t>
  </si>
  <si>
    <t>Ircon International Ltd</t>
  </si>
  <si>
    <t>IRCON</t>
  </si>
  <si>
    <t>Piramal Pharma Ltd</t>
  </si>
  <si>
    <t>PPLPHARMA</t>
  </si>
  <si>
    <t>Ratnamani Metals and Tubes Ltd</t>
  </si>
  <si>
    <t>RATNAMANI</t>
  </si>
  <si>
    <t>Kansai Nerolac Paints Ltd</t>
  </si>
  <si>
    <t>KANSAINER</t>
  </si>
  <si>
    <t>Multi Commodity Exchange of India Ltd</t>
  </si>
  <si>
    <t>MCX</t>
  </si>
  <si>
    <t>Laurus Labs Ltd</t>
  </si>
  <si>
    <t>LAURUSLABS</t>
  </si>
  <si>
    <t>Triveni Turbine Ltd</t>
  </si>
  <si>
    <t>TRITURBINE</t>
  </si>
  <si>
    <t>Himadri Speciality Chemical Ltd</t>
  </si>
  <si>
    <t>HSCL</t>
  </si>
  <si>
    <t>EIH Ltd</t>
  </si>
  <si>
    <t>EIHOTEL</t>
  </si>
  <si>
    <t>Radico Khaitan Ltd</t>
  </si>
  <si>
    <t>RADICO</t>
  </si>
  <si>
    <t>Jupiter Wagons Ltd</t>
  </si>
  <si>
    <t>JWL</t>
  </si>
  <si>
    <t>Rail</t>
  </si>
  <si>
    <t>Angel One Ltd</t>
  </si>
  <si>
    <t>ANGELONE</t>
  </si>
  <si>
    <t>Atul Ltd</t>
  </si>
  <si>
    <t>ATUL</t>
  </si>
  <si>
    <t>Piramal Enterprises Ltd</t>
  </si>
  <si>
    <t>PEL</t>
  </si>
  <si>
    <t>CPSE ETF</t>
  </si>
  <si>
    <t>CPSEETF</t>
  </si>
  <si>
    <t>Equity</t>
  </si>
  <si>
    <t>Affle (India) Ltd</t>
  </si>
  <si>
    <t>AFFLE</t>
  </si>
  <si>
    <t>Advertising</t>
  </si>
  <si>
    <t>JBM Auto Ltd</t>
  </si>
  <si>
    <t>JBMA</t>
  </si>
  <si>
    <t>Aarti Industries Ltd</t>
  </si>
  <si>
    <t>AARTIIND</t>
  </si>
  <si>
    <t>Shyam Metalics and Energy Ltd</t>
  </si>
  <si>
    <t>SHYAMMETL</t>
  </si>
  <si>
    <t>PNB Housing Finance Ltd</t>
  </si>
  <si>
    <t>PNBHOUSING</t>
  </si>
  <si>
    <t>Tejas Networks Ltd</t>
  </si>
  <si>
    <t>TEJASNET</t>
  </si>
  <si>
    <t>Finolex Cables Ltd</t>
  </si>
  <si>
    <t>FINCABLES</t>
  </si>
  <si>
    <t>Nuvama Wealth Management Ltd</t>
  </si>
  <si>
    <t>NUVAMA</t>
  </si>
  <si>
    <t>Alembic Pharmaceuticals Ltd</t>
  </si>
  <si>
    <t>APLLTD</t>
  </si>
  <si>
    <t>Firstsource Solutions Ltd</t>
  </si>
  <si>
    <t>FSL</t>
  </si>
  <si>
    <t>Outsourced services</t>
  </si>
  <si>
    <t>Jindal SAW Ltd</t>
  </si>
  <si>
    <t>JINDALSAW</t>
  </si>
  <si>
    <t>Devyani International Ltd</t>
  </si>
  <si>
    <t>DEVYANI</t>
  </si>
  <si>
    <t>CIE Automotive India Ltd</t>
  </si>
  <si>
    <t>CIEINDIA</t>
  </si>
  <si>
    <t>Computer Age Management Services Ltd</t>
  </si>
  <si>
    <t>CAMS</t>
  </si>
  <si>
    <t>Aditya Birla Sun Life Amc Ltd</t>
  </si>
  <si>
    <t>ABSLAMC</t>
  </si>
  <si>
    <t>Cyient Ltd</t>
  </si>
  <si>
    <t>CYIENT</t>
  </si>
  <si>
    <t>Swan Energy Ltd</t>
  </si>
  <si>
    <t>SWANENERGY</t>
  </si>
  <si>
    <t>Five-Star Business Finance Ltd</t>
  </si>
  <si>
    <t>FIVESTAR</t>
  </si>
  <si>
    <t>Kajaria Ceramics Ltd</t>
  </si>
  <si>
    <t>KAJARIACER</t>
  </si>
  <si>
    <t>Building Products - Ceramics</t>
  </si>
  <si>
    <t>Bikaji Foods International Ltd</t>
  </si>
  <si>
    <t>BIKAJI</t>
  </si>
  <si>
    <t>KEC International Ltd</t>
  </si>
  <si>
    <t>KEC</t>
  </si>
  <si>
    <t>Signatureglobal (India) Ltd</t>
  </si>
  <si>
    <t>SIGNATURE</t>
  </si>
  <si>
    <t>HFCL Ltd</t>
  </si>
  <si>
    <t>HFCL</t>
  </si>
  <si>
    <t>Jyothy Labs Ltd</t>
  </si>
  <si>
    <t>JYOTHYLAB</t>
  </si>
  <si>
    <t>Chambal Fertilisers and Chemicals Ltd</t>
  </si>
  <si>
    <t>CHAMBLFERT</t>
  </si>
  <si>
    <t>Poly Medicure Ltd</t>
  </si>
  <si>
    <t>POLYMED</t>
  </si>
  <si>
    <t>Health Care Equipment &amp; Supplies</t>
  </si>
  <si>
    <t>Vinati Organics Ltd</t>
  </si>
  <si>
    <t>VINATIORGA</t>
  </si>
  <si>
    <t>Elgi Equipments Ltd</t>
  </si>
  <si>
    <t>ELGIEQUIP</t>
  </si>
  <si>
    <t>V Guard Industries Ltd</t>
  </si>
  <si>
    <t>VGUARD</t>
  </si>
  <si>
    <t>Relaxo Footwears Ltd</t>
  </si>
  <si>
    <t>RELAXO</t>
  </si>
  <si>
    <t>Kalpataru Projects International Ltd</t>
  </si>
  <si>
    <t>KPIL</t>
  </si>
  <si>
    <t>Cello World Ltd</t>
  </si>
  <si>
    <t>CELLO</t>
  </si>
  <si>
    <t>Nexus Select Trust</t>
  </si>
  <si>
    <t>NXST</t>
  </si>
  <si>
    <t>Mindspace Business Parks REIT</t>
  </si>
  <si>
    <t>MINDSPACE</t>
  </si>
  <si>
    <t>NCC Ltd</t>
  </si>
  <si>
    <t>NCC</t>
  </si>
  <si>
    <t>Garden Reach Shipbuilders &amp; Engineers Ltd</t>
  </si>
  <si>
    <t>GRSE</t>
  </si>
  <si>
    <t>Anant Raj Ltd</t>
  </si>
  <si>
    <t>ANANTRAJ</t>
  </si>
  <si>
    <t>Aster DM Healthcare Ltd</t>
  </si>
  <si>
    <t>ASTERDM</t>
  </si>
  <si>
    <t>IIFL Finance Ltd</t>
  </si>
  <si>
    <t>IIFL</t>
  </si>
  <si>
    <t>Techno Electric &amp; Engineering Company Ltd</t>
  </si>
  <si>
    <t>TECHNOE</t>
  </si>
  <si>
    <t>Ramco Cements Limited</t>
  </si>
  <si>
    <t>RAMCOCEM</t>
  </si>
  <si>
    <t>PTC Industries Ltd</t>
  </si>
  <si>
    <t>PTCIL</t>
  </si>
  <si>
    <t>Great Eastern Shipping Company Ltd</t>
  </si>
  <si>
    <t>GESHIP</t>
  </si>
  <si>
    <t>Krishna Institute of Medical Sciences Ltd</t>
  </si>
  <si>
    <t>KIMS</t>
  </si>
  <si>
    <t>CreditAccess Grameen Ltd</t>
  </si>
  <si>
    <t>CREDITACC</t>
  </si>
  <si>
    <t>Schneider Electric Infrastructure Ltd</t>
  </si>
  <si>
    <t>SCHNEIDER</t>
  </si>
  <si>
    <t>Blue Dart Express Ltd</t>
  </si>
  <si>
    <t>BLUEDART</t>
  </si>
  <si>
    <t>Kirloskar Oil Engines Ltd</t>
  </si>
  <si>
    <t>KIRLOSENG</t>
  </si>
  <si>
    <t>Trident Ltd</t>
  </si>
  <si>
    <t>TRIDENT</t>
  </si>
  <si>
    <t>Sobha Ltd</t>
  </si>
  <si>
    <t>SOBHA</t>
  </si>
  <si>
    <t>Titagarh Rail Systems Ltd</t>
  </si>
  <si>
    <t>TITAGARH</t>
  </si>
  <si>
    <t>Welspun Corp Ltd</t>
  </si>
  <si>
    <t>WELCORP</t>
  </si>
  <si>
    <t>Gujarat State Petronet Ltd</t>
  </si>
  <si>
    <t>GSPL</t>
  </si>
  <si>
    <t>Welspun Living Ltd</t>
  </si>
  <si>
    <t>WELSPUNLIV</t>
  </si>
  <si>
    <t>IFCI Ltd</t>
  </si>
  <si>
    <t>IFCI</t>
  </si>
  <si>
    <t>Tata Teleservices (Maharashtra) Ltd</t>
  </si>
  <si>
    <t>TTML</t>
  </si>
  <si>
    <t>Bata India Ltd</t>
  </si>
  <si>
    <t>BATAINDIA</t>
  </si>
  <si>
    <t>R R Kabel Ltd</t>
  </si>
  <si>
    <t>RRKABEL</t>
  </si>
  <si>
    <t>Manappuram Finance Ltd</t>
  </si>
  <si>
    <t>MANAPPURAM</t>
  </si>
  <si>
    <t>Tbo Tek Ltd</t>
  </si>
  <si>
    <t>TBOTEK</t>
  </si>
  <si>
    <t>Tour &amp; Travel Services</t>
  </si>
  <si>
    <t>IDFC Ltd</t>
  </si>
  <si>
    <t>IDFC</t>
  </si>
  <si>
    <t>Karur Vysya Bank Ltd</t>
  </si>
  <si>
    <t>KARURVYSYA</t>
  </si>
  <si>
    <t>DCM Shriram Ltd</t>
  </si>
  <si>
    <t>DCMSHRIRAM</t>
  </si>
  <si>
    <t>HBL Power Systems Ltd</t>
  </si>
  <si>
    <t>HBLPOWER</t>
  </si>
  <si>
    <t>Mahanagar Gas Ltd</t>
  </si>
  <si>
    <t>MGL</t>
  </si>
  <si>
    <t>Bombay Burmah Trading Corporation Ltd</t>
  </si>
  <si>
    <t>BBTC</t>
  </si>
  <si>
    <t>Zensar Technologies Ltd</t>
  </si>
  <si>
    <t>ZENSARTECH</t>
  </si>
  <si>
    <t>Finolex Industries Ltd</t>
  </si>
  <si>
    <t>FINPIPE</t>
  </si>
  <si>
    <t>Capri Global Capital Ltd</t>
  </si>
  <si>
    <t>CGCL</t>
  </si>
  <si>
    <t>Aadhar Housing Finance Ltd</t>
  </si>
  <si>
    <t>AADHARHFC</t>
  </si>
  <si>
    <t>Indiamart Intermesh Ltd</t>
  </si>
  <si>
    <t>INDIAMART</t>
  </si>
  <si>
    <t>Kfin Technologies Ltd</t>
  </si>
  <si>
    <t>KFINTECH</t>
  </si>
  <si>
    <t>Sonata Software Ltd</t>
  </si>
  <si>
    <t>SONATSOFTW</t>
  </si>
  <si>
    <t>Indian Energy Exchange Ltd</t>
  </si>
  <si>
    <t>IEX</t>
  </si>
  <si>
    <t>Power Trading &amp; Consultancy</t>
  </si>
  <si>
    <t>Chalet Hotels Ltd</t>
  </si>
  <si>
    <t>CHALET</t>
  </si>
  <si>
    <t>Ramkrishna Forgings Ltd</t>
  </si>
  <si>
    <t>RKFORGE</t>
  </si>
  <si>
    <t>Jai Balaji Industries Ltd</t>
  </si>
  <si>
    <t>JAIBALAJI</t>
  </si>
  <si>
    <t>PCBL Ltd</t>
  </si>
  <si>
    <t>PCBL</t>
  </si>
  <si>
    <t>Fine Organic Industries Ltd</t>
  </si>
  <si>
    <t>FINEORG</t>
  </si>
  <si>
    <t>Astrazeneca Pharma India Ltd</t>
  </si>
  <si>
    <t>ASTRAZEN</t>
  </si>
  <si>
    <t>Century Plyboards (India) Ltd</t>
  </si>
  <si>
    <t>CENTURYPLY</t>
  </si>
  <si>
    <t>Wood Products</t>
  </si>
  <si>
    <t>Eris Lifesciences Ltd</t>
  </si>
  <si>
    <t>ERIS</t>
  </si>
  <si>
    <t>Concord Biotech Ltd</t>
  </si>
  <si>
    <t>CONCORDBIO</t>
  </si>
  <si>
    <t>Birlasoft Ltd</t>
  </si>
  <si>
    <t>BSOFT</t>
  </si>
  <si>
    <t>Clean Science and Technology Ltd</t>
  </si>
  <si>
    <t>CLEAN</t>
  </si>
  <si>
    <t>Granules India Ltd</t>
  </si>
  <si>
    <t>GRANULES</t>
  </si>
  <si>
    <t>Supreme Petrochem Ltd</t>
  </si>
  <si>
    <t>SPLPETRO</t>
  </si>
  <si>
    <t>Lakshmi Machine Works Ltd</t>
  </si>
  <si>
    <t>LAXMIMACH</t>
  </si>
  <si>
    <t>Navin Fluorine International Ltd</t>
  </si>
  <si>
    <t>NAVINFLUOR</t>
  </si>
  <si>
    <t>Redington Ltd</t>
  </si>
  <si>
    <t>REDINGTON</t>
  </si>
  <si>
    <t>Technology Hardware</t>
  </si>
  <si>
    <t>BEML Ltd</t>
  </si>
  <si>
    <t>BEML</t>
  </si>
  <si>
    <t>NMDC Steel Ltd</t>
  </si>
  <si>
    <t>NSLNISP</t>
  </si>
  <si>
    <t>Bls International Services Ltd</t>
  </si>
  <si>
    <t>BLS</t>
  </si>
  <si>
    <t>KSB Ltd</t>
  </si>
  <si>
    <t>KSB</t>
  </si>
  <si>
    <t>Data Patterns (India) Ltd</t>
  </si>
  <si>
    <t>DATAPATTNS</t>
  </si>
  <si>
    <t>Sterling and Wilson Renewable Energy Ltd</t>
  </si>
  <si>
    <t>SWSOLAR</t>
  </si>
  <si>
    <t>Asahi India Glass Ltd</t>
  </si>
  <si>
    <t>ASAHIINDIA</t>
  </si>
  <si>
    <t>Sanofi India Ltd</t>
  </si>
  <si>
    <t>SANOFI</t>
  </si>
  <si>
    <t>RITES Ltd</t>
  </si>
  <si>
    <t>RITES</t>
  </si>
  <si>
    <t>Aptus Value Housing Finance India Ltd</t>
  </si>
  <si>
    <t>APTUS</t>
  </si>
  <si>
    <t>Action Construction Equipment Ltd</t>
  </si>
  <si>
    <t>ACE</t>
  </si>
  <si>
    <t>Heavy Machinery</t>
  </si>
  <si>
    <t>Anand Rathi Wealth Ltd</t>
  </si>
  <si>
    <t>ANANDRATHI</t>
  </si>
  <si>
    <t>MMTC Ltd</t>
  </si>
  <si>
    <t>MMTC</t>
  </si>
  <si>
    <t>UTI S&amp;P BSE Sensex ETF</t>
  </si>
  <si>
    <t>UTISENSETF</t>
  </si>
  <si>
    <t>Neuland Laboratories Ltd</t>
  </si>
  <si>
    <t>NEULANDLAB</t>
  </si>
  <si>
    <t>Godrej Agrovet Ltd</t>
  </si>
  <si>
    <t>GODREJAGRO</t>
  </si>
  <si>
    <t>Agro Products</t>
  </si>
  <si>
    <t>Honasa Consumer Ltd</t>
  </si>
  <si>
    <t>HONASA</t>
  </si>
  <si>
    <t>Kirloskar Brothers Ltd</t>
  </si>
  <si>
    <t>KIRLOSBROS</t>
  </si>
  <si>
    <t>Railtel Corporation of India Ltd</t>
  </si>
  <si>
    <t>RAILTEL</t>
  </si>
  <si>
    <t>Communication &amp; Networking</t>
  </si>
  <si>
    <t>Akums Drugs and Pharmaceuticals Ltd</t>
  </si>
  <si>
    <t>AKUMS</t>
  </si>
  <si>
    <t>G R Infraprojects Ltd</t>
  </si>
  <si>
    <t>GRINFRA</t>
  </si>
  <si>
    <t>Waaree Renewable Technologies Ltd</t>
  </si>
  <si>
    <t>WAAREERTL</t>
  </si>
  <si>
    <t>Newgen Software Technologies Ltd</t>
  </si>
  <si>
    <t>NEWGEN</t>
  </si>
  <si>
    <t>Gravita India Ltd</t>
  </si>
  <si>
    <t>GRAVITA</t>
  </si>
  <si>
    <t>Metals - Lead</t>
  </si>
  <si>
    <t>Wockhardt Ltd</t>
  </si>
  <si>
    <t>WOCKPHARMA</t>
  </si>
  <si>
    <t>PVR INOX Ltd</t>
  </si>
  <si>
    <t>PVRINOX</t>
  </si>
  <si>
    <t>Theatres</t>
  </si>
  <si>
    <t>Chennai Petroleum Corporation Ltd</t>
  </si>
  <si>
    <t>CHENNPETRO</t>
  </si>
  <si>
    <t>Akzo Nobel India Ltd</t>
  </si>
  <si>
    <t>AKZOINDIA</t>
  </si>
  <si>
    <t>Doms Industries Ltd</t>
  </si>
  <si>
    <t>DOMS</t>
  </si>
  <si>
    <t>Office Supplies</t>
  </si>
  <si>
    <t>Zydus Wellness Ltd</t>
  </si>
  <si>
    <t>ZYDUSWELL</t>
  </si>
  <si>
    <t>Zen Technologies Ltd</t>
  </si>
  <si>
    <t>ZENTEC</t>
  </si>
  <si>
    <t>Voltamp Transformers Ltd</t>
  </si>
  <si>
    <t>VOLTAMP</t>
  </si>
  <si>
    <t>Reliance Power Ltd</t>
  </si>
  <si>
    <t>RPOWER</t>
  </si>
  <si>
    <t>PG Electroplast Ltd</t>
  </si>
  <si>
    <t>PGEL</t>
  </si>
  <si>
    <t>Alok Industries Ltd</t>
  </si>
  <si>
    <t>ALOKINDS</t>
  </si>
  <si>
    <t>UTI Asset Management Company Ltd</t>
  </si>
  <si>
    <t>UTIAMC</t>
  </si>
  <si>
    <t>E I D-Parry (India) Ltd</t>
  </si>
  <si>
    <t>EIDPARRY</t>
  </si>
  <si>
    <t>Sugar</t>
  </si>
  <si>
    <t>Praj Industries Ltd</t>
  </si>
  <si>
    <t>PRAJIND</t>
  </si>
  <si>
    <t>Inox Wind Energy Ltd</t>
  </si>
  <si>
    <t>IWEL</t>
  </si>
  <si>
    <t>Amber Enterprises India Ltd</t>
  </si>
  <si>
    <t>AMBER</t>
  </si>
  <si>
    <t>Jubilant Pharmova Ltd</t>
  </si>
  <si>
    <t>JUBLPHARMA</t>
  </si>
  <si>
    <t>Netweb Technologies India Ltd</t>
  </si>
  <si>
    <t>NETWEB</t>
  </si>
  <si>
    <t>Vardhman Textiles Ltd</t>
  </si>
  <si>
    <t>VTL</t>
  </si>
  <si>
    <t>RBL Bank Ltd</t>
  </si>
  <si>
    <t>RBLBANK</t>
  </si>
  <si>
    <t>Indegene Ltd</t>
  </si>
  <si>
    <t>INDGN</t>
  </si>
  <si>
    <t>Electrosteel Castings Ltd</t>
  </si>
  <si>
    <t>ELECTCAST</t>
  </si>
  <si>
    <t>Elecon Engineering Company Ltd</t>
  </si>
  <si>
    <t>ELECON</t>
  </si>
  <si>
    <t>Intellect Design Arena Ltd</t>
  </si>
  <si>
    <t>INTELLECT</t>
  </si>
  <si>
    <t>Nava Limited</t>
  </si>
  <si>
    <t>NAVA</t>
  </si>
  <si>
    <t>Caplin Point Laboratories Ltd</t>
  </si>
  <si>
    <t>CAPLIPOINT</t>
  </si>
  <si>
    <t>Raymond Ltd</t>
  </si>
  <si>
    <t>RAYMOND</t>
  </si>
  <si>
    <t>Genus Power Infrastructures Ltd</t>
  </si>
  <si>
    <t>GENUSPOWER</t>
  </si>
  <si>
    <t>Aavas Financiers Ltd</t>
  </si>
  <si>
    <t>AAVAS</t>
  </si>
  <si>
    <t>Deepak Fertilisers and Petrochemicals Corp Ltd</t>
  </si>
  <si>
    <t>DEEPAKFERT</t>
  </si>
  <si>
    <t>Zee Entertainment Enterprises Ltd</t>
  </si>
  <si>
    <t>ZEEL</t>
  </si>
  <si>
    <t>TTK Prestige Ltd</t>
  </si>
  <si>
    <t>TTKPRESTIG</t>
  </si>
  <si>
    <t>Craftsman Automation Ltd</t>
  </si>
  <si>
    <t>CRAFTSMAN</t>
  </si>
  <si>
    <t>Ingersoll-Rand (India) Ltd</t>
  </si>
  <si>
    <t>INGERRAND</t>
  </si>
  <si>
    <t>Olectra Greentech Ltd</t>
  </si>
  <si>
    <t>OLECTRA</t>
  </si>
  <si>
    <t>Westlife Foodworld Ltd</t>
  </si>
  <si>
    <t>WESTLIFE</t>
  </si>
  <si>
    <t>RHI Magnesita India Ltd</t>
  </si>
  <si>
    <t>RHIM</t>
  </si>
  <si>
    <t>Cube Highways Trust</t>
  </si>
  <si>
    <t>CUBEINVIT</t>
  </si>
  <si>
    <t>Roads</t>
  </si>
  <si>
    <t>Godawari Power and Ispat Ltd</t>
  </si>
  <si>
    <t>GPIL</t>
  </si>
  <si>
    <t>shipping corporation of India Ltd</t>
  </si>
  <si>
    <t>SCI</t>
  </si>
  <si>
    <t>Glenmark Life Sciences Ltd</t>
  </si>
  <si>
    <t>GLS</t>
  </si>
  <si>
    <t>Jaiprakash Power Ventures Ltd</t>
  </si>
  <si>
    <t>JPPOWER</t>
  </si>
  <si>
    <t>Cera Sanitaryware Ltd</t>
  </si>
  <si>
    <t>CERA</t>
  </si>
  <si>
    <t>Minda Corporation Ltd</t>
  </si>
  <si>
    <t>MINDACORP</t>
  </si>
  <si>
    <t>eClerx Services Limited</t>
  </si>
  <si>
    <t>ECLERX</t>
  </si>
  <si>
    <t>City Union Bank Ltd</t>
  </si>
  <si>
    <t>CUB</t>
  </si>
  <si>
    <t>Nuvoco Vistas Corporation Ltd</t>
  </si>
  <si>
    <t>NUVOCO</t>
  </si>
  <si>
    <t>KPI Green Energy Ltd</t>
  </si>
  <si>
    <t>KPIGREEN</t>
  </si>
  <si>
    <t>Tanla Platforms Ltd</t>
  </si>
  <si>
    <t>TANLA</t>
  </si>
  <si>
    <t>Rainbow Children's Medicare Ltd</t>
  </si>
  <si>
    <t>RAINBOW</t>
  </si>
  <si>
    <t>Sarda Energy &amp; Minerals Ltd</t>
  </si>
  <si>
    <t>SARDAEN</t>
  </si>
  <si>
    <t>Jammu and Kashmir Bank Ltd</t>
  </si>
  <si>
    <t>J&amp;KBANK</t>
  </si>
  <si>
    <t>Engineers India Ltd</t>
  </si>
  <si>
    <t>ENGINERSIN</t>
  </si>
  <si>
    <t>Kirloskar Ferrous Industries Ltd</t>
  </si>
  <si>
    <t>KIRLFER</t>
  </si>
  <si>
    <t>Aether Industries Ltd</t>
  </si>
  <si>
    <t>AETHER</t>
  </si>
  <si>
    <t>Strides Pharma Science Ltd</t>
  </si>
  <si>
    <t>STAR</t>
  </si>
  <si>
    <t>PNC Infratech Ltd</t>
  </si>
  <si>
    <t>PNCINFRA</t>
  </si>
  <si>
    <t>LT Foods Ltd</t>
  </si>
  <si>
    <t>LTFOODS</t>
  </si>
  <si>
    <t>Happiest Minds Technologies Ltd</t>
  </si>
  <si>
    <t>HAPPSTMNDS</t>
  </si>
  <si>
    <t>CE Info Systems Ltd</t>
  </si>
  <si>
    <t>MAPMYINDIA</t>
  </si>
  <si>
    <t>Gujarat Mineral Development Corporation Ltd</t>
  </si>
  <si>
    <t>GMDCLTD</t>
  </si>
  <si>
    <t>Balrampur Chini Mills Ltd</t>
  </si>
  <si>
    <t>BALRAMCHIN</t>
  </si>
  <si>
    <t>CEAT Ltd</t>
  </si>
  <si>
    <t>CEATLTD</t>
  </si>
  <si>
    <t>Safari Industries (India) Ltd</t>
  </si>
  <si>
    <t>SAFARI</t>
  </si>
  <si>
    <t>Happy Forgings Ltd</t>
  </si>
  <si>
    <t>HAPPYFORGE</t>
  </si>
  <si>
    <t>Auto, Truck &amp; Motorcycle Parts</t>
  </si>
  <si>
    <t>Powergrid Infrastructure Investment Trust</t>
  </si>
  <si>
    <t>PGINVIT</t>
  </si>
  <si>
    <t>Bengal &amp; Assam Company Ltd</t>
  </si>
  <si>
    <t>BENGALASM</t>
  </si>
  <si>
    <t>India Cements Ltd</t>
  </si>
  <si>
    <t>INDIACEM</t>
  </si>
  <si>
    <t>Rattanindia Enterprises Ltd</t>
  </si>
  <si>
    <t>RTNINDIA</t>
  </si>
  <si>
    <t>Force Motors Ltd</t>
  </si>
  <si>
    <t>FORCEMOT</t>
  </si>
  <si>
    <t>Tega Industries Ltd</t>
  </si>
  <si>
    <t>TEGA</t>
  </si>
  <si>
    <t>Symphony Ltd</t>
  </si>
  <si>
    <t>SYMPHONY</t>
  </si>
  <si>
    <t>Can Fin Homes Ltd</t>
  </si>
  <si>
    <t>CANFINHOME</t>
  </si>
  <si>
    <t>Just Dial Ltd</t>
  </si>
  <si>
    <t>JUSTDIAL</t>
  </si>
  <si>
    <t>HMT Ltd</t>
  </si>
  <si>
    <t>HMT</t>
  </si>
  <si>
    <t>Bajaj Electricals Ltd</t>
  </si>
  <si>
    <t>BAJAJELEC</t>
  </si>
  <si>
    <t>Gujarat Pipavav Port Ltd</t>
  </si>
  <si>
    <t>GPPL</t>
  </si>
  <si>
    <t>Rashtriya Chemicals and Fertilizers Ltd</t>
  </si>
  <si>
    <t>RCF</t>
  </si>
  <si>
    <t>Valor Estate Ltd</t>
  </si>
  <si>
    <t>DBREALTY</t>
  </si>
  <si>
    <t>Puravankara Ltd</t>
  </si>
  <si>
    <t>PURVA</t>
  </si>
  <si>
    <t>Jubilant Ingrevia Ltd</t>
  </si>
  <si>
    <t>JUBLINGREA</t>
  </si>
  <si>
    <t>Inox India Ltd</t>
  </si>
  <si>
    <t>INOXINDIA</t>
  </si>
  <si>
    <t>Sea-Borne Tankers</t>
  </si>
  <si>
    <t>Quess Corp Ltd</t>
  </si>
  <si>
    <t>QUESS</t>
  </si>
  <si>
    <t>Employment Services</t>
  </si>
  <si>
    <t>JK Tyre &amp; Industries Ltd</t>
  </si>
  <si>
    <t>JKTYRE</t>
  </si>
  <si>
    <t>Metropolis Healthcare Ltd</t>
  </si>
  <si>
    <t>METROPOLIS</t>
  </si>
  <si>
    <t>Bharat 22 ETF</t>
  </si>
  <si>
    <t>ICICIB22</t>
  </si>
  <si>
    <t>Alkyl Amines Chemicals Ltd</t>
  </si>
  <si>
    <t>ALKYLAMINE</t>
  </si>
  <si>
    <t>Maharashtra Scooters Ltd</t>
  </si>
  <si>
    <t>MAHSCOOTER</t>
  </si>
  <si>
    <t>Transformers and Rectifiers (India) Ltd</t>
  </si>
  <si>
    <t>TRIL</t>
  </si>
  <si>
    <t>Nippon India ETF Nifty Bank BeES</t>
  </si>
  <si>
    <t>BANKBEES</t>
  </si>
  <si>
    <t>Arvind Ltd</t>
  </si>
  <si>
    <t>ARVIND</t>
  </si>
  <si>
    <t>Graphite India Ltd</t>
  </si>
  <si>
    <t>GRAPHITE</t>
  </si>
  <si>
    <t>Lemon Tree Hotels Ltd</t>
  </si>
  <si>
    <t>LEMONTREE</t>
  </si>
  <si>
    <t>Isgec Heavy Engineering Ltd</t>
  </si>
  <si>
    <t>ISGEC</t>
  </si>
  <si>
    <t>Vesuvius India Ltd</t>
  </si>
  <si>
    <t>VESUVIUS</t>
  </si>
  <si>
    <t>Latent View Analytics Ltd</t>
  </si>
  <si>
    <t>LATENTVIEW</t>
  </si>
  <si>
    <t>Network18 Media &amp; Investments Ltd</t>
  </si>
  <si>
    <t>NETWORK18</t>
  </si>
  <si>
    <t>Movies &amp; TV Serials</t>
  </si>
  <si>
    <t>Marksans Pharma Ltd</t>
  </si>
  <si>
    <t>MARKSANS</t>
  </si>
  <si>
    <t>HG Infra Engineering Ltd</t>
  </si>
  <si>
    <t>HGINFRA</t>
  </si>
  <si>
    <t>Galaxy Surfactants Ltd</t>
  </si>
  <si>
    <t>GALAXYSURF</t>
  </si>
  <si>
    <t>Sheela Foam Ltd</t>
  </si>
  <si>
    <t>SFL</t>
  </si>
  <si>
    <t>Home Furnishing</t>
  </si>
  <si>
    <t>Usha Martin Ltd</t>
  </si>
  <si>
    <t>USHAMART</t>
  </si>
  <si>
    <t>Sapphire Foods India Ltd</t>
  </si>
  <si>
    <t>SAPPHIRE</t>
  </si>
  <si>
    <t>Thomas Cook (India) Ltd</t>
  </si>
  <si>
    <t>THOMASCOOK</t>
  </si>
  <si>
    <t>Sammaan Capital Ltd</t>
  </si>
  <si>
    <t>SAMMAANCAP</t>
  </si>
  <si>
    <t>Birla Corporation Ltd</t>
  </si>
  <si>
    <t>BIRLACORPN</t>
  </si>
  <si>
    <t>Shree Renuka Sugars Ltd</t>
  </si>
  <si>
    <t>RENUKA</t>
  </si>
  <si>
    <t>Archean Chemical Industries Ltd</t>
  </si>
  <si>
    <t>ACI</t>
  </si>
  <si>
    <t>Power Mech Projects Ltd</t>
  </si>
  <si>
    <t>POWERMECH</t>
  </si>
  <si>
    <t>Saregama India Ltd</t>
  </si>
  <si>
    <t>SAREGAMA</t>
  </si>
  <si>
    <t>Aurionpro Solutions Ltd</t>
  </si>
  <si>
    <t>AURIONPRO</t>
  </si>
  <si>
    <t>Prudent Corporate Advisory Services Ltd</t>
  </si>
  <si>
    <t>PRUDENT</t>
  </si>
  <si>
    <t>Triveni Engineering and Industries Ltd</t>
  </si>
  <si>
    <t>TRIVENI</t>
  </si>
  <si>
    <t>Route Mobile Ltd</t>
  </si>
  <si>
    <t>ROUTE</t>
  </si>
  <si>
    <t>Gujarat Narmada Valley Fertilizers &amp; Chemicals Ltd</t>
  </si>
  <si>
    <t>GNFC</t>
  </si>
  <si>
    <t>Eureka Forbes Ltd</t>
  </si>
  <si>
    <t>EUREKAFORBE</t>
  </si>
  <si>
    <t>Household Appliances</t>
  </si>
  <si>
    <t>Brookfield India Real Estate Trust</t>
  </si>
  <si>
    <t>BIRET</t>
  </si>
  <si>
    <t>RedTape</t>
  </si>
  <si>
    <t>REDTAPE</t>
  </si>
  <si>
    <t>ESAB India Ltd</t>
  </si>
  <si>
    <t>ESABINDIA</t>
  </si>
  <si>
    <t>KNR Constructions Ltd</t>
  </si>
  <si>
    <t>KNRCON</t>
  </si>
  <si>
    <t>Azad Engineering Ltd</t>
  </si>
  <si>
    <t>AZAD</t>
  </si>
  <si>
    <t>India Grid Trust</t>
  </si>
  <si>
    <t>INDIGRID</t>
  </si>
  <si>
    <t>CCL Products (India) Ltd</t>
  </si>
  <si>
    <t>CCL</t>
  </si>
  <si>
    <t>Keystone Realtors Ltd</t>
  </si>
  <si>
    <t>RUSTOMJEE</t>
  </si>
  <si>
    <t>Avanti Feeds Ltd</t>
  </si>
  <si>
    <t>AVANTIFEED</t>
  </si>
  <si>
    <t>Equitas Small Finance Bank Ltd</t>
  </si>
  <si>
    <t>EQUITASBNK</t>
  </si>
  <si>
    <t>ELANTAS Beck India Ltd</t>
  </si>
  <si>
    <t>ELANTAS</t>
  </si>
  <si>
    <t>ITD Cementation India Ltd</t>
  </si>
  <si>
    <t>ITDCEM</t>
  </si>
  <si>
    <t>Gujarat State Fertilizers &amp; Chemicals Ltd</t>
  </si>
  <si>
    <t>GSFC</t>
  </si>
  <si>
    <t>Max Estates Ltd</t>
  </si>
  <si>
    <t>MAXESTATES</t>
  </si>
  <si>
    <t>Vijaya Diagnostic Centre Ltd</t>
  </si>
  <si>
    <t>VIJAYA</t>
  </si>
  <si>
    <t>CMS Info Systems Ltd</t>
  </si>
  <si>
    <t>CMSINFO</t>
  </si>
  <si>
    <t>Home First Finance Company India Ltd</t>
  </si>
  <si>
    <t>HOMEFIRST</t>
  </si>
  <si>
    <t>Lloyds Engineering Works Ltd</t>
  </si>
  <si>
    <t>LLOYDSENGG</t>
  </si>
  <si>
    <t>Reliance Infrastructure Ltd</t>
  </si>
  <si>
    <t>RELINFRA</t>
  </si>
  <si>
    <t>Allied Blenders and Distillers Ltd</t>
  </si>
  <si>
    <t>ABDL</t>
  </si>
  <si>
    <t>SBFC Finance Ltd</t>
  </si>
  <si>
    <t>SBFC</t>
  </si>
  <si>
    <t>National Standard (India) Ltd</t>
  </si>
  <si>
    <t>NATIONSTD</t>
  </si>
  <si>
    <t>Varroc Engineering Ltd</t>
  </si>
  <si>
    <t>VARROC</t>
  </si>
  <si>
    <t>Kama Holdings Ltd</t>
  </si>
  <si>
    <t>KAMAHOLD</t>
  </si>
  <si>
    <t>Tips Industries Ltd</t>
  </si>
  <si>
    <t>TIPSINDLTD</t>
  </si>
  <si>
    <t>Shriram Pistons &amp; Rings Ltd</t>
  </si>
  <si>
    <t>SHRIPISTON</t>
  </si>
  <si>
    <t>JK Lakshmi Cement Ltd</t>
  </si>
  <si>
    <t>JKLAKSHMI</t>
  </si>
  <si>
    <t>Mastek Ltd</t>
  </si>
  <si>
    <t>MASTEK</t>
  </si>
  <si>
    <t>Star Cement Ltd</t>
  </si>
  <si>
    <t>STARCEMENT</t>
  </si>
  <si>
    <t>Transport Corporation of India Ltd</t>
  </si>
  <si>
    <t>TCI</t>
  </si>
  <si>
    <t>Equinox India Developments Ltd</t>
  </si>
  <si>
    <t>EMBDL</t>
  </si>
  <si>
    <t>Mahindra Lifespace Developers Ltd</t>
  </si>
  <si>
    <t>MAHLIFE</t>
  </si>
  <si>
    <t>Mrs. Bectors Food Specialities Ltd</t>
  </si>
  <si>
    <t>BECTORFOOD</t>
  </si>
  <si>
    <t>Religare Enterprises Ltd</t>
  </si>
  <si>
    <t>RELIGARE</t>
  </si>
  <si>
    <t>Shakti Pumps (India) Ltd</t>
  </si>
  <si>
    <t>SHAKTIPUMP</t>
  </si>
  <si>
    <t>Juniper Hotels Ltd</t>
  </si>
  <si>
    <t>JUNIPER</t>
  </si>
  <si>
    <t>Sunteck Realty Ltd</t>
  </si>
  <si>
    <t>SUNTECK</t>
  </si>
  <si>
    <t>Infibeam Avenues Ltd</t>
  </si>
  <si>
    <t>INFIBEAM</t>
  </si>
  <si>
    <t>RattanIndia Power Ltd</t>
  </si>
  <si>
    <t>RTNPOWER</t>
  </si>
  <si>
    <t>Edelweiss Financial Services Ltd</t>
  </si>
  <si>
    <t>EDELWEISS</t>
  </si>
  <si>
    <t>JM Financial Ltd</t>
  </si>
  <si>
    <t>JMFINANCIL</t>
  </si>
  <si>
    <t>Time Technoplast Ltd</t>
  </si>
  <si>
    <t>TIMETECHNO</t>
  </si>
  <si>
    <t>Rajesh Exports Ltd</t>
  </si>
  <si>
    <t>RAJESHEXPO</t>
  </si>
  <si>
    <t>Anupam Rasayan India Ltd</t>
  </si>
  <si>
    <t>ANURAS</t>
  </si>
  <si>
    <t>Black Box Ltd</t>
  </si>
  <si>
    <t>BBOX</t>
  </si>
  <si>
    <t>Jupiter Life Line Hospitals Ltd</t>
  </si>
  <si>
    <t>JLHL</t>
  </si>
  <si>
    <t>Ahluwalia Contracts (India) Ltd</t>
  </si>
  <si>
    <t>AHLUCONT</t>
  </si>
  <si>
    <t>Technocraft Industries (India) Ltd</t>
  </si>
  <si>
    <t>TIIL</t>
  </si>
  <si>
    <t>Campus Activewear Ltd</t>
  </si>
  <si>
    <t>CAMPUS</t>
  </si>
  <si>
    <t>Shoppers Stop Ltd</t>
  </si>
  <si>
    <t>SHOPERSTOP</t>
  </si>
  <si>
    <t>Procter &amp; Gamble Health Ltd</t>
  </si>
  <si>
    <t>PGHL</t>
  </si>
  <si>
    <t>Gallantt Ispat Ltd</t>
  </si>
  <si>
    <t>GALLANTT</t>
  </si>
  <si>
    <t>Kirloskar Pneumatic Company Ltd</t>
  </si>
  <si>
    <t>KIRLPNU</t>
  </si>
  <si>
    <t>Ion Exchange (India) Ltd</t>
  </si>
  <si>
    <t>IONEXCHANG</t>
  </si>
  <si>
    <t>Environmental Services</t>
  </si>
  <si>
    <t>Maharashtra Seamless Ltd</t>
  </si>
  <si>
    <t>MAHSEAMLES</t>
  </si>
  <si>
    <t>F D C Ltd</t>
  </si>
  <si>
    <t>FDC</t>
  </si>
  <si>
    <t>Kotak Nifty Bank ETF</t>
  </si>
  <si>
    <t>BANKNIFTY1</t>
  </si>
  <si>
    <t>Electronics Mart India Ltd</t>
  </si>
  <si>
    <t>EMIL</t>
  </si>
  <si>
    <t>TVS Supply Chain Solutions Ltd</t>
  </si>
  <si>
    <t>TVSSCS</t>
  </si>
  <si>
    <t>Rategain Travel Technologies Ltd</t>
  </si>
  <si>
    <t>RATEGAIN</t>
  </si>
  <si>
    <t>Choice International Ltd</t>
  </si>
  <si>
    <t>CHOICEIN</t>
  </si>
  <si>
    <t>Senco Gold Ltd</t>
  </si>
  <si>
    <t>SENCO</t>
  </si>
  <si>
    <t>TV18 Broadcast Ltd</t>
  </si>
  <si>
    <t>TV18BRDCST</t>
  </si>
  <si>
    <t>Ujjivan Small Finance Bank Ltd</t>
  </si>
  <si>
    <t>UJJIVANSFB</t>
  </si>
  <si>
    <t>ASK Automotive Ltd</t>
  </si>
  <si>
    <t>ASKAUTOLTD</t>
  </si>
  <si>
    <t>SBI Nifty 50 ETF</t>
  </si>
  <si>
    <t>SETFNIF50</t>
  </si>
  <si>
    <t>Astra Microwave Products Ltd</t>
  </si>
  <si>
    <t>ASTRAMICRO</t>
  </si>
  <si>
    <t>BHARAT Bond ETF-April 2023-Growth</t>
  </si>
  <si>
    <t>EBBETF0423</t>
  </si>
  <si>
    <t>Debt</t>
  </si>
  <si>
    <t>Epigral Ltd</t>
  </si>
  <si>
    <t>EPIGRAL</t>
  </si>
  <si>
    <t>Va Tech Wabag Ltd</t>
  </si>
  <si>
    <t>WABAG</t>
  </si>
  <si>
    <t>Water Management</t>
  </si>
  <si>
    <t>Karnataka Bank Ltd</t>
  </si>
  <si>
    <t>KTKBANK</t>
  </si>
  <si>
    <t>GMR Power and Urban Infra Ltd</t>
  </si>
  <si>
    <t>GMRP&amp;UI</t>
  </si>
  <si>
    <t>Mahindra Holidays and Resorts India Ltd</t>
  </si>
  <si>
    <t>MHRIL</t>
  </si>
  <si>
    <t>Blue Jet Healthcare Ltd</t>
  </si>
  <si>
    <t>BLUEJET</t>
  </si>
  <si>
    <t>India Shelter Finance Corporation Ltd</t>
  </si>
  <si>
    <t>INDIASHLTR</t>
  </si>
  <si>
    <t>Sansera Engineering Ltd</t>
  </si>
  <si>
    <t>SANSERA</t>
  </si>
  <si>
    <t>Hindustan Construction Company Ltd</t>
  </si>
  <si>
    <t>HCC</t>
  </si>
  <si>
    <t>Dhanuka Agritech Ltd</t>
  </si>
  <si>
    <t>DHANUKA</t>
  </si>
  <si>
    <t>Moil Ltd</t>
  </si>
  <si>
    <t>MOIL</t>
  </si>
  <si>
    <t>Mining - Manganese</t>
  </si>
  <si>
    <t>IFB Industries Ltd</t>
  </si>
  <si>
    <t>IFBIND</t>
  </si>
  <si>
    <t>Sandur Manganese and Iron Ores Ltd</t>
  </si>
  <si>
    <t>SANDUMA</t>
  </si>
  <si>
    <t>Prism Johnson Ltd</t>
  </si>
  <si>
    <t>PRSMJOHNSN</t>
  </si>
  <si>
    <t>Indo Count Industries Ltd</t>
  </si>
  <si>
    <t>ICIL</t>
  </si>
  <si>
    <t>EPL Ltd</t>
  </si>
  <si>
    <t>EPL</t>
  </si>
  <si>
    <t>Packaging</t>
  </si>
  <si>
    <t>IIFL Securities Ltd</t>
  </si>
  <si>
    <t>IIFLSEC</t>
  </si>
  <si>
    <t>JK Paper Ltd</t>
  </si>
  <si>
    <t>JKPAPER</t>
  </si>
  <si>
    <t>Mishra Dhatu Nigam Ltd</t>
  </si>
  <si>
    <t>MIDHANI</t>
  </si>
  <si>
    <t>JSW Holdings Ltd</t>
  </si>
  <si>
    <t>JSWHL</t>
  </si>
  <si>
    <t>Protean eGov Technologies Ltd</t>
  </si>
  <si>
    <t>PROTEAN</t>
  </si>
  <si>
    <t>IT Consulting &amp; Other Services</t>
  </si>
  <si>
    <t>Chemplast Sanmar Ltd</t>
  </si>
  <si>
    <t>CHEMPLASTS</t>
  </si>
  <si>
    <t>Welspun Enterprises Ltd</t>
  </si>
  <si>
    <t>WELENT</t>
  </si>
  <si>
    <t>Suprajit Engineering Ltd</t>
  </si>
  <si>
    <t>SUPRAJIT</t>
  </si>
  <si>
    <t>HEG Ltd</t>
  </si>
  <si>
    <t>HEG</t>
  </si>
  <si>
    <t>Texmaco Rail &amp; Engineering Ltd</t>
  </si>
  <si>
    <t>TEXRAIL</t>
  </si>
  <si>
    <t>Sharda Motor Industries Ltd</t>
  </si>
  <si>
    <t>SHARDAMOTR</t>
  </si>
  <si>
    <t>Laxmi Organic Industries Ltd</t>
  </si>
  <si>
    <t>LXCHEM</t>
  </si>
  <si>
    <t>Syrma SGS Technology Ltd</t>
  </si>
  <si>
    <t>SYRMA</t>
  </si>
  <si>
    <t>Ethos Ltd</t>
  </si>
  <si>
    <t>ETHOSLTD</t>
  </si>
  <si>
    <t>Garware Hi-Tech Films Ltd</t>
  </si>
  <si>
    <t>GRWRHITECH</t>
  </si>
  <si>
    <t>PDS Limited</t>
  </si>
  <si>
    <t>PDSL</t>
  </si>
  <si>
    <t>Gabriel India Ltd</t>
  </si>
  <si>
    <t>GABRIEL</t>
  </si>
  <si>
    <t>Inox Green Energy Services Ltd</t>
  </si>
  <si>
    <t>INOXGREEN</t>
  </si>
  <si>
    <t>Diamond Power Infrastructure Ltd</t>
  </si>
  <si>
    <t>DIACABS</t>
  </si>
  <si>
    <t>Dilip Buildcon Ltd</t>
  </si>
  <si>
    <t>DBL</t>
  </si>
  <si>
    <t>MedPlus Health Services Ltd</t>
  </si>
  <si>
    <t>MEDPLUS</t>
  </si>
  <si>
    <t>Greenlam Industries Ltd</t>
  </si>
  <si>
    <t>GREENLAM</t>
  </si>
  <si>
    <t>Building Products - Laminates</t>
  </si>
  <si>
    <t>Man Infraconstruction Ltd</t>
  </si>
  <si>
    <t>MANINFRA</t>
  </si>
  <si>
    <t>Surya Roshni Ltd</t>
  </si>
  <si>
    <t>SURYAROSNI</t>
  </si>
  <si>
    <t>Dodla Dairy Ltd</t>
  </si>
  <si>
    <t>DODLA</t>
  </si>
  <si>
    <t>Garware Technical Fibres Ltd</t>
  </si>
  <si>
    <t>GARFIBRES</t>
  </si>
  <si>
    <t>Jindal Worldwide Ltd</t>
  </si>
  <si>
    <t>JINDWORLD</t>
  </si>
  <si>
    <t>Tamilnad Mercantile Bank Ltd</t>
  </si>
  <si>
    <t>TMB</t>
  </si>
  <si>
    <t>Nazara Technologies Ltd</t>
  </si>
  <si>
    <t>NAZARA</t>
  </si>
  <si>
    <t>Theme Parks &amp; Gaming</t>
  </si>
  <si>
    <t>Ganesh Housing Corp Ltd</t>
  </si>
  <si>
    <t>GANESHHOUC</t>
  </si>
  <si>
    <t>Bondada Engineering Ltd</t>
  </si>
  <si>
    <t>BONDADA</t>
  </si>
  <si>
    <t>Paradeep Phosphates Ltd</t>
  </si>
  <si>
    <t>PARADEEP</t>
  </si>
  <si>
    <t>Sudarshan Chemical Industries Ltd</t>
  </si>
  <si>
    <t>SUDARSCHEM</t>
  </si>
  <si>
    <t>V-mart Retail Ltd</t>
  </si>
  <si>
    <t>VMART</t>
  </si>
  <si>
    <t>Insolation Energy Ltd</t>
  </si>
  <si>
    <t>INA</t>
  </si>
  <si>
    <t>Semiconductors</t>
  </si>
  <si>
    <t>Responsive Industries Ltd</t>
  </si>
  <si>
    <t>RESPONIND</t>
  </si>
  <si>
    <t>Building Products - Granite</t>
  </si>
  <si>
    <t>Balaji Amines Ltd</t>
  </si>
  <si>
    <t>BALAMINES</t>
  </si>
  <si>
    <t>South Indian Bank Ltd</t>
  </si>
  <si>
    <t>SOUTHBANK</t>
  </si>
  <si>
    <t>Easy Trip Planners Ltd</t>
  </si>
  <si>
    <t>EASEMYTRIP</t>
  </si>
  <si>
    <t>Sundaram Finance Holdings Ltd</t>
  </si>
  <si>
    <t>SUNDARMHLD</t>
  </si>
  <si>
    <t>Lux Industries Ltd</t>
  </si>
  <si>
    <t>LUXIND</t>
  </si>
  <si>
    <t>National Fertilizers Ltd</t>
  </si>
  <si>
    <t>NFL</t>
  </si>
  <si>
    <t>Indigo Paints Ltd</t>
  </si>
  <si>
    <t>INDIGOPNTS</t>
  </si>
  <si>
    <t>Shilpa Medicare Ltd</t>
  </si>
  <si>
    <t>SHILPAMED</t>
  </si>
  <si>
    <t>Orchid Pharma Ltd</t>
  </si>
  <si>
    <t>ORCHPHARMA</t>
  </si>
  <si>
    <t>Sun Pharma Advanced Research Co Ltd</t>
  </si>
  <si>
    <t>SPARC</t>
  </si>
  <si>
    <t>Piccadily Agro Industries Ltd</t>
  </si>
  <si>
    <t>PICCADIL</t>
  </si>
  <si>
    <t>Gulf Oil Lubricants India Ltd</t>
  </si>
  <si>
    <t>GULFOILLUB</t>
  </si>
  <si>
    <t>Ceigall India Ltd</t>
  </si>
  <si>
    <t>CEIGALL</t>
  </si>
  <si>
    <t>VST Industries Ltd</t>
  </si>
  <si>
    <t>VSTIND</t>
  </si>
  <si>
    <t>Nesco Ltd</t>
  </si>
  <si>
    <t>NESCO</t>
  </si>
  <si>
    <t>Balu Forge Industries Ltd</t>
  </si>
  <si>
    <t>BALUFORGE</t>
  </si>
  <si>
    <t>Orient Cement Ltd</t>
  </si>
  <si>
    <t>ORIENTCEM</t>
  </si>
  <si>
    <t>KRBL Ltd</t>
  </si>
  <si>
    <t>KRBL</t>
  </si>
  <si>
    <t>Rallis India Ltd</t>
  </si>
  <si>
    <t>RALLIS</t>
  </si>
  <si>
    <t>Arvind Fashions Ltd</t>
  </si>
  <si>
    <t>ARVINDFASN</t>
  </si>
  <si>
    <t>National Highways Infra Trust</t>
  </si>
  <si>
    <t>NHIT</t>
  </si>
  <si>
    <t>Kennametal India Ltd</t>
  </si>
  <si>
    <t>KENNAMET</t>
  </si>
  <si>
    <t>Prince Pipes and Fittings Ltd</t>
  </si>
  <si>
    <t>PRINCEPIPE</t>
  </si>
  <si>
    <t>Magellanic Cloud Ltd</t>
  </si>
  <si>
    <t>MCLOUD</t>
  </si>
  <si>
    <t>Sterlite Technologies Ltd</t>
  </si>
  <si>
    <t>STLTECH</t>
  </si>
  <si>
    <t>Jai Corp Ltd</t>
  </si>
  <si>
    <t>JAICORPLTD</t>
  </si>
  <si>
    <t>Hindustan Foods Ltd</t>
  </si>
  <si>
    <t>HNDFDS</t>
  </si>
  <si>
    <t>GHCL Ltd</t>
  </si>
  <si>
    <t>GHCL</t>
  </si>
  <si>
    <t>TD Power Systems Ltd</t>
  </si>
  <si>
    <t>TDPOWERSYS</t>
  </si>
  <si>
    <t>India Tourism Development Corp Ltd</t>
  </si>
  <si>
    <t>ITDC</t>
  </si>
  <si>
    <t>Allcargo Logistics Ltd</t>
  </si>
  <si>
    <t>ALLCARGO</t>
  </si>
  <si>
    <t>BHARAT Bond ETF-April 2030-Growth</t>
  </si>
  <si>
    <t>EBBETF0430</t>
  </si>
  <si>
    <t>Gokaldas Exports Ltd</t>
  </si>
  <si>
    <t>GOKEX</t>
  </si>
  <si>
    <t>V I P Industries Ltd</t>
  </si>
  <si>
    <t>VIPIND</t>
  </si>
  <si>
    <t>Ashoka Buildcon Ltd</t>
  </si>
  <si>
    <t>ASHOKA</t>
  </si>
  <si>
    <t>Borosil Renewables Ltd</t>
  </si>
  <si>
    <t>BORORENEW</t>
  </si>
  <si>
    <t>Housewares</t>
  </si>
  <si>
    <t>Rolex Rings Ltd</t>
  </si>
  <si>
    <t>ROLEXRINGS</t>
  </si>
  <si>
    <t>BHARAT Bond ETF-April 2032</t>
  </si>
  <si>
    <t>BBETF0432</t>
  </si>
  <si>
    <t>J Kumar Infraprojects Ltd</t>
  </si>
  <si>
    <t>JKIL</t>
  </si>
  <si>
    <t>Cyient DLM Ltd</t>
  </si>
  <si>
    <t>CYIENTDLM</t>
  </si>
  <si>
    <t>Kesoram Industries Ltd</t>
  </si>
  <si>
    <t>KESORAMIND</t>
  </si>
  <si>
    <t>Le Travenues Technology Ltd</t>
  </si>
  <si>
    <t>IXIGO</t>
  </si>
  <si>
    <t>Pricol Ltd</t>
  </si>
  <si>
    <t>PRICOLLTD</t>
  </si>
  <si>
    <t>LS Industries Ltd</t>
  </si>
  <si>
    <t>LSIND</t>
  </si>
  <si>
    <t>eMudhra Ltd</t>
  </si>
  <si>
    <t>EMUDHRA</t>
  </si>
  <si>
    <t>Tarc Ltd</t>
  </si>
  <si>
    <t>TARC</t>
  </si>
  <si>
    <t>Niit Learning Systems Ltd</t>
  </si>
  <si>
    <t>NIITMTS</t>
  </si>
  <si>
    <t>Education Services</t>
  </si>
  <si>
    <t>India Infrastructure Trust</t>
  </si>
  <si>
    <t>INFRATRUST</t>
  </si>
  <si>
    <t>Gujarat Ambuja Exports Ltd</t>
  </si>
  <si>
    <t>GAEL</t>
  </si>
  <si>
    <t>Jana Small Finance Bank Ltd</t>
  </si>
  <si>
    <t>JSFB</t>
  </si>
  <si>
    <t>Indinfravit Trust</t>
  </si>
  <si>
    <t>INDINFR</t>
  </si>
  <si>
    <t>Kovai Medical Center and Hospital Ltd</t>
  </si>
  <si>
    <t>KOVAI</t>
  </si>
  <si>
    <t>Share India Securities Ltd</t>
  </si>
  <si>
    <t>SHAREINDIA</t>
  </si>
  <si>
    <t>Go Fashion (India) Ltd</t>
  </si>
  <si>
    <t>GOCOLORS</t>
  </si>
  <si>
    <t>GMM Pfaudler Ltd</t>
  </si>
  <si>
    <t>GMMPFAUDLR</t>
  </si>
  <si>
    <t>Pilani Investment And Industries Corporation Ltd</t>
  </si>
  <si>
    <t>PILANIINVS</t>
  </si>
  <si>
    <t>Aditya Vision Ltd</t>
  </si>
  <si>
    <t>AVL</t>
  </si>
  <si>
    <t>Retail - Speciality</t>
  </si>
  <si>
    <t>PTC India Ltd</t>
  </si>
  <si>
    <t>PTC</t>
  </si>
  <si>
    <t>SIS Ltd</t>
  </si>
  <si>
    <t>SIS</t>
  </si>
  <si>
    <t>DB Corp Ltd</t>
  </si>
  <si>
    <t>DBCORP</t>
  </si>
  <si>
    <t>Publishing</t>
  </si>
  <si>
    <t>Aarti Pharmalabs Ltd</t>
  </si>
  <si>
    <t>AARTIPHARM</t>
  </si>
  <si>
    <t>Privi Speciality Chemicals Ltd</t>
  </si>
  <si>
    <t>PRIVISCL</t>
  </si>
  <si>
    <t>Awfis Space Solutions Ltd</t>
  </si>
  <si>
    <t>AWFIS</t>
  </si>
  <si>
    <t>Kirloskar Industries Ltd</t>
  </si>
  <si>
    <t>KIRLOSIND</t>
  </si>
  <si>
    <t>AGI Greenpac Ltd</t>
  </si>
  <si>
    <t>AGI</t>
  </si>
  <si>
    <t>Network People Services Technologies Ltd</t>
  </si>
  <si>
    <t>NPST</t>
  </si>
  <si>
    <t>R Systems International Ltd</t>
  </si>
  <si>
    <t>RSYSTEMS</t>
  </si>
  <si>
    <t>Orient Electric Ltd</t>
  </si>
  <si>
    <t>ORIENTELEC</t>
  </si>
  <si>
    <t>MSTC Ltd</t>
  </si>
  <si>
    <t>MSTCLTD</t>
  </si>
  <si>
    <t>Kaveri Seed Company Ltd</t>
  </si>
  <si>
    <t>KSCL</t>
  </si>
  <si>
    <t>Seeds</t>
  </si>
  <si>
    <t>Hemisphere Properties India Ltd</t>
  </si>
  <si>
    <t>HEMIPROP</t>
  </si>
  <si>
    <t>ICRA Ltd</t>
  </si>
  <si>
    <t>ICRA</t>
  </si>
  <si>
    <t>Gujarat Alkalies And Chemicals Ltd</t>
  </si>
  <si>
    <t>GUJALKALI</t>
  </si>
  <si>
    <t>Paisalo Digital Ltd</t>
  </si>
  <si>
    <t>PAISALO</t>
  </si>
  <si>
    <t>Vaibhav Global Ltd</t>
  </si>
  <si>
    <t>VAIBHAVGBL</t>
  </si>
  <si>
    <t>CSB Bank Ltd</t>
  </si>
  <si>
    <t>CSBBANK</t>
  </si>
  <si>
    <t>Utkarsh Small Finance Bank Ltd</t>
  </si>
  <si>
    <t>UTKARSHBNK</t>
  </si>
  <si>
    <t>Entero Healthcare Solutions Ltd</t>
  </si>
  <si>
    <t>ENTERO</t>
  </si>
  <si>
    <t>Bansal Wire Industries Ltd</t>
  </si>
  <si>
    <t>BANSALWIRE</t>
  </si>
  <si>
    <t>Rain Industries Ltd</t>
  </si>
  <si>
    <t>RAIN</t>
  </si>
  <si>
    <t>Uflex Ltd</t>
  </si>
  <si>
    <t>UFLEX</t>
  </si>
  <si>
    <t>Restaurant Brands Asia Ltd</t>
  </si>
  <si>
    <t>RBA</t>
  </si>
  <si>
    <t>Ami Organics Ltd</t>
  </si>
  <si>
    <t>AMIORG</t>
  </si>
  <si>
    <t>Healthcare Global Enterprises Ltd</t>
  </si>
  <si>
    <t>HCG</t>
  </si>
  <si>
    <t>Bharat Bijlee Ltd</t>
  </si>
  <si>
    <t>BBL</t>
  </si>
  <si>
    <t>MTAR Technologies Ltd</t>
  </si>
  <si>
    <t>MTARTECH</t>
  </si>
  <si>
    <t>Bajaj Hindusthan Sugar Ltd</t>
  </si>
  <si>
    <t>BAJAJHIND</t>
  </si>
  <si>
    <t>Imagicaaworld Entertainment Ltd</t>
  </si>
  <si>
    <t>IMAGICAA</t>
  </si>
  <si>
    <t>TeamLease Services Ltd</t>
  </si>
  <si>
    <t>TEAMLEASE</t>
  </si>
  <si>
    <t>Sharda Cropchem Ltd</t>
  </si>
  <si>
    <t>SHARDACROP</t>
  </si>
  <si>
    <t>Manorama Industries Ltd</t>
  </si>
  <si>
    <t>MANORAMA</t>
  </si>
  <si>
    <t>Bharat Rasayan Ltd</t>
  </si>
  <si>
    <t>BHARATRAS</t>
  </si>
  <si>
    <t>Heidelbergcement India Ltd</t>
  </si>
  <si>
    <t>HEIDELBERG</t>
  </si>
  <si>
    <t>Aarti Drugs Ltd</t>
  </si>
  <si>
    <t>AARTIDRUGS</t>
  </si>
  <si>
    <t>Nippon India ETF Gold BeES</t>
  </si>
  <si>
    <t>GOLDBEES</t>
  </si>
  <si>
    <t>Gold</t>
  </si>
  <si>
    <t>Thangamayil Jewellery Ltd</t>
  </si>
  <si>
    <t>THANGAMAYL</t>
  </si>
  <si>
    <t>Spicejet Ltd</t>
  </si>
  <si>
    <t>SPICEJET</t>
  </si>
  <si>
    <t>Borosil Ltd</t>
  </si>
  <si>
    <t>BOROLTD</t>
  </si>
  <si>
    <t>Johnson Controls-Hitachi Air Conditioning India Ltd</t>
  </si>
  <si>
    <t>JCHAC</t>
  </si>
  <si>
    <t>Lloyds Enterprises Ltd</t>
  </si>
  <si>
    <t>LLOYDSENT</t>
  </si>
  <si>
    <t>Trading Companies &amp; Distributors</t>
  </si>
  <si>
    <t>Dynamatic Technologies Ltd</t>
  </si>
  <si>
    <t>DYNAMATECH</t>
  </si>
  <si>
    <t>Bhagiradha Chemicals and Industries Ltd</t>
  </si>
  <si>
    <t>BHAGCHEM</t>
  </si>
  <si>
    <t>Advanced Enzyme Technologies Ltd</t>
  </si>
  <si>
    <t>ADVENZYMES</t>
  </si>
  <si>
    <t>Ganesha Ecosphere Ltd</t>
  </si>
  <si>
    <t>GANECOS</t>
  </si>
  <si>
    <t>Gateway Distriparks Ltd</t>
  </si>
  <si>
    <t>GATEWAY</t>
  </si>
  <si>
    <t>Jamna Auto Industries Ltd</t>
  </si>
  <si>
    <t>JAMNAAUTO</t>
  </si>
  <si>
    <t>PC Jeweller Ltd</t>
  </si>
  <si>
    <t>PCJEWELLER</t>
  </si>
  <si>
    <t>Heritage Foods Ltd</t>
  </si>
  <si>
    <t>HERITGFOOD</t>
  </si>
  <si>
    <t>Paras Defence and Space Technologies Ltd</t>
  </si>
  <si>
    <t>PARAS</t>
  </si>
  <si>
    <t>MAS Financial Services Ltd</t>
  </si>
  <si>
    <t>MASFIN</t>
  </si>
  <si>
    <t>Rossari Biotech Ltd</t>
  </si>
  <si>
    <t>ROSSARI</t>
  </si>
  <si>
    <t>Greenply Industries Ltd</t>
  </si>
  <si>
    <t>GREENPLY</t>
  </si>
  <si>
    <t>Ramky Infrastructure Ltd</t>
  </si>
  <si>
    <t>RAMKY</t>
  </si>
  <si>
    <t>Ujaas Energy Ltd</t>
  </si>
  <si>
    <t>UEL</t>
  </si>
  <si>
    <t>Optiemus Infracom Ltd</t>
  </si>
  <si>
    <t>OPTIEMUS</t>
  </si>
  <si>
    <t>Nocil Ltd</t>
  </si>
  <si>
    <t>NOCIL</t>
  </si>
  <si>
    <t>Harsha Engineers International Ltd</t>
  </si>
  <si>
    <t>HARSHA</t>
  </si>
  <si>
    <t>Skipper Ltd</t>
  </si>
  <si>
    <t>SKIPPER</t>
  </si>
  <si>
    <t>Pitti Engineering Ltd</t>
  </si>
  <si>
    <t>PITTIENG</t>
  </si>
  <si>
    <t>Subros Ltd</t>
  </si>
  <si>
    <t>SUBROS</t>
  </si>
  <si>
    <t>Exicom Tele-Systems Ltd</t>
  </si>
  <si>
    <t>EXICOM</t>
  </si>
  <si>
    <t>Banco Products (India) Ltd</t>
  </si>
  <si>
    <t>BANCOINDIA</t>
  </si>
  <si>
    <t>Tilaknagar Industries Ltd</t>
  </si>
  <si>
    <t>TI</t>
  </si>
  <si>
    <t>Wonderla Holidays Ltd</t>
  </si>
  <si>
    <t>WONDERLA</t>
  </si>
  <si>
    <t>Thyrocare Technologies Ltd</t>
  </si>
  <si>
    <t>THYROCARE</t>
  </si>
  <si>
    <t>Shilchar Technologies Ltd</t>
  </si>
  <si>
    <t>SHILCTECH</t>
  </si>
  <si>
    <t>Balmer Lawrie and Company Ltd</t>
  </si>
  <si>
    <t>BALMLAWRIE</t>
  </si>
  <si>
    <t>Styrenix Performance Materials Ltd</t>
  </si>
  <si>
    <t>STYRENIX</t>
  </si>
  <si>
    <t>Shanthi Gears Ltd</t>
  </si>
  <si>
    <t>SHANTIGEAR</t>
  </si>
  <si>
    <t>Samhi Hotels Ltd</t>
  </si>
  <si>
    <t>SAMHI</t>
  </si>
  <si>
    <t>EMS Ltd</t>
  </si>
  <si>
    <t>EMSLIMITED</t>
  </si>
  <si>
    <t>Avantel Ltd</t>
  </si>
  <si>
    <t>AVANTEL</t>
  </si>
  <si>
    <t>Blue Cloud Softech Solutions Ltd</t>
  </si>
  <si>
    <t>BLUECLOUDS</t>
  </si>
  <si>
    <t>Moschip Technologies Ltd</t>
  </si>
  <si>
    <t>MOSCHIP</t>
  </si>
  <si>
    <t>Grauer And Weil (India) Ltd</t>
  </si>
  <si>
    <t>GRAUWEIL</t>
  </si>
  <si>
    <t>Greenpanel Industries Ltd</t>
  </si>
  <si>
    <t>GREENPANEL</t>
  </si>
  <si>
    <t>VRL Logistics Ltd</t>
  </si>
  <si>
    <t>VRLLOG</t>
  </si>
  <si>
    <t>Hawkins Cookers Ltd</t>
  </si>
  <si>
    <t>HAWKINCOOK</t>
  </si>
  <si>
    <t>Venus Pipes and Tubes Ltd</t>
  </si>
  <si>
    <t>VENUSPIPES</t>
  </si>
  <si>
    <t>WPIL Ltd</t>
  </si>
  <si>
    <t>WPIL</t>
  </si>
  <si>
    <t>Jayaswal Neco Industries Ltd</t>
  </si>
  <si>
    <t>JAYNECOIND</t>
  </si>
  <si>
    <t>Bombay Dyeing and Mfg Co Ltd</t>
  </si>
  <si>
    <t>BOMDYEING</t>
  </si>
  <si>
    <t>Orissa Minerals Development Company Ltd</t>
  </si>
  <si>
    <t>ORISSAMINE</t>
  </si>
  <si>
    <t>Zaggle Prepaid Ocean Services Ltd</t>
  </si>
  <si>
    <t>ZAGGLE</t>
  </si>
  <si>
    <t>Jain Irrigation Systems Ltd</t>
  </si>
  <si>
    <t>JISLJALEQS</t>
  </si>
  <si>
    <t>Agricultural &amp; Farm Machinery</t>
  </si>
  <si>
    <t>Tinplate Company of India Ltd</t>
  </si>
  <si>
    <t>TINPLATE</t>
  </si>
  <si>
    <t>Fedbank Financial Services Ltd</t>
  </si>
  <si>
    <t>FEDFINA</t>
  </si>
  <si>
    <t>Shaily Engineering Plastics Ltd</t>
  </si>
  <si>
    <t>SHAILY</t>
  </si>
  <si>
    <t>Pearl Global Industries Ltd</t>
  </si>
  <si>
    <t>PGIL</t>
  </si>
  <si>
    <t>Nippon India ETF Nifty 50 BeES</t>
  </si>
  <si>
    <t>NIFTYBEES</t>
  </si>
  <si>
    <t>Spandana Sphoorty Financial Ltd</t>
  </si>
  <si>
    <t>SPANDANA</t>
  </si>
  <si>
    <t>Supriya Lifescience Ltd</t>
  </si>
  <si>
    <t>SUPRIYA</t>
  </si>
  <si>
    <t>Patel Engineering Ltd</t>
  </si>
  <si>
    <t>PATELENG</t>
  </si>
  <si>
    <t>SG Mart Ltd</t>
  </si>
  <si>
    <t>SGMART</t>
  </si>
  <si>
    <t>Renewable Electricity</t>
  </si>
  <si>
    <t>Cartrade Tech Ltd</t>
  </si>
  <si>
    <t>CARTRADE</t>
  </si>
  <si>
    <t>Tide Water Oil Co India Ltd</t>
  </si>
  <si>
    <t>TIDEWATER</t>
  </si>
  <si>
    <t>HPL Electric &amp; Power Ltd</t>
  </si>
  <si>
    <t>HPL</t>
  </si>
  <si>
    <t>JTEKT India Ltd</t>
  </si>
  <si>
    <t>JTEKTINDIA</t>
  </si>
  <si>
    <t>Morepen Laboratories Ltd</t>
  </si>
  <si>
    <t>MOREPENLAB</t>
  </si>
  <si>
    <t>Yatharth Hospital &amp; Trauma Care Services Ltd</t>
  </si>
  <si>
    <t>YATHARTH</t>
  </si>
  <si>
    <t>Prime Focus Ltd</t>
  </si>
  <si>
    <t>PFOCUS</t>
  </si>
  <si>
    <t>Animation</t>
  </si>
  <si>
    <t>JTL Industries Ltd</t>
  </si>
  <si>
    <t>JTLIND</t>
  </si>
  <si>
    <t>Fineotex Chemical Ltd</t>
  </si>
  <si>
    <t>FCL</t>
  </si>
  <si>
    <t>Oriana Power Ltd</t>
  </si>
  <si>
    <t>ORIANA</t>
  </si>
  <si>
    <t>JNK India Ltd</t>
  </si>
  <si>
    <t>JNKINDIA</t>
  </si>
  <si>
    <t>Gopal Snacks Ltd</t>
  </si>
  <si>
    <t>GOPAL</t>
  </si>
  <si>
    <t>Alembic Ltd</t>
  </si>
  <si>
    <t>ALEMBICLTD</t>
  </si>
  <si>
    <t>Savita Oil Technologies Ltd</t>
  </si>
  <si>
    <t>SOTL</t>
  </si>
  <si>
    <t>Websol Energy System Ltd</t>
  </si>
  <si>
    <t>WEBELSOLAR</t>
  </si>
  <si>
    <t>LG Balakrishnan &amp; Bros Ltd</t>
  </si>
  <si>
    <t>LGBBROSLTD</t>
  </si>
  <si>
    <t>Shipping Corporation of India Land and Assets Ltd</t>
  </si>
  <si>
    <t>SCILAL</t>
  </si>
  <si>
    <t>SeQuent Scientific Ltd</t>
  </si>
  <si>
    <t>SEQUENT</t>
  </si>
  <si>
    <t>Unichem Laboratories Ltd</t>
  </si>
  <si>
    <t>UNICHEMLAB</t>
  </si>
  <si>
    <t>TCI Express Ltd</t>
  </si>
  <si>
    <t>TCIEXP</t>
  </si>
  <si>
    <t>Neogen Chemicals Ltd</t>
  </si>
  <si>
    <t>NEOGEN</t>
  </si>
  <si>
    <t>Hikal Ltd</t>
  </si>
  <si>
    <t>HIKAL</t>
  </si>
  <si>
    <t>Polyplex Corp Ltd</t>
  </si>
  <si>
    <t>POLYPLEX</t>
  </si>
  <si>
    <t>Sunflag Iron and Steel Co Ltd</t>
  </si>
  <si>
    <t>SUNFLAG</t>
  </si>
  <si>
    <t>Bhansali Engg Polymers Ltd</t>
  </si>
  <si>
    <t>BEPL</t>
  </si>
  <si>
    <t>Sula Vineyards Ltd</t>
  </si>
  <si>
    <t>SULA</t>
  </si>
  <si>
    <t>Shrem InvIT</t>
  </si>
  <si>
    <t>SHREMINVIT</t>
  </si>
  <si>
    <t>West Coast Paper Mills Ltd</t>
  </si>
  <si>
    <t>WSTCSTPAPR</t>
  </si>
  <si>
    <t>Greaves Cotton Ltd</t>
  </si>
  <si>
    <t>GREAVESCOT</t>
  </si>
  <si>
    <t>Mahanagar Telephone Nigam Ltd</t>
  </si>
  <si>
    <t>MTNL</t>
  </si>
  <si>
    <t>KDDL Ltd</t>
  </si>
  <si>
    <t>KDDL</t>
  </si>
  <si>
    <t>Hinduja Global Solutions Ltd</t>
  </si>
  <si>
    <t>HGS</t>
  </si>
  <si>
    <t>India Glycols Ltd</t>
  </si>
  <si>
    <t>INDIAGLYCO</t>
  </si>
  <si>
    <t>Kingfa Science and Technology (India) Ltd</t>
  </si>
  <si>
    <t>KINGFA</t>
  </si>
  <si>
    <t>Medi Assist Healthcare Services Ltd</t>
  </si>
  <si>
    <t>MEDIASSIST</t>
  </si>
  <si>
    <t>Bannari Amman Sugars Ltd</t>
  </si>
  <si>
    <t>BANARISUG</t>
  </si>
  <si>
    <t>MPS Ltd</t>
  </si>
  <si>
    <t>MPSLTD</t>
  </si>
  <si>
    <t>Nirlon Ltd</t>
  </si>
  <si>
    <t>NIRLON</t>
  </si>
  <si>
    <t>Anup Engineering Ltd</t>
  </si>
  <si>
    <t>ANUP</t>
  </si>
  <si>
    <t>Fiem Industries Ltd</t>
  </si>
  <si>
    <t>FIEMIND</t>
  </si>
  <si>
    <t>Gufic Biosciences Ltd</t>
  </si>
  <si>
    <t>GUFICBIO</t>
  </si>
  <si>
    <t>Bajaj Consumer Care Ltd</t>
  </si>
  <si>
    <t>BAJAJCON</t>
  </si>
  <si>
    <t>Spright Agro Ltd</t>
  </si>
  <si>
    <t>SPRIGHT</t>
  </si>
  <si>
    <t>Kewal Kiran Clothing Ltd</t>
  </si>
  <si>
    <t>KKCL</t>
  </si>
  <si>
    <t>Innova Captab Ltd</t>
  </si>
  <si>
    <t>INNOVACAP</t>
  </si>
  <si>
    <t>DCB Bank Ltd</t>
  </si>
  <si>
    <t>DCBBANK</t>
  </si>
  <si>
    <t>Jindal Poly Films Ltd</t>
  </si>
  <si>
    <t>JINDALPOLY</t>
  </si>
  <si>
    <t>DCX Systems Ltd</t>
  </si>
  <si>
    <t>DCXINDIA</t>
  </si>
  <si>
    <t>V2 Retail Ltd</t>
  </si>
  <si>
    <t>V2RETAIL</t>
  </si>
  <si>
    <t>Apeejay Surrendra Park Hotels Ltd</t>
  </si>
  <si>
    <t>PARKHOTELS</t>
  </si>
  <si>
    <t>Sandhar Technologies Ltd</t>
  </si>
  <si>
    <t>SANDHAR</t>
  </si>
  <si>
    <t>Hathway Cable and Datacom Ltd</t>
  </si>
  <si>
    <t>HATHWAY</t>
  </si>
  <si>
    <t>Cable &amp; D2H</t>
  </si>
  <si>
    <t>Nucleus Software Exports Ltd</t>
  </si>
  <si>
    <t>NUCLEUS</t>
  </si>
  <si>
    <t>Seamec Ltd</t>
  </si>
  <si>
    <t>SEAMECLTD</t>
  </si>
  <si>
    <t>Oil &amp; Gas - Equipment &amp; Services</t>
  </si>
  <si>
    <t>IndoStar Capital Finance Ltd</t>
  </si>
  <si>
    <t>INDOSTAR</t>
  </si>
  <si>
    <t>Muthoot Microfin Ltd</t>
  </si>
  <si>
    <t>MUTHOOTMF</t>
  </si>
  <si>
    <t>Microfinancing</t>
  </si>
  <si>
    <t>Tasty Bite Eatables Ltd</t>
  </si>
  <si>
    <t>TASTYBITE</t>
  </si>
  <si>
    <t>Indian Metals and Ferro Alloys Ltd</t>
  </si>
  <si>
    <t>IMFA</t>
  </si>
  <si>
    <t>Gujarat Themis Biosyn Ltd</t>
  </si>
  <si>
    <t>GUJTHEM</t>
  </si>
  <si>
    <t>IRB InvIT Fund</t>
  </si>
  <si>
    <t>IRBINVIT</t>
  </si>
  <si>
    <t>Motilal Oswal NASDAQ 100 ETF</t>
  </si>
  <si>
    <t>MON100</t>
  </si>
  <si>
    <t>Cigniti Technologies Ltd</t>
  </si>
  <si>
    <t>CIGNITITEC</t>
  </si>
  <si>
    <t>PTC India Financial Services Ltd</t>
  </si>
  <si>
    <t>PFS</t>
  </si>
  <si>
    <t>Swaraj Engines Ltd</t>
  </si>
  <si>
    <t>SWARAJENG</t>
  </si>
  <si>
    <t>Mahindra Logistics Ltd</t>
  </si>
  <si>
    <t>MAHLOG</t>
  </si>
  <si>
    <t>Artemis Medicare Services Ltd</t>
  </si>
  <si>
    <t>ARTEMISMED</t>
  </si>
  <si>
    <t>Honda India Power Products Ltd</t>
  </si>
  <si>
    <t>HONDAPOWER</t>
  </si>
  <si>
    <t>Lumax AutoTechnologies Ltd</t>
  </si>
  <si>
    <t>LUMAXTECH</t>
  </si>
  <si>
    <t>GTL Infrastructure Ltd</t>
  </si>
  <si>
    <t>GTLINFRA</t>
  </si>
  <si>
    <t>Ashiana Housing Ltd</t>
  </si>
  <si>
    <t>ASHIANA</t>
  </si>
  <si>
    <t>Prakash Industries Ltd</t>
  </si>
  <si>
    <t>PRAKASH</t>
  </si>
  <si>
    <t>TVS Srichakra Ltd</t>
  </si>
  <si>
    <t>TVSSRICHAK</t>
  </si>
  <si>
    <t>Navneet Education Ltd</t>
  </si>
  <si>
    <t>NAVNETEDUL</t>
  </si>
  <si>
    <t>E2E Networks Ltd</t>
  </si>
  <si>
    <t>E2E</t>
  </si>
  <si>
    <t>Steel Strips Wheels Ltd</t>
  </si>
  <si>
    <t>SSWL</t>
  </si>
  <si>
    <t>Sanghvi Movers Ltd</t>
  </si>
  <si>
    <t>SANGHVIMOV</t>
  </si>
  <si>
    <t>Refex Industries Ltd</t>
  </si>
  <si>
    <t>REFEX</t>
  </si>
  <si>
    <t>La Opala R G Ltd</t>
  </si>
  <si>
    <t>LAOPALA</t>
  </si>
  <si>
    <t>Ddev Plastiks Industries Ltd</t>
  </si>
  <si>
    <t>DDEVPLASTIK</t>
  </si>
  <si>
    <t>Gensol Engineering Ltd</t>
  </si>
  <si>
    <t>GENSOL</t>
  </si>
  <si>
    <t>TCNS Clothing Co Ltd</t>
  </si>
  <si>
    <t>TCNSBRANDS</t>
  </si>
  <si>
    <t>Dalmia Bharat Sugar and Industries Ltd</t>
  </si>
  <si>
    <t>DALMIASUG</t>
  </si>
  <si>
    <t>Suraj Estate Developers Ltd</t>
  </si>
  <si>
    <t>SURAJEST</t>
  </si>
  <si>
    <t>Real Estate Rental, Development &amp; Operations</t>
  </si>
  <si>
    <t>RPG Life Sciences Limited</t>
  </si>
  <si>
    <t>RPGLIFE</t>
  </si>
  <si>
    <t>Sundaram Clayton Ltd</t>
  </si>
  <si>
    <t>SUNCLAY</t>
  </si>
  <si>
    <t>Hindustan Oil Exploration Company Ltd</t>
  </si>
  <si>
    <t>HINDOILEXP</t>
  </si>
  <si>
    <t>Eveready Industries India Ltd</t>
  </si>
  <si>
    <t>EVEREADY</t>
  </si>
  <si>
    <t>Gokul Agro Resources Ltd</t>
  </si>
  <si>
    <t>GOKULAGRO</t>
  </si>
  <si>
    <t>Thirumalai Chemicals Ltd</t>
  </si>
  <si>
    <t>TIRUMALCHM</t>
  </si>
  <si>
    <t>Sky Gold Ltd</t>
  </si>
  <si>
    <t>SKYGOLD</t>
  </si>
  <si>
    <t>Shivalik Bimetal Controls Ltd</t>
  </si>
  <si>
    <t>SBCL</t>
  </si>
  <si>
    <t>Jeena Sikho Lifecare Ltd</t>
  </si>
  <si>
    <t>JSLL</t>
  </si>
  <si>
    <t>Delta Corp Ltd</t>
  </si>
  <si>
    <t>DELTACORP</t>
  </si>
  <si>
    <t>Kalyani Steels Ltd</t>
  </si>
  <si>
    <t>KSL</t>
  </si>
  <si>
    <t>Indraprastha Medical Corporation Ltd</t>
  </si>
  <si>
    <t>INDRAMEDCO</t>
  </si>
  <si>
    <t>Fischer Medical Ventures Ltd</t>
  </si>
  <si>
    <t>FISCHER</t>
  </si>
  <si>
    <t>Marine Electricals (India) Ltd</t>
  </si>
  <si>
    <t>MARINE</t>
  </si>
  <si>
    <t>Gujarat Industries Power Company Ltd</t>
  </si>
  <si>
    <t>GIPCL</t>
  </si>
  <si>
    <t>SEPC Ltd</t>
  </si>
  <si>
    <t>SEPC</t>
  </si>
  <si>
    <t>Avalon Technologies Ltd</t>
  </si>
  <si>
    <t>AVALON</t>
  </si>
  <si>
    <t>VST Tillers Tractors Ltd</t>
  </si>
  <si>
    <t>VSTTILLERS</t>
  </si>
  <si>
    <t>Indoco Remedies Ltd</t>
  </si>
  <si>
    <t>INDOCO</t>
  </si>
  <si>
    <t>Datamatics Global Services Ltd</t>
  </si>
  <si>
    <t>DATAMATICS</t>
  </si>
  <si>
    <t>Stylam Industries Ltd</t>
  </si>
  <si>
    <t>STYLAMIND</t>
  </si>
  <si>
    <t>Huhtamaki India Ltd</t>
  </si>
  <si>
    <t>HUHTAMAKI</t>
  </si>
  <si>
    <t>Vishnu Prakash R Punglia Ltd</t>
  </si>
  <si>
    <t>VPRPL</t>
  </si>
  <si>
    <t>Quick Heal Technologies Ltd</t>
  </si>
  <si>
    <t>QUICKHEAL</t>
  </si>
  <si>
    <t>Capacite Infraprojects Ltd</t>
  </si>
  <si>
    <t>CAPACITE</t>
  </si>
  <si>
    <t>Arvind Smartspaces Ltd</t>
  </si>
  <si>
    <t>ARVSMART</t>
  </si>
  <si>
    <t>Salasar Techno Engineering Ltd</t>
  </si>
  <si>
    <t>SALASAR</t>
  </si>
  <si>
    <t>Fino Payments Bank Ltd</t>
  </si>
  <si>
    <t>FINOPB</t>
  </si>
  <si>
    <t>Dhani Services Ltd</t>
  </si>
  <si>
    <t>DHANI</t>
  </si>
  <si>
    <t>Apollo Micro Systems Ltd</t>
  </si>
  <si>
    <t>APOLLO</t>
  </si>
  <si>
    <t>Suven Life Sciences Ltd</t>
  </si>
  <si>
    <t>SUVEN</t>
  </si>
  <si>
    <t>Maithan Alloys Ltd</t>
  </si>
  <si>
    <t>MAITHANALL</t>
  </si>
  <si>
    <t>Bajel Projects Ltd</t>
  </si>
  <si>
    <t>BAJEL</t>
  </si>
  <si>
    <t>Electric Utilities</t>
  </si>
  <si>
    <t>Ashapura Minechem Ltd</t>
  </si>
  <si>
    <t>ASHAPURMIN</t>
  </si>
  <si>
    <t>Venky's (India) Ltd</t>
  </si>
  <si>
    <t>VENKEYS</t>
  </si>
  <si>
    <t>Hi-Tech Pipes Ltd</t>
  </si>
  <si>
    <t>HITECH</t>
  </si>
  <si>
    <t>Spectrum Electrical Industries Ltd</t>
  </si>
  <si>
    <t>SPECTRUM</t>
  </si>
  <si>
    <t>Rajoo Engineers Ltd</t>
  </si>
  <si>
    <t>RAJOOENG</t>
  </si>
  <si>
    <t>Max Ventures and Industries Ltd</t>
  </si>
  <si>
    <t>MAXVIL</t>
  </si>
  <si>
    <t>Flair Writing Industries Ltd</t>
  </si>
  <si>
    <t>FLAIR</t>
  </si>
  <si>
    <t>RPSG Ventures Ltd</t>
  </si>
  <si>
    <t>RPSGVENT</t>
  </si>
  <si>
    <t>S H Kelkar and Company Ltd</t>
  </si>
  <si>
    <t>SHK</t>
  </si>
  <si>
    <t>SJS Enterprises Ltd</t>
  </si>
  <si>
    <t>SJS</t>
  </si>
  <si>
    <t>Ge Power India Ltd</t>
  </si>
  <si>
    <t>GEPIL</t>
  </si>
  <si>
    <t>Foseco India Ltd</t>
  </si>
  <si>
    <t>FOSECOIND</t>
  </si>
  <si>
    <t>KCP Ltd</t>
  </si>
  <si>
    <t>KCP</t>
  </si>
  <si>
    <t>Kolte-Patil Developers Ltd</t>
  </si>
  <si>
    <t>KOLTEPATIL</t>
  </si>
  <si>
    <t>Premier Explosives Ltd</t>
  </si>
  <si>
    <t>PREMEXPLN</t>
  </si>
  <si>
    <t>Sagar Cements Ltd</t>
  </si>
  <si>
    <t>SAGCEM</t>
  </si>
  <si>
    <t>Thejo Engineering Ltd</t>
  </si>
  <si>
    <t>THEJO</t>
  </si>
  <si>
    <t>D P Abhushan Ltd</t>
  </si>
  <si>
    <t>DPABHUSHAN</t>
  </si>
  <si>
    <t>Repco Home Finance Ltd</t>
  </si>
  <si>
    <t>REPCOHOME</t>
  </si>
  <si>
    <t>BF Utilities Ltd</t>
  </si>
  <si>
    <t>BFUTILITIE</t>
  </si>
  <si>
    <t>JITF Infralogistics Ltd</t>
  </si>
  <si>
    <t>JITFINFRA</t>
  </si>
  <si>
    <t>ideaForge Technology Ltd</t>
  </si>
  <si>
    <t>IDEAFORGE</t>
  </si>
  <si>
    <t>NRB Bearings Ltd</t>
  </si>
  <si>
    <t>NRBBEARING</t>
  </si>
  <si>
    <t>Sindhu Trade Links Ltd</t>
  </si>
  <si>
    <t>SINDHUTRAD</t>
  </si>
  <si>
    <t>Somany Ceramics Ltd</t>
  </si>
  <si>
    <t>SOMANYCERA</t>
  </si>
  <si>
    <t>Solara Active Pharma Sciences Ltd</t>
  </si>
  <si>
    <t>SOLARA</t>
  </si>
  <si>
    <t>Lotus Chocolate Company Ltd</t>
  </si>
  <si>
    <t>LOTUSCHO</t>
  </si>
  <si>
    <t>Stanley Lifestyles Ltd</t>
  </si>
  <si>
    <t>STANLEY</t>
  </si>
  <si>
    <t>Rajratan Global Wire Ltd</t>
  </si>
  <si>
    <t>RAJRATAN</t>
  </si>
  <si>
    <t>Automotive Axles Ltd</t>
  </si>
  <si>
    <t>AUTOAXLES</t>
  </si>
  <si>
    <t>Precision Wires India Ltd</t>
  </si>
  <si>
    <t>PRECWIRE</t>
  </si>
  <si>
    <t>Dishman Carbogen Amcis Ltd</t>
  </si>
  <si>
    <t>DCAL</t>
  </si>
  <si>
    <t>Vindhya Telelinks Ltd</t>
  </si>
  <si>
    <t>VINDHYATEL</t>
  </si>
  <si>
    <t>Servotech Power Systems Ltd</t>
  </si>
  <si>
    <t>SERVOTECH</t>
  </si>
  <si>
    <t>CARE Ratings Ltd</t>
  </si>
  <si>
    <t>CARERATING</t>
  </si>
  <si>
    <t>Marathon Nextgen Realty Ltd</t>
  </si>
  <si>
    <t>MARATHON</t>
  </si>
  <si>
    <t>Tinna Rubber and Infrastructure Ltd</t>
  </si>
  <si>
    <t>TINNARUBR</t>
  </si>
  <si>
    <t>Wendt (India) Limited</t>
  </si>
  <si>
    <t>WENDT</t>
  </si>
  <si>
    <t>SML Isuzu Ltd</t>
  </si>
  <si>
    <t>SMLISUZU</t>
  </si>
  <si>
    <t>TCPL Packaging Ltd</t>
  </si>
  <si>
    <t>TCPLPACK</t>
  </si>
  <si>
    <t>Shalby Ltd</t>
  </si>
  <si>
    <t>SHALBY</t>
  </si>
  <si>
    <t>Abans Holdings Ltd</t>
  </si>
  <si>
    <t>AHL</t>
  </si>
  <si>
    <t>Genesys International Corporation Ltd</t>
  </si>
  <si>
    <t>GENESYS</t>
  </si>
  <si>
    <t>Goodluck India Ltd</t>
  </si>
  <si>
    <t>GOODLUCK</t>
  </si>
  <si>
    <t>Mayur Uniquoters Ltd</t>
  </si>
  <si>
    <t>MAYURUNIQ</t>
  </si>
  <si>
    <t>Dollar Industries Ltd</t>
  </si>
  <si>
    <t>DOLLAR</t>
  </si>
  <si>
    <t>Man Industries (India) Ltd</t>
  </si>
  <si>
    <t>MANINDS</t>
  </si>
  <si>
    <t>Saksoft Ltd</t>
  </si>
  <si>
    <t>SAKSOFT</t>
  </si>
  <si>
    <t>HLE Glascoat Ltd</t>
  </si>
  <si>
    <t>HLEGLAS</t>
  </si>
  <si>
    <t>Dolat Algotech Ltd</t>
  </si>
  <si>
    <t>DOLATALGO</t>
  </si>
  <si>
    <t>MM Forgings Ltd</t>
  </si>
  <si>
    <t>MMFL</t>
  </si>
  <si>
    <t>Vadilal Industries Ltd</t>
  </si>
  <si>
    <t>VADILALIND</t>
  </si>
  <si>
    <t>Goldiam International Ltd</t>
  </si>
  <si>
    <t>GOLDIAM</t>
  </si>
  <si>
    <t>Fusion Finance Ltd</t>
  </si>
  <si>
    <t>FUSION</t>
  </si>
  <si>
    <t>Rashi Peripherals Ltd</t>
  </si>
  <si>
    <t>RPTECH</t>
  </si>
  <si>
    <t>Jash Engineering Ltd</t>
  </si>
  <si>
    <t>JASH</t>
  </si>
  <si>
    <t>Andrew Yule &amp; Co Ltd</t>
  </si>
  <si>
    <t>ANDREWYU</t>
  </si>
  <si>
    <t>Dish TV India Ltd</t>
  </si>
  <si>
    <t>DISHTV</t>
  </si>
  <si>
    <t>Hindware Home Innovation Ltd</t>
  </si>
  <si>
    <t>HINDWAREAP</t>
  </si>
  <si>
    <t>Vertoz Advertising Ltd</t>
  </si>
  <si>
    <t>VERTOZ</t>
  </si>
  <si>
    <t>Novartis India Ltd</t>
  </si>
  <si>
    <t>NOVARTIND</t>
  </si>
  <si>
    <t>Confidence Petroleum India Ltd</t>
  </si>
  <si>
    <t>CONFIPET</t>
  </si>
  <si>
    <t>Nilkamal Ltd</t>
  </si>
  <si>
    <t>NILKAMAL</t>
  </si>
  <si>
    <t>Mangalam Cement Ltd</t>
  </si>
  <si>
    <t>MANGLMCEM</t>
  </si>
  <si>
    <t>Vishnu Chemicals Ltd</t>
  </si>
  <si>
    <t>VISHNU</t>
  </si>
  <si>
    <t>Rupa &amp; Company Ltd</t>
  </si>
  <si>
    <t>RUPA</t>
  </si>
  <si>
    <t>Indian Hume Pipe Company Ltd</t>
  </si>
  <si>
    <t>INDIANHUME</t>
  </si>
  <si>
    <t>Dolphin Offshore Enterprises (India) Ltd</t>
  </si>
  <si>
    <t>DOLPHIN</t>
  </si>
  <si>
    <t>Owais Metal and Mineral Processing Ltd</t>
  </si>
  <si>
    <t>OWAIS</t>
  </si>
  <si>
    <t>EFC (I) Ltd</t>
  </si>
  <si>
    <t>EFCIL</t>
  </si>
  <si>
    <t>Distributors</t>
  </si>
  <si>
    <t>Rane Holdings Ltd</t>
  </si>
  <si>
    <t>RANEHOLDIN</t>
  </si>
  <si>
    <t>IOL Chemicals and Pharmaceuticals Ltd</t>
  </si>
  <si>
    <t>IOLCP</t>
  </si>
  <si>
    <t>Geojit Financial Services Ltd</t>
  </si>
  <si>
    <t>GEOJITFSL</t>
  </si>
  <si>
    <t>Pokarna Ltd</t>
  </si>
  <si>
    <t>POKARNA</t>
  </si>
  <si>
    <t>PSP Projects Ltd</t>
  </si>
  <si>
    <t>PSPPROJECT</t>
  </si>
  <si>
    <t>Goodyear India Ltd</t>
  </si>
  <si>
    <t>GOODYEAR</t>
  </si>
  <si>
    <t>DISA India Ltd</t>
  </si>
  <si>
    <t>DISAQ</t>
  </si>
  <si>
    <t>Monarch Networth Capital Ltd</t>
  </si>
  <si>
    <t>MONARCH</t>
  </si>
  <si>
    <t>Insecticides (India) Ltd</t>
  </si>
  <si>
    <t>INSECTICID</t>
  </si>
  <si>
    <t>John Cockerill India Ltd</t>
  </si>
  <si>
    <t>COCKERILL</t>
  </si>
  <si>
    <t>Industrial Machinery &amp; Supplies &amp; Components</t>
  </si>
  <si>
    <t>ESAF Small Finance Bank Limited</t>
  </si>
  <si>
    <t>ESAFSFB</t>
  </si>
  <si>
    <t>Nelco Ltd</t>
  </si>
  <si>
    <t>NELCO</t>
  </si>
  <si>
    <t>Pennar Industries Ltd</t>
  </si>
  <si>
    <t>PENIND</t>
  </si>
  <si>
    <t>Accelya Solutions India Ltd</t>
  </si>
  <si>
    <t>ACCELYA</t>
  </si>
  <si>
    <t>Lumax Industries Ltd</t>
  </si>
  <si>
    <t>LUMAXIND</t>
  </si>
  <si>
    <t>SBI Gold ETF</t>
  </si>
  <si>
    <t>SETFGOLD</t>
  </si>
  <si>
    <t>Kalyani Investment Company Ltd</t>
  </si>
  <si>
    <t>KICL</t>
  </si>
  <si>
    <t>K.P. Energy Ltd</t>
  </si>
  <si>
    <t>KPEL</t>
  </si>
  <si>
    <t>Xpro India Ltd</t>
  </si>
  <si>
    <t>XPROINDIA</t>
  </si>
  <si>
    <t>TIL Ltd</t>
  </si>
  <si>
    <t>TIL</t>
  </si>
  <si>
    <t>Globus Spirits Ltd</t>
  </si>
  <si>
    <t>GLOBUSSPR</t>
  </si>
  <si>
    <t>Dredging Corporation of India Ltd</t>
  </si>
  <si>
    <t>DREDGECORP</t>
  </si>
  <si>
    <t>Dredging</t>
  </si>
  <si>
    <t>Oriental Hotels Ltd</t>
  </si>
  <si>
    <t>ORIENTHOT</t>
  </si>
  <si>
    <t>Unitech Ltd</t>
  </si>
  <si>
    <t>UNITECH</t>
  </si>
  <si>
    <t>Federal-Mogul Goetze (India) Ltd</t>
  </si>
  <si>
    <t>FMGOETZE</t>
  </si>
  <si>
    <t>B L Kashyap and Sons Ltd</t>
  </si>
  <si>
    <t>BLKASHYAP</t>
  </si>
  <si>
    <t>SMS Pharmaceuticals Ltd</t>
  </si>
  <si>
    <t>SMSPHARMA</t>
  </si>
  <si>
    <t>Orient Green Power Company Ltd</t>
  </si>
  <si>
    <t>GREENPOWER</t>
  </si>
  <si>
    <t>Nippon India ETF Nifty 1D Rate Liquid BeES</t>
  </si>
  <si>
    <t>LIQUIDBEES</t>
  </si>
  <si>
    <t>Veritas (India) Ltd</t>
  </si>
  <si>
    <t>VERITAS</t>
  </si>
  <si>
    <t>Meghmani Organics Ltd</t>
  </si>
  <si>
    <t>MOL</t>
  </si>
  <si>
    <t>EIH Associated Hotels Ltd</t>
  </si>
  <si>
    <t>EIHAHOTELS</t>
  </si>
  <si>
    <t>Mold-Tek Packaging Ltd</t>
  </si>
  <si>
    <t>MOLDTKPAC</t>
  </si>
  <si>
    <t>HMA Agro Industries Ltd</t>
  </si>
  <si>
    <t>HMAAGRO</t>
  </si>
  <si>
    <t>DEN Networks Ltd</t>
  </si>
  <si>
    <t>DEN</t>
  </si>
  <si>
    <t>NIBE Ltd</t>
  </si>
  <si>
    <t>NIBE</t>
  </si>
  <si>
    <t>Jubilant Industries Ltd</t>
  </si>
  <si>
    <t>JUBLINDS</t>
  </si>
  <si>
    <t>Raghav Productivity Enhancers Ltd</t>
  </si>
  <si>
    <t>RPEL</t>
  </si>
  <si>
    <t>Landmark Cars Ltd</t>
  </si>
  <si>
    <t>LANDMARK</t>
  </si>
  <si>
    <t>Stove Kraft Ltd</t>
  </si>
  <si>
    <t>STOVEKRAFT</t>
  </si>
  <si>
    <t>Welspun Specialty Solutions Ltd</t>
  </si>
  <si>
    <t>WELSPLSOL</t>
  </si>
  <si>
    <t>Sai Silks (Kalamandir) Ltd</t>
  </si>
  <si>
    <t>KALAMANDIR</t>
  </si>
  <si>
    <t>Hariom Pipe Industries Ltd</t>
  </si>
  <si>
    <t>HARIOMPIPE</t>
  </si>
  <si>
    <t>Panama Petrochem Ltd</t>
  </si>
  <si>
    <t>PANAMAPET</t>
  </si>
  <si>
    <t>ADF Foods Ltd</t>
  </si>
  <si>
    <t>ADFFOODS</t>
  </si>
  <si>
    <t>Barbeque-Nation Hospitality Ltd</t>
  </si>
  <si>
    <t>BARBEQUE</t>
  </si>
  <si>
    <t>Sasken Technologies Ltd</t>
  </si>
  <si>
    <t>SASKEN</t>
  </si>
  <si>
    <t>Kitex Garments Ltd</t>
  </si>
  <si>
    <t>KITEX</t>
  </si>
  <si>
    <t>Nitin Spinners Ltd</t>
  </si>
  <si>
    <t>NITINSPIN</t>
  </si>
  <si>
    <t>Sanstar Ltd</t>
  </si>
  <si>
    <t>SANSTAR</t>
  </si>
  <si>
    <t>India Pesticides Ltd</t>
  </si>
  <si>
    <t>IPL</t>
  </si>
  <si>
    <t>DEE Development Engineers Ltd</t>
  </si>
  <si>
    <t>DEEDEV</t>
  </si>
  <si>
    <t>Ajmera Realty &amp; Infra India Ltd</t>
  </si>
  <si>
    <t>AJMERA</t>
  </si>
  <si>
    <t>Axiscades Technologies Ltd</t>
  </si>
  <si>
    <t>AXISCADES</t>
  </si>
  <si>
    <t>Carysil Ltd</t>
  </si>
  <si>
    <t>CARYSIL</t>
  </si>
  <si>
    <t>Jyoti Structures Ltd</t>
  </si>
  <si>
    <t>JYOTISTRUC</t>
  </si>
  <si>
    <t>Updater Services Ltd</t>
  </si>
  <si>
    <t>UDS</t>
  </si>
  <si>
    <t>DCW Ltd</t>
  </si>
  <si>
    <t>DCW</t>
  </si>
  <si>
    <t>Tarsons Products Ltd</t>
  </si>
  <si>
    <t>TARSONS</t>
  </si>
  <si>
    <t>Astec Lifesciences Ltd</t>
  </si>
  <si>
    <t>ASTEC</t>
  </si>
  <si>
    <t>Themis Medicare Ltd</t>
  </si>
  <si>
    <t>THEMISMED</t>
  </si>
  <si>
    <t>Dreamfolks Services Ltd</t>
  </si>
  <si>
    <t>DREAMFOLKS</t>
  </si>
  <si>
    <t>Paramount Communications Ltd</t>
  </si>
  <si>
    <t>PARACABLES</t>
  </si>
  <si>
    <t>Epack Durable Ltd</t>
  </si>
  <si>
    <t>EPACK</t>
  </si>
  <si>
    <t>KP Green Engineering Ltd</t>
  </si>
  <si>
    <t>KPGEL</t>
  </si>
  <si>
    <t>Heavy Electrical Equipment</t>
  </si>
  <si>
    <t>Nalwa Sons Investments Ltd</t>
  </si>
  <si>
    <t>NSIL</t>
  </si>
  <si>
    <t>Omaxe Ltd</t>
  </si>
  <si>
    <t>OMAXE</t>
  </si>
  <si>
    <t>Tatva Chintan Pharma Chem Ltd</t>
  </si>
  <si>
    <t>TATVA</t>
  </si>
  <si>
    <t>Universal Cables Ltd</t>
  </si>
  <si>
    <t>UNIVCABLES</t>
  </si>
  <si>
    <t>Summit Securities Ltd</t>
  </si>
  <si>
    <t>SUMMITSEC</t>
  </si>
  <si>
    <t>Kody Technolab Ltd</t>
  </si>
  <si>
    <t>KODYTECH</t>
  </si>
  <si>
    <t>TechNVision Ventures Ltd</t>
  </si>
  <si>
    <t>TECHNVISN</t>
  </si>
  <si>
    <t>Cupid Ltd</t>
  </si>
  <si>
    <t>CUPID</t>
  </si>
  <si>
    <t>Sanghi Industries Ltd</t>
  </si>
  <si>
    <t>SANGHIIND</t>
  </si>
  <si>
    <t>Parag Milk Foods Ltd</t>
  </si>
  <si>
    <t>PARAGMILK</t>
  </si>
  <si>
    <t>Satin Creditcare Network Ltd</t>
  </si>
  <si>
    <t>SATIN</t>
  </si>
  <si>
    <t>Krsnaa Diagnostics Ltd</t>
  </si>
  <si>
    <t>KRSNAA</t>
  </si>
  <si>
    <t>GKW Ltd</t>
  </si>
  <si>
    <t>GKWLIMITED</t>
  </si>
  <si>
    <t>TTK Healthcare Ltd</t>
  </si>
  <si>
    <t>TTKHLTCARE</t>
  </si>
  <si>
    <t>Mukand Ltd</t>
  </si>
  <si>
    <t>MUKANDLTD</t>
  </si>
  <si>
    <t>Cosmo First Ltd</t>
  </si>
  <si>
    <t>COSMOFIRST</t>
  </si>
  <si>
    <t>Apollo Pipes Ltd</t>
  </si>
  <si>
    <t>APOLLOPIPE</t>
  </si>
  <si>
    <t>Vakrangee Limited</t>
  </si>
  <si>
    <t>VAKRANGEE</t>
  </si>
  <si>
    <t>Tanfac Industries Ltd</t>
  </si>
  <si>
    <t>TANFACIND</t>
  </si>
  <si>
    <t>Rane (Madras) Ltd</t>
  </si>
  <si>
    <t>RML</t>
  </si>
  <si>
    <t>Platinum Industries Ltd</t>
  </si>
  <si>
    <t>PLATIND</t>
  </si>
  <si>
    <t>GRP Ltd</t>
  </si>
  <si>
    <t>GRPLTD</t>
  </si>
  <si>
    <t>Seshasayee Paper and Boards Ltd</t>
  </si>
  <si>
    <t>SESHAPAPER</t>
  </si>
  <si>
    <t>IFGL Refractories Ltd</t>
  </si>
  <si>
    <t>IFGLEXPOR</t>
  </si>
  <si>
    <t>Navkar Corporation Ltd</t>
  </si>
  <si>
    <t>NAVKARCORP</t>
  </si>
  <si>
    <t>Unicommerce eSolutions Ltd</t>
  </si>
  <si>
    <t>UNIECOM</t>
  </si>
  <si>
    <t>Siyaram Silk Mills Ltd</t>
  </si>
  <si>
    <t>SIYSIL</t>
  </si>
  <si>
    <t>S.P.Apparels Ltd</t>
  </si>
  <si>
    <t>SPAL</t>
  </si>
  <si>
    <t>Apcotex Industries Ltd</t>
  </si>
  <si>
    <t>APCOTEXIND</t>
  </si>
  <si>
    <t>Precision Camshafts Ltd</t>
  </si>
  <si>
    <t>PRECAM</t>
  </si>
  <si>
    <t>Praveg Ltd</t>
  </si>
  <si>
    <t>PRAVEG</t>
  </si>
  <si>
    <t>Alicon Castalloy Ltd</t>
  </si>
  <si>
    <t>ALICON</t>
  </si>
  <si>
    <t>Pondy Oxides and Chemicals Ltd</t>
  </si>
  <si>
    <t>POCL</t>
  </si>
  <si>
    <t>Vidhi Specialty Food Ingredients Ltd</t>
  </si>
  <si>
    <t>VIDHIING</t>
  </si>
  <si>
    <t>Deep Industries Ltd</t>
  </si>
  <si>
    <t>DEEPINDS</t>
  </si>
  <si>
    <t>Gocl Corporation Ltd</t>
  </si>
  <si>
    <t>GOCLCORP</t>
  </si>
  <si>
    <t>Rossell India Ltd</t>
  </si>
  <si>
    <t>ROSSELLIND</t>
  </si>
  <si>
    <t>Ugro Capital Ltd</t>
  </si>
  <si>
    <t>UGROCAP</t>
  </si>
  <si>
    <t>IKIO Lighting Ltd</t>
  </si>
  <si>
    <t>IKIO</t>
  </si>
  <si>
    <t>BF Investment Ltd</t>
  </si>
  <si>
    <t>BFINVEST</t>
  </si>
  <si>
    <t>Andhra Paper Ltd</t>
  </si>
  <si>
    <t>ANDHRAPAP</t>
  </si>
  <si>
    <t>Talbros Automotive Components Ltd</t>
  </si>
  <si>
    <t>TALBROAUTO</t>
  </si>
  <si>
    <t>Pnb Gilts Ltd</t>
  </si>
  <si>
    <t>PNBGILTS</t>
  </si>
  <si>
    <t>GPT Infraprojects Ltd</t>
  </si>
  <si>
    <t>GPTINFRA</t>
  </si>
  <si>
    <t>Vardhman Special Steels Ltd</t>
  </si>
  <si>
    <t>VSSL</t>
  </si>
  <si>
    <t>Hubtown Ltd</t>
  </si>
  <si>
    <t>HUBTOWN</t>
  </si>
  <si>
    <t>Sangam (India) Ltd</t>
  </si>
  <si>
    <t>SANGAMIND</t>
  </si>
  <si>
    <t>Amrutanjan Health Care Ltd</t>
  </si>
  <si>
    <t>AMRUTANJAN</t>
  </si>
  <si>
    <t>Uniparts India Ltd</t>
  </si>
  <si>
    <t>UNIPARTS</t>
  </si>
  <si>
    <t>63 Moons Technologies Ltd</t>
  </si>
  <si>
    <t>63MOONS</t>
  </si>
  <si>
    <t>ICICI Prudential Nifty 50 ETF</t>
  </si>
  <si>
    <t>NIFTYIETF</t>
  </si>
  <si>
    <t>Deccan Gold Mines Ltd</t>
  </si>
  <si>
    <t>DECNGOLD</t>
  </si>
  <si>
    <t>Master Trust Ltd</t>
  </si>
  <si>
    <t>MASTERTR</t>
  </si>
  <si>
    <t>Cantabil Retail India Ltd</t>
  </si>
  <si>
    <t>CANTABIL</t>
  </si>
  <si>
    <t>BLS E-Services Ltd</t>
  </si>
  <si>
    <t>BLSE</t>
  </si>
  <si>
    <t>Aeroflex Industries Ltd</t>
  </si>
  <si>
    <t>AEROFLEX</t>
  </si>
  <si>
    <t>I G Petrochemicals Ltd</t>
  </si>
  <si>
    <t>IGPL</t>
  </si>
  <si>
    <t>Shriram Properties Ltd</t>
  </si>
  <si>
    <t>SHRIRAMPPS</t>
  </si>
  <si>
    <t>Suratwwala Business Group Ltd</t>
  </si>
  <si>
    <t>SBGLP</t>
  </si>
  <si>
    <t>Hester Biosciences Ltd</t>
  </si>
  <si>
    <t>HESTERBIO</t>
  </si>
  <si>
    <t>Gandhar Oil Refinery (INDIA) Ltd</t>
  </si>
  <si>
    <t>GANDHAR</t>
  </si>
  <si>
    <t>Jaiprakash Associates Ltd</t>
  </si>
  <si>
    <t>JPASSOCIAT</t>
  </si>
  <si>
    <t>SG Finserve Ltd</t>
  </si>
  <si>
    <t>SGFIN</t>
  </si>
  <si>
    <t>Everest Kanto Cylinder Ltd</t>
  </si>
  <si>
    <t>EKC</t>
  </si>
  <si>
    <t>Mufin Green Finance Ltd</t>
  </si>
  <si>
    <t>MUFIN</t>
  </si>
  <si>
    <t>Prataap Snacks Ltd</t>
  </si>
  <si>
    <t>DIAMONDYD</t>
  </si>
  <si>
    <t>Ram Ratna Wires Ltd</t>
  </si>
  <si>
    <t>RAMRAT</t>
  </si>
  <si>
    <t>Igarashi Motors India Ltd</t>
  </si>
  <si>
    <t>IGARASHI</t>
  </si>
  <si>
    <t>Yasho Industries Ltd</t>
  </si>
  <si>
    <t>YASHO</t>
  </si>
  <si>
    <t>Advait Infratech Ltd</t>
  </si>
  <si>
    <t>ADVAIT</t>
  </si>
  <si>
    <t>Electrical Components &amp; Equipment</t>
  </si>
  <si>
    <t>Som Distilleries and Breweries Ltd</t>
  </si>
  <si>
    <t>SDBL</t>
  </si>
  <si>
    <t>Wonder Electricals Ltd</t>
  </si>
  <si>
    <t>WEL</t>
  </si>
  <si>
    <t>Oriental Rail Infrastructure Ltd</t>
  </si>
  <si>
    <t>ORIRAIL</t>
  </si>
  <si>
    <t>Suryoday Small Finance Bank Ltd</t>
  </si>
  <si>
    <t>SURYODAY</t>
  </si>
  <si>
    <t>Bombay Super Hybrid Seeds Ltd</t>
  </si>
  <si>
    <t>BSHSL</t>
  </si>
  <si>
    <t>Antony Waste Handling Cell Ltd</t>
  </si>
  <si>
    <t>AWHCL</t>
  </si>
  <si>
    <t>HIL Ltd</t>
  </si>
  <si>
    <t>HIL</t>
  </si>
  <si>
    <t>JISLDVREQS</t>
  </si>
  <si>
    <t>Wheels India Ltd</t>
  </si>
  <si>
    <t>WHEELS</t>
  </si>
  <si>
    <t>Ramco Industries Ltd</t>
  </si>
  <si>
    <t>RAMCOIND</t>
  </si>
  <si>
    <t>Jagran Prakashan Ltd</t>
  </si>
  <si>
    <t>JAGRAN</t>
  </si>
  <si>
    <t>Yatra Online Ltd</t>
  </si>
  <si>
    <t>YATRA</t>
  </si>
  <si>
    <t>Walchandnagar Industries Ltd</t>
  </si>
  <si>
    <t>WALCHANNAG</t>
  </si>
  <si>
    <t>D Link (India) Limited</t>
  </si>
  <si>
    <t>DLINKINDIA</t>
  </si>
  <si>
    <t>Udaipur Cement Works Ltd</t>
  </si>
  <si>
    <t>UDAICEMENT</t>
  </si>
  <si>
    <t>Agro Tech Foods Ltd</t>
  </si>
  <si>
    <t>ATFL</t>
  </si>
  <si>
    <t>Expleo Solutions Ltd</t>
  </si>
  <si>
    <t>EXPLEOSOL</t>
  </si>
  <si>
    <t>Kilburn Engineering Ltd</t>
  </si>
  <si>
    <t>KLBRENG-B</t>
  </si>
  <si>
    <t>Sigachi Industries Ltd</t>
  </si>
  <si>
    <t>SIGACHI</t>
  </si>
  <si>
    <t>TAJ GVK Hotels and Resorts Ltd</t>
  </si>
  <si>
    <t>TAJGVK</t>
  </si>
  <si>
    <t>Veranda Learning Solutions Ltd</t>
  </si>
  <si>
    <t>VERANDA</t>
  </si>
  <si>
    <t>Indo Tech Transformers Ltd</t>
  </si>
  <si>
    <t>INDOTECH</t>
  </si>
  <si>
    <t>India Power Corporation Ltd</t>
  </si>
  <si>
    <t>DPSCLTD</t>
  </si>
  <si>
    <t>KKRRAFTON Developers Limited</t>
  </si>
  <si>
    <t>KDL</t>
  </si>
  <si>
    <t>PIX Transmissions Ltd</t>
  </si>
  <si>
    <t>PIXTRANS</t>
  </si>
  <si>
    <t>Balmer Lawrie Investments Ltd</t>
  </si>
  <si>
    <t>BLIL</t>
  </si>
  <si>
    <t>Om Infra Ltd</t>
  </si>
  <si>
    <t>OMINFRAL</t>
  </si>
  <si>
    <t>Dynacons Systems and Solutions Ltd</t>
  </si>
  <si>
    <t>DSSL</t>
  </si>
  <si>
    <t>Kotak Gold Etf</t>
  </si>
  <si>
    <t>GOLD1</t>
  </si>
  <si>
    <t>Centum Electronics Ltd</t>
  </si>
  <si>
    <t>CENTUM</t>
  </si>
  <si>
    <t>Hercules Hoists Ltd</t>
  </si>
  <si>
    <t>HERCULES</t>
  </si>
  <si>
    <t>Peninsula Land Ltd</t>
  </si>
  <si>
    <t>PENINLAND</t>
  </si>
  <si>
    <t>Alpex Solar Ltd</t>
  </si>
  <si>
    <t>ALPEXSOLAR</t>
  </si>
  <si>
    <t>Jindal Drilling and Industries Ltd</t>
  </si>
  <si>
    <t>JINDRILL</t>
  </si>
  <si>
    <t>Madhya Bharat Agro Products Ltd</t>
  </si>
  <si>
    <t>MBAPL</t>
  </si>
  <si>
    <t>G M Breweries Ltd</t>
  </si>
  <si>
    <t>GMBREW</t>
  </si>
  <si>
    <t>Heranba Industries Ltd</t>
  </si>
  <si>
    <t>HERANBA</t>
  </si>
  <si>
    <t>Sterling Tools Ltd</t>
  </si>
  <si>
    <t>STERTOOLS</t>
  </si>
  <si>
    <t>Divgi TorqTransfer Systems Ltd</t>
  </si>
  <si>
    <t>DIVGIITTS</t>
  </si>
  <si>
    <t>Dr Agarwal's Eye Hospital Ltd</t>
  </si>
  <si>
    <t>DRAGARWQ</t>
  </si>
  <si>
    <t>Agarwal Industrial Corporation Ltd</t>
  </si>
  <si>
    <t>AGARIND</t>
  </si>
  <si>
    <t>Hi-Tech Gears Ltd</t>
  </si>
  <si>
    <t>HITECHGEAR</t>
  </si>
  <si>
    <t>HDFC Gold Exchange Traded Fund</t>
  </si>
  <si>
    <t>HDFCGOLD</t>
  </si>
  <si>
    <t>ICICI Prudential Gold ETF</t>
  </si>
  <si>
    <t>GOLDIETF</t>
  </si>
  <si>
    <t>Nippon India ETF Nifty Next 50 Junior BeES</t>
  </si>
  <si>
    <t>JUNIORBEES</t>
  </si>
  <si>
    <t>Kiri Industries Ltd</t>
  </si>
  <si>
    <t>KIRIINDUS</t>
  </si>
  <si>
    <t>Salzer Electronics Ltd</t>
  </si>
  <si>
    <t>SALZERELEC</t>
  </si>
  <si>
    <t>GTPL Hathway Ltd</t>
  </si>
  <si>
    <t>GTPL</t>
  </si>
  <si>
    <t>Excel Industries Ltd</t>
  </si>
  <si>
    <t>EXCELINDUS</t>
  </si>
  <si>
    <t>Paushak Ltd</t>
  </si>
  <si>
    <t>PAUSHAKLTD</t>
  </si>
  <si>
    <t>Elpro International Ltd</t>
  </si>
  <si>
    <t>ELPROINTL</t>
  </si>
  <si>
    <t>Motisons Jewellers Ltd</t>
  </si>
  <si>
    <t>MOTISONS</t>
  </si>
  <si>
    <t>Apparel &amp; Accessories Retailers</t>
  </si>
  <si>
    <t>Sirca Paints India Ltd</t>
  </si>
  <si>
    <t>SIRCA</t>
  </si>
  <si>
    <t>Southern Petrochemical Industries Corporation Ltd</t>
  </si>
  <si>
    <t>SPIC</t>
  </si>
  <si>
    <t>Kokuyo Camlin Ltd</t>
  </si>
  <si>
    <t>KOKUYOCMLN</t>
  </si>
  <si>
    <t>Reliance Industrial Infrastructure Ltd</t>
  </si>
  <si>
    <t>RIIL</t>
  </si>
  <si>
    <t>Fairchem Organics Ltd</t>
  </si>
  <si>
    <t>FAIRCHEMOR</t>
  </si>
  <si>
    <t>Roto Pumps Ltd</t>
  </si>
  <si>
    <t>ROTO</t>
  </si>
  <si>
    <t>Eco Recycling Ltd</t>
  </si>
  <si>
    <t>ECORECO</t>
  </si>
  <si>
    <t>India Nippon Electricals Ltd</t>
  </si>
  <si>
    <t>INDNIPPON</t>
  </si>
  <si>
    <t>Madras Fertilizers Ltd</t>
  </si>
  <si>
    <t>MADRASFERT</t>
  </si>
  <si>
    <t>Sadhana Nitro Chem Ltd</t>
  </si>
  <si>
    <t>SADHNANIQ</t>
  </si>
  <si>
    <t>GNA Axles Ltd</t>
  </si>
  <si>
    <t>GNA</t>
  </si>
  <si>
    <t>Forbes Precision Tools and Machine Parts Ltd</t>
  </si>
  <si>
    <t>TOTEM</t>
  </si>
  <si>
    <t>Media Matrix Worldwide Ltd</t>
  </si>
  <si>
    <t>MMWL</t>
  </si>
  <si>
    <t>ASM Technologies Ltd</t>
  </si>
  <si>
    <t>ASMTEC</t>
  </si>
  <si>
    <t>Automobile Corp Of Goa Ltd</t>
  </si>
  <si>
    <t>ACGL</t>
  </si>
  <si>
    <t>Fedders Holding Ltd</t>
  </si>
  <si>
    <t>FEDDERSHOL</t>
  </si>
  <si>
    <t>Camlin Fine Sciences Ltd</t>
  </si>
  <si>
    <t>CAMLINFINE</t>
  </si>
  <si>
    <t>Systematix Corporate Services Ltd</t>
  </si>
  <si>
    <t>SYSTMTXC</t>
  </si>
  <si>
    <t>Ador Welding Ltd</t>
  </si>
  <si>
    <t>ADORWELD</t>
  </si>
  <si>
    <t>Everest Industries Ltd</t>
  </si>
  <si>
    <t>EVERESTIND</t>
  </si>
  <si>
    <t>Building Products - Prefab Structures</t>
  </si>
  <si>
    <t>Texmaco Infrastructure &amp; Holdings Ltd</t>
  </si>
  <si>
    <t>TEXINFRA</t>
  </si>
  <si>
    <t>Shanti Educational Initiatives Ltd</t>
  </si>
  <si>
    <t>SEIL</t>
  </si>
  <si>
    <t>Atul Auto Ltd</t>
  </si>
  <si>
    <t>ATULAUTO</t>
  </si>
  <si>
    <t>Three Wheelers</t>
  </si>
  <si>
    <t>Oriental Aromatics Ltd</t>
  </si>
  <si>
    <t>OAL</t>
  </si>
  <si>
    <t>Bharat Wire Ropes Ltd</t>
  </si>
  <si>
    <t>BHARATWIRE</t>
  </si>
  <si>
    <t>Jyoti Resins and Adhesives Ltd</t>
  </si>
  <si>
    <t>JYOTIRES</t>
  </si>
  <si>
    <t>Bigbloc Construction Ltd</t>
  </si>
  <si>
    <t>BIGBLOC</t>
  </si>
  <si>
    <t>Dcm Shriram Industries Ltd</t>
  </si>
  <si>
    <t>DCMSRIND</t>
  </si>
  <si>
    <t>Century Enka Ltd</t>
  </si>
  <si>
    <t>CENTENKA</t>
  </si>
  <si>
    <t>Zota Health Care Ltd</t>
  </si>
  <si>
    <t>ZOTA</t>
  </si>
  <si>
    <t>Arman Financial Services Ltd</t>
  </si>
  <si>
    <t>ARMANFIN</t>
  </si>
  <si>
    <t>Amines and Plasticizers Ltd</t>
  </si>
  <si>
    <t>AMNPLST</t>
  </si>
  <si>
    <t>Rama Steel Tubes Ltd</t>
  </si>
  <si>
    <t>RAMASTEEL</t>
  </si>
  <si>
    <t>Syncom Formulations (India) Ltd</t>
  </si>
  <si>
    <t>SYNCOMF</t>
  </si>
  <si>
    <t>Windlas Biotech Ltd</t>
  </si>
  <si>
    <t>WINDLAS</t>
  </si>
  <si>
    <t>Irm Energy Ltd</t>
  </si>
  <si>
    <t>IRMENERGY</t>
  </si>
  <si>
    <t>Fratelli Vineyards Ltd</t>
  </si>
  <si>
    <t>TINNATFL</t>
  </si>
  <si>
    <t>Mishtann Foods Ltd</t>
  </si>
  <si>
    <t>MISHTANN</t>
  </si>
  <si>
    <t>Yamuna Syndicate Ltd</t>
  </si>
  <si>
    <t>YSL</t>
  </si>
  <si>
    <t>Subex Ltd</t>
  </si>
  <si>
    <t>SUBEXLTD</t>
  </si>
  <si>
    <t>Last Mile Enterprises Ltd</t>
  </si>
  <si>
    <t>LASTMILE</t>
  </si>
  <si>
    <t>Real Estate Development</t>
  </si>
  <si>
    <t>BCL Industries Ltd</t>
  </si>
  <si>
    <t>BCLIND</t>
  </si>
  <si>
    <t>Kesar India Ltd</t>
  </si>
  <si>
    <t>KESAR</t>
  </si>
  <si>
    <t>Sportking India Ltd</t>
  </si>
  <si>
    <t>SPORTKING</t>
  </si>
  <si>
    <t>Filatex India Ltd</t>
  </si>
  <si>
    <t>FILATEX</t>
  </si>
  <si>
    <t>Tourism Finance Corporation of India Ltd</t>
  </si>
  <si>
    <t>TFCILTD</t>
  </si>
  <si>
    <t>MIC Electronics Ltd</t>
  </si>
  <si>
    <t>MICEL</t>
  </si>
  <si>
    <t>Allsec Technologies Ltd</t>
  </si>
  <si>
    <t>ALLSEC</t>
  </si>
  <si>
    <t>Marsons Ltd</t>
  </si>
  <si>
    <t>MARSONS</t>
  </si>
  <si>
    <t>Borosil Scientific Ltd</t>
  </si>
  <si>
    <t>BOROSCI</t>
  </si>
  <si>
    <t>Vascon Engineers Ltd</t>
  </si>
  <si>
    <t>VASCONEQ</t>
  </si>
  <si>
    <t>Rico Auto Industries Ltd</t>
  </si>
  <si>
    <t>RICOAUTO</t>
  </si>
  <si>
    <t>Likhitha Infrastructure Ltd</t>
  </si>
  <si>
    <t>LIKHITHA</t>
  </si>
  <si>
    <t>RIR Power Electronics Ltd</t>
  </si>
  <si>
    <t>RIR</t>
  </si>
  <si>
    <t>Yuken India Ltd</t>
  </si>
  <si>
    <t>YUKEN</t>
  </si>
  <si>
    <t>BMW Industries Ltd</t>
  </si>
  <si>
    <t>BMW</t>
  </si>
  <si>
    <t>Matrimony.Com Ltd</t>
  </si>
  <si>
    <t>MATRIMONY</t>
  </si>
  <si>
    <t>Popular Vehicles and Services Ltd</t>
  </si>
  <si>
    <t>PVSL</t>
  </si>
  <si>
    <t>Dhunseri Ventures Ltd</t>
  </si>
  <si>
    <t>DVL</t>
  </si>
  <si>
    <t>AMIC Forging Ltd</t>
  </si>
  <si>
    <t>AMIC</t>
  </si>
  <si>
    <t>Steel</t>
  </si>
  <si>
    <t>India Motor Parts &amp; Accessories Ltd</t>
  </si>
  <si>
    <t>IMPAL</t>
  </si>
  <si>
    <t>TV Today Network Limited</t>
  </si>
  <si>
    <t>TVTODAY</t>
  </si>
  <si>
    <t>Mangalore Chemicals and Fertilisers Ltd</t>
  </si>
  <si>
    <t>MANGCHEFER</t>
  </si>
  <si>
    <t>Hind Rectifiers Ltd</t>
  </si>
  <si>
    <t>HIRECT</t>
  </si>
  <si>
    <t>5Paisa Capital Ltd</t>
  </si>
  <si>
    <t>5PAISA</t>
  </si>
  <si>
    <t>NIIT Ltd</t>
  </si>
  <si>
    <t>NIITLTD</t>
  </si>
  <si>
    <t>Steel Exchange India Ltd</t>
  </si>
  <si>
    <t>STEELXIND</t>
  </si>
  <si>
    <t>Remus Pharmaceuticals Ltd</t>
  </si>
  <si>
    <t>REMUS</t>
  </si>
  <si>
    <t>Kellton Tech Solutions Ltd</t>
  </si>
  <si>
    <t>KELLTONTEC</t>
  </si>
  <si>
    <t>Tamilnadu Newsprint &amp; Papers Ltd</t>
  </si>
  <si>
    <t>TNPL</t>
  </si>
  <si>
    <t>GPT Healthcare Ltd</t>
  </si>
  <si>
    <t>GPTHEALTH</t>
  </si>
  <si>
    <t>Punjab Chemicals and Crop Protection Ltd</t>
  </si>
  <si>
    <t>PUNJABCHEM</t>
  </si>
  <si>
    <t>Manali Petrochemicals Ltd</t>
  </si>
  <si>
    <t>MANALIPETC</t>
  </si>
  <si>
    <t>MSP Steel &amp; Power Ltd</t>
  </si>
  <si>
    <t>MSPL</t>
  </si>
  <si>
    <t>NDR Auto Components Ltd</t>
  </si>
  <si>
    <t>NDRAUTO</t>
  </si>
  <si>
    <t>Krishana Phoschem Ltd</t>
  </si>
  <si>
    <t>KRISHANA</t>
  </si>
  <si>
    <t>GRM Overseas Ltd</t>
  </si>
  <si>
    <t>GRMOVER</t>
  </si>
  <si>
    <t>Cosmic CRF Ltd</t>
  </si>
  <si>
    <t>COSMICCRF</t>
  </si>
  <si>
    <t>Solex Energy Ltd</t>
  </si>
  <si>
    <t>SOLEX</t>
  </si>
  <si>
    <t>Butterfly Gandhimathi Appliances Ltd</t>
  </si>
  <si>
    <t>BUTTERFLY</t>
  </si>
  <si>
    <t>Suyog Telematics Ltd</t>
  </si>
  <si>
    <t>SUYOG</t>
  </si>
  <si>
    <t>SMC Global Securities Ltd</t>
  </si>
  <si>
    <t>SMCGLOBAL</t>
  </si>
  <si>
    <t>Shiva Cement Ltd</t>
  </si>
  <si>
    <t>SHIVACEM</t>
  </si>
  <si>
    <t>Allcargo Gati Ltd</t>
  </si>
  <si>
    <t>ACLGATI</t>
  </si>
  <si>
    <t>ULTRAMARINE &amp; PIGMENTS Ltd</t>
  </si>
  <si>
    <t>ULTRAMAR</t>
  </si>
  <si>
    <t>Andhra Sugars Ltd</t>
  </si>
  <si>
    <t>ANDHRSUGAR</t>
  </si>
  <si>
    <t>Kernex Microsystems (India) Ltd</t>
  </si>
  <si>
    <t>KERNEX</t>
  </si>
  <si>
    <t>JG Chemicals Ltd</t>
  </si>
  <si>
    <t>JGCHEM</t>
  </si>
  <si>
    <t>Eimco Elecon (India) Ltd</t>
  </si>
  <si>
    <t>EIMCOELECO</t>
  </si>
  <si>
    <t>Brightcom Group Ltd</t>
  </si>
  <si>
    <t>BCG</t>
  </si>
  <si>
    <t>Kopran Ltd</t>
  </si>
  <si>
    <t>KOPRAN</t>
  </si>
  <si>
    <t>Swelect Energy Systems Ltd</t>
  </si>
  <si>
    <t>SWELECTES</t>
  </si>
  <si>
    <t>Timex Group India Ltd</t>
  </si>
  <si>
    <t>TIMEX</t>
  </si>
  <si>
    <t>Centrum Capital Ltd</t>
  </si>
  <si>
    <t>CENTRUM</t>
  </si>
  <si>
    <t>Selan Exploration Technology Ltd</t>
  </si>
  <si>
    <t>SELAN</t>
  </si>
  <si>
    <t>Shree Digvijay Cement Co Ltd</t>
  </si>
  <si>
    <t>SHREDIGCEM</t>
  </si>
  <si>
    <t>Kotak Nifty 50 ETF</t>
  </si>
  <si>
    <t>NIFTY1</t>
  </si>
  <si>
    <t>One Point One Solutions Ltd</t>
  </si>
  <si>
    <t>ONEPOINT</t>
  </si>
  <si>
    <t>Himatsingka Seide Ltd</t>
  </si>
  <si>
    <t>HIMATSEIDE</t>
  </si>
  <si>
    <t>Spacenet Enterprises India Ltd</t>
  </si>
  <si>
    <t>SPCENET</t>
  </si>
  <si>
    <t>Ramco Systems Ltd</t>
  </si>
  <si>
    <t>RAMCOSYS</t>
  </si>
  <si>
    <t>Asian Energy Services Ltd</t>
  </si>
  <si>
    <t>ASIANENE</t>
  </si>
  <si>
    <t>Polo Queen Industrial and Fintech Ltd</t>
  </si>
  <si>
    <t>PQIF</t>
  </si>
  <si>
    <t>Associated Alcohols &amp; Breweries Ltd</t>
  </si>
  <si>
    <t>ASALCBR</t>
  </si>
  <si>
    <t>Taneja Aerospace and Aviation Ltd</t>
  </si>
  <si>
    <t>TANAA</t>
  </si>
  <si>
    <t>Aaswa Trading and Exports Ltd</t>
  </si>
  <si>
    <t>TCC</t>
  </si>
  <si>
    <t>Real Estate Services</t>
  </si>
  <si>
    <t>Monte Carlo Fashions Ltd</t>
  </si>
  <si>
    <t>MONTECARLO</t>
  </si>
  <si>
    <t>Eraaya Lifespaces Ltd</t>
  </si>
  <si>
    <t>ERAAYA</t>
  </si>
  <si>
    <t>Shankara Building Products Ltd</t>
  </si>
  <si>
    <t>SHANKARA</t>
  </si>
  <si>
    <t>Aurum Proptech Ltd</t>
  </si>
  <si>
    <t>AURUM</t>
  </si>
  <si>
    <t>Knowledge Marine &amp; Engineering Works Ltd</t>
  </si>
  <si>
    <t>KMEW</t>
  </si>
  <si>
    <t>Marine Transportation</t>
  </si>
  <si>
    <t>HLV Ltd</t>
  </si>
  <si>
    <t>HLVLTD</t>
  </si>
  <si>
    <t>Mukka Proteins Ltd</t>
  </si>
  <si>
    <t>MUKKA</t>
  </si>
  <si>
    <t>SPML Infra Ltd</t>
  </si>
  <si>
    <t>SPMLINFRA</t>
  </si>
  <si>
    <t>Avadh Sugar &amp; Energy Ltd</t>
  </si>
  <si>
    <t>AVADHSUGAR</t>
  </si>
  <si>
    <t>Lincoln Pharmaceuticals Ltd</t>
  </si>
  <si>
    <t>LINCOLN</t>
  </si>
  <si>
    <t>Panorama Studios International Ltd</t>
  </si>
  <si>
    <t>PANORAMA</t>
  </si>
  <si>
    <t>Ester Industries Ltd</t>
  </si>
  <si>
    <t>ESTER</t>
  </si>
  <si>
    <t>Best Agrolife Ltd</t>
  </si>
  <si>
    <t>BESTAGRO</t>
  </si>
  <si>
    <t>Wardwizard Innovations &amp; Mobility Ltd</t>
  </si>
  <si>
    <t>WARDINMOBI</t>
  </si>
  <si>
    <t>Ngl Fine Chem Ltd</t>
  </si>
  <si>
    <t>NGLFINE</t>
  </si>
  <si>
    <t>Xchanging Solutions Ltd</t>
  </si>
  <si>
    <t>XCHANGING</t>
  </si>
  <si>
    <t>Wealth First Portfolio Managers Ltd</t>
  </si>
  <si>
    <t>WEALTH</t>
  </si>
  <si>
    <t>Rishabh Instruments Ltd</t>
  </si>
  <si>
    <t>RISHABH</t>
  </si>
  <si>
    <t>Kirloskar Electric Company Ltd</t>
  </si>
  <si>
    <t>KECL</t>
  </si>
  <si>
    <t>Macpower CNC Machines Ltd</t>
  </si>
  <si>
    <t>MACPOWER</t>
  </si>
  <si>
    <t>Z F Steering Gear (India) Ltd</t>
  </si>
  <si>
    <t>ZFSTEERING</t>
  </si>
  <si>
    <t>Saurashtra Cement Ltd</t>
  </si>
  <si>
    <t>SAURASHCEM</t>
  </si>
  <si>
    <t>AVT Natural Products Ltd</t>
  </si>
  <si>
    <t>AVTNPL</t>
  </si>
  <si>
    <t>Kabra Extrusion Technik Ltd</t>
  </si>
  <si>
    <t>KABRAEXTRU</t>
  </si>
  <si>
    <t>KMC Speciality Hospitals (India) Ltd</t>
  </si>
  <si>
    <t>KMCSHIL</t>
  </si>
  <si>
    <t>Hexa Tradex Ltd</t>
  </si>
  <si>
    <t>HEXATRADEX</t>
  </si>
  <si>
    <t>CFF Fluid Control Ltd</t>
  </si>
  <si>
    <t>CFF</t>
  </si>
  <si>
    <t>Aerospace &amp; Defense</t>
  </si>
  <si>
    <t>Prakash Pipes Ltd</t>
  </si>
  <si>
    <t>PPL</t>
  </si>
  <si>
    <t>Capital Small Finance Bank Ltd</t>
  </si>
  <si>
    <t>CAPITALSFB</t>
  </si>
  <si>
    <t>Dwarikesh Sugar Industries Ltd</t>
  </si>
  <si>
    <t>DWARKESH</t>
  </si>
  <si>
    <t>Dhampur Sugar Mills Ltd</t>
  </si>
  <si>
    <t>DHAMPURSUG</t>
  </si>
  <si>
    <t>R K Swamy Ltd</t>
  </si>
  <si>
    <t>RKSWAMY</t>
  </si>
  <si>
    <t>Automotive Stampings and Assemblies Ltd</t>
  </si>
  <si>
    <t>ASAL</t>
  </si>
  <si>
    <t>Bliss GVS Pharma Ltd</t>
  </si>
  <si>
    <t>BLISSGVS</t>
  </si>
  <si>
    <t>Saraswati Commercial (India) Ltd</t>
  </si>
  <si>
    <t>ZSARACOM</t>
  </si>
  <si>
    <t>Snowman Logistics Ltd</t>
  </si>
  <si>
    <t>SNOWMAN</t>
  </si>
  <si>
    <t>Steelcast Ltd</t>
  </si>
  <si>
    <t>STEELCAS</t>
  </si>
  <si>
    <t>Trident Techlabs Ltd</t>
  </si>
  <si>
    <t>TECHLABS</t>
  </si>
  <si>
    <t>Aptech Ltd</t>
  </si>
  <si>
    <t>APTECHT</t>
  </si>
  <si>
    <t>Khazanchi Jewellers Ltd</t>
  </si>
  <si>
    <t>KHAZANCHI</t>
  </si>
  <si>
    <t>Apparel, Accessories &amp; Luxury Goods</t>
  </si>
  <si>
    <t>Signpost India Ltd</t>
  </si>
  <si>
    <t>SIGNPOST</t>
  </si>
  <si>
    <t>Kamdhenu Ltd</t>
  </si>
  <si>
    <t>KAMDHENU</t>
  </si>
  <si>
    <t>GIC Housing Finance Ltd</t>
  </si>
  <si>
    <t>GICHSGFIN</t>
  </si>
  <si>
    <t>Mafatlal Industries Ltd</t>
  </si>
  <si>
    <t>MAFATIND</t>
  </si>
  <si>
    <t>Dynamic Cables Ltd</t>
  </si>
  <si>
    <t>DYCL</t>
  </si>
  <si>
    <t>New Delhi Television Ltd</t>
  </si>
  <si>
    <t>NDTV</t>
  </si>
  <si>
    <t>Asian Star Co Ltd</t>
  </si>
  <si>
    <t>ASTAR</t>
  </si>
  <si>
    <t>Raj Rayon Industries Ltd</t>
  </si>
  <si>
    <t>RAJRILTD</t>
  </si>
  <si>
    <t>Mercury Ev-Tech Ltd</t>
  </si>
  <si>
    <t>MERCURYEV</t>
  </si>
  <si>
    <t>Kuantum Papers Ltd</t>
  </si>
  <si>
    <t>KUANTUM</t>
  </si>
  <si>
    <t>Credo Brands Marketing Ltd</t>
  </si>
  <si>
    <t>MUFTI</t>
  </si>
  <si>
    <t>Men's Clothing</t>
  </si>
  <si>
    <t>Beta Drugs Ltd</t>
  </si>
  <si>
    <t>BETA</t>
  </si>
  <si>
    <t>Uttam Sugar Mills Ltd</t>
  </si>
  <si>
    <t>UTTAMSUGAR</t>
  </si>
  <si>
    <t>Basilic Fly Studio Ltd</t>
  </si>
  <si>
    <t>BASILIC</t>
  </si>
  <si>
    <t>Beekay Steel Industries Ltd</t>
  </si>
  <si>
    <t>BEEKAY</t>
  </si>
  <si>
    <t>Vardhman Holdings Ltd</t>
  </si>
  <si>
    <t>VHL</t>
  </si>
  <si>
    <t>Chemfab Alkalis Ltd</t>
  </si>
  <si>
    <t>CHEMFAB</t>
  </si>
  <si>
    <t>Vinyas Innovative Technologies Ltd</t>
  </si>
  <si>
    <t>VINYAS</t>
  </si>
  <si>
    <t>Crest Ventures Ltd</t>
  </si>
  <si>
    <t>CREST</t>
  </si>
  <si>
    <t>Oswal Greentech Ltd</t>
  </si>
  <si>
    <t>OSWALGREEN</t>
  </si>
  <si>
    <t>Arihant Superstructures Ltd</t>
  </si>
  <si>
    <t>ARIHANTSUP</t>
  </si>
  <si>
    <t>Sunshine Capital Ltd</t>
  </si>
  <si>
    <t>SCL</t>
  </si>
  <si>
    <t>Gulshan Polyols Ltd</t>
  </si>
  <si>
    <t>GULPOLY</t>
  </si>
  <si>
    <t>Allcargo Terminals Ltd</t>
  </si>
  <si>
    <t>ATL</t>
  </si>
  <si>
    <t>Electrotherm (India) Ltd</t>
  </si>
  <si>
    <t>ELECTHERM</t>
  </si>
  <si>
    <t>Sri Adhikari Brothers Television Network Ltd</t>
  </si>
  <si>
    <t>SABTNL</t>
  </si>
  <si>
    <t>Control Print Ltd</t>
  </si>
  <si>
    <t>CONTROLPR</t>
  </si>
  <si>
    <t>Saint-Gobain Sekurit India Ltd</t>
  </si>
  <si>
    <t>SAINTGOBAIN</t>
  </si>
  <si>
    <t>VLS Finance Ltd</t>
  </si>
  <si>
    <t>VLSFINANCE</t>
  </si>
  <si>
    <t>Panacea Biotec Ltd</t>
  </si>
  <si>
    <t>PANACEABIO</t>
  </si>
  <si>
    <t>Faze Three Ltd</t>
  </si>
  <si>
    <t>FAZE3Q</t>
  </si>
  <si>
    <t>Sandesh Ltd</t>
  </si>
  <si>
    <t>SANDESH</t>
  </si>
  <si>
    <t>Arrow Greentech Ltd</t>
  </si>
  <si>
    <t>ARROWGREEN</t>
  </si>
  <si>
    <t>Nelcast Ltd</t>
  </si>
  <si>
    <t>NELCAST</t>
  </si>
  <si>
    <t>Tribhovandas Bhimji Zaveri Ltd</t>
  </si>
  <si>
    <t>TBZ</t>
  </si>
  <si>
    <t>Finkurve Financial Services Ltd</t>
  </si>
  <si>
    <t>FINKURVE</t>
  </si>
  <si>
    <t>Sakuma Exports Ltd</t>
  </si>
  <si>
    <t>SAKUMA</t>
  </si>
  <si>
    <t>Dharmaj Crop Guard Ltd</t>
  </si>
  <si>
    <t>DHARMAJ</t>
  </si>
  <si>
    <t>Indo Amines Ltd</t>
  </si>
  <si>
    <t>INDOAMIN</t>
  </si>
  <si>
    <t>Chaman Lal Setia Exports Ltd</t>
  </si>
  <si>
    <t>CLSEL</t>
  </si>
  <si>
    <t>Windsor Machines Ltd</t>
  </si>
  <si>
    <t>WINDMACHIN</t>
  </si>
  <si>
    <t>Ksolves India Ltd</t>
  </si>
  <si>
    <t>KSOLVES</t>
  </si>
  <si>
    <t>Transindia Real Estate Ltd</t>
  </si>
  <si>
    <t>TREL</t>
  </si>
  <si>
    <t>Veefin Solutions Ltd</t>
  </si>
  <si>
    <t>VEEFIN</t>
  </si>
  <si>
    <t>Application Software</t>
  </si>
  <si>
    <t>Pakka Limited</t>
  </si>
  <si>
    <t>PAKKA</t>
  </si>
  <si>
    <t>Heubach Colorants India Ltd</t>
  </si>
  <si>
    <t>HEUBACHIND</t>
  </si>
  <si>
    <t>Indo Rama Synthetics (India) Ltd</t>
  </si>
  <si>
    <t>INDORAMA</t>
  </si>
  <si>
    <t>3B Blackbio DX Ltd</t>
  </si>
  <si>
    <t>3BBLACKBIO</t>
  </si>
  <si>
    <t>Fertilizers &amp; Agricultural Chemicals</t>
  </si>
  <si>
    <t>Kamdhenu Ventures Ltd</t>
  </si>
  <si>
    <t>KAMOPAINTS</t>
  </si>
  <si>
    <t>Alphalogic Techsys Ltd</t>
  </si>
  <si>
    <t>ALPHALOGIC</t>
  </si>
  <si>
    <t>Allied Digital Services Ltd</t>
  </si>
  <si>
    <t>ADSL</t>
  </si>
  <si>
    <t>Sat Industries Ltd</t>
  </si>
  <si>
    <t>SATINDLTD</t>
  </si>
  <si>
    <t>Sahana System Ltd</t>
  </si>
  <si>
    <t>SAHANA</t>
  </si>
  <si>
    <t>State Trading Corporation of India Ltd</t>
  </si>
  <si>
    <t>STCINDIA</t>
  </si>
  <si>
    <t>Manoj Vaibhav Gems N Jewellers Ltd</t>
  </si>
  <si>
    <t>MVGJL</t>
  </si>
  <si>
    <t>Satia Industries Ltd</t>
  </si>
  <si>
    <t>SATIA</t>
  </si>
  <si>
    <t>Ganesh Benzoplast Ltd</t>
  </si>
  <si>
    <t>GANESHBE</t>
  </si>
  <si>
    <t>Sutlej Textiles and Industries Ltd</t>
  </si>
  <si>
    <t>SUTLEJTEX</t>
  </si>
  <si>
    <t>Ganesh Green Bharat Ltd</t>
  </si>
  <si>
    <t>GGBL</t>
  </si>
  <si>
    <t>Vashu Bhagnani Industries Ltd</t>
  </si>
  <si>
    <t>POOJAENT</t>
  </si>
  <si>
    <t>Asian Granito India Ltd</t>
  </si>
  <si>
    <t>ASIANTILES</t>
  </si>
  <si>
    <t>Magadh Sugar &amp; Energy Ltd</t>
  </si>
  <si>
    <t>MAGADSUGAR</t>
  </si>
  <si>
    <t>IST Ltd</t>
  </si>
  <si>
    <t>ISTLTD</t>
  </si>
  <si>
    <t>Kriti Industries (India) Limited</t>
  </si>
  <si>
    <t>KRITI</t>
  </si>
  <si>
    <t>Enkei Wheels (India) Ltd</t>
  </si>
  <si>
    <t>ENKEIWHEL</t>
  </si>
  <si>
    <t>20 Microns Ltd</t>
  </si>
  <si>
    <t>20MICRONS</t>
  </si>
  <si>
    <t>Urja Global Ltd</t>
  </si>
  <si>
    <t>URJA</t>
  </si>
  <si>
    <t>Waaree Technologies Ltd</t>
  </si>
  <si>
    <t>WAAREE</t>
  </si>
  <si>
    <t>Nahar Spinning Mills Ltd</t>
  </si>
  <si>
    <t>NAHARSPING</t>
  </si>
  <si>
    <t>Ceinsys Tech Ltd</t>
  </si>
  <si>
    <t>CEINSYSTECH</t>
  </si>
  <si>
    <t>AGI Infra Ltd</t>
  </si>
  <si>
    <t>AGIIL</t>
  </si>
  <si>
    <t>Max India Ltd</t>
  </si>
  <si>
    <t>MAXIND</t>
  </si>
  <si>
    <t>Jay Bharat Maruti Ltd</t>
  </si>
  <si>
    <t>JAYBARMARU</t>
  </si>
  <si>
    <t>Shalimar Paints Ltd</t>
  </si>
  <si>
    <t>SHALPAINTS</t>
  </si>
  <si>
    <t>Vimta Labs Ltd</t>
  </si>
  <si>
    <t>VIMTALABS</t>
  </si>
  <si>
    <t>Kothari Petrochemicals Ltd</t>
  </si>
  <si>
    <t>KOTHARIPET</t>
  </si>
  <si>
    <t>Ravindra Energy Ltd</t>
  </si>
  <si>
    <t>RELTD</t>
  </si>
  <si>
    <t>Sika Interplant Systems Ltd</t>
  </si>
  <si>
    <t>SIKA</t>
  </si>
  <si>
    <t>Radhika Jeweltech Ltd</t>
  </si>
  <si>
    <t>RADHIKAJWE</t>
  </si>
  <si>
    <t>BEML Land Assets Ltd</t>
  </si>
  <si>
    <t>BLAL</t>
  </si>
  <si>
    <t>NACL Industries Ltd</t>
  </si>
  <si>
    <t>NACLIND</t>
  </si>
  <si>
    <t>RACL Geartech Ltd</t>
  </si>
  <si>
    <t>RACLGEAR</t>
  </si>
  <si>
    <t>Ice Make Refrigeration Ltd</t>
  </si>
  <si>
    <t>ICEMAKE</t>
  </si>
  <si>
    <t>Bajaj Healthcare Ltd</t>
  </si>
  <si>
    <t>BAJAJHCARE</t>
  </si>
  <si>
    <t>AGS Transact Technologies Ltd</t>
  </si>
  <si>
    <t>AGSTRA</t>
  </si>
  <si>
    <t>Lancer Container Lines Ltd</t>
  </si>
  <si>
    <t>LANCER</t>
  </si>
  <si>
    <t>Uniphos Enterprises Ltd</t>
  </si>
  <si>
    <t>UNIENTER</t>
  </si>
  <si>
    <t>Vilas Transcore Ltd</t>
  </si>
  <si>
    <t>VILAS</t>
  </si>
  <si>
    <t>Tuticorin Alkali Chemicals and Fertilizers Ltd</t>
  </si>
  <si>
    <t>TUTIALKA</t>
  </si>
  <si>
    <t>Pudumjee Paper Products Ltd</t>
  </si>
  <si>
    <t>PDMJEPAPER</t>
  </si>
  <si>
    <t>Bharat Parenterals Ltd</t>
  </si>
  <si>
    <t>BPLPHARMA</t>
  </si>
  <si>
    <t>Valiant Organics Ltd</t>
  </si>
  <si>
    <t>VALIANTORG</t>
  </si>
  <si>
    <t>Innovana Thinklabs Ltd</t>
  </si>
  <si>
    <t>INNOVANA</t>
  </si>
  <si>
    <t>VL E-Governance &amp; IT Solutions Ltd</t>
  </si>
  <si>
    <t>VLEGOV</t>
  </si>
  <si>
    <t>Vintage Coffee and Beverages Ltd</t>
  </si>
  <si>
    <t>VINCOFE</t>
  </si>
  <si>
    <t>GHCL Textiles Ltd</t>
  </si>
  <si>
    <t>GHCLTEXTIL</t>
  </si>
  <si>
    <t>Krystal Integrated Services Ltd</t>
  </si>
  <si>
    <t>KRYSTAL</t>
  </si>
  <si>
    <t>Zodiac Energy Ltd</t>
  </si>
  <si>
    <t>ZODIAC</t>
  </si>
  <si>
    <t>Industrial and Prudential Investment Co Ltd</t>
  </si>
  <si>
    <t>INDPRUD</t>
  </si>
  <si>
    <t>Filatex Fashions Ltd</t>
  </si>
  <si>
    <t>FILATFASH</t>
  </si>
  <si>
    <t>Voith Paper Fabrics India Ltd</t>
  </si>
  <si>
    <t>VOITHPAPR</t>
  </si>
  <si>
    <t>Rhetan TMT Ltd</t>
  </si>
  <si>
    <t>RHETAN</t>
  </si>
  <si>
    <t>TGV SRAAC Ltd</t>
  </si>
  <si>
    <t>TGVSL</t>
  </si>
  <si>
    <t>Jaybharat Textiles and Real Estate Ltd</t>
  </si>
  <si>
    <t>JAYTEX</t>
  </si>
  <si>
    <t>Munjal Auto Industries Ltd</t>
  </si>
  <si>
    <t>MUNJALAU</t>
  </si>
  <si>
    <t>Elin Electronics Ltd</t>
  </si>
  <si>
    <t>ELIN</t>
  </si>
  <si>
    <t>RSWM Ltd</t>
  </si>
  <si>
    <t>RSWM</t>
  </si>
  <si>
    <t>Zuari Industries Ltd</t>
  </si>
  <si>
    <t>ZUARIIND</t>
  </si>
  <si>
    <t>Anuh Pharma Ltd</t>
  </si>
  <si>
    <t>ANUHPHR</t>
  </si>
  <si>
    <t>Meson Valves India Ltd</t>
  </si>
  <si>
    <t>MESON</t>
  </si>
  <si>
    <t>NCL Industries Ltd</t>
  </si>
  <si>
    <t>NCLIND</t>
  </si>
  <si>
    <t>Foods and Inns Ltd</t>
  </si>
  <si>
    <t>FOODSIN</t>
  </si>
  <si>
    <t>Bajaj Steel Industries Ltd</t>
  </si>
  <si>
    <t>BAJAJST</t>
  </si>
  <si>
    <t>Orient Paper and Industries Ltd</t>
  </si>
  <si>
    <t>ORIENTPPR</t>
  </si>
  <si>
    <t>Benares Hotels Ltd</t>
  </si>
  <si>
    <t>BENARAS</t>
  </si>
  <si>
    <t>Infobeans Technologies Ltd</t>
  </si>
  <si>
    <t>INFOBEAN</t>
  </si>
  <si>
    <t>MMP Industries Ltd</t>
  </si>
  <si>
    <t>MMP</t>
  </si>
  <si>
    <t>Rushil Decor Ltd</t>
  </si>
  <si>
    <t>RUSHIL</t>
  </si>
  <si>
    <t>Aimtron Electronics Ltd</t>
  </si>
  <si>
    <t>AIMTRON</t>
  </si>
  <si>
    <t>Visaka Industries Ltd</t>
  </si>
  <si>
    <t>VISAKAIND</t>
  </si>
  <si>
    <t>Renaissance Global Ltd</t>
  </si>
  <si>
    <t>RGL</t>
  </si>
  <si>
    <t>Essar Shipping Ltd</t>
  </si>
  <si>
    <t>ESSARSHPNG</t>
  </si>
  <si>
    <t>Sastasundar Ventures Ltd</t>
  </si>
  <si>
    <t>SASTASUNDR</t>
  </si>
  <si>
    <t>Bodal Chemicals Ltd</t>
  </si>
  <si>
    <t>BODALCHEM</t>
  </si>
  <si>
    <t>Jaykay Enterprises Ltd</t>
  </si>
  <si>
    <t>JAYKAY</t>
  </si>
  <si>
    <t>Dhanlaxmi Bank Ltd</t>
  </si>
  <si>
    <t>DHANBANK</t>
  </si>
  <si>
    <t>Primo Chemicals Ltd</t>
  </si>
  <si>
    <t>PRIMO</t>
  </si>
  <si>
    <t>Sree Rayalaseema Hi-Strength Hypo Ltd</t>
  </si>
  <si>
    <t>SRHHYPOLTD</t>
  </si>
  <si>
    <t>Entertainment Network (India) Ltd</t>
  </si>
  <si>
    <t>ENIL</t>
  </si>
  <si>
    <t>Radio</t>
  </si>
  <si>
    <t>Rane Brake Linings Ltd</t>
  </si>
  <si>
    <t>RBL</t>
  </si>
  <si>
    <t>RMC Switchgears Ltd</t>
  </si>
  <si>
    <t>RMC</t>
  </si>
  <si>
    <t>Ambika Cotton Mills Ltd</t>
  </si>
  <si>
    <t>AMBIKCO</t>
  </si>
  <si>
    <t>SAR Televenture Ltd</t>
  </si>
  <si>
    <t>SARTELE</t>
  </si>
  <si>
    <t>V-Marc India Ltd</t>
  </si>
  <si>
    <t>VMARCIND</t>
  </si>
  <si>
    <t>Royal Orchid Hotels Ltd</t>
  </si>
  <si>
    <t>ROHLTD</t>
  </si>
  <si>
    <t>Emkay Taps and Cutting Tools Ltd</t>
  </si>
  <si>
    <t>EMKAYTOOLS</t>
  </si>
  <si>
    <t>Algoquant Fintech Ltd</t>
  </si>
  <si>
    <t>AQFINTECH</t>
  </si>
  <si>
    <t>Jayant Agro-Organics Ltd</t>
  </si>
  <si>
    <t>JAYAGROGN</t>
  </si>
  <si>
    <t>Jagsonpal Pharmaceuticals Ltd</t>
  </si>
  <si>
    <t>JAGSNPHARM</t>
  </si>
  <si>
    <t>Hardwyn India Ltd</t>
  </si>
  <si>
    <t>HARDWYN</t>
  </si>
  <si>
    <t>Building Products - Glass</t>
  </si>
  <si>
    <t>Chemcon Speciality Chemicals Ltd</t>
  </si>
  <si>
    <t>CHEMCON</t>
  </si>
  <si>
    <t>CSL Finance Ltd</t>
  </si>
  <si>
    <t>CSLFINANCE</t>
  </si>
  <si>
    <t>Creative Newtech Ltd</t>
  </si>
  <si>
    <t>CREATIVE</t>
  </si>
  <si>
    <t>Alliance Integrated Metaliks Ltd</t>
  </si>
  <si>
    <t>AIML</t>
  </si>
  <si>
    <t>PNGS Gargi Fashion Jewellery Ltd</t>
  </si>
  <si>
    <t>GARGI</t>
  </si>
  <si>
    <t>Apparel Retail</t>
  </si>
  <si>
    <t>K&amp;R Rail Engineering Ltd</t>
  </si>
  <si>
    <t>KRRAIL</t>
  </si>
  <si>
    <t>Investment Trust of India Ltd</t>
  </si>
  <si>
    <t>THEINVEST</t>
  </si>
  <si>
    <t>Transpek Industry Ltd</t>
  </si>
  <si>
    <t>TRANSPEK</t>
  </si>
  <si>
    <t>SBC Exports Ltd</t>
  </si>
  <si>
    <t>SBC</t>
  </si>
  <si>
    <t>Career Point Ltd</t>
  </si>
  <si>
    <t>CAREERP</t>
  </si>
  <si>
    <t>W S Industries (India) Ltd</t>
  </si>
  <si>
    <t>WSI</t>
  </si>
  <si>
    <t>Gandhi Special Tubes Ltd</t>
  </si>
  <si>
    <t>GANDHITUBE</t>
  </si>
  <si>
    <t>Eldeco Housing and Industries Ltd</t>
  </si>
  <si>
    <t>ELDEHSG</t>
  </si>
  <si>
    <t>Tracxn Technologies Ltd</t>
  </si>
  <si>
    <t>TRACXN</t>
  </si>
  <si>
    <t>Vishnusurya Projects and Infra Ltd</t>
  </si>
  <si>
    <t>VISHNUINFR</t>
  </si>
  <si>
    <t>ADC India Communications Ltd</t>
  </si>
  <si>
    <t>ADCINDIA</t>
  </si>
  <si>
    <t>Silver Touch Technologies Ltd</t>
  </si>
  <si>
    <t>SILVERTUC</t>
  </si>
  <si>
    <t>Ritco Logistics Ltd</t>
  </si>
  <si>
    <t>RITCO</t>
  </si>
  <si>
    <t>Sar Auto Products Ltd</t>
  </si>
  <si>
    <t>SAPL</t>
  </si>
  <si>
    <t>Ugar Sugar Works Ltd</t>
  </si>
  <si>
    <t>UGARSUGAR</t>
  </si>
  <si>
    <t>Onward Technologies Ltd</t>
  </si>
  <si>
    <t>ONWARDTEC</t>
  </si>
  <si>
    <t>Morganite Crucible (India) Ltd</t>
  </si>
  <si>
    <t>MORGANITE</t>
  </si>
  <si>
    <t>TAAL Enterprises Ltd</t>
  </si>
  <si>
    <t>TAALENT</t>
  </si>
  <si>
    <t>Australian Premium Solar (India) Ltd</t>
  </si>
  <si>
    <t>APS</t>
  </si>
  <si>
    <t>Photovoltaic Solar Systems &amp; Equipment</t>
  </si>
  <si>
    <t>Mindteck (India) Ltd</t>
  </si>
  <si>
    <t>MINDTECK</t>
  </si>
  <si>
    <t>Kotyark Industries Ltd</t>
  </si>
  <si>
    <t>KOTYARK</t>
  </si>
  <si>
    <t>EKI Energy Services Ltd</t>
  </si>
  <si>
    <t>EKI</t>
  </si>
  <si>
    <t>Environmental &amp; Facilities Services</t>
  </si>
  <si>
    <t>Shree Ganesh Remedies Ltd</t>
  </si>
  <si>
    <t>SGRL</t>
  </si>
  <si>
    <t>Onmobile Global Ltd</t>
  </si>
  <si>
    <t>ONMOBILE</t>
  </si>
  <si>
    <t>Davangere Sugar Company Ltd</t>
  </si>
  <si>
    <t>DAVANGERE</t>
  </si>
  <si>
    <t>KSE Ltd</t>
  </si>
  <si>
    <t>KSE</t>
  </si>
  <si>
    <t>Vikas Lifecare Ltd</t>
  </si>
  <si>
    <t>VIKASLIFE</t>
  </si>
  <si>
    <t>Radiant Cash Management Services Ltd</t>
  </si>
  <si>
    <t>RADIANTCMS</t>
  </si>
  <si>
    <t>Rajapalayam Mills Ltd</t>
  </si>
  <si>
    <t>RAJPALAYAM</t>
  </si>
  <si>
    <t>Dhunseri Investments Ltd</t>
  </si>
  <si>
    <t>DHUNINV</t>
  </si>
  <si>
    <t>Deccan Cements Ltd</t>
  </si>
  <si>
    <t>DECCANCE</t>
  </si>
  <si>
    <t>TPL Plastech Ltd</t>
  </si>
  <si>
    <t>TPLPLASTEH</t>
  </si>
  <si>
    <t>Concord Control Systems Ltd</t>
  </si>
  <si>
    <t>CNCRD</t>
  </si>
  <si>
    <t>Vasa Denticity Ltd</t>
  </si>
  <si>
    <t>DENTALKART</t>
  </si>
  <si>
    <t>Kore Digital Ltd</t>
  </si>
  <si>
    <t>Hp Adhesives Ltd</t>
  </si>
  <si>
    <t>HPAL</t>
  </si>
  <si>
    <t>Moneyboxx Finance Ltd</t>
  </si>
  <si>
    <t>MONEYBOXX</t>
  </si>
  <si>
    <t>Fermenta Biotech Ltd</t>
  </si>
  <si>
    <t>FERMENTA</t>
  </si>
  <si>
    <t>Krishna Defence &amp; Allied Industries Ltd</t>
  </si>
  <si>
    <t>KRISHNADEF</t>
  </si>
  <si>
    <t>Hindustan Composites Ltd</t>
  </si>
  <si>
    <t>HINDCOMPOS</t>
  </si>
  <si>
    <t>Sathlokhar Synergys E&amp;C Global Ltd</t>
  </si>
  <si>
    <t>SSEGL</t>
  </si>
  <si>
    <t>Axtel Industries Ltd</t>
  </si>
  <si>
    <t>AXTEL</t>
  </si>
  <si>
    <t>SPEL Semiconductor Ltd</t>
  </si>
  <si>
    <t>SPELS</t>
  </si>
  <si>
    <t>De Nora India Ltd</t>
  </si>
  <si>
    <t>DENORA</t>
  </si>
  <si>
    <t>The Ruby Mills Ltd</t>
  </si>
  <si>
    <t>RUBYMILLS</t>
  </si>
  <si>
    <t>Jindal Poly Investment and Finance Company Ltd</t>
  </si>
  <si>
    <t>JPOLYINVST</t>
  </si>
  <si>
    <t>Prime Securities Ltd</t>
  </si>
  <si>
    <t>PRIMESECU</t>
  </si>
  <si>
    <t>Aditya Birla Money Ltd</t>
  </si>
  <si>
    <t>BIRLAMONEY</t>
  </si>
  <si>
    <t>NINtec Systems Ltd</t>
  </si>
  <si>
    <t>NINSYS</t>
  </si>
  <si>
    <t>Integra Engineering India Ltd</t>
  </si>
  <si>
    <t>INTEGRAEN</t>
  </si>
  <si>
    <t>Tamilnadu Petroproducts Ltd</t>
  </si>
  <si>
    <t>TNPETRO</t>
  </si>
  <si>
    <t>STEL Holdings Ltd</t>
  </si>
  <si>
    <t>STEL</t>
  </si>
  <si>
    <t>Dhampur Bio Organics Ltd</t>
  </si>
  <si>
    <t>DBOL</t>
  </si>
  <si>
    <t>Linc Ltd</t>
  </si>
  <si>
    <t>LINC</t>
  </si>
  <si>
    <t>Frontier Springs Ltd</t>
  </si>
  <si>
    <t>FRONTSP</t>
  </si>
  <si>
    <t>Jindal Photo Ltd</t>
  </si>
  <si>
    <t>JINDALPHOT</t>
  </si>
  <si>
    <t>Oswal Agro Mills Ltd</t>
  </si>
  <si>
    <t>OSWALAGRO</t>
  </si>
  <si>
    <t>Gloster Ltd</t>
  </si>
  <si>
    <t>GLOSTERLTD</t>
  </si>
  <si>
    <t>Integrated Industries Ltd</t>
  </si>
  <si>
    <t>IIL</t>
  </si>
  <si>
    <t>Electronic Components</t>
  </si>
  <si>
    <t>Capital India Finance Ltd</t>
  </si>
  <si>
    <t>CIFL</t>
  </si>
  <si>
    <t>Cheviot Co Ltd</t>
  </si>
  <si>
    <t>CHEVIOT</t>
  </si>
  <si>
    <t>Shivalik Rasayan Ltd</t>
  </si>
  <si>
    <t>SHIVALIK</t>
  </si>
  <si>
    <t>HDFC Nifty 50 ETF</t>
  </si>
  <si>
    <t>HDFCNIFTY</t>
  </si>
  <si>
    <t>Giriraj Civil Developers Ltd</t>
  </si>
  <si>
    <t>GIRIRAJ</t>
  </si>
  <si>
    <t>Ratnaveer Precision Engineering Ltd</t>
  </si>
  <si>
    <t>RATNAVEER</t>
  </si>
  <si>
    <t>Spencer's Retail Ltd</t>
  </si>
  <si>
    <t>SPENCERS</t>
  </si>
  <si>
    <t>Sarveshwar Foods Ltd</t>
  </si>
  <si>
    <t>SARVESHWAR</t>
  </si>
  <si>
    <t>Permanent Magnets Ltd</t>
  </si>
  <si>
    <t>PERMAGN</t>
  </si>
  <si>
    <t>Jagatjit Industries Ltd</t>
  </si>
  <si>
    <t>JAGAJITIND</t>
  </si>
  <si>
    <t>Andhra Cements Ltd</t>
  </si>
  <si>
    <t>ACL</t>
  </si>
  <si>
    <t>Digispice Technologies Ltd</t>
  </si>
  <si>
    <t>DIGISPICE</t>
  </si>
  <si>
    <t>GFL Ltd</t>
  </si>
  <si>
    <t>GFLLIMITED</t>
  </si>
  <si>
    <t>R S Software (India) Ltd</t>
  </si>
  <si>
    <t>RSSOFTWARE</t>
  </si>
  <si>
    <t>All e Technologies Ltd</t>
  </si>
  <si>
    <t>ALLETEC</t>
  </si>
  <si>
    <t>Repro India Ltd</t>
  </si>
  <si>
    <t>REPRO</t>
  </si>
  <si>
    <t>Andhra Petrochemicals Ltd</t>
  </si>
  <si>
    <t>ANDHRAPET</t>
  </si>
  <si>
    <t>Apex Frozen Foods Ltd</t>
  </si>
  <si>
    <t>APEX</t>
  </si>
  <si>
    <t>Zuari Agro Chemicals Ltd</t>
  </si>
  <si>
    <t>ZUARI</t>
  </si>
  <si>
    <t>Chembond Chemicals Ltd</t>
  </si>
  <si>
    <t>CHEMBOND</t>
  </si>
  <si>
    <t>Khaitan Chemicals and Fertilizers Ltd</t>
  </si>
  <si>
    <t>KHAICHEM</t>
  </si>
  <si>
    <t>Liberty Shoes Ltd</t>
  </si>
  <si>
    <t>LIBERTSHOE</t>
  </si>
  <si>
    <t>Coffee Day Enterprises Ltd</t>
  </si>
  <si>
    <t>COFFEEDAY</t>
  </si>
  <si>
    <t>Plastiblends India Ltd</t>
  </si>
  <si>
    <t>PLASTIBLEN</t>
  </si>
  <si>
    <t>Shree Pushkar Chemicals &amp; Fertilisers Ltd</t>
  </si>
  <si>
    <t>SHREEPUSHK</t>
  </si>
  <si>
    <t>Simplex Infrastructures Ltd</t>
  </si>
  <si>
    <t>SIMPLEXINF</t>
  </si>
  <si>
    <t>Zee Media Corporation Ltd</t>
  </si>
  <si>
    <t>ZEEMEDIA</t>
  </si>
  <si>
    <t>Nectar Lifesciences Ltd</t>
  </si>
  <si>
    <t>NECLIFE</t>
  </si>
  <si>
    <t>Nahar Poly Films Ltd</t>
  </si>
  <si>
    <t>NAHARPOLY</t>
  </si>
  <si>
    <t>Arihant Capital Markets Ltd</t>
  </si>
  <si>
    <t>ARIHANTCAP</t>
  </si>
  <si>
    <t>Speciality Restaurants Ltd</t>
  </si>
  <si>
    <t>SPECIALITY</t>
  </si>
  <si>
    <t>Birla Cable Ltd</t>
  </si>
  <si>
    <t>BIRLACABLE</t>
  </si>
  <si>
    <t>GeeCee Ventures Ltd</t>
  </si>
  <si>
    <t>GEECEE</t>
  </si>
  <si>
    <t>Mallcom (India) Ltd</t>
  </si>
  <si>
    <t>MALLCOM</t>
  </si>
  <si>
    <t>Macfos Ltd</t>
  </si>
  <si>
    <t>ROBU</t>
  </si>
  <si>
    <t>Computer &amp; Electronics Retail</t>
  </si>
  <si>
    <t>S J Logistics (India) Ltd</t>
  </si>
  <si>
    <t>SJLOGISTIC</t>
  </si>
  <si>
    <t>Forbes &amp; Company Ltd</t>
  </si>
  <si>
    <t>FORBESCO</t>
  </si>
  <si>
    <t>Artemis Electricals and Projects Ltd</t>
  </si>
  <si>
    <t>AEPL</t>
  </si>
  <si>
    <t>Sical Logistics Ltd</t>
  </si>
  <si>
    <t>SICALLOG</t>
  </si>
  <si>
    <t>Cropster Agro Ltd</t>
  </si>
  <si>
    <t>CROPSTER</t>
  </si>
  <si>
    <t>Annapurna Swadisht Ltd</t>
  </si>
  <si>
    <t>ANNAPURNA</t>
  </si>
  <si>
    <t>Sarla Performance Fibers Ltd</t>
  </si>
  <si>
    <t>SARLAPOLY</t>
  </si>
  <si>
    <t>Hampton Sky Realty Ltd</t>
  </si>
  <si>
    <t>HAMPTON</t>
  </si>
  <si>
    <t>GVK Power &amp; Infrastructure Ltd</t>
  </si>
  <si>
    <t>GVKPIL</t>
  </si>
  <si>
    <t>Airports</t>
  </si>
  <si>
    <t>S Chand and Company Ltd</t>
  </si>
  <si>
    <t>SCHAND</t>
  </si>
  <si>
    <t>Shankar Lal Rampal Dye-Chem Ltd</t>
  </si>
  <si>
    <t>SRD</t>
  </si>
  <si>
    <t>Hazoor Multi Projects Ltd</t>
  </si>
  <si>
    <t>HAZOOR</t>
  </si>
  <si>
    <t>Bhageria Industries Ltd</t>
  </si>
  <si>
    <t>BHAGERIA</t>
  </si>
  <si>
    <t>AFCOM Holdings Ltd</t>
  </si>
  <si>
    <t>AFCOM</t>
  </si>
  <si>
    <t>RPP Infra Projects Ltd</t>
  </si>
  <si>
    <t>RPPINFRA</t>
  </si>
  <si>
    <t>Race Eco Chain Ltd</t>
  </si>
  <si>
    <t>RACE</t>
  </si>
  <si>
    <t>Wim Plast Ltd</t>
  </si>
  <si>
    <t>WIMPLAST</t>
  </si>
  <si>
    <t>Vinyl Chemicals (India) Ltd</t>
  </si>
  <si>
    <t>VINYLINDIA</t>
  </si>
  <si>
    <t>TVS Electronics Ltd</t>
  </si>
  <si>
    <t>TVSELECT</t>
  </si>
  <si>
    <t>RBM Infracon Ltd</t>
  </si>
  <si>
    <t>RBMINFRA</t>
  </si>
  <si>
    <t>Petro Carbon and Chemicals Ltd</t>
  </si>
  <si>
    <t>PCCL</t>
  </si>
  <si>
    <t>Metals - Coke</t>
  </si>
  <si>
    <t>MBL Infrastructure Ltd</t>
  </si>
  <si>
    <t>MBLINFRA</t>
  </si>
  <si>
    <t>Emami Paper Mills Ltd</t>
  </si>
  <si>
    <t>EMAMIPAP</t>
  </si>
  <si>
    <t>Virtuoso Optoelectronics Ltd</t>
  </si>
  <si>
    <t>VOEPL</t>
  </si>
  <si>
    <t>Shriram Asset Management Co Ltd</t>
  </si>
  <si>
    <t>SRAMSET</t>
  </si>
  <si>
    <t>Nile Ltd</t>
  </si>
  <si>
    <t>NILE</t>
  </si>
  <si>
    <t>Kaycee Industries Ltd</t>
  </si>
  <si>
    <t>KAYCEEI</t>
  </si>
  <si>
    <t>U. P. Hotels Ltd</t>
  </si>
  <si>
    <t>UPHOT</t>
  </si>
  <si>
    <t>Mac Charles (India) Ltd</t>
  </si>
  <si>
    <t>MCCHRLS-B</t>
  </si>
  <si>
    <t>EFFWA Infra &amp; Research Ltd</t>
  </si>
  <si>
    <t>EFFWA</t>
  </si>
  <si>
    <t>Kriti Nutrients Ltd</t>
  </si>
  <si>
    <t>KRITINUT</t>
  </si>
  <si>
    <t>IND Swift Laboratories Ltd</t>
  </si>
  <si>
    <t>INDSWFTLAB</t>
  </si>
  <si>
    <t>TAC Infosec Ltd</t>
  </si>
  <si>
    <t>TAC</t>
  </si>
  <si>
    <t>Sukhjit Starch and Chemicals Ltd</t>
  </si>
  <si>
    <t>SUKHJITS</t>
  </si>
  <si>
    <t>Newtime Infrastructure Ltd</t>
  </si>
  <si>
    <t>NEWINFRA</t>
  </si>
  <si>
    <t>Mkventures Capital Ltd</t>
  </si>
  <si>
    <t>MKVENTURES</t>
  </si>
  <si>
    <t>Shree Tirupati Balajee FIBC Ltd</t>
  </si>
  <si>
    <t>TIRUPATI</t>
  </si>
  <si>
    <t>Shreyas Shipping and Logistics Ltd</t>
  </si>
  <si>
    <t>SHREYAS</t>
  </si>
  <si>
    <t>Alankit Ltd</t>
  </si>
  <si>
    <t>ALANKIT</t>
  </si>
  <si>
    <t>Ashima Ltd</t>
  </si>
  <si>
    <t>ASHIMASYN</t>
  </si>
  <si>
    <t>Veljan Denison Ltd</t>
  </si>
  <si>
    <t>VELJAN</t>
  </si>
  <si>
    <t>Shri Jagdamba Polymers Ltd</t>
  </si>
  <si>
    <t>SHRJAGP</t>
  </si>
  <si>
    <t>Kisan Mouldings Ltd</t>
  </si>
  <si>
    <t>KISAN</t>
  </si>
  <si>
    <t>Tara Chand Infralogistic Solutions Ltd</t>
  </si>
  <si>
    <t>TARACHAND</t>
  </si>
  <si>
    <t>Nitta Gelatin India Ltd</t>
  </si>
  <si>
    <t>NITTAGELA</t>
  </si>
  <si>
    <t>Parsvnath Developers Ltd</t>
  </si>
  <si>
    <t>PARSVNATH</t>
  </si>
  <si>
    <t>Viceroy Hotels Ltd</t>
  </si>
  <si>
    <t>VHLTD</t>
  </si>
  <si>
    <t>Global Surfaces Ltd</t>
  </si>
  <si>
    <t>GSLSU</t>
  </si>
  <si>
    <t>Sahaj Solar Ltd</t>
  </si>
  <si>
    <t>SAHAJSOLAR</t>
  </si>
  <si>
    <t>Stovec Industries Ltd</t>
  </si>
  <si>
    <t>STOVACQ</t>
  </si>
  <si>
    <t>Jay Jalaram Technologies Ltd</t>
  </si>
  <si>
    <t>KORE</t>
  </si>
  <si>
    <t>Bedmutha Industries Ltd</t>
  </si>
  <si>
    <t>BEDMUTHA</t>
  </si>
  <si>
    <t>ABS Marine Services Ltd</t>
  </si>
  <si>
    <t>ABSMARINE</t>
  </si>
  <si>
    <t>RDB Realty &amp; Infrastructure Ltd</t>
  </si>
  <si>
    <t>RDBRIL</t>
  </si>
  <si>
    <t>Consolidated Finvest &amp; Holdings Ltd</t>
  </si>
  <si>
    <t>CONSOFINVT</t>
  </si>
  <si>
    <t>PREVEST DENPRO LTD</t>
  </si>
  <si>
    <t>PREVEST</t>
  </si>
  <si>
    <t>Health Care Supplies</t>
  </si>
  <si>
    <t>Saraswati Saree Depot Ltd</t>
  </si>
  <si>
    <t>SSDL</t>
  </si>
  <si>
    <t>Menon Bearings Ltd</t>
  </si>
  <si>
    <t>MENONBE</t>
  </si>
  <si>
    <t>VVIP Infratech Ltd</t>
  </si>
  <si>
    <t>VVIPIL</t>
  </si>
  <si>
    <t>Albert David Ltd</t>
  </si>
  <si>
    <t>ALBERTDAVD</t>
  </si>
  <si>
    <t>Foce India Ltd</t>
  </si>
  <si>
    <t>FOCE</t>
  </si>
  <si>
    <t>Bright Outdoor Media Ltd</t>
  </si>
  <si>
    <t>BRIGHT</t>
  </si>
  <si>
    <t>Brand Concepts Ltd</t>
  </si>
  <si>
    <t>BCONCEPTS</t>
  </si>
  <si>
    <t>Kwality Pharmaceuticals Ltd</t>
  </si>
  <si>
    <t>KPL</t>
  </si>
  <si>
    <t>Pashupati Cotspin Ltd</t>
  </si>
  <si>
    <t>PASHUPATI</t>
  </si>
  <si>
    <t>A K Capital Services Ltd</t>
  </si>
  <si>
    <t>AKCAPIT</t>
  </si>
  <si>
    <t>Balaji Telefilms Ltd</t>
  </si>
  <si>
    <t>BALAJITELE</t>
  </si>
  <si>
    <t>PVP Ventures Ltd</t>
  </si>
  <si>
    <t>PVP</t>
  </si>
  <si>
    <t>N R Agarwal Industries Ltd</t>
  </si>
  <si>
    <t>NRAIL</t>
  </si>
  <si>
    <t>Swiss Military Consumer Goods Ltd</t>
  </si>
  <si>
    <t>SWISSMLTRY</t>
  </si>
  <si>
    <t>Vraj Iron and Steel Ltd</t>
  </si>
  <si>
    <t>VRAJ</t>
  </si>
  <si>
    <t>Nicco Parks &amp; Resorts Ltd</t>
  </si>
  <si>
    <t>NICCOPAR</t>
  </si>
  <si>
    <t>Cellecor Gadgets Ltd</t>
  </si>
  <si>
    <t>CELLECOR</t>
  </si>
  <si>
    <t>Hindustan Media Ventures Ltd</t>
  </si>
  <si>
    <t>HMVL</t>
  </si>
  <si>
    <t>Nova Agritech Ltd</t>
  </si>
  <si>
    <t>NOVAAGRI</t>
  </si>
  <si>
    <t>Artson Engineering Ltd</t>
  </si>
  <si>
    <t>ARTSONEN</t>
  </si>
  <si>
    <t>MIRC Electronics Ltd</t>
  </si>
  <si>
    <t>MIRCELECTR</t>
  </si>
  <si>
    <t>Kaya Ltd</t>
  </si>
  <si>
    <t>KAYA</t>
  </si>
  <si>
    <t>DIC India Ltd</t>
  </si>
  <si>
    <t>DICIND</t>
  </si>
  <si>
    <t>Rudra Ecovation Ltd</t>
  </si>
  <si>
    <t>RUDRAECO</t>
  </si>
  <si>
    <t>Sunshield Chemicals Ltd</t>
  </si>
  <si>
    <t>SUNSHIEL</t>
  </si>
  <si>
    <t>Advani Hotels and Resorts (India) Ltd</t>
  </si>
  <si>
    <t>ADVANIHOTR</t>
  </si>
  <si>
    <t>Black Rose Industries Ltd</t>
  </si>
  <si>
    <t>BLACKROSE</t>
  </si>
  <si>
    <t>IIRM Holdings India Ltd</t>
  </si>
  <si>
    <t>IIRM</t>
  </si>
  <si>
    <t>Sreeleathers Ltd</t>
  </si>
  <si>
    <t>SREEL</t>
  </si>
  <si>
    <t>Focus Lighting and Fixtures Ltd</t>
  </si>
  <si>
    <t>FOCUS</t>
  </si>
  <si>
    <t>Drone Destination Ltd</t>
  </si>
  <si>
    <t>DRONE</t>
  </si>
  <si>
    <t>Vikas Ecotech Ltd</t>
  </si>
  <si>
    <t>VIKASECO</t>
  </si>
  <si>
    <t>Sakar Healthcare Ltd</t>
  </si>
  <si>
    <t>SAKAR</t>
  </si>
  <si>
    <t>DMCC Speciality Chemicals Ltd</t>
  </si>
  <si>
    <t>DMCC</t>
  </si>
  <si>
    <t>Shivam Autotech Ltd</t>
  </si>
  <si>
    <t>SHIVAMAUTO</t>
  </si>
  <si>
    <t>Haldyn Glass Ltd</t>
  </si>
  <si>
    <t>HALDYNGL</t>
  </si>
  <si>
    <t>Wanbury Ltd</t>
  </si>
  <si>
    <t>WANBURY</t>
  </si>
  <si>
    <t>Nandan Denim Ltd</t>
  </si>
  <si>
    <t>NDL</t>
  </si>
  <si>
    <t>Pyramid Technoplast Ltd</t>
  </si>
  <si>
    <t>PYRAMID</t>
  </si>
  <si>
    <t>Megatherm Induction Ltd</t>
  </si>
  <si>
    <t>MEGATHERM</t>
  </si>
  <si>
    <t>Sayaji Hotels Ltd</t>
  </si>
  <si>
    <t>SAYAJIHOTL</t>
  </si>
  <si>
    <t>Aym Syntex Ltd</t>
  </si>
  <si>
    <t>AYMSYNTEX</t>
  </si>
  <si>
    <t>Supreme Power Equipment Ltd</t>
  </si>
  <si>
    <t>SUPREMEPWR</t>
  </si>
  <si>
    <t>LIC MF S&amp;P BSE Sensex ETF</t>
  </si>
  <si>
    <t>LICNETFSEN</t>
  </si>
  <si>
    <t>Genus Paper &amp; Boards Ltd</t>
  </si>
  <si>
    <t>GENUSPAPER</t>
  </si>
  <si>
    <t>Tantia Constructions Ltd</t>
  </si>
  <si>
    <t>TCLCONS</t>
  </si>
  <si>
    <t>Nahar Industrial Enterprises Ltd</t>
  </si>
  <si>
    <t>NAHARINDUS</t>
  </si>
  <si>
    <t>Maan Aluminium Ltd</t>
  </si>
  <si>
    <t>MAANALU</t>
  </si>
  <si>
    <t>Donear Industries Ltd</t>
  </si>
  <si>
    <t>DONEAR</t>
  </si>
  <si>
    <t>Deep Energy Resources Ltd</t>
  </si>
  <si>
    <t>DEEPENR</t>
  </si>
  <si>
    <t>Reliance Communications Ltd</t>
  </si>
  <si>
    <t>RCOM</t>
  </si>
  <si>
    <t>Asahi Songwon Colors Ltd</t>
  </si>
  <si>
    <t>ASAHISONG</t>
  </si>
  <si>
    <t>High Energy Batteries (India) Ltd</t>
  </si>
  <si>
    <t>HIGHENE</t>
  </si>
  <si>
    <t>Modern Insulators Ltd</t>
  </si>
  <si>
    <t>MODINSU</t>
  </si>
  <si>
    <t>Khadim India Ltd</t>
  </si>
  <si>
    <t>KHADIM</t>
  </si>
  <si>
    <t>Lokesh Machines Ltd</t>
  </si>
  <si>
    <t>LOKESHMACH</t>
  </si>
  <si>
    <t>Hindustan Motors Ltd</t>
  </si>
  <si>
    <t>HINDMOTORS</t>
  </si>
  <si>
    <t>Munjal Showa Ltd</t>
  </si>
  <si>
    <t>MUNJALSHOW</t>
  </si>
  <si>
    <t>Inspirisys Solutions Ltd</t>
  </si>
  <si>
    <t>INSPIRISYS</t>
  </si>
  <si>
    <t>Danlaw Technologies India Ltd</t>
  </si>
  <si>
    <t>DANLAW</t>
  </si>
  <si>
    <t>Shivalic Power Control Ltd</t>
  </si>
  <si>
    <t>SPCL</t>
  </si>
  <si>
    <t>Arfin India Ltd</t>
  </si>
  <si>
    <t>ARFIN</t>
  </si>
  <si>
    <t>Goa Carbon Ltd</t>
  </si>
  <si>
    <t>GOACARBON</t>
  </si>
  <si>
    <t>SKM Egg Products Export India Ltd</t>
  </si>
  <si>
    <t>SKMEGGPROD</t>
  </si>
  <si>
    <t>Nagarjuna Fertilizers and Chemicals Ltd</t>
  </si>
  <si>
    <t>NAGAFERT</t>
  </si>
  <si>
    <t>Empire Industries Ltd</t>
  </si>
  <si>
    <t>EMPIND</t>
  </si>
  <si>
    <t>UTI Gold Exchange Traded Fund</t>
  </si>
  <si>
    <t>GOLDSHARE</t>
  </si>
  <si>
    <t>FCS Software Solutions Ltd</t>
  </si>
  <si>
    <t>FCSSOFT</t>
  </si>
  <si>
    <t>D P Wires Ltd</t>
  </si>
  <si>
    <t>DPWIRES</t>
  </si>
  <si>
    <t>AVG Logistics Ltd</t>
  </si>
  <si>
    <t>AVG</t>
  </si>
  <si>
    <t>R &amp; B Denims Ltd</t>
  </si>
  <si>
    <t>RNBDENIMS</t>
  </si>
  <si>
    <t>Wise Travel India Ltd</t>
  </si>
  <si>
    <t>WTICAB</t>
  </si>
  <si>
    <t>Singer India Ltd</t>
  </si>
  <si>
    <t>SINGER</t>
  </si>
  <si>
    <t>Mold-Tek Technologies Ltd</t>
  </si>
  <si>
    <t>MOLDTECH</t>
  </si>
  <si>
    <t>Manaksia Ltd</t>
  </si>
  <si>
    <t>MANAKSIA</t>
  </si>
  <si>
    <t>Trust Fintech Ltd</t>
  </si>
  <si>
    <t>TRUST</t>
  </si>
  <si>
    <t>KN Agri Resources Ltd</t>
  </si>
  <si>
    <t>KNAGRI</t>
  </si>
  <si>
    <t>Axita Cotton Ltd</t>
  </si>
  <si>
    <t>AXITA</t>
  </si>
  <si>
    <t>Suraj Products Ltd</t>
  </si>
  <si>
    <t>SURAJ</t>
  </si>
  <si>
    <t>Shardul Securities Ltd</t>
  </si>
  <si>
    <t>SHARDUL</t>
  </si>
  <si>
    <t>Teerth Gopicon Ltd</t>
  </si>
  <si>
    <t>TGL</t>
  </si>
  <si>
    <t>ATMASTCO Ltd</t>
  </si>
  <si>
    <t>ATMASTCO</t>
  </si>
  <si>
    <t>SRM Contractors Ltd</t>
  </si>
  <si>
    <t>SRM</t>
  </si>
  <si>
    <t>Vantage Knowledge Academy Ltd</t>
  </si>
  <si>
    <t>VKAL</t>
  </si>
  <si>
    <t>Mirza International Ltd</t>
  </si>
  <si>
    <t>MIRZAINT</t>
  </si>
  <si>
    <t>Indag Rubber Ltd</t>
  </si>
  <si>
    <t>INDAG</t>
  </si>
  <si>
    <t>Sil Investments Ltd</t>
  </si>
  <si>
    <t>SILINV</t>
  </si>
  <si>
    <t>Remsons Industries Ltd</t>
  </si>
  <si>
    <t>REMSONSIND</t>
  </si>
  <si>
    <t>Orient Ceratech Ltd</t>
  </si>
  <si>
    <t>ORIENTCER</t>
  </si>
  <si>
    <t>Affordable Robotic &amp; Automation Ltd</t>
  </si>
  <si>
    <t>AFFORDABLE</t>
  </si>
  <si>
    <t>Indo Borax and Chemicals Ltd</t>
  </si>
  <si>
    <t>INDOBORAX</t>
  </si>
  <si>
    <t>Oricon Enterprises Ltd</t>
  </si>
  <si>
    <t>ORICONENT</t>
  </si>
  <si>
    <t>Music Broadcast Ltd</t>
  </si>
  <si>
    <t>RADIOCITY</t>
  </si>
  <si>
    <t>Cybertech Systems and Software Ltd</t>
  </si>
  <si>
    <t>CYBERTECH</t>
  </si>
  <si>
    <t>Naperol Investments Ltd</t>
  </si>
  <si>
    <t>NAPEROL</t>
  </si>
  <si>
    <t>Asset Management &amp; Custody Banks</t>
  </si>
  <si>
    <t>Balaxi Pharmaceuticals Ltd</t>
  </si>
  <si>
    <t>BALAXI</t>
  </si>
  <si>
    <t>Kamat Hotels (India) Ltd</t>
  </si>
  <si>
    <t>KAMATHOTEL</t>
  </si>
  <si>
    <t>Sealmatic India Ltd</t>
  </si>
  <si>
    <t>SEALMATIC</t>
  </si>
  <si>
    <t>Niyogin Fintech Ltd</t>
  </si>
  <si>
    <t>NIYOGIN</t>
  </si>
  <si>
    <t>Worth Investment &amp; Trading Co Ltd</t>
  </si>
  <si>
    <t>WORTH</t>
  </si>
  <si>
    <t>Izmo Ltd</t>
  </si>
  <si>
    <t>IZMO</t>
  </si>
  <si>
    <t>RBZ Jewellers Ltd</t>
  </si>
  <si>
    <t>RBZJEWEL</t>
  </si>
  <si>
    <t>Jewelry &amp; Watch Retailers</t>
  </si>
  <si>
    <t>Aerpace Industries Ltd</t>
  </si>
  <si>
    <t>AERPACE</t>
  </si>
  <si>
    <t>BPL Ltd</t>
  </si>
  <si>
    <t>BPL</t>
  </si>
  <si>
    <t>Delton Cables Ltd</t>
  </si>
  <si>
    <t>DLTNCBL</t>
  </si>
  <si>
    <t>3i Infotech Ltd</t>
  </si>
  <si>
    <t>3IINFOLTD</t>
  </si>
  <si>
    <t>NBI Industrial Finance Company Ltd</t>
  </si>
  <si>
    <t>NBIFIN</t>
  </si>
  <si>
    <t>Trucap Finance Ltd</t>
  </si>
  <si>
    <t>TRU</t>
  </si>
  <si>
    <t>UTI Nifty Next 50 Exchange Traded Fund</t>
  </si>
  <si>
    <t>UTINEXT50</t>
  </si>
  <si>
    <t>StarlinePS Enterprises Ltd</t>
  </si>
  <si>
    <t>STARLENT</t>
  </si>
  <si>
    <t>Uni-Abex Alloy Products Ltd</t>
  </si>
  <si>
    <t>UNIABEXAL</t>
  </si>
  <si>
    <t>Gretex Corporate Services Ltd</t>
  </si>
  <si>
    <t>GCSL</t>
  </si>
  <si>
    <t>Sadbhav Engineering Ltd</t>
  </si>
  <si>
    <t>SADBHAV</t>
  </si>
  <si>
    <t>Nupur Recyclers Ltd</t>
  </si>
  <si>
    <t>NRL</t>
  </si>
  <si>
    <t>Rathi Steel and Power Ltd</t>
  </si>
  <si>
    <t>RATHIST</t>
  </si>
  <si>
    <t>Harita Seating Systems Ltd</t>
  </si>
  <si>
    <t>HARITASEAT</t>
  </si>
  <si>
    <t>PTL Enterprises Ltd</t>
  </si>
  <si>
    <t>PTL</t>
  </si>
  <si>
    <t>HT Media Ltd</t>
  </si>
  <si>
    <t>HTMEDIA</t>
  </si>
  <si>
    <t>Accent Microcell Ltd</t>
  </si>
  <si>
    <t>ACCENTMIC</t>
  </si>
  <si>
    <t>Precot Ltd</t>
  </si>
  <si>
    <t>PRECOT</t>
  </si>
  <si>
    <t>Nikhil Adhesives Ltd</t>
  </si>
  <si>
    <t>NIKHILAD</t>
  </si>
  <si>
    <t>Nitco Ltd</t>
  </si>
  <si>
    <t>NITCO</t>
  </si>
  <si>
    <t>Bhartiya International Ltd</t>
  </si>
  <si>
    <t>BIL</t>
  </si>
  <si>
    <t>KCP Sugar and Industries Corp Ltd</t>
  </si>
  <si>
    <t>KCPSUGIND</t>
  </si>
  <si>
    <t>Proventus Agrocom Ltd</t>
  </si>
  <si>
    <t>PROV</t>
  </si>
  <si>
    <t>Sinclairs Hotels Ltd</t>
  </si>
  <si>
    <t>SINCLAIR</t>
  </si>
  <si>
    <t>Laxmi Goldorna House Ltd</t>
  </si>
  <si>
    <t>LGHL</t>
  </si>
  <si>
    <t>Synergy Green Industries Ltd</t>
  </si>
  <si>
    <t>SGIL</t>
  </si>
  <si>
    <t>Aarti Surfactants Ltd</t>
  </si>
  <si>
    <t>AARTISURF</t>
  </si>
  <si>
    <t>Rudra Global Infra Products Ltd</t>
  </si>
  <si>
    <t>RUDRA</t>
  </si>
  <si>
    <t>Nila Infrastructures Ltd</t>
  </si>
  <si>
    <t>NILAINFRA</t>
  </si>
  <si>
    <t>Swaraj Suiting Ltd</t>
  </si>
  <si>
    <t>SWARAJ</t>
  </si>
  <si>
    <t>ZIM Laboratories Ltd</t>
  </si>
  <si>
    <t>ZIMLAB</t>
  </si>
  <si>
    <t>Bharat Seats Ltd</t>
  </si>
  <si>
    <t>BHARATSE</t>
  </si>
  <si>
    <t>Suraj Ltd</t>
  </si>
  <si>
    <t>SURAJLTD</t>
  </si>
  <si>
    <t>Diamines and Chemicals Ltd</t>
  </si>
  <si>
    <t>DIAMINESQ</t>
  </si>
  <si>
    <t>Vikram Thermo (India) Ltd</t>
  </si>
  <si>
    <t>VIKRAMTH</t>
  </si>
  <si>
    <t>TRF Ltd</t>
  </si>
  <si>
    <t>TRF</t>
  </si>
  <si>
    <t>Jost's Engineering Company Ltd</t>
  </si>
  <si>
    <t>JOSTS</t>
  </si>
  <si>
    <t>Orient Bell Ltd</t>
  </si>
  <si>
    <t>ORIENTBELL</t>
  </si>
  <si>
    <t>IFB Agro Industries Ltd</t>
  </si>
  <si>
    <t>IFBAGRO</t>
  </si>
  <si>
    <t>Kronox Lab Sciences Ltd</t>
  </si>
  <si>
    <t>KRONOX</t>
  </si>
  <si>
    <t>Anjani Portland Cement Ltd</t>
  </si>
  <si>
    <t>APCL</t>
  </si>
  <si>
    <t>Birla Precision Technologies Ltd</t>
  </si>
  <si>
    <t>BIRLAPREC</t>
  </si>
  <si>
    <t>Goodricke Group Ltd</t>
  </si>
  <si>
    <t>GOODRICKE</t>
  </si>
  <si>
    <t>Almondz Global Securities Ltd</t>
  </si>
  <si>
    <t>ALMONDZ</t>
  </si>
  <si>
    <t>Bella Casa Fashion &amp; Retail Ltd</t>
  </si>
  <si>
    <t>BELLACASA</t>
  </si>
  <si>
    <t>Muthoot Capital Services Ltd</t>
  </si>
  <si>
    <t>MUTHOOTCAP</t>
  </si>
  <si>
    <t>Nahar Capital and Financial Services Ltd</t>
  </si>
  <si>
    <t>NAHARCAP</t>
  </si>
  <si>
    <t>International Travel House Ltd</t>
  </si>
  <si>
    <t>ITHL</t>
  </si>
  <si>
    <t>Indo Us Bio-Tech Ltd</t>
  </si>
  <si>
    <t>INDOUS</t>
  </si>
  <si>
    <t>National Peroxide Ltd</t>
  </si>
  <si>
    <t>NPL</t>
  </si>
  <si>
    <t>Triton Valves Ltd</t>
  </si>
  <si>
    <t>TRITONV</t>
  </si>
  <si>
    <t>Kothari Products Ltd</t>
  </si>
  <si>
    <t>KOTHARIPRO</t>
  </si>
  <si>
    <t>United Drilling Tools Ltd</t>
  </si>
  <si>
    <t>UNIDT</t>
  </si>
  <si>
    <t>Meghna Infracon Infrastructure Ltd</t>
  </si>
  <si>
    <t>MIIL</t>
  </si>
  <si>
    <t>HCL Infosystems Ltd</t>
  </si>
  <si>
    <t>HCL-INSYS</t>
  </si>
  <si>
    <t>Uravi T &amp; Wedge Lamps Ltd</t>
  </si>
  <si>
    <t>URAVI</t>
  </si>
  <si>
    <t>Geekay Wires Ltd</t>
  </si>
  <si>
    <t>GEEKAYWIRE</t>
  </si>
  <si>
    <t>Kanoria Chemicals and Industries Ltd</t>
  </si>
  <si>
    <t>KANORICHEM</t>
  </si>
  <si>
    <t>Kilitch Drugs (India) Ltd</t>
  </si>
  <si>
    <t>KILITCH</t>
  </si>
  <si>
    <t>Vinsys IT Services India Ltd</t>
  </si>
  <si>
    <t>VINSYS</t>
  </si>
  <si>
    <t>International Conveyors Ltd</t>
  </si>
  <si>
    <t>INTLCONV</t>
  </si>
  <si>
    <t>Kiran Vyapar Ltd</t>
  </si>
  <si>
    <t>KIRANVYPAR</t>
  </si>
  <si>
    <t>Phantom Digital Effects Ltd</t>
  </si>
  <si>
    <t>PHANTOMFX</t>
  </si>
  <si>
    <t>Autoline Industries Ltd</t>
  </si>
  <si>
    <t>AUTOIND</t>
  </si>
  <si>
    <t>Taylormade Renewables Ltd</t>
  </si>
  <si>
    <t>TRL</t>
  </si>
  <si>
    <t>Manomay Tex India Ltd</t>
  </si>
  <si>
    <t>MANOMAY</t>
  </si>
  <si>
    <t>Medicamen Biotech Ltd</t>
  </si>
  <si>
    <t>MEDICAMEQ</t>
  </si>
  <si>
    <t>SoftSol India Ltd</t>
  </si>
  <si>
    <t>SOFTSOL</t>
  </si>
  <si>
    <t>Shree Karni Fabcom Ltd</t>
  </si>
  <si>
    <t>SHREEKARNI</t>
  </si>
  <si>
    <t>Addictive Learning Technology Ltd</t>
  </si>
  <si>
    <t>LAWSIKHO</t>
  </si>
  <si>
    <t>Modi's Navnirman Ltd</t>
  </si>
  <si>
    <t>MODIS</t>
  </si>
  <si>
    <t>Iris Clothings Ltd</t>
  </si>
  <si>
    <t>IRISDOREME</t>
  </si>
  <si>
    <t>Lyka Labs Ltd</t>
  </si>
  <si>
    <t>LYKALABS</t>
  </si>
  <si>
    <t>Frog Cellsat Ltd</t>
  </si>
  <si>
    <t>FROG</t>
  </si>
  <si>
    <t>Super Sales India Ltd</t>
  </si>
  <si>
    <t>SUPER</t>
  </si>
  <si>
    <t>Pritika Auto Industries Ltd</t>
  </si>
  <si>
    <t>PRITIKAUTO</t>
  </si>
  <si>
    <t>DC Infotech and Communication Ltd</t>
  </si>
  <si>
    <t>DCI</t>
  </si>
  <si>
    <t>Mazda Ltd</t>
  </si>
  <si>
    <t>MAZDA</t>
  </si>
  <si>
    <t>U Y Fincorp Ltd</t>
  </si>
  <si>
    <t>UYFINCORP</t>
  </si>
  <si>
    <t>TBI Corn Ltd</t>
  </si>
  <si>
    <t>TBI</t>
  </si>
  <si>
    <t>Creative Graphics Solutions India Ltd</t>
  </si>
  <si>
    <t>CGRAPHICS</t>
  </si>
  <si>
    <t>Modison Ltd</t>
  </si>
  <si>
    <t>MODISONLTD</t>
  </si>
  <si>
    <t>ELGI Rubber Co Ltd</t>
  </si>
  <si>
    <t>ELGIRUBCO</t>
  </si>
  <si>
    <t>UFO Moviez India Ltd</t>
  </si>
  <si>
    <t>UFO</t>
  </si>
  <si>
    <t>Valiant Communications Ltd</t>
  </si>
  <si>
    <t>VALIANT</t>
  </si>
  <si>
    <t>Industrial Investment Trust Ltd</t>
  </si>
  <si>
    <t>IITL</t>
  </si>
  <si>
    <t>Shalibhadra Finance Ltd</t>
  </si>
  <si>
    <t>SAHLIBHFI</t>
  </si>
  <si>
    <t>Pavna Industries Ltd</t>
  </si>
  <si>
    <t>PAVNAIND</t>
  </si>
  <si>
    <t>Royal India Corporation Ltd</t>
  </si>
  <si>
    <t>ROYALIND</t>
  </si>
  <si>
    <t>Bartronics India Ltd</t>
  </si>
  <si>
    <t>ASMS</t>
  </si>
  <si>
    <t>Banswara Syntex Ltd</t>
  </si>
  <si>
    <t>BANSWRAS</t>
  </si>
  <si>
    <t>Airan Ltd</t>
  </si>
  <si>
    <t>AIRAN</t>
  </si>
  <si>
    <t>Tierra Agrotech Ltd</t>
  </si>
  <si>
    <t>TIERRA</t>
  </si>
  <si>
    <t>Agricultural Products &amp; Services</t>
  </si>
  <si>
    <t>Orbit Exports Ltd</t>
  </si>
  <si>
    <t>ORBTEXP</t>
  </si>
  <si>
    <t>Vardhman Acrylics Ltd</t>
  </si>
  <si>
    <t>VARDHACRLC</t>
  </si>
  <si>
    <t>Kritika Wires Ltd</t>
  </si>
  <si>
    <t>KRITIKA</t>
  </si>
  <si>
    <t>SRG Housing Finance Ltd</t>
  </si>
  <si>
    <t>SRGHFL</t>
  </si>
  <si>
    <t>GEM Enviro Management Ltd</t>
  </si>
  <si>
    <t>GEMENVIRO</t>
  </si>
  <si>
    <t>Aban Offshore Ltd</t>
  </si>
  <si>
    <t>ABAN</t>
  </si>
  <si>
    <t>IRIS Business Services Ltd</t>
  </si>
  <si>
    <t>IRIS</t>
  </si>
  <si>
    <t>Dhabriya Polywood Ltd</t>
  </si>
  <si>
    <t>DHABRIYA</t>
  </si>
  <si>
    <t>Vadilal Enterprises Ltd</t>
  </si>
  <si>
    <t>VADILENT</t>
  </si>
  <si>
    <t>Rubfila International Ltd</t>
  </si>
  <si>
    <t>RUBFILA</t>
  </si>
  <si>
    <t>Krishca Strapping Solutions Ltd</t>
  </si>
  <si>
    <t>KRISHCA</t>
  </si>
  <si>
    <t>Krishival Foods Ltd</t>
  </si>
  <si>
    <t>KRISHIVAL</t>
  </si>
  <si>
    <t>Thirdwave Financial Intermediaries Ltd</t>
  </si>
  <si>
    <t>THIRDFIN</t>
  </si>
  <si>
    <t>Cressanda Railway Solutions Ltd</t>
  </si>
  <si>
    <t>CRESSAN</t>
  </si>
  <si>
    <t>Ador Fontech Ltd</t>
  </si>
  <si>
    <t>ADORFO</t>
  </si>
  <si>
    <t>Xtglobal Infotech Ltd</t>
  </si>
  <si>
    <t>XTGLOBAL</t>
  </si>
  <si>
    <t>SoftTech Engineers Ltd</t>
  </si>
  <si>
    <t>SOFTTECH</t>
  </si>
  <si>
    <t>Titan Biotech Ltd</t>
  </si>
  <si>
    <t>TITANBIO</t>
  </si>
  <si>
    <t>Pratham EPC Projects Ltd</t>
  </si>
  <si>
    <t>PRATHAM</t>
  </si>
  <si>
    <t>Comfort Intech Ltd</t>
  </si>
  <si>
    <t>COMFINTE</t>
  </si>
  <si>
    <t>Tiger Logistics (India) Ltd</t>
  </si>
  <si>
    <t>TIGERLOGS</t>
  </si>
  <si>
    <t>Bharat Agri Fert &amp; Realty Ltd</t>
  </si>
  <si>
    <t>BHARATAGRI</t>
  </si>
  <si>
    <t>Vibhor Steel Tubes Ltd</t>
  </si>
  <si>
    <t>VSTL</t>
  </si>
  <si>
    <t>Raghuvir Synthetics Ltd</t>
  </si>
  <si>
    <t>RAGHUSYN</t>
  </si>
  <si>
    <t>Viviana Power Tech Ltd</t>
  </si>
  <si>
    <t>VIVIANA</t>
  </si>
  <si>
    <t>Valiant Laboratories Ltd</t>
  </si>
  <si>
    <t>VALIANTLAB</t>
  </si>
  <si>
    <t>Markolines Pavement Technologies Ltd</t>
  </si>
  <si>
    <t>MARKOLINES</t>
  </si>
  <si>
    <t>Highways &amp; Railtracks</t>
  </si>
  <si>
    <t>Jenburkt Pharmaceuticals Ltd</t>
  </si>
  <si>
    <t>JENBURPH</t>
  </si>
  <si>
    <t>Madhav Infra Projects Ltd</t>
  </si>
  <si>
    <t>MADHAVIPL</t>
  </si>
  <si>
    <t>MOS Utility Ltd</t>
  </si>
  <si>
    <t>MOS</t>
  </si>
  <si>
    <t>Ambalal Sarabhai Enterprises Ltd</t>
  </si>
  <si>
    <t>AMBALALSA</t>
  </si>
  <si>
    <t>IL&amp;FS Engineering and Construction Company Ltd</t>
  </si>
  <si>
    <t>IL&amp;FSENGG</t>
  </si>
  <si>
    <t>DU Digital Global Ltd</t>
  </si>
  <si>
    <t>DUGLOBAL</t>
  </si>
  <si>
    <t>B&amp;B Triplewall Containers Ltd</t>
  </si>
  <si>
    <t>BBTCL</t>
  </si>
  <si>
    <t>Dynamic Services &amp; Security Ltd</t>
  </si>
  <si>
    <t>DYNAMIC</t>
  </si>
  <si>
    <t>Indian Emulsifiers Ltd</t>
  </si>
  <si>
    <t>IEML</t>
  </si>
  <si>
    <t>Pradeep Metals Ltd</t>
  </si>
  <si>
    <t>PRADPME</t>
  </si>
  <si>
    <t>Hi-Green Carbon Ltd</t>
  </si>
  <si>
    <t>HIGREEN</t>
  </si>
  <si>
    <t>Aditya BSL Nifty 50 ETF</t>
  </si>
  <si>
    <t>BSLNIFTY</t>
  </si>
  <si>
    <t>Dai Ichi Karkaria Ltd</t>
  </si>
  <si>
    <t>DAICHI</t>
  </si>
  <si>
    <t>RM Drip &amp; Sprinklers Systems Ltd</t>
  </si>
  <si>
    <t>RMDRIP</t>
  </si>
  <si>
    <t>Manaksia Coated Metals &amp; Industries Ltd</t>
  </si>
  <si>
    <t>MANAKCOAT</t>
  </si>
  <si>
    <t>Sumit Woods Ltd</t>
  </si>
  <si>
    <t>SUMIT</t>
  </si>
  <si>
    <t>Jet Airways (India) Ltd</t>
  </si>
  <si>
    <t>JETAIRWAYS</t>
  </si>
  <si>
    <t>Venus Remedies Ltd</t>
  </si>
  <si>
    <t>VENUSREM</t>
  </si>
  <si>
    <t>Supershakti Metaliks Ltd</t>
  </si>
  <si>
    <t>SUPERSHAKT</t>
  </si>
  <si>
    <t>Aelea Commodities Ltd</t>
  </si>
  <si>
    <t>ACLD</t>
  </si>
  <si>
    <t>Akme Fintrade India Ltd</t>
  </si>
  <si>
    <t>AFIL</t>
  </si>
  <si>
    <t>Vipul Ltd</t>
  </si>
  <si>
    <t>VIPULLTD</t>
  </si>
  <si>
    <t>Sakthi Sugars Ltd</t>
  </si>
  <si>
    <t>SAKHTISUG</t>
  </si>
  <si>
    <t>Poddar Pigments Ltd</t>
  </si>
  <si>
    <t>PODDARMENT</t>
  </si>
  <si>
    <t>Euro Panel Products Ltd</t>
  </si>
  <si>
    <t>EUROBOND</t>
  </si>
  <si>
    <t>Le Merite Exports Ltd</t>
  </si>
  <si>
    <t>LEMERITE</t>
  </si>
  <si>
    <t>BEW Engineering Ltd</t>
  </si>
  <si>
    <t>BEWLTD</t>
  </si>
  <si>
    <t>Pasupati Acrylon Ltd</t>
  </si>
  <si>
    <t>PASUPTAC</t>
  </si>
  <si>
    <t>Kothari Sugars and Chemicals Ltd</t>
  </si>
  <si>
    <t>KOTARISUG</t>
  </si>
  <si>
    <t>Prozone Realty Ltd</t>
  </si>
  <si>
    <t>PROZONER</t>
  </si>
  <si>
    <t>Integra Essentia Ltd</t>
  </si>
  <si>
    <t>ESSENTIA</t>
  </si>
  <si>
    <t>Dynemic Products Ltd</t>
  </si>
  <si>
    <t>DYNPRO</t>
  </si>
  <si>
    <t>Bombay Oxygen Investments Ltd</t>
  </si>
  <si>
    <t>BOMOXY-B1</t>
  </si>
  <si>
    <t>Premier Polyfilm Ltd</t>
  </si>
  <si>
    <t>PREMIERPOL</t>
  </si>
  <si>
    <t>Modi Naturals Ltd</t>
  </si>
  <si>
    <t>MODINATUR</t>
  </si>
  <si>
    <t>Mawana Sugars Ltd</t>
  </si>
  <si>
    <t>MAWANASUG</t>
  </si>
  <si>
    <t>Indian Bright Steel Co Ltd</t>
  </si>
  <si>
    <t>IBRIGST</t>
  </si>
  <si>
    <t>Gokul Refoils and Solvent Ltd</t>
  </si>
  <si>
    <t>GOKUL</t>
  </si>
  <si>
    <t>Kinetic Engineering Ltd</t>
  </si>
  <si>
    <t>KINETICENG</t>
  </si>
  <si>
    <t>Riddhi Siddhi Gluco Biols Ltd</t>
  </si>
  <si>
    <t>RIDDHI</t>
  </si>
  <si>
    <t>Emkay Global Financial Services Ltd</t>
  </si>
  <si>
    <t>EMKAY</t>
  </si>
  <si>
    <t>Aion-Tech Solutions Ltd</t>
  </si>
  <si>
    <t>GOLDTECH</t>
  </si>
  <si>
    <t>Ponni Sugars (Erode) Ltd</t>
  </si>
  <si>
    <t>PONNIERODE</t>
  </si>
  <si>
    <t>IL &amp; FS Investment Managers Ltd</t>
  </si>
  <si>
    <t>IVC</t>
  </si>
  <si>
    <t>Newjaisa Technologies Ltd</t>
  </si>
  <si>
    <t>NEWJAISA</t>
  </si>
  <si>
    <t>Euro India Fresh Foods Ltd</t>
  </si>
  <si>
    <t>EIFFL</t>
  </si>
  <si>
    <t>Galaxy Bearings Ltd</t>
  </si>
  <si>
    <t>GALXBRG</t>
  </si>
  <si>
    <t>Lehar Footwears Ltd</t>
  </si>
  <si>
    <t>LEHAR</t>
  </si>
  <si>
    <t>Saakshi Medtech and Panels Ltd</t>
  </si>
  <si>
    <t>SAAKSHI</t>
  </si>
  <si>
    <t>Thaai Casting Limited</t>
  </si>
  <si>
    <t>TCL</t>
  </si>
  <si>
    <t>Mangalam Industrial Finance Ltd</t>
  </si>
  <si>
    <t>MANGIND</t>
  </si>
  <si>
    <t>Menon Pistons Ltd</t>
  </si>
  <si>
    <t>MENNPIS</t>
  </si>
  <si>
    <t>Sheetal Cool Products Ltd</t>
  </si>
  <si>
    <t>SCPL</t>
  </si>
  <si>
    <t>Indo National Ltd</t>
  </si>
  <si>
    <t>NIPPOBATRY</t>
  </si>
  <si>
    <t>Z-Tech (India) Ltd</t>
  </si>
  <si>
    <t>ZTECH</t>
  </si>
  <si>
    <t>Harrisons Malayalam Ltd</t>
  </si>
  <si>
    <t>HARRMALAYA</t>
  </si>
  <si>
    <t>Ceenik Exports (India) Ltd</t>
  </si>
  <si>
    <t>CEENIK</t>
  </si>
  <si>
    <t>Bharat Road Network Ltd</t>
  </si>
  <si>
    <t>BRNL</t>
  </si>
  <si>
    <t>Shemaroo Entertainment Ltd</t>
  </si>
  <si>
    <t>SHEMAROO</t>
  </si>
  <si>
    <t>Nephro Care India Ltd</t>
  </si>
  <si>
    <t>NEPHROCARE</t>
  </si>
  <si>
    <t>Aryaman Financial Services Ltd</t>
  </si>
  <si>
    <t>ARYAMAN</t>
  </si>
  <si>
    <t>Nath Bio-Genes (I) Ltd</t>
  </si>
  <si>
    <t>NATHBIOGEN</t>
  </si>
  <si>
    <t>Kanoria Energy &amp; Infrastructure Limited</t>
  </si>
  <si>
    <t>KEIL</t>
  </si>
  <si>
    <t>Building Products</t>
  </si>
  <si>
    <t>Mangalam Organics Ltd</t>
  </si>
  <si>
    <t>MANORG</t>
  </si>
  <si>
    <t>Logica Infoway Ltd</t>
  </si>
  <si>
    <t>LOGICA</t>
  </si>
  <si>
    <t>CL Educate Ltd</t>
  </si>
  <si>
    <t>CLEDUCATE</t>
  </si>
  <si>
    <t>Megasoft Ltd</t>
  </si>
  <si>
    <t>MEGASOFT</t>
  </si>
  <si>
    <t>OK Play India Ltd</t>
  </si>
  <si>
    <t>OKPLA</t>
  </si>
  <si>
    <t>Swadeshi Polytex Ltd</t>
  </si>
  <si>
    <t>SWADPOL</t>
  </si>
  <si>
    <t>Lakshmi Mills Company Ltd</t>
  </si>
  <si>
    <t>LAKSHMIMIL</t>
  </si>
  <si>
    <t>DCM Nouvelle Ltd</t>
  </si>
  <si>
    <t>DCMNVL</t>
  </si>
  <si>
    <t>Shish Industries Ltd</t>
  </si>
  <si>
    <t>SHISHIND</t>
  </si>
  <si>
    <t>Batliboi Ltd</t>
  </si>
  <si>
    <t>BATLIBOI</t>
  </si>
  <si>
    <t>Ruchira Papers Ltd</t>
  </si>
  <si>
    <t>RUCHIRA</t>
  </si>
  <si>
    <t>Sunita Tools Ltd</t>
  </si>
  <si>
    <t>SUNITATOOL</t>
  </si>
  <si>
    <t>Suyog Gurbaxani Funicular Ropeways Ltd</t>
  </si>
  <si>
    <t>SGFRL</t>
  </si>
  <si>
    <t>Quest Capital Markets Ltd</t>
  </si>
  <si>
    <t>QUESTCAP</t>
  </si>
  <si>
    <t>Mangalam Global Enterprise Ltd</t>
  </si>
  <si>
    <t>MGEL</t>
  </si>
  <si>
    <t>Chavda Infra Ltd</t>
  </si>
  <si>
    <t>CHAVDA</t>
  </si>
  <si>
    <t>RNFI Services Ltd</t>
  </si>
  <si>
    <t>RNFI</t>
  </si>
  <si>
    <t>Hindusthan Urban Infrastructure Ltd</t>
  </si>
  <si>
    <t>HUIL</t>
  </si>
  <si>
    <t>KPT Industries Ltd</t>
  </si>
  <si>
    <t>KPT</t>
  </si>
  <si>
    <t>Esconet Technologies Ltd</t>
  </si>
  <si>
    <t>ESCONET</t>
  </si>
  <si>
    <t>Cineline India Ltd</t>
  </si>
  <si>
    <t>CINELINE</t>
  </si>
  <si>
    <t>AVP Infracon Ltd</t>
  </si>
  <si>
    <t>AVPINFRA</t>
  </si>
  <si>
    <t>Positron Energy Ltd</t>
  </si>
  <si>
    <t>POSITRON</t>
  </si>
  <si>
    <t>Amal Ltd</t>
  </si>
  <si>
    <t>AMAL</t>
  </si>
  <si>
    <t>Milkfood Ltd</t>
  </si>
  <si>
    <t>MLKFOOD</t>
  </si>
  <si>
    <t>Majestic Auto Ltd</t>
  </si>
  <si>
    <t>MAJESAUT</t>
  </si>
  <si>
    <t>Gourmet Gateway India Ltd</t>
  </si>
  <si>
    <t>GOURMET</t>
  </si>
  <si>
    <t>Restaurants</t>
  </si>
  <si>
    <t>Bhilwara Technical Textiles Ltd</t>
  </si>
  <si>
    <t>BTTL</t>
  </si>
  <si>
    <t>Panchmahal Steel Ltd</t>
  </si>
  <si>
    <t>PANCHMAHQ</t>
  </si>
  <si>
    <t>Universus Photo Imagings Ltd</t>
  </si>
  <si>
    <t>UNIVPHOTO</t>
  </si>
  <si>
    <t>Rane Engine Valve Ltd</t>
  </si>
  <si>
    <t>RANEENGINE</t>
  </si>
  <si>
    <t>Quint Digital Ltd</t>
  </si>
  <si>
    <t>QUINT</t>
  </si>
  <si>
    <t>Broadcasting</t>
  </si>
  <si>
    <t>Innovators Facade Systems Ltd</t>
  </si>
  <si>
    <t>INNOVATORS</t>
  </si>
  <si>
    <t>Nitin Castings Ltd</t>
  </si>
  <si>
    <t>NITINCAST</t>
  </si>
  <si>
    <t>Metals - Iron</t>
  </si>
  <si>
    <t>Remedium Lifecare Ltd</t>
  </si>
  <si>
    <t>REMLIFE</t>
  </si>
  <si>
    <t>Cool Caps Industries Ltd</t>
  </si>
  <si>
    <t>COOLCAPS</t>
  </si>
  <si>
    <t>Keltech Energies Ltd</t>
  </si>
  <si>
    <t>KELENRG</t>
  </si>
  <si>
    <t>Graviss Hospitality Ltd</t>
  </si>
  <si>
    <t>GRAVISSHO</t>
  </si>
  <si>
    <t>Gujarat Apollo Industries Ltd</t>
  </si>
  <si>
    <t>GUJAPOLLO</t>
  </si>
  <si>
    <t>Ruchi Infrastructure Ltd</t>
  </si>
  <si>
    <t>RUCHINFRA</t>
  </si>
  <si>
    <t>Murudeshwar Ceramics Ltd</t>
  </si>
  <si>
    <t>MURUDCERA</t>
  </si>
  <si>
    <t>Refractory Shapes Ltd</t>
  </si>
  <si>
    <t>REFRACTORY</t>
  </si>
  <si>
    <t>Aries Agro Ltd (CN)</t>
  </si>
  <si>
    <t>ARIES</t>
  </si>
  <si>
    <t>Vishal Fabrics Ltd</t>
  </si>
  <si>
    <t>VISHAL</t>
  </si>
  <si>
    <t>Kataria Industries Ltd</t>
  </si>
  <si>
    <t>KATARIA</t>
  </si>
  <si>
    <t>Baroda Rayon Corporation Ltd</t>
  </si>
  <si>
    <t>BARODARY</t>
  </si>
  <si>
    <t>POCL Enterprises Ltd</t>
  </si>
  <si>
    <t>POEL</t>
  </si>
  <si>
    <t>Sigma Solve Ltd</t>
  </si>
  <si>
    <t>SIGMA</t>
  </si>
  <si>
    <t>Jay Shree Tea and Industries Ltd</t>
  </si>
  <si>
    <t>JAYSREETEA</t>
  </si>
  <si>
    <t>Panasonic Energy India Co Ltd</t>
  </si>
  <si>
    <t>PANAENERG</t>
  </si>
  <si>
    <t>Shiv Aum Steels Ltd</t>
  </si>
  <si>
    <t>SHIVAUM</t>
  </si>
  <si>
    <t>Hitech Corporation Ltd</t>
  </si>
  <si>
    <t>HITECHCORP</t>
  </si>
  <si>
    <t>Osia Hyper Retail Ltd</t>
  </si>
  <si>
    <t>OSIAHYPER</t>
  </si>
  <si>
    <t>M K Proteins Ltd</t>
  </si>
  <si>
    <t>MKPL</t>
  </si>
  <si>
    <t>Captain Polyplast Ltd</t>
  </si>
  <si>
    <t>CPL</t>
  </si>
  <si>
    <t>Coastal Corporation Ltd</t>
  </si>
  <si>
    <t>COASTCORP</t>
  </si>
  <si>
    <t>Nila Spaces Ltd</t>
  </si>
  <si>
    <t>NILASPACES</t>
  </si>
  <si>
    <t>Shri Keshav Cements and Infra Ltd</t>
  </si>
  <si>
    <t>SKCIL</t>
  </si>
  <si>
    <t>Emami Realty Ltd</t>
  </si>
  <si>
    <t>EMAMIREAL</t>
  </si>
  <si>
    <t>Utssav CZ Gold Jewels Ltd</t>
  </si>
  <si>
    <t>UTSSAV</t>
  </si>
  <si>
    <t>Winsol Engineers Ltd</t>
  </si>
  <si>
    <t>WINSOL</t>
  </si>
  <si>
    <t>SMS Lifesciences India Ltd</t>
  </si>
  <si>
    <t>SMSLIFE</t>
  </si>
  <si>
    <t>Zenotech Laboratories Ltd</t>
  </si>
  <si>
    <t>ZENOTECH</t>
  </si>
  <si>
    <t>A-1 Acid Ltd</t>
  </si>
  <si>
    <t>AAL</t>
  </si>
  <si>
    <t>Investment &amp; Precision Castings Ltd</t>
  </si>
  <si>
    <t>INVPRECQ</t>
  </si>
  <si>
    <t>Plaza Wires Ltd</t>
  </si>
  <si>
    <t>PLAZACABLE</t>
  </si>
  <si>
    <t>Chemtech Industrial Valves Ltd</t>
  </si>
  <si>
    <t>CHEMTECH</t>
  </si>
  <si>
    <t>Kings Infra Ventures Ltd</t>
  </si>
  <si>
    <t>KINGSINFR</t>
  </si>
  <si>
    <t>Lorenzini Apparels Ltd</t>
  </si>
  <si>
    <t>LAL</t>
  </si>
  <si>
    <t>Shree Rama Multi-Tech Ltd</t>
  </si>
  <si>
    <t>SHREERAMA</t>
  </si>
  <si>
    <t>Gennex Laboratories Ltd</t>
  </si>
  <si>
    <t>GENNEX</t>
  </si>
  <si>
    <t>Shera Energy Ltd</t>
  </si>
  <si>
    <t>SHERA</t>
  </si>
  <si>
    <t>Sahyadri Industries Ltd</t>
  </si>
  <si>
    <t>SAHYADRI</t>
  </si>
  <si>
    <t>Sudarshan Pharma Industries Ltd</t>
  </si>
  <si>
    <t>SUDARSHAN</t>
  </si>
  <si>
    <t>Northern Spirits Ltd</t>
  </si>
  <si>
    <t>NSL</t>
  </si>
  <si>
    <t>Bannari Amman Spinning Mills Ltd</t>
  </si>
  <si>
    <t>BASML</t>
  </si>
  <si>
    <t>Indian Toners &amp; Developers Ltd</t>
  </si>
  <si>
    <t>INDTONER</t>
  </si>
  <si>
    <t>Felix Industries Ltd</t>
  </si>
  <si>
    <t>FELIX</t>
  </si>
  <si>
    <t>Energy-Mission Machineries (India) Ltd</t>
  </si>
  <si>
    <t>EMMIL</t>
  </si>
  <si>
    <t>Rockingdeals Circular Economy Ltd</t>
  </si>
  <si>
    <t>ROCKINGDCE</t>
  </si>
  <si>
    <t>Patels Airtemp (India) Ltd</t>
  </si>
  <si>
    <t>PATELSAI</t>
  </si>
  <si>
    <t>SKP Bearing Industries Ltd</t>
  </si>
  <si>
    <t>SKP</t>
  </si>
  <si>
    <t>Kerala Ayurveda Ltd</t>
  </si>
  <si>
    <t>KERALAYUR</t>
  </si>
  <si>
    <t>Variman Global Enterprises Ltd</t>
  </si>
  <si>
    <t>VARIMAN</t>
  </si>
  <si>
    <t>Technology Distributors</t>
  </si>
  <si>
    <t>Kaka Industries Ltd</t>
  </si>
  <si>
    <t>KAKA</t>
  </si>
  <si>
    <t>Byke Hospitality Ltd</t>
  </si>
  <si>
    <t>BYKE</t>
  </si>
  <si>
    <t>Vaarad Ventures Ltd</t>
  </si>
  <si>
    <t>VAARAD</t>
  </si>
  <si>
    <t>Star Paper Mills Ltd</t>
  </si>
  <si>
    <t>STARPAPER</t>
  </si>
  <si>
    <t>Inertia Steel Ltd</t>
  </si>
  <si>
    <t>INERTIAST</t>
  </si>
  <si>
    <t>Baheti Recycling Industries Ltd</t>
  </si>
  <si>
    <t>BAHETI</t>
  </si>
  <si>
    <t>Exxaro Tiles Ltd</t>
  </si>
  <si>
    <t>EXXARO</t>
  </si>
  <si>
    <t>VIP Clothing Ltd</t>
  </si>
  <si>
    <t>VIPCLOTHNG</t>
  </si>
  <si>
    <t>Trigyn Technologies Ltd</t>
  </si>
  <si>
    <t>TRIGYN</t>
  </si>
  <si>
    <t>Fredun Pharmaceuticals Ltd</t>
  </si>
  <si>
    <t>FREDUN</t>
  </si>
  <si>
    <t>Apollo Sindoori Hotels Ltd</t>
  </si>
  <si>
    <t>APOLSINHOT</t>
  </si>
  <si>
    <t>Global Education Ltd</t>
  </si>
  <si>
    <t>GLOBAL</t>
  </si>
  <si>
    <t>Shreyans Industries Ltd</t>
  </si>
  <si>
    <t>SHREYANIND</t>
  </si>
  <si>
    <t>Nippon India ETF Nifty Midcap 150</t>
  </si>
  <si>
    <t>MID150BEES</t>
  </si>
  <si>
    <t>A B Infrabuild Ltd</t>
  </si>
  <si>
    <t>ABINFRA</t>
  </si>
  <si>
    <t>UCAL Ltd</t>
  </si>
  <si>
    <t>UCAL</t>
  </si>
  <si>
    <t>Multibase India Ltd</t>
  </si>
  <si>
    <t>MULTIBASE</t>
  </si>
  <si>
    <t>Atlantaa Ltd</t>
  </si>
  <si>
    <t>ATLANTAA</t>
  </si>
  <si>
    <t>Prithvi Exchange (India) Ltd</t>
  </si>
  <si>
    <t>PRITHVIEXCH</t>
  </si>
  <si>
    <t>DJ Mediaprint &amp; Logistics Ltd</t>
  </si>
  <si>
    <t>DJML</t>
  </si>
  <si>
    <t>Shyam Century Ferrous Ltd</t>
  </si>
  <si>
    <t>SHYAMCENT</t>
  </si>
  <si>
    <t>Mahindra EPC Irrigation Ltd</t>
  </si>
  <si>
    <t>MAHEPC</t>
  </si>
  <si>
    <t>Surani Steel Tubes Ltd</t>
  </si>
  <si>
    <t>SURANI</t>
  </si>
  <si>
    <t>NDL Ventures Ltd</t>
  </si>
  <si>
    <t>NDLVENTURE</t>
  </si>
  <si>
    <t>CWD Limited</t>
  </si>
  <si>
    <t>CWD</t>
  </si>
  <si>
    <t>Consumer Electronics</t>
  </si>
  <si>
    <t>Rana Sugars Ltd</t>
  </si>
  <si>
    <t>RANASUG</t>
  </si>
  <si>
    <t>GP Petroleums Ltd</t>
  </si>
  <si>
    <t>GULFPETRO</t>
  </si>
  <si>
    <t>Hindustan Organic Chemicals Ltd</t>
  </si>
  <si>
    <t>HOCL</t>
  </si>
  <si>
    <t>GP Eco Solutions India Ltd</t>
  </si>
  <si>
    <t>GPECO</t>
  </si>
  <si>
    <t>Systango Technologies Ltd</t>
  </si>
  <si>
    <t>SYSTANGO</t>
  </si>
  <si>
    <t>Robust Hotels Ltd</t>
  </si>
  <si>
    <t>RHL</t>
  </si>
  <si>
    <t>Maruti Infrastructure Ltd</t>
  </si>
  <si>
    <t>MAINFRA</t>
  </si>
  <si>
    <t>DRC Systems India Ltd</t>
  </si>
  <si>
    <t>DRCSYSTEMS</t>
  </si>
  <si>
    <t>K M Sugar Mills Ltd</t>
  </si>
  <si>
    <t>KMSUGAR</t>
  </si>
  <si>
    <t>Bemco Hydraulics Ltd</t>
  </si>
  <si>
    <t>BEMHY</t>
  </si>
  <si>
    <t>Manaksia Steels Ltd</t>
  </si>
  <si>
    <t>MANAKSTEEL</t>
  </si>
  <si>
    <t>Chemcrux Enterprises Ltd</t>
  </si>
  <si>
    <t>CHEMCRUX</t>
  </si>
  <si>
    <t>Star Housing Finance Ltd</t>
  </si>
  <si>
    <t>STARHFL</t>
  </si>
  <si>
    <t>Commercial &amp; Residential Mortgage Finance</t>
  </si>
  <si>
    <t>Sintercom India Ltd</t>
  </si>
  <si>
    <t>SINTERCOM</t>
  </si>
  <si>
    <t>MK Exim (India) Ltd</t>
  </si>
  <si>
    <t>MKEXIM</t>
  </si>
  <si>
    <t>Magna Electro Castings Ltd</t>
  </si>
  <si>
    <t>MAGNAELQ</t>
  </si>
  <si>
    <t>BGR Energy Systems Ltd</t>
  </si>
  <si>
    <t>BGRENERGY</t>
  </si>
  <si>
    <t>Alufluoride Ltd</t>
  </si>
  <si>
    <t>ALUFLUOR</t>
  </si>
  <si>
    <t>A2z Infra Engineering Ltd</t>
  </si>
  <si>
    <t>A2ZINFRA</t>
  </si>
  <si>
    <t>Aditya BSL Gold ETF</t>
  </si>
  <si>
    <t>BSLGOLDETF</t>
  </si>
  <si>
    <t>Supreme Holdings &amp; Hospitality (India) Ltd</t>
  </si>
  <si>
    <t>SUPREME</t>
  </si>
  <si>
    <t>Shah Metacorp Ltd</t>
  </si>
  <si>
    <t>SHAH</t>
  </si>
  <si>
    <t>Evexia Lifecare Ltd</t>
  </si>
  <si>
    <t>EVEXIA</t>
  </si>
  <si>
    <t>Sundaram Brake Linings Ltd</t>
  </si>
  <si>
    <t>SUNDRMBRAK</t>
  </si>
  <si>
    <t>Talbros Engineering Ltd</t>
  </si>
  <si>
    <t>TALBROSENG</t>
  </si>
  <si>
    <t>Panchsheel Organics Ltd</t>
  </si>
  <si>
    <t>PANCHSHEEL</t>
  </si>
  <si>
    <t>Global Vectra Helicorp Ltd</t>
  </si>
  <si>
    <t>GLOBALVECT</t>
  </si>
  <si>
    <t>Bambino Agro Industries Ltd</t>
  </si>
  <si>
    <t>BAMBINO</t>
  </si>
  <si>
    <t>Lucent Industries Ltd</t>
  </si>
  <si>
    <t>LUCENT</t>
  </si>
  <si>
    <t>Madhuveer Com 18 Network Ltd</t>
  </si>
  <si>
    <t>MADHUVEER</t>
  </si>
  <si>
    <t>Competent Automobiles Company Ltd</t>
  </si>
  <si>
    <t>COMPEAU</t>
  </si>
  <si>
    <t>VETO Switch Gears And Cables Ltd</t>
  </si>
  <si>
    <t>VETO</t>
  </si>
  <si>
    <t>Rajnandini Metal Ltd</t>
  </si>
  <si>
    <t>RAJMET</t>
  </si>
  <si>
    <t>Mangalam Worldwide Ltd</t>
  </si>
  <si>
    <t>MWL</t>
  </si>
  <si>
    <t>Zodiac Clothing Company Ltd</t>
  </si>
  <si>
    <t>ZODIACLOTH</t>
  </si>
  <si>
    <t>K2 Infragen Ltd</t>
  </si>
  <si>
    <t>K2INFRA</t>
  </si>
  <si>
    <t>Asian Hotels (North) Ltd</t>
  </si>
  <si>
    <t>ASIANHOTNR</t>
  </si>
  <si>
    <t>Trejhara Solutions Ltd</t>
  </si>
  <si>
    <t>TREJHARA</t>
  </si>
  <si>
    <t>International Combustion (India) Ltd</t>
  </si>
  <si>
    <t>INTLCOMBQ</t>
  </si>
  <si>
    <t>Rama Phosphates Ltd</t>
  </si>
  <si>
    <t>RAMAPHO</t>
  </si>
  <si>
    <t>UMA Exports Ltd</t>
  </si>
  <si>
    <t>UMAEXPORTS</t>
  </si>
  <si>
    <t>Fluidomat Ltd</t>
  </si>
  <si>
    <t>FLUIDOM</t>
  </si>
  <si>
    <t>Scan Steels Ltd</t>
  </si>
  <si>
    <t>SCANSTL</t>
  </si>
  <si>
    <t>Vipul Organics Ltd</t>
  </si>
  <si>
    <t>VIPULORG</t>
  </si>
  <si>
    <t>Shraddha Prime Projects Ltd</t>
  </si>
  <si>
    <t>SHRADDHA</t>
  </si>
  <si>
    <t>Brooks Laboratories Ltd</t>
  </si>
  <si>
    <t>BROOKS</t>
  </si>
  <si>
    <t>Sanjivani Paranteral Ltd</t>
  </si>
  <si>
    <t>SANJIVIN</t>
  </si>
  <si>
    <t>North Eastern Carrying Corporation Ltd</t>
  </si>
  <si>
    <t>NECCLTD</t>
  </si>
  <si>
    <t>Exhicon Events Media Solutions Ltd</t>
  </si>
  <si>
    <t>EXHICON</t>
  </si>
  <si>
    <t>India Finsec Ltd</t>
  </si>
  <si>
    <t>IFINSEC</t>
  </si>
  <si>
    <t>Megastar Foods Ltd</t>
  </si>
  <si>
    <t>MEGASTAR</t>
  </si>
  <si>
    <t>Ravinder Heights Ltd</t>
  </si>
  <si>
    <t>RVHL</t>
  </si>
  <si>
    <t>Waterbase Ltd</t>
  </si>
  <si>
    <t>WATERBASE</t>
  </si>
  <si>
    <t>Virinchi Ltd</t>
  </si>
  <si>
    <t>VIRINCHI</t>
  </si>
  <si>
    <t>Intense Technologies Ltd</t>
  </si>
  <si>
    <t>INTENTECH</t>
  </si>
  <si>
    <t>RDB Rasayans Ltd</t>
  </si>
  <si>
    <t>RDBRL</t>
  </si>
  <si>
    <t>Veer Global Infraconstruction Ltd</t>
  </si>
  <si>
    <t>VGIL</t>
  </si>
  <si>
    <t>Purv Flexipack Ltd</t>
  </si>
  <si>
    <t>PURVFLEXI</t>
  </si>
  <si>
    <t>Vintron Informatics Ltd</t>
  </si>
  <si>
    <t>VINTRON</t>
  </si>
  <si>
    <t>Shree Rama Newsprint Ltd</t>
  </si>
  <si>
    <t>RAMANEWS</t>
  </si>
  <si>
    <t>Country Club Hospitality &amp; Holidays Ltd</t>
  </si>
  <si>
    <t>CCHHL</t>
  </si>
  <si>
    <t>Arihant Foundations &amp; Housing Ltd</t>
  </si>
  <si>
    <t>ARIHANT</t>
  </si>
  <si>
    <t>Trident Lifeline Ltd</t>
  </si>
  <si>
    <t>TLL</t>
  </si>
  <si>
    <t>Indo Thai Securities Ltd</t>
  </si>
  <si>
    <t>INDOTHAI</t>
  </si>
  <si>
    <t>Sicagen India Ltd</t>
  </si>
  <si>
    <t>SICAGEN</t>
  </si>
  <si>
    <t>Paul Merchants Ltd</t>
  </si>
  <si>
    <t>PML</t>
  </si>
  <si>
    <t>Udayshivakumar Infra Ltd</t>
  </si>
  <si>
    <t>USK</t>
  </si>
  <si>
    <t>Welspun Investments and Commercials Ltd</t>
  </si>
  <si>
    <t>WELINV</t>
  </si>
  <si>
    <t>Maral Overseas Ltd</t>
  </si>
  <si>
    <t>MARALOVER</t>
  </si>
  <si>
    <t>Lancor Holdings Ltd</t>
  </si>
  <si>
    <t>LANCORHOL</t>
  </si>
  <si>
    <t>Medico Remedies Ltd</t>
  </si>
  <si>
    <t>MEDICO</t>
  </si>
  <si>
    <t>Indowind Energy Ltd</t>
  </si>
  <si>
    <t>INDOWIND</t>
  </si>
  <si>
    <t>Rajshree Polypack Ltd</t>
  </si>
  <si>
    <t>RPPL</t>
  </si>
  <si>
    <t>P.E. Analytics Ltd</t>
  </si>
  <si>
    <t>PROPEQUITY</t>
  </si>
  <si>
    <t>SBEC Sugar Ltd</t>
  </si>
  <si>
    <t>SBECSUG</t>
  </si>
  <si>
    <t>Sejal Glass Ltd</t>
  </si>
  <si>
    <t>SEJALLTD</t>
  </si>
  <si>
    <t>Coral Laboratories Ltd</t>
  </si>
  <si>
    <t>CORALAB</t>
  </si>
  <si>
    <t>KCK Industries Ltd</t>
  </si>
  <si>
    <t>KCK</t>
  </si>
  <si>
    <t>Kay Cee Energy &amp; Infra Ltd</t>
  </si>
  <si>
    <t>KCEIL</t>
  </si>
  <si>
    <t>Goyal Salt Ltd</t>
  </si>
  <si>
    <t>GOYALSALT</t>
  </si>
  <si>
    <t>Magnum Ventures Ltd</t>
  </si>
  <si>
    <t>MAGNUM</t>
  </si>
  <si>
    <t>Bhagyanagar India Ltd</t>
  </si>
  <si>
    <t>BHAGYANGR</t>
  </si>
  <si>
    <t>Apollo Finvest (India) Ltd</t>
  </si>
  <si>
    <t>APOLLOFI</t>
  </si>
  <si>
    <t>Karnika Industries Ltd</t>
  </si>
  <si>
    <t>KARNIKA</t>
  </si>
  <si>
    <t>Seacoast Shipping Services Ltd</t>
  </si>
  <si>
    <t>SEACOAST</t>
  </si>
  <si>
    <t>Pune E - Stock Broking Ltd</t>
  </si>
  <si>
    <t>PESB</t>
  </si>
  <si>
    <t>Parin Furniture Ltd</t>
  </si>
  <si>
    <t>PARIN</t>
  </si>
  <si>
    <t>Naga Dhunseri Group Ltd</t>
  </si>
  <si>
    <t>NDGL</t>
  </si>
  <si>
    <t>Capital Trade Links Ltd</t>
  </si>
  <si>
    <t>CTL</t>
  </si>
  <si>
    <t>Inflame Appliances Ltd</t>
  </si>
  <si>
    <t>INFLAME</t>
  </si>
  <si>
    <t>Axis Gold ETF</t>
  </si>
  <si>
    <t>AXISGOLD</t>
  </si>
  <si>
    <t>LOYAL EQUIPMENTS Ltd</t>
  </si>
  <si>
    <t>LOYAL</t>
  </si>
  <si>
    <t>ShreeOswal Seeds and Chemicals Ltd</t>
  </si>
  <si>
    <t>OSWALSEEDS</t>
  </si>
  <si>
    <t>Rudrabhishek Enterprises Ltd</t>
  </si>
  <si>
    <t>REPL</t>
  </si>
  <si>
    <t>ABM Knowledgeware Ltd</t>
  </si>
  <si>
    <t>ABMKNO</t>
  </si>
  <si>
    <t>Jhaveri Credits and Capital Ltd</t>
  </si>
  <si>
    <t>JHACC</t>
  </si>
  <si>
    <t>Navkar Urbanstructure Ltd</t>
  </si>
  <si>
    <t>NAVKAR</t>
  </si>
  <si>
    <t>GEE Ltd</t>
  </si>
  <si>
    <t>GEE</t>
  </si>
  <si>
    <t>Droneacharya Aerial Innovations Ltd</t>
  </si>
  <si>
    <t>DRONACHRYA</t>
  </si>
  <si>
    <t>Research &amp; Consulting Services</t>
  </si>
  <si>
    <t>DEV Information Technology Ltd</t>
  </si>
  <si>
    <t>DEVIT</t>
  </si>
  <si>
    <t>Digikore Studios Ltd</t>
  </si>
  <si>
    <t>DIGIKORE</t>
  </si>
  <si>
    <t>Inventure Growth &amp; Securities Ltd</t>
  </si>
  <si>
    <t>INVENTURE</t>
  </si>
  <si>
    <t>Rajasthan Gases Ltd</t>
  </si>
  <si>
    <t>RAJGASES</t>
  </si>
  <si>
    <t>Oil &amp; Gas Storage &amp; Transportation</t>
  </si>
  <si>
    <t>South West Pinnacle Exploration Ltd</t>
  </si>
  <si>
    <t>SOUTHWEST</t>
  </si>
  <si>
    <t>Alacrity Securities Ltd</t>
  </si>
  <si>
    <t>ALSL</t>
  </si>
  <si>
    <t>Vijay Solvex Ltd</t>
  </si>
  <si>
    <t>VIJSOLX</t>
  </si>
  <si>
    <t>Vishwaraj Sugar Industries Ltd</t>
  </si>
  <si>
    <t>VISHWARAJ</t>
  </si>
  <si>
    <t>Neelamalai Agro Industries Ltd</t>
  </si>
  <si>
    <t>NEAGI</t>
  </si>
  <si>
    <t>Raj Television Network Ltd</t>
  </si>
  <si>
    <t>RAJTV</t>
  </si>
  <si>
    <t>Prime Industries Ltd</t>
  </si>
  <si>
    <t>PRIMIND</t>
  </si>
  <si>
    <t>Premier Roadlines Ltd</t>
  </si>
  <si>
    <t>PRLIND</t>
  </si>
  <si>
    <t>Avonmore Capital &amp; Management Services Ltd</t>
  </si>
  <si>
    <t>AVONMORE</t>
  </si>
  <si>
    <t>Goldstar Power Ltd</t>
  </si>
  <si>
    <t>GOLDSTAR</t>
  </si>
  <si>
    <t>Rajnish Wellness Ltd</t>
  </si>
  <si>
    <t>RAJNISH</t>
  </si>
  <si>
    <t>Pil Italica Lifestyle Ltd</t>
  </si>
  <si>
    <t>PILITA</t>
  </si>
  <si>
    <t>Tembo Global Industries Ltd</t>
  </si>
  <si>
    <t>TEMBO</t>
  </si>
  <si>
    <t>Jasch Gauging Technologies Ltd</t>
  </si>
  <si>
    <t>JGTL</t>
  </si>
  <si>
    <t>Shekhawati Industries Ltd</t>
  </si>
  <si>
    <t>SHEKHAWATI</t>
  </si>
  <si>
    <t>Sayaji Hotels (Indore) Ltd</t>
  </si>
  <si>
    <t>SHILINDORE</t>
  </si>
  <si>
    <t>Zee Learn Ltd</t>
  </si>
  <si>
    <t>ZEELEARN</t>
  </si>
  <si>
    <t>Panasonic Carbon India Co Ltd</t>
  </si>
  <si>
    <t>PANCARBON</t>
  </si>
  <si>
    <t>Axis Nifty AAA Bond Plus SDL Apr 2026 50:50 ETF</t>
  </si>
  <si>
    <t>AXISBPSETF</t>
  </si>
  <si>
    <t>Lords Chloro Alkali Ltd</t>
  </si>
  <si>
    <t>LORDSCHLO</t>
  </si>
  <si>
    <t>Alphageo (India) Ltd</t>
  </si>
  <si>
    <t>ALPHAGEO</t>
  </si>
  <si>
    <t>Tunwal E-Motors Ltd</t>
  </si>
  <si>
    <t>TUNWAL</t>
  </si>
  <si>
    <t>Crayons Advertising Ltd</t>
  </si>
  <si>
    <t>CRAYONS</t>
  </si>
  <si>
    <t>NTC Industries Ltd</t>
  </si>
  <si>
    <t>NTCIND</t>
  </si>
  <si>
    <t>Mercantile Ventures Ltd</t>
  </si>
  <si>
    <t>MERCANTILE</t>
  </si>
  <si>
    <t>Natural Capsules Ltd</t>
  </si>
  <si>
    <t>NATCAPSUQ</t>
  </si>
  <si>
    <t>Surana Telecom and Power Ltd</t>
  </si>
  <si>
    <t>SURANAT&amp;P</t>
  </si>
  <si>
    <t>Ashapuri Gold Ornament Ltd</t>
  </si>
  <si>
    <t>AGOL</t>
  </si>
  <si>
    <t>Essen Speciality Films Ltd</t>
  </si>
  <si>
    <t>ESFL</t>
  </si>
  <si>
    <t>Sadhav Shipping Ltd</t>
  </si>
  <si>
    <t>SADHAV</t>
  </si>
  <si>
    <t>Par Drugs and Chemicals Ltd</t>
  </si>
  <si>
    <t>PAR</t>
  </si>
  <si>
    <t>Jay Ushin Ltd</t>
  </si>
  <si>
    <t>JAYUSH</t>
  </si>
  <si>
    <t>Chatha Foods Ltd</t>
  </si>
  <si>
    <t>CHATHA</t>
  </si>
  <si>
    <t>Mangalam Seeds Ltd</t>
  </si>
  <si>
    <t>MSL</t>
  </si>
  <si>
    <t>Indian Terrain Fashions Ltd</t>
  </si>
  <si>
    <t>INDTERRAIN</t>
  </si>
  <si>
    <t>PPAP Automotive Ltd</t>
  </si>
  <si>
    <t>PPAP</t>
  </si>
  <si>
    <t>Emmforce Autotech Ltd</t>
  </si>
  <si>
    <t>EMMFORCE</t>
  </si>
  <si>
    <t>Automotive Parts &amp; Equipment</t>
  </si>
  <si>
    <t>Rox Hi-Tech Ltd</t>
  </si>
  <si>
    <t>ROXHITECH</t>
  </si>
  <si>
    <t>Captain Technocast Ltd</t>
  </si>
  <si>
    <t>CTCL</t>
  </si>
  <si>
    <t>Uday Jewellery Industries Ltd</t>
  </si>
  <si>
    <t>UDAYJEW</t>
  </si>
  <si>
    <t>Trom Industries Ltd</t>
  </si>
  <si>
    <t>TROM</t>
  </si>
  <si>
    <t>Shree Osfm E-Mobility Ltd</t>
  </si>
  <si>
    <t>SHREEOSFM</t>
  </si>
  <si>
    <t>Crown Lifters Ltd</t>
  </si>
  <si>
    <t>CROWN</t>
  </si>
  <si>
    <t>Take Solutions Ltd</t>
  </si>
  <si>
    <t>TAKE</t>
  </si>
  <si>
    <t>Kanchi Karpooram Ltd</t>
  </si>
  <si>
    <t>KANCHI</t>
  </si>
  <si>
    <t>Thomas Scott (India) Ltd</t>
  </si>
  <si>
    <t>THOMASCOTT</t>
  </si>
  <si>
    <t>McLeod Russel India Ltd</t>
  </si>
  <si>
    <t>MCLEODRUSS</t>
  </si>
  <si>
    <t>Omax Autos Ltd</t>
  </si>
  <si>
    <t>OMAXAUTO</t>
  </si>
  <si>
    <t>Refex Renewables &amp; Infrastructure Ltd</t>
  </si>
  <si>
    <t>REFEXRENEW</t>
  </si>
  <si>
    <t>Kalyani Cast-Tech Ltd</t>
  </si>
  <si>
    <t>KALYANI</t>
  </si>
  <si>
    <t>Infollion Research Services Ltd</t>
  </si>
  <si>
    <t>INFOLLION</t>
  </si>
  <si>
    <t>SAB Industries Ltd</t>
  </si>
  <si>
    <t>SAB</t>
  </si>
  <si>
    <t>Shri Venkatesh Refineries Ltd</t>
  </si>
  <si>
    <t>SVRL</t>
  </si>
  <si>
    <t>VTM Ltd</t>
  </si>
  <si>
    <t>VTMLTD</t>
  </si>
  <si>
    <t>Mirae Asset Nifty 50 ETF</t>
  </si>
  <si>
    <t>NIFTYETF</t>
  </si>
  <si>
    <t>Hindcon Chemicals Ltd</t>
  </si>
  <si>
    <t>HINDCON</t>
  </si>
  <si>
    <t>Vardhman Polytex Ltd</t>
  </si>
  <si>
    <t>VARDMNPOLY</t>
  </si>
  <si>
    <t>Cords Cable Industries Ltd</t>
  </si>
  <si>
    <t>CORDSCABLE</t>
  </si>
  <si>
    <t>Prime Fresh Ltd</t>
  </si>
  <si>
    <t>PRIMEFRESH</t>
  </si>
  <si>
    <t>RKEC Projects Ltd</t>
  </si>
  <si>
    <t>RKEC</t>
  </si>
  <si>
    <t>Shradha Infraprojects Ltd</t>
  </si>
  <si>
    <t>SHRADHA</t>
  </si>
  <si>
    <t>Duroply Industries Ltd</t>
  </si>
  <si>
    <t>DUROPLY</t>
  </si>
  <si>
    <t>Alphalogic Industries Ltd</t>
  </si>
  <si>
    <t>ALPHAIND</t>
  </si>
  <si>
    <t>Office Services &amp; Supplies</t>
  </si>
  <si>
    <t>Paragon Fine &amp; Speciality Chemical Ltd</t>
  </si>
  <si>
    <t>PARAGON</t>
  </si>
  <si>
    <t>Loyal Textile Mills Ltd</t>
  </si>
  <si>
    <t>LOYALTEX</t>
  </si>
  <si>
    <t>Aaron Industries Ltd</t>
  </si>
  <si>
    <t>AARON</t>
  </si>
  <si>
    <t>Oriental Carbon &amp; Chemicals Ltd</t>
  </si>
  <si>
    <t>OCCL</t>
  </si>
  <si>
    <t>On Door Concepts Ltd</t>
  </si>
  <si>
    <t>ONDOOR</t>
  </si>
  <si>
    <t>Retail - Online</t>
  </si>
  <si>
    <t>Caspian Corporate Services Ltd</t>
  </si>
  <si>
    <t>CASPIAN</t>
  </si>
  <si>
    <t>Bhatia Communications &amp; Retail (India) Ltd</t>
  </si>
  <si>
    <t>BHATIA</t>
  </si>
  <si>
    <t>Tahmar Enterprises Ltd</t>
  </si>
  <si>
    <t>TAHMARENT</t>
  </si>
  <si>
    <t>Maha Rashtra Apex Corporation Ltd</t>
  </si>
  <si>
    <t>MAHAPEXLTD</t>
  </si>
  <si>
    <t>Prajay Engineers Syndicate Ltd</t>
  </si>
  <si>
    <t>PRAENG</t>
  </si>
  <si>
    <t>Archidply Industries Ltd</t>
  </si>
  <si>
    <t>ARCHIDPLY</t>
  </si>
  <si>
    <t>Zeal Global Services Ltd</t>
  </si>
  <si>
    <t>ZEAL</t>
  </si>
  <si>
    <t>Goldkart Jewels Ltd</t>
  </si>
  <si>
    <t>GOLDKART</t>
  </si>
  <si>
    <t>Empower India Ltd</t>
  </si>
  <si>
    <t>EMPOWER</t>
  </si>
  <si>
    <t>Generic Engineering Construction and Projects Ltd</t>
  </si>
  <si>
    <t>GENCON</t>
  </si>
  <si>
    <t>Nureca Ltd</t>
  </si>
  <si>
    <t>NURECA</t>
  </si>
  <si>
    <t>Esprit Stones Ltd</t>
  </si>
  <si>
    <t>ESPRIT</t>
  </si>
  <si>
    <t>Halder Venture Ltd</t>
  </si>
  <si>
    <t>HALDER</t>
  </si>
  <si>
    <t>Amba Enterprises Ltd</t>
  </si>
  <si>
    <t>AEL</t>
  </si>
  <si>
    <t>ASI Industries Ltd</t>
  </si>
  <si>
    <t>ASIIL</t>
  </si>
  <si>
    <t>Shri Dinesh Mills Ltd</t>
  </si>
  <si>
    <t>SHRIDINE</t>
  </si>
  <si>
    <t>Capital Trust Ltd</t>
  </si>
  <si>
    <t>CAPTRUST</t>
  </si>
  <si>
    <t>Ashika Credit Capital Ltd</t>
  </si>
  <si>
    <t>ASHIKA</t>
  </si>
  <si>
    <t>Canarys Automations Ltd</t>
  </si>
  <si>
    <t>CANARYS</t>
  </si>
  <si>
    <t>Lovable Lingerie Ltd</t>
  </si>
  <si>
    <t>LOVABLE</t>
  </si>
  <si>
    <t>Ajanta Soya Ltd</t>
  </si>
  <si>
    <t>AJANTSOY</t>
  </si>
  <si>
    <t>Sadbhav Infrastructure Projects Ltd</t>
  </si>
  <si>
    <t>SADBHIN</t>
  </si>
  <si>
    <t>Aksharchem (India) Ltd</t>
  </si>
  <si>
    <t>AKSHARCHEM</t>
  </si>
  <si>
    <t>Dhunseri Tea &amp; Industries Ltd</t>
  </si>
  <si>
    <t>DTIL</t>
  </si>
  <si>
    <t>Jaysynth Orgochem Ltd</t>
  </si>
  <si>
    <t>JAYSYNTH</t>
  </si>
  <si>
    <t>Commercial Syn Bags Ltd</t>
  </si>
  <si>
    <t>COMSYN</t>
  </si>
  <si>
    <t>Ginni Filaments Ltd</t>
  </si>
  <si>
    <t>GINNIFILA</t>
  </si>
  <si>
    <t>Anlon Technology Solutions Ltd</t>
  </si>
  <si>
    <t>ANLON</t>
  </si>
  <si>
    <t>India Gelatine &amp; Chemicals Ltd</t>
  </si>
  <si>
    <t>INDGELA</t>
  </si>
  <si>
    <t>Shukra Pharmaceuticals Ltd</t>
  </si>
  <si>
    <t>SHUKRAPHAR</t>
  </si>
  <si>
    <t>Noida Toll Bridge Company Ltd</t>
  </si>
  <si>
    <t>NOIDATOLL</t>
  </si>
  <si>
    <t>LKP Finance Ltd</t>
  </si>
  <si>
    <t>LKPFIN</t>
  </si>
  <si>
    <t>Brady And Morris Engineering Co Ltd</t>
  </si>
  <si>
    <t>BRADYM</t>
  </si>
  <si>
    <t>Espire Hospitality Ltd</t>
  </si>
  <si>
    <t>ESPIRE</t>
  </si>
  <si>
    <t>JK Agri Genetics Ltd</t>
  </si>
  <si>
    <t>JK AGRI</t>
  </si>
  <si>
    <t>Infinium Pharmachem Ltd</t>
  </si>
  <si>
    <t>INFINIUM</t>
  </si>
  <si>
    <t>Lloyds Luxuries Ltd</t>
  </si>
  <si>
    <t>LLOYDS</t>
  </si>
  <si>
    <t>Konstelec Engineers Ltd</t>
  </si>
  <si>
    <t>KONSTELEC</t>
  </si>
  <si>
    <t>RRIL Ltd</t>
  </si>
  <si>
    <t>RRIL</t>
  </si>
  <si>
    <t>Bimetal Bearings Ltd</t>
  </si>
  <si>
    <t>BIMETAL</t>
  </si>
  <si>
    <t>Raja Bahadur International Ltd</t>
  </si>
  <si>
    <t>RAJABAH</t>
  </si>
  <si>
    <t>Nirman Agri Genetics Ltd</t>
  </si>
  <si>
    <t>NIRMAN</t>
  </si>
  <si>
    <t>Spectrum Talent Management Ltd</t>
  </si>
  <si>
    <t>SPECTSTM</t>
  </si>
  <si>
    <t>Kanpur Plastipack Ltd</t>
  </si>
  <si>
    <t>KANPRPLA</t>
  </si>
  <si>
    <t>Purple Finance Ltd</t>
  </si>
  <si>
    <t>PURPLEFIN</t>
  </si>
  <si>
    <t>Brahmaputra Infrastructure Ltd</t>
  </si>
  <si>
    <t>BRAHMINFRA</t>
  </si>
  <si>
    <t>Available Finance Ltd</t>
  </si>
  <si>
    <t>AVAILFC</t>
  </si>
  <si>
    <t>City Pulse Multiplex Ltd</t>
  </si>
  <si>
    <t>CPML</t>
  </si>
  <si>
    <t>Movies &amp; Entertainment</t>
  </si>
  <si>
    <t>Sona Machinery Ltd</t>
  </si>
  <si>
    <t>SONAMAC</t>
  </si>
  <si>
    <t>E Factor Experiences Ltd</t>
  </si>
  <si>
    <t>EFACTOR</t>
  </si>
  <si>
    <t>PG Foils Ltd</t>
  </si>
  <si>
    <t>PGFOILQ</t>
  </si>
  <si>
    <t>Aurangabad Distillery Ltd</t>
  </si>
  <si>
    <t>AURDIS</t>
  </si>
  <si>
    <t>Mini Diamonds (India) Ltd</t>
  </si>
  <si>
    <t>MINID</t>
  </si>
  <si>
    <t>Cian Agro Industries &amp; Infrastructure Ltd</t>
  </si>
  <si>
    <t>CIANAGRO</t>
  </si>
  <si>
    <t>Mahamaya Steel Industries Ltd</t>
  </si>
  <si>
    <t>MAHASTEEL</t>
  </si>
  <si>
    <t>ResGen Ltd</t>
  </si>
  <si>
    <t>RESGEN</t>
  </si>
  <si>
    <t>Coal &amp; Consumable Fuels</t>
  </si>
  <si>
    <t>Aayush Art and Bullion Ltd</t>
  </si>
  <si>
    <t>AAYUSHBULL</t>
  </si>
  <si>
    <t>S A Tech Software India Ltd</t>
  </si>
  <si>
    <t>SATECH</t>
  </si>
  <si>
    <t>Mason Infratech Ltd</t>
  </si>
  <si>
    <t>MASON</t>
  </si>
  <si>
    <t>Sharda Ispat Ltd</t>
  </si>
  <si>
    <t>SHRDAIS</t>
  </si>
  <si>
    <t>Regis Industries Ltd</t>
  </si>
  <si>
    <t>REGIS</t>
  </si>
  <si>
    <t>Tirupati Forge Ltd</t>
  </si>
  <si>
    <t>TIRUPATIFL</t>
  </si>
  <si>
    <t>Standard Capital Markets Ltd</t>
  </si>
  <si>
    <t>STANCAP</t>
  </si>
  <si>
    <t>Garnet International Ltd</t>
  </si>
  <si>
    <t>GARNETINT</t>
  </si>
  <si>
    <t>Starteck Finance Ltd</t>
  </si>
  <si>
    <t>STARTECK</t>
  </si>
  <si>
    <t>Equippp Social Impact Technologies Ltd</t>
  </si>
  <si>
    <t>EQUIPPP</t>
  </si>
  <si>
    <t xml:space="preserve"> IT Services &amp; Consulting</t>
  </si>
  <si>
    <t>Jullundur Motor Agency (Delhi) Ltd</t>
  </si>
  <si>
    <t>JMA</t>
  </si>
  <si>
    <t>KBC Global Ltd</t>
  </si>
  <si>
    <t>KBCGLOBAL</t>
  </si>
  <si>
    <t>S &amp; S Power Switchgear Ltd</t>
  </si>
  <si>
    <t>S&amp;SPOWER</t>
  </si>
  <si>
    <t>Maximus International Ltd</t>
  </si>
  <si>
    <t>MAXIMUS</t>
  </si>
  <si>
    <t>Yash Optics &amp; Lens Ltd</t>
  </si>
  <si>
    <t>YASHOPTICS</t>
  </si>
  <si>
    <t>DCG Cables &amp; Wires Ltd</t>
  </si>
  <si>
    <t>DCG</t>
  </si>
  <si>
    <t>IP Rings Ltd</t>
  </si>
  <si>
    <t>IPRINGLTD</t>
  </si>
  <si>
    <t>LGB Forge Ltd</t>
  </si>
  <si>
    <t>LGBFORGE</t>
  </si>
  <si>
    <t>Pmc Fincorp Ltd</t>
  </si>
  <si>
    <t>PMCFIN</t>
  </si>
  <si>
    <t>T T Ltd</t>
  </si>
  <si>
    <t>TTL</t>
  </si>
  <si>
    <t>Ducon Infratechnologies Ltd</t>
  </si>
  <si>
    <t>DUCON</t>
  </si>
  <si>
    <t>Maxposure Ltd</t>
  </si>
  <si>
    <t>MAXPOSURE</t>
  </si>
  <si>
    <t>Umang Dairies Ltd</t>
  </si>
  <si>
    <t>UMANGDAIRY</t>
  </si>
  <si>
    <t>JSL Industries Ltd</t>
  </si>
  <si>
    <t>JSLINDL</t>
  </si>
  <si>
    <t>Rajshree Sugars &amp; Chemicals Ltd</t>
  </si>
  <si>
    <t>RAJSREESUG</t>
  </si>
  <si>
    <t>Vinny Overseas Ltd</t>
  </si>
  <si>
    <t>VINNY</t>
  </si>
  <si>
    <t>Mauria Udyog Ltd</t>
  </si>
  <si>
    <t>MUL</t>
  </si>
  <si>
    <t>Storage Technologies and Automation Ltd</t>
  </si>
  <si>
    <t>STAL</t>
  </si>
  <si>
    <t>Shree Vasu Logistics Ltd</t>
  </si>
  <si>
    <t>SVLL</t>
  </si>
  <si>
    <t>Diksat Transworld Ltd</t>
  </si>
  <si>
    <t>DIKSAT</t>
  </si>
  <si>
    <t>Compucom Software Ltd</t>
  </si>
  <si>
    <t>COMPUSOFT</t>
  </si>
  <si>
    <t>Dolfin Rubbers Ltd</t>
  </si>
  <si>
    <t>DOLFIN</t>
  </si>
  <si>
    <t>Super House Ltd</t>
  </si>
  <si>
    <t>SUPERHOUSE</t>
  </si>
  <si>
    <t>National Plastic Technologies Ltd</t>
  </si>
  <si>
    <t>NATPLASTI</t>
  </si>
  <si>
    <t>Global Offshore Services Ltd</t>
  </si>
  <si>
    <t>GLOBOFFS</t>
  </si>
  <si>
    <t>Cochin Minerals and Rutile Ltd</t>
  </si>
  <si>
    <t>COCHINM</t>
  </si>
  <si>
    <t>CAPTAIN PIPES Ltd</t>
  </si>
  <si>
    <t>CAPPIPES</t>
  </si>
  <si>
    <t>Naman In-Store (India) Ltd</t>
  </si>
  <si>
    <t>NAMAN</t>
  </si>
  <si>
    <t>Aspinwall and Company Ltd</t>
  </si>
  <si>
    <t>ASPINWALL</t>
  </si>
  <si>
    <t>Aashka Hospitals Ltd</t>
  </si>
  <si>
    <t>AASHKA</t>
  </si>
  <si>
    <t>Health Care Facilities</t>
  </si>
  <si>
    <t>Delphi World Money Ltd</t>
  </si>
  <si>
    <t>DELPHIFX</t>
  </si>
  <si>
    <t>Maagh Advertising and Marketing Services Ltd</t>
  </si>
  <si>
    <t>MAAGHADV</t>
  </si>
  <si>
    <t>GTL Ltd</t>
  </si>
  <si>
    <t>GTL</t>
  </si>
  <si>
    <t>SBI Nifty Bank ETF</t>
  </si>
  <si>
    <t>SETFNIFBK</t>
  </si>
  <si>
    <t>Sarthak Metals Ltd</t>
  </si>
  <si>
    <t>SMLT</t>
  </si>
  <si>
    <t>G M Polyplast Ltd</t>
  </si>
  <si>
    <t>GMPL</t>
  </si>
  <si>
    <t>Univastu India Ltd</t>
  </si>
  <si>
    <t>UNIVASTU</t>
  </si>
  <si>
    <t>Dindigul Farm Product Ltd</t>
  </si>
  <si>
    <t>DFPL</t>
  </si>
  <si>
    <t>Phoenix Township Ltd</t>
  </si>
  <si>
    <t>PHOENIXTN</t>
  </si>
  <si>
    <t>Swastika Investmart Ltd</t>
  </si>
  <si>
    <t>SWASTIKA</t>
  </si>
  <si>
    <t>Modi Rubber Ltd</t>
  </si>
  <si>
    <t>MODIRUBBER</t>
  </si>
  <si>
    <t>G G Engineering Ltd</t>
  </si>
  <si>
    <t>GGENG</t>
  </si>
  <si>
    <t>Parshva Enterprises Ltd</t>
  </si>
  <si>
    <t>PARSHVA</t>
  </si>
  <si>
    <t>Century Extrusions Ltd</t>
  </si>
  <si>
    <t>CENTEXT</t>
  </si>
  <si>
    <t>V R Infraspace Ltd</t>
  </si>
  <si>
    <t>VR</t>
  </si>
  <si>
    <t>Madhusudan Masala Ltd</t>
  </si>
  <si>
    <t>MADHUSUDAN</t>
  </si>
  <si>
    <t>Eco Hotels and Resorts Ltd</t>
  </si>
  <si>
    <t>ECOHOTELS</t>
  </si>
  <si>
    <t>Star Delta Transformers Ltd</t>
  </si>
  <si>
    <t>STARDELTA</t>
  </si>
  <si>
    <t>Asian Hotels (East) Ltd</t>
  </si>
  <si>
    <t>AHLEAST</t>
  </si>
  <si>
    <t>Sanmit Infra Ltd</t>
  </si>
  <si>
    <t>SANINFRA</t>
  </si>
  <si>
    <t>Duncan Engineering Ltd</t>
  </si>
  <si>
    <t>DUNCANENG</t>
  </si>
  <si>
    <t>Kimia Biosciences Ltd</t>
  </si>
  <si>
    <t>KIMIABL</t>
  </si>
  <si>
    <t>Sayaji Hotels (Pune) Ltd</t>
  </si>
  <si>
    <t>SHPLPUNE</t>
  </si>
  <si>
    <t>Winsome Textile Industries Ltd</t>
  </si>
  <si>
    <t>WINSOMTX</t>
  </si>
  <si>
    <t>Qualitek Labs Ltd</t>
  </si>
  <si>
    <t>QLL</t>
  </si>
  <si>
    <t>ICICI Prudential Nifty 100 Low Vol 30 ETF</t>
  </si>
  <si>
    <t>LOWVOLIETF</t>
  </si>
  <si>
    <t>Emerald Finance Ltd</t>
  </si>
  <si>
    <t>EMERALD</t>
  </si>
  <si>
    <t>Indian Wood Products Co Ltd</t>
  </si>
  <si>
    <t>IWP</t>
  </si>
  <si>
    <t>Aarvi Encon Ltd</t>
  </si>
  <si>
    <t>AARVI</t>
  </si>
  <si>
    <t>Lagnam Spintex Ltd</t>
  </si>
  <si>
    <t>LAGNAM</t>
  </si>
  <si>
    <t>Visa Steel Ltd</t>
  </si>
  <si>
    <t>VISASTEEL</t>
  </si>
  <si>
    <t>Arham Technologies Ltd</t>
  </si>
  <si>
    <t>ARHAM</t>
  </si>
  <si>
    <t>Housing Development and Infrastructure Ltd</t>
  </si>
  <si>
    <t>HDIL</t>
  </si>
  <si>
    <t>Indiabulls Enterprises Ltd</t>
  </si>
  <si>
    <t>IEL</t>
  </si>
  <si>
    <t>Shiva Texyarn Ltd</t>
  </si>
  <si>
    <t>SHIVATEX</t>
  </si>
  <si>
    <t>Narmada Gelatines Ltd</t>
  </si>
  <si>
    <t>SHAWGELTIN</t>
  </si>
  <si>
    <t>BSL Ltd</t>
  </si>
  <si>
    <t>BSL</t>
  </si>
  <si>
    <t>Tips Films Ltd</t>
  </si>
  <si>
    <t>TIPSFILMS</t>
  </si>
  <si>
    <t>Incredible Industries Ltd</t>
  </si>
  <si>
    <t>INCREDIBLE</t>
  </si>
  <si>
    <t>Denis Chem Lab Ltd</t>
  </si>
  <si>
    <t>DENISCHEM</t>
  </si>
  <si>
    <t>Oil Country Tubular Ltd</t>
  </si>
  <si>
    <t>OILCOUNTUB</t>
  </si>
  <si>
    <t>Rajputana Industries Ltd</t>
  </si>
  <si>
    <t>RAJINDLTD</t>
  </si>
  <si>
    <t>Metals - Copper</t>
  </si>
  <si>
    <t>Radix Industries (India) Ltd</t>
  </si>
  <si>
    <t>RADIXIND</t>
  </si>
  <si>
    <t>Mangal Credit and Fincorp Ltd</t>
  </si>
  <si>
    <t>MANCREDIT</t>
  </si>
  <si>
    <t>Smartlink Holdings Ltd</t>
  </si>
  <si>
    <t>SMARTLINK</t>
  </si>
  <si>
    <t>delaPlex Ltd</t>
  </si>
  <si>
    <t>DELAPLEX</t>
  </si>
  <si>
    <t>Nettlinx Ltd</t>
  </si>
  <si>
    <t>NETTLINX</t>
  </si>
  <si>
    <t>Reliance Home Finance Ltd</t>
  </si>
  <si>
    <t>RHFL</t>
  </si>
  <si>
    <t>Flexituff Ventures International Ltd</t>
  </si>
  <si>
    <t>FLEXITUFF</t>
  </si>
  <si>
    <t>Cosmo Ferrites Ltd</t>
  </si>
  <si>
    <t>COSMOFE</t>
  </si>
  <si>
    <t>Kaushalya Logistics Ltd</t>
  </si>
  <si>
    <t>KLL</t>
  </si>
  <si>
    <t>Ground Freight &amp; Logistics</t>
  </si>
  <si>
    <t>Somi Conveyor Beltings Ltd</t>
  </si>
  <si>
    <t>SOMICONVEY</t>
  </si>
  <si>
    <t>Dhruv Consultancy Services Ltd</t>
  </si>
  <si>
    <t>DHRUV</t>
  </si>
  <si>
    <t>Shri Bajrang Alliance Ltd</t>
  </si>
  <si>
    <t>SHBAJRG</t>
  </si>
  <si>
    <t>Coral India Finance and Housing Ltd</t>
  </si>
  <si>
    <t>CORALFINAC</t>
  </si>
  <si>
    <t>WAA Solar Ltd</t>
  </si>
  <si>
    <t>WAA</t>
  </si>
  <si>
    <t>Intrasoft Technologies Ltd</t>
  </si>
  <si>
    <t>ISFT</t>
  </si>
  <si>
    <t>Ramdevbaba Solvent Ltd</t>
  </si>
  <si>
    <t>RBS</t>
  </si>
  <si>
    <t>Signet Industries Ltd</t>
  </si>
  <si>
    <t>SIGIND</t>
  </si>
  <si>
    <t>A B Cotspin India Ltd</t>
  </si>
  <si>
    <t>ABCOTS</t>
  </si>
  <si>
    <t>Edvenswa Enterprises Ltd</t>
  </si>
  <si>
    <t>EDVENSWA</t>
  </si>
  <si>
    <t>MITCON Consultancy &amp; Engineering Services Ltd</t>
  </si>
  <si>
    <t>MITCON</t>
  </si>
  <si>
    <t>Aartech Solonics Ltd</t>
  </si>
  <si>
    <t>AARTECH</t>
  </si>
  <si>
    <t>Pansari Developers Ltd</t>
  </si>
  <si>
    <t>PANSARI</t>
  </si>
  <si>
    <t>QMS Medical Allied Services Ltd</t>
  </si>
  <si>
    <t>QMSMEDI</t>
  </si>
  <si>
    <t>Indbank Merchant Banking Services Ltd</t>
  </si>
  <si>
    <t>INDBANK</t>
  </si>
  <si>
    <t>AMJ Land Holdings Ltd</t>
  </si>
  <si>
    <t>AMJLAND</t>
  </si>
  <si>
    <t>Prima Plastics Ltd</t>
  </si>
  <si>
    <t>PRIMAPLA</t>
  </si>
  <si>
    <t>Nitiraj Engineers Ltd</t>
  </si>
  <si>
    <t>NITIRAJ</t>
  </si>
  <si>
    <t>Indrayani Biotech Ltd</t>
  </si>
  <si>
    <t>INDRANIB</t>
  </si>
  <si>
    <t>Priti International Ltd</t>
  </si>
  <si>
    <t>PRITI</t>
  </si>
  <si>
    <t>Techknowgreen Solutions Ltd</t>
  </si>
  <si>
    <t>TECHKGREEN</t>
  </si>
  <si>
    <t>Akanksha Power and Infrastructure Ltd</t>
  </si>
  <si>
    <t>AKANKSHA</t>
  </si>
  <si>
    <t>Gretex Industries Ltd</t>
  </si>
  <si>
    <t>GRETEX</t>
  </si>
  <si>
    <t>Quest Laboratories Ltd</t>
  </si>
  <si>
    <t>QUESTLAB</t>
  </si>
  <si>
    <t>Organic Recycling Systems Ltd</t>
  </si>
  <si>
    <t>ORGANICREC</t>
  </si>
  <si>
    <t>Bal Pharma Ltd</t>
  </si>
  <si>
    <t>BALPHARMA</t>
  </si>
  <si>
    <t>Sonam Ltd</t>
  </si>
  <si>
    <t>SONAMLTD</t>
  </si>
  <si>
    <t>Alpa Laboratories Ltd</t>
  </si>
  <si>
    <t>ALPA</t>
  </si>
  <si>
    <t>Ashapura Logistics Ltd</t>
  </si>
  <si>
    <t>ASHALOG</t>
  </si>
  <si>
    <t>Gayatri Rubbers and Chemicals Ltd</t>
  </si>
  <si>
    <t>GRCL</t>
  </si>
  <si>
    <t>RSD Finance Ltd</t>
  </si>
  <si>
    <t>RSDFIN</t>
  </si>
  <si>
    <t>Texmo Pipes and Products Ltd</t>
  </si>
  <si>
    <t>TEXMOPIPES</t>
  </si>
  <si>
    <t>IL&amp;FS Transportation Networks Ltd</t>
  </si>
  <si>
    <t>IL&amp;FSTRANS</t>
  </si>
  <si>
    <t>Sel Manufacturing Company Ltd</t>
  </si>
  <si>
    <t>SELMC</t>
  </si>
  <si>
    <t>Shree Ajit Pulp and Paper Ltd</t>
  </si>
  <si>
    <t>SAPPL</t>
  </si>
  <si>
    <t>Tarmat Ltd</t>
  </si>
  <si>
    <t>TARMAT</t>
  </si>
  <si>
    <t>Weizmann Limited</t>
  </si>
  <si>
    <t>WEIZMANIND</t>
  </si>
  <si>
    <t>LA Tim Metal &amp; Industries Ltd</t>
  </si>
  <si>
    <t>LATIMMETAL</t>
  </si>
  <si>
    <t>Jyoti Ltd</t>
  </si>
  <si>
    <t>JYOTI</t>
  </si>
  <si>
    <t>Sylvan Plyboard (India) Ltd</t>
  </si>
  <si>
    <t>SYLVANPLY</t>
  </si>
  <si>
    <t>United Nilgiri Tea Estates Company Ltd</t>
  </si>
  <si>
    <t>UNITEDTEA</t>
  </si>
  <si>
    <t>Supreme Infrastructure India Ltd</t>
  </si>
  <si>
    <t>SUPREMEINF</t>
  </si>
  <si>
    <t>GVP Infotech Ltd</t>
  </si>
  <si>
    <t>GVPTECH</t>
  </si>
  <si>
    <t>Emmbi Industries Ltd</t>
  </si>
  <si>
    <t>EMMBI</t>
  </si>
  <si>
    <t>Anmol India Ltd</t>
  </si>
  <si>
    <t>ANMOL</t>
  </si>
  <si>
    <t>Aryaman Capital Markets Ltd</t>
  </si>
  <si>
    <t>ARYACAPM</t>
  </si>
  <si>
    <t>JHS Svendgaard Laboratories Ltd</t>
  </si>
  <si>
    <t>JHS</t>
  </si>
  <si>
    <t>Vaishali Pharma Ltd</t>
  </si>
  <si>
    <t>VAISHALI</t>
  </si>
  <si>
    <t>Deep Polymers Ltd</t>
  </si>
  <si>
    <t>DEEP</t>
  </si>
  <si>
    <t>Srivari Spices and Foods Ltd</t>
  </si>
  <si>
    <t>SSFL</t>
  </si>
  <si>
    <t>Arvee Laboratories (India) Ltd</t>
  </si>
  <si>
    <t>ARVEE</t>
  </si>
  <si>
    <t>Maheshwari Logistics Ltd</t>
  </si>
  <si>
    <t>MAHESHWARI</t>
  </si>
  <si>
    <t>GSS Infotech Ltd</t>
  </si>
  <si>
    <t>GSS</t>
  </si>
  <si>
    <t>Aarnav Fashions Ltd</t>
  </si>
  <si>
    <t>AARNAV</t>
  </si>
  <si>
    <t>Lambodhara Textiles Ltd</t>
  </si>
  <si>
    <t>LAMBODHARA</t>
  </si>
  <si>
    <t>ACE Software Exports Ltd</t>
  </si>
  <si>
    <t>ACESOFT</t>
  </si>
  <si>
    <t>Kesar Petroproducts Ltd</t>
  </si>
  <si>
    <t>KESARPE</t>
  </si>
  <si>
    <t>Airo Lam Ltd</t>
  </si>
  <si>
    <t>AIROLAM</t>
  </si>
  <si>
    <t>Lactose (India) Ltd</t>
  </si>
  <si>
    <t>LACTOSE</t>
  </si>
  <si>
    <t>Enser Communications Ltd</t>
  </si>
  <si>
    <t>ENSER</t>
  </si>
  <si>
    <t>Wardwizard Foods and Beverages Ltd</t>
  </si>
  <si>
    <t>WARDWIZFBL</t>
  </si>
  <si>
    <t>Gujarat State Financial Corp</t>
  </si>
  <si>
    <t>GUJSTATFIN</t>
  </si>
  <si>
    <t>Modern Threads (India) Ltd</t>
  </si>
  <si>
    <t>MODTHREAD</t>
  </si>
  <si>
    <t>United Polyfab Gujarat Ltd</t>
  </si>
  <si>
    <t>UNITEDPOLY</t>
  </si>
  <si>
    <t>Ludlow Jute &amp; Specialities Ltd</t>
  </si>
  <si>
    <t>LUDLOWJUT</t>
  </si>
  <si>
    <t>Digicontent Ltd</t>
  </si>
  <si>
    <t>DGCONTENT</t>
  </si>
  <si>
    <t>Sunlite Recycling Industries Ltd</t>
  </si>
  <si>
    <t>SUNLITE</t>
  </si>
  <si>
    <t>Unihealth Consultancy Ltd</t>
  </si>
  <si>
    <t>UNIHEALTH</t>
  </si>
  <si>
    <t>Kapston Services Ltd</t>
  </si>
  <si>
    <t>KAPSTON</t>
  </si>
  <si>
    <t>Bihar Sponge Iron Ltd</t>
  </si>
  <si>
    <t>BIHSPONG</t>
  </si>
  <si>
    <t>Hindustan Adhesives Ltd</t>
  </si>
  <si>
    <t>HINDADH</t>
  </si>
  <si>
    <t>SAH Polymers Ltd</t>
  </si>
  <si>
    <t>SAH</t>
  </si>
  <si>
    <t>Rts Power Corporation Ltd</t>
  </si>
  <si>
    <t>RTSPOWR</t>
  </si>
  <si>
    <t>BDH Industries Ltd</t>
  </si>
  <si>
    <t>BDH</t>
  </si>
  <si>
    <t>Coromandel Engineering Company Ltd</t>
  </si>
  <si>
    <t>COROENGG</t>
  </si>
  <si>
    <t>Abans Enterprises Ltd</t>
  </si>
  <si>
    <t>ABANSENT</t>
  </si>
  <si>
    <t>Worth Peripherals Ltd</t>
  </si>
  <si>
    <t>Sharat Industries Ltd</t>
  </si>
  <si>
    <t>SHINDL</t>
  </si>
  <si>
    <t>Universal Autofoundry Ltd</t>
  </si>
  <si>
    <t>UNIAUTO</t>
  </si>
  <si>
    <t>Alpine Housing Development Corporation Limited</t>
  </si>
  <si>
    <t>ALPINEHOU</t>
  </si>
  <si>
    <t>Samkrg Pistons and Rings Ltd</t>
  </si>
  <si>
    <t>SAMKRG</t>
  </si>
  <si>
    <t>Swati Projects Ltd</t>
  </si>
  <si>
    <t>SWATIPRO</t>
  </si>
  <si>
    <t>Syschem (India) Ltd</t>
  </si>
  <si>
    <t>SYSCHEM</t>
  </si>
  <si>
    <t>Surat Trade and Mercantile Ltd</t>
  </si>
  <si>
    <t>SURATRAML</t>
  </si>
  <si>
    <t>Salasar Exteriors and Contour Ltd</t>
  </si>
  <si>
    <t>SECL</t>
  </si>
  <si>
    <t>GIR Natureview Resorts Ltd</t>
  </si>
  <si>
    <t>GIRRESORTS</t>
  </si>
  <si>
    <t>IVP Ltd</t>
  </si>
  <si>
    <t>IVP</t>
  </si>
  <si>
    <t>AKI India Ltd</t>
  </si>
  <si>
    <t>AKI</t>
  </si>
  <si>
    <t>Upsurge Seeds Of Agriculture Ltd</t>
  </si>
  <si>
    <t>USASEEDS</t>
  </si>
  <si>
    <t>CHL Ltd</t>
  </si>
  <si>
    <t>CHLLTD</t>
  </si>
  <si>
    <t>Stratmont Industries Ltd</t>
  </si>
  <si>
    <t>STRATMONT</t>
  </si>
  <si>
    <t>Vital Chemtech Ltd</t>
  </si>
  <si>
    <t>VITAL</t>
  </si>
  <si>
    <t>Odyssey Technologies Ltd</t>
  </si>
  <si>
    <t>ODYSSEY</t>
  </si>
  <si>
    <t>Rulka Electricals Ltd</t>
  </si>
  <si>
    <t>RULKA</t>
  </si>
  <si>
    <t>Aveer Foods Ltd</t>
  </si>
  <si>
    <t>AVEER</t>
  </si>
  <si>
    <t>Cenlub Industries Ltd</t>
  </si>
  <si>
    <t>CENLUB</t>
  </si>
  <si>
    <t>Manaksia Aluminium Co Ltd</t>
  </si>
  <si>
    <t>MANAKALUCO</t>
  </si>
  <si>
    <t>Sprayking Ltd</t>
  </si>
  <si>
    <t>SPRAYKING</t>
  </si>
  <si>
    <t>Raghuvansh Agrofarms Ltd</t>
  </si>
  <si>
    <t>RAFL</t>
  </si>
  <si>
    <t>Mangalam Drugs and Organics Ltd</t>
  </si>
  <si>
    <t>MANGALAM</t>
  </si>
  <si>
    <t>Metroglobal Ltd</t>
  </si>
  <si>
    <t>METROGLOBL</t>
  </si>
  <si>
    <t>Precision Electronics Ltd</t>
  </si>
  <si>
    <t>PRECISIO</t>
  </si>
  <si>
    <t>Urban Enviro Waste Management Ltd</t>
  </si>
  <si>
    <t>URBAN</t>
  </si>
  <si>
    <t>Mitsu Chem Plast Ltd</t>
  </si>
  <si>
    <t>MITSU</t>
  </si>
  <si>
    <t>Anik Industries Ltd</t>
  </si>
  <si>
    <t>ANIKINDS</t>
  </si>
  <si>
    <t>Ovobel Foods Ltd</t>
  </si>
  <si>
    <t>OVOBELE</t>
  </si>
  <si>
    <t>Beacon Trusteeship Ltd</t>
  </si>
  <si>
    <t>BEACON</t>
  </si>
  <si>
    <t>Aesthetik Engineers Ltd</t>
  </si>
  <si>
    <t>AESTHETIK</t>
  </si>
  <si>
    <t>Jocil Ltd</t>
  </si>
  <si>
    <t>JOCIL</t>
  </si>
  <si>
    <t>Keynote Financial Services Ltd</t>
  </si>
  <si>
    <t>KEYFINSERV</t>
  </si>
  <si>
    <t>Lakshmi Automatic Loom Works Ltd</t>
  </si>
  <si>
    <t>LXMIATO</t>
  </si>
  <si>
    <t>Gujarat Intrux Ltd</t>
  </si>
  <si>
    <t>GUJINTRX</t>
  </si>
  <si>
    <t>Caprihans India Ltd</t>
  </si>
  <si>
    <t>CAPRIHANS</t>
  </si>
  <si>
    <t>B &amp; A Packaging India Ltd</t>
  </si>
  <si>
    <t>BAPACK</t>
  </si>
  <si>
    <t>Ambey Laboratories Ltd</t>
  </si>
  <si>
    <t>AMBEY</t>
  </si>
  <si>
    <t>Digidrive Distributors Ltd</t>
  </si>
  <si>
    <t>DIGIDRIVE</t>
  </si>
  <si>
    <t>Hindustan Tin Works Ltd</t>
  </si>
  <si>
    <t>HINDTIN</t>
  </si>
  <si>
    <t>Dhoot Industrial Finance Ltd</t>
  </si>
  <si>
    <t>DHOOTIN</t>
  </si>
  <si>
    <t>Atam Valves Ltd</t>
  </si>
  <si>
    <t>ATAM</t>
  </si>
  <si>
    <t>SunGarner Energies Ltd</t>
  </si>
  <si>
    <t>SEL</t>
  </si>
  <si>
    <t>Accuracy Shipping Ltd</t>
  </si>
  <si>
    <t>ACCURACY</t>
  </si>
  <si>
    <t>Shahlon Silk Industries Ltd</t>
  </si>
  <si>
    <t>SHAHLON</t>
  </si>
  <si>
    <t>Upsurge Investment and Finance Ltd</t>
  </si>
  <si>
    <t>UPSURGE</t>
  </si>
  <si>
    <t>South India Paper Mills Ltd</t>
  </si>
  <si>
    <t>STHINPA</t>
  </si>
  <si>
    <t>Bafna Pharmaceuticals Ltd</t>
  </si>
  <si>
    <t>BAFNAPH</t>
  </si>
  <si>
    <t>Dcm Ltd</t>
  </si>
  <si>
    <t>DCM</t>
  </si>
  <si>
    <t>Panache Digilife Ltd</t>
  </si>
  <si>
    <t>PANACHE</t>
  </si>
  <si>
    <t>Fonebox Retail Ltd</t>
  </si>
  <si>
    <t>FONEBOX</t>
  </si>
  <si>
    <t>Toyam Sports Ltd</t>
  </si>
  <si>
    <t>TOYAMSL</t>
  </si>
  <si>
    <t>Avance Technologies Ltd</t>
  </si>
  <si>
    <t>AVANCE</t>
  </si>
  <si>
    <t>Ratnabhumi Developers Ltd</t>
  </si>
  <si>
    <t>RATNABHUMI</t>
  </si>
  <si>
    <t>Sir Shadi Lal Enterprises Ltd</t>
  </si>
  <si>
    <t>SSLEL</t>
  </si>
  <si>
    <t>Power and Instrumentation (Gujarat) Ltd</t>
  </si>
  <si>
    <t>PIGL</t>
  </si>
  <si>
    <t>Indian Infotech and Software Ltd</t>
  </si>
  <si>
    <t>INDINFO</t>
  </si>
  <si>
    <t>Arunjyoti Bio Ventures Ltd</t>
  </si>
  <si>
    <t>ABVL</t>
  </si>
  <si>
    <t>Standard Industries Ltd</t>
  </si>
  <si>
    <t>SIL</t>
  </si>
  <si>
    <t>Mahalaxmi Rubtech Ltd</t>
  </si>
  <si>
    <t>MHLXMIRU</t>
  </si>
  <si>
    <t>Sikko Industries Ltd</t>
  </si>
  <si>
    <t>SIKKO</t>
  </si>
  <si>
    <t>Tainwala Chemicals and Plastics (India) Ltd</t>
  </si>
  <si>
    <t>TAINWALCHM</t>
  </si>
  <si>
    <t>Polson Ltd</t>
  </si>
  <si>
    <t>POLSON</t>
  </si>
  <si>
    <t>Basant Agro Tech (India) Ltd</t>
  </si>
  <si>
    <t>BASANTGL</t>
  </si>
  <si>
    <t>Divine Power Energy Ltd</t>
  </si>
  <si>
    <t>DPEL</t>
  </si>
  <si>
    <t>Kalyani Forge Ltd</t>
  </si>
  <si>
    <t>KALYANIFRG</t>
  </si>
  <si>
    <t>CG VAK Software and Exports Ltd</t>
  </si>
  <si>
    <t>CGVAK</t>
  </si>
  <si>
    <t>Rajnish Retail Ltd</t>
  </si>
  <si>
    <t>RRETAIL</t>
  </si>
  <si>
    <t>Savera Industries Ltd</t>
  </si>
  <si>
    <t>SAVERA</t>
  </si>
  <si>
    <t>Marvel Decor Ltd</t>
  </si>
  <si>
    <t>MDL</t>
  </si>
  <si>
    <t>Chaman Metallics Ltd</t>
  </si>
  <si>
    <t>CMNL</t>
  </si>
  <si>
    <t>Shigan Quantum Technologies Ltd</t>
  </si>
  <si>
    <t>SHIGAN</t>
  </si>
  <si>
    <t>Simplex Castings Ltd</t>
  </si>
  <si>
    <t>SIMPLEXCAS</t>
  </si>
  <si>
    <t>Nagpur Power and Industries Ltd</t>
  </si>
  <si>
    <t>NAGPI</t>
  </si>
  <si>
    <t>Krebs Biochemicals and Industries Ltd</t>
  </si>
  <si>
    <t>KREBSBIO</t>
  </si>
  <si>
    <t>Piccadily Sugar and Allied Industries Ltd</t>
  </si>
  <si>
    <t>PICCASUG</t>
  </si>
  <si>
    <t>Cambridge Technology Enterprises Ltd</t>
  </si>
  <si>
    <t>CTE</t>
  </si>
  <si>
    <t>Machino Plastics Ltd</t>
  </si>
  <si>
    <t>MACPLASQ</t>
  </si>
  <si>
    <t>Vuenow Infratech Ltd</t>
  </si>
  <si>
    <t>VUENOW</t>
  </si>
  <si>
    <t>Khemani Distributors &amp; Marketing Ltd</t>
  </si>
  <si>
    <t>KDML</t>
  </si>
  <si>
    <t>Surana Solar Ltd</t>
  </si>
  <si>
    <t>SURANASOL</t>
  </si>
  <si>
    <t>Greenchef Appliances Ltd</t>
  </si>
  <si>
    <t>GREENCHEF</t>
  </si>
  <si>
    <t>Kovilpatti Lakshmi Roller Flour Mills Ltd</t>
  </si>
  <si>
    <t>KLRFM</t>
  </si>
  <si>
    <t>S V Global Mill Ltd</t>
  </si>
  <si>
    <t>SVGLOBAL</t>
  </si>
  <si>
    <t>ATV Projects India Ltd</t>
  </si>
  <si>
    <t>ATVPR</t>
  </si>
  <si>
    <t>Gillanders Arbuthnot &amp; Co Ltd</t>
  </si>
  <si>
    <t>GILLANDERS</t>
  </si>
  <si>
    <t>Niraj Cement Structurals Ltd</t>
  </si>
  <si>
    <t>NIRAJ</t>
  </si>
  <si>
    <t>Shri Balaji Valve Components Ltd</t>
  </si>
  <si>
    <t>SBVCL</t>
  </si>
  <si>
    <t>NipponINETFNifty SDL Apr 2026 Top 20 Equal Weight</t>
  </si>
  <si>
    <t>SDL26BEES</t>
  </si>
  <si>
    <t>SAL Steel Ltd</t>
  </si>
  <si>
    <t>SALSTEEL</t>
  </si>
  <si>
    <t>Eros International Media Ltd</t>
  </si>
  <si>
    <t>EROSMEDIA</t>
  </si>
  <si>
    <t>Tyche Industries Ltd</t>
  </si>
  <si>
    <t>TYCHE</t>
  </si>
  <si>
    <t>Srestha Finvest Ltd</t>
  </si>
  <si>
    <t>SRESTHA</t>
  </si>
  <si>
    <t>Indian Sucrose Ltd</t>
  </si>
  <si>
    <t>INDSUCR</t>
  </si>
  <si>
    <t>Silicon Rental Solutions Ltd</t>
  </si>
  <si>
    <t>SRSOLTD</t>
  </si>
  <si>
    <t>Winsome Breweries Ltd</t>
  </si>
  <si>
    <t>WINSOMBR</t>
  </si>
  <si>
    <t>Brewers</t>
  </si>
  <si>
    <t>Interiors &amp; More Ltd</t>
  </si>
  <si>
    <t>INM</t>
  </si>
  <si>
    <t>SPL Industries Ltd</t>
  </si>
  <si>
    <t>SPLIL</t>
  </si>
  <si>
    <t>VL Infraprojects Ltd</t>
  </si>
  <si>
    <t>VLINFRA</t>
  </si>
  <si>
    <t>HIM Teknoforge Ltd</t>
  </si>
  <si>
    <t>HIMTEK</t>
  </si>
  <si>
    <t>Reliance Chemotex Industries Ltd</t>
  </si>
  <si>
    <t>RELCHEMQ</t>
  </si>
  <si>
    <t>Vibrant Global Capital Ltd</t>
  </si>
  <si>
    <t>VGCL</t>
  </si>
  <si>
    <t>Surya Lakshmi Cotton Mills Ltd</t>
  </si>
  <si>
    <t>SURYALAXMI</t>
  </si>
  <si>
    <t>Sera Investments &amp; Finance India Ltd</t>
  </si>
  <si>
    <t>SERA</t>
  </si>
  <si>
    <t>Praxis Home Retail Ltd</t>
  </si>
  <si>
    <t>PRAXIS</t>
  </si>
  <si>
    <t>Siyaram Recycling Industries Ltd</t>
  </si>
  <si>
    <t>SIYARAM</t>
  </si>
  <si>
    <t>Ganges Securities Ltd</t>
  </si>
  <si>
    <t>GANGESSECU</t>
  </si>
  <si>
    <t>Western India Plywoods Ltd</t>
  </si>
  <si>
    <t>WIPL</t>
  </si>
  <si>
    <t>Homesfy Realty Ltd</t>
  </si>
  <si>
    <t>HOMESFY</t>
  </si>
  <si>
    <t>Zeal Aqua Ltd</t>
  </si>
  <si>
    <t>Shreeji Translogistics Ltd</t>
  </si>
  <si>
    <t>STL</t>
  </si>
  <si>
    <t>Flex Foods Ltd</t>
  </si>
  <si>
    <t>FLEXFO</t>
  </si>
  <si>
    <t>Confidence Futuristic Energetech Ltd</t>
  </si>
  <si>
    <t>CFEL</t>
  </si>
  <si>
    <t>Indian Card Clothing Company Ltd</t>
  </si>
  <si>
    <t>INDIANCARD</t>
  </si>
  <si>
    <t>Baid Finserv Ltd</t>
  </si>
  <si>
    <t>BAIDFIN</t>
  </si>
  <si>
    <t>Calcom Vision Ltd</t>
  </si>
  <si>
    <t>CALCOM</t>
  </si>
  <si>
    <t>Kifs Financial Services Ltd</t>
  </si>
  <si>
    <t>KIFS</t>
  </si>
  <si>
    <t>Scanpoint Geomatics Ltd</t>
  </si>
  <si>
    <t>SCANPGEOM</t>
  </si>
  <si>
    <t>Kakatiya Cement Sugar and Industries Ltd</t>
  </si>
  <si>
    <t>KAKATCEM</t>
  </si>
  <si>
    <t>Suryalata Spinning Mills Ltd</t>
  </si>
  <si>
    <t>SURYALA</t>
  </si>
  <si>
    <t>VJTF Eduservices Ltd</t>
  </si>
  <si>
    <t>VJTFEDU</t>
  </si>
  <si>
    <t>Globe International Carriers Ltd</t>
  </si>
  <si>
    <t>GICL</t>
  </si>
  <si>
    <t>Eyantra Ventures Ltd</t>
  </si>
  <si>
    <t>EY</t>
  </si>
  <si>
    <t>Hilton Metal Forging Ltd</t>
  </si>
  <si>
    <t>HILTON</t>
  </si>
  <si>
    <t>Kaira Can Co Ltd</t>
  </si>
  <si>
    <t>KAIRA</t>
  </si>
  <si>
    <t>Shri Techtex Ltd</t>
  </si>
  <si>
    <t>SHRITECH</t>
  </si>
  <si>
    <t>Touchwood Entertainment Ltd</t>
  </si>
  <si>
    <t>TOUCHWOOD</t>
  </si>
  <si>
    <t>Transwarranty Finance Ltd</t>
  </si>
  <si>
    <t>TFL</t>
  </si>
  <si>
    <t>Hindusthan National Glass And Industries Ltd</t>
  </si>
  <si>
    <t>HINDNATGLS</t>
  </si>
  <si>
    <t>Shradha AI Technologies Ltd</t>
  </si>
  <si>
    <t>SHRAAITECH</t>
  </si>
  <si>
    <t>Oil &amp; Gas Drilling</t>
  </si>
  <si>
    <t>Globus Power Generation Ltd</t>
  </si>
  <si>
    <t>GLOBUSCON</t>
  </si>
  <si>
    <t>Radhe Developers (India) Ltd</t>
  </si>
  <si>
    <t>RADHEDE</t>
  </si>
  <si>
    <t>MPS Infotecnics Ltd</t>
  </si>
  <si>
    <t>VISESHINFO</t>
  </si>
  <si>
    <t>B.A.G. Films and Media Ltd</t>
  </si>
  <si>
    <t>BAGFILMS</t>
  </si>
  <si>
    <t>Ducol Organics &amp; Colours Ltd</t>
  </si>
  <si>
    <t>DUCOL</t>
  </si>
  <si>
    <t>Visco Trade Associates Ltd</t>
  </si>
  <si>
    <t>VISCO</t>
  </si>
  <si>
    <t>De Neers Tools Ltd</t>
  </si>
  <si>
    <t>DENEERS</t>
  </si>
  <si>
    <t>Mukta Arts Ltd</t>
  </si>
  <si>
    <t>MUKTAARTS</t>
  </si>
  <si>
    <t>Jamshri Realty Ltd</t>
  </si>
  <si>
    <t>JAMSHRI</t>
  </si>
  <si>
    <t>Real Estate Operating Companies</t>
  </si>
  <si>
    <t>Hemant Surgical Industries Ltd</t>
  </si>
  <si>
    <t>HSIL</t>
  </si>
  <si>
    <t>Health Care Distributors</t>
  </si>
  <si>
    <t>Colab Cloud Platforms Ltd</t>
  </si>
  <si>
    <t>COLABCLOUD</t>
  </si>
  <si>
    <t>Hindprakash Industries Ltd</t>
  </si>
  <si>
    <t>HPIL</t>
  </si>
  <si>
    <t>BN Rathi Securities Ltd</t>
  </si>
  <si>
    <t>BNRSEC</t>
  </si>
  <si>
    <t>Pritika Engineering Components Ltd</t>
  </si>
  <si>
    <t>PRITIKA</t>
  </si>
  <si>
    <t>Active Clothing Co Ltd</t>
  </si>
  <si>
    <t>ACTIVE</t>
  </si>
  <si>
    <t>Indian Acrylics Ltd</t>
  </si>
  <si>
    <t>INDIANACRY</t>
  </si>
  <si>
    <t>Gujarat Toolroom Ltd</t>
  </si>
  <si>
    <t>GUJTLRM</t>
  </si>
  <si>
    <t>Maitreya Medicare Ltd</t>
  </si>
  <si>
    <t>MAITREYA</t>
  </si>
  <si>
    <t>Semac Consultants Ltd</t>
  </si>
  <si>
    <t>SEMAC</t>
  </si>
  <si>
    <t>B &amp; A Ltd</t>
  </si>
  <si>
    <t>BNALTD</t>
  </si>
  <si>
    <t>Rishiroop Ltd</t>
  </si>
  <si>
    <t>RISHIROOP</t>
  </si>
  <si>
    <t>Aarey Drugs and Pharmaceuticals Ltd</t>
  </si>
  <si>
    <t>AAREYDRUGS</t>
  </si>
  <si>
    <t>Saptarishi Agro Industries Ltd</t>
  </si>
  <si>
    <t>SPTRSHI</t>
  </si>
  <si>
    <t>Bhandari Hosiery Exports Ltd</t>
  </si>
  <si>
    <t>BHANDARI</t>
  </si>
  <si>
    <t>Reliance Naval and Engineering Ltd</t>
  </si>
  <si>
    <t>RNAVAL</t>
  </si>
  <si>
    <t>Rungta Irrigation Ltd</t>
  </si>
  <si>
    <t>RUNGTAIR</t>
  </si>
  <si>
    <t>HB Estate Developers Ltd</t>
  </si>
  <si>
    <t>HBESD</t>
  </si>
  <si>
    <t>Setco Automotive Ltd</t>
  </si>
  <si>
    <t>SETCO</t>
  </si>
  <si>
    <t>LKP Securities Ltd</t>
  </si>
  <si>
    <t>LKPSEC</t>
  </si>
  <si>
    <t>Panyam Cements And Mineral Industrties Ltd</t>
  </si>
  <si>
    <t>PANCM</t>
  </si>
  <si>
    <t>B-Right RealEstate Ltd</t>
  </si>
  <si>
    <t>BRRL</t>
  </si>
  <si>
    <t>HCP Plastene Bulkpack Ltd</t>
  </si>
  <si>
    <t>HPBL</t>
  </si>
  <si>
    <t>Paper &amp; Plastic Packaging Products &amp; Materials</t>
  </si>
  <si>
    <t>Art Nirman Ltd</t>
  </si>
  <si>
    <t>ARTNIRMAN</t>
  </si>
  <si>
    <t>Bharat Gears Ltd</t>
  </si>
  <si>
    <t>BHARATGEAR</t>
  </si>
  <si>
    <t>DIGJAM Ltd</t>
  </si>
  <si>
    <t>DIGJAMLMTD</t>
  </si>
  <si>
    <t>Ecoplast Ltd</t>
  </si>
  <si>
    <t>ECOPLAST</t>
  </si>
  <si>
    <t>MRO-TEK Realty Ltd</t>
  </si>
  <si>
    <t>MRO-TEK</t>
  </si>
  <si>
    <t>ITL Industries Ltd</t>
  </si>
  <si>
    <t>ITL</t>
  </si>
  <si>
    <t>Chetana Education Ltd</t>
  </si>
  <si>
    <t>CHETANA</t>
  </si>
  <si>
    <t>CIL Nova Petrochemicals Ltd</t>
  </si>
  <si>
    <t>CNOVAPETRO</t>
  </si>
  <si>
    <t>Pacific Industries Ltd</t>
  </si>
  <si>
    <t>PACIFICI</t>
  </si>
  <si>
    <t>DRS Dilip Roadlines Ltd</t>
  </si>
  <si>
    <t>DRSDILIP</t>
  </si>
  <si>
    <t>Ansal Housing Ltd</t>
  </si>
  <si>
    <t>ANSALHSG</t>
  </si>
  <si>
    <t>Pramara Promotions Ltd</t>
  </si>
  <si>
    <t>PRAMARA</t>
  </si>
  <si>
    <t>Smruthi Organics Ltd</t>
  </si>
  <si>
    <t>SMRUTHIORG</t>
  </si>
  <si>
    <t>Samrat Forgings Ltd</t>
  </si>
  <si>
    <t>SAMRATFORG</t>
  </si>
  <si>
    <t>Galaxy Cloud Kitchens Ltd</t>
  </si>
  <si>
    <t>GCKL</t>
  </si>
  <si>
    <t>Sumuka Agro Industries Ltd</t>
  </si>
  <si>
    <t>SUMUKA</t>
  </si>
  <si>
    <t>Total Transport Systems Ltd</t>
  </si>
  <si>
    <t>TOTAL</t>
  </si>
  <si>
    <t>Bodhi Tree Multimedia Ltd</t>
  </si>
  <si>
    <t>BTML</t>
  </si>
  <si>
    <t>DB (International) Stock Brokers Ltd</t>
  </si>
  <si>
    <t>DBSTOCKBRO</t>
  </si>
  <si>
    <t>Tanvi Foods (India) Ltd</t>
  </si>
  <si>
    <t>TANVI</t>
  </si>
  <si>
    <t>BCPL Railway Infrastructure Ltd</t>
  </si>
  <si>
    <t>BCPL</t>
  </si>
  <si>
    <t>Swastik Pipe Ltd</t>
  </si>
  <si>
    <t>SWASTIK</t>
  </si>
  <si>
    <t>ITCONS e-Solutions Ltd</t>
  </si>
  <si>
    <t>ITCONS</t>
  </si>
  <si>
    <t>Human Resource &amp; Employment Services</t>
  </si>
  <si>
    <t>Patel Integrated Logistics Ltd</t>
  </si>
  <si>
    <t>PATINTLOG</t>
  </si>
  <si>
    <t>Dhruva Capital Services Ltd</t>
  </si>
  <si>
    <t>DHRUVCA</t>
  </si>
  <si>
    <t>Steelman Telecom Ltd</t>
  </si>
  <si>
    <t>STML</t>
  </si>
  <si>
    <t>Integrated Telecommunication Services</t>
  </si>
  <si>
    <t>Jainam Ferro Alloys (I) Ltd</t>
  </si>
  <si>
    <t>JAINAM</t>
  </si>
  <si>
    <t>Sizemasters Technology Ltd</t>
  </si>
  <si>
    <t>SIZEMASTER</t>
  </si>
  <si>
    <t>Nippon India ETF Nifty PSU Bank BeES</t>
  </si>
  <si>
    <t>PSUBNKBEES</t>
  </si>
  <si>
    <t>Thakkers Developers Ltd</t>
  </si>
  <si>
    <t>THAKDEV</t>
  </si>
  <si>
    <t>Vaidya Sane Ayurved Laboratories Ltd</t>
  </si>
  <si>
    <t>MADHAVBAUG</t>
  </si>
  <si>
    <t>Samor Reality Ltd</t>
  </si>
  <si>
    <t>SAMOR</t>
  </si>
  <si>
    <t>DHP India Ltd</t>
  </si>
  <si>
    <t>DHPIND</t>
  </si>
  <si>
    <t>Dhatre Udyog Ltd</t>
  </si>
  <si>
    <t>DHATRE</t>
  </si>
  <si>
    <t>Ai Champdany Industries Ltd</t>
  </si>
  <si>
    <t>AICHAMP</t>
  </si>
  <si>
    <t>Manas Properties Ltd</t>
  </si>
  <si>
    <t>MANAS</t>
  </si>
  <si>
    <t>AMD Industries Ltd</t>
  </si>
  <si>
    <t>AMDIND</t>
  </si>
  <si>
    <t>Indsil Hydro Power and Manganese Ltd</t>
  </si>
  <si>
    <t>INDSILHYD</t>
  </si>
  <si>
    <t>Fidel Softech Ltd</t>
  </si>
  <si>
    <t>FIDEL</t>
  </si>
  <si>
    <t>Mehai Technology Ltd</t>
  </si>
  <si>
    <t>MEHAI</t>
  </si>
  <si>
    <t>Aluwind Architectural Ltd</t>
  </si>
  <si>
    <t>ALUWIND</t>
  </si>
  <si>
    <t>Building Products - Others</t>
  </si>
  <si>
    <t>KHFM Hospitality and Facility Management Services Ltd</t>
  </si>
  <si>
    <t>KHFM</t>
  </si>
  <si>
    <t>Sotac Pharmaceuticals Ltd</t>
  </si>
  <si>
    <t>SOTAC</t>
  </si>
  <si>
    <t>Athena Global Technologies Ltd</t>
  </si>
  <si>
    <t>ATHENAGLO</t>
  </si>
  <si>
    <t>Ascom Leasing &amp; Investments Ltd</t>
  </si>
  <si>
    <t>ASCOM</t>
  </si>
  <si>
    <t>AAA Technologies Ltd</t>
  </si>
  <si>
    <t>AAATECH</t>
  </si>
  <si>
    <t>Shah Alloys Ltd</t>
  </si>
  <si>
    <t>SHAHALLOYS</t>
  </si>
  <si>
    <t>Prakash Steelage Ltd</t>
  </si>
  <si>
    <t>PRAKASHSTL</t>
  </si>
  <si>
    <t>Prizor Viztech Ltd</t>
  </si>
  <si>
    <t>PRIZOR</t>
  </si>
  <si>
    <t>Money Masters Leasing and Finance Ltd</t>
  </si>
  <si>
    <t>MMLF</t>
  </si>
  <si>
    <t>ANI Integrated Services Ltd</t>
  </si>
  <si>
    <t>AISL</t>
  </si>
  <si>
    <t>Ansal Properties and Infrastructure Ltd</t>
  </si>
  <si>
    <t>ANSALAPI</t>
  </si>
  <si>
    <t>Cubex Tubings Ltd</t>
  </si>
  <si>
    <t>CUBEXTUB</t>
  </si>
  <si>
    <t>W H Brady &amp; Company Ltd</t>
  </si>
  <si>
    <t>WHBRADY</t>
  </si>
  <si>
    <t>Krishanveer Forge Ltd</t>
  </si>
  <si>
    <t>KVFORGE</t>
  </si>
  <si>
    <t>Lotus Eye Hospital and Institute Ltd</t>
  </si>
  <si>
    <t>LOTUSEYE</t>
  </si>
  <si>
    <t>Baweja Studios Ltd</t>
  </si>
  <si>
    <t>BAWEJA</t>
  </si>
  <si>
    <t>Garg Furnace Ltd</t>
  </si>
  <si>
    <t>GARGFUR</t>
  </si>
  <si>
    <t>Leading Leasing Finance and Investment Company Ltd</t>
  </si>
  <si>
    <t>LLFICL</t>
  </si>
  <si>
    <t>Tirupati Starch &amp; Chemicals Ltd</t>
  </si>
  <si>
    <t>TIRUSTA</t>
  </si>
  <si>
    <t>Xelpmoc Design and Tech Ltd</t>
  </si>
  <si>
    <t>XELPMOC</t>
  </si>
  <si>
    <t>Teamo Productions HQ Ltd</t>
  </si>
  <si>
    <t>TPHQ</t>
  </si>
  <si>
    <t>Parvati Sweetners and Power Ltd</t>
  </si>
  <si>
    <t>PARVATI</t>
  </si>
  <si>
    <t>7Seas Entertainment Ltd</t>
  </si>
  <si>
    <t>7SEASL</t>
  </si>
  <si>
    <t>Interactive Home Entertainment</t>
  </si>
  <si>
    <t>Salona Cotspin Ltd</t>
  </si>
  <si>
    <t>SALONA</t>
  </si>
  <si>
    <t>United Van Der Horst Ltd</t>
  </si>
  <si>
    <t>UVDRHOR</t>
  </si>
  <si>
    <t>Electro Force (India) Ltd</t>
  </si>
  <si>
    <t>EFORCE</t>
  </si>
  <si>
    <t>Electronic Equipment &amp; Parts</t>
  </si>
  <si>
    <t>Enfuse Solutions Ltd</t>
  </si>
  <si>
    <t>ENFUSE</t>
  </si>
  <si>
    <t>Bright Brothers Ltd</t>
  </si>
  <si>
    <t>BRIGHTBR</t>
  </si>
  <si>
    <t>Rajeshwari Cans Ltd</t>
  </si>
  <si>
    <t>RCAN</t>
  </si>
  <si>
    <t>Metal, Glass &amp; Plastic Containers</t>
  </si>
  <si>
    <t>Kohinoor Foods Ltd</t>
  </si>
  <si>
    <t>KOHINOOR</t>
  </si>
  <si>
    <t>Munoth Capital Market Ltd</t>
  </si>
  <si>
    <t>MUNCAPM</t>
  </si>
  <si>
    <t>Jhandewalas Foods Ltd</t>
  </si>
  <si>
    <t>JFL</t>
  </si>
  <si>
    <t>Kesar Enterprises Ltd</t>
  </si>
  <si>
    <t>KESARENT</t>
  </si>
  <si>
    <t>Deepak Spinners Ltd</t>
  </si>
  <si>
    <t>DEEPAKSP</t>
  </si>
  <si>
    <t>Amarjothi Spinning Mills Ltd</t>
  </si>
  <si>
    <t>AMARJOTHI</t>
  </si>
  <si>
    <t>Gayatri Sugars Ltd</t>
  </si>
  <si>
    <t>GAYATRI</t>
  </si>
  <si>
    <t>Zenith Drugs Ltd</t>
  </si>
  <si>
    <t>ZENITHDRUG</t>
  </si>
  <si>
    <t>GV Films Ltd</t>
  </si>
  <si>
    <t>GVFILM</t>
  </si>
  <si>
    <t>Vedavaag Systems Ltd</t>
  </si>
  <si>
    <t>VEDAVAAG</t>
  </si>
  <si>
    <t>Yarn Syndicate Ltd</t>
  </si>
  <si>
    <t>YARNSYN</t>
  </si>
  <si>
    <t>Bhilwara Spinners Ltd</t>
  </si>
  <si>
    <t>BHILSPIN</t>
  </si>
  <si>
    <t>Pharmaids Pharmaceuticals Ltd</t>
  </si>
  <si>
    <t>PHARMAID</t>
  </si>
  <si>
    <t>Mysore Petro Chemicals Ltd</t>
  </si>
  <si>
    <t>MYSORPETRO</t>
  </si>
  <si>
    <t>Tamboli Industries Ltd</t>
  </si>
  <si>
    <t>TAMBOLIIN</t>
  </si>
  <si>
    <t>WeP Solutions Ltd</t>
  </si>
  <si>
    <t>WEPSOLN</t>
  </si>
  <si>
    <t>Rama Vision Ltd</t>
  </si>
  <si>
    <t>RAMAVISION</t>
  </si>
  <si>
    <t>Palash Securities Ltd</t>
  </si>
  <si>
    <t>PALASHSECU</t>
  </si>
  <si>
    <t>Gujchem Distillers India Ltd</t>
  </si>
  <si>
    <t>GUJCMDS</t>
  </si>
  <si>
    <t>Likhami Consulting Ltd</t>
  </si>
  <si>
    <t>LIKHAMI</t>
  </si>
  <si>
    <t>Ultracab (India) Ltd</t>
  </si>
  <si>
    <t>ULTRACAB</t>
  </si>
  <si>
    <t>Kundan Edifice Ltd</t>
  </si>
  <si>
    <t>KEL</t>
  </si>
  <si>
    <t>Beardsell Ltd</t>
  </si>
  <si>
    <t>BEARDSELL</t>
  </si>
  <si>
    <t>Rexnord Electronics and Controls Ltd</t>
  </si>
  <si>
    <t>REXNORD</t>
  </si>
  <si>
    <t>K I C Metaliks Ltd</t>
  </si>
  <si>
    <t>KAJARIR</t>
  </si>
  <si>
    <t>Bilcare Ltd</t>
  </si>
  <si>
    <t>BI</t>
  </si>
  <si>
    <t>Sonal Mercantile Ltd</t>
  </si>
  <si>
    <t>SONAL</t>
  </si>
  <si>
    <t>Gayatri Projects Ltd</t>
  </si>
  <si>
    <t>GAYAPROJ</t>
  </si>
  <si>
    <t>Genpharmasec Ltd</t>
  </si>
  <si>
    <t>GENPHARMA</t>
  </si>
  <si>
    <t>Sal Automotive Ltd</t>
  </si>
  <si>
    <t>SALAUTO</t>
  </si>
  <si>
    <t>Fiberweb (India) Ltd</t>
  </si>
  <si>
    <t>FIBERWEB</t>
  </si>
  <si>
    <t>Dhariwalcorp Ltd</t>
  </si>
  <si>
    <t>DHARIWAL</t>
  </si>
  <si>
    <t>Vaswani Industries Ltd</t>
  </si>
  <si>
    <t>VASWANI</t>
  </si>
  <si>
    <t>MEP Infrastructure Developers Ltd</t>
  </si>
  <si>
    <t>MEP</t>
  </si>
  <si>
    <t>Atishay Ltd</t>
  </si>
  <si>
    <t>ATISHAY</t>
  </si>
  <si>
    <t>Avro India Ltd</t>
  </si>
  <si>
    <t>AVROIND</t>
  </si>
  <si>
    <t>Saumya Consultants Ltd</t>
  </si>
  <si>
    <t>SAUMYA</t>
  </si>
  <si>
    <t>Key Corp Ltd</t>
  </si>
  <si>
    <t>KEYCORP</t>
  </si>
  <si>
    <t>India Steel Works Ltd</t>
  </si>
  <si>
    <t>ISWL</t>
  </si>
  <si>
    <t>Pee Cee Cosma Sope Ltd</t>
  </si>
  <si>
    <t>PCCOSMA</t>
  </si>
  <si>
    <t>3rd Rock Multimedia Ltd</t>
  </si>
  <si>
    <t>3RDROCK</t>
  </si>
  <si>
    <t>Cravatex Ltd</t>
  </si>
  <si>
    <t>CRAVATEX</t>
  </si>
  <si>
    <t>SNL Bearings Ltd</t>
  </si>
  <si>
    <t>SNL</t>
  </si>
  <si>
    <t>Macobs Technologies Ltd</t>
  </si>
  <si>
    <t>MACOBSTECH</t>
  </si>
  <si>
    <t>Relicab Cable Manufacturing Ltd</t>
  </si>
  <si>
    <t>RELICAB</t>
  </si>
  <si>
    <t>Srivasavi Adhesive Tapes Ltd</t>
  </si>
  <si>
    <t>SRIVASAVI</t>
  </si>
  <si>
    <t>Gujarat Natural Resources Ltd</t>
  </si>
  <si>
    <t>GNRL</t>
  </si>
  <si>
    <t>Sundaram Multi Pap Ltd</t>
  </si>
  <si>
    <t>SUNDARAM</t>
  </si>
  <si>
    <t>Aksh Optifibre Ltd</t>
  </si>
  <si>
    <t>AKSHOPTFBR</t>
  </si>
  <si>
    <t>Premco Global Ltd</t>
  </si>
  <si>
    <t>PREMCO</t>
  </si>
  <si>
    <t>Narbada Gems and Jewellery Ltd</t>
  </si>
  <si>
    <t>NARBADA</t>
  </si>
  <si>
    <t>COSCO (India) Ltd</t>
  </si>
  <si>
    <t>COSCO</t>
  </si>
  <si>
    <t>Credent Global Finance Ltd</t>
  </si>
  <si>
    <t>CGFL</t>
  </si>
  <si>
    <t>Shervani Industrial Syndicate Ltd</t>
  </si>
  <si>
    <t>SHERVANI</t>
  </si>
  <si>
    <t>Golkunda Diamonds and Jewellery Ltd</t>
  </si>
  <si>
    <t>GOLKUNDIA</t>
  </si>
  <si>
    <t>Cerebra Integrated Technologies Ltd</t>
  </si>
  <si>
    <t>CEREBRAINT</t>
  </si>
  <si>
    <t>Wallfort Financial Services Ltd</t>
  </si>
  <si>
    <t>WALLFORT</t>
  </si>
  <si>
    <t>Barak Valley Cements Ltd</t>
  </si>
  <si>
    <t>BVCL</t>
  </si>
  <si>
    <t>BN Holdings Ltd</t>
  </si>
  <si>
    <t>BNHOLDINGS</t>
  </si>
  <si>
    <t>J C T Ltd</t>
  </si>
  <si>
    <t>JCTLTD</t>
  </si>
  <si>
    <t>Bengal Tea &amp; Fabrics Ltd</t>
  </si>
  <si>
    <t>BENGALT</t>
  </si>
  <si>
    <t>Master Components Ltd</t>
  </si>
  <si>
    <t>MASTER</t>
  </si>
  <si>
    <t>Kotak S&amp;P BSE Sensex ETF</t>
  </si>
  <si>
    <t>SENSEX1</t>
  </si>
  <si>
    <t>Quadrant Televentures Ltd</t>
  </si>
  <si>
    <t>QUADRANT</t>
  </si>
  <si>
    <t>New Swan Multitech Ltd</t>
  </si>
  <si>
    <t>SWANAGRO</t>
  </si>
  <si>
    <t>B C C Fuba India Ltd</t>
  </si>
  <si>
    <t>BCCFUBA</t>
  </si>
  <si>
    <t>Arshiya Ltd</t>
  </si>
  <si>
    <t>ARSHIYA</t>
  </si>
  <si>
    <t>BSEL Algo Ltd</t>
  </si>
  <si>
    <t>BSELALGO</t>
  </si>
  <si>
    <t>ICICI Prudential Nifty Next 50 ETF</t>
  </si>
  <si>
    <t>NEXT50IETF</t>
  </si>
  <si>
    <t>VMS Industries Ltd</t>
  </si>
  <si>
    <t>VMS</t>
  </si>
  <si>
    <t>IBL Finance Ltd</t>
  </si>
  <si>
    <t>IBLFL</t>
  </si>
  <si>
    <t>Financial Technology</t>
  </si>
  <si>
    <t>Pioneer Embroideries Ltd</t>
  </si>
  <si>
    <t>PIONEEREMB</t>
  </si>
  <si>
    <t>Ansal Buildwell Ltd</t>
  </si>
  <si>
    <t>ANSALBU</t>
  </si>
  <si>
    <t>Manglam Infra &amp; Engineering Ltd</t>
  </si>
  <si>
    <t>MIEL</t>
  </si>
  <si>
    <t>Apis India Ltd</t>
  </si>
  <si>
    <t>APIS</t>
  </si>
  <si>
    <t>Zenith Exports Ltd</t>
  </si>
  <si>
    <t>ZENITHEXPO</t>
  </si>
  <si>
    <t>Steel City Securities Ltd</t>
  </si>
  <si>
    <t>STEELCITY</t>
  </si>
  <si>
    <t>Aprameya Engineering Ltd</t>
  </si>
  <si>
    <t>APRAMEYA</t>
  </si>
  <si>
    <t>Skil Infrastructure Ltd</t>
  </si>
  <si>
    <t>SKIL</t>
  </si>
  <si>
    <t>Virat Crane Industries Ltd</t>
  </si>
  <si>
    <t>VIRATCRA</t>
  </si>
  <si>
    <t>Sagarsoft (India) Ltd</t>
  </si>
  <si>
    <t>SAGARSOFT</t>
  </si>
  <si>
    <t>Binayak Tex Processors Ltd</t>
  </si>
  <si>
    <t>ZBINTXPP</t>
  </si>
  <si>
    <t>Oxygenta Pharmaceutical Ltd</t>
  </si>
  <si>
    <t>OXYGENTAPH</t>
  </si>
  <si>
    <t>Ahlada Engineers Ltd</t>
  </si>
  <si>
    <t>AHLADA</t>
  </si>
  <si>
    <t>Suraj Industries Ltd</t>
  </si>
  <si>
    <t>SURJIND</t>
  </si>
  <si>
    <t>Lasa Supergenerics Ltd</t>
  </si>
  <si>
    <t>LASA</t>
  </si>
  <si>
    <t>Landmark Property Development Co Ltd</t>
  </si>
  <si>
    <t>LPDC</t>
  </si>
  <si>
    <t>Rainbow Foundations Ltd</t>
  </si>
  <si>
    <t>RAINBOWF</t>
  </si>
  <si>
    <t>Ausom Enterprise Ltd</t>
  </si>
  <si>
    <t>AUSOMENT</t>
  </si>
  <si>
    <t>Transteel Seating Technologies Ltd</t>
  </si>
  <si>
    <t>TRANSTEEL</t>
  </si>
  <si>
    <t>Nath Industries Ltd</t>
  </si>
  <si>
    <t>NATHIND</t>
  </si>
  <si>
    <t>Globe Textiles (India) Ltd</t>
  </si>
  <si>
    <t>GLOBE</t>
  </si>
  <si>
    <t>Lahoti Overseas Ltd</t>
  </si>
  <si>
    <t>LAHOTIOV</t>
  </si>
  <si>
    <t>GTV Engineering Ltd</t>
  </si>
  <si>
    <t>GTV</t>
  </si>
  <si>
    <t>Rishi Laser Ltd</t>
  </si>
  <si>
    <t>RISHILASE</t>
  </si>
  <si>
    <t>WSFx Global Pay Ltd</t>
  </si>
  <si>
    <t>WSFX</t>
  </si>
  <si>
    <t>Cinerad Communications Ltd</t>
  </si>
  <si>
    <t>CINERAD</t>
  </si>
  <si>
    <t>Trishakti Industries Ltd</t>
  </si>
  <si>
    <t>TRISHAKT</t>
  </si>
  <si>
    <t>Bhagyanagar Properties Ltd</t>
  </si>
  <si>
    <t>BHAGYAPROP</t>
  </si>
  <si>
    <t>G. G. Automotive Gears Ltd</t>
  </si>
  <si>
    <t>GGAUTO</t>
  </si>
  <si>
    <t>TCI Industries Ltd</t>
  </si>
  <si>
    <t>TCIIND</t>
  </si>
  <si>
    <t>Goyal Aluminiums Ltd</t>
  </si>
  <si>
    <t>GOYALALUM</t>
  </si>
  <si>
    <t>Aspire &amp; Innovative Advertising Ltd</t>
  </si>
  <si>
    <t>ASPIRE</t>
  </si>
  <si>
    <t>Agri-Tech (India) Ltd</t>
  </si>
  <si>
    <t>AGRITECH</t>
  </si>
  <si>
    <t>Maiden Forgings Ltd</t>
  </si>
  <si>
    <t>MAIDEN</t>
  </si>
  <si>
    <t>Sanco Trans Ltd</t>
  </si>
  <si>
    <t>SANCTRN</t>
  </si>
  <si>
    <t>Energy Development Company Ltd</t>
  </si>
  <si>
    <t>ENERGYDEV</t>
  </si>
  <si>
    <t>Motor and General Finance Ltd</t>
  </si>
  <si>
    <t>MOTOGENFIN</t>
  </si>
  <si>
    <t>Diensten Tech Ltd</t>
  </si>
  <si>
    <t>DTL</t>
  </si>
  <si>
    <t>Sampann Utpadan India Ltd</t>
  </si>
  <si>
    <t>SAMPANN</t>
  </si>
  <si>
    <t>Raaj Medisafe India Ltd</t>
  </si>
  <si>
    <t>RAAJMEDI</t>
  </si>
  <si>
    <t>Facor Alloys Ltd</t>
  </si>
  <si>
    <t>FACORALL</t>
  </si>
  <si>
    <t>Jayant Infratech Ltd</t>
  </si>
  <si>
    <t>JAYANT</t>
  </si>
  <si>
    <t>Source Natural Foods and Herbal Supplements Ltd</t>
  </si>
  <si>
    <t>SOURCENTRL</t>
  </si>
  <si>
    <t>Nidhi Granites Ltd</t>
  </si>
  <si>
    <t>NIDHGRN</t>
  </si>
  <si>
    <t>Peria Karamalai Tea and Produce Company Ltd</t>
  </si>
  <si>
    <t>PKTEA</t>
  </si>
  <si>
    <t>Accel Ltd</t>
  </si>
  <si>
    <t>ACCEL</t>
  </si>
  <si>
    <t>Sharp Chucks and Machines Ltd</t>
  </si>
  <si>
    <t>SCML</t>
  </si>
  <si>
    <t>Nagreeka Exports Ltd</t>
  </si>
  <si>
    <t>NAGREEKEXP</t>
  </si>
  <si>
    <t>Aayush Wellness Ltd</t>
  </si>
  <si>
    <t>AAYUSH</t>
  </si>
  <si>
    <t>Future Consumer Ltd</t>
  </si>
  <si>
    <t>FCONSUMER</t>
  </si>
  <si>
    <t>Party Cruisers Ltd</t>
  </si>
  <si>
    <t>PARTYCRUS</t>
  </si>
  <si>
    <t>Aakash Exploration Services Ltd</t>
  </si>
  <si>
    <t>AAKASH</t>
  </si>
  <si>
    <t>Bharat Immunologicals and Biologicals Corporation Ltd</t>
  </si>
  <si>
    <t>BIBCL</t>
  </si>
  <si>
    <t>Regency Ceramics Ltd</t>
  </si>
  <si>
    <t>REGENCERAM</t>
  </si>
  <si>
    <t>Prerna Infrabuild Ltd</t>
  </si>
  <si>
    <t>PRERINFRA</t>
  </si>
  <si>
    <t>Thacker and Company Ltd</t>
  </si>
  <si>
    <t>THACKER</t>
  </si>
  <si>
    <t>APM Industries Ltd</t>
  </si>
  <si>
    <t>APMIN</t>
  </si>
  <si>
    <t>Emerald Leisures Ltd</t>
  </si>
  <si>
    <t>EMERALL</t>
  </si>
  <si>
    <t>Quantum Gold Fund</t>
  </si>
  <si>
    <t>QGOLDHALF</t>
  </si>
  <si>
    <t>Kothari Fermentation and Biochem Ltd</t>
  </si>
  <si>
    <t>KFBL</t>
  </si>
  <si>
    <t>Samrat Pharmachem Ltd</t>
  </si>
  <si>
    <t>SAMRATPH</t>
  </si>
  <si>
    <t>HDFC S&amp;P BSE Sensex ETF</t>
  </si>
  <si>
    <t>HDFCSENSEX</t>
  </si>
  <si>
    <t>Bhagwati Autocast Ltd</t>
  </si>
  <si>
    <t>BGWTATO</t>
  </si>
  <si>
    <t>Ind Swift Ltd</t>
  </si>
  <si>
    <t>INDSWFTLTD</t>
  </si>
  <si>
    <t>Adtech Systems Ltd</t>
  </si>
  <si>
    <t>ADTECH</t>
  </si>
  <si>
    <t>Jasch Industries Ltd</t>
  </si>
  <si>
    <t>JASCH</t>
  </si>
  <si>
    <t>Rudra Gas Enterprise Ltd</t>
  </si>
  <si>
    <t>RUDRAGAS</t>
  </si>
  <si>
    <t>Zenith Steel Pipes &amp; Industries Ltd</t>
  </si>
  <si>
    <t>ZENITHSTL</t>
  </si>
  <si>
    <t>Southern Magnesium and Chemicals Ltd</t>
  </si>
  <si>
    <t>SOUTHMG</t>
  </si>
  <si>
    <t>Orissa Bengal Carrier Ltd</t>
  </si>
  <si>
    <t>OBCL</t>
  </si>
  <si>
    <t>Banka BioLoo Ltd</t>
  </si>
  <si>
    <t>BANKA</t>
  </si>
  <si>
    <t>Vishal Bearings Ltd</t>
  </si>
  <si>
    <t>VISHALBL</t>
  </si>
  <si>
    <t>Royal Cushion Vinyl Products Ltd</t>
  </si>
  <si>
    <t>ROYALCU</t>
  </si>
  <si>
    <t>Harshdeep Hortico Ltd</t>
  </si>
  <si>
    <t>HARSHDEEP</t>
  </si>
  <si>
    <t>Home Furnishings</t>
  </si>
  <si>
    <t>Asarfi Hospital Ltd</t>
  </si>
  <si>
    <t>ASARFI</t>
  </si>
  <si>
    <t>Virat Leasing Ltd</t>
  </si>
  <si>
    <t>VLL</t>
  </si>
  <si>
    <t>Ajooni Biotech Ltd</t>
  </si>
  <si>
    <t>AJOONI</t>
  </si>
  <si>
    <t>Ishan Dyes and Chemicals Ltd</t>
  </si>
  <si>
    <t>ISHANCH</t>
  </si>
  <si>
    <t>Womancart Ltd</t>
  </si>
  <si>
    <t>WOMANCART</t>
  </si>
  <si>
    <t>Sayaji Industries Ltd</t>
  </si>
  <si>
    <t>SAYAJIIND</t>
  </si>
  <si>
    <t>Himalaya Food International Ltd</t>
  </si>
  <si>
    <t>HFIL</t>
  </si>
  <si>
    <t>Auro Laboratories Ltd</t>
  </si>
  <si>
    <t>AUROLAB</t>
  </si>
  <si>
    <t>Three M Paper Boards Ltd</t>
  </si>
  <si>
    <t>THREEMPAPE</t>
  </si>
  <si>
    <t>Pulz Electronics Ltd</t>
  </si>
  <si>
    <t>PULZ</t>
  </si>
  <si>
    <t>Alfred Herbert (India) Ltd</t>
  </si>
  <si>
    <t>ALFREDHE</t>
  </si>
  <si>
    <t>Transcorp International Ltd</t>
  </si>
  <si>
    <t>TRANSCOR</t>
  </si>
  <si>
    <t>Kemp and Company Ltd</t>
  </si>
  <si>
    <t>KEMP</t>
  </si>
  <si>
    <t>Dynavision Ltd</t>
  </si>
  <si>
    <t>DYNAVSN</t>
  </si>
  <si>
    <t>Shri Gang Industries and Allied Products Ltd</t>
  </si>
  <si>
    <t>SHRIGANG</t>
  </si>
  <si>
    <t>Integrated Personnel Services Ltd</t>
  </si>
  <si>
    <t>IPSL</t>
  </si>
  <si>
    <t>Goel Food Products Ltd</t>
  </si>
  <si>
    <t>GOEL</t>
  </si>
  <si>
    <t>Swashthik Plascon Ltd</t>
  </si>
  <si>
    <t>SPL</t>
  </si>
  <si>
    <t>Simmonds Marshall Ltd</t>
  </si>
  <si>
    <t>SIMMOND</t>
  </si>
  <si>
    <t>CNI Research Ltd</t>
  </si>
  <si>
    <t>CNIRESLTD</t>
  </si>
  <si>
    <t>Parnax Lab Ltd</t>
  </si>
  <si>
    <t>PARNAXLAB</t>
  </si>
  <si>
    <t>National Fittings Ltd</t>
  </si>
  <si>
    <t>NATFIT</t>
  </si>
  <si>
    <t>Baroda Extrusion Ltd</t>
  </si>
  <si>
    <t>BAROEXT</t>
  </si>
  <si>
    <t>Shetron Ltd</t>
  </si>
  <si>
    <t>SHETR</t>
  </si>
  <si>
    <t>Paras Petrofils Ltd</t>
  </si>
  <si>
    <t>PARASPETRO</t>
  </si>
  <si>
    <t>Tulive Developers Ltd</t>
  </si>
  <si>
    <t>TULIVE</t>
  </si>
  <si>
    <t>Suvidhaa Infoserve Ltd</t>
  </si>
  <si>
    <t>SUVIDHAA</t>
  </si>
  <si>
    <t>Excel Realty N Infra Ltd</t>
  </si>
  <si>
    <t>EXCEL</t>
  </si>
  <si>
    <t>Rachana Infrastructure Ltd</t>
  </si>
  <si>
    <t>RILINFRA</t>
  </si>
  <si>
    <t>Abhinav Capital Services Ltd</t>
  </si>
  <si>
    <t>ABHICAP</t>
  </si>
  <si>
    <t>MRP Agro Ltd</t>
  </si>
  <si>
    <t>MRP</t>
  </si>
  <si>
    <t>Food Distributors</t>
  </si>
  <si>
    <t>Durlax Top Surface Ltd</t>
  </si>
  <si>
    <t>DURLAX</t>
  </si>
  <si>
    <t>Akar Auto Industries Ltd</t>
  </si>
  <si>
    <t>AAIL</t>
  </si>
  <si>
    <t>Holmarc Opto-Mechatronics Ltd</t>
  </si>
  <si>
    <t>HOLMARC</t>
  </si>
  <si>
    <t>Shanti Spintex Ltd</t>
  </si>
  <si>
    <t>SHANTIDENM</t>
  </si>
  <si>
    <t>Maruti Interior Products Ltd</t>
  </si>
  <si>
    <t>SPITZE</t>
  </si>
  <si>
    <t>Alkali Metals Ltd</t>
  </si>
  <si>
    <t>ALKALI</t>
  </si>
  <si>
    <t>Precision Metaliks Ltd</t>
  </si>
  <si>
    <t>PRECISION</t>
  </si>
  <si>
    <t>Securekloud Technologies Ltd</t>
  </si>
  <si>
    <t>SECURKLOUD</t>
  </si>
  <si>
    <t>Mercury Laboratories Ltd</t>
  </si>
  <si>
    <t>MERCURYLAB</t>
  </si>
  <si>
    <t>Resonance Specialties Ltd</t>
  </si>
  <si>
    <t>RESONANCE</t>
  </si>
  <si>
    <t>Marco Cables &amp; Conductors Ltd</t>
  </si>
  <si>
    <t>MARCO</t>
  </si>
  <si>
    <t>Picturepost Studios Ltd</t>
  </si>
  <si>
    <t>PPSL</t>
  </si>
  <si>
    <t>Tilak Ventures Ltd</t>
  </si>
  <si>
    <t>TILAK</t>
  </si>
  <si>
    <t>Times Guaranty Ltd</t>
  </si>
  <si>
    <t>TIMESGTY</t>
  </si>
  <si>
    <t>Damodar Industries Ltd</t>
  </si>
  <si>
    <t>DAMODARIND</t>
  </si>
  <si>
    <t>Advik Capital Ltd</t>
  </si>
  <si>
    <t>ADVIKCA</t>
  </si>
  <si>
    <t>Shri Krishna Devcon Ltd</t>
  </si>
  <si>
    <t>SHRIKRISH</t>
  </si>
  <si>
    <t>Modern Dairies Ltd</t>
  </si>
  <si>
    <t>MODAIRY</t>
  </si>
  <si>
    <t>United Cotfab Ltd</t>
  </si>
  <si>
    <t>COTFAB</t>
  </si>
  <si>
    <t>Mcon Rasayan India Ltd</t>
  </si>
  <si>
    <t>MCON</t>
  </si>
  <si>
    <t>Debock Industries Ltd</t>
  </si>
  <si>
    <t>DIL</t>
  </si>
  <si>
    <t>Grob Tea Co Ltd</t>
  </si>
  <si>
    <t>GROBTEA</t>
  </si>
  <si>
    <t>Virya Resources Ltd</t>
  </si>
  <si>
    <t>VIRYA</t>
  </si>
  <si>
    <t>Asit C Mehta Financial Services Ltd</t>
  </si>
  <si>
    <t>ASITCFIN</t>
  </si>
  <si>
    <t>Aztec Fluids &amp; Machinery Ltd</t>
  </si>
  <si>
    <t>AZTEC</t>
  </si>
  <si>
    <t>Aditya Consumer Marketing Ltd</t>
  </si>
  <si>
    <t>ACML</t>
  </si>
  <si>
    <t>Expo Gas Containers Ltd</t>
  </si>
  <si>
    <t>EXPOGAS</t>
  </si>
  <si>
    <t>James Warren Tea Ltd</t>
  </si>
  <si>
    <t>JAMESWARREN</t>
  </si>
  <si>
    <t>BLB Ltd</t>
  </si>
  <si>
    <t>BLBLIMITED</t>
  </si>
  <si>
    <t>Veekayem Fashion &amp; Apparels Ltd</t>
  </si>
  <si>
    <t>VEEKAYEM</t>
  </si>
  <si>
    <t>DRS Cargo Movers Ltd</t>
  </si>
  <si>
    <t>DRSCARGO</t>
  </si>
  <si>
    <t>Fortis Malar Hospitals Ltd</t>
  </si>
  <si>
    <t>FORTISMLR</t>
  </si>
  <si>
    <t>Tokyo Plast International Ltd</t>
  </si>
  <si>
    <t>TOKYOPLAST</t>
  </si>
  <si>
    <t>Ganga Forging Ltd</t>
  </si>
  <si>
    <t>GANGAFORGE</t>
  </si>
  <si>
    <t>AK Spintex Ltd</t>
  </si>
  <si>
    <t>AKSPINTEX</t>
  </si>
  <si>
    <t>Polychem Ltd</t>
  </si>
  <si>
    <t>POLYCHEM</t>
  </si>
  <si>
    <t>Blue Pebble Ltd</t>
  </si>
  <si>
    <t>BLUEPEBBLE</t>
  </si>
  <si>
    <t>Ahasolar Technologies Ltd</t>
  </si>
  <si>
    <t>AHASOLAR</t>
  </si>
  <si>
    <t>Home Improvement Retail</t>
  </si>
  <si>
    <t>KG Petrochem Ltd</t>
  </si>
  <si>
    <t>KGPETRO</t>
  </si>
  <si>
    <t>Sattrix Information Security Ltd</t>
  </si>
  <si>
    <t>SATTRIX</t>
  </si>
  <si>
    <t>Twentyfirst Century Management Services Ltd</t>
  </si>
  <si>
    <t>21STCENMGM</t>
  </si>
  <si>
    <t>Dangee Dums Ltd</t>
  </si>
  <si>
    <t>DANGEE</t>
  </si>
  <si>
    <t>Rasi Electrodes Ltd</t>
  </si>
  <si>
    <t>RASIELEC</t>
  </si>
  <si>
    <t>Constronics Infra Ltd</t>
  </si>
  <si>
    <t>CONSTRONIC</t>
  </si>
  <si>
    <t>Madhav Copper Ltd</t>
  </si>
  <si>
    <t>MCL</t>
  </si>
  <si>
    <t>Hindustan Appliances Ltd</t>
  </si>
  <si>
    <t>HINDAPL</t>
  </si>
  <si>
    <t>Retina Paints Ltd</t>
  </si>
  <si>
    <t>RETINA</t>
  </si>
  <si>
    <t>Lesha Industries Ltd</t>
  </si>
  <si>
    <t>LESHAIND</t>
  </si>
  <si>
    <t>D &amp; H India Ltd</t>
  </si>
  <si>
    <t>DHINDIA</t>
  </si>
  <si>
    <t>Dhanashree Electronics Ltd</t>
  </si>
  <si>
    <t>DEL</t>
  </si>
  <si>
    <t>Super Tannery Ltd</t>
  </si>
  <si>
    <t>SUPTANERY</t>
  </si>
  <si>
    <t>Everest Organics Ltd</t>
  </si>
  <si>
    <t>EVERESTO</t>
  </si>
  <si>
    <t>McNally Bharat Engg Co Ltd</t>
  </si>
  <si>
    <t>MBECL</t>
  </si>
  <si>
    <t>Aditya BSL Nifty Next 50 ETF</t>
  </si>
  <si>
    <t>ABSLNN50ET</t>
  </si>
  <si>
    <t>Haryana Capfin Ltd</t>
  </si>
  <si>
    <t>HARYNACAP</t>
  </si>
  <si>
    <t>Inani Securities Ltd</t>
  </si>
  <si>
    <t>INANISEC</t>
  </si>
  <si>
    <t>Soma Textiles &amp; Industries Ltd</t>
  </si>
  <si>
    <t>SOMATEX</t>
  </si>
  <si>
    <t>Creative Castings Ltd</t>
  </si>
  <si>
    <t>Promax Power Ltd</t>
  </si>
  <si>
    <t>PROMAX</t>
  </si>
  <si>
    <t>Bombay Metrics Supply Chain Ltd</t>
  </si>
  <si>
    <t>BMETRICS</t>
  </si>
  <si>
    <t>Biofil Chemicals and Pharmaceuticals Ltd</t>
  </si>
  <si>
    <t>BIOFILCHEM</t>
  </si>
  <si>
    <t>Anjani Foods Ltd</t>
  </si>
  <si>
    <t>ANJANIFOODS</t>
  </si>
  <si>
    <t>Varanium Cloud Ltd</t>
  </si>
  <si>
    <t>CLOUD</t>
  </si>
  <si>
    <t>Cadsys (India) Ltd</t>
  </si>
  <si>
    <t>CADSYS</t>
  </si>
  <si>
    <t>IFL Enterprises Ltd</t>
  </si>
  <si>
    <t>IFL</t>
  </si>
  <si>
    <t>Trescon Ltd</t>
  </si>
  <si>
    <t>TRESCON</t>
  </si>
  <si>
    <t>Moksh Ornaments Ltd</t>
  </si>
  <si>
    <t>MOKSH</t>
  </si>
  <si>
    <t>HB Stockholdings Ltd</t>
  </si>
  <si>
    <t>HBSL</t>
  </si>
  <si>
    <t>Arihant Academy Ltd</t>
  </si>
  <si>
    <t>ARIHANTACA</t>
  </si>
  <si>
    <t>Kontor Space Ltd</t>
  </si>
  <si>
    <t>KONTOR</t>
  </si>
  <si>
    <t>Mohini Health &amp; Hygiene Ltd</t>
  </si>
  <si>
    <t>MHHL</t>
  </si>
  <si>
    <t>Arnold Holdings Ltd</t>
  </si>
  <si>
    <t>ARNOLD</t>
  </si>
  <si>
    <t>Yogi Ltd</t>
  </si>
  <si>
    <t>YOGI</t>
  </si>
  <si>
    <t>Popees Cares Ltd</t>
  </si>
  <si>
    <t>POPEES</t>
  </si>
  <si>
    <t>Latteys Industries Ltd</t>
  </si>
  <si>
    <t>LATTEYS</t>
  </si>
  <si>
    <t>Freshtrop Fruits Ltd</t>
  </si>
  <si>
    <t>FRSHTRP</t>
  </si>
  <si>
    <t>Shalimar Wires Industries Ltd</t>
  </si>
  <si>
    <t>SHALIWIR</t>
  </si>
  <si>
    <t>Kesar Terminals &amp; Infrastructure Ltd</t>
  </si>
  <si>
    <t>KTIL</t>
  </si>
  <si>
    <t>Som Datt Finance Corporation Ltd</t>
  </si>
  <si>
    <t>SODFC</t>
  </si>
  <si>
    <t>Sky Industries Ltd</t>
  </si>
  <si>
    <t>SKYIND</t>
  </si>
  <si>
    <t>Astron Paper &amp; Board Mill Ltd</t>
  </si>
  <si>
    <t>ASTRON</t>
  </si>
  <si>
    <t>Titan Securities Ltd</t>
  </si>
  <si>
    <t>TITANSEC</t>
  </si>
  <si>
    <t>Kiduja India Ltd</t>
  </si>
  <si>
    <t>KIDUJA</t>
  </si>
  <si>
    <t>HOV Services Ltd</t>
  </si>
  <si>
    <t>HOVS</t>
  </si>
  <si>
    <t>Palred Technologies Ltd</t>
  </si>
  <si>
    <t>PALREDTEC</t>
  </si>
  <si>
    <t>Kkalpana Industries (India) Ltd</t>
  </si>
  <si>
    <t>KKALPANAIND</t>
  </si>
  <si>
    <t>Balgopal Commercial Ltd</t>
  </si>
  <si>
    <t>BALGOPAL</t>
  </si>
  <si>
    <t>Mayank Cattle Food Ltd</t>
  </si>
  <si>
    <t>MCFL</t>
  </si>
  <si>
    <t>Sameera Agro and Infra Ltd</t>
  </si>
  <si>
    <t>SAIFL</t>
  </si>
  <si>
    <t>Homebuilding</t>
  </si>
  <si>
    <t>Auto Pins (India) Ltd</t>
  </si>
  <si>
    <t>AUTOPINS</t>
  </si>
  <si>
    <t>ICICI Prudential Silver ETF</t>
  </si>
  <si>
    <t>SILVERIETF</t>
  </si>
  <si>
    <t>Alstone Textiles (India) Ltd</t>
  </si>
  <si>
    <t>ALSTONE</t>
  </si>
  <si>
    <t>Global Pet Industries Ltd</t>
  </si>
  <si>
    <t>GLOBALPET</t>
  </si>
  <si>
    <t>Srei Infrastructure Finance Ltd</t>
  </si>
  <si>
    <t>SREINFRA</t>
  </si>
  <si>
    <t>HEC Infra Projects Ltd</t>
  </si>
  <si>
    <t>HECPROJECT</t>
  </si>
  <si>
    <t>Saboo Sodium Chloro Ltd</t>
  </si>
  <si>
    <t>SABOOSOD</t>
  </si>
  <si>
    <t>Archit Organosys Ltd</t>
  </si>
  <si>
    <t>ARCHITORG</t>
  </si>
  <si>
    <t>Phoenix International Ltd</t>
  </si>
  <si>
    <t>PHOENXINTL</t>
  </si>
  <si>
    <t>Gokak Textiles Ltd</t>
  </si>
  <si>
    <t>GOKAKTEX</t>
  </si>
  <si>
    <t>Yaari Digital Integrated Services Ltd</t>
  </si>
  <si>
    <t>YAARI</t>
  </si>
  <si>
    <t>Shilp Gravures Ltd</t>
  </si>
  <si>
    <t>SHILGRAVQ</t>
  </si>
  <si>
    <t>Ganga Papers India Ltd</t>
  </si>
  <si>
    <t>GANGAPA</t>
  </si>
  <si>
    <t>Chowgule Steamships Ltd</t>
  </si>
  <si>
    <t>CHOWGULSTM</t>
  </si>
  <si>
    <t>Vippy Spinpro Ltd</t>
  </si>
  <si>
    <t>VIPPYSP</t>
  </si>
  <si>
    <t>Cinevista Ltd</t>
  </si>
  <si>
    <t>CINEVISTA</t>
  </si>
  <si>
    <t>Modulex Construction Technologies Ltd</t>
  </si>
  <si>
    <t>MODULEX</t>
  </si>
  <si>
    <t>MKP Mobility Ltd</t>
  </si>
  <si>
    <t>MKPMOB</t>
  </si>
  <si>
    <t>Orient Press Ltd</t>
  </si>
  <si>
    <t>ORIENTLTD</t>
  </si>
  <si>
    <t>Dutron Polymers Ltd</t>
  </si>
  <si>
    <t>DUTRON</t>
  </si>
  <si>
    <t>T &amp; I Global Ltd</t>
  </si>
  <si>
    <t>TIGLOB</t>
  </si>
  <si>
    <t>SKP Securities Ltd</t>
  </si>
  <si>
    <t>SKPSEC</t>
  </si>
  <si>
    <t>TPI India Ltd</t>
  </si>
  <si>
    <t>TPINDIA</t>
  </si>
  <si>
    <t>Mangalam Alloys Ltd</t>
  </si>
  <si>
    <t>MAL</t>
  </si>
  <si>
    <t>Bansal Roofing Products Ltd</t>
  </si>
  <si>
    <t>BRPL</t>
  </si>
  <si>
    <t>Future Enterprises Ltd</t>
  </si>
  <si>
    <t>FELDVR</t>
  </si>
  <si>
    <t>Hisar Metal Industries Ltd</t>
  </si>
  <si>
    <t>HISARMETAL</t>
  </si>
  <si>
    <t>Quicktouch Technologies Ltd</t>
  </si>
  <si>
    <t>QUICKTOUCH</t>
  </si>
  <si>
    <t>Acme Resources Ltd</t>
  </si>
  <si>
    <t>ACME</t>
  </si>
  <si>
    <t>Celebrity Fashions Ltd</t>
  </si>
  <si>
    <t>CELEBRITY</t>
  </si>
  <si>
    <t>Deepak Chemtex Ltd</t>
  </si>
  <si>
    <t>DEEPAKCHEM</t>
  </si>
  <si>
    <t>Vasundhara Rasayans Ltd</t>
  </si>
  <si>
    <t>VRL</t>
  </si>
  <si>
    <t>Alkosign Ltd</t>
  </si>
  <si>
    <t>ALKOSIGN</t>
  </si>
  <si>
    <t>SecMark Consultancy Ltd</t>
  </si>
  <si>
    <t>SECMARK</t>
  </si>
  <si>
    <t>Porwal Auto Components Ltd</t>
  </si>
  <si>
    <t>PORWAL</t>
  </si>
  <si>
    <t>Delta Manufacturing Ltd</t>
  </si>
  <si>
    <t>DELTAMAGNT</t>
  </si>
  <si>
    <t>Sati Poly Plast Ltd</t>
  </si>
  <si>
    <t>SATIPOLY</t>
  </si>
  <si>
    <t>Mukesh Babu Financial Services Ltd</t>
  </si>
  <si>
    <t>MUKESHB</t>
  </si>
  <si>
    <t>Astal Laboratories Ltd</t>
  </si>
  <si>
    <t>ASTALLTD</t>
  </si>
  <si>
    <t>Mohite Industries Ltd</t>
  </si>
  <si>
    <t>MOHITE</t>
  </si>
  <si>
    <t>Karma Energy Ltd</t>
  </si>
  <si>
    <t>KARMAENG</t>
  </si>
  <si>
    <t>Scoobee Day Garments (India) Ltd</t>
  </si>
  <si>
    <t>SCOOBEEDAY</t>
  </si>
  <si>
    <t>Simbhaoli Sugars Ltd</t>
  </si>
  <si>
    <t>SIMBHALS</t>
  </si>
  <si>
    <t>Pritish Nandy Communications Ltd</t>
  </si>
  <si>
    <t>PNC</t>
  </si>
  <si>
    <t>Healthy Life Agritec Ltd</t>
  </si>
  <si>
    <t>HEALTHYLIFE</t>
  </si>
  <si>
    <t>Chartered Logistics Ltd</t>
  </si>
  <si>
    <t>CHLOGIST</t>
  </si>
  <si>
    <t>Sambhaav Media Ltd</t>
  </si>
  <si>
    <t>SAMBHAAV</t>
  </si>
  <si>
    <t>Nilachal Refractories Ltd</t>
  </si>
  <si>
    <t>NILACHAL</t>
  </si>
  <si>
    <t>LCC Infotech Ltd</t>
  </si>
  <si>
    <t>LCCINFOTEC</t>
  </si>
  <si>
    <t>Kaizen Agro Infrabuild Ltd</t>
  </si>
  <si>
    <t>KAIZENAGRO</t>
  </si>
  <si>
    <t>Aarvee Denims and Exports Ltd</t>
  </si>
  <si>
    <t>AARVEEDEN</t>
  </si>
  <si>
    <t>Cranes Software International Ltd</t>
  </si>
  <si>
    <t>CRANESSOFT</t>
  </si>
  <si>
    <t>Makers Laboratories Ltd</t>
  </si>
  <si>
    <t>MAKERSL</t>
  </si>
  <si>
    <t>Kay Power and Paper Ltd</t>
  </si>
  <si>
    <t>KAYPOWR</t>
  </si>
  <si>
    <t>Kemistar Corporation Ltd</t>
  </si>
  <si>
    <t>KEMISTAR</t>
  </si>
  <si>
    <t>Aimco Pesticides Ltd</t>
  </si>
  <si>
    <t>AIMCOPEST</t>
  </si>
  <si>
    <t>Aplab Ltd</t>
  </si>
  <si>
    <t>APLAB</t>
  </si>
  <si>
    <t>Sharika Enterprises Ltd</t>
  </si>
  <si>
    <t>SHARIKA</t>
  </si>
  <si>
    <t>AIK Pipes and Polymers Ltd</t>
  </si>
  <si>
    <t>AIKPIPES</t>
  </si>
  <si>
    <t>Dollex Agrotech Ltd</t>
  </si>
  <si>
    <t>DOLLEX</t>
  </si>
  <si>
    <t>HB Portfolio Ltd</t>
  </si>
  <si>
    <t>HBPOR</t>
  </si>
  <si>
    <t>Unifinz Capital India Ltd</t>
  </si>
  <si>
    <t>UCIL</t>
  </si>
  <si>
    <t>KBS India Ltd</t>
  </si>
  <si>
    <t>KBSINDIA</t>
  </si>
  <si>
    <t>Vidli Restaurants Ltd</t>
  </si>
  <si>
    <t>VIDLI</t>
  </si>
  <si>
    <t>Silkflex Polymers (India) Ltd</t>
  </si>
  <si>
    <t>SILKFLEX</t>
  </si>
  <si>
    <t>Murae Organisor Ltd</t>
  </si>
  <si>
    <t>MURAE</t>
  </si>
  <si>
    <t>Keerthi Industries Ltd</t>
  </si>
  <si>
    <t>KEERTHI</t>
  </si>
  <si>
    <t>LIC MF Nifty 8-13 yr G-Sec ETF</t>
  </si>
  <si>
    <t>LICNETFGSC</t>
  </si>
  <si>
    <t>Synoptics Technologies Ltd</t>
  </si>
  <si>
    <t>SYNOPTICS</t>
  </si>
  <si>
    <t>Tree House Education and Accessories Ltd</t>
  </si>
  <si>
    <t>TREEHOUSE</t>
  </si>
  <si>
    <t>Tayo Rolls Ltd</t>
  </si>
  <si>
    <t>TATAYODOGA</t>
  </si>
  <si>
    <t>Shristi Infrastructure Development Corporation Ltd</t>
  </si>
  <si>
    <t>SHRISTI</t>
  </si>
  <si>
    <t>Pressure Sensitive Systems (India) Ltd</t>
  </si>
  <si>
    <t>PRESSURS</t>
  </si>
  <si>
    <t>Nrb Industrial Bearings Ltd</t>
  </si>
  <si>
    <t>NIBL</t>
  </si>
  <si>
    <t>Bulkcorp International Ltd</t>
  </si>
  <si>
    <t>BULKCORP</t>
  </si>
  <si>
    <t>Deem Roll Tech Ltd</t>
  </si>
  <si>
    <t>DEEM</t>
  </si>
  <si>
    <t>Everlon Financials Ltd</t>
  </si>
  <si>
    <t>EVERFIN</t>
  </si>
  <si>
    <t>BITS Ltd</t>
  </si>
  <si>
    <t>BITS</t>
  </si>
  <si>
    <t>Daikaffil Chemicals India Ltd</t>
  </si>
  <si>
    <t>DAIKAFFI</t>
  </si>
  <si>
    <t>Futuristic Solutions Ltd</t>
  </si>
  <si>
    <t>FUTSOL</t>
  </si>
  <si>
    <t>IDBI Gold Exchange Traded Fund</t>
  </si>
  <si>
    <t>LICMFGOLD</t>
  </si>
  <si>
    <t>Agni Green Power Ltd</t>
  </si>
  <si>
    <t>AGNI</t>
  </si>
  <si>
    <t>Arabian Petroleum Ltd</t>
  </si>
  <si>
    <t>ARABIAN</t>
  </si>
  <si>
    <t>Unique Organics Ltd</t>
  </si>
  <si>
    <t>UNIQUEO</t>
  </si>
  <si>
    <t>Sakthi Finance Ltd</t>
  </si>
  <si>
    <t>SAKTHIFIN</t>
  </si>
  <si>
    <t>Riddhi Corporate Services Ltd</t>
  </si>
  <si>
    <t>RIDDHICORP</t>
  </si>
  <si>
    <t>Polylink Polymers (India) Ltd</t>
  </si>
  <si>
    <t>POLYLINK</t>
  </si>
  <si>
    <t>Lykis Ltd</t>
  </si>
  <si>
    <t>LYKISLTD</t>
  </si>
  <si>
    <t>Shivam Chemicals Ltd</t>
  </si>
  <si>
    <t>SHIVAM</t>
  </si>
  <si>
    <t>Jeevan Scientific Technology Ltd</t>
  </si>
  <si>
    <t>JSTL</t>
  </si>
  <si>
    <t>Amrapali Industries Ltd</t>
  </si>
  <si>
    <t>AMRAPLIN</t>
  </si>
  <si>
    <t>Madhucon Projects Ltd</t>
  </si>
  <si>
    <t>MADHUCON</t>
  </si>
  <si>
    <t>SVP Global Textiles Ltd</t>
  </si>
  <si>
    <t>SVPGLOB</t>
  </si>
  <si>
    <t>Sunil Healthcare Ltd</t>
  </si>
  <si>
    <t>SUNLOC</t>
  </si>
  <si>
    <t>Hariyana Ship Breakers Ltd</t>
  </si>
  <si>
    <t>HRYNSHP</t>
  </si>
  <si>
    <t>Minal Industries Ltd</t>
  </si>
  <si>
    <t>MINALIND</t>
  </si>
  <si>
    <t>Agro Phos (India) Ltd</t>
  </si>
  <si>
    <t>AGROPHOS</t>
  </si>
  <si>
    <t>Gujarat Containers Ltd</t>
  </si>
  <si>
    <t>GUJCONT</t>
  </si>
  <si>
    <t>Remi Edelstahl Tubulars Ltd</t>
  </si>
  <si>
    <t>REMIEDEL</t>
  </si>
  <si>
    <t>Skyline Millars Ltd</t>
  </si>
  <si>
    <t>SKYLMILAR</t>
  </si>
  <si>
    <t>Acknit Industries Ltd</t>
  </si>
  <si>
    <t>ACKNIT</t>
  </si>
  <si>
    <t>Capfin India Ltd</t>
  </si>
  <si>
    <t>CAPFIN</t>
  </si>
  <si>
    <t>GSM Foils Ltd</t>
  </si>
  <si>
    <t>GSMFOILS</t>
  </si>
  <si>
    <t>AVSL Industries Ltd</t>
  </si>
  <si>
    <t>AVSL</t>
  </si>
  <si>
    <t>Archies Ltd</t>
  </si>
  <si>
    <t>ARCHIES</t>
  </si>
  <si>
    <t>Banas Finance Ltd</t>
  </si>
  <si>
    <t>BANASFN</t>
  </si>
  <si>
    <t>Presstonic Engineering Ltd</t>
  </si>
  <si>
    <t>PRESSTONIC</t>
  </si>
  <si>
    <t>Locomotive Engines &amp; Rolling Stock</t>
  </si>
  <si>
    <t>Crop Life Science Ltd</t>
  </si>
  <si>
    <t>CLSL</t>
  </si>
  <si>
    <t>Aro Granite Industries Ltd</t>
  </si>
  <si>
    <t>AROGRANITE</t>
  </si>
  <si>
    <t>Gujarat Hotels Ltd</t>
  </si>
  <si>
    <t>GUJHOTE</t>
  </si>
  <si>
    <t>Welcast Steels Ltd</t>
  </si>
  <si>
    <t>ZWELCAST</t>
  </si>
  <si>
    <t>Manoj Ceramic Ltd</t>
  </si>
  <si>
    <t>MCPL</t>
  </si>
  <si>
    <t>Auro Impex &amp; Chemicals Ltd</t>
  </si>
  <si>
    <t>AUROIMPEX</t>
  </si>
  <si>
    <t>One Global Service Provider Ltd</t>
  </si>
  <si>
    <t>ONEGLOBAL</t>
  </si>
  <si>
    <t>Sam Industries Ltd</t>
  </si>
  <si>
    <t>SAMINDUS</t>
  </si>
  <si>
    <t>Tera Software Ltd</t>
  </si>
  <si>
    <t>TERASOFT</t>
  </si>
  <si>
    <t>Krishna Ventures Ltd</t>
  </si>
  <si>
    <t>KRISHNA</t>
  </si>
  <si>
    <t>Mirae Asset S&amp;P 500 Top 50 ETF</t>
  </si>
  <si>
    <t>MASPTOP50</t>
  </si>
  <si>
    <t>Patdiam Jewellery Ltd</t>
  </si>
  <si>
    <t>PJL</t>
  </si>
  <si>
    <t>Sangam Finserv Ltd</t>
  </si>
  <si>
    <t>SANGAMFIN</t>
  </si>
  <si>
    <t>Luharuka Media &amp; Infra Ltd</t>
  </si>
  <si>
    <t>LUHARUKA</t>
  </si>
  <si>
    <t>GACM Technologies Ltd</t>
  </si>
  <si>
    <t>GATECH</t>
  </si>
  <si>
    <t>Reliable Data Services Ltd</t>
  </si>
  <si>
    <t>RELIABLE</t>
  </si>
  <si>
    <t>Rasandik Engineering Industries India Ltd</t>
  </si>
  <si>
    <t>RASANDIK</t>
  </si>
  <si>
    <t>Royale Manor Hotels and Industries Ltd</t>
  </si>
  <si>
    <t>RAYALEMA</t>
  </si>
  <si>
    <t>Radiowalla Network Ltd</t>
  </si>
  <si>
    <t>RADIOWALLA</t>
  </si>
  <si>
    <t>Graphisads Ltd</t>
  </si>
  <si>
    <t>GRAPHISAD</t>
  </si>
  <si>
    <t>CMX Holdings Ltd</t>
  </si>
  <si>
    <t>SIELFNS</t>
  </si>
  <si>
    <t>Superior Industrial Enterprises Ltd</t>
  </si>
  <si>
    <t>SIEL</t>
  </si>
  <si>
    <t>Ambar Protein Industries Ltd</t>
  </si>
  <si>
    <t>AMBARPIL</t>
  </si>
  <si>
    <t>Kanishk Steel Industries Ltd</t>
  </si>
  <si>
    <t>KANSHST</t>
  </si>
  <si>
    <t>Dharni Capital Services Ltd</t>
  </si>
  <si>
    <t>DHARNI</t>
  </si>
  <si>
    <t>Shree Marutinandan Tubes Ltd</t>
  </si>
  <si>
    <t>SHREE</t>
  </si>
  <si>
    <t>Pentagon Rubber Ltd</t>
  </si>
  <si>
    <t>PENTAGON</t>
  </si>
  <si>
    <t>Simran Farms Ltd</t>
  </si>
  <si>
    <t>SIMRAN</t>
  </si>
  <si>
    <t>Raminfo Ltd</t>
  </si>
  <si>
    <t>RAMINFO</t>
  </si>
  <si>
    <t>Bheema Cements Ltd</t>
  </si>
  <si>
    <t>BHEEMACEM</t>
  </si>
  <si>
    <t>Mirae Asset NYSE FANG+ ETF</t>
  </si>
  <si>
    <t>MAFANG</t>
  </si>
  <si>
    <t>Seya Industries Ltd</t>
  </si>
  <si>
    <t>SEYAIND</t>
  </si>
  <si>
    <t>Innovative Tech Pack Ltd</t>
  </si>
  <si>
    <t>INNOVTEC</t>
  </si>
  <si>
    <t>Baba Food Processing (India) Ltd</t>
  </si>
  <si>
    <t>BABAFP</t>
  </si>
  <si>
    <t>Marshall Machines Ltd</t>
  </si>
  <si>
    <t>MARSHALL</t>
  </si>
  <si>
    <t>Satchmo Holdings Ltd</t>
  </si>
  <si>
    <t>SATCH</t>
  </si>
  <si>
    <t>Ahmedabad Steel Craft Ltd</t>
  </si>
  <si>
    <t>AHMDSTE</t>
  </si>
  <si>
    <t>Titan Intech Ltd</t>
  </si>
  <si>
    <t>TITANIN</t>
  </si>
  <si>
    <t>Siti Networks Ltd</t>
  </si>
  <si>
    <t>SITINET</t>
  </si>
  <si>
    <t>Milgrey Finance and Investments Ltd</t>
  </si>
  <si>
    <t>ZMILGFIN</t>
  </si>
  <si>
    <t>Aditya BSL Nifty Bank ETF</t>
  </si>
  <si>
    <t>ABSLBANETF</t>
  </si>
  <si>
    <t>Kalyan Capitals Ltd</t>
  </si>
  <si>
    <t>KALYANCAP</t>
  </si>
  <si>
    <t>Ashnoor Textile Mills Ltd</t>
  </si>
  <si>
    <t>ASHNOOR</t>
  </si>
  <si>
    <t>Filtra Consultants and Engineers Ltd</t>
  </si>
  <si>
    <t>FILTRA</t>
  </si>
  <si>
    <t>Ambo Agritec Ltd</t>
  </si>
  <si>
    <t>AMBOAGRI</t>
  </si>
  <si>
    <t>ICICI Prudential S&amp;P BSE Liquid Rate ETF</t>
  </si>
  <si>
    <t>LIQUIDIETF</t>
  </si>
  <si>
    <t>NAM Securities Ltd</t>
  </si>
  <si>
    <t>NAM</t>
  </si>
  <si>
    <t>Biogen Pharmachem Industries Ltd</t>
  </si>
  <si>
    <t>BIOGEN</t>
  </si>
  <si>
    <t>Independent Power Producers &amp; Energy Traders</t>
  </si>
  <si>
    <t>Vasudhagama Enterprises Ltd</t>
  </si>
  <si>
    <t>VASUDHAGAM</t>
  </si>
  <si>
    <t>NCL Research and Financial Services Ltd</t>
  </si>
  <si>
    <t>NCLRESE</t>
  </si>
  <si>
    <t>Optimus Finance Ltd</t>
  </si>
  <si>
    <t>OPTIFIN</t>
  </si>
  <si>
    <t>Jindal Hotels Ltd</t>
  </si>
  <si>
    <t>JINDHOT</t>
  </si>
  <si>
    <t>Universal Starch Chem Allied Ltd</t>
  </si>
  <si>
    <t>UNIVSTAR</t>
  </si>
  <si>
    <t>Sanrhea Technical Textiles Ltd</t>
  </si>
  <si>
    <t>SANTETX</t>
  </si>
  <si>
    <t>Prolife Industries Ltd</t>
  </si>
  <si>
    <t>PROLIFE</t>
  </si>
  <si>
    <t>Diligent Media Corporation Ltd</t>
  </si>
  <si>
    <t>DNAMEDIA</t>
  </si>
  <si>
    <t>Hindustan Hardy Ltd</t>
  </si>
  <si>
    <t>HINDHARD</t>
  </si>
  <si>
    <t>Inter Globe Finance Ltd</t>
  </si>
  <si>
    <t>INTRGLB</t>
  </si>
  <si>
    <t>Lexus Granito (India) Ltd</t>
  </si>
  <si>
    <t>LEXUS</t>
  </si>
  <si>
    <t>Shine Fashions (India) Ltd</t>
  </si>
  <si>
    <t>SHINEFASH</t>
  </si>
  <si>
    <t>Bhatia Colour Chem Ltd</t>
  </si>
  <si>
    <t>BCCL</t>
  </si>
  <si>
    <t>Ceejay Finance Ltd</t>
  </si>
  <si>
    <t>CEEJAY</t>
  </si>
  <si>
    <t>Pulsar International Ltd</t>
  </si>
  <si>
    <t>PULSRIN</t>
  </si>
  <si>
    <t>Vadivarhe Speciality Chemicals Ltd</t>
  </si>
  <si>
    <t>VSCL</t>
  </si>
  <si>
    <t>Ameya Precision Engineers Ltd</t>
  </si>
  <si>
    <t>AMEYA</t>
  </si>
  <si>
    <t>Kranti Industries Ltd</t>
  </si>
  <si>
    <t>KRANTI</t>
  </si>
  <si>
    <t>Atal Realtech Ltd</t>
  </si>
  <si>
    <t>ATALREAL</t>
  </si>
  <si>
    <t>Innovassynth Investments Ltd</t>
  </si>
  <si>
    <t>INOVSYNTH</t>
  </si>
  <si>
    <t>Omnitex Industries (India) Ltd</t>
  </si>
  <si>
    <t>OMNITEX</t>
  </si>
  <si>
    <t>Mahickra Chemicals Ltd</t>
  </si>
  <si>
    <t>MAHICKRA</t>
  </si>
  <si>
    <t>Evans Electric Ltd</t>
  </si>
  <si>
    <t>EVANS</t>
  </si>
  <si>
    <t>Service Care Ltd</t>
  </si>
  <si>
    <t>SERVICE</t>
  </si>
  <si>
    <t>Shree Krishna Infrastructure Ltd</t>
  </si>
  <si>
    <t>SKIFL</t>
  </si>
  <si>
    <t>Siddhika Coatings Ltd</t>
  </si>
  <si>
    <t>SIDDHIKA</t>
  </si>
  <si>
    <t>Gujarat Poly Electronics Ltd</t>
  </si>
  <si>
    <t>GUJARATPOLY</t>
  </si>
  <si>
    <t>Supra Pacific Financial Services Ltd</t>
  </si>
  <si>
    <t>SUPRAPFSL</t>
  </si>
  <si>
    <t>We Win Ltd</t>
  </si>
  <si>
    <t>WEWIN</t>
  </si>
  <si>
    <t>The Victoria Mills Ltd</t>
  </si>
  <si>
    <t>VICTMILL</t>
  </si>
  <si>
    <t>Dev Labtech Venture Ltd</t>
  </si>
  <si>
    <t>DEVLAB</t>
  </si>
  <si>
    <t>Ganesha Ecoverse Ltd</t>
  </si>
  <si>
    <t>GANVERSE</t>
  </si>
  <si>
    <t>Terai Tea Co Ltd</t>
  </si>
  <si>
    <t>TERAI</t>
  </si>
  <si>
    <t>Nhc Foods Ltd</t>
  </si>
  <si>
    <t>NHCFOODS</t>
  </si>
  <si>
    <t>Thinkink Picturez Ltd</t>
  </si>
  <si>
    <t>THINKINK</t>
  </si>
  <si>
    <t>M V K Agro Food Product Ltd</t>
  </si>
  <si>
    <t>MVKAGRO</t>
  </si>
  <si>
    <t>Achyut Healthcare Ltd</t>
  </si>
  <si>
    <t>ACHYUT</t>
  </si>
  <si>
    <t>Shiva Mills Ltd</t>
  </si>
  <si>
    <t>SHIVAMILLS</t>
  </si>
  <si>
    <t>Rajgor Castor Derivatives Ltd</t>
  </si>
  <si>
    <t>RCDL</t>
  </si>
  <si>
    <t>Ekansh Concepts Ltd</t>
  </si>
  <si>
    <t>EKANSH</t>
  </si>
  <si>
    <t>Slone Infosystems Ltd</t>
  </si>
  <si>
    <t>SLONE</t>
  </si>
  <si>
    <t>Growington Ventures India Ltd</t>
  </si>
  <si>
    <t>GROWINGTON</t>
  </si>
  <si>
    <t>East West Freight Carriers Ltd</t>
  </si>
  <si>
    <t>EASTWEST</t>
  </si>
  <si>
    <t>Eiko Lifesciences Ltd</t>
  </si>
  <si>
    <t>EIKO</t>
  </si>
  <si>
    <t>Real Touch Finance Ltd</t>
  </si>
  <si>
    <t>RTFL</t>
  </si>
  <si>
    <t>3P Land Holdings Ltd</t>
  </si>
  <si>
    <t>3PLAND</t>
  </si>
  <si>
    <t>Ravi Kumar Distilleries Ltd</t>
  </si>
  <si>
    <t>RKDL</t>
  </si>
  <si>
    <t>Softrak Venture Investment Limited</t>
  </si>
  <si>
    <t>SOFTRAKV</t>
  </si>
  <si>
    <t>Rex Pipes and Cables Industries Ltd</t>
  </si>
  <si>
    <t>REXPIPES</t>
  </si>
  <si>
    <t>Raj Oil Mills Ltd</t>
  </si>
  <si>
    <t>ROML</t>
  </si>
  <si>
    <t>Divyashakti Ltd</t>
  </si>
  <si>
    <t>DIVSHKT</t>
  </si>
  <si>
    <t>Vishwas Agri Seeds Ltd</t>
  </si>
  <si>
    <t>VISHWAS</t>
  </si>
  <si>
    <t>Candour Techtex Ltd</t>
  </si>
  <si>
    <t>CANDOUR</t>
  </si>
  <si>
    <t>Virat Industries Ltd</t>
  </si>
  <si>
    <t>VIRAT</t>
  </si>
  <si>
    <t>Krypton Industries Ltd</t>
  </si>
  <si>
    <t>KRYPTONQ</t>
  </si>
  <si>
    <t>Malu Paper Mills Ltd</t>
  </si>
  <si>
    <t>MALUPAPER</t>
  </si>
  <si>
    <t>Maestros Electronics &amp; Telecommunications Systems Ltd</t>
  </si>
  <si>
    <t>METSL</t>
  </si>
  <si>
    <t>Joindre Capital Services Ltd</t>
  </si>
  <si>
    <t>JOINDRE</t>
  </si>
  <si>
    <t>Escorp Asset Management Ltd</t>
  </si>
  <si>
    <t>ESCORP</t>
  </si>
  <si>
    <t>Jet Freight Logistics Ltd</t>
  </si>
  <si>
    <t>JETFREIGHT</t>
  </si>
  <si>
    <t>F Mec International Financial Services Ltd</t>
  </si>
  <si>
    <t>FMEC</t>
  </si>
  <si>
    <t>Max Heights Infrastructure Ltd</t>
  </si>
  <si>
    <t>MAXHEIGHTS</t>
  </si>
  <si>
    <t>Morarka Finance Ltd</t>
  </si>
  <si>
    <t>MORARKFI</t>
  </si>
  <si>
    <t>Envair Electrodyne Ltd</t>
  </si>
  <si>
    <t>ENVAIREL</t>
  </si>
  <si>
    <t>Shri Vasuprada Plantations Ltd</t>
  </si>
  <si>
    <t>VASUPRADA</t>
  </si>
  <si>
    <t>Mena Mani Industries Ltd</t>
  </si>
  <si>
    <t>MENAMANI</t>
  </si>
  <si>
    <t>Bombay Cycle and Motor Agency Ltd</t>
  </si>
  <si>
    <t>BOMBCYC</t>
  </si>
  <si>
    <t>Rathi Bars Ltd</t>
  </si>
  <si>
    <t>RATHIBAR</t>
  </si>
  <si>
    <t>Pattech Fitwell Tube Components Ltd</t>
  </si>
  <si>
    <t>PATTECH</t>
  </si>
  <si>
    <t>Medicamen Organics Ltd</t>
  </si>
  <si>
    <t>MEDIORG</t>
  </si>
  <si>
    <t>Balkrishna Paper Mills Ltd</t>
  </si>
  <si>
    <t>BALKRISHNA</t>
  </si>
  <si>
    <t>Motilal Oswal Midcap 100 ETF</t>
  </si>
  <si>
    <t>MOM100</t>
  </si>
  <si>
    <t>Elegant Marbles and Grani Industries Ltd</t>
  </si>
  <si>
    <t>ELEMARB</t>
  </si>
  <si>
    <t>Sri KPR Industries Ltd</t>
  </si>
  <si>
    <t>SRIKPRIND</t>
  </si>
  <si>
    <t>Comrade Appliances Ltd</t>
  </si>
  <si>
    <t>COMRADE</t>
  </si>
  <si>
    <t>Rapicut Carbides Ltd</t>
  </si>
  <si>
    <t>RAPICUT</t>
  </si>
  <si>
    <t>Sambandam Spinning Mills Ltd</t>
  </si>
  <si>
    <t>SAMBANDAM</t>
  </si>
  <si>
    <t>Riddhi Steel and Tube Ltd</t>
  </si>
  <si>
    <t>RSTL</t>
  </si>
  <si>
    <t>Arex Industries Ltd</t>
  </si>
  <si>
    <t>AREXMIS</t>
  </si>
  <si>
    <t>Riba Textiles Ltd</t>
  </si>
  <si>
    <t>RIBATEX</t>
  </si>
  <si>
    <t>Godavari Drugs Ltd</t>
  </si>
  <si>
    <t>GODAVARI</t>
  </si>
  <si>
    <t>Bang Overseas Ltd</t>
  </si>
  <si>
    <t>BANG</t>
  </si>
  <si>
    <t>Monotype India Ltd</t>
  </si>
  <si>
    <t>MONOT</t>
  </si>
  <si>
    <t>SM Auto Stamping Ltd</t>
  </si>
  <si>
    <t>SMAUTO</t>
  </si>
  <si>
    <t>Agarwal Float Glass India Ltd</t>
  </si>
  <si>
    <t>AGARWALFT</t>
  </si>
  <si>
    <t>Kotak Nifty PSU Bank ETF</t>
  </si>
  <si>
    <t>PSUBANK</t>
  </si>
  <si>
    <t>Trans India House Impex Ltd</t>
  </si>
  <si>
    <t>TIHIL</t>
  </si>
  <si>
    <t>Arvind and Company Shipping Agencies Ltd</t>
  </si>
  <si>
    <t>ACSAL</t>
  </si>
  <si>
    <t>Vertexplus Technologies Ltd</t>
  </si>
  <si>
    <t>VERTEXPLUS</t>
  </si>
  <si>
    <t>Austin Engineering Company Ltd</t>
  </si>
  <si>
    <t>AUSTENG</t>
  </si>
  <si>
    <t>TCFC Finance Ltd</t>
  </si>
  <si>
    <t>TCFCFINQ</t>
  </si>
  <si>
    <t>Invesco India Gold Exchange Traded Fund</t>
  </si>
  <si>
    <t>IVZINGOLD</t>
  </si>
  <si>
    <t>Nova Iron and Steel Ltd</t>
  </si>
  <si>
    <t>NOVIS</t>
  </si>
  <si>
    <t>Naturite Agro Products Ltd</t>
  </si>
  <si>
    <t>NAPL</t>
  </si>
  <si>
    <t>Magson Retail and Distribution Ltd</t>
  </si>
  <si>
    <t>MAGSON</t>
  </si>
  <si>
    <t>Punjab Communications Ltd</t>
  </si>
  <si>
    <t>PUNJCOMMU</t>
  </si>
  <si>
    <t>Pioneer Investcorp Ltd</t>
  </si>
  <si>
    <t>PIONRINV</t>
  </si>
  <si>
    <t>Swarnsarita Jewels India Ltd</t>
  </si>
  <si>
    <t>SWARNSAR</t>
  </si>
  <si>
    <t>Modipon Ltd</t>
  </si>
  <si>
    <t>MODIPON</t>
  </si>
  <si>
    <t>Perfectpac Ltd</t>
  </si>
  <si>
    <t>PERFEPA</t>
  </si>
  <si>
    <t>UMA Converter Ltd</t>
  </si>
  <si>
    <t>UMA</t>
  </si>
  <si>
    <t>Prudential Sugar Corp Ltd</t>
  </si>
  <si>
    <t>PRUDMOULI</t>
  </si>
  <si>
    <t>Dhampure Speciality Sugars Ltd</t>
  </si>
  <si>
    <t>DHAMPURE</t>
  </si>
  <si>
    <t>Anand Rayons Ltd</t>
  </si>
  <si>
    <t>ARL</t>
  </si>
  <si>
    <t>Orient Beverages Ltd</t>
  </si>
  <si>
    <t>ORIBEVER</t>
  </si>
  <si>
    <t>Milton Industries Ltd</t>
  </si>
  <si>
    <t>MILTON</t>
  </si>
  <si>
    <t>AKG Exim Ltd</t>
  </si>
  <si>
    <t>AKG</t>
  </si>
  <si>
    <t>Alfa Transformers Ltd</t>
  </si>
  <si>
    <t>ALFATRAN</t>
  </si>
  <si>
    <t>Kreon Finnancial Services Ltd</t>
  </si>
  <si>
    <t>KREONFIN</t>
  </si>
  <si>
    <t>Globesecure Technologies Ltd</t>
  </si>
  <si>
    <t>GSTL</t>
  </si>
  <si>
    <t>Sheetal Universal Ltd</t>
  </si>
  <si>
    <t>SHEETAL</t>
  </si>
  <si>
    <t>Viaz Tyres Ltd</t>
  </si>
  <si>
    <t>VIAZ</t>
  </si>
  <si>
    <t>Olatech Solutions Ltd</t>
  </si>
  <si>
    <t>OLATECH</t>
  </si>
  <si>
    <t>Fundviser Capital (India) Ltd</t>
  </si>
  <si>
    <t>FUNDVISER</t>
  </si>
  <si>
    <t>Construction Materials</t>
  </si>
  <si>
    <t>Gujarat Craft Industries Ltd</t>
  </si>
  <si>
    <t>GUJCRAFT</t>
  </si>
  <si>
    <t>AmpVolts Ltd</t>
  </si>
  <si>
    <t>QUEST</t>
  </si>
  <si>
    <t>SVC Industries Ltd</t>
  </si>
  <si>
    <t>SVCIND</t>
  </si>
  <si>
    <t>Lee &amp; Nee Softwares (Exports) Ltd</t>
  </si>
  <si>
    <t>LEENEE</t>
  </si>
  <si>
    <t>Sampre Nutritions Ltd</t>
  </si>
  <si>
    <t>SAMPRE</t>
  </si>
  <si>
    <t>Akiko Global Services Ltd</t>
  </si>
  <si>
    <t>AKIKO</t>
  </si>
  <si>
    <t>Le Lavoir Ltd</t>
  </si>
  <si>
    <t>LELAVOIR</t>
  </si>
  <si>
    <t>Baba Arts Ltd</t>
  </si>
  <si>
    <t>BABA</t>
  </si>
  <si>
    <t>Vels Film International Ltd</t>
  </si>
  <si>
    <t>VELS</t>
  </si>
  <si>
    <t>Elixir Capital Ltd</t>
  </si>
  <si>
    <t>ELIXIR</t>
  </si>
  <si>
    <t>Smiths &amp; Founders (India) Ltd</t>
  </si>
  <si>
    <t>SMFIL</t>
  </si>
  <si>
    <t>Garment Mantra Lifestyle Ltd</t>
  </si>
  <si>
    <t>GARMNTMNTR</t>
  </si>
  <si>
    <t>Aristo Bio-Tech and Lifescience Ltd</t>
  </si>
  <si>
    <t>ARISTO</t>
  </si>
  <si>
    <t>Mirae Asset Nifty Financial Services ETF</t>
  </si>
  <si>
    <t>BFSI</t>
  </si>
  <si>
    <t>Lakshmi Finance and Industrial Corp Ltd</t>
  </si>
  <si>
    <t>LFIC</t>
  </si>
  <si>
    <t>Meera Industries Ltd</t>
  </si>
  <si>
    <t>MEERA</t>
  </si>
  <si>
    <t>ARCL Organics Ltd</t>
  </si>
  <si>
    <t>ARCL</t>
  </si>
  <si>
    <t>Golden Tobacco Ltd</t>
  </si>
  <si>
    <t>GOLDENTOBC</t>
  </si>
  <si>
    <t>Prospect Commodities Ltd</t>
  </si>
  <si>
    <t>PCL</t>
  </si>
  <si>
    <t>Tridhya Tech Ltd</t>
  </si>
  <si>
    <t>TRIDHYA</t>
  </si>
  <si>
    <t>Gini Silk Mills Ltd</t>
  </si>
  <si>
    <t>GINISILK</t>
  </si>
  <si>
    <t>Manugraph India Ltd</t>
  </si>
  <si>
    <t>MANUGRAPH</t>
  </si>
  <si>
    <t>ABC India Ltd</t>
  </si>
  <si>
    <t>ABCINDQ</t>
  </si>
  <si>
    <t>Landmarc Leisure Corporation Ltd</t>
  </si>
  <si>
    <t>LANDMARC</t>
  </si>
  <si>
    <t>Dhanalaxmi Roto Spinners Ltd</t>
  </si>
  <si>
    <t>DHANROTO</t>
  </si>
  <si>
    <t>Rolta India Ltd</t>
  </si>
  <si>
    <t>ROLTA</t>
  </si>
  <si>
    <t>G.S. Auto International Ltd</t>
  </si>
  <si>
    <t>GSAUTO</t>
  </si>
  <si>
    <t>Johnson Pharmacare Ltd</t>
  </si>
  <si>
    <t>JOHNPHARMA</t>
  </si>
  <si>
    <t>Abhishek Integrations Ltd</t>
  </si>
  <si>
    <t>AILIMITED</t>
  </si>
  <si>
    <t>Warren Tea Ltd</t>
  </si>
  <si>
    <t>WARRENTEA</t>
  </si>
  <si>
    <t>Clara Industries Ltd</t>
  </si>
  <si>
    <t>CLARA</t>
  </si>
  <si>
    <t>P B M Polytex Ltd</t>
  </si>
  <si>
    <t>PBMPOLY</t>
  </si>
  <si>
    <t>Chrome Silicon Ltd</t>
  </si>
  <si>
    <t>CHROME</t>
  </si>
  <si>
    <t>Shalimar Productions Ltd</t>
  </si>
  <si>
    <t>SHALPRO</t>
  </si>
  <si>
    <t>Kenvi Jewels Ltd</t>
  </si>
  <si>
    <t>KENVI</t>
  </si>
  <si>
    <t>Super Crop Safe Ltd</t>
  </si>
  <si>
    <t>SUCROSA</t>
  </si>
  <si>
    <t>Ambani Orgochem Ltd</t>
  </si>
  <si>
    <t>AMBANIORGO</t>
  </si>
  <si>
    <t>Chartered Capital and Investment Ltd</t>
  </si>
  <si>
    <t>CHRTEDCA</t>
  </si>
  <si>
    <t>Shree Krishna Paper Mills &amp; Industries Ltd</t>
  </si>
  <si>
    <t>SKPMIL</t>
  </si>
  <si>
    <t>Mono Pharmacare Ltd</t>
  </si>
  <si>
    <t>MONOPHARMA</t>
  </si>
  <si>
    <t>Veeram Securities Ltd</t>
  </si>
  <si>
    <t>VSL</t>
  </si>
  <si>
    <t>Fervent Synergies Ltd</t>
  </si>
  <si>
    <t>FERVENTSYN</t>
  </si>
  <si>
    <t>Real Eco Energy Ltd</t>
  </si>
  <si>
    <t>REALECO</t>
  </si>
  <si>
    <t>Ultra Wiring Connectivity System Ltd</t>
  </si>
  <si>
    <t>UWCSL</t>
  </si>
  <si>
    <t>National Oxygen Ltd</t>
  </si>
  <si>
    <t>NOL</t>
  </si>
  <si>
    <t>K G Denim Ltd</t>
  </si>
  <si>
    <t>KGDENIM</t>
  </si>
  <si>
    <t>Isl Consulting Ltd</t>
  </si>
  <si>
    <t>ISLCONSUL</t>
  </si>
  <si>
    <t>Transgene Biotek Ltd</t>
  </si>
  <si>
    <t>TRABI</t>
  </si>
  <si>
    <t>AccelerateBS India Ltd</t>
  </si>
  <si>
    <t>ACCELERATE</t>
  </si>
  <si>
    <t>Gita Renewable Energy Ltd</t>
  </si>
  <si>
    <t>GITARENEW</t>
  </si>
  <si>
    <t>Mediaone Global Entertainment Ltd</t>
  </si>
  <si>
    <t>MEDIAONE</t>
  </si>
  <si>
    <t>Shreyas Intermediates Ltd</t>
  </si>
  <si>
    <t>SHREYASI</t>
  </si>
  <si>
    <t>CCL International Ltd</t>
  </si>
  <si>
    <t>CCLINTER</t>
  </si>
  <si>
    <t>Mehta Housing Finance Ltd</t>
  </si>
  <si>
    <t>MEHTAHG</t>
  </si>
  <si>
    <t>Deccan Health Care Ltd</t>
  </si>
  <si>
    <t>DECCAN</t>
  </si>
  <si>
    <t>Poddar Housing and Development Ltd</t>
  </si>
  <si>
    <t>PODDARHOUS</t>
  </si>
  <si>
    <t>Royal Sense Ltd</t>
  </si>
  <si>
    <t>ROYAL</t>
  </si>
  <si>
    <t>Jagan Lamps Ltd</t>
  </si>
  <si>
    <t>JAGANLAM</t>
  </si>
  <si>
    <t>Akshar Spintex Ltd</t>
  </si>
  <si>
    <t>AKSHAR</t>
  </si>
  <si>
    <t>Shree Pacetronix Ltd</t>
  </si>
  <si>
    <t>SHREEPAC</t>
  </si>
  <si>
    <t>AJR Infra and Tolling Ltd</t>
  </si>
  <si>
    <t>AJRINFRA</t>
  </si>
  <si>
    <t>PCS Technology Ltd</t>
  </si>
  <si>
    <t>PCS</t>
  </si>
  <si>
    <t>Technology Hardware, Storage &amp; Peripherals</t>
  </si>
  <si>
    <t>JFL Life Sciences Ltd</t>
  </si>
  <si>
    <t>JFLLIFE</t>
  </si>
  <si>
    <t>Akash Infra-Projects Ltd</t>
  </si>
  <si>
    <t>AKASH</t>
  </si>
  <si>
    <t>Mishka Exim Ltd</t>
  </si>
  <si>
    <t>MISHKA</t>
  </si>
  <si>
    <t>Rollatainers Ltd</t>
  </si>
  <si>
    <t>ROLLT</t>
  </si>
  <si>
    <t>Ushanti Colour Chem Ltd</t>
  </si>
  <si>
    <t>UCL</t>
  </si>
  <si>
    <t>National Plastic Industries Ltd</t>
  </si>
  <si>
    <t>NATPLAS</t>
  </si>
  <si>
    <t>Mish Designs Ltd</t>
  </si>
  <si>
    <t>MISHDESIGN</t>
  </si>
  <si>
    <t>Globalspace Technologies Ltd</t>
  </si>
  <si>
    <t>Aeonx Digital Technology Ltd</t>
  </si>
  <si>
    <t>AEONXDIGI</t>
  </si>
  <si>
    <t>Banaras Beads Ltd</t>
  </si>
  <si>
    <t>BANARBEADS</t>
  </si>
  <si>
    <t>Kavveri Telecom Products Ltd</t>
  </si>
  <si>
    <t>KAVVERITEL</t>
  </si>
  <si>
    <t>Morgan Ventures Ltd</t>
  </si>
  <si>
    <t>MORGAN</t>
  </si>
  <si>
    <t>Katare Spinning Mills Ltd</t>
  </si>
  <si>
    <t>KATRSPG</t>
  </si>
  <si>
    <t>Hardcastle and Waud Manufacturing Co Ltd</t>
  </si>
  <si>
    <t>HARDCAS</t>
  </si>
  <si>
    <t>Shrenik Ltd</t>
  </si>
  <si>
    <t>SHRENIK</t>
  </si>
  <si>
    <t>Advance Metering Technology Ltd</t>
  </si>
  <si>
    <t>AMTL</t>
  </si>
  <si>
    <t>G G Dandekar Properties Ltd</t>
  </si>
  <si>
    <t>GGDPROP</t>
  </si>
  <si>
    <t>UR Sugar Industries Ltd</t>
  </si>
  <si>
    <t>URSUGAR</t>
  </si>
  <si>
    <t>Godha Cabcon &amp; Insulation Ltd</t>
  </si>
  <si>
    <t>GODHA</t>
  </si>
  <si>
    <t>Shreeshay Engineers Ltd</t>
  </si>
  <si>
    <t>SHREESHAY</t>
  </si>
  <si>
    <t>Silgo Retail Ltd</t>
  </si>
  <si>
    <t>SILGO</t>
  </si>
  <si>
    <t>Omfurn India Ltd</t>
  </si>
  <si>
    <t>OMFURN</t>
  </si>
  <si>
    <t>Associated Ceramics Ltd</t>
  </si>
  <si>
    <t>ASSOCER</t>
  </si>
  <si>
    <t>Oceanic Foods Ltd</t>
  </si>
  <si>
    <t>OCEANIC</t>
  </si>
  <si>
    <t>MM Rubber Company Ltd</t>
  </si>
  <si>
    <t>MMRUBBR-B</t>
  </si>
  <si>
    <t>Vista Pharmaceuticals Ltd</t>
  </si>
  <si>
    <t>VISTAPH</t>
  </si>
  <si>
    <t>ARC Finance Ltd</t>
  </si>
  <si>
    <t>ARCFIN</t>
  </si>
  <si>
    <t>Mefcom Capital Markets Ltd</t>
  </si>
  <si>
    <t>MEFCOMCAP</t>
  </si>
  <si>
    <t>Tirupati Tyres Ltd</t>
  </si>
  <si>
    <t>TTIL</t>
  </si>
  <si>
    <t>Apoorva Leasing Finance and Investment Company Ltd</t>
  </si>
  <si>
    <t>APOORVA</t>
  </si>
  <si>
    <t>Inland Printers Ltd</t>
  </si>
  <si>
    <t>INLANPR</t>
  </si>
  <si>
    <t>Burnpur Cement Ltd</t>
  </si>
  <si>
    <t>BURNPUR</t>
  </si>
  <si>
    <t>Humming Bird Education Ltd</t>
  </si>
  <si>
    <t>HBEL</t>
  </si>
  <si>
    <t>Camex Ltd</t>
  </si>
  <si>
    <t>CAMEXLTD</t>
  </si>
  <si>
    <t>Medi-Caps Ltd</t>
  </si>
  <si>
    <t>MEDICAPQ</t>
  </si>
  <si>
    <t>Sunrise Efficient Marketing Ltd</t>
  </si>
  <si>
    <t>SEML</t>
  </si>
  <si>
    <t>Greenhitech Ventures Ltd</t>
  </si>
  <si>
    <t>GVL</t>
  </si>
  <si>
    <t>Dmr Hydroengineering &amp; Infrastructures Ltd</t>
  </si>
  <si>
    <t>DMR</t>
  </si>
  <si>
    <t>Vruddhi Engineering Works Ltd</t>
  </si>
  <si>
    <t>VRUDDHI</t>
  </si>
  <si>
    <t>Amkay Products Ltd</t>
  </si>
  <si>
    <t>AMKAY</t>
  </si>
  <si>
    <t>Naapbooks Ltd</t>
  </si>
  <si>
    <t>NBL</t>
  </si>
  <si>
    <t>H P Cotton Textile Mills Ltd</t>
  </si>
  <si>
    <t>HPCOTTON</t>
  </si>
  <si>
    <t>Abm International Ltd</t>
  </si>
  <si>
    <t>ABMINTLLTD</t>
  </si>
  <si>
    <t>STL Global Ltd</t>
  </si>
  <si>
    <t>SGL</t>
  </si>
  <si>
    <t>Ravalgaon Sugar Farm Ltd</t>
  </si>
  <si>
    <t>RAVALSUGAR</t>
  </si>
  <si>
    <t>Ankit Metal &amp; Power Ltd</t>
  </si>
  <si>
    <t>ANKITMETAL</t>
  </si>
  <si>
    <t>Metal Coatings (India) Ltd</t>
  </si>
  <si>
    <t>METALCO</t>
  </si>
  <si>
    <t>Ishan International Ltd</t>
  </si>
  <si>
    <t>ISHAN</t>
  </si>
  <si>
    <t>Swasti Vinayaka Synthetics Ltd</t>
  </si>
  <si>
    <t>SWASTIVI</t>
  </si>
  <si>
    <t>Saven Technologies Ltd</t>
  </si>
  <si>
    <t>7TEC</t>
  </si>
  <si>
    <t>DSJ Keep Learning Ltd</t>
  </si>
  <si>
    <t>KEEPLEARN</t>
  </si>
  <si>
    <t>Pearl Polymers Ltd</t>
  </si>
  <si>
    <t>PEARLPOLY</t>
  </si>
  <si>
    <t>Franklin Industries Ltd</t>
  </si>
  <si>
    <t>FRANKLININD</t>
  </si>
  <si>
    <t>Shelter Pharma Ltd</t>
  </si>
  <si>
    <t>SHELTER</t>
  </si>
  <si>
    <t>Kalahridhaan Trendz Ltd</t>
  </si>
  <si>
    <t>KTL</t>
  </si>
  <si>
    <t>G-Tec Jainx Education Ltd</t>
  </si>
  <si>
    <t>GTECJAINX</t>
  </si>
  <si>
    <t>Response Informatics Ltd</t>
  </si>
  <si>
    <t>RESPONSINF</t>
  </si>
  <si>
    <t>Signoria Creation Ltd</t>
  </si>
  <si>
    <t>SIGNORIA</t>
  </si>
  <si>
    <t>GTN Industries Ltd</t>
  </si>
  <si>
    <t>GTNINDS</t>
  </si>
  <si>
    <t>SPS Finquest Ltd</t>
  </si>
  <si>
    <t>SPS</t>
  </si>
  <si>
    <t>Laxmi Cotspin Ltd</t>
  </si>
  <si>
    <t>LAXMICOT</t>
  </si>
  <si>
    <t>Inani Marbles and Industries Ltd</t>
  </si>
  <si>
    <t>INANI</t>
  </si>
  <si>
    <t>Supreme Engineering Ltd</t>
  </si>
  <si>
    <t>SUPREMEENG</t>
  </si>
  <si>
    <t>ANG Lifesciences India Ltd</t>
  </si>
  <si>
    <t>ANG</t>
  </si>
  <si>
    <t>Vivid Mercantile Ltd</t>
  </si>
  <si>
    <t>VIVIDM</t>
  </si>
  <si>
    <t>Palco Metals Ltd</t>
  </si>
  <si>
    <t>PALCO</t>
  </si>
  <si>
    <t>HOAC Foods India Ltd</t>
  </si>
  <si>
    <t>HOACFOODS</t>
  </si>
  <si>
    <t>Diligent Industries Ltd</t>
  </si>
  <si>
    <t>DILIGENT</t>
  </si>
  <si>
    <t>Micropro Software Solutions Ltd</t>
  </si>
  <si>
    <t>MICROPRO</t>
  </si>
  <si>
    <t>Nandani Creation Ltd</t>
  </si>
  <si>
    <t>JAIPURKURT</t>
  </si>
  <si>
    <t>Mittal Life Style Ltd</t>
  </si>
  <si>
    <t>MITTAL</t>
  </si>
  <si>
    <t>Ceeta Industries Ltd</t>
  </si>
  <si>
    <t>CEETAIN</t>
  </si>
  <si>
    <t>Walpar Nutritions Ltd</t>
  </si>
  <si>
    <t>WALPAR</t>
  </si>
  <si>
    <t>Comfort Fincap Ltd</t>
  </si>
  <si>
    <t>COMFINCAP</t>
  </si>
  <si>
    <t>Khaitan (India) Ltd</t>
  </si>
  <si>
    <t>KHAITANLTD</t>
  </si>
  <si>
    <t>Sintex Plastics Technology Ltd</t>
  </si>
  <si>
    <t>SPTL</t>
  </si>
  <si>
    <t>Regency Fincorp Ltd</t>
  </si>
  <si>
    <t>REGENCY</t>
  </si>
  <si>
    <t>Committed Cargo Care Ltd</t>
  </si>
  <si>
    <t>COMMITTED</t>
  </si>
  <si>
    <t>Mandeep Auto Industries Ltd</t>
  </si>
  <si>
    <t>MANDEEP</t>
  </si>
  <si>
    <t>Vistar Amar Ltd</t>
  </si>
  <si>
    <t>VISTARAMAR</t>
  </si>
  <si>
    <t>Continental Seeds and Chemicals Ltd</t>
  </si>
  <si>
    <t>CONTI</t>
  </si>
  <si>
    <t>Dhanlaxmi Fabrics Ltd</t>
  </si>
  <si>
    <t>DHANFAB</t>
  </si>
  <si>
    <t>Cell Point (India) Ltd</t>
  </si>
  <si>
    <t>CELLPOINT</t>
  </si>
  <si>
    <t>Contil India Ltd</t>
  </si>
  <si>
    <t>CONTILI</t>
  </si>
  <si>
    <t>Telogica Ltd</t>
  </si>
  <si>
    <t>TELOGICA</t>
  </si>
  <si>
    <t>Communications Equipment</t>
  </si>
  <si>
    <t>Aatmaj Healthcare Ltd</t>
  </si>
  <si>
    <t>AATMAJ</t>
  </si>
  <si>
    <t>Country Condo's Ltd</t>
  </si>
  <si>
    <t>COUNCODOS</t>
  </si>
  <si>
    <t>GKB Ophthalmics Ltd</t>
  </si>
  <si>
    <t>GKB</t>
  </si>
  <si>
    <t>Hemadri Cements Ltd</t>
  </si>
  <si>
    <t>HEMACEM</t>
  </si>
  <si>
    <t>Ambica Agarbathies Aroma &amp; Industries Ltd</t>
  </si>
  <si>
    <t>AMBICAAGAR</t>
  </si>
  <si>
    <t>Goblin India Ltd</t>
  </si>
  <si>
    <t>GOBLIN</t>
  </si>
  <si>
    <t>Kanani Industries Ltd</t>
  </si>
  <si>
    <t>KANANIIND</t>
  </si>
  <si>
    <t>RR Metalmakers India Ltd</t>
  </si>
  <si>
    <t>RRMETAL</t>
  </si>
  <si>
    <t>Adroit Infotech Ltd</t>
  </si>
  <si>
    <t>ADROITINFO</t>
  </si>
  <si>
    <t>Orchasp Ltd</t>
  </si>
  <si>
    <t>ORCHASP</t>
  </si>
  <si>
    <t>Shree Rajasthan Syntex Ltd</t>
  </si>
  <si>
    <t>SHRAJSYNQ</t>
  </si>
  <si>
    <t>Assam Entrade Ltd</t>
  </si>
  <si>
    <t>ASSAMENT</t>
  </si>
  <si>
    <t>Diversified Financial Services</t>
  </si>
  <si>
    <t>Visaman Global Sales Ltd</t>
  </si>
  <si>
    <t>VISAMAN</t>
  </si>
  <si>
    <t>Vandana Knitwear Ltd</t>
  </si>
  <si>
    <t>VANDANA</t>
  </si>
  <si>
    <t>Yudiz Solutions Ltd</t>
  </si>
  <si>
    <t>YUDIZ</t>
  </si>
  <si>
    <t>PVV Infra Ltd</t>
  </si>
  <si>
    <t>PVVINFRA</t>
  </si>
  <si>
    <t>Sandu Pharmaceuticals Ltd</t>
  </si>
  <si>
    <t>SANDUPHQ</t>
  </si>
  <si>
    <t>Sangani Hospitals Ltd</t>
  </si>
  <si>
    <t>SANGANI</t>
  </si>
  <si>
    <t>AA Plus Tradelink Ltd</t>
  </si>
  <si>
    <t>AAPLUSTRAD</t>
  </si>
  <si>
    <t>Walchand Peoplefirst Ltd</t>
  </si>
  <si>
    <t>WALCHPF</t>
  </si>
  <si>
    <t>E-Land Apparel Ltd</t>
  </si>
  <si>
    <t>ELAND</t>
  </si>
  <si>
    <t>BDR Buildcon Ltd</t>
  </si>
  <si>
    <t>BDR</t>
  </si>
  <si>
    <t>Rose Merc Ltd</t>
  </si>
  <si>
    <t>ROSEMER</t>
  </si>
  <si>
    <t>Teesta Agro Industries Ltd</t>
  </si>
  <si>
    <t>TEEAI</t>
  </si>
  <si>
    <t>Mohit Paper Mills Ltd</t>
  </si>
  <si>
    <t>MOHITPPR</t>
  </si>
  <si>
    <t>Ashnisha Industries Ltd</t>
  </si>
  <si>
    <t>ASHNI</t>
  </si>
  <si>
    <t>Galactico Corporate Services Ltd</t>
  </si>
  <si>
    <t>GALACTICO</t>
  </si>
  <si>
    <t>Prismx Global Ventures Ltd</t>
  </si>
  <si>
    <t>PRISMX</t>
  </si>
  <si>
    <t>Hawa Engineers Ltd</t>
  </si>
  <si>
    <t>HAWAENG</t>
  </si>
  <si>
    <t>Yamini Investments Company Ltd</t>
  </si>
  <si>
    <t>YAMNINV</t>
  </si>
  <si>
    <t>Shrydus Industries Ltd</t>
  </si>
  <si>
    <t>SHRYDUS</t>
  </si>
  <si>
    <t>C P S Shapers Ltd</t>
  </si>
  <si>
    <t>CPS</t>
  </si>
  <si>
    <t>DK Enterprises Global Ltd</t>
  </si>
  <si>
    <t>DKEGL</t>
  </si>
  <si>
    <t>FEL</t>
  </si>
  <si>
    <t>Ecoboard Industries Ltd</t>
  </si>
  <si>
    <t>ECOBOAR</t>
  </si>
  <si>
    <t>Zodiac-JRD-MKJ Ltd</t>
  </si>
  <si>
    <t>ZODJRDMKJ</t>
  </si>
  <si>
    <t>Chandra Bhagat Pharma Ltd</t>
  </si>
  <si>
    <t>CBPL</t>
  </si>
  <si>
    <t>Vineet Laboratories Ltd</t>
  </si>
  <si>
    <t>VINEETLAB</t>
  </si>
  <si>
    <t>Vivo Bio Tech Ltd</t>
  </si>
  <si>
    <t>VIVOBIOT</t>
  </si>
  <si>
    <t>VSF Projects Ltd</t>
  </si>
  <si>
    <t>VSFPROJ</t>
  </si>
  <si>
    <t>Eighty Jewellers Ltd</t>
  </si>
  <si>
    <t>EIGHTY</t>
  </si>
  <si>
    <t>Anjani Synthetics Ltd</t>
  </si>
  <si>
    <t>ANJANI</t>
  </si>
  <si>
    <t>Phosphate Company Ltd</t>
  </si>
  <si>
    <t>PHOSPHATE</t>
  </si>
  <si>
    <t>Shantidoot Infra Services Ltd</t>
  </si>
  <si>
    <t>SISL</t>
  </si>
  <si>
    <t>Iykot Hitech Toolroom</t>
  </si>
  <si>
    <t>IYKOTHITE</t>
  </si>
  <si>
    <t>Ladderup Finance Ltd</t>
  </si>
  <si>
    <t>LADDERUP</t>
  </si>
  <si>
    <t>AD- Manum Finance Ltd</t>
  </si>
  <si>
    <t>ADMANUM</t>
  </si>
  <si>
    <t>Roopa Industries Ltd</t>
  </si>
  <si>
    <t>ROOPAIND</t>
  </si>
  <si>
    <t>Sri Ramakrishna Mills (Coimbatore) Ltd</t>
  </si>
  <si>
    <t>SRMCL</t>
  </si>
  <si>
    <t>Pace E-Commerce Ventures Ltd</t>
  </si>
  <si>
    <t>PACE</t>
  </si>
  <si>
    <t>Homefurnishing Retail</t>
  </si>
  <si>
    <t>Salem Erode Investments Ltd</t>
  </si>
  <si>
    <t>SALEM</t>
  </si>
  <si>
    <t>Balurghat Technologies Ltd</t>
  </si>
  <si>
    <t>BALTE</t>
  </si>
  <si>
    <t>S V J Enterprises Ltd</t>
  </si>
  <si>
    <t>SVJ</t>
  </si>
  <si>
    <t>Ind Bank Housing Ltd</t>
  </si>
  <si>
    <t>INDBNK</t>
  </si>
  <si>
    <t>Kshitij Polyline Ltd</t>
  </si>
  <si>
    <t>KSHITIJPOL</t>
  </si>
  <si>
    <t>Nakoda Group of Industries Ltd</t>
  </si>
  <si>
    <t>NGIL</t>
  </si>
  <si>
    <t>Yash Chemex Ltd</t>
  </si>
  <si>
    <t>YASHCHEM</t>
  </si>
  <si>
    <t>Axel Polymers Ltd</t>
  </si>
  <si>
    <t>AXELPOLY</t>
  </si>
  <si>
    <t>Wires and Fabriks (SA) Ltd</t>
  </si>
  <si>
    <t>WIREFABR</t>
  </si>
  <si>
    <t>Zodiac Ventures Ltd</t>
  </si>
  <si>
    <t>ZODIACVEN</t>
  </si>
  <si>
    <t>Garnet Construction Ltd</t>
  </si>
  <si>
    <t>GARNET</t>
  </si>
  <si>
    <t>Diversified Real Estate Activities</t>
  </si>
  <si>
    <t>Modern Engineering and Projects Ltd</t>
  </si>
  <si>
    <t>MEAPL</t>
  </si>
  <si>
    <t>Misquita Engineering Ltd</t>
  </si>
  <si>
    <t>MISQUITA</t>
  </si>
  <si>
    <t>Nimbus Projects Ltd</t>
  </si>
  <si>
    <t>NIMBSPROJ</t>
  </si>
  <si>
    <t>Gorani Industries Ltd</t>
  </si>
  <si>
    <t>GORANIN</t>
  </si>
  <si>
    <t>Ashoka Metcast Ltd</t>
  </si>
  <si>
    <t>ASHOKAMET</t>
  </si>
  <si>
    <t>ASL Industries Ltd</t>
  </si>
  <si>
    <t>ASLIND</t>
  </si>
  <si>
    <t>N G Industries Ltd</t>
  </si>
  <si>
    <t>NGIND</t>
  </si>
  <si>
    <t>Starcom Information Technology Ltd</t>
  </si>
  <si>
    <t>STARCOM</t>
  </si>
  <si>
    <t>Axis NIFTY IT ETF</t>
  </si>
  <si>
    <t>AXISTECETF</t>
  </si>
  <si>
    <t>Winny Immigration &amp; Education Services Ltd</t>
  </si>
  <si>
    <t>WINNY</t>
  </si>
  <si>
    <t>Academic &amp; Educational Services</t>
  </si>
  <si>
    <t>MSR India Ltd</t>
  </si>
  <si>
    <t>MSRINDIA</t>
  </si>
  <si>
    <t>Gujrat Credit Corporation Ltd</t>
  </si>
  <si>
    <t>GUJCRED</t>
  </si>
  <si>
    <t>Kabsons Industries Ltd</t>
  </si>
  <si>
    <t>KABSON</t>
  </si>
  <si>
    <t>Destiny Logistics &amp; Infra Ltd</t>
  </si>
  <si>
    <t>DESTINY</t>
  </si>
  <si>
    <t>Tapi Fruit Processing Ltd</t>
  </si>
  <si>
    <t>TAPIFRUIT</t>
  </si>
  <si>
    <t>Maharashtra Corp Ltd</t>
  </si>
  <si>
    <t>MAHACORP</t>
  </si>
  <si>
    <t>S &amp; T Corporation Ltd</t>
  </si>
  <si>
    <t>STCORP</t>
  </si>
  <si>
    <t>Archidply Decor Ltd</t>
  </si>
  <si>
    <t>ADL</t>
  </si>
  <si>
    <t>Cranex Ltd</t>
  </si>
  <si>
    <t>CRANEX</t>
  </si>
  <si>
    <t>Construction Machinery &amp; Heavy Transportation Equipment</t>
  </si>
  <si>
    <t>Sacheta Metals Ltd</t>
  </si>
  <si>
    <t>SACHEMT</t>
  </si>
  <si>
    <t>Sulabh Engineers and Services Ltd</t>
  </si>
  <si>
    <t>SULABEN</t>
  </si>
  <si>
    <t>Tatia Global Vennture Ltd</t>
  </si>
  <si>
    <t>TATIAGLOB</t>
  </si>
  <si>
    <t>P H Capital Ltd</t>
  </si>
  <si>
    <t>PHCAP</t>
  </si>
  <si>
    <t>Alfavision Overseas (India) Ltd</t>
  </si>
  <si>
    <t>ALFAVIO</t>
  </si>
  <si>
    <t>ICICI Prudential S&amp;P BSE Sensex ETF</t>
  </si>
  <si>
    <t>SENSEXIETF</t>
  </si>
  <si>
    <t>West Leisure Resorts Ltd</t>
  </si>
  <si>
    <t>WESTLEIRES</t>
  </si>
  <si>
    <t>Tamilnadu Telecommunication Ltd</t>
  </si>
  <si>
    <t>TNTELE</t>
  </si>
  <si>
    <t>Sellwin Traders Ltd</t>
  </si>
  <si>
    <t>SELLWIN</t>
  </si>
  <si>
    <t>Restile Ceramics Ltd</t>
  </si>
  <si>
    <t>RESTILE</t>
  </si>
  <si>
    <t>Marble City India Ltd</t>
  </si>
  <si>
    <t>MARBLE</t>
  </si>
  <si>
    <t>Tirupati Sarjan Ltd</t>
  </si>
  <si>
    <t>TIRSARJ</t>
  </si>
  <si>
    <t>Artefact Projects Ltd</t>
  </si>
  <si>
    <t>ARTEFACT</t>
  </si>
  <si>
    <t>Sylph Technologies Ltd</t>
  </si>
  <si>
    <t>SYLPH</t>
  </si>
  <si>
    <t>A F Enterprises Ltd</t>
  </si>
  <si>
    <t>AFEL</t>
  </si>
  <si>
    <t>Tarini International Ltd</t>
  </si>
  <si>
    <t>TARINI</t>
  </si>
  <si>
    <t>Grovy India Ltd</t>
  </si>
  <si>
    <t>GROVY</t>
  </si>
  <si>
    <t>Cybele Industries Ltd</t>
  </si>
  <si>
    <t>CYBELEIND</t>
  </si>
  <si>
    <t>Indianivesh Ltd</t>
  </si>
  <si>
    <t>INDIANVSH</t>
  </si>
  <si>
    <t>Addi Industries Ltd</t>
  </si>
  <si>
    <t>ADDIND</t>
  </si>
  <si>
    <t>Kwality Ltd</t>
  </si>
  <si>
    <t>KWALITY</t>
  </si>
  <si>
    <t>Rolcon Engineering Company Ltd</t>
  </si>
  <si>
    <t>ROLCOEN</t>
  </si>
  <si>
    <t>Angel Fibers Ltd</t>
  </si>
  <si>
    <t>ANGEL</t>
  </si>
  <si>
    <t>J A Finance Ltd</t>
  </si>
  <si>
    <t>JAFINANCE</t>
  </si>
  <si>
    <t>Getalong Enterprise Ltd</t>
  </si>
  <si>
    <t>GETALONG</t>
  </si>
  <si>
    <t>Next Mediaworks Ltd</t>
  </si>
  <si>
    <t>NEXTMEDIA</t>
  </si>
  <si>
    <t>Tirupati Foam Ltd</t>
  </si>
  <si>
    <t>TIRUFOAM</t>
  </si>
  <si>
    <t>Salora International Ltd</t>
  </si>
  <si>
    <t>SALORAINTL</t>
  </si>
  <si>
    <t>Flomic Global Logistics Ltd</t>
  </si>
  <si>
    <t>FLOMIC</t>
  </si>
  <si>
    <t>Odyssey Corporation Ltd</t>
  </si>
  <si>
    <t>ODYCORP</t>
  </si>
  <si>
    <t>Prime Property Development Corp Ltd</t>
  </si>
  <si>
    <t>PRIMEPRO</t>
  </si>
  <si>
    <t>Savani Financials Limited</t>
  </si>
  <si>
    <t>SAVFI</t>
  </si>
  <si>
    <t>VAMA Industries Ltd</t>
  </si>
  <si>
    <t>VAMA</t>
  </si>
  <si>
    <t>Earthstahl &amp; Alloys Ltd</t>
  </si>
  <si>
    <t>EARTH</t>
  </si>
  <si>
    <t>Transvoy Logistics India Ltd</t>
  </si>
  <si>
    <t>TRANSVOY</t>
  </si>
  <si>
    <t>Air Freight &amp; Logistics</t>
  </si>
  <si>
    <t>Khoobsurat Ltd</t>
  </si>
  <si>
    <t>KHOOBSURAT</t>
  </si>
  <si>
    <t>Standard Surfactants Ltd</t>
  </si>
  <si>
    <t>STDSFAC</t>
  </si>
  <si>
    <t>Household Products</t>
  </si>
  <si>
    <t>Hindoostan Mills Ltd</t>
  </si>
  <si>
    <t>HINDMILL</t>
  </si>
  <si>
    <t>Julien Agro Infratech Ltd</t>
  </si>
  <si>
    <t>JULIEN</t>
  </si>
  <si>
    <t>Vivanta Industries Ltd</t>
  </si>
  <si>
    <t>VIVANTA</t>
  </si>
  <si>
    <t>Jet Knitwears Ltd</t>
  </si>
  <si>
    <t>JETKNIT</t>
  </si>
  <si>
    <t>Chennai Ferrous Industries Ltd</t>
  </si>
  <si>
    <t>CHENFERRO</t>
  </si>
  <si>
    <t>ICDS Ltd</t>
  </si>
  <si>
    <t>ICDSLTD</t>
  </si>
  <si>
    <t>Sainik Finance &amp; Industries Ltd</t>
  </si>
  <si>
    <t>SAINIK</t>
  </si>
  <si>
    <t>Simplex Realty Ltd</t>
  </si>
  <si>
    <t>SIMPLXREA</t>
  </si>
  <si>
    <t>Gogia Capital Services Ltd</t>
  </si>
  <si>
    <t>GOGIACAP</t>
  </si>
  <si>
    <t>Crestchem Ltd</t>
  </si>
  <si>
    <t>CRSTCHM</t>
  </si>
  <si>
    <t>Madhav Marbles and Granites Ltd</t>
  </si>
  <si>
    <t>MADHAV</t>
  </si>
  <si>
    <t>Sumedha Fiscal Services Ltd</t>
  </si>
  <si>
    <t>SUMEDHA</t>
  </si>
  <si>
    <t>Harshil Agrotech Ltd</t>
  </si>
  <si>
    <t>HARSHILAGR</t>
  </si>
  <si>
    <t>Veejay Lakshmi Engineering Works Ltd</t>
  </si>
  <si>
    <t>VJLAXMIE</t>
  </si>
  <si>
    <t>DRA Consultants Ltd</t>
  </si>
  <si>
    <t>DRA</t>
  </si>
  <si>
    <t>Italian Edibles Ltd</t>
  </si>
  <si>
    <t>ITALIANE</t>
  </si>
  <si>
    <t>Sagardeep Alloys Ltd</t>
  </si>
  <si>
    <t>SAGARDEEP</t>
  </si>
  <si>
    <t>Jigar Cables Ltd</t>
  </si>
  <si>
    <t>JIGAR</t>
  </si>
  <si>
    <t>Khandwala Securities Ltd</t>
  </si>
  <si>
    <t>KHANDSE</t>
  </si>
  <si>
    <t>Quality RO Industries Ltd</t>
  </si>
  <si>
    <t>QRIL</t>
  </si>
  <si>
    <t>India Home Loan Ltd</t>
  </si>
  <si>
    <t>INDIAHOME</t>
  </si>
  <si>
    <t>E L Forge Ltd</t>
  </si>
  <si>
    <t>ELFORGE</t>
  </si>
  <si>
    <t>Tecil Chemicals and Hydro Power Ltd</t>
  </si>
  <si>
    <t>TECILCHEM</t>
  </si>
  <si>
    <t>Kaiser Corporation Ltd</t>
  </si>
  <si>
    <t>KACL</t>
  </si>
  <si>
    <t>Pan India Corp Ltd</t>
  </si>
  <si>
    <t>PANINDIAC</t>
  </si>
  <si>
    <t>Solve Plastic Products Ltd</t>
  </si>
  <si>
    <t>BALCO</t>
  </si>
  <si>
    <t>Uttam Galva Steels Ltd</t>
  </si>
  <si>
    <t>UTTAMSTL</t>
  </si>
  <si>
    <t>Sonu Infratech Ltd</t>
  </si>
  <si>
    <t>SONUINFRA</t>
  </si>
  <si>
    <t>Fine-Line Circuits Ltd</t>
  </si>
  <si>
    <t>FINELINE</t>
  </si>
  <si>
    <t>Ashirwad Steels And Industries Ltd</t>
  </si>
  <si>
    <t>ASHSI</t>
  </si>
  <si>
    <t>Choksi Laboratories Ltd</t>
  </si>
  <si>
    <t>CHOKSILA</t>
  </si>
  <si>
    <t>Tejnaksh Healthcare Ltd</t>
  </si>
  <si>
    <t>TEJNAKSH</t>
  </si>
  <si>
    <t>Morarjee Textiles Ltd</t>
  </si>
  <si>
    <t>MORARJEE</t>
  </si>
  <si>
    <t>Super Spinning Mills Ltd</t>
  </si>
  <si>
    <t>SUPERSPIN</t>
  </si>
  <si>
    <t>Emergent Industrial Solutions Ltd</t>
  </si>
  <si>
    <t>EMERGENT</t>
  </si>
  <si>
    <t>Dynamic Portfolio Management &amp; Services Ltd</t>
  </si>
  <si>
    <t>DYNAMICP</t>
  </si>
  <si>
    <t>Valencia Nutrition Ltd</t>
  </si>
  <si>
    <t>VALENCIA</t>
  </si>
  <si>
    <t>Soft Drinks &amp; Non-alcoholic Beverages</t>
  </si>
  <si>
    <t>Future Market Networks Ltd</t>
  </si>
  <si>
    <t>FMNL</t>
  </si>
  <si>
    <t>Visagar Financial Services Ltd</t>
  </si>
  <si>
    <t>VISAGAR</t>
  </si>
  <si>
    <t>Conart Engineers Ltd</t>
  </si>
  <si>
    <t>CONART</t>
  </si>
  <si>
    <t>Continental Petroleums Ltd</t>
  </si>
  <si>
    <t>CONTPTR</t>
  </si>
  <si>
    <t>Faalcon Concepts Ltd</t>
  </si>
  <si>
    <t>FAALCON</t>
  </si>
  <si>
    <t>Sobhaygya Mercantile Ltd</t>
  </si>
  <si>
    <t>SOBME</t>
  </si>
  <si>
    <t>SBEC Systems (India) Ltd</t>
  </si>
  <si>
    <t>SBECSYS</t>
  </si>
  <si>
    <t>Bonlon Industries Ltd</t>
  </si>
  <si>
    <t>BONLON</t>
  </si>
  <si>
    <t>Copper</t>
  </si>
  <si>
    <t>Suryaamba Spinning Mills Ltd</t>
  </si>
  <si>
    <t>SURYAAMBA</t>
  </si>
  <si>
    <t>Future Lifestyle Fashions Ltd</t>
  </si>
  <si>
    <t>FLFL</t>
  </si>
  <si>
    <t>Medico Intercontinental Ltd</t>
  </si>
  <si>
    <t>MIL</t>
  </si>
  <si>
    <t>Nidan Laboratories and Healthcare Ltd</t>
  </si>
  <si>
    <t>NIDAN</t>
  </si>
  <si>
    <t>Polyspin Exports Ltd</t>
  </si>
  <si>
    <t>POLYSPIN</t>
  </si>
  <si>
    <t>Sudal Industries Ltd</t>
  </si>
  <si>
    <t>SUDAI</t>
  </si>
  <si>
    <t>Aluminum</t>
  </si>
  <si>
    <t>Binani Industries Ltd</t>
  </si>
  <si>
    <t>BINANIIND</t>
  </si>
  <si>
    <t>Picturehouse Media Ltd</t>
  </si>
  <si>
    <t>PICTUREHS</t>
  </si>
  <si>
    <t>Betex India Ltd</t>
  </si>
  <si>
    <t>BETXIND</t>
  </si>
  <si>
    <t>Kamadgiri Fashion Ltd</t>
  </si>
  <si>
    <t>KAMADGIRI</t>
  </si>
  <si>
    <t>TGB Banquets and Hotels Ltd</t>
  </si>
  <si>
    <t>TGBHOTELS</t>
  </si>
  <si>
    <t>Grill Splendour Services Ltd</t>
  </si>
  <si>
    <t>BIRDYS</t>
  </si>
  <si>
    <t>Veerhealth Care Ltd</t>
  </si>
  <si>
    <t>VEERHEALTH</t>
  </si>
  <si>
    <t>Techindia Nirman Ltd</t>
  </si>
  <si>
    <t>TECHIN</t>
  </si>
  <si>
    <t>Transchem Ltd</t>
  </si>
  <si>
    <t>TRANSCHEM</t>
  </si>
  <si>
    <t>Add-Shop E-Retail Ltd</t>
  </si>
  <si>
    <t>ASRL</t>
  </si>
  <si>
    <t>Arigato Universe Ltd</t>
  </si>
  <si>
    <t>ARIGATO</t>
  </si>
  <si>
    <t>Standard Batteries Ltd</t>
  </si>
  <si>
    <t>STDBAT</t>
  </si>
  <si>
    <t>Genus Prime Infra Ltd</t>
  </si>
  <si>
    <t>GENUSPRIME</t>
  </si>
  <si>
    <t>Manjeera Constructions Ltd</t>
  </si>
  <si>
    <t>MANJEERA</t>
  </si>
  <si>
    <t>Shree Ganesh Bio-Tech (India) Ltd</t>
  </si>
  <si>
    <t>SHREEGANES</t>
  </si>
  <si>
    <t>Rex Sealing &amp; Packing Industries Ltd</t>
  </si>
  <si>
    <t>REXSEAL</t>
  </si>
  <si>
    <t>VERTEX Securities Ltd</t>
  </si>
  <si>
    <t>VERTEX</t>
  </si>
  <si>
    <t>Focus Business Solution Ltd</t>
  </si>
  <si>
    <t>Diversified Support Services</t>
  </si>
  <si>
    <t>Innokaiz India Ltd</t>
  </si>
  <si>
    <t>INNOKAIZ</t>
  </si>
  <si>
    <t>Pearl Green Clubs and Resorts Ltd</t>
  </si>
  <si>
    <t>PGCRL</t>
  </si>
  <si>
    <t>India Cements Capital Ltd</t>
  </si>
  <si>
    <t>INDCEMCAP</t>
  </si>
  <si>
    <t>Inspire Films Ltd</t>
  </si>
  <si>
    <t>INSPIRE</t>
  </si>
  <si>
    <t>Libas Consumer Products Ltd</t>
  </si>
  <si>
    <t>LIBAS</t>
  </si>
  <si>
    <t>Diana Tea Co Ltd</t>
  </si>
  <si>
    <t>DIANATEA</t>
  </si>
  <si>
    <t>Timescan Logistics (India) Ltd</t>
  </si>
  <si>
    <t>TIMESCAN</t>
  </si>
  <si>
    <t>Integra Switchgear Ltd</t>
  </si>
  <si>
    <t>INTEGSW</t>
  </si>
  <si>
    <t>Pecos Hotels and Pubs Ltd</t>
  </si>
  <si>
    <t>PECOS</t>
  </si>
  <si>
    <t>Solitaire Machine Tools Ltd</t>
  </si>
  <si>
    <t>SOLIMAC</t>
  </si>
  <si>
    <t>Gayatri BioOrganics Ltd</t>
  </si>
  <si>
    <t>GAYATRIBI</t>
  </si>
  <si>
    <t>Uniinfo Telecom Services Ltd</t>
  </si>
  <si>
    <t>UNIINFO</t>
  </si>
  <si>
    <t>Nippon India Nifty Pharma ETF</t>
  </si>
  <si>
    <t>PHARMABEES</t>
  </si>
  <si>
    <t>Chandra Prabhu International Ltd</t>
  </si>
  <si>
    <t>CHANDRAP</t>
  </si>
  <si>
    <t>Cyber Media (India) Ltd</t>
  </si>
  <si>
    <t>CYBERMEDIA</t>
  </si>
  <si>
    <t>Rishi Techtex Ltd</t>
  </si>
  <si>
    <t>RISHITECH</t>
  </si>
  <si>
    <t>Unick Fix-A-Form And Printers Ltd</t>
  </si>
  <si>
    <t>UNICK</t>
  </si>
  <si>
    <t>Haryana Leather Chemicals Ltd</t>
  </si>
  <si>
    <t>HARLETH</t>
  </si>
  <si>
    <t>Sonal Adhesives Ltd</t>
  </si>
  <si>
    <t>SONALAD</t>
  </si>
  <si>
    <t>Vera Synthetic Ltd</t>
  </si>
  <si>
    <t>VERA</t>
  </si>
  <si>
    <t>Perfect Infraengineers Ltd</t>
  </si>
  <si>
    <t>PERFECT</t>
  </si>
  <si>
    <t>Laxmipati Engineering Works Ltd</t>
  </si>
  <si>
    <t>LAXMIPATI</t>
  </si>
  <si>
    <t>Yasons Chemex Care Ltd</t>
  </si>
  <si>
    <t>YCCL</t>
  </si>
  <si>
    <t>Qgo Finance Ltd</t>
  </si>
  <si>
    <t>QGO</t>
  </si>
  <si>
    <t>Swasti Vinayaka Art and Heritage Corporation Ltd</t>
  </si>
  <si>
    <t>SVARTCORP</t>
  </si>
  <si>
    <t>Acrow India Ltd</t>
  </si>
  <si>
    <t>ACROW</t>
  </si>
  <si>
    <t>KKV Agro Powers Limited</t>
  </si>
  <si>
    <t>KKVAPOW</t>
  </si>
  <si>
    <t>Golden Crest Education &amp; Services Ltd</t>
  </si>
  <si>
    <t>GOLDENCREST</t>
  </si>
  <si>
    <t>SP Refractories Ltd</t>
  </si>
  <si>
    <t>SPRL</t>
  </si>
  <si>
    <t>Patspin India Ltd</t>
  </si>
  <si>
    <t>PATSPINLTD</t>
  </si>
  <si>
    <t>Sai Capital Ltd</t>
  </si>
  <si>
    <t>SAICAPI</t>
  </si>
  <si>
    <t>JMD Ventures Ltd</t>
  </si>
  <si>
    <t>JMDVL</t>
  </si>
  <si>
    <t>Trident Texofab Ltd</t>
  </si>
  <si>
    <t>TTFL</t>
  </si>
  <si>
    <t>Shiva Global Agro Industries Ltd</t>
  </si>
  <si>
    <t>SHIVAAGRO</t>
  </si>
  <si>
    <t>Sanginita Chemicals Ltd</t>
  </si>
  <si>
    <t>SANGINITA</t>
  </si>
  <si>
    <t>Shanthala FMCG Products Ltd</t>
  </si>
  <si>
    <t>SHANTHALA</t>
  </si>
  <si>
    <t>Venlon Enterprises Ltd</t>
  </si>
  <si>
    <t>VENLONENT</t>
  </si>
  <si>
    <t>Containe Technologies Ltd</t>
  </si>
  <si>
    <t>CONTAINE</t>
  </si>
  <si>
    <t>Thakral Services (India) Ltd</t>
  </si>
  <si>
    <t>THAKRAL</t>
  </si>
  <si>
    <t>Electronic Equipment &amp; Instruments</t>
  </si>
  <si>
    <t>Ashirwad Capital Ltd</t>
  </si>
  <si>
    <t>ASHCAP</t>
  </si>
  <si>
    <t>Shreeram Proteins Ltd</t>
  </si>
  <si>
    <t>SRPL</t>
  </si>
  <si>
    <t>Smart Finsec Ltd</t>
  </si>
  <si>
    <t>SMARTFIN</t>
  </si>
  <si>
    <t>Bombay Talkies Ltd</t>
  </si>
  <si>
    <t>BOMTALKIES</t>
  </si>
  <si>
    <t>Nippon India Silver ETF</t>
  </si>
  <si>
    <t>SILVERBEES</t>
  </si>
  <si>
    <t>Poona Dal and Oil Industries Ltd</t>
  </si>
  <si>
    <t>POONADAL</t>
  </si>
  <si>
    <t>Invigorated Business Consulting Ltd</t>
  </si>
  <si>
    <t>INVIGO</t>
  </si>
  <si>
    <t>ARSS Infrastructure Projects Ltd</t>
  </si>
  <si>
    <t>ARSSINFRA</t>
  </si>
  <si>
    <t>Fortune International Ltd</t>
  </si>
  <si>
    <t>FORINTL</t>
  </si>
  <si>
    <t>City Crops Agro Ltd</t>
  </si>
  <si>
    <t>CCAL</t>
  </si>
  <si>
    <t>Bandaram Pharma Packtech Ltd</t>
  </si>
  <si>
    <t>BANDARAM</t>
  </si>
  <si>
    <t>Starlog Enterprises Ltd</t>
  </si>
  <si>
    <t>STARLOG</t>
  </si>
  <si>
    <t>Lead Reclaim and Rubber Products Ltd</t>
  </si>
  <si>
    <t>LRRPL</t>
  </si>
  <si>
    <t>Williamson Magor and Co Ltd</t>
  </si>
  <si>
    <t>WILLAMAGOR</t>
  </si>
  <si>
    <t>Utique Enterprises Ltd</t>
  </si>
  <si>
    <t>UTIQUE</t>
  </si>
  <si>
    <t>Hrh Next Services Ltd</t>
  </si>
  <si>
    <t>HRHNEXT</t>
  </si>
  <si>
    <t>Call Center Services</t>
  </si>
  <si>
    <t>Poojawestern Metaliks Ltd</t>
  </si>
  <si>
    <t>POOJA</t>
  </si>
  <si>
    <t>Sunil Agro Foods Ltd</t>
  </si>
  <si>
    <t>SUNILAGR</t>
  </si>
  <si>
    <t>Jetking Infotrain Ltd</t>
  </si>
  <si>
    <t>JETKINGQ</t>
  </si>
  <si>
    <t>Veritaas Advertising Ltd</t>
  </si>
  <si>
    <t>VERITAAS</t>
  </si>
  <si>
    <t>Nippon India ETF Nifty 50 Value 20</t>
  </si>
  <si>
    <t>NV20BEES</t>
  </si>
  <si>
    <t>Unison Metals Ltd</t>
  </si>
  <si>
    <t>UNISON</t>
  </si>
  <si>
    <t>Family Care Hospitals Ltd</t>
  </si>
  <si>
    <t>FAMILYCARE</t>
  </si>
  <si>
    <t>Health Care  Services</t>
  </si>
  <si>
    <t>Duropack Ltd</t>
  </si>
  <si>
    <t>DUROPACK</t>
  </si>
  <si>
    <t>Indong Tea Company Ltd</t>
  </si>
  <si>
    <t>INDONG</t>
  </si>
  <si>
    <t>KMS Medisurgi Ltd</t>
  </si>
  <si>
    <t>KMSMEDI</t>
  </si>
  <si>
    <t>Nanavati Ventures Ltd</t>
  </si>
  <si>
    <t>NVENTURES</t>
  </si>
  <si>
    <t>Prabhhans Industries Ltd</t>
  </si>
  <si>
    <t>PRABHHANS</t>
  </si>
  <si>
    <t>Kallam Textiles Ltd</t>
  </si>
  <si>
    <t>KALLAM</t>
  </si>
  <si>
    <t>Kanco Tea &amp; Industries Ltd</t>
  </si>
  <si>
    <t>KANCOTEA</t>
  </si>
  <si>
    <t>B2B Software Technologies Ltd</t>
  </si>
  <si>
    <t>B2BSOFT</t>
  </si>
  <si>
    <t>Ashiana Ispat Ltd</t>
  </si>
  <si>
    <t>ASHIS</t>
  </si>
  <si>
    <t>J Taparia Projects Ltd</t>
  </si>
  <si>
    <t>JTAPARIA</t>
  </si>
  <si>
    <t>Hipolin Ltd</t>
  </si>
  <si>
    <t>HIPOLIN</t>
  </si>
  <si>
    <t>Gujarat Petrosynthese Ltd</t>
  </si>
  <si>
    <t>GUJPETR</t>
  </si>
  <si>
    <t>Gautam Gems Ltd</t>
  </si>
  <si>
    <t>GGL</t>
  </si>
  <si>
    <t>Erp Soft Systems Ltd</t>
  </si>
  <si>
    <t>ERPSOFT</t>
  </si>
  <si>
    <t>Aruna Hotels Ltd</t>
  </si>
  <si>
    <t>ARUNAHTEL</t>
  </si>
  <si>
    <t>Oasis Securities Ltd</t>
  </si>
  <si>
    <t>OASISEC</t>
  </si>
  <si>
    <t>Parshwanath Corp Ltd</t>
  </si>
  <si>
    <t>PARSHWANA</t>
  </si>
  <si>
    <t>Vinyoflex Ltd</t>
  </si>
  <si>
    <t>VINYOFL</t>
  </si>
  <si>
    <t>Beekay Niryat Ltd</t>
  </si>
  <si>
    <t>BNL</t>
  </si>
  <si>
    <t>MY Money Securities Ltd</t>
  </si>
  <si>
    <t>MYMONEY</t>
  </si>
  <si>
    <t>Gothi Plascon (India) Ltd</t>
  </si>
  <si>
    <t>GOTHIPL</t>
  </si>
  <si>
    <t>Comfort Commotrade Ltd</t>
  </si>
  <si>
    <t>COMCL</t>
  </si>
  <si>
    <t>Five Core Electronics Ltd</t>
  </si>
  <si>
    <t>FIVECORE</t>
  </si>
  <si>
    <t>DocMode Health Technologies Ltd</t>
  </si>
  <si>
    <t>DHTL</t>
  </si>
  <si>
    <t>Lakhotia Polyesters (India) Ltd</t>
  </si>
  <si>
    <t>LAKHOTIA</t>
  </si>
  <si>
    <t>National General Industries Ltd</t>
  </si>
  <si>
    <t>NATGENI</t>
  </si>
  <si>
    <t>Yug Decor Ltd</t>
  </si>
  <si>
    <t>YUG</t>
  </si>
  <si>
    <t>Bizotic Commercial Ltd</t>
  </si>
  <si>
    <t>BIZOTIC</t>
  </si>
  <si>
    <t>Markobenz Ventures Ltd</t>
  </si>
  <si>
    <t>MARKOBENZ</t>
  </si>
  <si>
    <t>Hemang Resources Ltd</t>
  </si>
  <si>
    <t>HEMANG</t>
  </si>
  <si>
    <t>Tyroon Tea Co Ltd</t>
  </si>
  <si>
    <t>TYROON</t>
  </si>
  <si>
    <t>Ravileela Granites Ltd</t>
  </si>
  <si>
    <t>RALEGRA</t>
  </si>
  <si>
    <t>Kridhan Infra Ltd</t>
  </si>
  <si>
    <t>KRIDHANINF</t>
  </si>
  <si>
    <t>Alfa Ica (India) Ltd</t>
  </si>
  <si>
    <t>ALFAICA</t>
  </si>
  <si>
    <t>Sumeet Industries Ltd</t>
  </si>
  <si>
    <t>SUMEETINDS</t>
  </si>
  <si>
    <t>Jupiter Infomedia Ltd</t>
  </si>
  <si>
    <t>JUPITERIN</t>
  </si>
  <si>
    <t>UTI Nifty Bank ETF</t>
  </si>
  <si>
    <t>UTIBANKETF</t>
  </si>
  <si>
    <t>Centenial Surgical Suture Ltd</t>
  </si>
  <si>
    <t>CSURGSU</t>
  </si>
  <si>
    <t>Hindustan Fluoro Carbons Ltd</t>
  </si>
  <si>
    <t>HINFLUR</t>
  </si>
  <si>
    <t>Bombay Wire Ropes Ltd</t>
  </si>
  <si>
    <t>BOMBWIR</t>
  </si>
  <si>
    <t>Cospower Engineering Ltd</t>
  </si>
  <si>
    <t>COSPOWER</t>
  </si>
  <si>
    <t>Ascensive Educare Ltd</t>
  </si>
  <si>
    <t>ASCENSIVE</t>
  </si>
  <si>
    <t>Croissance Ltd</t>
  </si>
  <si>
    <t>CROISSANCE</t>
  </si>
  <si>
    <t>Cyber Media Research &amp; Services Ltd</t>
  </si>
  <si>
    <t>CMRSL</t>
  </si>
  <si>
    <t>Pentokey Organy (India) Ltd</t>
  </si>
  <si>
    <t>PNTKYOR</t>
  </si>
  <si>
    <t>Mukand Engineers Ltd</t>
  </si>
  <si>
    <t>MUKANDENGG</t>
  </si>
  <si>
    <t>Mirae Asset Nifty India Manufacturing ETF</t>
  </si>
  <si>
    <t>MAKEINDIA</t>
  </si>
  <si>
    <t>Nivaka Fashions Ltd</t>
  </si>
  <si>
    <t>NIVAKA</t>
  </si>
  <si>
    <t>Sj Corporation Ltd</t>
  </si>
  <si>
    <t>SJCORP</t>
  </si>
  <si>
    <t>Mirae Asset Nifty Midcap 150 ETF</t>
  </si>
  <si>
    <t>MIDCAPETF</t>
  </si>
  <si>
    <t>Dhanlaxmi Cotex Ltd</t>
  </si>
  <si>
    <t>DHANCOT</t>
  </si>
  <si>
    <t>Indo Cotspin Ltd</t>
  </si>
  <si>
    <t>ICL</t>
  </si>
  <si>
    <t>Mega Flex Plastics Ltd</t>
  </si>
  <si>
    <t>MEGAFLEX</t>
  </si>
  <si>
    <t>Megri Soft Ltd</t>
  </si>
  <si>
    <t>MEGRISOFT</t>
  </si>
  <si>
    <t>Sanwaria Consumer Ltd</t>
  </si>
  <si>
    <t>SANWARIA</t>
  </si>
  <si>
    <t>Hybrid Financial Services Ltd</t>
  </si>
  <si>
    <t>HYBRIDFIN</t>
  </si>
  <si>
    <t>SPA Capital Advisors Limited</t>
  </si>
  <si>
    <t>SPACAPS</t>
  </si>
  <si>
    <t>Raw Edge Industrial Solutions Ltd</t>
  </si>
  <si>
    <t>RAWEDGE</t>
  </si>
  <si>
    <t>New Light Apparels Ltd</t>
  </si>
  <si>
    <t>NEWLIGHT</t>
  </si>
  <si>
    <t>Benchmark Computer Solutions Ltd</t>
  </si>
  <si>
    <t>BENCHMARK</t>
  </si>
  <si>
    <t>TV Vision Ltd</t>
  </si>
  <si>
    <t>TVVISION</t>
  </si>
  <si>
    <t>Anuroop Packaging Ltd</t>
  </si>
  <si>
    <t>ANUROOP</t>
  </si>
  <si>
    <t>Hind Aluminium Industries Ltd</t>
  </si>
  <si>
    <t>HINDALUMI</t>
  </si>
  <si>
    <t>Shricon Industries Ltd</t>
  </si>
  <si>
    <t>SHRICON</t>
  </si>
  <si>
    <t>Swojas Energy Foods Ltd</t>
  </si>
  <si>
    <t>SWOEF</t>
  </si>
  <si>
    <t>Accedere Ltd</t>
  </si>
  <si>
    <t>ACCEDERE</t>
  </si>
  <si>
    <t>Suditi Industries Ltd</t>
  </si>
  <si>
    <t>SUDTIND-B</t>
  </si>
  <si>
    <t>Vapi Enterprise Ltd</t>
  </si>
  <si>
    <t>VAPIENTER</t>
  </si>
  <si>
    <t>Aditya Spinners Ltd</t>
  </si>
  <si>
    <t>ADITYASP</t>
  </si>
  <si>
    <t>Informed Technologies India Ltd</t>
  </si>
  <si>
    <t>INFORTEC</t>
  </si>
  <si>
    <t>Data Processing &amp; Outsourced Services</t>
  </si>
  <si>
    <t>Maks Energy Solutions India Ltd</t>
  </si>
  <si>
    <t>MAKS</t>
  </si>
  <si>
    <t>Manbro Industries Ltd</t>
  </si>
  <si>
    <t>MANBRO</t>
  </si>
  <si>
    <t>Axis Nifty 50 ETF</t>
  </si>
  <si>
    <t>AXISNIFTY</t>
  </si>
  <si>
    <t>Piotex Industries Ltd</t>
  </si>
  <si>
    <t>PIOTEX</t>
  </si>
  <si>
    <t>Polysil Irrigation Systems Ltd</t>
  </si>
  <si>
    <t>POLYSIL</t>
  </si>
  <si>
    <t>Nagreeka Capital &amp; Infrastructure Ltd</t>
  </si>
  <si>
    <t>NAGREEKCAP</t>
  </si>
  <si>
    <t>Aastamangalam Finance Ltd</t>
  </si>
  <si>
    <t>AASTAFIN</t>
  </si>
  <si>
    <t>Orient Tradelink Ltd</t>
  </si>
  <si>
    <t>ORIENTTR</t>
  </si>
  <si>
    <t>Prakash Woollen &amp; Synthetic Mills Ltd</t>
  </si>
  <si>
    <t>PWASML</t>
  </si>
  <si>
    <t>Mohit Industries Ltd</t>
  </si>
  <si>
    <t>MOHITIND</t>
  </si>
  <si>
    <t>Sri Havisha Hospitality and Infrastructure Ltd</t>
  </si>
  <si>
    <t>HAVISHA</t>
  </si>
  <si>
    <t>Jiwanram Sheoduttrai Industries Ltd</t>
  </si>
  <si>
    <t>JIWANRAM</t>
  </si>
  <si>
    <t>Sai Swami Metals and Alloys Ltd</t>
  </si>
  <si>
    <t>SAI</t>
  </si>
  <si>
    <t>Virtual Global Education Ltd</t>
  </si>
  <si>
    <t>VIRTUALG</t>
  </si>
  <si>
    <t>Tijaria Polypipes Ltd</t>
  </si>
  <si>
    <t>TIJARIA</t>
  </si>
  <si>
    <t>Sadhna Broadcast Ltd</t>
  </si>
  <si>
    <t>SADHNA</t>
  </si>
  <si>
    <t>Nippon India Nifty Auto ETF</t>
  </si>
  <si>
    <t>AUTOBEES</t>
  </si>
  <si>
    <t>Kandarp Digi Smart Bpo Ltd</t>
  </si>
  <si>
    <t>KANDARP</t>
  </si>
  <si>
    <t>Infronics Systems Ltd</t>
  </si>
  <si>
    <t>INFRONICS</t>
  </si>
  <si>
    <t>Bhaskar Agro Chemicals Ltd</t>
  </si>
  <si>
    <t>BHASKAGR</t>
  </si>
  <si>
    <t>Colorchips New Media Ltd</t>
  </si>
  <si>
    <t>COLORCHIPS</t>
  </si>
  <si>
    <t>Moxsh Overseas Educon Ltd</t>
  </si>
  <si>
    <t>MOXSH</t>
  </si>
  <si>
    <t>Gujarat Terce Laboratories Ltd</t>
  </si>
  <si>
    <t>GUJTERC</t>
  </si>
  <si>
    <t>Netlink Solutions (India) Ltd</t>
  </si>
  <si>
    <t>NETLINK</t>
  </si>
  <si>
    <t>Global Capital Markets Ltd</t>
  </si>
  <si>
    <t>GLOBALCA</t>
  </si>
  <si>
    <t>KJMC Financial Services Ltd</t>
  </si>
  <si>
    <t>KJMCFIN</t>
  </si>
  <si>
    <t>HCKK Ventures Ltd</t>
  </si>
  <si>
    <t>HCKKVENTURE</t>
  </si>
  <si>
    <t>USG Tech Solutions Ltd</t>
  </si>
  <si>
    <t>USGTECH</t>
  </si>
  <si>
    <t>Arman Holdings Ltd</t>
  </si>
  <si>
    <t>ARMAN</t>
  </si>
  <si>
    <t>Vikas WSP Ltd</t>
  </si>
  <si>
    <t>VIKASWSP</t>
  </si>
  <si>
    <t>Shanti Guru Industries Ltd</t>
  </si>
  <si>
    <t>SHANTIGURU</t>
  </si>
  <si>
    <t>Food Retail</t>
  </si>
  <si>
    <t>Gabriel Pet Straps Ltd</t>
  </si>
  <si>
    <t>GPSL</t>
  </si>
  <si>
    <t>Tejassvi Aaharam Ltd</t>
  </si>
  <si>
    <t>TEJASSVI</t>
  </si>
  <si>
    <t>Medinova Diagnostic Services Ltd</t>
  </si>
  <si>
    <t>MEDINOV</t>
  </si>
  <si>
    <t>Concord Drugs Ltd</t>
  </si>
  <si>
    <t>CONCORD</t>
  </si>
  <si>
    <t>Shahi Shipping Ltd</t>
  </si>
  <si>
    <t>SHAHISHIP</t>
  </si>
  <si>
    <t>Inditrade Capital Ltd</t>
  </si>
  <si>
    <t>INDICAP</t>
  </si>
  <si>
    <t>Adarsh Plant Protect Ltd</t>
  </si>
  <si>
    <t>ADARSHPL</t>
  </si>
  <si>
    <t>Oriental Trimex Ltd</t>
  </si>
  <si>
    <t>ORIENTALTL</t>
  </si>
  <si>
    <t>Ace Integrated Solutions Ltd</t>
  </si>
  <si>
    <t>ACEINTEG</t>
  </si>
  <si>
    <t>DECO MICA Ltd</t>
  </si>
  <si>
    <t>DECOMIC</t>
  </si>
  <si>
    <t>Paos Industries Ltd</t>
  </si>
  <si>
    <t>PAOS</t>
  </si>
  <si>
    <t>MPIL Corporation Ltd</t>
  </si>
  <si>
    <t>MPILCORPL</t>
  </si>
  <si>
    <t>Sabar Flex India Ltd</t>
  </si>
  <si>
    <t>SABAR</t>
  </si>
  <si>
    <t>Citadel Realty and Developers Ltd</t>
  </si>
  <si>
    <t>CITADEL</t>
  </si>
  <si>
    <t>DSP NIFTY 1D Rate Liquid ETF</t>
  </si>
  <si>
    <t>LIQUIDETF</t>
  </si>
  <si>
    <t>Shaival Reality Ltd</t>
  </si>
  <si>
    <t>SHAIVAL</t>
  </si>
  <si>
    <t>TTI Enterprise Ltd</t>
  </si>
  <si>
    <t>TTIENT</t>
  </si>
  <si>
    <t>Suumaya Industries Ltd</t>
  </si>
  <si>
    <t>SUULD</t>
  </si>
  <si>
    <t>SVS Ventures Ltd</t>
  </si>
  <si>
    <t>SVS</t>
  </si>
  <si>
    <t>Chordia Food Products Ltd</t>
  </si>
  <si>
    <t>CHORDIA</t>
  </si>
  <si>
    <t>Pratik Panels Ltd</t>
  </si>
  <si>
    <t>PRATIK</t>
  </si>
  <si>
    <t>Polymechplast Machines Ltd</t>
  </si>
  <si>
    <t>POLYCHMP</t>
  </si>
  <si>
    <t>Shree Hari Chemicals Export Ltd</t>
  </si>
  <si>
    <t>SHHARICH</t>
  </si>
  <si>
    <t>Consecutive Investments &amp; Trading Co Ltd</t>
  </si>
  <si>
    <t>CITL</t>
  </si>
  <si>
    <t>PS IT Infrastructure &amp; Services Ltd</t>
  </si>
  <si>
    <t>PSITINFRA</t>
  </si>
  <si>
    <t>Advance Lifestyles Ltd</t>
  </si>
  <si>
    <t>ADVLIFE</t>
  </si>
  <si>
    <t>RRP Semiconductor Ltd</t>
  </si>
  <si>
    <t>GDTRAGN</t>
  </si>
  <si>
    <t>Greencrest Financial Services Ltd</t>
  </si>
  <si>
    <t>GREENCREST</t>
  </si>
  <si>
    <t>Viji Finance Ltd</t>
  </si>
  <si>
    <t>VIJIFIN</t>
  </si>
  <si>
    <t>Infomedia Press Ltd</t>
  </si>
  <si>
    <t>INFOMEDIA</t>
  </si>
  <si>
    <t>Kapil Cotex Ltd</t>
  </si>
  <si>
    <t>KAPILCO</t>
  </si>
  <si>
    <t>Sawaca Business Machines Ltd</t>
  </si>
  <si>
    <t>SAWABUSI</t>
  </si>
  <si>
    <t>Panjon Ltd</t>
  </si>
  <si>
    <t>PANJON</t>
  </si>
  <si>
    <t>Shashijit Infraprojects Ltd</t>
  </si>
  <si>
    <t>SHASHIJIT</t>
  </si>
  <si>
    <t>KK Shah Hospitals Limited</t>
  </si>
  <si>
    <t>KKSHL</t>
  </si>
  <si>
    <t>S P Capital Financing Ltd</t>
  </si>
  <si>
    <t>SPCAPIT</t>
  </si>
  <si>
    <t>Adeshwar Meditex Ltd</t>
  </si>
  <si>
    <t>ADESHWAR</t>
  </si>
  <si>
    <t>Zenith Fibres Ltd</t>
  </si>
  <si>
    <t>ZENIFIB</t>
  </si>
  <si>
    <t>Safa Systems &amp; Technologies Ltd</t>
  </si>
  <si>
    <t>SSTL</t>
  </si>
  <si>
    <t>Parabolic Drugs Ltd</t>
  </si>
  <si>
    <t>PARABDRUGS</t>
  </si>
  <si>
    <t>A G Universal Ltd</t>
  </si>
  <si>
    <t>AGUL</t>
  </si>
  <si>
    <t>Varyaa Creations Ltd</t>
  </si>
  <si>
    <t>VARYAA</t>
  </si>
  <si>
    <t>Laffans Petrochemicals Ltd</t>
  </si>
  <si>
    <t>LAFFANSQ</t>
  </si>
  <si>
    <t>Munoth Financial Services Ltd</t>
  </si>
  <si>
    <t>MUNOTHFI</t>
  </si>
  <si>
    <t>Deep Diamond India Ltd</t>
  </si>
  <si>
    <t>DDIL</t>
  </si>
  <si>
    <t>Gold Line International Finvest Ltd</t>
  </si>
  <si>
    <t>GOLDLINE</t>
  </si>
  <si>
    <t>Machhar Industries Ltd</t>
  </si>
  <si>
    <t>MACIND</t>
  </si>
  <si>
    <t>Samyak International Ltd</t>
  </si>
  <si>
    <t>SAMYAKINT</t>
  </si>
  <si>
    <t>Rithwik Facility Management Services Ltd</t>
  </si>
  <si>
    <t>RITHWIKFMS</t>
  </si>
  <si>
    <t>Richirich Inventures Ltd</t>
  </si>
  <si>
    <t>KISAAN</t>
  </si>
  <si>
    <t>Gconnect Logitech and Supply Chain Ltd</t>
  </si>
  <si>
    <t>GCONNECT</t>
  </si>
  <si>
    <t>Cargo Ground Transportation</t>
  </si>
  <si>
    <t>BC Power Controls Ltd</t>
  </si>
  <si>
    <t>BCP</t>
  </si>
  <si>
    <t>KCD Industries India Ltd</t>
  </si>
  <si>
    <t>KCDGROUP</t>
  </si>
  <si>
    <t>Nirmitee Robotics India Ltd</t>
  </si>
  <si>
    <t>NIRMITEE</t>
  </si>
  <si>
    <t>Arrowhead Seperation Engineering Ltd</t>
  </si>
  <si>
    <t>ARROWHEAD</t>
  </si>
  <si>
    <t>N K Industries Ltd</t>
  </si>
  <si>
    <t>NKIND</t>
  </si>
  <si>
    <t>Epuja Spiritech Ltd</t>
  </si>
  <si>
    <t>EPUJA</t>
  </si>
  <si>
    <t>Marinetrans India Ltd</t>
  </si>
  <si>
    <t>MARINETRAN</t>
  </si>
  <si>
    <t>Impex Ferro Tech Ltd</t>
  </si>
  <si>
    <t>IMPEXFERRO</t>
  </si>
  <si>
    <t>Cargotrans Maritime Ltd</t>
  </si>
  <si>
    <t>CARGOTRANS</t>
  </si>
  <si>
    <t>SMIFS Capital Markets Ltd</t>
  </si>
  <si>
    <t>SMIFS</t>
  </si>
  <si>
    <t>Aspira Pathlab &amp; Diagnostics Ltd</t>
  </si>
  <si>
    <t>ASPIRA</t>
  </si>
  <si>
    <t>Abirami Financial Services (India) Ltd</t>
  </si>
  <si>
    <t>ABIRAFN</t>
  </si>
  <si>
    <t>TCM Ltd</t>
  </si>
  <si>
    <t>TCMLMTD</t>
  </si>
  <si>
    <t>California Software Company Ltd</t>
  </si>
  <si>
    <t>CALSOFT</t>
  </si>
  <si>
    <t>Cargosol Logistics Ltd</t>
  </si>
  <si>
    <t>CARGOSOL</t>
  </si>
  <si>
    <t>Quadpro Ites Ltd</t>
  </si>
  <si>
    <t>QUADPRO</t>
  </si>
  <si>
    <t>Nagarjuna Agri Tech Ltd</t>
  </si>
  <si>
    <t>NAGTECH</t>
  </si>
  <si>
    <t>Phaarmasia Ltd</t>
  </si>
  <si>
    <t>PHRMASI</t>
  </si>
  <si>
    <t>Sagar Diamonds Ltd</t>
  </si>
  <si>
    <t>SAGAR</t>
  </si>
  <si>
    <t>Roni Households Ltd</t>
  </si>
  <si>
    <t>RONI</t>
  </si>
  <si>
    <t>Incap Ltd</t>
  </si>
  <si>
    <t>INCAP</t>
  </si>
  <si>
    <t>Technopack Polymers Ltd</t>
  </si>
  <si>
    <t>TECHNOPACK</t>
  </si>
  <si>
    <t>Bangalore Fort Farms Ltd</t>
  </si>
  <si>
    <t>BFFL</t>
  </si>
  <si>
    <t>Jay Kailash Namkeen Ltd</t>
  </si>
  <si>
    <t>JAYKAILASH</t>
  </si>
  <si>
    <t>Mudunuru Ltd</t>
  </si>
  <si>
    <t>MUDUNURU</t>
  </si>
  <si>
    <t>COSYN Ltd</t>
  </si>
  <si>
    <t>COSYN</t>
  </si>
  <si>
    <t>Flora Textiles Ltd</t>
  </si>
  <si>
    <t>FLORATX</t>
  </si>
  <si>
    <t>Inducto Steels Ltd</t>
  </si>
  <si>
    <t>INDCTST</t>
  </si>
  <si>
    <t>Visagar Polytex Ltd</t>
  </si>
  <si>
    <t>VIVIDHA</t>
  </si>
  <si>
    <t>Miven Machine Tools Ltd</t>
  </si>
  <si>
    <t>MIVENMACH</t>
  </si>
  <si>
    <t>Spenta International Ltd</t>
  </si>
  <si>
    <t>SPENTA</t>
  </si>
  <si>
    <t>Texel Industries Ltd</t>
  </si>
  <si>
    <t>TEXELIN</t>
  </si>
  <si>
    <t>Sparc Electrex Ltd</t>
  </si>
  <si>
    <t>SPAR</t>
  </si>
  <si>
    <t>Kaushalya Infrastructure Development Corporation Ltd</t>
  </si>
  <si>
    <t>KAUSHALYA</t>
  </si>
  <si>
    <t>Garden Silk Mills Ltd</t>
  </si>
  <si>
    <t>GARDENSILK</t>
  </si>
  <si>
    <t>EP Biocomposites Ltd</t>
  </si>
  <si>
    <t>EPBIO</t>
  </si>
  <si>
    <t>Paragon Finance Ltd</t>
  </si>
  <si>
    <t>PARAGONF</t>
  </si>
  <si>
    <t>DSP Nifty50 Equal weight ETF</t>
  </si>
  <si>
    <t>EQUAL50ADD</t>
  </si>
  <si>
    <t>Sharma East India Hospitals and Medical Research Ltd</t>
  </si>
  <si>
    <t>SHARMEH</t>
  </si>
  <si>
    <t>Sterling Powergensys Ltd</t>
  </si>
  <si>
    <t>STERPOW</t>
  </si>
  <si>
    <t>Shubhlaxmi Jewel Art Ltd</t>
  </si>
  <si>
    <t>SHUBHLAXMI</t>
  </si>
  <si>
    <t>Tarapur Transformers Ltd</t>
  </si>
  <si>
    <t>TARAPUR</t>
  </si>
  <si>
    <t>Broach Lifecare Hospital Ltd</t>
  </si>
  <si>
    <t>BROACH</t>
  </si>
  <si>
    <t>SBI Nifty 200 Quality 30 ETF</t>
  </si>
  <si>
    <t>SBIETFQLTY</t>
  </si>
  <si>
    <t>JMJ Fintech Ltd</t>
  </si>
  <si>
    <t>JMJFIN</t>
  </si>
  <si>
    <t>Alan Scott Enterprises Ltd</t>
  </si>
  <si>
    <t>ALAN SCOTT</t>
  </si>
  <si>
    <t>Motilal Oswal M50 ETF</t>
  </si>
  <si>
    <t>MOM50</t>
  </si>
  <si>
    <t>MPDLLtd</t>
  </si>
  <si>
    <t>MPDL</t>
  </si>
  <si>
    <t>Olympia Industries Ltd</t>
  </si>
  <si>
    <t>OLYMPTX</t>
  </si>
  <si>
    <t>Chothani Foods Ltd</t>
  </si>
  <si>
    <t>CHOTHANI</t>
  </si>
  <si>
    <t>Stanrose Mafatlal Investments and Finance Ltd</t>
  </si>
  <si>
    <t>STANROS</t>
  </si>
  <si>
    <t>Onesource Ideas Venture Ltd</t>
  </si>
  <si>
    <t>OIVL</t>
  </si>
  <si>
    <t>Global Longlife Hospital and Research Ltd</t>
  </si>
  <si>
    <t>GLHRL</t>
  </si>
  <si>
    <t>Challani Capital Ltd</t>
  </si>
  <si>
    <t>CHALLANI</t>
  </si>
  <si>
    <t>Blue Chip Tex Industries Ltd</t>
  </si>
  <si>
    <t>BLUECHIPT</t>
  </si>
  <si>
    <t>Natural Biocon (India) Ltd</t>
  </si>
  <si>
    <t>NATURAL</t>
  </si>
  <si>
    <t>Nippon India ETF Nifty 5 yr Benchmark G-Sec</t>
  </si>
  <si>
    <t>GILT5YBEES</t>
  </si>
  <si>
    <t>Narmada Agrobase Ltd</t>
  </si>
  <si>
    <t>NARMADA</t>
  </si>
  <si>
    <t>Libord Finance Ltd</t>
  </si>
  <si>
    <t>LIBORDFIN</t>
  </si>
  <si>
    <t>Educomp Solutions Ltd</t>
  </si>
  <si>
    <t>EDUCOMP</t>
  </si>
  <si>
    <t>Falcon Technoprojects India Ltd</t>
  </si>
  <si>
    <t>FALCONTECH</t>
  </si>
  <si>
    <t>Vanta Bioscience Ltd</t>
  </si>
  <si>
    <t>VANTABIO</t>
  </si>
  <si>
    <t>KJMC Corporate Advisors (India) Ltd</t>
  </si>
  <si>
    <t>KJMCCORP</t>
  </si>
  <si>
    <t>Rodium Realty Ltd</t>
  </si>
  <si>
    <t>RODIUM</t>
  </si>
  <si>
    <t>Choksi Imaging Ltd</t>
  </si>
  <si>
    <t>CHOKSI</t>
  </si>
  <si>
    <t>Ecs Biztech Ltd</t>
  </si>
  <si>
    <t>ECS</t>
  </si>
  <si>
    <t>Intec Capital Ltd</t>
  </si>
  <si>
    <t>INTECCAP</t>
  </si>
  <si>
    <t>Madhusudan Industries Ltd</t>
  </si>
  <si>
    <t>MADHUDIN</t>
  </si>
  <si>
    <t>Kratos Energy &amp; Infrastructure Ltd</t>
  </si>
  <si>
    <t>KRATOSENER</t>
  </si>
  <si>
    <t>Veer Energy &amp; Infrastructure Ltd</t>
  </si>
  <si>
    <t>VEERENRGY</t>
  </si>
  <si>
    <t>Sahara Housingfina Corporation Ltd</t>
  </si>
  <si>
    <t>SAHARAHOUS</t>
  </si>
  <si>
    <t>Winro Commercial (India) Ltd</t>
  </si>
  <si>
    <t>WINROC</t>
  </si>
  <si>
    <t>Spectrum Foods Ltd</t>
  </si>
  <si>
    <t>SPECFOOD</t>
  </si>
  <si>
    <t>Pasupati Spinning and Weaving Mills Ltd</t>
  </si>
  <si>
    <t>PASUSPG</t>
  </si>
  <si>
    <t>Sangal Papers Ltd</t>
  </si>
  <si>
    <t>SANPA</t>
  </si>
  <si>
    <t>Jindal Capital Ltd</t>
  </si>
  <si>
    <t>JINDCAP</t>
  </si>
  <si>
    <t>Nuway Organic Naturals India Ltd</t>
  </si>
  <si>
    <t>NUWAY</t>
  </si>
  <si>
    <t>Castex Technologies Ltd</t>
  </si>
  <si>
    <t>CASTEXTECH</t>
  </si>
  <si>
    <t>Yuranus Infrastructure Ltd</t>
  </si>
  <si>
    <t>YURANUS</t>
  </si>
  <si>
    <t>Maris Spinners Ltd</t>
  </si>
  <si>
    <t>MARIS</t>
  </si>
  <si>
    <t>Hiliks Technologies Ltd</t>
  </si>
  <si>
    <t>HILIKS</t>
  </si>
  <si>
    <t>BAMPSL Securities Ltd</t>
  </si>
  <si>
    <t>BAMPSL</t>
  </si>
  <si>
    <t>Goenka Diamond And Jewels Ltd</t>
  </si>
  <si>
    <t>GOENKA</t>
  </si>
  <si>
    <t>Mindpool Technologies Ltd</t>
  </si>
  <si>
    <t>MINDPOOL</t>
  </si>
  <si>
    <t>Winsome Yarns Ltd</t>
  </si>
  <si>
    <t>WINSOME</t>
  </si>
  <si>
    <t>Mega Corp Ltd</t>
  </si>
  <si>
    <t>MEGACOR</t>
  </si>
  <si>
    <t>Quality Foils (India) Ltd</t>
  </si>
  <si>
    <t>QFIL</t>
  </si>
  <si>
    <t>Lex Nimble Solutions Ltd</t>
  </si>
  <si>
    <t>LEX</t>
  </si>
  <si>
    <t>Frontier Capital Ltd</t>
  </si>
  <si>
    <t>FRONTCAP</t>
  </si>
  <si>
    <t>Net Avenue Technologies Ltd</t>
  </si>
  <si>
    <t>CBAZAAR</t>
  </si>
  <si>
    <t>Frontline corporation Ltd</t>
  </si>
  <si>
    <t>FRONTCORP</t>
  </si>
  <si>
    <t>CIL Securities Ltd</t>
  </si>
  <si>
    <t>CILSEC</t>
  </si>
  <si>
    <t>Aditya BSL Nifty IT ETF</t>
  </si>
  <si>
    <t>TECH</t>
  </si>
  <si>
    <t>Narendra Properties Ltd</t>
  </si>
  <si>
    <t>NARPROP</t>
  </si>
  <si>
    <t>Roselabs Finance Ltd</t>
  </si>
  <si>
    <t>ROSELABS</t>
  </si>
  <si>
    <t>Salguti Industries Ltd</t>
  </si>
  <si>
    <t>SALGUTI</t>
  </si>
  <si>
    <t>Sugal and Damani Share Brokers Ltd</t>
  </si>
  <si>
    <t>SUGALDAM</t>
  </si>
  <si>
    <t>Asian Tea &amp; Exports Ltd</t>
  </si>
  <si>
    <t>ASIANTNE</t>
  </si>
  <si>
    <t>ICICI Prudential S&amp;P BSE Midcap Select ETF</t>
  </si>
  <si>
    <t>MIDSELIETF</t>
  </si>
  <si>
    <t>Adhbhut Infrastructure Ltd</t>
  </si>
  <si>
    <t>ADHBHUTIN</t>
  </si>
  <si>
    <t>Oneclick Logistics India Ltd</t>
  </si>
  <si>
    <t>OLIL</t>
  </si>
  <si>
    <t>Steel Strips Infrastructures Ltd</t>
  </si>
  <si>
    <t>STLSTRINF</t>
  </si>
  <si>
    <t>Madhusudan Securities Ltd</t>
  </si>
  <si>
    <t>MADHUSE</t>
  </si>
  <si>
    <t>Sunil Industries Ltd</t>
  </si>
  <si>
    <t>SUNILTX</t>
  </si>
  <si>
    <t>PlatinumOne Business Services Ltd</t>
  </si>
  <si>
    <t>POBS</t>
  </si>
  <si>
    <t>Sinnar Bidi Udyog Ltd</t>
  </si>
  <si>
    <t>SINNAR</t>
  </si>
  <si>
    <t>Nalin Lease Finance Ltd</t>
  </si>
  <si>
    <t>NLFL</t>
  </si>
  <si>
    <t>Neil Industries Ltd</t>
  </si>
  <si>
    <t>NEIL</t>
  </si>
  <si>
    <t>Heads UP Ventures Limited</t>
  </si>
  <si>
    <t>HEADSUP</t>
  </si>
  <si>
    <t>H S India Ltd</t>
  </si>
  <si>
    <t>HOTLSILV</t>
  </si>
  <si>
    <t>Chennai Meenakshi Multispeciality Hospital Ltd</t>
  </si>
  <si>
    <t>CMMHOSP</t>
  </si>
  <si>
    <t>JHS Svendgaard Retail Ventures Ltd</t>
  </si>
  <si>
    <t>RETAIL</t>
  </si>
  <si>
    <t>Suncare Traders Ltd</t>
  </si>
  <si>
    <t>SCTL</t>
  </si>
  <si>
    <t>Best Eastern Hotels Ltd</t>
  </si>
  <si>
    <t>BESTEAST</t>
  </si>
  <si>
    <t>Benara Bearings and Pistons Ltd</t>
  </si>
  <si>
    <t>BENARA</t>
  </si>
  <si>
    <t>Associated Coaters Ltd</t>
  </si>
  <si>
    <t>ASSOCIATED</t>
  </si>
  <si>
    <t>Diversified Metals &amp; Mining</t>
  </si>
  <si>
    <t>SBI Nifty 10 yr Benchmark G-Sec ETF</t>
  </si>
  <si>
    <t>SETF10GILT</t>
  </si>
  <si>
    <t>Martin Burn Ltd</t>
  </si>
  <si>
    <t>MARBU</t>
  </si>
  <si>
    <t>Roopshri Resorts Ltd</t>
  </si>
  <si>
    <t>ROOPSHRI</t>
  </si>
  <si>
    <t>Sreechem Resins Ltd</t>
  </si>
  <si>
    <t>SRECR</t>
  </si>
  <si>
    <t>Zenith Healthcare Ltd</t>
  </si>
  <si>
    <t>ZENITHHE</t>
  </si>
  <si>
    <t>Brisk Technovision Ltd</t>
  </si>
  <si>
    <t>BRISK</t>
  </si>
  <si>
    <t>Cityman Ltd</t>
  </si>
  <si>
    <t>CITYMAN</t>
  </si>
  <si>
    <t>Kamanwala Housing Construction Ltd</t>
  </si>
  <si>
    <t>KAMANWALA</t>
  </si>
  <si>
    <t>Rishab Special Yarns Ltd</t>
  </si>
  <si>
    <t>RISHYRN</t>
  </si>
  <si>
    <t>Omkar Pharmachem Ltd</t>
  </si>
  <si>
    <t>OMKARPH</t>
  </si>
  <si>
    <t>Shree Securities Ltd</t>
  </si>
  <si>
    <t>SHREESEC</t>
  </si>
  <si>
    <t>Kotak Nifty IT ETF</t>
  </si>
  <si>
    <t>IT</t>
  </si>
  <si>
    <t>Veerkrupa Jewellers Ltd</t>
  </si>
  <si>
    <t>VEERKRUPA</t>
  </si>
  <si>
    <t>MFL India Ltd</t>
  </si>
  <si>
    <t>MFLINDIA</t>
  </si>
  <si>
    <t>Lerthai Finance Ltd</t>
  </si>
  <si>
    <t>LERTHAI</t>
  </si>
  <si>
    <t>Command Polymers Ltd</t>
  </si>
  <si>
    <t>COMMAND</t>
  </si>
  <si>
    <t>Janus Corporation Ltd</t>
  </si>
  <si>
    <t>JANUSCORP</t>
  </si>
  <si>
    <t>Shubham Polyspin Ltd</t>
  </si>
  <si>
    <t>SHUBHAM</t>
  </si>
  <si>
    <t>Cian Healthcare Ltd</t>
  </si>
  <si>
    <t>CHCL</t>
  </si>
  <si>
    <t>Compuage Infocom Ltd</t>
  </si>
  <si>
    <t>COMPINFO</t>
  </si>
  <si>
    <t>Valson Industries Ltd</t>
  </si>
  <si>
    <t>VALSONQ</t>
  </si>
  <si>
    <t>NMS Global Ltd</t>
  </si>
  <si>
    <t>NMSRESRC</t>
  </si>
  <si>
    <t>Adcon Capital Services Ltd</t>
  </si>
  <si>
    <t>ADCON</t>
  </si>
  <si>
    <t>Antarctica Ltd</t>
  </si>
  <si>
    <t>ANTGRAPHIC</t>
  </si>
  <si>
    <t>Dynamic Industries Ltd</t>
  </si>
  <si>
    <t>DYNAMIND</t>
  </si>
  <si>
    <t>Gujarat Raffia Industries Ltd</t>
  </si>
  <si>
    <t>GUJRAFFIA</t>
  </si>
  <si>
    <t>Blue Chip India Ltd</t>
  </si>
  <si>
    <t>BLUECHIP</t>
  </si>
  <si>
    <t>Nirav Commercials Ltd</t>
  </si>
  <si>
    <t>NIRAVCOM</t>
  </si>
  <si>
    <t>Jayshree Chemicals Ltd</t>
  </si>
  <si>
    <t>JAYCH</t>
  </si>
  <si>
    <t>Prime Urban Development India Ltd</t>
  </si>
  <si>
    <t>PRIMEURB</t>
  </si>
  <si>
    <t>Danube Industries Ltd</t>
  </si>
  <si>
    <t>DANUBE</t>
  </si>
  <si>
    <t>Cochin Malabar Estates and Industries Ltd</t>
  </si>
  <si>
    <t>COCHMAL</t>
  </si>
  <si>
    <t>Apex Capital and Finance Ltd</t>
  </si>
  <si>
    <t>ACFL</t>
  </si>
  <si>
    <t>Axis NIFTY Healthcare ETF</t>
  </si>
  <si>
    <t>AXISHCETF</t>
  </si>
  <si>
    <t>HDFC Nifty IT ETF</t>
  </si>
  <si>
    <t>HDFCNIFIT</t>
  </si>
  <si>
    <t>Gayatri Highways Ltd</t>
  </si>
  <si>
    <t>GAYAHWS</t>
  </si>
  <si>
    <t>Pan Electronics (India) Ltd</t>
  </si>
  <si>
    <t>PANELEC</t>
  </si>
  <si>
    <t>N D Metal Industries Ltd</t>
  </si>
  <si>
    <t>NDMETAL</t>
  </si>
  <si>
    <t>Osiajee Texfab Ltd</t>
  </si>
  <si>
    <t>OSIAJEE</t>
  </si>
  <si>
    <t>VR Films &amp; Studios Ltd</t>
  </si>
  <si>
    <t>VRFILMS</t>
  </si>
  <si>
    <t>Bervin Investment and Leasing Ltd</t>
  </si>
  <si>
    <t>BERVINL</t>
  </si>
  <si>
    <t>Continental Securities Ltd</t>
  </si>
  <si>
    <t>CSL</t>
  </si>
  <si>
    <t>Elnet Technologies Ltd</t>
  </si>
  <si>
    <t>ELNET</t>
  </si>
  <si>
    <t>Daulat Securities Ltd</t>
  </si>
  <si>
    <t>DAULAT</t>
  </si>
  <si>
    <t>Amco India Ltd</t>
  </si>
  <si>
    <t>AMCOIND</t>
  </si>
  <si>
    <t>Ajcon Global Services Ltd</t>
  </si>
  <si>
    <t>AJCON</t>
  </si>
  <si>
    <t>Interworld Digital Ltd</t>
  </si>
  <si>
    <t>INTERDIGI</t>
  </si>
  <si>
    <t>Vilin Bio Med Ltd</t>
  </si>
  <si>
    <t>VILINBIO</t>
  </si>
  <si>
    <t>Modern Steel Ltd</t>
  </si>
  <si>
    <t>MDRNSTL</t>
  </si>
  <si>
    <t>Vikas Proppant &amp; Granite Ltd</t>
  </si>
  <si>
    <t>VIKASPROP</t>
  </si>
  <si>
    <t>Vrundavan Plantation Ltd</t>
  </si>
  <si>
    <t>VPL</t>
  </si>
  <si>
    <t>Popular Estate Management Ltd</t>
  </si>
  <si>
    <t>POPULARES</t>
  </si>
  <si>
    <t>MT Educare Ltd</t>
  </si>
  <si>
    <t>MTEDUCARE</t>
  </si>
  <si>
    <t>Silver Oak (India) Ltd</t>
  </si>
  <si>
    <t>SILVOAK</t>
  </si>
  <si>
    <t>Sunrest Lifescience Ltd</t>
  </si>
  <si>
    <t>SUNREST</t>
  </si>
  <si>
    <t>Zenlabs Ethica Ltd</t>
  </si>
  <si>
    <t>ZENLABS</t>
  </si>
  <si>
    <t>Computer Point Ltd</t>
  </si>
  <si>
    <t>COMPUPN</t>
  </si>
  <si>
    <t>Reliable Ventures India Ltd</t>
  </si>
  <si>
    <t>RELIABVEN</t>
  </si>
  <si>
    <t>Stephanotis Finance Ltd</t>
  </si>
  <si>
    <t>STEPHANOTIS</t>
  </si>
  <si>
    <t>Kkalpana Plastick Limited</t>
  </si>
  <si>
    <t>KKPLASTICK</t>
  </si>
  <si>
    <t>NIKS Technology Ltd</t>
  </si>
  <si>
    <t>NIKSTECH</t>
  </si>
  <si>
    <t>Sahaj Fashions Ltd</t>
  </si>
  <si>
    <t>SAHAJ</t>
  </si>
  <si>
    <t>Triveni Glass Ltd</t>
  </si>
  <si>
    <t>TRIVENIGQ</t>
  </si>
  <si>
    <t>Kapil Raj Finance Ltd</t>
  </si>
  <si>
    <t>KAPILRAJ</t>
  </si>
  <si>
    <t>ACI Infocom Ltd</t>
  </si>
  <si>
    <t>ACIIN</t>
  </si>
  <si>
    <t>Bhakti Gems and Jewellery Ltd</t>
  </si>
  <si>
    <t>BGJL</t>
  </si>
  <si>
    <t>Amin Tannery Ltd</t>
  </si>
  <si>
    <t>AMINTAN</t>
  </si>
  <si>
    <t>Mihika Industries Ltd</t>
  </si>
  <si>
    <t>MIHIKA</t>
  </si>
  <si>
    <t>Lypsa Gems &amp; Jewellery Ltd</t>
  </si>
  <si>
    <t>LYPSAGEMS</t>
  </si>
  <si>
    <t>RKD Agri &amp; Retail Ltd</t>
  </si>
  <si>
    <t>RKDAGRRTL</t>
  </si>
  <si>
    <t>Samsrita Labs Ltd</t>
  </si>
  <si>
    <t>SAMSRITA</t>
  </si>
  <si>
    <t>Life Sciences Tools &amp; Services</t>
  </si>
  <si>
    <t>Prag Bosimi Synthetics Ltd</t>
  </si>
  <si>
    <t>PRAGBOS</t>
  </si>
  <si>
    <t>Indergiri Finance Ltd</t>
  </si>
  <si>
    <t>INDERGR</t>
  </si>
  <si>
    <t>Grand Foundry Ltd</t>
  </si>
  <si>
    <t>GFSTEELS</t>
  </si>
  <si>
    <t>Darshan Orna Ltd</t>
  </si>
  <si>
    <t>DARSHANORNA</t>
  </si>
  <si>
    <t>Vijay Textiles Ltd</t>
  </si>
  <si>
    <t>VIJAYTX</t>
  </si>
  <si>
    <t>SSPDL Ltd</t>
  </si>
  <si>
    <t>SSPDL</t>
  </si>
  <si>
    <t>Margo Finance Ltd</t>
  </si>
  <si>
    <t>MARGOFIN</t>
  </si>
  <si>
    <t>White Organic Agro Ltd</t>
  </si>
  <si>
    <t>WHITEORG</t>
  </si>
  <si>
    <t>Tuni Textile Mills Ltd</t>
  </si>
  <si>
    <t>TUNITEX</t>
  </si>
  <si>
    <t>Sanblue Corporation Ltd</t>
  </si>
  <si>
    <t>SANBLUE</t>
  </si>
  <si>
    <t>Groarc Industries India Ltd</t>
  </si>
  <si>
    <t>TELESYS</t>
  </si>
  <si>
    <t>Naturo Indiabull Ltd</t>
  </si>
  <si>
    <t>NATURO</t>
  </si>
  <si>
    <t>Gajanan Securities Services Ltd</t>
  </si>
  <si>
    <t>GAJANANSEC</t>
  </si>
  <si>
    <t>Purshottam Investofin Ltd</t>
  </si>
  <si>
    <t>PURSHOTTAM</t>
  </si>
  <si>
    <t>Silverline Technologies Ltd</t>
  </si>
  <si>
    <t>SILVERLINE</t>
  </si>
  <si>
    <t>Ace men engg works Ltd</t>
  </si>
  <si>
    <t>ACEMEN</t>
  </si>
  <si>
    <t>Yash Management &amp; Satellite Ltd.</t>
  </si>
  <si>
    <t>YASHMGM</t>
  </si>
  <si>
    <t>Glance Finance Ltd</t>
  </si>
  <si>
    <t>GLANCE</t>
  </si>
  <si>
    <t>IB Infotech Enterprises Ltd</t>
  </si>
  <si>
    <t>IBINFO</t>
  </si>
  <si>
    <t>Ventura Textiles Ltd</t>
  </si>
  <si>
    <t>VENTURA</t>
  </si>
  <si>
    <t>Onelife Capital Advisors Ltd</t>
  </si>
  <si>
    <t>ONELIFECAP</t>
  </si>
  <si>
    <t>SBI Nifty Next 50 ETF</t>
  </si>
  <si>
    <t>SETFNN50</t>
  </si>
  <si>
    <t>Jyotirgamya Enterprises Ltd</t>
  </si>
  <si>
    <t>JEL</t>
  </si>
  <si>
    <t>Jaihind Synthetics Ltd</t>
  </si>
  <si>
    <t>JAIHINDS</t>
  </si>
  <si>
    <t>Secur Credentials Ltd</t>
  </si>
  <si>
    <t>SECURCRED</t>
  </si>
  <si>
    <t>Aditya BSL Nifty Healthcare ETF</t>
  </si>
  <si>
    <t>HEALTHY</t>
  </si>
  <si>
    <t>Suvidha Infraestate Corporation Ltd</t>
  </si>
  <si>
    <t>SICL</t>
  </si>
  <si>
    <t>Southern Latex Ltd</t>
  </si>
  <si>
    <t>SOUTLAT</t>
  </si>
  <si>
    <t>Jainex Aamcol Ltd</t>
  </si>
  <si>
    <t>JAINEX</t>
  </si>
  <si>
    <t>Octavius Plantations Ltd</t>
  </si>
  <si>
    <t>OCTAVIUSPL</t>
  </si>
  <si>
    <t>Sanghvi Forging and Engineering Ltd</t>
  </si>
  <si>
    <t>SANGHVIFOR</t>
  </si>
  <si>
    <t>Indifra Ltd</t>
  </si>
  <si>
    <t>INDIFRA</t>
  </si>
  <si>
    <t>Padam Cotton Yarns Ltd</t>
  </si>
  <si>
    <t>PADAMCO</t>
  </si>
  <si>
    <t>Gemstone Investments Ltd</t>
  </si>
  <si>
    <t>GEMSI</t>
  </si>
  <si>
    <t>Silly Monks Entertainment Ltd</t>
  </si>
  <si>
    <t>SILLYMONKS</t>
  </si>
  <si>
    <t>Palm Jewels Limited</t>
  </si>
  <si>
    <t>PALMJEWELS</t>
  </si>
  <si>
    <t>Sungold Media and Entertainment Ltd</t>
  </si>
  <si>
    <t>SMEL</t>
  </si>
  <si>
    <t>Paramount Cosmetics (India) Ltd</t>
  </si>
  <si>
    <t>PARMCOS-B</t>
  </si>
  <si>
    <t>Easy Fincorp Ltd</t>
  </si>
  <si>
    <t>EASYFIN</t>
  </si>
  <si>
    <t>Plada Infotech Services Ltd</t>
  </si>
  <si>
    <t>PLADAINFO</t>
  </si>
  <si>
    <t>Anka India Ltd</t>
  </si>
  <si>
    <t>ANKIN</t>
  </si>
  <si>
    <t>RICHA INFO SYSTEMS LIMITED</t>
  </si>
  <si>
    <t>RICHA</t>
  </si>
  <si>
    <t>Anupam Finserv Ltd</t>
  </si>
  <si>
    <t>ANUPAM</t>
  </si>
  <si>
    <t>Advance Petrochemicals Ltd</t>
  </si>
  <si>
    <t>ADVPETR-B</t>
  </si>
  <si>
    <t>Sancode Technologies Ltd</t>
  </si>
  <si>
    <t>SANCODE</t>
  </si>
  <si>
    <t>Sri Lakshmi Saraswathi Textiles (Arni) Ltd</t>
  </si>
  <si>
    <t>SLSTLQ</t>
  </si>
  <si>
    <t>Ishita Drugs and Industries Ltd</t>
  </si>
  <si>
    <t>ISHITADR</t>
  </si>
  <si>
    <t>Ritesh International Ltd</t>
  </si>
  <si>
    <t>RITESHIN</t>
  </si>
  <si>
    <t>BNR Udyog Ltd</t>
  </si>
  <si>
    <t>BNRUDY</t>
  </si>
  <si>
    <t>Bhanderi Infracon Ltd</t>
  </si>
  <si>
    <t>BHANDERI</t>
  </si>
  <si>
    <t>ICL Organic Dairy Products Ltd</t>
  </si>
  <si>
    <t>ICLORGANIC</t>
  </si>
  <si>
    <t>Kcl Infra Projects Ltd</t>
  </si>
  <si>
    <t>KCLINFRA</t>
  </si>
  <si>
    <t>Novateor Research Laboratories Ltd</t>
  </si>
  <si>
    <t>NOVATEOR</t>
  </si>
  <si>
    <t>Dynamic Archistructures Ltd</t>
  </si>
  <si>
    <t>DAL</t>
  </si>
  <si>
    <t>Rajkamal Synthetics Ltd</t>
  </si>
  <si>
    <t>RAJKSYN</t>
  </si>
  <si>
    <t>Octaware Technologies Ltd</t>
  </si>
  <si>
    <t>OCTAWARE</t>
  </si>
  <si>
    <t>Caprolactam Chemicals Ltd</t>
  </si>
  <si>
    <t>CAPRO</t>
  </si>
  <si>
    <t>Gujarat Lease Financing Ltd</t>
  </si>
  <si>
    <t>GLFL</t>
  </si>
  <si>
    <t>Mukat Pipes Ltd</t>
  </si>
  <si>
    <t>MUKATPIP</t>
  </si>
  <si>
    <t>Tai Industries Ltd</t>
  </si>
  <si>
    <t>TAIIND</t>
  </si>
  <si>
    <t>Garware Marine Industries Ltd</t>
  </si>
  <si>
    <t>GARWAMAR</t>
  </si>
  <si>
    <t>APT Packaging Ltd</t>
  </si>
  <si>
    <t>APTPACK</t>
  </si>
  <si>
    <t>Howard Hotels Ltd</t>
  </si>
  <si>
    <t>HOWARHO</t>
  </si>
  <si>
    <t>Jagjanani Textiles Ltd</t>
  </si>
  <si>
    <t>JAGJANANI</t>
  </si>
  <si>
    <t>Eastern Treads Ltd</t>
  </si>
  <si>
    <t>EASTRED</t>
  </si>
  <si>
    <t>Innovative Ideals and Services (India) Ltd</t>
  </si>
  <si>
    <t>INNOVATIVE</t>
  </si>
  <si>
    <t>Ajwa Fun World and Resort Ltd</t>
  </si>
  <si>
    <t>AJWAFUN</t>
  </si>
  <si>
    <t>HDFC Silver ETF</t>
  </si>
  <si>
    <t>HDFCSILVER</t>
  </si>
  <si>
    <t>EVOQ Remedies Ltd</t>
  </si>
  <si>
    <t>EVOQ</t>
  </si>
  <si>
    <t>MRC Agrotech Ltd</t>
  </si>
  <si>
    <t>MRCAGRO</t>
  </si>
  <si>
    <t>Karnavati Finance Ltd</t>
  </si>
  <si>
    <t>KARNAVATI</t>
  </si>
  <si>
    <t>Yaan Enterprises Ltd</t>
  </si>
  <si>
    <t>YAANENT</t>
  </si>
  <si>
    <t>TGIF Agribusiness Ltd</t>
  </si>
  <si>
    <t>TGIF</t>
  </si>
  <si>
    <t>WINPRO INDUSTRIES LIMITED</t>
  </si>
  <si>
    <t>WINPRO</t>
  </si>
  <si>
    <t>Sarthak Industries Ltd</t>
  </si>
  <si>
    <t>SARTHAKIND</t>
  </si>
  <si>
    <t>EPIC Energy Ltd</t>
  </si>
  <si>
    <t>EPIC</t>
  </si>
  <si>
    <t>Tradewell Holdings Ltd</t>
  </si>
  <si>
    <t>TRADEWELL</t>
  </si>
  <si>
    <t>Kunststoffe Industries Ltd</t>
  </si>
  <si>
    <t>KUNSTOFF</t>
  </si>
  <si>
    <t>Innovatus Entertainment Networks Ltd</t>
  </si>
  <si>
    <t>INNOVATUS</t>
  </si>
  <si>
    <t>Prima Industries Ltd</t>
  </si>
  <si>
    <t>PRIMAIN</t>
  </si>
  <si>
    <t>Sibar Auto Parts Ltd</t>
  </si>
  <si>
    <t>SIBARAUT</t>
  </si>
  <si>
    <t>Chandni Machines Ltd</t>
  </si>
  <si>
    <t>CHANDNIMACH</t>
  </si>
  <si>
    <t>Labelkraft Technologies Ltd</t>
  </si>
  <si>
    <t>LABELKRAFT</t>
  </si>
  <si>
    <t>Vedant Asset Ltd</t>
  </si>
  <si>
    <t>VEDANTASSET</t>
  </si>
  <si>
    <t>Magenta Lifecare Ltd</t>
  </si>
  <si>
    <t>MAGENTA</t>
  </si>
  <si>
    <t>Jaipan Industries Ltd</t>
  </si>
  <si>
    <t>JAIPAN</t>
  </si>
  <si>
    <t>Easun Capital Markets Ltd</t>
  </si>
  <si>
    <t>EASUN</t>
  </si>
  <si>
    <t>Harish Textile Engineers Ltd</t>
  </si>
  <si>
    <t>HARISH</t>
  </si>
  <si>
    <t>Neeraj Paper Marketing Ltd</t>
  </si>
  <si>
    <t>NEERAJ</t>
  </si>
  <si>
    <t>Pro Fin Capital Services Ltd</t>
  </si>
  <si>
    <t>PROFINC</t>
  </si>
  <si>
    <t>Axis NIFTY India Consumption ETF</t>
  </si>
  <si>
    <t>AXISCETF</t>
  </si>
  <si>
    <t>Gian Life Care Ltd</t>
  </si>
  <si>
    <t>GIANLIFE</t>
  </si>
  <si>
    <t>Ashish Polyplast Ltd</t>
  </si>
  <si>
    <t>ASHISHPO</t>
  </si>
  <si>
    <t>Marg Techno-Projects Ltd</t>
  </si>
  <si>
    <t>MTPL</t>
  </si>
  <si>
    <t>Bhudevi Infra Projects Ltd</t>
  </si>
  <si>
    <t>BHUDEVI</t>
  </si>
  <si>
    <t>Trans Freight Containers Ltd</t>
  </si>
  <si>
    <t>TRANSFRE</t>
  </si>
  <si>
    <t>Mask Investments Ltd</t>
  </si>
  <si>
    <t>MASKINVEST</t>
  </si>
  <si>
    <t>Cella Space Ltd</t>
  </si>
  <si>
    <t>CELLA</t>
  </si>
  <si>
    <t>Omkar Speciality Chemicals Ltd</t>
  </si>
  <si>
    <t>OMKARCHEM</t>
  </si>
  <si>
    <t>Scan Projects Ltd</t>
  </si>
  <si>
    <t>SCANPRO</t>
  </si>
  <si>
    <t>Vamshi Rubber Ltd</t>
  </si>
  <si>
    <t>VAMSHIRU</t>
  </si>
  <si>
    <t>Ajel Ltd</t>
  </si>
  <si>
    <t>AJEL</t>
  </si>
  <si>
    <t>Shree Bhavya Fabrics Ltd</t>
  </si>
  <si>
    <t>SBFL</t>
  </si>
  <si>
    <t>3C IT Solutions &amp; Telecoms (India) Ltd</t>
  </si>
  <si>
    <t>3CIT</t>
  </si>
  <si>
    <t>Internet Services &amp; Infrastructure</t>
  </si>
  <si>
    <t>ICICI Pru Nifty 5 yr Benchmark G-SEC ETF</t>
  </si>
  <si>
    <t>GSEC5IETF</t>
  </si>
  <si>
    <t>Gem Spinners India Ltd</t>
  </si>
  <si>
    <t>GEMSPIN</t>
  </si>
  <si>
    <t>Sanghvi Brands Ltd</t>
  </si>
  <si>
    <t>SBRANDS</t>
  </si>
  <si>
    <t>Tasty Dairy Specialities Ltd</t>
  </si>
  <si>
    <t>TDSL</t>
  </si>
  <si>
    <t>Parle Industries Ltd</t>
  </si>
  <si>
    <t>PARLEIND</t>
  </si>
  <si>
    <t>RTCL Ltd</t>
  </si>
  <si>
    <t>RAGHUTOB</t>
  </si>
  <si>
    <t>Richfield Financial Services Ltd</t>
  </si>
  <si>
    <t>RFSL</t>
  </si>
  <si>
    <t>Finelistings Technologies Ltd</t>
  </si>
  <si>
    <t>FTL</t>
  </si>
  <si>
    <t>Automotive Retail</t>
  </si>
  <si>
    <t>BKV Industries Ltd</t>
  </si>
  <si>
    <t>BKV</t>
  </si>
  <si>
    <t>N D A Securities Ltd</t>
  </si>
  <si>
    <t>NDASEC</t>
  </si>
  <si>
    <t>Ranjeet Mechatronics Ltd</t>
  </si>
  <si>
    <t>RANJEET</t>
  </si>
  <si>
    <t>Gujarat Hy Spin Ltd</t>
  </si>
  <si>
    <t>GUJHYSPIN</t>
  </si>
  <si>
    <t>LWS Knitwear Ltd</t>
  </si>
  <si>
    <t>LWSKNIT</t>
  </si>
  <si>
    <t>Samtex Fashions Ltd</t>
  </si>
  <si>
    <t>SAMTEX</t>
  </si>
  <si>
    <t>Jackson Investments Ltd</t>
  </si>
  <si>
    <t>JACKSON</t>
  </si>
  <si>
    <t>Trustwave Securities Ltd</t>
  </si>
  <si>
    <t>STRLGUA</t>
  </si>
  <si>
    <t>Classic Filaments Ltd</t>
  </si>
  <si>
    <t>CFL</t>
  </si>
  <si>
    <t>Nippon India ETF Nifty IT</t>
  </si>
  <si>
    <t>ITBEES</t>
  </si>
  <si>
    <t>Suncity Synthetics Ltd</t>
  </si>
  <si>
    <t>SUNCITYSY</t>
  </si>
  <si>
    <t>Rita Finance and Leasing Ltd</t>
  </si>
  <si>
    <t>RFLL</t>
  </si>
  <si>
    <t>Grandma Trading and Agencies Ltd</t>
  </si>
  <si>
    <t>GRANDMA</t>
  </si>
  <si>
    <t>Yogi Infra Projects Ltd</t>
  </si>
  <si>
    <t>YOGISUNG</t>
  </si>
  <si>
    <t>O P Chains Ltd</t>
  </si>
  <si>
    <t>OPCHAINS</t>
  </si>
  <si>
    <t>RAP Media Ltd</t>
  </si>
  <si>
    <t>RAP</t>
  </si>
  <si>
    <t>Adinath Textiles Ltd</t>
  </si>
  <si>
    <t>ADINATH</t>
  </si>
  <si>
    <t>Link Pharmachem Ltd</t>
  </si>
  <si>
    <t>LINKPH</t>
  </si>
  <si>
    <t>Shree Metalloys Ltd</t>
  </si>
  <si>
    <t>SHREMETAL</t>
  </si>
  <si>
    <t>Indus Finance Ltd</t>
  </si>
  <si>
    <t>INDUSFINL</t>
  </si>
  <si>
    <t>Uniroyal Industries Ltd</t>
  </si>
  <si>
    <t>UNIROYAL</t>
  </si>
  <si>
    <t>Bright Solar Ltd</t>
  </si>
  <si>
    <t>Nippon India ETF Nifty India Consumption</t>
  </si>
  <si>
    <t>CONSUMBEES</t>
  </si>
  <si>
    <t>BFL Asset Finvest Ltd</t>
  </si>
  <si>
    <t>BFLAFL</t>
  </si>
  <si>
    <t>Rishabh Digha Steel and Allied Products Ltd</t>
  </si>
  <si>
    <t>RISHDIGA</t>
  </si>
  <si>
    <t>Titaanium Ten Enterprise Ltd</t>
  </si>
  <si>
    <t>TITAANIUM</t>
  </si>
  <si>
    <t>Dipna Pharmachem Ltd</t>
  </si>
  <si>
    <t>DPL</t>
  </si>
  <si>
    <t>DSP Silver ETF</t>
  </si>
  <si>
    <t>SILVERADD</t>
  </si>
  <si>
    <t>Trimurthi Ltd</t>
  </si>
  <si>
    <t>TRIMURTHI</t>
  </si>
  <si>
    <t>Patron Exim Ltd</t>
  </si>
  <si>
    <t>PATRON</t>
  </si>
  <si>
    <t>HB Leasing and Finance Co Ltd</t>
  </si>
  <si>
    <t>HBLEAS</t>
  </si>
  <si>
    <t>Stampede Capital Ltd</t>
  </si>
  <si>
    <t>GATECHDVR</t>
  </si>
  <si>
    <t>Ironwood Education Ltd</t>
  </si>
  <si>
    <t>IRONWOOD</t>
  </si>
  <si>
    <t>Euphoria Infotech (India) Ltd</t>
  </si>
  <si>
    <t>EUPHORIAIT</t>
  </si>
  <si>
    <t>Citizen Infoline Ltd</t>
  </si>
  <si>
    <t>CIL</t>
  </si>
  <si>
    <t>Gujarat Inject Kerala Ltd</t>
  </si>
  <si>
    <t>GUJINJEC</t>
  </si>
  <si>
    <t>Emmessar Biotech and Nutrition Ltd</t>
  </si>
  <si>
    <t>EMMESSA</t>
  </si>
  <si>
    <t>Mahaan Foods Ltd</t>
  </si>
  <si>
    <t>MAHAANF</t>
  </si>
  <si>
    <t>Kretto Syscon Ltd</t>
  </si>
  <si>
    <t>KRETTOSYS</t>
  </si>
  <si>
    <t>Sujala Trading &amp; Holdings Ltd</t>
  </si>
  <si>
    <t>SUJALA</t>
  </si>
  <si>
    <t>IEL Ltd</t>
  </si>
  <si>
    <t>INDXTRA</t>
  </si>
  <si>
    <t>Regent Enterprises Ltd</t>
  </si>
  <si>
    <t>REGENTRP</t>
  </si>
  <si>
    <t>Kothari Industrial Corp Ltd</t>
  </si>
  <si>
    <t>KOTIC</t>
  </si>
  <si>
    <t>Tavernier Resources Ltd</t>
  </si>
  <si>
    <t>TAVERNIER</t>
  </si>
  <si>
    <t>Nyssa Corporation Ltd</t>
  </si>
  <si>
    <t>NYSSACORP</t>
  </si>
  <si>
    <t>Garbi Finvest Ltd</t>
  </si>
  <si>
    <t>GARBIFIN</t>
  </si>
  <si>
    <t>Duke Offshore Ltd</t>
  </si>
  <si>
    <t>DUKEOFS</t>
  </si>
  <si>
    <t>Indiabulls NIFTY50 Exchange Traded Fund</t>
  </si>
  <si>
    <t>IBMFNIFTY</t>
  </si>
  <si>
    <t>Interstate Oil Carrier Ltd</t>
  </si>
  <si>
    <t>INTSTOIL</t>
  </si>
  <si>
    <t>Mac Hotels Ltd</t>
  </si>
  <si>
    <t>MACH</t>
  </si>
  <si>
    <t>Kartik Investments Trust Ltd</t>
  </si>
  <si>
    <t>KARTKIN</t>
  </si>
  <si>
    <t>Sita Enterprises Ltd</t>
  </si>
  <si>
    <t>SITAENT</t>
  </si>
  <si>
    <t>Shree Ganesh Elastoplast Ltd</t>
  </si>
  <si>
    <t>SHGANEL</t>
  </si>
  <si>
    <t>PBA Infrastructure Ltd</t>
  </si>
  <si>
    <t>PBAINFRA</t>
  </si>
  <si>
    <t>Nippon India ETF S&amp;P BSE Sensex Next 50</t>
  </si>
  <si>
    <t>SNXT50BEES</t>
  </si>
  <si>
    <t>ABC Gas (International) Ltd</t>
  </si>
  <si>
    <t>ABCGAS</t>
  </si>
  <si>
    <t>DCM Financial Services Ltd</t>
  </si>
  <si>
    <t>DCMFINSERV</t>
  </si>
  <si>
    <t>IITL Projects Ltd</t>
  </si>
  <si>
    <t>IITLPROJ</t>
  </si>
  <si>
    <t>K-Lifestyle and Industries Ltd</t>
  </si>
  <si>
    <t>KLIFESTYL</t>
  </si>
  <si>
    <t>Sarvottam Finvest Ltd</t>
  </si>
  <si>
    <t>SARVOTTAM</t>
  </si>
  <si>
    <t>Ras Resorts and Apart Hotels Ltd</t>
  </si>
  <si>
    <t>RASRESOR</t>
  </si>
  <si>
    <t>Cindrella Hotels Ltd</t>
  </si>
  <si>
    <t>CINDHO</t>
  </si>
  <si>
    <t>Swarna Securities Ltd</t>
  </si>
  <si>
    <t>SWRNASE</t>
  </si>
  <si>
    <t>Brandbucket Media &amp; Technology Ltd</t>
  </si>
  <si>
    <t>BRANDBUCKT</t>
  </si>
  <si>
    <t>Kahan Packaging Ltd</t>
  </si>
  <si>
    <t>KAHAN</t>
  </si>
  <si>
    <t>ICICI Prudential Nifty FMCG ETF</t>
  </si>
  <si>
    <t>FMCGIETF</t>
  </si>
  <si>
    <t>Genesis IBRC India Ltd</t>
  </si>
  <si>
    <t>GENESIS</t>
  </si>
  <si>
    <t>Shiva Granito Export Ltd</t>
  </si>
  <si>
    <t>SHIVAEXPO</t>
  </si>
  <si>
    <t>Bloom Industries Ltd</t>
  </si>
  <si>
    <t>BLOIN</t>
  </si>
  <si>
    <t>Hira Automobiles Ltd</t>
  </si>
  <si>
    <t>HIRAUTO</t>
  </si>
  <si>
    <t>Jai Mata Glass Ltd</t>
  </si>
  <si>
    <t>JAIMATAG</t>
  </si>
  <si>
    <t>Shreevatsaa Finance and Leasing Ltd</t>
  </si>
  <si>
    <t>SHVFL</t>
  </si>
  <si>
    <t>Helpage Finlease Ltd</t>
  </si>
  <si>
    <t>HELPAGE</t>
  </si>
  <si>
    <t>Kotia Enterprises Ltd</t>
  </si>
  <si>
    <t>G K P Printing &amp; Packaging Ltd</t>
  </si>
  <si>
    <t>GKP</t>
  </si>
  <si>
    <t>Scarnose International Ltd</t>
  </si>
  <si>
    <t>SCARNOSE</t>
  </si>
  <si>
    <t>S R G Securities Finance Ltd</t>
  </si>
  <si>
    <t>SRGSFL</t>
  </si>
  <si>
    <t>Reetech International Cargo and Courier Ltd</t>
  </si>
  <si>
    <t>REETECH</t>
  </si>
  <si>
    <t>Husys Consulting Ltd</t>
  </si>
  <si>
    <t>HUSYSLTD</t>
  </si>
  <si>
    <t>Saroja Pharma Industries India Ltd</t>
  </si>
  <si>
    <t>SAROJA</t>
  </si>
  <si>
    <t>RO Jewels Ltd</t>
  </si>
  <si>
    <t>ROJL</t>
  </si>
  <si>
    <t>7NR Retail Ltd</t>
  </si>
  <si>
    <t>7NR</t>
  </si>
  <si>
    <t>Clinitech Laboratory Ltd</t>
  </si>
  <si>
    <t>CTLLAB</t>
  </si>
  <si>
    <t>ICICI Prudential Nifty 100 ETF</t>
  </si>
  <si>
    <t>NIF100IETF</t>
  </si>
  <si>
    <t>Ind Renewable Energy Ltd</t>
  </si>
  <si>
    <t>INDRENEW</t>
  </si>
  <si>
    <t>Gautam Exim Ltd</t>
  </si>
  <si>
    <t>GEL</t>
  </si>
  <si>
    <t>Billwin Industries Ltd</t>
  </si>
  <si>
    <t>BILLWIN</t>
  </si>
  <si>
    <t>Mansi Finance (Chennai) Ltd</t>
  </si>
  <si>
    <t>MANSIFIN</t>
  </si>
  <si>
    <t>Velan Hotels Ltd</t>
  </si>
  <si>
    <t>VELHO</t>
  </si>
  <si>
    <t>Hindustan Agrigentics Ltd</t>
  </si>
  <si>
    <t>HINDUST</t>
  </si>
  <si>
    <t>Shree Karthik Papers Ltd</t>
  </si>
  <si>
    <t>SHKARTP</t>
  </si>
  <si>
    <t>Milestone Global Limited</t>
  </si>
  <si>
    <t>MILESTONE</t>
  </si>
  <si>
    <t>Genomic Valley Biotech Ltd</t>
  </si>
  <si>
    <t>GVBL</t>
  </si>
  <si>
    <t>ETT Ltd</t>
  </si>
  <si>
    <t>ETT</t>
  </si>
  <si>
    <t>Garware Synthetics Ltd</t>
  </si>
  <si>
    <t>GARWSYN</t>
  </si>
  <si>
    <t>Diggi Multitrade Ltd</t>
  </si>
  <si>
    <t>DML</t>
  </si>
  <si>
    <t>Golechha Global Finance Ltd</t>
  </si>
  <si>
    <t>GOLECHA</t>
  </si>
  <si>
    <t>U H Zaveri Ltd</t>
  </si>
  <si>
    <t>UHZAVERI</t>
  </si>
  <si>
    <t>SRM Energy Ltd</t>
  </si>
  <si>
    <t>SRMENERGY</t>
  </si>
  <si>
    <t>Econo Trade (India) Ltd</t>
  </si>
  <si>
    <t>ETIL</t>
  </si>
  <si>
    <t>Mayukh Dealtrade Ltd</t>
  </si>
  <si>
    <t>MAYUKH</t>
  </si>
  <si>
    <t>Polo Hotels Ltd</t>
  </si>
  <si>
    <t>POLOHOT</t>
  </si>
  <si>
    <t>Franklin Leasing and Finance Ltd</t>
  </si>
  <si>
    <t>FRANKLIN</t>
  </si>
  <si>
    <t>Asian Petro Products and Exports Ltd</t>
  </si>
  <si>
    <t>ASINPET</t>
  </si>
  <si>
    <t>Yunik Managing Advisors Ltd</t>
  </si>
  <si>
    <t>YUNIKM</t>
  </si>
  <si>
    <t>Usha Martin Education And Solutions Ltd</t>
  </si>
  <si>
    <t>UMESLTD</t>
  </si>
  <si>
    <t>Spice Islands Industries Ltd</t>
  </si>
  <si>
    <t>SPICEISLIN</t>
  </si>
  <si>
    <t>Square Four Projects India Ltd</t>
  </si>
  <si>
    <t>SFPIL</t>
  </si>
  <si>
    <t>Vivanza Biosciences Ltd</t>
  </si>
  <si>
    <t>VIVANZA</t>
  </si>
  <si>
    <t>A and M Jumbo Bags Ltd</t>
  </si>
  <si>
    <t>AMJUMBO</t>
  </si>
  <si>
    <t>Deccan Bearings Ltd</t>
  </si>
  <si>
    <t>DECANBRG</t>
  </si>
  <si>
    <t>Solid Stone Co Ltd</t>
  </si>
  <si>
    <t>SOLIDSTON</t>
  </si>
  <si>
    <t>Gala Global Products Ltd</t>
  </si>
  <si>
    <t>GGPL</t>
  </si>
  <si>
    <t>Asian Warehousing Ltd</t>
  </si>
  <si>
    <t>ASIAN</t>
  </si>
  <si>
    <t>Rite Zone Chemcon India Ltd</t>
  </si>
  <si>
    <t>RITEZONE</t>
  </si>
  <si>
    <t>Muller and Phipps (India) Ltd</t>
  </si>
  <si>
    <t>MULLER</t>
  </si>
  <si>
    <t>Premier Capital Services Ltd</t>
  </si>
  <si>
    <t>PREMCAP</t>
  </si>
  <si>
    <t>Vishvprabha Ventures Ltd</t>
  </si>
  <si>
    <t>VISVEN</t>
  </si>
  <si>
    <t>Nippon India ETF Nifty Infrastructure BeES</t>
  </si>
  <si>
    <t>INFRABEES</t>
  </si>
  <si>
    <t>Fruition venture Ltd</t>
  </si>
  <si>
    <t>FRUTION</t>
  </si>
  <si>
    <t>Kizi Apparels Ltd</t>
  </si>
  <si>
    <t>KIZI</t>
  </si>
  <si>
    <t>Step Two Corporation Ltd</t>
  </si>
  <si>
    <t>STEP2COR</t>
  </si>
  <si>
    <t>Pradhin Ltd</t>
  </si>
  <si>
    <t>PRADHIN</t>
  </si>
  <si>
    <t>ISF Ltd</t>
  </si>
  <si>
    <t>ISFL</t>
  </si>
  <si>
    <t>R R Financial Consultants Ltd</t>
  </si>
  <si>
    <t>RRFIN</t>
  </si>
  <si>
    <t>South Asian Enterprises Ltd</t>
  </si>
  <si>
    <t>SAENTER</t>
  </si>
  <si>
    <t>York Exports Ltd</t>
  </si>
  <si>
    <t>YORKEXP</t>
  </si>
  <si>
    <t>GCM Securities Ltd</t>
  </si>
  <si>
    <t>GCMSECU</t>
  </si>
  <si>
    <t>SOFCOM Systems Ltd</t>
  </si>
  <si>
    <t>SOFCOM</t>
  </si>
  <si>
    <t>Switching Technologies Gunther Ltd</t>
  </si>
  <si>
    <t>SWITCHTE</t>
  </si>
  <si>
    <t>Sahara Maritime Ltd</t>
  </si>
  <si>
    <t>SMARITIME</t>
  </si>
  <si>
    <t>MPL Plastics Ltd</t>
  </si>
  <si>
    <t>MPL</t>
  </si>
  <si>
    <t>Amrapali Capital and Finance Services Ltd</t>
  </si>
  <si>
    <t>ACFSL</t>
  </si>
  <si>
    <t>Indo-City Infotech Ltd</t>
  </si>
  <si>
    <t>INDOCITY</t>
  </si>
  <si>
    <t>Decipher Labs Ltd</t>
  </si>
  <si>
    <t>DECIPHER</t>
  </si>
  <si>
    <t>KMG Milk Food Ltd</t>
  </si>
  <si>
    <t>KMGMILK</t>
  </si>
  <si>
    <t>Panabyte Technologies Ltd</t>
  </si>
  <si>
    <t>PANABYTE</t>
  </si>
  <si>
    <t>Prism Finance Ltd</t>
  </si>
  <si>
    <t>PRISMFN</t>
  </si>
  <si>
    <t>Bharat Bhushan Finance &amp; Commodity Brokers Limited</t>
  </si>
  <si>
    <t>BHARAT</t>
  </si>
  <si>
    <t>Norben Tea and Exports Ltd</t>
  </si>
  <si>
    <t>NORBTEAEXP</t>
  </si>
  <si>
    <t>Yuvraaj Hygiene Products Ltd</t>
  </si>
  <si>
    <t>YUVRAAJHPL</t>
  </si>
  <si>
    <t>Super Fine Knitters Ltd</t>
  </si>
  <si>
    <t>SKL</t>
  </si>
  <si>
    <t>Metalyst Forgings Ltd</t>
  </si>
  <si>
    <t>METALFORGE</t>
  </si>
  <si>
    <t>Midwest Gold Ltd</t>
  </si>
  <si>
    <t>MIDWEST</t>
  </si>
  <si>
    <t>Yash Innoventures Ltd</t>
  </si>
  <si>
    <t>YASHINNO</t>
  </si>
  <si>
    <t>Sonalis Consumer Products Ltd</t>
  </si>
  <si>
    <t>SONALIS</t>
  </si>
  <si>
    <t>Sumeru Industries Ltd</t>
  </si>
  <si>
    <t>SUMERUIND</t>
  </si>
  <si>
    <t>Unistar Multimedia Ltd</t>
  </si>
  <si>
    <t>UNISTRMU</t>
  </si>
  <si>
    <t>Shyam Telecom Ltd</t>
  </si>
  <si>
    <t>SHYAMTEL</t>
  </si>
  <si>
    <t>Alps Industries Ltd</t>
  </si>
  <si>
    <t>ALPSINDUS</t>
  </si>
  <si>
    <t>Lime Chemicals Ltd</t>
  </si>
  <si>
    <t>LIMECHM</t>
  </si>
  <si>
    <t>Neelkanth Ltd</t>
  </si>
  <si>
    <t>NEELKANTH</t>
  </si>
  <si>
    <t>Crane Infrastructure Ltd</t>
  </si>
  <si>
    <t>CRANEINFRA</t>
  </si>
  <si>
    <t>Natraj Proteins Ltd</t>
  </si>
  <si>
    <t>NATRAJPR</t>
  </si>
  <si>
    <t>S M Gold Ltd</t>
  </si>
  <si>
    <t>SMGOLD</t>
  </si>
  <si>
    <t>Madhya Pradesh Today Media Ltd</t>
  </si>
  <si>
    <t>MPTODAY</t>
  </si>
  <si>
    <t>Neueon Towers Ltd</t>
  </si>
  <si>
    <t>NTL</t>
  </si>
  <si>
    <t>First Custodian Fund (India) Ltd</t>
  </si>
  <si>
    <t>1STCUS</t>
  </si>
  <si>
    <t>Aditya BSL Silver ETF</t>
  </si>
  <si>
    <t>SILVER</t>
  </si>
  <si>
    <t>ICICI Prudential Nifty Healthcare ETF</t>
  </si>
  <si>
    <t>HEALTHIETF</t>
  </si>
  <si>
    <t>Kachchh Minerals Ltd</t>
  </si>
  <si>
    <t>KACHCHH</t>
  </si>
  <si>
    <t>Mid India Industries Ltd</t>
  </si>
  <si>
    <t>MIDINDIA</t>
  </si>
  <si>
    <t>NB Footwear Ltd</t>
  </si>
  <si>
    <t>NBFOOT</t>
  </si>
  <si>
    <t>Tarai Foods Ltd</t>
  </si>
  <si>
    <t>TARAI</t>
  </si>
  <si>
    <t>Amrapali Fincap Ltd</t>
  </si>
  <si>
    <t>AMRAFIN</t>
  </si>
  <si>
    <t>ICICI Prudential Nifty Auto ETF</t>
  </si>
  <si>
    <t>AUTOIETF</t>
  </si>
  <si>
    <t>United Credit Ltd</t>
  </si>
  <si>
    <t>UNITDCR</t>
  </si>
  <si>
    <t>Continental Chemicals Ltd</t>
  </si>
  <si>
    <t>CONTCHM</t>
  </si>
  <si>
    <t>Bohra Industries Ltd</t>
  </si>
  <si>
    <t>BOHRAIND</t>
  </si>
  <si>
    <t>Ador Multi Products Ltd</t>
  </si>
  <si>
    <t>ADORMUL</t>
  </si>
  <si>
    <t>Vivaa Tradecom Ltd</t>
  </si>
  <si>
    <t>VIVAA</t>
  </si>
  <si>
    <t>Shanti Overseas (India) Ltd</t>
  </si>
  <si>
    <t>SHANTI</t>
  </si>
  <si>
    <t>Hathway Bhawani Cabletel and Datacom Ltd</t>
  </si>
  <si>
    <t>HATHWAYB</t>
  </si>
  <si>
    <t>Esha Media Research Ltd</t>
  </si>
  <si>
    <t>ESHAMEDIA</t>
  </si>
  <si>
    <t>Rajdarshan Industries Ltd</t>
  </si>
  <si>
    <t>ARENTERP</t>
  </si>
  <si>
    <t>Sarda Proteins Ltd</t>
  </si>
  <si>
    <t>SRDAPRT</t>
  </si>
  <si>
    <t>Pasari Spinning Mills Ltd</t>
  </si>
  <si>
    <t>PASARI</t>
  </si>
  <si>
    <t>Anna Infrastructures Ltd</t>
  </si>
  <si>
    <t>ANNAINFRA</t>
  </si>
  <si>
    <t>CRP Risk Management Ltd</t>
  </si>
  <si>
    <t>CRPRISK</t>
  </si>
  <si>
    <t>Enbee Trade and Finance Ltd</t>
  </si>
  <si>
    <t>ENBETRD</t>
  </si>
  <si>
    <t>Amforge Industries Ltd</t>
  </si>
  <si>
    <t>AMFORG</t>
  </si>
  <si>
    <t>Bothra Metals and Alloys Ltd</t>
  </si>
  <si>
    <t>BMAL</t>
  </si>
  <si>
    <t>Hisar Spinning Mills Ltd</t>
  </si>
  <si>
    <t>HISARSP</t>
  </si>
  <si>
    <t>Ortin Global Ltd</t>
  </si>
  <si>
    <t>ORTINLAB</t>
  </si>
  <si>
    <t>Orosil Smiths India Ltd</t>
  </si>
  <si>
    <t>OROSMITHS</t>
  </si>
  <si>
    <t>Triliance Polymers Ltd</t>
  </si>
  <si>
    <t>TRILIANCE</t>
  </si>
  <si>
    <t>SBI Nifty Consumption ETF</t>
  </si>
  <si>
    <t>SBIETFCON</t>
  </si>
  <si>
    <t>Maitri Enterprises Ltd</t>
  </si>
  <si>
    <t>MAITRI</t>
  </si>
  <si>
    <t>Octal Credit Capital Ltd</t>
  </si>
  <si>
    <t>OCTAL</t>
  </si>
  <si>
    <t>DSP Nifty Midcap 150 Quality 50 ETF</t>
  </si>
  <si>
    <t>MIDQ50ADD</t>
  </si>
  <si>
    <t>Koura Fine Diamond Jewelry Ltd</t>
  </si>
  <si>
    <t>KOURA</t>
  </si>
  <si>
    <t>Globe Multi Ventures Ltd</t>
  </si>
  <si>
    <t>GLCL</t>
  </si>
  <si>
    <t>Sarup Industries Ltd</t>
  </si>
  <si>
    <t>SARUPINDUS</t>
  </si>
  <si>
    <t>White Organic Retail Ltd</t>
  </si>
  <si>
    <t>WORL</t>
  </si>
  <si>
    <t>HDFC Nifty50 Value 20 ETF</t>
  </si>
  <si>
    <t>HDFCVALUE</t>
  </si>
  <si>
    <t>Shree Hanuman Sugar &amp; Industries Ltd</t>
  </si>
  <si>
    <t>HANSUGAR</t>
  </si>
  <si>
    <t>Sri Nachammai Cotton Mills Ltd</t>
  </si>
  <si>
    <t>SRINACHA</t>
  </si>
  <si>
    <t>Tirth Plastic Ltd</t>
  </si>
  <si>
    <t>TIRTPLS</t>
  </si>
  <si>
    <t>Tci Finance Ltd</t>
  </si>
  <si>
    <t>TCIFINANCE</t>
  </si>
  <si>
    <t>NPR Finance Ltd</t>
  </si>
  <si>
    <t>NPRFIN</t>
  </si>
  <si>
    <t>Mitshi India Ltd</t>
  </si>
  <si>
    <t>MITSHI</t>
  </si>
  <si>
    <t>Asia Pack Ltd</t>
  </si>
  <si>
    <t>ASIAPAK</t>
  </si>
  <si>
    <t>Moongipa Capital Finance Ltd</t>
  </si>
  <si>
    <t>MONGIPA</t>
  </si>
  <si>
    <t>Beryl Drugs Ltd</t>
  </si>
  <si>
    <t>BERLDRG</t>
  </si>
  <si>
    <t>Jattashankar Industries Ltd</t>
  </si>
  <si>
    <t>JATTAINDUS</t>
  </si>
  <si>
    <t>Triveni Enterprises Ltd</t>
  </si>
  <si>
    <t>TRIVENIENT</t>
  </si>
  <si>
    <t>Manav Infra Projects Ltd</t>
  </si>
  <si>
    <t>MANAV</t>
  </si>
  <si>
    <t>Avasara Finance Ltd</t>
  </si>
  <si>
    <t>AVASARA</t>
  </si>
  <si>
    <t>Coastal Roadways Ltd</t>
  </si>
  <si>
    <t>COARO</t>
  </si>
  <si>
    <t>Sovereign Diamonds Ltd</t>
  </si>
  <si>
    <t>SOVERDIA</t>
  </si>
  <si>
    <t>DAPS Advertising Ltd</t>
  </si>
  <si>
    <t>DAPS</t>
  </si>
  <si>
    <t>Skyline Ventures India Ltd</t>
  </si>
  <si>
    <t>SKILVEN</t>
  </si>
  <si>
    <t>Tata Nifty India Digital Exchange Traded Fund</t>
  </si>
  <si>
    <t>TNIDETF</t>
  </si>
  <si>
    <t>GTN Textiles Ltd</t>
  </si>
  <si>
    <t>GTNTEX</t>
  </si>
  <si>
    <t>Organic Coatings Ltd</t>
  </si>
  <si>
    <t>ORGCOAT</t>
  </si>
  <si>
    <t>HDFC Nifty 100 ETF</t>
  </si>
  <si>
    <t>HDFCNIF100</t>
  </si>
  <si>
    <t>Kotak Nifty Midcap 50 ETF</t>
  </si>
  <si>
    <t>MIDCAP</t>
  </si>
  <si>
    <t>Sterling Greenwoods Ltd</t>
  </si>
  <si>
    <t>STRGRENWO</t>
  </si>
  <si>
    <t>R J Shah and Company Ltd</t>
  </si>
  <si>
    <t>RJSHAH</t>
  </si>
  <si>
    <t>Dalal Street Investments Ltd</t>
  </si>
  <si>
    <t>DSINVEST</t>
  </si>
  <si>
    <t>Vivo Collaboration Solutions Ltd</t>
  </si>
  <si>
    <t>VIVO</t>
  </si>
  <si>
    <t>Svaraj Trading and Agencies Ltd</t>
  </si>
  <si>
    <t>ZSVARAJT</t>
  </si>
  <si>
    <t>Dhanuka Realty Ltd</t>
  </si>
  <si>
    <t>DRL</t>
  </si>
  <si>
    <t>SPS International Ltd</t>
  </si>
  <si>
    <t>SPSINT</t>
  </si>
  <si>
    <t>Times Green Energy (India) Ltd</t>
  </si>
  <si>
    <t>TIMESGREEN</t>
  </si>
  <si>
    <t>Gilada Finance and Investments Ltd</t>
  </si>
  <si>
    <t>GILADAFINS</t>
  </si>
  <si>
    <t>Raunaq lnternational Ltd</t>
  </si>
  <si>
    <t>RAUNAQEPC</t>
  </si>
  <si>
    <t>Manraj Housing Finance Ltd</t>
  </si>
  <si>
    <t>MANRAJH</t>
  </si>
  <si>
    <t>Synthiko Foils Ltd</t>
  </si>
  <si>
    <t>SYNTHFO</t>
  </si>
  <si>
    <t>Integrated Capital Services Ltd</t>
  </si>
  <si>
    <t>ICSL</t>
  </si>
  <si>
    <t>Rajasthan Tube Manufacturing Co Ltd</t>
  </si>
  <si>
    <t>RAJTUBE</t>
  </si>
  <si>
    <t>Konark Synthetic Ltd</t>
  </si>
  <si>
    <t>KONARKSY</t>
  </si>
  <si>
    <t>Photoquip India Ltd</t>
  </si>
  <si>
    <t>PHOTOQUP</t>
  </si>
  <si>
    <t>Yashraj Containeurs Ltd</t>
  </si>
  <si>
    <t>YASHRAJC</t>
  </si>
  <si>
    <t>Polymac Thermoformers Ltd</t>
  </si>
  <si>
    <t>POLYMAC</t>
  </si>
  <si>
    <t>Bisil Plast Ltd</t>
  </si>
  <si>
    <t>BISIL</t>
  </si>
  <si>
    <t>Tokyo Finance Ltd</t>
  </si>
  <si>
    <t>TOKYOFIN</t>
  </si>
  <si>
    <t>Prism Medico and Pharmacy Ltd</t>
  </si>
  <si>
    <t>PRISMMEDI</t>
  </si>
  <si>
    <t>Transwind Infrastructures Ltd</t>
  </si>
  <si>
    <t>TRANSWIND</t>
  </si>
  <si>
    <t>Alexander Stamps and Coin Ltd</t>
  </si>
  <si>
    <t>ALEXANDER</t>
  </si>
  <si>
    <t>United Interactive Ltd</t>
  </si>
  <si>
    <t>UNITEDINT</t>
  </si>
  <si>
    <t>Opal Luxury Time Products Ltd</t>
  </si>
  <si>
    <t>OPAL</t>
  </si>
  <si>
    <t>Amiable Logistics (India) Ltd</t>
  </si>
  <si>
    <t>AMIABLE</t>
  </si>
  <si>
    <t>Rapid Investments Ltd</t>
  </si>
  <si>
    <t>RAPIDIN</t>
  </si>
  <si>
    <t>Longview Tea Co Ltd</t>
  </si>
  <si>
    <t>LONTE</t>
  </si>
  <si>
    <t>Mirae Asset Hang Seng TECH ETF</t>
  </si>
  <si>
    <t>MAHKTECH</t>
  </si>
  <si>
    <t>Meyer Apparel Ltd</t>
  </si>
  <si>
    <t>Perfect-Octave Media Projects Ltd</t>
  </si>
  <si>
    <t>OCTAVE</t>
  </si>
  <si>
    <t>Artificial Electronics Intelligent Material Ltd</t>
  </si>
  <si>
    <t>AEIM</t>
  </si>
  <si>
    <t>Abhishek Finlease Ltd</t>
  </si>
  <si>
    <t>ABHIFIN</t>
  </si>
  <si>
    <t>India Lease Development Ltd</t>
  </si>
  <si>
    <t>INDLEASE</t>
  </si>
  <si>
    <t>Vikalp Securities Ltd</t>
  </si>
  <si>
    <t>VIKALPS</t>
  </si>
  <si>
    <t>Modern Shares and Stockbrokers Ltd</t>
  </si>
  <si>
    <t>MODRNSH</t>
  </si>
  <si>
    <t>Mehta Integrated Finance Ltd</t>
  </si>
  <si>
    <t>MEHIF</t>
  </si>
  <si>
    <t>Aryavan Enterprise Ltd</t>
  </si>
  <si>
    <t>ARYAVAN</t>
  </si>
  <si>
    <t>Disha Resources Ltd</t>
  </si>
  <si>
    <t>Raama Paper Mills Ltd</t>
  </si>
  <si>
    <t>RAMAPPR-B</t>
  </si>
  <si>
    <t>Sea TV Network Ltd</t>
  </si>
  <si>
    <t>SEATV</t>
  </si>
  <si>
    <t>Sanathnagar Enterprises Ltd</t>
  </si>
  <si>
    <t>Vaxtex Cotfab Ltd</t>
  </si>
  <si>
    <t>VCL</t>
  </si>
  <si>
    <t>Kakatiya Textiles Ltd</t>
  </si>
  <si>
    <t>KAKTEX</t>
  </si>
  <si>
    <t>Supreme (India) Impex Ltd</t>
  </si>
  <si>
    <t>SIIL</t>
  </si>
  <si>
    <t>SK International Export Ltd</t>
  </si>
  <si>
    <t>SKIEL</t>
  </si>
  <si>
    <t>Aroma Enterprises (India) Ltd</t>
  </si>
  <si>
    <t>AROMAENT</t>
  </si>
  <si>
    <t>Harmony Capital Services Ltd</t>
  </si>
  <si>
    <t>HRMNYCP</t>
  </si>
  <si>
    <t>Kush Industries Ltd</t>
  </si>
  <si>
    <t>KUSHIND</t>
  </si>
  <si>
    <t>Esaar (India) Ltd</t>
  </si>
  <si>
    <t>ESARIND</t>
  </si>
  <si>
    <t>Ashtasidhhi Industries Ltd</t>
  </si>
  <si>
    <t>GUJINV</t>
  </si>
  <si>
    <t>Norris Medicines Ltd</t>
  </si>
  <si>
    <t>NORRIS</t>
  </si>
  <si>
    <t>ICICI Prudential Nifty50 Value 20 ETF</t>
  </si>
  <si>
    <t>NV20IETF</t>
  </si>
  <si>
    <t>Jagsonpal Finance and Leasing Ltd</t>
  </si>
  <si>
    <t>JAGSONFI</t>
  </si>
  <si>
    <t>Rajputana Investment &amp; Finance Ltd</t>
  </si>
  <si>
    <t>RAJPUTANA</t>
  </si>
  <si>
    <t>Trinity League India Ltd</t>
  </si>
  <si>
    <t>TRINITYLEA</t>
  </si>
  <si>
    <t>Amalgamated Electricity Company Ltd</t>
  </si>
  <si>
    <t>AMALGAM</t>
  </si>
  <si>
    <t>Radha Madhav Corp Ltd</t>
  </si>
  <si>
    <t>RMCL</t>
  </si>
  <si>
    <t>Jet infraventure Ltd</t>
  </si>
  <si>
    <t>JETINFRA</t>
  </si>
  <si>
    <t>Ekennis Software Service Ltd</t>
  </si>
  <si>
    <t>EKENNIS</t>
  </si>
  <si>
    <t>Velox Industries Ltd</t>
  </si>
  <si>
    <t>VELOXIND</t>
  </si>
  <si>
    <t>SMVD Poly Pack Ltd</t>
  </si>
  <si>
    <t>SMVD</t>
  </si>
  <si>
    <t>Lippi Systems Ltd</t>
  </si>
  <si>
    <t>LIPPISYS</t>
  </si>
  <si>
    <t>Lynx Machinery and Commercials Ltd</t>
  </si>
  <si>
    <t>LYNMC</t>
  </si>
  <si>
    <t>Libord Securities Ltd</t>
  </si>
  <si>
    <t>LIBORD</t>
  </si>
  <si>
    <t>Simplex Mills Company Ltd</t>
  </si>
  <si>
    <t>SIMPLXMIL</t>
  </si>
  <si>
    <t>Shalimar Agencies Ltd</t>
  </si>
  <si>
    <t>SAGL</t>
  </si>
  <si>
    <t>Catvision Ltd</t>
  </si>
  <si>
    <t>CATVISION</t>
  </si>
  <si>
    <t>Amraworld Agrico Ltd</t>
  </si>
  <si>
    <t>AMRAAGRI</t>
  </si>
  <si>
    <t>Prima Agro Ltd</t>
  </si>
  <si>
    <t>PRIMAGR</t>
  </si>
  <si>
    <t>Padmanabh Alloys and Polymers Ltd</t>
  </si>
  <si>
    <t>PADALPO</t>
  </si>
  <si>
    <t>Future Supply Chain Solutions Ltd</t>
  </si>
  <si>
    <t>FSC</t>
  </si>
  <si>
    <t>Shah Foods Ltd</t>
  </si>
  <si>
    <t>SHAHFOOD</t>
  </si>
  <si>
    <t>Suryavanshi Spinning Mills Ltd</t>
  </si>
  <si>
    <t>SURYVANSP</t>
  </si>
  <si>
    <t>Shukra Bullions Ltd</t>
  </si>
  <si>
    <t>SKRABUL</t>
  </si>
  <si>
    <t>Sun Retail Ltd</t>
  </si>
  <si>
    <t>SUNRETAIL</t>
  </si>
  <si>
    <t>UTL Industries Ltd</t>
  </si>
  <si>
    <t>UTLINDS</t>
  </si>
  <si>
    <t>Cubical Financial Services Ltd</t>
  </si>
  <si>
    <t>CUBIFIN</t>
  </si>
  <si>
    <t>Market Creators Ltd</t>
  </si>
  <si>
    <t>MKTCREAT</t>
  </si>
  <si>
    <t>Uniroyal Marine Exports Ltd</t>
  </si>
  <si>
    <t>UNRYLMA</t>
  </si>
  <si>
    <t>Amarnath Securities Ltd</t>
  </si>
  <si>
    <t>AMARSEC</t>
  </si>
  <si>
    <t>ICICI Prudential Nifty India Consumption ETF</t>
  </si>
  <si>
    <t>CONSUMIETF</t>
  </si>
  <si>
    <t>Delta Industrial Resources Ltd</t>
  </si>
  <si>
    <t>DELTA</t>
  </si>
  <si>
    <t>Colinz Laboratories Ltd</t>
  </si>
  <si>
    <t>COLINZ</t>
  </si>
  <si>
    <t>Prabhat Dairy Ltd</t>
  </si>
  <si>
    <t>PRABHAT</t>
  </si>
  <si>
    <t>Abate AS Industries Ltd</t>
  </si>
  <si>
    <t>ABATEAS</t>
  </si>
  <si>
    <t>Bridge Securities Ltd</t>
  </si>
  <si>
    <t>BRIDGESE</t>
  </si>
  <si>
    <t>Anjani Finance Ltd</t>
  </si>
  <si>
    <t>ANJANIFIN</t>
  </si>
  <si>
    <t>Northlink Fiscal and Capital Services Ltd</t>
  </si>
  <si>
    <t>NORTHLINK</t>
  </si>
  <si>
    <t>Jindal Leasefin Ltd</t>
  </si>
  <si>
    <t>JLL</t>
  </si>
  <si>
    <t>SI Capital &amp; Financial Services Ltd</t>
  </si>
  <si>
    <t>SICAPIT</t>
  </si>
  <si>
    <t>Mehta Securities Ltd</t>
  </si>
  <si>
    <t>MEHSECU</t>
  </si>
  <si>
    <t>Gowra Leasing and Finance Ltd</t>
  </si>
  <si>
    <t>GOWRALE</t>
  </si>
  <si>
    <t>Premier Ltd</t>
  </si>
  <si>
    <t>PREMIER</t>
  </si>
  <si>
    <t>Eurotex Industries and Exports Ltd</t>
  </si>
  <si>
    <t>EUROTEXIND</t>
  </si>
  <si>
    <t>Raj Packaging Industries Ltd</t>
  </si>
  <si>
    <t>RAJPACK</t>
  </si>
  <si>
    <t>Jakharia Fabric Ltd</t>
  </si>
  <si>
    <t>JAKHARIA</t>
  </si>
  <si>
    <t>DSP Nifty 50 ETF</t>
  </si>
  <si>
    <t>NIFTY50ADD</t>
  </si>
  <si>
    <t>HDFC Nifty Private Bank ETF</t>
  </si>
  <si>
    <t>HDFCPVTBAN</t>
  </si>
  <si>
    <t>Lords Ishwar Hotels Ltd</t>
  </si>
  <si>
    <t>LORDSHOTL</t>
  </si>
  <si>
    <t>Panth Infinity Ltd</t>
  </si>
  <si>
    <t>PANTH</t>
  </si>
  <si>
    <t>Shree Steel Wire Ropes Ltd</t>
  </si>
  <si>
    <t>SSWRL</t>
  </si>
  <si>
    <t>Seasons Textiles Ltd</t>
  </si>
  <si>
    <t>SEASONST</t>
  </si>
  <si>
    <t>Surya India Ltd</t>
  </si>
  <si>
    <t>SURYAINDIA</t>
  </si>
  <si>
    <t>Parmax Pharma Ltd</t>
  </si>
  <si>
    <t>PARMAX</t>
  </si>
  <si>
    <t>Saianand Commercial Ltd</t>
  </si>
  <si>
    <t>SAICOM</t>
  </si>
  <si>
    <t>Glittek Granites Ltd</t>
  </si>
  <si>
    <t>GLITTEKG</t>
  </si>
  <si>
    <t>Indo Euro Indchem Ltd</t>
  </si>
  <si>
    <t>INDOEURO</t>
  </si>
  <si>
    <t>Aditya BSL S&amp;P BSE Sensex ETF</t>
  </si>
  <si>
    <t>BSLSENETFG</t>
  </si>
  <si>
    <t>Raasi Refractories Ltd</t>
  </si>
  <si>
    <t>RASSIREF</t>
  </si>
  <si>
    <t>Elegant Floriculture &amp; Agrotech (India) Ltd</t>
  </si>
  <si>
    <t>ELEFLOR</t>
  </si>
  <si>
    <t>Avishkar Infra Realty Ltd</t>
  </si>
  <si>
    <t>AIRLTD</t>
  </si>
  <si>
    <t>Nippon IN ETF Nifty 8-13 yr G-Sec Long Term Gilt</t>
  </si>
  <si>
    <t>LTGILTBEES</t>
  </si>
  <si>
    <t>S V Trading and Agencies Ltd</t>
  </si>
  <si>
    <t>ZSVTRADI</t>
  </si>
  <si>
    <t>Soni Medicare Ltd</t>
  </si>
  <si>
    <t>SML</t>
  </si>
  <si>
    <t>Bhagawati Oxygen Ltd</t>
  </si>
  <si>
    <t>BHAGWOX</t>
  </si>
  <si>
    <t>Stellar Capital Services Ltd</t>
  </si>
  <si>
    <t>STELLAR</t>
  </si>
  <si>
    <t>Rajasthan Cylinders and Containers Ltd</t>
  </si>
  <si>
    <t>RCCL</t>
  </si>
  <si>
    <t>Vani Commercials Ltd</t>
  </si>
  <si>
    <t>VANICOM</t>
  </si>
  <si>
    <t>Arunis Abode Ltd</t>
  </si>
  <si>
    <t>ARUNIS</t>
  </si>
  <si>
    <t>Arihant's Securities Ltd</t>
  </si>
  <si>
    <t>ARISE</t>
  </si>
  <si>
    <t>Supertex Industries Ltd</t>
  </si>
  <si>
    <t>SUPERTEX</t>
  </si>
  <si>
    <t>National Plywood Industries Ltd</t>
  </si>
  <si>
    <t>NATPLY</t>
  </si>
  <si>
    <t>Kairosoft AI Solutions Ltd</t>
  </si>
  <si>
    <t>PANKAJPIYUS</t>
  </si>
  <si>
    <t>Risa International Ltd</t>
  </si>
  <si>
    <t>RISAINTL</t>
  </si>
  <si>
    <t>Sirohia &amp; Sons Ltd</t>
  </si>
  <si>
    <t>SIROHIA</t>
  </si>
  <si>
    <t>Pratiksha Chemicals Ltd</t>
  </si>
  <si>
    <t>PRATIKSH</t>
  </si>
  <si>
    <t>Southern Infosys Ltd</t>
  </si>
  <si>
    <t>SOUTHERNIN</t>
  </si>
  <si>
    <t>Sailani Tours N Travel Limited</t>
  </si>
  <si>
    <t>SAILANI</t>
  </si>
  <si>
    <t>Quantum Nifty 50 ETF</t>
  </si>
  <si>
    <t>QNIFTY</t>
  </si>
  <si>
    <t>Phyto Chem (India) Ltd</t>
  </si>
  <si>
    <t>PHYTO</t>
  </si>
  <si>
    <t>Unjha Formulations Ltd</t>
  </si>
  <si>
    <t>UNJHAFOR</t>
  </si>
  <si>
    <t>Rander Corp Ltd</t>
  </si>
  <si>
    <t>RANDER</t>
  </si>
  <si>
    <t>Motilal Oswal S&amp;P BSE Low Volatility ETF</t>
  </si>
  <si>
    <t>MOLOWVOL</t>
  </si>
  <si>
    <t>Shangar Decor Ltd</t>
  </si>
  <si>
    <t>SHANGAR</t>
  </si>
  <si>
    <t>Shree Manufacturing Co Ltd</t>
  </si>
  <si>
    <t>SHRMFGC</t>
  </si>
  <si>
    <t>Galaxy Agrico Exports Ltd</t>
  </si>
  <si>
    <t>GALAGEX</t>
  </si>
  <si>
    <t>BCL Enterprises Ltd</t>
  </si>
  <si>
    <t>BCLENTERPR</t>
  </si>
  <si>
    <t>Univa Foods Ltd</t>
  </si>
  <si>
    <t>UNIVAFOODS</t>
  </si>
  <si>
    <t>Sab Events &amp; Governance Now Media Ltd</t>
  </si>
  <si>
    <t>SABEVENTS</t>
  </si>
  <si>
    <t>Panafic Industrials Ltd</t>
  </si>
  <si>
    <t>PANAFIC</t>
  </si>
  <si>
    <t>Beryl Securities Ltd</t>
  </si>
  <si>
    <t>BERYLSE</t>
  </si>
  <si>
    <t>Kalyani Commercials Ltd</t>
  </si>
  <si>
    <t>Polycon International Ltd</t>
  </si>
  <si>
    <t>POLYCON</t>
  </si>
  <si>
    <t>Shyamkamal Investments Ltd</t>
  </si>
  <si>
    <t>SHYMINV</t>
  </si>
  <si>
    <t>Photon Capital Advisors Ltd</t>
  </si>
  <si>
    <t>PHOTON</t>
  </si>
  <si>
    <t>Minaxi Textiles Ltd</t>
  </si>
  <si>
    <t>MINAXI</t>
  </si>
  <si>
    <t>Seven Hill Industries Ltd</t>
  </si>
  <si>
    <t>SEVENHILL</t>
  </si>
  <si>
    <t>Santosh Fine Fab Ltd</t>
  </si>
  <si>
    <t>SANTOSHF</t>
  </si>
  <si>
    <t>Soma Papers and Industries Ltd</t>
  </si>
  <si>
    <t>SOMAPPR</t>
  </si>
  <si>
    <t>Radaan Media Works India Ltd</t>
  </si>
  <si>
    <t>RADAAN</t>
  </si>
  <si>
    <t>Blue Coast Hotels Ltd</t>
  </si>
  <si>
    <t>BLUECOAST</t>
  </si>
  <si>
    <t>Virgo Global Ltd</t>
  </si>
  <si>
    <t>VIRGOGLOB</t>
  </si>
  <si>
    <t>SRU Steels Ltd</t>
  </si>
  <si>
    <t>SRUSTEELS</t>
  </si>
  <si>
    <t>Kuwer Industries Ltd</t>
  </si>
  <si>
    <t>KUWERIN</t>
  </si>
  <si>
    <t>SC Agrotech Ltd</t>
  </si>
  <si>
    <t>SCAGRO</t>
  </si>
  <si>
    <t>Kotak Nifty Alpha 50 ETF</t>
  </si>
  <si>
    <t>ALPHA</t>
  </si>
  <si>
    <t>Creative Eye Ltd</t>
  </si>
  <si>
    <t>CREATIVEYE</t>
  </si>
  <si>
    <t>Aanchal Ispat Ltd</t>
  </si>
  <si>
    <t>AANCHALISP</t>
  </si>
  <si>
    <t>Niraj Ispat Industries Ltd</t>
  </si>
  <si>
    <t>NIRAJISPAT</t>
  </si>
  <si>
    <t>Oswal Yarns Ltd</t>
  </si>
  <si>
    <t>OSWAYRN</t>
  </si>
  <si>
    <t>Omega Interactive Technologies Ltd</t>
  </si>
  <si>
    <t>OMEGAIN</t>
  </si>
  <si>
    <t>Navigant Corporate Advisors Ltd</t>
  </si>
  <si>
    <t>NAVIGANT</t>
  </si>
  <si>
    <t>Millennium Online Solutions (India) Ltd</t>
  </si>
  <si>
    <t>MILLENNIUM</t>
  </si>
  <si>
    <t>Objectone Information Systems Ltd</t>
  </si>
  <si>
    <t>OONE</t>
  </si>
  <si>
    <t>Shukra Jewellery Ltd</t>
  </si>
  <si>
    <t>SHUKJEW</t>
  </si>
  <si>
    <t>Sharpline Broadcast Ltd</t>
  </si>
  <si>
    <t>SHARPLINE</t>
  </si>
  <si>
    <t>Bindal Exports Ltd</t>
  </si>
  <si>
    <t>BINDALEXPO</t>
  </si>
  <si>
    <t>Kotak Nifty 100 Low Volatility 30 ETF</t>
  </si>
  <si>
    <t>LOWVOL1</t>
  </si>
  <si>
    <t>Encash Entertainment Ltd</t>
  </si>
  <si>
    <t>ENCASH</t>
  </si>
  <si>
    <t>Devine Impex Ltd</t>
  </si>
  <si>
    <t>DEVINE</t>
  </si>
  <si>
    <t>Bazel International Ltd</t>
  </si>
  <si>
    <t>BAZELINTER</t>
  </si>
  <si>
    <t>Nippon India ETF Nifty 100</t>
  </si>
  <si>
    <t>NIF100BEES</t>
  </si>
  <si>
    <t>Interactive Financial Services Ltd</t>
  </si>
  <si>
    <t>IFINSER</t>
  </si>
  <si>
    <t>Pyxis Finvest Ltd</t>
  </si>
  <si>
    <t>PYXISFIN</t>
  </si>
  <si>
    <t>Gallops Enterprise Ltd</t>
  </si>
  <si>
    <t>GALLOPENT</t>
  </si>
  <si>
    <t>GCM Capital Advisors Ltd</t>
  </si>
  <si>
    <t>GCMCAPI</t>
  </si>
  <si>
    <t>Triton Corp Ltd</t>
  </si>
  <si>
    <t>TRITON</t>
  </si>
  <si>
    <t>CDG Petchem Ltd</t>
  </si>
  <si>
    <t>CDG</t>
  </si>
  <si>
    <t>Premier Synthetics Ltd</t>
  </si>
  <si>
    <t>PREMSYN</t>
  </si>
  <si>
    <t>Senthil Infotek Ltd</t>
  </si>
  <si>
    <t>SENINFO</t>
  </si>
  <si>
    <t>Shivagrico Implements Ltd</t>
  </si>
  <si>
    <t>SHIVAGR</t>
  </si>
  <si>
    <t>Rajasthan Petro Synthetics Ltd</t>
  </si>
  <si>
    <t>RAJSPTR</t>
  </si>
  <si>
    <t>Eastcoast Steel Ltd</t>
  </si>
  <si>
    <t>ECSTSTL</t>
  </si>
  <si>
    <t>Nippon India ETF Hang Seng BeES</t>
  </si>
  <si>
    <t>HNGSNGBEES</t>
  </si>
  <si>
    <t>VKJ Infra Developers Ltd</t>
  </si>
  <si>
    <t>VKJINFRA</t>
  </si>
  <si>
    <t>Integrated Proteins Ltd</t>
  </si>
  <si>
    <t>INTEGFD</t>
  </si>
  <si>
    <t>VB Industries Ltd</t>
  </si>
  <si>
    <t>VBIND</t>
  </si>
  <si>
    <t>Span Divergent Ltd</t>
  </si>
  <si>
    <t>SDL</t>
  </si>
  <si>
    <t>Motilal Oswal Nasdaq Q50 ETF</t>
  </si>
  <si>
    <t>MONQ50</t>
  </si>
  <si>
    <t>Welterman International Ltd</t>
  </si>
  <si>
    <t>WELTI</t>
  </si>
  <si>
    <t>RGF Capital Markets Ltd</t>
  </si>
  <si>
    <t>RGF</t>
  </si>
  <si>
    <t>Shoora Designs Ltd</t>
  </si>
  <si>
    <t>SHOORA</t>
  </si>
  <si>
    <t>Jointeca Education Solutions Ltd</t>
  </si>
  <si>
    <t>JOINTECAED</t>
  </si>
  <si>
    <t>Euro-Leder Fashion Ltd</t>
  </si>
  <si>
    <t>EUROLED</t>
  </si>
  <si>
    <t>Adinath Exim Resources Ltd</t>
  </si>
  <si>
    <t>ADIEXRE</t>
  </si>
  <si>
    <t>C J Gelatine Products Ltd</t>
  </si>
  <si>
    <t>CJGEL</t>
  </si>
  <si>
    <t>Goenka Business &amp; Finance Ltd</t>
  </si>
  <si>
    <t>GBFL</t>
  </si>
  <si>
    <t>Dhruv Wellness Ltd</t>
  </si>
  <si>
    <t>DWL</t>
  </si>
  <si>
    <t>Filmcity Media Ltd</t>
  </si>
  <si>
    <t>FILME</t>
  </si>
  <si>
    <t>HDFC Nifty100 Quality 30 ETF</t>
  </si>
  <si>
    <t>HDFCQUAL</t>
  </si>
  <si>
    <t>GSB Finance Ltd</t>
  </si>
  <si>
    <t>GSBFIN</t>
  </si>
  <si>
    <t>Raconteur Global Resources Ltd</t>
  </si>
  <si>
    <t>RACONTEUR</t>
  </si>
  <si>
    <t>Adline Chem Lab Ltd</t>
  </si>
  <si>
    <t>ADLINE</t>
  </si>
  <si>
    <t>Longspur International Ventures Ltd</t>
  </si>
  <si>
    <t>LONGSPUR</t>
  </si>
  <si>
    <t>Mipco Seamless Rings (Gujarat) Ltd</t>
  </si>
  <si>
    <t>MPCOSEMB</t>
  </si>
  <si>
    <t>Ganga Pharmaceuticals Ltd</t>
  </si>
  <si>
    <t>GANGAPHARM</t>
  </si>
  <si>
    <t>Chemo Pharma Laboratories Ltd</t>
  </si>
  <si>
    <t>CHEMOPH</t>
  </si>
  <si>
    <t>Tulasee Bio-Ethanol Ltd</t>
  </si>
  <si>
    <t>TULASEEBIOE</t>
  </si>
  <si>
    <t>Oil &amp; Gas Refining &amp; Marketing</t>
  </si>
  <si>
    <t>Munoth Communication Ltd</t>
  </si>
  <si>
    <t>MCLTD</t>
  </si>
  <si>
    <t>Gujarat Cotex Ltd</t>
  </si>
  <si>
    <t>GUJCOTEX</t>
  </si>
  <si>
    <t>Subhash Silk Mills Ltd</t>
  </si>
  <si>
    <t>SUBSM</t>
  </si>
  <si>
    <t>Accord Synergy Ltd</t>
  </si>
  <si>
    <t>ACCORD</t>
  </si>
  <si>
    <t>Swagtam Trading and Services Ltd</t>
  </si>
  <si>
    <t>SWAGTAM</t>
  </si>
  <si>
    <t>VCU Data Management Ltd</t>
  </si>
  <si>
    <t>VCU</t>
  </si>
  <si>
    <t>Haria Exports Ltd</t>
  </si>
  <si>
    <t>HARIAEXPO</t>
  </si>
  <si>
    <t>OTCO International Ltd</t>
  </si>
  <si>
    <t>OTCO</t>
  </si>
  <si>
    <t>K Z Leasing and Finance Ltd</t>
  </si>
  <si>
    <t>KZLFIN</t>
  </si>
  <si>
    <t>Setubandhan Infrastructure Ltd</t>
  </si>
  <si>
    <t>SETUINFRA</t>
  </si>
  <si>
    <t>Shakti Press Ltd</t>
  </si>
  <si>
    <t>SHAKTIPR</t>
  </si>
  <si>
    <t>Net Pix Shorts Digital Media Ltd</t>
  </si>
  <si>
    <t>NETPIX</t>
  </si>
  <si>
    <t>Mahan Industries Ltd</t>
  </si>
  <si>
    <t>MAHANIN</t>
  </si>
  <si>
    <t>Gagan Gases Ltd</t>
  </si>
  <si>
    <t>GAGAN</t>
  </si>
  <si>
    <t>Abhinav Leasing &amp; Finance Ltd</t>
  </si>
  <si>
    <t>ALFL</t>
  </si>
  <si>
    <t>Flora Corporation Ltd</t>
  </si>
  <si>
    <t>FLORACORP</t>
  </si>
  <si>
    <t>Ladam Affordable Housing Ltd</t>
  </si>
  <si>
    <t>LAHL</t>
  </si>
  <si>
    <t>Taparia Tools Ltd</t>
  </si>
  <si>
    <t>TAPARIA</t>
  </si>
  <si>
    <t>Vaksons Automobiles Ltd</t>
  </si>
  <si>
    <t>NAKSH</t>
  </si>
  <si>
    <t>Quantum Build-Tech Ltd</t>
  </si>
  <si>
    <t>QUANTBUILD</t>
  </si>
  <si>
    <t>Monind Ltd</t>
  </si>
  <si>
    <t>MONIND</t>
  </si>
  <si>
    <t>RLF Ltd</t>
  </si>
  <si>
    <t>RLF</t>
  </si>
  <si>
    <t>Symbiox Investment &amp; Trading Co Ltd</t>
  </si>
  <si>
    <t>SYMBIOX</t>
  </si>
  <si>
    <t>Dhyaani Tradeventtures Ltd</t>
  </si>
  <si>
    <t>DHYAANITR</t>
  </si>
  <si>
    <t>Vaghani Techno Build Ltd</t>
  </si>
  <si>
    <t>VAGHANI</t>
  </si>
  <si>
    <t>Welcure Drugs and Pharmaceuticals Ltd</t>
  </si>
  <si>
    <t>WELCURE</t>
  </si>
  <si>
    <t>IEC Education Ltd</t>
  </si>
  <si>
    <t>IECEDU</t>
  </si>
  <si>
    <t>F G P Ltd</t>
  </si>
  <si>
    <t>FGP</t>
  </si>
  <si>
    <t>Ramgopal Polytex Ltd</t>
  </si>
  <si>
    <t>RAMGOPOLY</t>
  </si>
  <si>
    <t>Suumaya Corporation Ltd</t>
  </si>
  <si>
    <t>SUUMAYA</t>
  </si>
  <si>
    <t>Dr Lalchandani Labs Ltd</t>
  </si>
  <si>
    <t>DLCL</t>
  </si>
  <si>
    <t>Prime Capital Market Ltd</t>
  </si>
  <si>
    <t>PRIMECAPM</t>
  </si>
  <si>
    <t>ANS Industries Ltd</t>
  </si>
  <si>
    <t>ANSINDUS</t>
  </si>
  <si>
    <t>Kandagiri Spinning Millis Ltd</t>
  </si>
  <si>
    <t>KANDAGIRI</t>
  </si>
  <si>
    <t>VR Woodart Ltd</t>
  </si>
  <si>
    <t>VRWODAR</t>
  </si>
  <si>
    <t>Sanchay Finvest Ltd</t>
  </si>
  <si>
    <t>SANCF</t>
  </si>
  <si>
    <t>Amit International Ltd</t>
  </si>
  <si>
    <t>AMITINT</t>
  </si>
  <si>
    <t>Chemiesynth (Vapi) Ltd</t>
  </si>
  <si>
    <t>CHEMIESYNT</t>
  </si>
  <si>
    <t>HDFC Nifty Growth Sectors 15 ETF</t>
  </si>
  <si>
    <t>HDFCGROWTH</t>
  </si>
  <si>
    <t>Indian Link Chain Manufactrers Ltd</t>
  </si>
  <si>
    <t>INLCM</t>
  </si>
  <si>
    <t>Siddha Ventures Ltd</t>
  </si>
  <si>
    <t>SIDDHA</t>
  </si>
  <si>
    <t>Dhanvantri Jeevan Rekha Ltd</t>
  </si>
  <si>
    <t>ZDHJERK</t>
  </si>
  <si>
    <t>Kiran Print Pack Ltd</t>
  </si>
  <si>
    <t>KIRANPR</t>
  </si>
  <si>
    <t>Rama Petrochemicals Ltd</t>
  </si>
  <si>
    <t>RAMAPETRO</t>
  </si>
  <si>
    <t>Peeti Securities Ltd</t>
  </si>
  <si>
    <t>PEETISEC</t>
  </si>
  <si>
    <t>NCC Blue Water Products Ltd</t>
  </si>
  <si>
    <t>NCCBLUE</t>
  </si>
  <si>
    <t>Fone4 Communications(India) Ltd</t>
  </si>
  <si>
    <t>FONE4</t>
  </si>
  <si>
    <t>Bacil Pharma Ltd</t>
  </si>
  <si>
    <t>BACPHAR</t>
  </si>
  <si>
    <t>Quantum Digital Vision (India) Ltd</t>
  </si>
  <si>
    <t>QUANTDIA</t>
  </si>
  <si>
    <t>Mercury Trade Links Ltd</t>
  </si>
  <si>
    <t>MERCTRD</t>
  </si>
  <si>
    <t>Lexoraa Industries Ltd</t>
  </si>
  <si>
    <t>SERVOTEACH</t>
  </si>
  <si>
    <t>First Fintec Ltd</t>
  </si>
  <si>
    <t>FIRSTFIN</t>
  </si>
  <si>
    <t>Kumbhat Financial Services Ltd</t>
  </si>
  <si>
    <t>KUMPFIN</t>
  </si>
  <si>
    <t>Mega Fin (India) Ltd</t>
  </si>
  <si>
    <t>MEGFI</t>
  </si>
  <si>
    <t>Olympic Oil Industries Ltd</t>
  </si>
  <si>
    <t>OLYOI</t>
  </si>
  <si>
    <t>Rotographics India Ltd</t>
  </si>
  <si>
    <t>RGIL</t>
  </si>
  <si>
    <t>Nouveau Global Ventures Ltd</t>
  </si>
  <si>
    <t>NOUVEAU</t>
  </si>
  <si>
    <t>Mount Housing and Infrastructure Ltd</t>
  </si>
  <si>
    <t>MOUNT</t>
  </si>
  <si>
    <t>KMF Builders and Developers Ltd</t>
  </si>
  <si>
    <t>KMFBLDR</t>
  </si>
  <si>
    <t>V B Desai Financial Services Ltd</t>
  </si>
  <si>
    <t>VBDESAI</t>
  </si>
  <si>
    <t>Neo Infracon Ltd</t>
  </si>
  <si>
    <t>NEOINFRA</t>
  </si>
  <si>
    <t>Nexus Surgical and Medicare Ltd</t>
  </si>
  <si>
    <t>NEXUSSURGL</t>
  </si>
  <si>
    <t>Zinema Media and Entertainment Ltd</t>
  </si>
  <si>
    <t>ZINEMA</t>
  </si>
  <si>
    <t>Sree Jayalakshmi Autospin Ltd</t>
  </si>
  <si>
    <t>SREEJAYA</t>
  </si>
  <si>
    <t>Minolta Finance Ltd</t>
  </si>
  <si>
    <t>MINOLTAF</t>
  </si>
  <si>
    <t>Chadha Papers Ltd</t>
  </si>
  <si>
    <t>CHADPAP</t>
  </si>
  <si>
    <t>Shashwat Furnishing Solutions Ltd</t>
  </si>
  <si>
    <t>SFSL</t>
  </si>
  <si>
    <t>Kashyap Tele-Medicines Ltd</t>
  </si>
  <si>
    <t>KASHYAP</t>
  </si>
  <si>
    <t>Vision Cinemas Ltd</t>
  </si>
  <si>
    <t>VISIONCINE</t>
  </si>
  <si>
    <t>Foundry Fuel Products Ltd</t>
  </si>
  <si>
    <t>FFPL</t>
  </si>
  <si>
    <t>Sabrimala Industries India Ltd</t>
  </si>
  <si>
    <t>Golden Carpets Ltd</t>
  </si>
  <si>
    <t>GOLCA</t>
  </si>
  <si>
    <t>Enterprise International Ltd</t>
  </si>
  <si>
    <t>ENTRINT</t>
  </si>
  <si>
    <t>Kabra Drugs Ltd</t>
  </si>
  <si>
    <t>KABRADG</t>
  </si>
  <si>
    <t>Saffron Industries Ltd</t>
  </si>
  <si>
    <t>SAFFRON</t>
  </si>
  <si>
    <t>BKM Industries Ltd</t>
  </si>
  <si>
    <t>BKMINDST</t>
  </si>
  <si>
    <t>Mukta Agriculture Ltd</t>
  </si>
  <si>
    <t>MUKTA</t>
  </si>
  <si>
    <t>RSC International Ltd</t>
  </si>
  <si>
    <t>RSCINT</t>
  </si>
  <si>
    <t>Haria Apparels Ltd</t>
  </si>
  <si>
    <t>HARIAAPL</t>
  </si>
  <si>
    <t>Tashi India Ltd</t>
  </si>
  <si>
    <t>TASHIND</t>
  </si>
  <si>
    <t>Rich Universe Network Ltd</t>
  </si>
  <si>
    <t>RICHUNV</t>
  </si>
  <si>
    <t>Mystic Electronics Ltd</t>
  </si>
  <si>
    <t>MYSTICELE</t>
  </si>
  <si>
    <t>HDFC Nifty NEXT 50 ETF</t>
  </si>
  <si>
    <t>HDFCNEXT50</t>
  </si>
  <si>
    <t>Polytex India Ltd</t>
  </si>
  <si>
    <t>POLYTEX</t>
  </si>
  <si>
    <t>Ramsons Projects Ltd</t>
  </si>
  <si>
    <t>RAMSONS</t>
  </si>
  <si>
    <t>Krishna Capital and Securities Ltd</t>
  </si>
  <si>
    <t>KRISHNACAP</t>
  </si>
  <si>
    <t>AMS Polymers Ltd</t>
  </si>
  <si>
    <t>AMS</t>
  </si>
  <si>
    <t>Integra Capital Ltd</t>
  </si>
  <si>
    <t>INTCAPL</t>
  </si>
  <si>
    <t>Brijlaxmi Leasing &amp; Finance Ltd</t>
  </si>
  <si>
    <t>BRIJLEAS</t>
  </si>
  <si>
    <t>Sybly Industries Ltd</t>
  </si>
  <si>
    <t>SYBLY</t>
  </si>
  <si>
    <t>Super Bakers Ltd</t>
  </si>
  <si>
    <t>SUPERBAK</t>
  </si>
  <si>
    <t>Tamil Nadu Steel Tubes Ltd</t>
  </si>
  <si>
    <t>TNSTLTU</t>
  </si>
  <si>
    <t>Vinayak Polycon International Ltd</t>
  </si>
  <si>
    <t>VINAYAKPOL</t>
  </si>
  <si>
    <t>Shree Precoated Steels Ltd</t>
  </si>
  <si>
    <t>SPSL</t>
  </si>
  <si>
    <t>UTI S&amp;P BSE Sensex Next 50 Exchange Traded Fund</t>
  </si>
  <si>
    <t>UTISXN50</t>
  </si>
  <si>
    <t>Jonjua Overseas Ltd</t>
  </si>
  <si>
    <t>JONJUA</t>
  </si>
  <si>
    <t>Industrial Conglomerates</t>
  </si>
  <si>
    <t>Narmada Macplast Drip Irrigation Systems Ltd</t>
  </si>
  <si>
    <t>NARMP</t>
  </si>
  <si>
    <t>Khandelwal Extractions Ltd</t>
  </si>
  <si>
    <t>ZKHANDEN</t>
  </si>
  <si>
    <t>Universal Office Automation Ltd</t>
  </si>
  <si>
    <t>UNIOFFICE</t>
  </si>
  <si>
    <t>Goyal Associates Ltd</t>
  </si>
  <si>
    <t>GOYALASS</t>
  </si>
  <si>
    <t>Hittco Tools Ltd</t>
  </si>
  <si>
    <t>HITTCO</t>
  </si>
  <si>
    <t>Shree Salasar Investments Ltd</t>
  </si>
  <si>
    <t>SALSAIN</t>
  </si>
  <si>
    <t>Neelkanth Rock-Minerals Ltd</t>
  </si>
  <si>
    <t>NEELKAN</t>
  </si>
  <si>
    <t>Ushakiran Finance Ltd</t>
  </si>
  <si>
    <t>USHAKIRA</t>
  </si>
  <si>
    <t>Tranway Technologies Ltd</t>
  </si>
  <si>
    <t>TRANWAY</t>
  </si>
  <si>
    <t>Shri Niwas Leasing and Finance Ltd</t>
  </si>
  <si>
    <t>SHRINIWAS</t>
  </si>
  <si>
    <t>Bloom Dekor Ltd</t>
  </si>
  <si>
    <t>BLOOM</t>
  </si>
  <si>
    <t>J J Finance Corporation Ltd</t>
  </si>
  <si>
    <t>JJFINCOR</t>
  </si>
  <si>
    <t>Promact Impex Ltd</t>
  </si>
  <si>
    <t>PROMACT</t>
  </si>
  <si>
    <t>Hindustan Bio Sciences Ltd</t>
  </si>
  <si>
    <t>HINDBIO</t>
  </si>
  <si>
    <t>Rahul Merchandising Ltd</t>
  </si>
  <si>
    <t>RAHME</t>
  </si>
  <si>
    <t>Aravali Securities and Finance Ltd</t>
  </si>
  <si>
    <t>ARAVALIS</t>
  </si>
  <si>
    <t>Axis Silver ETF</t>
  </si>
  <si>
    <t>AXISILVER</t>
  </si>
  <si>
    <t>Vision Corporation Ltd</t>
  </si>
  <si>
    <t>VISIONCO</t>
  </si>
  <si>
    <t>Quasar India Ltd</t>
  </si>
  <si>
    <t>QUASAR</t>
  </si>
  <si>
    <t>Jayatma Industries Ltd</t>
  </si>
  <si>
    <t>JAYIND</t>
  </si>
  <si>
    <t>Containerway International Ltd</t>
  </si>
  <si>
    <t>CONTAINER</t>
  </si>
  <si>
    <t>Sri Amarnath Finance Ltd</t>
  </si>
  <si>
    <t>AMARNATH</t>
  </si>
  <si>
    <t>Vaxfab Enterprises Ltd</t>
  </si>
  <si>
    <t>VEL</t>
  </si>
  <si>
    <t>Thirani Projects Ltd</t>
  </si>
  <si>
    <t>TPROJECT</t>
  </si>
  <si>
    <t>VXL Instruments Ltd</t>
  </si>
  <si>
    <t>VXLINSTR</t>
  </si>
  <si>
    <t>Shantai Industries Ltd</t>
  </si>
  <si>
    <t>SHANTAI</t>
  </si>
  <si>
    <t>Umiya Tubes Ltd</t>
  </si>
  <si>
    <t>UMIYA</t>
  </si>
  <si>
    <t>Hasti Finance Ltd</t>
  </si>
  <si>
    <t>HASTIFIN</t>
  </si>
  <si>
    <t>RCI Industries &amp; Technologies Ltd</t>
  </si>
  <si>
    <t>RCIIND</t>
  </si>
  <si>
    <t>Kabra Commercial Ltd</t>
  </si>
  <si>
    <t>KCL</t>
  </si>
  <si>
    <t>Sanco Industries Ltd</t>
  </si>
  <si>
    <t>SANCO</t>
  </si>
  <si>
    <t>TeleCanor Global Ltd</t>
  </si>
  <si>
    <t>TELECANOR</t>
  </si>
  <si>
    <t>Shashank Traders Ltd</t>
  </si>
  <si>
    <t>SHASHANK</t>
  </si>
  <si>
    <t>Clio Infotech Ltd</t>
  </si>
  <si>
    <t>CLIOINFO</t>
  </si>
  <si>
    <t>Agio Paper &amp; Industries Ltd</t>
  </si>
  <si>
    <t>AGIOPAPER</t>
  </si>
  <si>
    <t>Nutricircle Ltd</t>
  </si>
  <si>
    <t>NUTRICIRCLE</t>
  </si>
  <si>
    <t>Wherrelz IT Solutions Ltd</t>
  </si>
  <si>
    <t>WITS</t>
  </si>
  <si>
    <t>Ambassador Intra Holdings Ltd</t>
  </si>
  <si>
    <t>AIHL</t>
  </si>
  <si>
    <t>AVI Products India Ltd</t>
  </si>
  <si>
    <t>APIL</t>
  </si>
  <si>
    <t>Sheshadri Industries Ltd</t>
  </si>
  <si>
    <t>SHESHAINDS</t>
  </si>
  <si>
    <t>N2N Technologies Ltd</t>
  </si>
  <si>
    <t>NNTL</t>
  </si>
  <si>
    <t>Kore Foods Ltd</t>
  </si>
  <si>
    <t>Sword-Edge Commercials Ltd</t>
  </si>
  <si>
    <t>SWORDEDGE</t>
  </si>
  <si>
    <t>MPS Pharmaa Ltd</t>
  </si>
  <si>
    <t>ADVIKLA</t>
  </si>
  <si>
    <t>Vardhman Concrete Ltd</t>
  </si>
  <si>
    <t>VARDHMAN</t>
  </si>
  <si>
    <t>Silver Pearl Hospitality &amp; Luxury Spaces Ltd</t>
  </si>
  <si>
    <t>SILVERPRL</t>
  </si>
  <si>
    <t>KOBO Biotech Ltd</t>
  </si>
  <si>
    <t>KOBO</t>
  </si>
  <si>
    <t>SDC Techmedia Ltd</t>
  </si>
  <si>
    <t>SDC</t>
  </si>
  <si>
    <t>Stanpacks (India) Ltd</t>
  </si>
  <si>
    <t>STANPACK</t>
  </si>
  <si>
    <t>Jain Marmo Industries Ltd</t>
  </si>
  <si>
    <t>JAINMARMO</t>
  </si>
  <si>
    <t>Parker Agro Chem Exports Ltd</t>
  </si>
  <si>
    <t>PARKERAC</t>
  </si>
  <si>
    <t>Unishire Urban Infra Ltd</t>
  </si>
  <si>
    <t>UNISHIRE</t>
  </si>
  <si>
    <t>Ramchandra Leasing and Finance Ltd</t>
  </si>
  <si>
    <t>RLFL</t>
  </si>
  <si>
    <t>CMI Ltd</t>
  </si>
  <si>
    <t>CMICABLES</t>
  </si>
  <si>
    <t>Pacheli Industrial Finance Ltd</t>
  </si>
  <si>
    <t>PIFL</t>
  </si>
  <si>
    <t>Aris International Ltd</t>
  </si>
  <si>
    <t>ARISINT</t>
  </si>
  <si>
    <t>Agarwal Fortune India Ltd</t>
  </si>
  <si>
    <t>AGARWAL</t>
  </si>
  <si>
    <t>Golkonda Aluminium Extrusions Ltd</t>
  </si>
  <si>
    <t>GOLKONDA</t>
  </si>
  <si>
    <t>Sungold Capital Ltd</t>
  </si>
  <si>
    <t>SUNGOLD</t>
  </si>
  <si>
    <t>IGC Industries Ltd</t>
  </si>
  <si>
    <t>IGCIL</t>
  </si>
  <si>
    <t>Continental Controls Ltd</t>
  </si>
  <si>
    <t>CONTICON</t>
  </si>
  <si>
    <t>Ashram Online.com Ltd</t>
  </si>
  <si>
    <t>ASHRAM</t>
  </si>
  <si>
    <t>Decillion Finance Ltd</t>
  </si>
  <si>
    <t>DFL</t>
  </si>
  <si>
    <t>Integrated Hitech Ltd</t>
  </si>
  <si>
    <t>INTEGHIT</t>
  </si>
  <si>
    <t>Standard Shoe Sole and Mould (India) Ltd</t>
  </si>
  <si>
    <t>STDSHOE</t>
  </si>
  <si>
    <t>Milestone Furniture Ltd</t>
  </si>
  <si>
    <t>MILEFUR</t>
  </si>
  <si>
    <t>Beeyu Overseas Ltd</t>
  </si>
  <si>
    <t>BEEYU</t>
  </si>
  <si>
    <t>Ganon Products Ltd</t>
  </si>
  <si>
    <t>GANONPRO</t>
  </si>
  <si>
    <t>Advance Syntex Ltd</t>
  </si>
  <si>
    <t>ASYL</t>
  </si>
  <si>
    <t>Vintage Securities Ltd</t>
  </si>
  <si>
    <t>VINTAGES</t>
  </si>
  <si>
    <t>G K Consultants Ltd</t>
  </si>
  <si>
    <t>GKCONS</t>
  </si>
  <si>
    <t>Trio Mercantile And Trading Ltd</t>
  </si>
  <si>
    <t>TRIOMERC</t>
  </si>
  <si>
    <t>Chandrima Mercantiles Ltd</t>
  </si>
  <si>
    <t>CHANDRIMA</t>
  </si>
  <si>
    <t>Worldwide Aluminium Limited</t>
  </si>
  <si>
    <t>WWALUM</t>
  </si>
  <si>
    <t>Bijoy Hans Ltd</t>
  </si>
  <si>
    <t>BIJHANS</t>
  </si>
  <si>
    <t>Gleam Fabmat Ltd</t>
  </si>
  <si>
    <t>GLEAM</t>
  </si>
  <si>
    <t>Kanungo Financiers Ltd</t>
  </si>
  <si>
    <t>KANUNGO</t>
  </si>
  <si>
    <t>Ortel Communications Ltd</t>
  </si>
  <si>
    <t>ORTEL</t>
  </si>
  <si>
    <t>Hypersoft Technologies Ltd</t>
  </si>
  <si>
    <t>HYPERSOFT</t>
  </si>
  <si>
    <t>HDFC Nifty200 Momentum 30 ETF</t>
  </si>
  <si>
    <t>HDFCMOMENT</t>
  </si>
  <si>
    <t>Amanaya Ventures Ltd</t>
  </si>
  <si>
    <t>AMANAYA</t>
  </si>
  <si>
    <t>Suryo Foods and Industries Ltd</t>
  </si>
  <si>
    <t>SURFI</t>
  </si>
  <si>
    <t>Satiate Agri Ltd</t>
  </si>
  <si>
    <t>SATAGRI</t>
  </si>
  <si>
    <t>Sharanam Infraproject and Trading Ltd</t>
  </si>
  <si>
    <t>SIPTL</t>
  </si>
  <si>
    <t>Mega Nirman &amp; Industries Ltd</t>
  </si>
  <si>
    <t>MNIL</t>
  </si>
  <si>
    <t>Williamson Financial Services Ltd</t>
  </si>
  <si>
    <t>WILLIMFI</t>
  </si>
  <si>
    <t>Vas Infrastructure (CN) Ltd</t>
  </si>
  <si>
    <t>VASINFRA</t>
  </si>
  <si>
    <t>Sturdy Industries Ltd</t>
  </si>
  <si>
    <t>STURDY</t>
  </si>
  <si>
    <t>Omnipotent Industries Ltd</t>
  </si>
  <si>
    <t>OMNIPOTENT</t>
  </si>
  <si>
    <t>Mathew Easow Research Securities Ltd</t>
  </si>
  <si>
    <t>MATHEWE</t>
  </si>
  <si>
    <t>Oswal Overseas Ltd</t>
  </si>
  <si>
    <t>OSWALOR</t>
  </si>
  <si>
    <t>Incon Engineers Ltd</t>
  </si>
  <si>
    <t>INCON</t>
  </si>
  <si>
    <t>iStreet Network Ltd</t>
  </si>
  <si>
    <t>ISTRNETWK</t>
  </si>
  <si>
    <t>Virtualsoft Systems Ltd</t>
  </si>
  <si>
    <t>VIRTUALS</t>
  </si>
  <si>
    <t>CHD Chemicals Ltd</t>
  </si>
  <si>
    <t>CHDCHEM</t>
  </si>
  <si>
    <t>BGIL Films &amp; Technologies Ltd</t>
  </si>
  <si>
    <t>BGIL</t>
  </si>
  <si>
    <t>Ramasigns Industries Ltd</t>
  </si>
  <si>
    <t>RAMASIGNS</t>
  </si>
  <si>
    <t>East Buildtech Ltd</t>
  </si>
  <si>
    <t>EASTBUILD</t>
  </si>
  <si>
    <t>Nihar Info Global Ltd</t>
  </si>
  <si>
    <t>NIHARINF</t>
  </si>
  <si>
    <t>Woodsvilla Ltd</t>
  </si>
  <si>
    <t>WOODSVILA</t>
  </si>
  <si>
    <t>Transpact Enterprises Ltd</t>
  </si>
  <si>
    <t>TRANSPACT</t>
  </si>
  <si>
    <t>Hanman Fit Ltd</t>
  </si>
  <si>
    <t>HANMAN</t>
  </si>
  <si>
    <t>Pankaj Polymers Ltd</t>
  </si>
  <si>
    <t>PANKAJPO</t>
  </si>
  <si>
    <t>Mafia Trends Ltd</t>
  </si>
  <si>
    <t>MAFIA</t>
  </si>
  <si>
    <t>S G N Telecoms Ltd</t>
  </si>
  <si>
    <t>SGNTE</t>
  </si>
  <si>
    <t>Dhenu Buildcon Infra Ltd</t>
  </si>
  <si>
    <t>DHENUBUILD</t>
  </si>
  <si>
    <t>Nutech Global Ltd</t>
  </si>
  <si>
    <t>NUTECGLOB</t>
  </si>
  <si>
    <t>Sophia Traexpo Ltd</t>
  </si>
  <si>
    <t>STRAEXPO</t>
  </si>
  <si>
    <t>Chambal Breweries and Distilleries Ltd</t>
  </si>
  <si>
    <t>CHMBBRW</t>
  </si>
  <si>
    <t>Simplex Papers Ltd</t>
  </si>
  <si>
    <t>SIMPLXPAP</t>
  </si>
  <si>
    <t>Pro Clb Global Ltd</t>
  </si>
  <si>
    <t>PROCLB</t>
  </si>
  <si>
    <t>Raghunath International Ltd</t>
  </si>
  <si>
    <t>RAGHUNAT</t>
  </si>
  <si>
    <t>MPAgro Industries Ltd</t>
  </si>
  <si>
    <t>MPAGI</t>
  </si>
  <si>
    <t>Voltaire Leasing and Finance Ltd</t>
  </si>
  <si>
    <t>VOLLF</t>
  </si>
  <si>
    <t>ICICI Prudential Nifty Infrastructure ETF</t>
  </si>
  <si>
    <t>INFRAIETF</t>
  </si>
  <si>
    <t>Shri Ram Switchgears Ltd</t>
  </si>
  <si>
    <t>SRIRAM</t>
  </si>
  <si>
    <t>Manor Estates and Industries Ltd</t>
  </si>
  <si>
    <t>KARANWO</t>
  </si>
  <si>
    <t>Siddheswari Garments Ltd</t>
  </si>
  <si>
    <t>SIDDHEGA</t>
  </si>
  <si>
    <t>Olympic Cards Ltd</t>
  </si>
  <si>
    <t>OLPCL</t>
  </si>
  <si>
    <t>Commercial Printing</t>
  </si>
  <si>
    <t>Wagend Infra Venture Ltd</t>
  </si>
  <si>
    <t>WAGEND</t>
  </si>
  <si>
    <t>Mayur Floorings Ltd</t>
  </si>
  <si>
    <t>MAYURFL</t>
  </si>
  <si>
    <t>Motilal Oswal S&amp;P BSE Enhanced Value ETF</t>
  </si>
  <si>
    <t>MOVALUE</t>
  </si>
  <si>
    <t>Navoday Enterprises Ltd</t>
  </si>
  <si>
    <t>NAVODAYENT</t>
  </si>
  <si>
    <t>ADITYA BSL Nifty 200 Momentum 30 ETF</t>
  </si>
  <si>
    <t>MOMENTUM</t>
  </si>
  <si>
    <t>RCC Cements Ltd</t>
  </si>
  <si>
    <t>RCCEMEN</t>
  </si>
  <si>
    <t>Svarnim Trade Udyog Ltd</t>
  </si>
  <si>
    <t>SNIM</t>
  </si>
  <si>
    <t>United Leasing &amp; Industries Ltd</t>
  </si>
  <si>
    <t>UNTTEMI</t>
  </si>
  <si>
    <t>Ashiana Agro Industries Ltd</t>
  </si>
  <si>
    <t>ASHAI</t>
  </si>
  <si>
    <t>Alchemist Corporation Ltd</t>
  </si>
  <si>
    <t>ALCHCORP</t>
  </si>
  <si>
    <t>Athena Constructions Ltd</t>
  </si>
  <si>
    <t>ATHCON</t>
  </si>
  <si>
    <t>Kinetic Trust Ltd</t>
  </si>
  <si>
    <t>KINETRU</t>
  </si>
  <si>
    <t>Sunraj Diamond Exports Ltd</t>
  </si>
  <si>
    <t>SUNRAJDI</t>
  </si>
  <si>
    <t>Citi Port Financial Services Ltd</t>
  </si>
  <si>
    <t>CITIPOR</t>
  </si>
  <si>
    <t>Aadi Industries Ltd</t>
  </si>
  <si>
    <t>AADIIND</t>
  </si>
  <si>
    <t>Aryan Share &amp; Stock Brokers Ltd</t>
  </si>
  <si>
    <t>ARYAN</t>
  </si>
  <si>
    <t>Purohit Construction Ltd</t>
  </si>
  <si>
    <t>PUROHITCON</t>
  </si>
  <si>
    <t>Hit Kit Global Solutions Ltd</t>
  </si>
  <si>
    <t>HITKITGLO</t>
  </si>
  <si>
    <t>Bharat Textiles &amp; Proofing Industries Ltd</t>
  </si>
  <si>
    <t>BHATEXT</t>
  </si>
  <si>
    <t>Afloat Enterprises Ltd</t>
  </si>
  <si>
    <t>ADISHAKTI</t>
  </si>
  <si>
    <t>Prashant India Ltd</t>
  </si>
  <si>
    <t>PRSNTIN</t>
  </si>
  <si>
    <t>Tridev Infraestates Ltd</t>
  </si>
  <si>
    <t>ASHUTPM</t>
  </si>
  <si>
    <t>JMG Corporation Ltd</t>
  </si>
  <si>
    <t>JMGCORP</t>
  </si>
  <si>
    <t>Modella Woollens Ltd</t>
  </si>
  <si>
    <t>MODWOOL</t>
  </si>
  <si>
    <t>I Power Solutions India Ltd</t>
  </si>
  <si>
    <t>IPOWER</t>
  </si>
  <si>
    <t>Mahalaxmi Seamless Ltd</t>
  </si>
  <si>
    <t>MAHALXSE</t>
  </si>
  <si>
    <t>SW Investments Ltd</t>
  </si>
  <si>
    <t>SW1</t>
  </si>
  <si>
    <t>Aditya Ispat Ltd</t>
  </si>
  <si>
    <t>ADITYA</t>
  </si>
  <si>
    <t>Jetmall Spices and Masala Ltd</t>
  </si>
  <si>
    <t>JETMALL</t>
  </si>
  <si>
    <t>Explicit Finance Ltd</t>
  </si>
  <si>
    <t>EXPLICITFIN</t>
  </si>
  <si>
    <t>Motilal Oswal S&amp;P BSE Quality ETF</t>
  </si>
  <si>
    <t>MOQUALITY</t>
  </si>
  <si>
    <t>International Data Management Ltd</t>
  </si>
  <si>
    <t>IDM</t>
  </si>
  <si>
    <t>Ridings Consulting Engineers India Ltd</t>
  </si>
  <si>
    <t>RIDINGS</t>
  </si>
  <si>
    <t>Motilal Oswal S&amp;P BSE Healthcare ETF</t>
  </si>
  <si>
    <t>MOHEALTH</t>
  </si>
  <si>
    <t>Capricorn Systems Global Solutions Ltd</t>
  </si>
  <si>
    <t>CAPRICORN</t>
  </si>
  <si>
    <t>Jayatma Enterprises Ltd</t>
  </si>
  <si>
    <t>JAYATMA</t>
  </si>
  <si>
    <t>Unitech International Ltd</t>
  </si>
  <si>
    <t>UNITINT</t>
  </si>
  <si>
    <t>Typhoon Financial Services Ltd</t>
  </si>
  <si>
    <t>TFSL</t>
  </si>
  <si>
    <t>Kuber Udyog Ltd</t>
  </si>
  <si>
    <t>KUBERJI</t>
  </si>
  <si>
    <t>Omni AX's Software Ltd</t>
  </si>
  <si>
    <t>OMNIAX</t>
  </si>
  <si>
    <t>Looks Health Services Ltd</t>
  </si>
  <si>
    <t>LOOKS</t>
  </si>
  <si>
    <t>Ekam Leasing and Finance Co Ltd</t>
  </si>
  <si>
    <t>EKAMLEA</t>
  </si>
  <si>
    <t>HDFC Nifty100 Low Volatility 30 ETF</t>
  </si>
  <si>
    <t>HDFCLOWVOL</t>
  </si>
  <si>
    <t>Brawn Biotech Ltd</t>
  </si>
  <si>
    <t>BRAWN</t>
  </si>
  <si>
    <t>Gyan Developers and Builders Ltd</t>
  </si>
  <si>
    <t>GYANDEV</t>
  </si>
  <si>
    <t>Lakshmi Precision Screws Ltd</t>
  </si>
  <si>
    <t>LAKPRE</t>
  </si>
  <si>
    <t>Indra Industries Ltd</t>
  </si>
  <si>
    <t>INDRAIND</t>
  </si>
  <si>
    <t>Pae Ltd</t>
  </si>
  <si>
    <t>PAEL</t>
  </si>
  <si>
    <t>Relic Technologies Ltd</t>
  </si>
  <si>
    <t>RELICTEC</t>
  </si>
  <si>
    <t>Union Quality Plastics Ltd</t>
  </si>
  <si>
    <t>UNQTYMI</t>
  </si>
  <si>
    <t>Svam Software Ltd</t>
  </si>
  <si>
    <t>SVAMSOF</t>
  </si>
  <si>
    <t>Pradip Overseas Ltd</t>
  </si>
  <si>
    <t>PRADIP</t>
  </si>
  <si>
    <t>Jainco Projects (India) Ltd</t>
  </si>
  <si>
    <t>JAINCO</t>
  </si>
  <si>
    <t>52 Weeks Entertainment Ltd</t>
  </si>
  <si>
    <t>SHAQUAK</t>
  </si>
  <si>
    <t>Gratex Industries Ltd</t>
  </si>
  <si>
    <t>GRATEXI</t>
  </si>
  <si>
    <t>Penta Gold Ltd</t>
  </si>
  <si>
    <t>PENTAGOLD</t>
  </si>
  <si>
    <t>Coral Newsprints Ltd</t>
  </si>
  <si>
    <t>CORNE</t>
  </si>
  <si>
    <t>Konndor Industries Ltd</t>
  </si>
  <si>
    <t>KONNDOR</t>
  </si>
  <si>
    <t>Starlite Components Ltd</t>
  </si>
  <si>
    <t>STARLITE</t>
  </si>
  <si>
    <t>Corporate Merchant Bankers Ltd</t>
  </si>
  <si>
    <t>CMBL</t>
  </si>
  <si>
    <t>Richa Industries Ltd</t>
  </si>
  <si>
    <t>RICHAIND</t>
  </si>
  <si>
    <t>Fabino Enterprises Ltd</t>
  </si>
  <si>
    <t>FABINO</t>
  </si>
  <si>
    <t>Aananda Lakshmi Spinning Mills Ltd</t>
  </si>
  <si>
    <t>AANANDALAK</t>
  </si>
  <si>
    <t>Ishaan Infrastructures and Shelters Ltd</t>
  </si>
  <si>
    <t>IISL</t>
  </si>
  <si>
    <t>Jyothi Infraventures Ltd</t>
  </si>
  <si>
    <t>JYOTHI</t>
  </si>
  <si>
    <t>Kotak Nifty MNC ETF</t>
  </si>
  <si>
    <t>MNC</t>
  </si>
  <si>
    <t>P M Telelinnks Ltd</t>
  </si>
  <si>
    <t>PMTELELIN</t>
  </si>
  <si>
    <t>Kotak Nifty India Consumption ETF</t>
  </si>
  <si>
    <t>CONS</t>
  </si>
  <si>
    <t>Scintilla Commercial &amp; Credit Ltd</t>
  </si>
  <si>
    <t>SCC</t>
  </si>
  <si>
    <t>ADITYA BSL Nifty 200 Quality 30 ETF</t>
  </si>
  <si>
    <t>NIFTYQLITY</t>
  </si>
  <si>
    <t>Progrex Ventures Ltd</t>
  </si>
  <si>
    <t>PROGREXV</t>
  </si>
  <si>
    <t>Innocorp Ltd</t>
  </si>
  <si>
    <t>INNOCORP</t>
  </si>
  <si>
    <t>Epsom Properties Ltd</t>
  </si>
  <si>
    <t>EPSOMPRO</t>
  </si>
  <si>
    <t>Autoriders International Ltd</t>
  </si>
  <si>
    <t>AUTOINT</t>
  </si>
  <si>
    <t>Diamant Infrastructure Ltd</t>
  </si>
  <si>
    <t>DIAMANT</t>
  </si>
  <si>
    <t>Multipurpose Trading and Agencies Ltd</t>
  </si>
  <si>
    <t>ZMULTIPU</t>
  </si>
  <si>
    <t>Ambitious Plastomac Company Ltd</t>
  </si>
  <si>
    <t>AMBIT</t>
  </si>
  <si>
    <t>Cindrella Financial Services Ltd</t>
  </si>
  <si>
    <t>CINDRELL</t>
  </si>
  <si>
    <t>Asia Capital Ltd</t>
  </si>
  <si>
    <t>ASIACAP</t>
  </si>
  <si>
    <t>Sashwat Technocrats Ltd</t>
  </si>
  <si>
    <t>SASHWAT</t>
  </si>
  <si>
    <t>Bharatiya Global Infomedia Ltd</t>
  </si>
  <si>
    <t>BGLOBAL</t>
  </si>
  <si>
    <t>Galada Finance Ltd</t>
  </si>
  <si>
    <t>GALADAFIN</t>
  </si>
  <si>
    <t>Jayabharat Credit Ltd</t>
  </si>
  <si>
    <t>JAYBHCR</t>
  </si>
  <si>
    <t>Integra Telecommunication and Software Ltd</t>
  </si>
  <si>
    <t>INTELSOFT</t>
  </si>
  <si>
    <t>Futuristic Securities Ltd</t>
  </si>
  <si>
    <t>FUTURSEC</t>
  </si>
  <si>
    <t>Sujana Universal Industries Ltd</t>
  </si>
  <si>
    <t>SUJANAUNI</t>
  </si>
  <si>
    <t>Pushpanjali Realms and Infratech Ltd</t>
  </si>
  <si>
    <t>PUSHPREALM</t>
  </si>
  <si>
    <t>Ontic Finserve Ltd</t>
  </si>
  <si>
    <t>ONTIC</t>
  </si>
  <si>
    <t>Pioneer Agro Extracts Ltd</t>
  </si>
  <si>
    <t>PIONAGR</t>
  </si>
  <si>
    <t>Mahaveer Infoway Ltd</t>
  </si>
  <si>
    <t>MINFY</t>
  </si>
  <si>
    <t>Encode Packaging India Ltd</t>
  </si>
  <si>
    <t>ENCODE</t>
  </si>
  <si>
    <t>Kaarya Facilities &amp; Services Ltd</t>
  </si>
  <si>
    <t>KAARYAFSL</t>
  </si>
  <si>
    <t>Shamrock Industrial Company Ltd</t>
  </si>
  <si>
    <t>SHAMROIN</t>
  </si>
  <si>
    <t>Datiware Maritime Infra Ltd</t>
  </si>
  <si>
    <t>DATIWARE</t>
  </si>
  <si>
    <t>Ganesh Holdings Ltd</t>
  </si>
  <si>
    <t>GANHOLD</t>
  </si>
  <si>
    <t>Vasa Retail and Overseas Ltd</t>
  </si>
  <si>
    <t>VASA</t>
  </si>
  <si>
    <t>Jalan Transolutions (India) Ltd</t>
  </si>
  <si>
    <t>JALAN</t>
  </si>
  <si>
    <t>IMP Powers Ltd</t>
  </si>
  <si>
    <t>INDLMETER</t>
  </si>
  <si>
    <t>Oscar Global Ltd</t>
  </si>
  <si>
    <t>OSCARGLO</t>
  </si>
  <si>
    <t>Karnimata Cold Storage Ltd</t>
  </si>
  <si>
    <t>KCSL</t>
  </si>
  <si>
    <t>Shelter Infra Projects Ltd</t>
  </si>
  <si>
    <t>SIPL</t>
  </si>
  <si>
    <t>GSL Securities Ltd</t>
  </si>
  <si>
    <t>GSLSEC</t>
  </si>
  <si>
    <t>Starlit Power Systems Ltd</t>
  </si>
  <si>
    <t>STARLIT</t>
  </si>
  <si>
    <t>United Textiles Ltd</t>
  </si>
  <si>
    <t>UNITEDTE</t>
  </si>
  <si>
    <t>Atharv Enterprises Ltd</t>
  </si>
  <si>
    <t>ATHARVENT</t>
  </si>
  <si>
    <t>Amerise Biosciences Ltd</t>
  </si>
  <si>
    <t>AMERISE</t>
  </si>
  <si>
    <t>AVI Polymers Ltd</t>
  </si>
  <si>
    <t>AVI</t>
  </si>
  <si>
    <t>Priya Ltd</t>
  </si>
  <si>
    <t>PRIYALT</t>
  </si>
  <si>
    <t>Padmalaya Telefilms Ltd</t>
  </si>
  <si>
    <t>PADMALAYAT</t>
  </si>
  <si>
    <t>Shyama Infosys Ltd</t>
  </si>
  <si>
    <t>SHYAMAINFO</t>
  </si>
  <si>
    <t>Ken Financial Services Ltd</t>
  </si>
  <si>
    <t>KENFIN</t>
  </si>
  <si>
    <t>KLG Capital Services Ltd</t>
  </si>
  <si>
    <t>KLGCAP</t>
  </si>
  <si>
    <t>Sikozy Realtors Ltd</t>
  </si>
  <si>
    <t>SIKOZY</t>
  </si>
  <si>
    <t>Vallabh Steels Ltd</t>
  </si>
  <si>
    <t>VALLABHSQ</t>
  </si>
  <si>
    <t>Patidar Buildcon Ltd</t>
  </si>
  <si>
    <t>PATIDAR</t>
  </si>
  <si>
    <t>Quintegra Solutions Ltd</t>
  </si>
  <si>
    <t>QUINTEGRA</t>
  </si>
  <si>
    <t>Ahimsa Industries Ltd</t>
  </si>
  <si>
    <t>AHIMSA</t>
  </si>
  <si>
    <t>Space Incubatrics Technologies Ltd</t>
  </si>
  <si>
    <t>SPACEINCUBA</t>
  </si>
  <si>
    <t>Elango Industries Ltd</t>
  </si>
  <si>
    <t>ELANGO</t>
  </si>
  <si>
    <t>Gangotri Textiles Ltd</t>
  </si>
  <si>
    <t>GANGOTRI</t>
  </si>
  <si>
    <t>Desh Rakshak Aushdhalaya Ltd</t>
  </si>
  <si>
    <t>DESHRAK</t>
  </si>
  <si>
    <t>Sarthak Global Ltd</t>
  </si>
  <si>
    <t>SARTHAKGL</t>
  </si>
  <si>
    <t>GCM Commodity &amp; Derivatives Ltd</t>
  </si>
  <si>
    <t>GCMCOMM</t>
  </si>
  <si>
    <t>Maruti Securities Ltd</t>
  </si>
  <si>
    <t>MARUTISE</t>
  </si>
  <si>
    <t>S K S Textiles Ltd</t>
  </si>
  <si>
    <t>SKSTEXTILE</t>
  </si>
  <si>
    <t>Manipal Finance Corp Ltd</t>
  </si>
  <si>
    <t>MNPLFIN</t>
  </si>
  <si>
    <t>Mahasagar Travels Ltd</t>
  </si>
  <si>
    <t>MHSGRMS</t>
  </si>
  <si>
    <t>Garodia Chemicals Ltd</t>
  </si>
  <si>
    <t>GARODCH</t>
  </si>
  <si>
    <t>Ashoka Refineries Ltd</t>
  </si>
  <si>
    <t>ASHOKRE</t>
  </si>
  <si>
    <t>Crimson Metal Engineering Company Ltd</t>
  </si>
  <si>
    <t>CRIMSON</t>
  </si>
  <si>
    <t>Aarcon Facilities Ltd</t>
  </si>
  <si>
    <t>RBGUPTA</t>
  </si>
  <si>
    <t>Rajkot Investment Trust Ltd</t>
  </si>
  <si>
    <t>RAJKOTINV</t>
  </si>
  <si>
    <t>Superior Finlease Ltd</t>
  </si>
  <si>
    <t>SUPERIOR</t>
  </si>
  <si>
    <t>Mideast Portfolio Management Ltd</t>
  </si>
  <si>
    <t>MIDEASTP</t>
  </si>
  <si>
    <t>Dharani Finance Ltd</t>
  </si>
  <si>
    <t>DHARFIN</t>
  </si>
  <si>
    <t>High Street Filatex Ltd</t>
  </si>
  <si>
    <t>HIGHSTREE</t>
  </si>
  <si>
    <t>B J Duplex Boards Ltd</t>
  </si>
  <si>
    <t>BJDUP</t>
  </si>
  <si>
    <t>Retro Green Revolution Ltd</t>
  </si>
  <si>
    <t>RGRL</t>
  </si>
  <si>
    <t>Krishna Filament Industries Ltd</t>
  </si>
  <si>
    <t>KRIFILIND</t>
  </si>
  <si>
    <t>Swadha Nature Ltd</t>
  </si>
  <si>
    <t>SWADHATURE</t>
  </si>
  <si>
    <t>Classic Leasing &amp; Finance Ltd</t>
  </si>
  <si>
    <t>CLFL</t>
  </si>
  <si>
    <t>Pithampur Poly Products Ltd</t>
  </si>
  <si>
    <t>PITHP</t>
  </si>
  <si>
    <t>Lead Financial Services Ltd</t>
  </si>
  <si>
    <t>LEADFIN</t>
  </si>
  <si>
    <t>Ambition Mica Ltd</t>
  </si>
  <si>
    <t>AMBITION</t>
  </si>
  <si>
    <t>Fraser and Co Ltd</t>
  </si>
  <si>
    <t>FRASER</t>
  </si>
  <si>
    <t>T Spiritual World Ltd</t>
  </si>
  <si>
    <t>TSPIRITUAL</t>
  </si>
  <si>
    <t>Adjia Technologies Ltd</t>
  </si>
  <si>
    <t>ADJIA</t>
  </si>
  <si>
    <t>Purple Entertainment Ltd</t>
  </si>
  <si>
    <t>PURPLE</t>
  </si>
  <si>
    <t>Gravity (India) Ltd</t>
  </si>
  <si>
    <t>GRAVITY</t>
  </si>
  <si>
    <t>Mahesh Developers Ltd</t>
  </si>
  <si>
    <t>MAHESH</t>
  </si>
  <si>
    <t>CKP Leisure Ltd</t>
  </si>
  <si>
    <t>CKPLEISURE</t>
  </si>
  <si>
    <t>Nippon India ETF Nifty 50 Shariah BeES</t>
  </si>
  <si>
    <t>SHARIABEES</t>
  </si>
  <si>
    <t>Systematix Securities Ltd</t>
  </si>
  <si>
    <t>SYTIXSE</t>
  </si>
  <si>
    <t>Bansisons Tea Industries Ltd</t>
  </si>
  <si>
    <t>BANSTEA</t>
  </si>
  <si>
    <t>Nikki Global Finance Ltd</t>
  </si>
  <si>
    <t>NIKKIGL</t>
  </si>
  <si>
    <t>Gopal Iron and Steels Company (Gujarat) Ltd</t>
  </si>
  <si>
    <t>GOPAIST</t>
  </si>
  <si>
    <t>People's Investment Ltd</t>
  </si>
  <si>
    <t>PEOPLIN</t>
  </si>
  <si>
    <t>Regency Trust Ltd</t>
  </si>
  <si>
    <t>REGTRUS</t>
  </si>
  <si>
    <t>Heera Ispat Ltd</t>
  </si>
  <si>
    <t>HEERAISP</t>
  </si>
  <si>
    <t>Source Industries (India) Ltd</t>
  </si>
  <si>
    <t>SOURCEIND</t>
  </si>
  <si>
    <t>Universal Arts Ltd</t>
  </si>
  <si>
    <t>UNIVARTS</t>
  </si>
  <si>
    <t>SS Infrastructure Development Consultants Ltd</t>
  </si>
  <si>
    <t>SSINFRA</t>
  </si>
  <si>
    <t>Jauss Polymers Ltd</t>
  </si>
  <si>
    <t>JAUSPOL</t>
  </si>
  <si>
    <t>Shiva Suitings Ltd</t>
  </si>
  <si>
    <t>SHVSUIT</t>
  </si>
  <si>
    <t>Hi-Klass Trading and Investment Ltd</t>
  </si>
  <si>
    <t>HIKLASS</t>
  </si>
  <si>
    <t>Jumbo Bag Ltd</t>
  </si>
  <si>
    <t>JUMBO</t>
  </si>
  <si>
    <t>Hemo Organic Ltd</t>
  </si>
  <si>
    <t>HEMORGANIC</t>
  </si>
  <si>
    <t>Checkpoint Trends Ltd</t>
  </si>
  <si>
    <t>CHECKPOINT</t>
  </si>
  <si>
    <t>CMM Infraprojects Ltd</t>
  </si>
  <si>
    <t>CMMIPL</t>
  </si>
  <si>
    <t>Khyati Multimedia Entertainment Ltd</t>
  </si>
  <si>
    <t>KHYATI</t>
  </si>
  <si>
    <t>Cistro Telelink Ltd</t>
  </si>
  <si>
    <t>CISTRO</t>
  </si>
  <si>
    <t>Aviva Industries Ltd</t>
  </si>
  <si>
    <t>AVIVA</t>
  </si>
  <si>
    <t>Radhagobind Commercial Ltd</t>
  </si>
  <si>
    <t>RCL</t>
  </si>
  <si>
    <t>Kiran Syntex Ltd</t>
  </si>
  <si>
    <t>KIRANSY-B</t>
  </si>
  <si>
    <t>Edelweiss Nifty 50 ETF</t>
  </si>
  <si>
    <t>NIFTYEES</t>
  </si>
  <si>
    <t>Rajeswari Infrastructure Ltd</t>
  </si>
  <si>
    <t>RAJINFRA</t>
  </si>
  <si>
    <t>Abhishek Infraventures Ltd</t>
  </si>
  <si>
    <t>ABHIINFRA</t>
  </si>
  <si>
    <t>MFS Intercorp Ltd</t>
  </si>
  <si>
    <t>MFSINTRCRP</t>
  </si>
  <si>
    <t>EMA India Ltd</t>
  </si>
  <si>
    <t>EMAINDIA</t>
  </si>
  <si>
    <t>Pasupati Fincap Ltd</t>
  </si>
  <si>
    <t>PASUFIN</t>
  </si>
  <si>
    <t>R R Securities Ltd</t>
  </si>
  <si>
    <t>RRSECUR</t>
  </si>
  <si>
    <t>B P Capital Ltd</t>
  </si>
  <si>
    <t>BPCAP</t>
  </si>
  <si>
    <t>Adarsh Mercantile Ltd</t>
  </si>
  <si>
    <t>ADARSH</t>
  </si>
  <si>
    <t>Arcee Industries Ltd</t>
  </si>
  <si>
    <t>ARCEEIN</t>
  </si>
  <si>
    <t>Padmanabh Industries Ltd</t>
  </si>
  <si>
    <t>PADMAIND</t>
  </si>
  <si>
    <t>Invesco India Nifty 50 ETF</t>
  </si>
  <si>
    <t>IVZINNIFTY</t>
  </si>
  <si>
    <t>Rajvir Industries Ltd</t>
  </si>
  <si>
    <t>RAJVIR</t>
  </si>
  <si>
    <t>Eureka Industries Ltd</t>
  </si>
  <si>
    <t>EUREKAI</t>
  </si>
  <si>
    <t>Vax Housing Ltd</t>
  </si>
  <si>
    <t>VAXHS</t>
  </si>
  <si>
    <t>Saptak Chem and Business Ltd</t>
  </si>
  <si>
    <t>SCBL</t>
  </si>
  <si>
    <t>Decorous Investment and Trading Co Ltd</t>
  </si>
  <si>
    <t>DITCO</t>
  </si>
  <si>
    <t>Pagaria Energy Ltd</t>
  </si>
  <si>
    <t>WOMENNET</t>
  </si>
  <si>
    <t>Dolphin Medical Services Ltd</t>
  </si>
  <si>
    <t>DOLPHMED</t>
  </si>
  <si>
    <t>Spectra Industries Ltd</t>
  </si>
  <si>
    <t>SPECTRA</t>
  </si>
  <si>
    <t>Kuberan Global Edu Solutions Ltd</t>
  </si>
  <si>
    <t>KGES</t>
  </si>
  <si>
    <t>SSPN Finance Ltd</t>
  </si>
  <si>
    <t>SSPNFIN</t>
  </si>
  <si>
    <t>JLA Infraville Shoppers Ltd</t>
  </si>
  <si>
    <t>JSHL</t>
  </si>
  <si>
    <t>Broadline Retail</t>
  </si>
  <si>
    <t>Tricom Fruit Products Ltd</t>
  </si>
  <si>
    <t>TRICOMFRU</t>
  </si>
  <si>
    <t>Natura Hue Chem Ltd</t>
  </si>
  <si>
    <t>NATHUEC</t>
  </si>
  <si>
    <t>Diksha Greens Ltd</t>
  </si>
  <si>
    <t>DGL</t>
  </si>
  <si>
    <t>Nippon India ETF Nifty Dividend Opportunities 50</t>
  </si>
  <si>
    <t>DIVOPPBEES</t>
  </si>
  <si>
    <t>Shri Kalyan Holdings Ltd</t>
  </si>
  <si>
    <t>SHKALYN</t>
  </si>
  <si>
    <t>Taaza International Ltd</t>
  </si>
  <si>
    <t>TAAZAINT</t>
  </si>
  <si>
    <t>Uniworth Ltd</t>
  </si>
  <si>
    <t>UNIWORTH</t>
  </si>
  <si>
    <t>Ace Edutrend Ltd</t>
  </si>
  <si>
    <t>ACEEDU</t>
  </si>
  <si>
    <t>City Online Services Ltd</t>
  </si>
  <si>
    <t>CITYONLINE</t>
  </si>
  <si>
    <t>JPT Securities Ltd</t>
  </si>
  <si>
    <t>JPTSEC</t>
  </si>
  <si>
    <t>SBL Infratech Ltd</t>
  </si>
  <si>
    <t>SBLI</t>
  </si>
  <si>
    <t>Kovalam Investment and Trading Co Ltd</t>
  </si>
  <si>
    <t>ZKOVALIN</t>
  </si>
  <si>
    <t>Vitesse Agro Ltd</t>
  </si>
  <si>
    <t>VITESSE</t>
  </si>
  <si>
    <t>Tiaan Consumer Ltd</t>
  </si>
  <si>
    <t>TIAANC</t>
  </si>
  <si>
    <t>Premium Capital Market and Investment Ltd</t>
  </si>
  <si>
    <t>PREMCAPM</t>
  </si>
  <si>
    <t>Thakkers Group Limited</t>
  </si>
  <si>
    <t>THAKKERS</t>
  </si>
  <si>
    <t>PFL Infotech Ltd</t>
  </si>
  <si>
    <t>PFLINFOTC</t>
  </si>
  <si>
    <t>AAR Shyam India Investment Company Ltd</t>
  </si>
  <si>
    <t>AARSHYAM</t>
  </si>
  <si>
    <t>Euro Asia Exports Ltd</t>
  </si>
  <si>
    <t>EUROASIA</t>
  </si>
  <si>
    <t>IDFC Nifty 50 ETF</t>
  </si>
  <si>
    <t>IDFNIFTYET</t>
  </si>
  <si>
    <t>Swadeshi Industries and Leasing Ltd</t>
  </si>
  <si>
    <t>SWADEIN</t>
  </si>
  <si>
    <t>Shivansh Finserve Ltd</t>
  </si>
  <si>
    <t>SHIVA</t>
  </si>
  <si>
    <t>Bronze Infra-Tech Ltd</t>
  </si>
  <si>
    <t>BITL</t>
  </si>
  <si>
    <t>SPV Global Trading Ltd</t>
  </si>
  <si>
    <t>SPVGLOBAL</t>
  </si>
  <si>
    <t>SVA India Ltd</t>
  </si>
  <si>
    <t>SVAINDIA</t>
  </si>
  <si>
    <t>Kanel Industries Ltd</t>
  </si>
  <si>
    <t>KANELIND</t>
  </si>
  <si>
    <t>Charms Industries Ltd</t>
  </si>
  <si>
    <t>CHARMS</t>
  </si>
  <si>
    <t>Kome-on Communication Ltd</t>
  </si>
  <si>
    <t>KOCL</t>
  </si>
  <si>
    <t>Omkar Overseas Ltd</t>
  </si>
  <si>
    <t>OMKAR</t>
  </si>
  <si>
    <t>Concrete Infra and Media Ltd</t>
  </si>
  <si>
    <t>CONCRETE</t>
  </si>
  <si>
    <t>G D L Leasing and Finance Ltd</t>
  </si>
  <si>
    <t>GDLLEAS</t>
  </si>
  <si>
    <t>Gaekwar Mills Ltd</t>
  </si>
  <si>
    <t>ZGAEKWAR</t>
  </si>
  <si>
    <t>Stellant Securities (India) Ltd</t>
  </si>
  <si>
    <t>STELLANT</t>
  </si>
  <si>
    <t>Madhur Industries Ltd</t>
  </si>
  <si>
    <t>MADHURIND</t>
  </si>
  <si>
    <t>Linaks Micro Electronics Ltd</t>
  </si>
  <si>
    <t>LINAKS</t>
  </si>
  <si>
    <t>Transglobe Foods Ltd</t>
  </si>
  <si>
    <t>TRANSFD</t>
  </si>
  <si>
    <t>Supra Trends Ltd</t>
  </si>
  <si>
    <t>SUPRATRE</t>
  </si>
  <si>
    <t>Jaihind Projects Ltd</t>
  </si>
  <si>
    <t>JAIHINDPRO</t>
  </si>
  <si>
    <t>Anand Projects Ltd</t>
  </si>
  <si>
    <t>ANANDPROJ</t>
  </si>
  <si>
    <t>Hindusthan Udyog Ltd</t>
  </si>
  <si>
    <t>ZHINUDYP</t>
  </si>
  <si>
    <t>S R Industries Ltd</t>
  </si>
  <si>
    <t>SRIND</t>
  </si>
  <si>
    <t>Goldcoin Health Foods Ltd</t>
  </si>
  <si>
    <t>GOLDCOINHF</t>
  </si>
  <si>
    <t>M Lakhamsi Industries Ltd</t>
  </si>
  <si>
    <t>MLINDLTD</t>
  </si>
  <si>
    <t>Darjeeling Ropeway Co Ltd</t>
  </si>
  <si>
    <t>DARJEELING</t>
  </si>
  <si>
    <t>Motilal Oswal Nifty 200 Momentum 30 ETF</t>
  </si>
  <si>
    <t>MOMOMENTUM</t>
  </si>
  <si>
    <t>Magnus Retail Ltd</t>
  </si>
  <si>
    <t>MAGNUS</t>
  </si>
  <si>
    <t>Brilliant Portfolios Ltd</t>
  </si>
  <si>
    <t>BRIPORT</t>
  </si>
  <si>
    <t>Aneri Fincap Ltd</t>
  </si>
  <si>
    <t>ANERI</t>
  </si>
  <si>
    <t>ID Info Business Services Ltd</t>
  </si>
  <si>
    <t>IDINFO</t>
  </si>
  <si>
    <t>Carnation Industries Ltd</t>
  </si>
  <si>
    <t>CARNATIN</t>
  </si>
  <si>
    <t>Mudra Financial Services Ltd</t>
  </si>
  <si>
    <t>MUDRA</t>
  </si>
  <si>
    <t>Oswal Leasing Ltd</t>
  </si>
  <si>
    <t>OSWALEA</t>
  </si>
  <si>
    <t>Sagar Systech Ltd</t>
  </si>
  <si>
    <t>SAGARSYST</t>
  </si>
  <si>
    <t>Neogem India Ltd</t>
  </si>
  <si>
    <t>NOGMIND</t>
  </si>
  <si>
    <t>Powerful Technologies Ltd</t>
  </si>
  <si>
    <t>POWERFUL</t>
  </si>
  <si>
    <t>TMT (India) Ltd</t>
  </si>
  <si>
    <t>TMTIND-B1</t>
  </si>
  <si>
    <t>Fourth Generation Information Systems Ltd</t>
  </si>
  <si>
    <t>4THGEN</t>
  </si>
  <si>
    <t>Geetanjali Credit and Capital Ltd</t>
  </si>
  <si>
    <t>GEETANJ</t>
  </si>
  <si>
    <t>Edelweiss ETF-Nifty Bank</t>
  </si>
  <si>
    <t>EBANK</t>
  </si>
  <si>
    <t>Deccan Polypacks Ltd</t>
  </si>
  <si>
    <t>DECPO</t>
  </si>
  <si>
    <t>Surbhi Industries Ltd</t>
  </si>
  <si>
    <t>SURBHIN</t>
  </si>
  <si>
    <t>CES Ltd</t>
  </si>
  <si>
    <t>CESL</t>
  </si>
  <si>
    <t>Mardia Samyoung Capillary Tubes Company Ltd</t>
  </si>
  <si>
    <t>MSCTC</t>
  </si>
  <si>
    <t>MPF Systems Ltd</t>
  </si>
  <si>
    <t>MPFSL</t>
  </si>
  <si>
    <t>Indo Credit Capital Ltd</t>
  </si>
  <si>
    <t>INDOCRED</t>
  </si>
  <si>
    <t>IMEC Services Ltd</t>
  </si>
  <si>
    <t>IMEC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</si>
  <si>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</si>
  <si>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</si>
  <si>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</si>
  <si>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</si>
  <si>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</si>
  <si>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</si>
  <si>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Silveroak Commercials Ltd</t>
  </si>
  <si>
    <t>SILVERO</t>
  </si>
  <si>
    <t>IDream Film Infrastructure Company Ltd</t>
  </si>
  <si>
    <t>SOFTBPO</t>
  </si>
  <si>
    <t>Elitecon International Ltd</t>
  </si>
  <si>
    <t>ELITECON</t>
  </si>
  <si>
    <t>Indoworth Holdings Ltd</t>
  </si>
  <si>
    <t>UNIWSEC</t>
  </si>
  <si>
    <t>Blue Pearl Agriventures Ltd</t>
  </si>
  <si>
    <t>BPTEX</t>
  </si>
  <si>
    <t>Hind Commerce Ltd</t>
  </si>
  <si>
    <t>HCLTD</t>
  </si>
  <si>
    <t>Rajvi Logitrade Ltd</t>
  </si>
  <si>
    <t>RAJVI</t>
  </si>
  <si>
    <t>Bansal Multiflex Ltd</t>
  </si>
  <si>
    <t>BANSAL</t>
  </si>
  <si>
    <t>Raymed Labs Ltd</t>
  </si>
  <si>
    <t>RAYLA</t>
  </si>
  <si>
    <t>Baron Infotech Ltd</t>
  </si>
  <si>
    <t>BARONINF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</si>
  <si>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</si>
  <si>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</si>
  <si>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</si>
  <si>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</si>
  <si>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</si>
  <si>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</si>
  <si>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</si>
  <si>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</si>
  <si>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</si>
  <si>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</si>
  <si>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Master Chemicals Ltd</t>
  </si>
  <si>
    <t>MASCH</t>
  </si>
  <si>
    <t>KSHITIJ Investments Ltd</t>
  </si>
  <si>
    <t>KSHITIJ</t>
  </si>
  <si>
    <t>ICICI Prudential Nifty 200 Momentum 30 ETF</t>
  </si>
  <si>
    <t>MOM30IETF</t>
  </si>
  <si>
    <t>G-Tech Info-Training Ltd</t>
  </si>
  <si>
    <t>GTEIT</t>
  </si>
  <si>
    <t>Magnanimous Trade &amp; Finance Ltd</t>
  </si>
  <si>
    <t>MAGANTR</t>
  </si>
  <si>
    <t>Yash Trading and Finance Ltd</t>
  </si>
  <si>
    <t>YASTF</t>
  </si>
  <si>
    <t>Ridhi Synthetics Ltd</t>
  </si>
  <si>
    <t>RIDHISYN</t>
  </si>
  <si>
    <t>Dugar Housing Developments Ltd</t>
  </si>
  <si>
    <t>DUGARHOU</t>
  </si>
  <si>
    <t>Apollo Ingredients Ltd</t>
  </si>
  <si>
    <t>INDSOYA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</si>
  <si>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</si>
  <si>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</si>
  <si>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</si>
  <si>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</si>
  <si>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</si>
  <si>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</si>
  <si>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</si>
  <si>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</si>
  <si>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</si>
  <si>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</si>
  <si>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Procal Electronics India Ltd</t>
  </si>
  <si>
    <t>PROCAL</t>
  </si>
  <si>
    <t>Varun Mercantile Ltd</t>
  </si>
  <si>
    <t>VARUNME</t>
  </si>
  <si>
    <t>Coromandel Agro Products and Oils Ltd</t>
  </si>
  <si>
    <t>CORAGRO</t>
  </si>
  <si>
    <t>Turner Industries Ltd</t>
  </si>
  <si>
    <t>LADIAMO</t>
  </si>
  <si>
    <t>Nibe Ordnance and Maritime Ltd</t>
  </si>
  <si>
    <t>ANSHNCO</t>
  </si>
  <si>
    <t>PH Trading Ltd</t>
  </si>
  <si>
    <t>PHTRADING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</si>
  <si>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</si>
  <si>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</si>
  <si>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</si>
  <si>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</si>
  <si>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</si>
  <si>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</si>
  <si>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</si>
  <si>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</si>
  <si>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</si>
  <si>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</si>
  <si>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</si>
  <si>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</si>
  <si>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</si>
  <si>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</si>
  <si>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</si>
  <si>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</si>
  <si>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</si>
  <si>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</si>
  <si>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Melstar Information Technologies Ltd</t>
  </si>
  <si>
    <t>MELSTAR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</si>
  <si>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</si>
  <si>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</si>
  <si>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</si>
  <si>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</si>
  <si>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</si>
  <si>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</si>
  <si>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</si>
  <si>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</si>
  <si>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</si>
  <si>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</si>
  <si>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</si>
  <si>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</si>
  <si>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</si>
  <si>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</si>
  <si>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</si>
  <si>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</si>
  <si>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</si>
  <si>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</si>
  <si>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</si>
  <si>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</si>
  <si>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</si>
  <si>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</si>
  <si>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</si>
  <si>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</si>
  <si>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</si>
  <si>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</si>
  <si>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</si>
  <si>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</si>
  <si>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</si>
  <si>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</si>
  <si>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</si>
  <si>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</si>
  <si>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</si>
  <si>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</si>
  <si>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</si>
  <si>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</si>
  <si>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</si>
  <si>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</si>
  <si>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</si>
  <si>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</si>
  <si>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</si>
  <si>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</si>
  <si>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</si>
  <si>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</si>
  <si>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</si>
  <si>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</si>
  <si>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</si>
  <si>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</si>
  <si>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</si>
  <si>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</si>
  <si>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</si>
  <si>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</si>
  <si>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</si>
  <si>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</si>
  <si>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</si>
  <si>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</si>
  <si>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</si>
  <si>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</si>
  <si>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</si>
  <si>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</si>
  <si>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</si>
  <si>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</si>
  <si>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</si>
  <si>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</si>
  <si>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</si>
  <si>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</si>
  <si>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</si>
  <si>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</si>
  <si>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</si>
  <si>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</si>
  <si>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</si>
  <si>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</si>
  <si>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</si>
  <si>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</si>
  <si>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</si>
  <si>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</si>
  <si>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</si>
  <si>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</si>
  <si>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</si>
  <si>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</si>
  <si>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</si>
  <si>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</si>
  <si>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</si>
  <si>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</si>
  <si>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</si>
  <si>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</si>
  <si>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</si>
  <si>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</si>
  <si>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</si>
  <si>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</si>
  <si>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</si>
  <si>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</si>
  <si>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</si>
  <si>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</si>
  <si>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</si>
  <si>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</si>
  <si>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</si>
  <si>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</si>
  <si>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</si>
  <si>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</si>
  <si>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</si>
  <si>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</si>
  <si>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</si>
  <si>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</si>
  <si>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</si>
  <si>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</si>
  <si>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</si>
  <si>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</si>
  <si>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</si>
  <si>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</si>
  <si>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</si>
  <si>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</si>
  <si>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</si>
  <si>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</si>
  <si>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</si>
  <si>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</si>
  <si>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</si>
  <si>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</si>
  <si>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</si>
  <si>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</si>
  <si>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U F M Industries Ltd</t>
  </si>
  <si>
    <t>UFMINDL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</si>
  <si>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</si>
  <si>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</si>
  <si>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</si>
  <si>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</si>
  <si>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</si>
  <si>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</si>
  <si>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</si>
  <si>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</si>
  <si>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</si>
  <si>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</si>
  <si>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</si>
  <si>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</si>
  <si>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HRB Floriculture Ltd</t>
  </si>
  <si>
    <t>HRBFLOR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</si>
  <si>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</si>
  <si>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</si>
  <si>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</si>
  <si>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</si>
  <si>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</si>
  <si>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</si>
  <si>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</si>
  <si>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</si>
  <si>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</si>
  <si>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</si>
  <si>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</si>
  <si>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</si>
  <si>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</si>
  <si>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</si>
  <si>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</si>
  <si>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</si>
  <si>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</si>
  <si>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</si>
  <si>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</si>
  <si>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</si>
  <si>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</si>
  <si>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</si>
  <si>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</si>
  <si>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</si>
  <si>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</si>
  <si>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</si>
  <si>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New Markets Advisory Ltd</t>
  </si>
  <si>
    <t>NEWMKTADV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</si>
  <si>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</si>
  <si>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</si>
  <si>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</si>
  <si>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</si>
  <si>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</si>
  <si>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</si>
  <si>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</si>
  <si>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</si>
  <si>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</si>
  <si>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</si>
  <si>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</si>
  <si>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</si>
  <si>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</si>
  <si>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</si>
  <si>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</si>
  <si>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</si>
  <si>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</si>
  <si>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</si>
  <si>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</si>
  <si>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</si>
  <si>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</si>
  <si>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</si>
  <si>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</si>
  <si>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</si>
  <si>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</si>
  <si>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</si>
  <si>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</si>
  <si>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</si>
  <si>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</si>
  <si>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</si>
  <si>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</si>
  <si>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</si>
  <si>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</si>
  <si>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</si>
  <si>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</si>
  <si>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</si>
  <si>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</si>
  <si>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</si>
  <si>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Chase Bright Steel Ltd</t>
  </si>
  <si>
    <t>CHASBRT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</si>
  <si>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</si>
  <si>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</si>
  <si>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</si>
  <si>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</si>
  <si>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</si>
  <si>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</si>
  <si>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</si>
  <si>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</si>
  <si>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</si>
  <si>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</si>
  <si>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</si>
  <si>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</si>
  <si>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</si>
  <si>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</si>
  <si>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</si>
  <si>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</si>
  <si>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</si>
  <si>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</si>
  <si>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</si>
  <si>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</si>
  <si>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</si>
  <si>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</si>
  <si>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</si>
  <si>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</si>
  <si>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</si>
  <si>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</si>
  <si>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</si>
  <si>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</si>
  <si>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</si>
  <si>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</si>
  <si>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</si>
  <si>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</si>
  <si>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</si>
  <si>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</si>
  <si>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</si>
  <si>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</si>
  <si>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</si>
  <si>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</si>
  <si>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</si>
  <si>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</si>
  <si>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</si>
  <si>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</si>
  <si>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</si>
  <si>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</si>
  <si>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</si>
  <si>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</si>
  <si>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</si>
  <si>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</si>
  <si>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</si>
  <si>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</si>
  <si>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</si>
  <si>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</si>
  <si>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</si>
  <si>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</si>
  <si>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</si>
  <si>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</si>
  <si>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</si>
  <si>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</si>
  <si>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</si>
  <si>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</si>
  <si>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</si>
  <si>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</si>
  <si>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</si>
  <si>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</si>
  <si>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</si>
  <si>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</si>
  <si>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</si>
  <si>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</si>
  <si>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</si>
  <si>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</si>
  <si>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</si>
  <si>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</si>
  <si>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</si>
  <si>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</si>
  <si>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</si>
  <si>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</si>
  <si>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</si>
  <si>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</si>
  <si>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</si>
  <si>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</si>
  <si>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</si>
  <si>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</si>
  <si>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</si>
  <si>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</si>
  <si>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</si>
  <si>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</si>
  <si>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</si>
  <si>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</si>
  <si>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</si>
  <si>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</si>
  <si>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</si>
  <si>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</si>
  <si>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</si>
  <si>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</si>
  <si>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</si>
  <si>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</si>
  <si>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</si>
  <si>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</si>
  <si>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</si>
  <si>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</si>
  <si>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</si>
  <si>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</si>
  <si>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</si>
  <si>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</si>
  <si>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</si>
  <si>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</si>
  <si>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</si>
  <si>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</si>
  <si>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</si>
  <si>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</si>
  <si>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</si>
  <si>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</si>
  <si>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</si>
  <si>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</si>
  <si>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</si>
  <si>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</si>
  <si>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</si>
  <si>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</si>
  <si>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</si>
  <si>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</si>
  <si>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</si>
  <si>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</si>
  <si>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</si>
  <si>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Grasim Industries Ltd- Partly Paidup</t>
  </si>
  <si>
    <t>GRASIMPP1</t>
  </si>
  <si>
    <t>NDR InvIT Trust</t>
  </si>
  <si>
    <t>NDRINVIT</t>
  </si>
  <si>
    <t>LIC MF Nifty Midcap 100 ETF</t>
  </si>
  <si>
    <t>LICNMID100</t>
  </si>
  <si>
    <t>Skipper Ltd Partly Paidup</t>
  </si>
  <si>
    <t>SKIPPERPP</t>
  </si>
  <si>
    <t>Mirae Asset Nifty Smallcap 250 Momentum Ql 100 ETF</t>
  </si>
  <si>
    <t>SMALLCAP</t>
  </si>
  <si>
    <t>Zerodha Gold ETF</t>
  </si>
  <si>
    <t>GOLDCASE</t>
  </si>
  <si>
    <t>Adroit Infotech Ltd Partly Paidup</t>
  </si>
  <si>
    <t>ADROITPP1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</si>
  <si>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</si>
  <si>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</si>
  <si>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</si>
  <si>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</si>
  <si>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</si>
  <si>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</si>
  <si>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</si>
  <si>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</si>
  <si>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</si>
  <si>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</si>
  <si>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</si>
  <si>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</si>
  <si>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</si>
  <si>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</si>
  <si>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Asset Nifty MidSmallcap400 Momentum Q100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</si>
  <si>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</si>
  <si>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</si>
  <si>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</si>
  <si>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</si>
  <si>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</si>
  <si>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</si>
  <si>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</si>
  <si>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</si>
  <si>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</si>
  <si>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</si>
  <si>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</si>
  <si>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</si>
  <si>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</si>
  <si>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</si>
  <si>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</si>
  <si>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</si>
  <si>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</si>
  <si>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</si>
  <si>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</si>
  <si>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</si>
  <si>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</si>
  <si>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</si>
  <si>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</si>
  <si>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Aditya Birla Sun Life CRISIL Broad Based Gilt ETF</t>
  </si>
  <si>
    <t>ABGSEC</t>
  </si>
  <si>
    <t>Mirae Asset Nifty EV and New Age Automotive ETF</t>
  </si>
  <si>
    <t>EVINDIA</t>
  </si>
  <si>
    <t>Sobha Ltd Partly Paidup</t>
  </si>
  <si>
    <t>SOBHAPP</t>
  </si>
  <si>
    <t>SBI Nifty50 Equal Weight ETF</t>
  </si>
  <si>
    <t>SBINEQWETF</t>
  </si>
  <si>
    <t>ICICI Prudential Nifty Oil &amp; Gas ETF</t>
  </si>
  <si>
    <t>OILIETF</t>
  </si>
  <si>
    <t>Groww Nifty EV &amp; New Age Automotive ETF</t>
  </si>
  <si>
    <t>GROWWEV</t>
  </si>
  <si>
    <t>MITCONPP</t>
  </si>
  <si>
    <t>Aditya Birla Sun Life Crisil 10 Year Gilt ETF</t>
  </si>
  <si>
    <t>GSEC10ABSL</t>
  </si>
  <si>
    <t>ICICI Prudential Nifty Metal ETF</t>
  </si>
  <si>
    <t>METALIETF</t>
  </si>
  <si>
    <t>Sharat Industries Ltd Partly Paidup</t>
  </si>
  <si>
    <t>SHARATPP</t>
  </si>
  <si>
    <t>Suraj Industries Ltd Partly Paid-up</t>
  </si>
  <si>
    <t>SURAJPP</t>
  </si>
  <si>
    <t>Forcas Studio Ltd</t>
  </si>
  <si>
    <t>FORCAS</t>
  </si>
  <si>
    <t>Brace Port Logistics Ltd</t>
  </si>
  <si>
    <t>BRACEPORT</t>
  </si>
  <si>
    <t>Interarch Building Products Ltd</t>
  </si>
  <si>
    <t>INTERARCH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</si>
  <si>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</si>
  <si>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</si>
  <si>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</si>
  <si>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</si>
  <si>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</si>
  <si>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</si>
  <si>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</si>
  <si>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Healthcare</t>
  </si>
  <si>
    <t>Automobile and Auto Components</t>
  </si>
  <si>
    <t>Power</t>
  </si>
  <si>
    <t>Metals &amp; Mining</t>
  </si>
  <si>
    <t>Consumer Services</t>
  </si>
  <si>
    <t>Services</t>
  </si>
  <si>
    <t>Consumer Durables</t>
  </si>
  <si>
    <t>Capital Goods</t>
  </si>
  <si>
    <t>Realty</t>
  </si>
  <si>
    <t>Chemicals</t>
  </si>
  <si>
    <t>-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</si>
  <si>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</si>
  <si>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</si>
  <si>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</si>
  <si>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</si>
  <si>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</si>
  <si>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</si>
  <si>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</si>
  <si>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</si>
  <si>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</si>
  <si>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</si>
  <si>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</si>
  <si>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</si>
  <si>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</si>
  <si>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</si>
  <si>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</si>
  <si>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</si>
  <si>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</si>
  <si>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</si>
  <si>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</si>
  <si>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</si>
  <si>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</si>
  <si>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</si>
  <si>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</si>
  <si>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</si>
  <si>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</si>
  <si>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</si>
  <si>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</si>
  <si>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</si>
  <si>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</si>
  <si>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Negative</t>
  </si>
  <si>
    <t>Positive</t>
  </si>
  <si>
    <t>Neutral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</si>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</sst>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C7AE5B-F81C-4C90-A825-CEFEA8F85B85}" name="Table4" displayName="Table4" ref="A1:Z122" totalsRowShown="0">
  <autoFilter ref="A1:Z122" xr:uid="{7DC7AE5B-F81C-4C90-A825-CEFEA8F85B85}"/>
  <sortState xmlns:xlrd2="http://schemas.microsoft.com/office/spreadsheetml/2017/richdata2" ref="A2:Z122">
    <sortCondition ref="Z1:Z122"/>
  </sortState>
  <tableColumns count="26">
    <tableColumn id="1" xr3:uid="{F941A7AB-DA94-42EC-AA25-8156713E560B}" name="Sub-Sector"/>
    <tableColumn id="2" xr3:uid="{0880A962-15BA-41D5-A9D1-D6F697EBF5D8}" name="Count" dataDxfId="56">
      <calculatedColumnFormula>COUNTIFS(Table2[Sub-Sector],Table4[[#This Row],[Sub-Sector]])</calculatedColumnFormula>
    </tableColumn>
    <tableColumn id="3" xr3:uid="{4D85C8D4-2BA4-4580-BEFD-35C7E201B520}" name="Uptrend" dataDxfId="55">
      <calculatedColumnFormula>COUNTIFS(Table2[Sub-Sector],Table4[[#This Row],[Sub-Sector]],Table2[Uptrend],"Uptrend")/Table4[[#This Row],[Count]]</calculatedColumnFormula>
    </tableColumn>
    <tableColumn id="4" xr3:uid="{4212CA35-BF19-45E3-8B44-5DFF7452DA23}" name="1W Out-Performance" dataDxfId="54">
      <calculatedColumnFormula>COUNTIFS(Table2[Sub-Sector],Table4[[#This Row],[Sub-Sector]],Table2[1W Return vs Nifty],"&gt;=5")/Table4[[#This Row],[Count]]</calculatedColumnFormula>
    </tableColumn>
    <tableColumn id="5" xr3:uid="{22E417EF-86C3-461E-8A11-37C1A87E0AFE}" name="1M Out-Performance" dataDxfId="53">
      <calculatedColumnFormula>COUNTIFS(Table2[Sub-Sector],Table4[[#This Row],[Sub-Sector]],Table2[1M Return vs Nifty],"&gt;=5")/Table4[[#This Row],[Count]]</calculatedColumnFormula>
    </tableColumn>
    <tableColumn id="6" xr3:uid="{59480E61-A58D-48AD-808E-486DCC8360FE}" name="6M Return vs Nifty" dataDxfId="52">
      <calculatedColumnFormula>COUNTIFS(Table2[Sub-Sector],Table4[[#This Row],[Sub-Sector]],Table2[6M Return vs Nifty],"&gt;=10")/Table4[[#This Row],[Count]]</calculatedColumnFormula>
    </tableColumn>
    <tableColumn id="7" xr3:uid="{27BA895F-DE2C-4434-ABA1-15C9666DC9C0}" name="1Y Return vs Nifty" dataDxfId="51">
      <calculatedColumnFormula>COUNTIFS(Table2[Sub-Sector],Table4[[#This Row],[Sub-Sector]],Table2[1Y Return vs Nifty],"&gt;=10")/Table4[[#This Row],[Count]]</calculatedColumnFormula>
    </tableColumn>
    <tableColumn id="8" xr3:uid="{333D7725-E09D-4000-B8EB-C717BE8B535B}" name="RSI" dataDxfId="50">
      <calculatedColumnFormula>COUNTIFS(Table2[Sub-Sector],Table4[[#This Row],[Sub-Sector]],Table2[RSI Exponential â€“ 14D],"&gt;=50")/Table4[[#This Row],[Count]]</calculatedColumnFormula>
    </tableColumn>
    <tableColumn id="9" xr3:uid="{D7730A11-0024-422C-9815-E46D5CFF6649}" name="Relative Volume" dataDxfId="49">
      <calculatedColumnFormula>COUNTIFS(Table2[Sub-Sector],Table4[[#This Row],[Sub-Sector]],Table2[Relative Volume],"&gt;=1")/Table4[[#This Row],[Count]]</calculatedColumnFormula>
    </tableColumn>
    <tableColumn id="10" xr3:uid="{97C3CB78-2637-4081-AE10-835AEA26D50B}" name="% Away From Day Low" dataDxfId="48">
      <calculatedColumnFormula>COUNTIFS(Table2[Sub-Sector],Table4[[#This Row],[Sub-Sector]],Table2[% Away From Day Low],"&gt;=0.05")/Table4[[#This Row],[Count]]</calculatedColumnFormula>
    </tableColumn>
    <tableColumn id="11" xr3:uid="{73EB5213-649F-48D4-B41F-F8FB1BD9F2C3}" name="% Away From Day High" dataDxfId="47">
      <calculatedColumnFormula>COUNTIFS(Table2[Sub-Sector],Table4[[#This Row],[Sub-Sector]],Table2[% Away From Day High],"&lt;=0.05")/Table4[[#This Row],[Count]]</calculatedColumnFormula>
    </tableColumn>
    <tableColumn id="12" xr3:uid="{328B07BF-74FC-4C36-A4D7-64E778067F17}" name="% Away From Current Week Low" dataDxfId="46">
      <calculatedColumnFormula>COUNTIFS(Table2[Sub-Sector],Table4[[#This Row],[Sub-Sector]],Table2[% Away From Current Week Low],"&gt;=0.05")/Table4[[#This Row],[Count]]</calculatedColumnFormula>
    </tableColumn>
    <tableColumn id="13" xr3:uid="{7F4F492B-E86E-4880-A0FD-C116E3D302C0}" name="% Away From Current Week High" dataDxfId="45">
      <calculatedColumnFormula>COUNTIFS(Table2[Sub-Sector],Table4[[#This Row],[Sub-Sector]],Table2[% Away From Current Week High],"&lt;=0.05")/Table4[[#This Row],[Count]]</calculatedColumnFormula>
    </tableColumn>
    <tableColumn id="14" xr3:uid="{F30F49DD-EC87-4972-9AE8-11BB32E1B0E8}" name="% Away From Current Month Low" dataDxfId="44">
      <calculatedColumnFormula>COUNTIFS(Table2[Sub-Sector],Table4[[#This Row],[Sub-Sector]],Table2[% Away From Current Month Low],"&gt;=0.05")/Table4[[#This Row],[Count]]</calculatedColumnFormula>
    </tableColumn>
    <tableColumn id="15" xr3:uid="{8148E2D9-9820-474D-AEF7-586A04717603}" name="% Away From Current Month High" dataDxfId="43">
      <calculatedColumnFormula>COUNTIFS(Table2[Sub-Sector],Table4[[#This Row],[Sub-Sector]],Table2[% Away From Current Month High],"&lt;=0.05")/Table4[[#This Row],[Count]]</calculatedColumnFormula>
    </tableColumn>
    <tableColumn id="16" xr3:uid="{05E0423E-78AA-44D7-8A58-6450ED63DE41}" name="% Away From 52W High" dataDxfId="42">
      <calculatedColumnFormula>COUNTIFS(Table2[Sub-Sector],Table4[[#This Row],[Sub-Sector]],Table2[% Away From 52W High],"&lt;=10")/Table4[[#This Row],[Count]]</calculatedColumnFormula>
    </tableColumn>
    <tableColumn id="17" xr3:uid="{2CF8D4F0-0E45-421C-B288-C9584FB4AD0A}" name="% Away From 52W Low" dataDxfId="41">
      <calculatedColumnFormula>COUNTIFS(Table2[Sub-Sector],Table4[[#This Row],[Sub-Sector]],Table2[% Away From 52W Low],"&gt;=10")/Table4[[#This Row],[Count]]</calculatedColumnFormula>
    </tableColumn>
    <tableColumn id="18" xr3:uid="{0AAF2BF0-2B98-41C6-99C6-3A7C5FBE1362}" name="% Price above 20D EMA" dataDxfId="40">
      <calculatedColumnFormula>COUNTIFS(Table2[Sub-Sector],Table4[[#This Row],[Sub-Sector]],Table2[% Price above 20 EMA],"&gt;=0")/Table4[[#This Row],[Count]]</calculatedColumnFormula>
    </tableColumn>
    <tableColumn id="19" xr3:uid="{01C34420-0061-4655-B742-692730CB116A}" name="% Price above 50 EMA" dataDxfId="39">
      <calculatedColumnFormula>COUNTIFS(Table2[Sub-Sector],Table4[[#This Row],[Sub-Sector]],Table2[% Price above 50 EMA],"&gt;=0")/Table4[[#This Row],[Count]]</calculatedColumnFormula>
    </tableColumn>
    <tableColumn id="20" xr3:uid="{1A5D329B-1BC9-4436-B9CD-F402D5151683}" name="% Price above 200 EMA" dataDxfId="38">
      <calculatedColumnFormula>COUNTIFS(Table2[Sub-Sector],Table4[[#This Row],[Sub-Sector]],Table2[% Price above 200 EMA],"&gt;=0")/Table4[[#This Row],[Count]]</calculatedColumnFormula>
    </tableColumn>
    <tableColumn id="21" xr3:uid="{D96D3C9A-464D-46EB-92D8-AE9288D768AC}" name="Rate of Change - Zone" dataDxfId="37">
      <calculatedColumnFormula>COUNTIFS(Table2[Sub-Sector],Table4[[#This Row],[Sub-Sector]],Table2[Rate of Change - Zone],"Positive")/Table4[[#This Row],[Count]]</calculatedColumnFormula>
    </tableColumn>
    <tableColumn id="22" xr3:uid="{8B5691EC-6C9C-490A-9B4C-105D5C1F47F7}" name="Sharpe Ratio" dataDxfId="36">
      <calculatedColumnFormula>COUNTIFS(Table2[Sub-Sector],Table4[[#This Row],[Sub-Sector]],Table2[Sharpe Ratio],"&gt;=0.10")/Table4[[#This Row],[Count]]</calculatedColumnFormula>
    </tableColumn>
    <tableColumn id="23" xr3:uid="{9C0D60EB-3EE6-4B7C-957B-B95ACFB7B10A}" name="Score" dataDxfId="35">
      <calculatedColumnFormula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calculatedColumnFormula>
    </tableColumn>
    <tableColumn id="24" xr3:uid="{9165F009-097E-425B-B9BD-7F5C0F6491F6}" name="Rank" dataDxfId="34">
      <calculatedColumnFormula>_xlfn.RANK.AVG(Table4[[#This Row],[Score]],Table4[Score],1)</calculatedColumnFormula>
    </tableColumn>
    <tableColumn id="25" xr3:uid="{0A52E9BC-A323-44F4-A02D-5B2966153689}" name="Score 2 " dataDxfId="33">
      <calculatedColumnFormula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calculatedColumnFormula>
    </tableColumn>
    <tableColumn id="26" xr3:uid="{F0C6E847-343E-41EC-988C-5FAA7232BB68}" name="Rank 2" dataDxfId="32">
      <calculatedColumnFormula>_xlfn.RANK.AVG(Table4[[#This Row],[Score 2 ]],Table4[[Score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AEAFC8-AB2A-4FF1-9161-DB247AABC136}" name="Table2" displayName="Table2" ref="A1:AV738" totalsRowShown="0">
  <sortState xmlns:xlrd2="http://schemas.microsoft.com/office/spreadsheetml/2017/richdata2" ref="A2:AV738">
    <sortCondition ref="AV1:AV738"/>
  </sortState>
  <tableColumns count="48">
    <tableColumn id="1" xr3:uid="{455F93C8-5836-402E-9488-9B3CDEE0D998}" name="Name"/>
    <tableColumn id="2" xr3:uid="{C414C0DE-6DCA-4FEF-BE67-CBE93F4DD89E}" name="Ticker"/>
    <tableColumn id="3" xr3:uid="{F3513620-73F7-4D79-B00B-8C87FBC6E026}" name="Industry"/>
    <tableColumn id="4" xr3:uid="{63C4F358-2911-49DB-9237-A04D1A3320CB}" name="Sub-Sector"/>
    <tableColumn id="5" xr3:uid="{07482039-882D-469B-93AC-F65155E7271B}" name="Market Cap"/>
    <tableColumn id="6" xr3:uid="{A4F6882A-99D0-4D7C-B0F1-29D16C722E56}" name="Close Price"/>
    <tableColumn id="7" xr3:uid="{A7C5EC0B-A1CB-44CE-B6B5-06F5EEF16E9E}" name="1Y Return vs Nifty"/>
    <tableColumn id="18" xr3:uid="{E0FC69AD-F48D-4A8F-BCB8-BE0C3D172100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1CF96FDD-E696-4F73-8791-17EC5F6EB775}" name="1M Return vs Nifty"/>
    <tableColumn id="19" xr3:uid="{AB188BA5-5ACD-46B7-9C85-C0F901C1CCC5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3681B1F4-4B02-4D07-AEC2-B470F87A46B9}" name="6M Return vs Nifty"/>
    <tableColumn id="20" xr3:uid="{223569B8-CA30-42D6-9C8D-73CBF082A53F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AC6E1927-B717-4106-BC56-C5A72C0E4F54}" name="1W Return vs Nifty"/>
    <tableColumn id="22" xr3:uid="{45F080E0-53CD-4533-B357-6E3AE819852F}" name="1W Return vs Nifty Z-Score" dataDxfId="28">
      <calculatedColumnFormula>(Table2[[#This Row],[1W Return vs Nifty]]-AVERAGE(Table2[1W Return vs Nifty]))/_xlfn.STDEV.P(Table2[1W Return vs Nifty])</calculatedColumnFormula>
    </tableColumn>
    <tableColumn id="21" xr3:uid="{3633513D-6A87-49AD-A0EB-FFD500687F93}" name="20D EMA" dataDxfId="27"/>
    <tableColumn id="11" xr3:uid="{E3BA44EB-BEAF-42B5-A1D6-D7BAE303825C}" name="50D EMA"/>
    <tableColumn id="12" xr3:uid="{66F89BE1-EA4A-4CE2-85C0-BFD675ED4848}" name="200D EMA"/>
    <tableColumn id="13" xr3:uid="{4BE6E061-28C9-4C7C-887A-0F55803F885C}" name="RSI Exponential â€“ 14D"/>
    <tableColumn id="25" xr3:uid="{44C09E91-AF29-41FF-98E6-10499C5D5403}" name="% Price above 20 EMA" dataDxfId="26">
      <calculatedColumnFormula>(Table2[[#This Row],[Close Price]]-Table2[[#This Row],[20D EMA]])/Table2[[#This Row],[20D EMA]]</calculatedColumnFormula>
    </tableColumn>
    <tableColumn id="24" xr3:uid="{6CE17A2A-CBD9-4505-A0A8-30BD31338A85}" name="% Price above 50 EMA" dataDxfId="25">
      <calculatedColumnFormula>(Table2[[#This Row],[Close Price]]-Table2[[#This Row],[50D EMA]])/Table2[[#This Row],[50D EMA]]</calculatedColumnFormula>
    </tableColumn>
    <tableColumn id="23" xr3:uid="{8BAB6485-4832-487F-977D-600D4EADFDA4}" name="% Price above 200 EMA" dataDxfId="24">
      <calculatedColumnFormula>(Table2[[#This Row],[Close Price]]-Table2[[#This Row],[200D EMA]])/Table2[[#This Row],[200D EMA]]</calculatedColumnFormula>
    </tableColumn>
    <tableColumn id="14" xr3:uid="{8FC89A8E-2F98-4550-94B2-37312EEA6E97}" name="Relative Volume"/>
    <tableColumn id="37" xr3:uid="{F3800ECE-73CC-43A8-BF7D-646BACD50A00}" name="Day Low" dataDxfId="23"/>
    <tableColumn id="36" xr3:uid="{FDF19920-3998-450A-A6E8-B0DF6B5C696E}" name="Day High" dataDxfId="22"/>
    <tableColumn id="35" xr3:uid="{1296627A-C893-42AC-8E6B-56355C6ED0E6}" name="Current Week Low" dataDxfId="21"/>
    <tableColumn id="34" xr3:uid="{B9F36E2C-CDB1-4B41-9DC7-6221EFB15223}" name="Current Week High" dataDxfId="20"/>
    <tableColumn id="33" xr3:uid="{4E7978E3-D014-4EE1-98F4-37086440E53B}" name="Current Month Low" dataDxfId="19"/>
    <tableColumn id="32" xr3:uid="{EF45E6C4-249E-43CB-8BF4-4FC9DFBC78C3}" name="Current Month High" dataDxfId="18"/>
    <tableColumn id="31" xr3:uid="{2F552E89-015F-4A65-8EF8-68701E1C7241}" name="% Away From Day Low" dataDxfId="17">
      <calculatedColumnFormula>(Table2[[#This Row],[Close Price]]/Table2[[#This Row],[Day Low]])-1</calculatedColumnFormula>
    </tableColumn>
    <tableColumn id="30" xr3:uid="{AC3857D6-A3F9-41BE-A274-27EB2C9623C3}" name="% Away From Day High" dataDxfId="16">
      <calculatedColumnFormula>(Table2[[#This Row],[Day High]]/Table2[[#This Row],[Close Price]])-1</calculatedColumnFormula>
    </tableColumn>
    <tableColumn id="29" xr3:uid="{EFB30CF1-0230-4CE9-926B-907E2B6F0DD3}" name="% Away From Current Week Low" dataDxfId="15">
      <calculatedColumnFormula>(Table2[[#This Row],[Close Price]]/Table2[[#This Row],[Current Week Low]])-1</calculatedColumnFormula>
    </tableColumn>
    <tableColumn id="28" xr3:uid="{9666D08B-1DCE-44B9-BEDD-19603D6C26EC}" name="% Away From Current Week High" dataDxfId="14">
      <calculatedColumnFormula>(Table2[[#This Row],[Current Week High]]/Table2[[#This Row],[Close Price]])-1</calculatedColumnFormula>
    </tableColumn>
    <tableColumn id="27" xr3:uid="{9544F00D-0883-4BB3-9D64-4FEB6D215E7C}" name="% Away From Current Month Low" dataDxfId="13">
      <calculatedColumnFormula>(Table2[[#This Row],[Close Price]]/Table2[[#This Row],[Current Month Low]])-1</calculatedColumnFormula>
    </tableColumn>
    <tableColumn id="26" xr3:uid="{CF46A9B6-E99D-42CB-A247-EBDFB2B76995}" name="% Away From Current Month High" dataDxfId="12">
      <calculatedColumnFormula>(Table2[[#This Row],[Current Month High]]/Table2[[#This Row],[Close Price]])-1</calculatedColumnFormula>
    </tableColumn>
    <tableColumn id="15" xr3:uid="{B156A943-27E2-4DDF-9C9E-A3F83F46E428}" name="% Away From 52W High"/>
    <tableColumn id="16" xr3:uid="{6652291B-8979-48A0-83F1-0FB1146CAEB8}" name="% Away From 52W Low"/>
    <tableColumn id="43" xr3:uid="{B4B657DB-BD21-4760-98DB-603A4E110674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2" xr3:uid="{1B60DBF5-40ED-4390-B9EC-DA77FCE40B3F}" name="Relative Strength Sector Index" dataDxfId="10"/>
    <tableColumn id="41" xr3:uid="{B172AA3D-5662-47FB-BBE9-6BFB2F603EF5}" name="Relative Strength Sector Index - Zone" dataDxfId="9"/>
    <tableColumn id="40" xr3:uid="{213FD8B6-83EA-47E5-B906-DE4D441A0690}" name="Rate of Change" dataDxfId="8"/>
    <tableColumn id="39" xr3:uid="{A03B1E60-B425-4623-A1E6-E36FABF1B0A3}" name="Rate of Change - Zone" dataDxfId="7"/>
    <tableColumn id="17" xr3:uid="{5C6311A3-B240-407C-9E32-ACD41F54AAD4}" name="Sharpe Ratio"/>
    <tableColumn id="44" xr3:uid="{765085C2-C761-4DA7-8D1E-351B6CC4E06C}" name="Sharpe Ratio Z-Score" dataDxfId="6">
      <calculatedColumnFormula>(Table2[[#This Row],[Sharpe Ratio]]-AVERAGE(Table2[Sharpe Ratio]))/_xlfn.STDEV.P(Table2[Sharpe Ratio])</calculatedColumnFormula>
    </tableColumn>
    <tableColumn id="45" xr3:uid="{AC6BC95A-D5FA-4350-8AD7-48FCEAF2F91E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6" xr3:uid="{EAF3BF79-392F-4957-A1A7-D824A121680E}" name="Rank 1Y" dataDxfId="4">
      <calculatedColumnFormula>_xlfn.RANK.AVG(Table2[[#This Row],[1Y Return vs Nifty Z-Score]],Table2[1Y Return vs Nifty Z-Score])</calculatedColumnFormula>
    </tableColumn>
    <tableColumn id="47" xr3:uid="{A4C6A4C8-060B-4148-8907-BE3183D26D35}" name="Rank 6M" dataDxfId="3">
      <calculatedColumnFormula>_xlfn.RANK.AVG(Table2[[#This Row],[6M Return vs Nifty Z-Score]],Table2[6M Return vs Nifty Z-Score])</calculatedColumnFormula>
    </tableColumn>
    <tableColumn id="48" xr3:uid="{C1444394-CD49-4B41-A7C9-3F9CA7ECCC71}" name="Rank Sharpe" dataDxfId="2">
      <calculatedColumnFormula>_xlfn.RANK.AVG(Table2[[#This Row],[Sharpe Ratio Z-Score]],Table2[Sharpe Ratio Z-Score])</calculatedColumnFormula>
    </tableColumn>
    <tableColumn id="49" xr3:uid="{F4600561-AB10-4C14-B33A-12E2F2CDE99D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CEBB78-C3B8-4831-B134-CFBF67E400EF}" name="Table1" displayName="Table1" ref="A1:Q5189" totalsRowShown="0">
  <autoFilter ref="A1:Q5189" xr:uid="{8DCEBB78-C3B8-4831-B134-CFBF67E400EF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CCDAF933-984B-4FF9-B882-0FB2CCDBA044}" name="Name"/>
    <tableColumn id="2" xr3:uid="{36D72734-0B8C-42E5-9623-C6D19F58FE4C}" name="Ticker"/>
    <tableColumn id="17" xr3:uid="{33D3FC1D-4741-4F80-82A5-EF55E65DD7EE}" name="Industry" dataDxfId="0"/>
    <tableColumn id="3" xr3:uid="{9BDC5E39-8167-4F32-938C-ABAB75709669}" name="Sub-Sector"/>
    <tableColumn id="4" xr3:uid="{212740A9-E026-41E0-A7EF-A0151528C4D3}" name="Market Cap"/>
    <tableColumn id="5" xr3:uid="{EB85624C-55C6-4EB5-8383-4E8B710335F1}" name="Close Price"/>
    <tableColumn id="6" xr3:uid="{29946FD7-5902-4D4E-9CD2-32F2CC516616}" name="1Y Return vs Nifty"/>
    <tableColumn id="7" xr3:uid="{19B257E9-4C71-4600-8CC6-365CE7AE7546}" name="1M Return vs Nifty"/>
    <tableColumn id="8" xr3:uid="{7FA3226E-276F-4DCE-B263-3CAA2F37BAB7}" name="6M Return vs Nifty"/>
    <tableColumn id="9" xr3:uid="{FBE0AB0F-2A19-4B2A-897D-9E701472A4B6}" name="1W Return vs Nifty"/>
    <tableColumn id="10" xr3:uid="{832E5C74-1D45-413B-9F5D-0D5B51EB8F94}" name="50D EMA"/>
    <tableColumn id="11" xr3:uid="{011B2125-94B5-4BEB-87BE-5DC2BBDD4B93}" name="200D EMA"/>
    <tableColumn id="12" xr3:uid="{FE15F9A0-4897-4892-9314-A8D8135558ED}" name="RSI Exponential â€“ 14D"/>
    <tableColumn id="13" xr3:uid="{CC8255A9-1BFB-47D7-A4C8-FDE1ED4B1BED}" name="Relative Volume"/>
    <tableColumn id="14" xr3:uid="{AA69C1E8-844F-4AA4-A920-C5E2D1648699}" name="% Away From 52W High"/>
    <tableColumn id="15" xr3:uid="{4AEECF57-EE25-43E8-A6C6-2FB984C66A80}" name="% Away From 52W Low"/>
    <tableColumn id="16" xr3:uid="{20912DC5-2CE4-499E-8D21-12AC424E257A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3DC41-43D9-48EB-A080-C0D704297C01}">
  <dimension ref="A1:Z122"/>
  <sheetViews>
    <sheetView topLeftCell="E1" workbookViewId="0">
      <selection activeCell="O3" sqref="O3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  <col min="23" max="23" width="7.88671875" bestFit="1" customWidth="1"/>
    <col min="24" max="24" width="7.44140625" bestFit="1" customWidth="1"/>
    <col min="25" max="25" width="9.77734375" bestFit="1" customWidth="1"/>
    <col min="26" max="26" width="8.88671875" bestFit="1" customWidth="1"/>
  </cols>
  <sheetData>
    <row r="1" spans="1:26" x14ac:dyDescent="0.3">
      <c r="A1" t="s">
        <v>2</v>
      </c>
      <c r="B1" t="s">
        <v>10664</v>
      </c>
      <c r="C1" t="s">
        <v>10650</v>
      </c>
      <c r="D1" t="s">
        <v>10665</v>
      </c>
      <c r="E1" t="s">
        <v>10666</v>
      </c>
      <c r="F1" t="s">
        <v>7</v>
      </c>
      <c r="G1" t="s">
        <v>5</v>
      </c>
      <c r="H1" t="s">
        <v>10667</v>
      </c>
      <c r="I1" t="s">
        <v>12</v>
      </c>
      <c r="J1" t="s">
        <v>10644</v>
      </c>
      <c r="K1" t="s">
        <v>10645</v>
      </c>
      <c r="L1" t="s">
        <v>10646</v>
      </c>
      <c r="M1" t="s">
        <v>10647</v>
      </c>
      <c r="N1" t="s">
        <v>10648</v>
      </c>
      <c r="O1" t="s">
        <v>10649</v>
      </c>
      <c r="P1" t="s">
        <v>13</v>
      </c>
      <c r="Q1" t="s">
        <v>14</v>
      </c>
      <c r="R1" t="s">
        <v>10668</v>
      </c>
      <c r="S1" t="s">
        <v>10636</v>
      </c>
      <c r="T1" t="s">
        <v>10637</v>
      </c>
      <c r="U1" t="s">
        <v>10654</v>
      </c>
      <c r="V1" t="s">
        <v>15</v>
      </c>
      <c r="W1" t="s">
        <v>10659</v>
      </c>
      <c r="X1" t="s">
        <v>10669</v>
      </c>
      <c r="Y1" t="s">
        <v>10670</v>
      </c>
      <c r="Z1" t="s">
        <v>10671</v>
      </c>
    </row>
    <row r="2" spans="1:26" x14ac:dyDescent="0.3">
      <c r="A2" t="s">
        <v>400</v>
      </c>
      <c r="B2">
        <f>COUNTIFS(Table2[Sub-Sector],Table4[[#This Row],[Sub-Sector]])</f>
        <v>1</v>
      </c>
      <c r="C2" s="2">
        <f>COUNTIFS(Table2[Sub-Sector],Table4[[#This Row],[Sub-Sector]],Table2[Uptrend],"Uptrend")/Table4[[#This Row],[Count]]</f>
        <v>1</v>
      </c>
      <c r="D2" s="2">
        <f>COUNTIFS(Table2[Sub-Sector],Table4[[#This Row],[Sub-Sector]],Table2[1W Return vs Nifty],"&gt;=5")/Table4[[#This Row],[Count]]</f>
        <v>1</v>
      </c>
      <c r="E2" s="2">
        <f>COUNTIFS(Table2[Sub-Sector],Table4[[#This Row],[Sub-Sector]],Table2[1M Return vs Nifty],"&gt;=5")/Table4[[#This Row],[Count]]</f>
        <v>1</v>
      </c>
      <c r="F2" s="2">
        <f>COUNTIFS(Table2[Sub-Sector],Table4[[#This Row],[Sub-Sector]],Table2[6M Return vs Nifty],"&gt;=10")/Table4[[#This Row],[Count]]</f>
        <v>1</v>
      </c>
      <c r="G2" s="2">
        <f>COUNTIFS(Table2[Sub-Sector],Table4[[#This Row],[Sub-Sector]],Table2[1Y Return vs Nifty],"&gt;=10")/Table4[[#This Row],[Count]]</f>
        <v>1</v>
      </c>
      <c r="H2" s="2">
        <f>COUNTIFS(Table2[Sub-Sector],Table4[[#This Row],[Sub-Sector]],Table2[RSI Exponential â€“ 14D],"&gt;=50")/Table4[[#This Row],[Count]]</f>
        <v>1</v>
      </c>
      <c r="I2" s="2">
        <f>COUNTIFS(Table2[Sub-Sector],Table4[[#This Row],[Sub-Sector]],Table2[Relative Volume],"&gt;=1")/Table4[[#This Row],[Count]]</f>
        <v>1</v>
      </c>
      <c r="J2" s="2">
        <f>COUNTIFS(Table2[Sub-Sector],Table4[[#This Row],[Sub-Sector]],Table2[% Away From Day Low],"&gt;=0.05")/Table4[[#This Row],[Count]]</f>
        <v>1</v>
      </c>
      <c r="K2" s="2">
        <f>COUNTIFS(Table2[Sub-Sector],Table4[[#This Row],[Sub-Sector]],Table2[% Away From Day High],"&lt;=0.05")/Table4[[#This Row],[Count]]</f>
        <v>1</v>
      </c>
      <c r="L2" s="2">
        <f>COUNTIFS(Table2[Sub-Sector],Table4[[#This Row],[Sub-Sector]],Table2[% Away From Current Week Low],"&gt;=0.05")/Table4[[#This Row],[Count]]</f>
        <v>1</v>
      </c>
      <c r="M2" s="2">
        <f>COUNTIFS(Table2[Sub-Sector],Table4[[#This Row],[Sub-Sector]],Table2[% Away From Current Week High],"&lt;=0.05")/Table4[[#This Row],[Count]]</f>
        <v>1</v>
      </c>
      <c r="N2" s="2">
        <f>COUNTIFS(Table2[Sub-Sector],Table4[[#This Row],[Sub-Sector]],Table2[% Away From Current Month Low],"&gt;=0.05")/Table4[[#This Row],[Count]]</f>
        <v>1</v>
      </c>
      <c r="O2" s="2">
        <f>COUNTIFS(Table2[Sub-Sector],Table4[[#This Row],[Sub-Sector]],Table2[% Away From Current Month High],"&lt;=0.05")/Table4[[#This Row],[Count]]</f>
        <v>1</v>
      </c>
      <c r="P2" s="2">
        <f>COUNTIFS(Table2[Sub-Sector],Table4[[#This Row],[Sub-Sector]],Table2[% Away From 52W High],"&lt;=10")/Table4[[#This Row],[Count]]</f>
        <v>1</v>
      </c>
      <c r="Q2" s="2">
        <f>COUNTIFS(Table2[Sub-Sector],Table4[[#This Row],[Sub-Sector]],Table2[% Away From 52W Low],"&gt;=10")/Table4[[#This Row],[Count]]</f>
        <v>1</v>
      </c>
      <c r="R2" s="2">
        <f>COUNTIFS(Table2[Sub-Sector],Table4[[#This Row],[Sub-Sector]],Table2[% Price above 20 EMA],"&gt;=0")/Table4[[#This Row],[Count]]</f>
        <v>1</v>
      </c>
      <c r="S2" s="2">
        <f>COUNTIFS(Table2[Sub-Sector],Table4[[#This Row],[Sub-Sector]],Table2[% Price above 50 EMA],"&gt;=0")/Table4[[#This Row],[Count]]</f>
        <v>1</v>
      </c>
      <c r="T2" s="2">
        <f>COUNTIFS(Table2[Sub-Sector],Table4[[#This Row],[Sub-Sector]],Table2[% Price above 200 EMA],"&gt;=0")/Table4[[#This Row],[Count]]</f>
        <v>1</v>
      </c>
      <c r="U2" s="2">
        <f>COUNTIFS(Table2[Sub-Sector],Table4[[#This Row],[Sub-Sector]],Table2[Rate of Change - Zone],"Positive")/Table4[[#This Row],[Count]]</f>
        <v>1</v>
      </c>
      <c r="V2" s="2">
        <f>COUNTIFS(Table2[Sub-Sector],Table4[[#This Row],[Sub-Sector]],Table2[Sharpe Ratio],"&gt;=0.10")/Table4[[#This Row],[Count]]</f>
        <v>0</v>
      </c>
      <c r="W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92.5</v>
      </c>
      <c r="X2">
        <f>_xlfn.RANK.AVG(Table4[[#This Row],[Score]],Table4[Score],1)</f>
        <v>2</v>
      </c>
      <c r="Y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62.5</v>
      </c>
      <c r="Z2">
        <f>_xlfn.RANK.AVG(Table4[[#This Row],[Score 2 ]],Table4[[Score 2 ]],1)</f>
        <v>2</v>
      </c>
    </row>
    <row r="3" spans="1:26" x14ac:dyDescent="0.3">
      <c r="A3" t="s">
        <v>973</v>
      </c>
      <c r="B3">
        <f>COUNTIFS(Table2[Sub-Sector],Table4[[#This Row],[Sub-Sector]])</f>
        <v>1</v>
      </c>
      <c r="C3" s="2">
        <f>COUNTIFS(Table2[Sub-Sector],Table4[[#This Row],[Sub-Sector]],Table2[Uptrend],"Uptrend")/Table4[[#This Row],[Count]]</f>
        <v>1</v>
      </c>
      <c r="D3" s="2">
        <f>COUNTIFS(Table2[Sub-Sector],Table4[[#This Row],[Sub-Sector]],Table2[1W Return vs Nifty],"&gt;=5")/Table4[[#This Row],[Count]]</f>
        <v>1</v>
      </c>
      <c r="E3" s="2">
        <f>COUNTIFS(Table2[Sub-Sector],Table4[[#This Row],[Sub-Sector]],Table2[1M Return vs Nifty],"&gt;=5")/Table4[[#This Row],[Count]]</f>
        <v>1</v>
      </c>
      <c r="F3" s="2">
        <f>COUNTIFS(Table2[Sub-Sector],Table4[[#This Row],[Sub-Sector]],Table2[6M Return vs Nifty],"&gt;=10")/Table4[[#This Row],[Count]]</f>
        <v>1</v>
      </c>
      <c r="G3" s="2">
        <f>COUNTIFS(Table2[Sub-Sector],Table4[[#This Row],[Sub-Sector]],Table2[1Y Return vs Nifty],"&gt;=10")/Table4[[#This Row],[Count]]</f>
        <v>1</v>
      </c>
      <c r="H3" s="2">
        <f>COUNTIFS(Table2[Sub-Sector],Table4[[#This Row],[Sub-Sector]],Table2[RSI Exponential â€“ 14D],"&gt;=50")/Table4[[#This Row],[Count]]</f>
        <v>1</v>
      </c>
      <c r="I3" s="2">
        <f>COUNTIFS(Table2[Sub-Sector],Table4[[#This Row],[Sub-Sector]],Table2[Relative Volume],"&gt;=1")/Table4[[#This Row],[Count]]</f>
        <v>1</v>
      </c>
      <c r="J3" s="2">
        <f>COUNTIFS(Table2[Sub-Sector],Table4[[#This Row],[Sub-Sector]],Table2[% Away From Day Low],"&gt;=0.05")/Table4[[#This Row],[Count]]</f>
        <v>0</v>
      </c>
      <c r="K3" s="2">
        <f>COUNTIFS(Table2[Sub-Sector],Table4[[#This Row],[Sub-Sector]],Table2[% Away From Day High],"&lt;=0.05")/Table4[[#This Row],[Count]]</f>
        <v>1</v>
      </c>
      <c r="L3" s="2">
        <f>COUNTIFS(Table2[Sub-Sector],Table4[[#This Row],[Sub-Sector]],Table2[% Away From Current Week Low],"&gt;=0.05")/Table4[[#This Row],[Count]]</f>
        <v>0</v>
      </c>
      <c r="M3" s="2">
        <f>COUNTIFS(Table2[Sub-Sector],Table4[[#This Row],[Sub-Sector]],Table2[% Away From Current Week High],"&lt;=0.05")/Table4[[#This Row],[Count]]</f>
        <v>0</v>
      </c>
      <c r="N3" s="2">
        <f>COUNTIFS(Table2[Sub-Sector],Table4[[#This Row],[Sub-Sector]],Table2[% Away From Current Month Low],"&gt;=0.05")/Table4[[#This Row],[Count]]</f>
        <v>1</v>
      </c>
      <c r="O3" s="2">
        <f>COUNTIFS(Table2[Sub-Sector],Table4[[#This Row],[Sub-Sector]],Table2[% Away From Current Month High],"&lt;=0.05")/Table4[[#This Row],[Count]]</f>
        <v>0</v>
      </c>
      <c r="P3" s="2">
        <f>COUNTIFS(Table2[Sub-Sector],Table4[[#This Row],[Sub-Sector]],Table2[% Away From 52W High],"&lt;=10")/Table4[[#This Row],[Count]]</f>
        <v>0</v>
      </c>
      <c r="Q3" s="2">
        <f>COUNTIFS(Table2[Sub-Sector],Table4[[#This Row],[Sub-Sector]],Table2[% Away From 52W Low],"&gt;=10")/Table4[[#This Row],[Count]]</f>
        <v>1</v>
      </c>
      <c r="R3" s="2">
        <f>COUNTIFS(Table2[Sub-Sector],Table4[[#This Row],[Sub-Sector]],Table2[% Price above 20 EMA],"&gt;=0")/Table4[[#This Row],[Count]]</f>
        <v>1</v>
      </c>
      <c r="S3" s="2">
        <f>COUNTIFS(Table2[Sub-Sector],Table4[[#This Row],[Sub-Sector]],Table2[% Price above 50 EMA],"&gt;=0")/Table4[[#This Row],[Count]]</f>
        <v>1</v>
      </c>
      <c r="T3" s="2">
        <f>COUNTIFS(Table2[Sub-Sector],Table4[[#This Row],[Sub-Sector]],Table2[% Price above 200 EMA],"&gt;=0")/Table4[[#This Row],[Count]]</f>
        <v>1</v>
      </c>
      <c r="U3" s="2">
        <f>COUNTIFS(Table2[Sub-Sector],Table4[[#This Row],[Sub-Sector]],Table2[Rate of Change - Zone],"Positive")/Table4[[#This Row],[Count]]</f>
        <v>1</v>
      </c>
      <c r="V3" s="2">
        <f>COUNTIFS(Table2[Sub-Sector],Table4[[#This Row],[Sub-Sector]],Table2[Sharpe Ratio],"&gt;=0.10")/Table4[[#This Row],[Count]]</f>
        <v>1</v>
      </c>
      <c r="W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92.5</v>
      </c>
      <c r="X3">
        <f>_xlfn.RANK.AVG(Table4[[#This Row],[Score]],Table4[Score],1)</f>
        <v>2</v>
      </c>
      <c r="Y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62.5</v>
      </c>
      <c r="Z3">
        <f>_xlfn.RANK.AVG(Table4[[#This Row],[Score 2 ]],Table4[[Score 2 ]],1)</f>
        <v>2</v>
      </c>
    </row>
    <row r="4" spans="1:26" x14ac:dyDescent="0.3">
      <c r="A4" t="s">
        <v>736</v>
      </c>
      <c r="B4">
        <f>COUNTIFS(Table2[Sub-Sector],Table4[[#This Row],[Sub-Sector]])</f>
        <v>1</v>
      </c>
      <c r="C4" s="2">
        <f>COUNTIFS(Table2[Sub-Sector],Table4[[#This Row],[Sub-Sector]],Table2[Uptrend],"Uptrend")/Table4[[#This Row],[Count]]</f>
        <v>1</v>
      </c>
      <c r="D4" s="2">
        <f>COUNTIFS(Table2[Sub-Sector],Table4[[#This Row],[Sub-Sector]],Table2[1W Return vs Nifty],"&gt;=5")/Table4[[#This Row],[Count]]</f>
        <v>1</v>
      </c>
      <c r="E4" s="2">
        <f>COUNTIFS(Table2[Sub-Sector],Table4[[#This Row],[Sub-Sector]],Table2[1M Return vs Nifty],"&gt;=5")/Table4[[#This Row],[Count]]</f>
        <v>1</v>
      </c>
      <c r="F4" s="2">
        <f>COUNTIFS(Table2[Sub-Sector],Table4[[#This Row],[Sub-Sector]],Table2[6M Return vs Nifty],"&gt;=10")/Table4[[#This Row],[Count]]</f>
        <v>1</v>
      </c>
      <c r="G4" s="2">
        <f>COUNTIFS(Table2[Sub-Sector],Table4[[#This Row],[Sub-Sector]],Table2[1Y Return vs Nifty],"&gt;=10")/Table4[[#This Row],[Count]]</f>
        <v>1</v>
      </c>
      <c r="H4" s="2">
        <f>COUNTIFS(Table2[Sub-Sector],Table4[[#This Row],[Sub-Sector]],Table2[RSI Exponential â€“ 14D],"&gt;=50")/Table4[[#This Row],[Count]]</f>
        <v>1</v>
      </c>
      <c r="I4" s="2">
        <f>COUNTIFS(Table2[Sub-Sector],Table4[[#This Row],[Sub-Sector]],Table2[Relative Volume],"&gt;=1")/Table4[[#This Row],[Count]]</f>
        <v>1</v>
      </c>
      <c r="J4" s="2">
        <f>COUNTIFS(Table2[Sub-Sector],Table4[[#This Row],[Sub-Sector]],Table2[% Away From Day Low],"&gt;=0.05")/Table4[[#This Row],[Count]]</f>
        <v>0</v>
      </c>
      <c r="K4" s="2">
        <f>COUNTIFS(Table2[Sub-Sector],Table4[[#This Row],[Sub-Sector]],Table2[% Away From Day High],"&lt;=0.05")/Table4[[#This Row],[Count]]</f>
        <v>1</v>
      </c>
      <c r="L4" s="2">
        <f>COUNTIFS(Table2[Sub-Sector],Table4[[#This Row],[Sub-Sector]],Table2[% Away From Current Week Low],"&gt;=0.05")/Table4[[#This Row],[Count]]</f>
        <v>1</v>
      </c>
      <c r="M4" s="2">
        <f>COUNTIFS(Table2[Sub-Sector],Table4[[#This Row],[Sub-Sector]],Table2[% Away From Current Week High],"&lt;=0.05")/Table4[[#This Row],[Count]]</f>
        <v>1</v>
      </c>
      <c r="N4" s="2">
        <f>COUNTIFS(Table2[Sub-Sector],Table4[[#This Row],[Sub-Sector]],Table2[% Away From Current Month Low],"&gt;=0.05")/Table4[[#This Row],[Count]]</f>
        <v>1</v>
      </c>
      <c r="O4" s="2">
        <f>COUNTIFS(Table2[Sub-Sector],Table4[[#This Row],[Sub-Sector]],Table2[% Away From Current Month High],"&lt;=0.05")/Table4[[#This Row],[Count]]</f>
        <v>1</v>
      </c>
      <c r="P4" s="2">
        <f>COUNTIFS(Table2[Sub-Sector],Table4[[#This Row],[Sub-Sector]],Table2[% Away From 52W High],"&lt;=10")/Table4[[#This Row],[Count]]</f>
        <v>1</v>
      </c>
      <c r="Q4" s="2">
        <f>COUNTIFS(Table2[Sub-Sector],Table4[[#This Row],[Sub-Sector]],Table2[% Away From 52W Low],"&gt;=10")/Table4[[#This Row],[Count]]</f>
        <v>1</v>
      </c>
      <c r="R4" s="2">
        <f>COUNTIFS(Table2[Sub-Sector],Table4[[#This Row],[Sub-Sector]],Table2[% Price above 20 EMA],"&gt;=0")/Table4[[#This Row],[Count]]</f>
        <v>1</v>
      </c>
      <c r="S4" s="2">
        <f>COUNTIFS(Table2[Sub-Sector],Table4[[#This Row],[Sub-Sector]],Table2[% Price above 50 EMA],"&gt;=0")/Table4[[#This Row],[Count]]</f>
        <v>1</v>
      </c>
      <c r="T4" s="2">
        <f>COUNTIFS(Table2[Sub-Sector],Table4[[#This Row],[Sub-Sector]],Table2[% Price above 200 EMA],"&gt;=0")/Table4[[#This Row],[Count]]</f>
        <v>1</v>
      </c>
      <c r="U4" s="2">
        <f>COUNTIFS(Table2[Sub-Sector],Table4[[#This Row],[Sub-Sector]],Table2[Rate of Change - Zone],"Positive")/Table4[[#This Row],[Count]]</f>
        <v>1</v>
      </c>
      <c r="V4" s="2">
        <f>COUNTIFS(Table2[Sub-Sector],Table4[[#This Row],[Sub-Sector]],Table2[Sharpe Ratio],"&gt;=0.10")/Table4[[#This Row],[Count]]</f>
        <v>0</v>
      </c>
      <c r="W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92.5</v>
      </c>
      <c r="X4">
        <f>_xlfn.RANK.AVG(Table4[[#This Row],[Score]],Table4[Score],1)</f>
        <v>2</v>
      </c>
      <c r="Y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62.5</v>
      </c>
      <c r="Z4">
        <f>_xlfn.RANK.AVG(Table4[[#This Row],[Score 2 ]],Table4[[Score 2 ]],1)</f>
        <v>2</v>
      </c>
    </row>
    <row r="5" spans="1:26" x14ac:dyDescent="0.3">
      <c r="A5" t="s">
        <v>116</v>
      </c>
      <c r="B5">
        <f>COUNTIFS(Table2[Sub-Sector],Table4[[#This Row],[Sub-Sector]])</f>
        <v>3</v>
      </c>
      <c r="C5" s="2">
        <f>COUNTIFS(Table2[Sub-Sector],Table4[[#This Row],[Sub-Sector]],Table2[Uptrend],"Uptrend")/Table4[[#This Row],[Count]]</f>
        <v>0.66666666666666663</v>
      </c>
      <c r="D5" s="2">
        <f>COUNTIFS(Table2[Sub-Sector],Table4[[#This Row],[Sub-Sector]],Table2[1W Return vs Nifty],"&gt;=5")/Table4[[#This Row],[Count]]</f>
        <v>0.66666666666666663</v>
      </c>
      <c r="E5" s="2">
        <f>COUNTIFS(Table2[Sub-Sector],Table4[[#This Row],[Sub-Sector]],Table2[1M Return vs Nifty],"&gt;=5")/Table4[[#This Row],[Count]]</f>
        <v>0.33333333333333331</v>
      </c>
      <c r="F5" s="2">
        <f>COUNTIFS(Table2[Sub-Sector],Table4[[#This Row],[Sub-Sector]],Table2[6M Return vs Nifty],"&gt;=10")/Table4[[#This Row],[Count]]</f>
        <v>0.66666666666666663</v>
      </c>
      <c r="G5" s="2">
        <f>COUNTIFS(Table2[Sub-Sector],Table4[[#This Row],[Sub-Sector]],Table2[1Y Return vs Nifty],"&gt;=10")/Table4[[#This Row],[Count]]</f>
        <v>1</v>
      </c>
      <c r="H5" s="2">
        <f>COUNTIFS(Table2[Sub-Sector],Table4[[#This Row],[Sub-Sector]],Table2[RSI Exponential â€“ 14D],"&gt;=50")/Table4[[#This Row],[Count]]</f>
        <v>0.66666666666666663</v>
      </c>
      <c r="I5" s="2">
        <f>COUNTIFS(Table2[Sub-Sector],Table4[[#This Row],[Sub-Sector]],Table2[Relative Volume],"&gt;=1")/Table4[[#This Row],[Count]]</f>
        <v>0.66666666666666663</v>
      </c>
      <c r="J5" s="2">
        <f>COUNTIFS(Table2[Sub-Sector],Table4[[#This Row],[Sub-Sector]],Table2[% Away From Day Low],"&gt;=0.05")/Table4[[#This Row],[Count]]</f>
        <v>0</v>
      </c>
      <c r="K5" s="2">
        <f>COUNTIFS(Table2[Sub-Sector],Table4[[#This Row],[Sub-Sector]],Table2[% Away From Day High],"&lt;=0.05")/Table4[[#This Row],[Count]]</f>
        <v>1</v>
      </c>
      <c r="L5" s="2">
        <f>COUNTIFS(Table2[Sub-Sector],Table4[[#This Row],[Sub-Sector]],Table2[% Away From Current Week Low],"&gt;=0.05")/Table4[[#This Row],[Count]]</f>
        <v>0.66666666666666663</v>
      </c>
      <c r="M5" s="2">
        <f>COUNTIFS(Table2[Sub-Sector],Table4[[#This Row],[Sub-Sector]],Table2[% Away From Current Week High],"&lt;=0.05")/Table4[[#This Row],[Count]]</f>
        <v>1</v>
      </c>
      <c r="N5" s="2">
        <f>COUNTIFS(Table2[Sub-Sector],Table4[[#This Row],[Sub-Sector]],Table2[% Away From Current Month Low],"&gt;=0.05")/Table4[[#This Row],[Count]]</f>
        <v>0.66666666666666663</v>
      </c>
      <c r="O5" s="2">
        <f>COUNTIFS(Table2[Sub-Sector],Table4[[#This Row],[Sub-Sector]],Table2[% Away From Current Month High],"&lt;=0.05")/Table4[[#This Row],[Count]]</f>
        <v>0.66666666666666663</v>
      </c>
      <c r="P5" s="2">
        <f>COUNTIFS(Table2[Sub-Sector],Table4[[#This Row],[Sub-Sector]],Table2[% Away From 52W High],"&lt;=10")/Table4[[#This Row],[Count]]</f>
        <v>0.66666666666666663</v>
      </c>
      <c r="Q5" s="2">
        <f>COUNTIFS(Table2[Sub-Sector],Table4[[#This Row],[Sub-Sector]],Table2[% Away From 52W Low],"&gt;=10")/Table4[[#This Row],[Count]]</f>
        <v>1</v>
      </c>
      <c r="R5" s="2">
        <f>COUNTIFS(Table2[Sub-Sector],Table4[[#This Row],[Sub-Sector]],Table2[% Price above 20 EMA],"&gt;=0")/Table4[[#This Row],[Count]]</f>
        <v>0.66666666666666663</v>
      </c>
      <c r="S5" s="2">
        <f>COUNTIFS(Table2[Sub-Sector],Table4[[#This Row],[Sub-Sector]],Table2[% Price above 50 EMA],"&gt;=0")/Table4[[#This Row],[Count]]</f>
        <v>0.66666666666666663</v>
      </c>
      <c r="T5" s="2">
        <f>COUNTIFS(Table2[Sub-Sector],Table4[[#This Row],[Sub-Sector]],Table2[% Price above 200 EMA],"&gt;=0")/Table4[[#This Row],[Count]]</f>
        <v>1</v>
      </c>
      <c r="U5" s="2">
        <f>COUNTIFS(Table2[Sub-Sector],Table4[[#This Row],[Sub-Sector]],Table2[Rate of Change - Zone],"Positive")/Table4[[#This Row],[Count]]</f>
        <v>1</v>
      </c>
      <c r="V5" s="2">
        <f>COUNTIFS(Table2[Sub-Sector],Table4[[#This Row],[Sub-Sector]],Table2[Sharpe Ratio],"&gt;=0.10")/Table4[[#This Row],[Count]]</f>
        <v>0.33333333333333331</v>
      </c>
      <c r="W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220</v>
      </c>
      <c r="X5">
        <f>_xlfn.RANK.AVG(Table4[[#This Row],[Score]],Table4[Score],1)</f>
        <v>10</v>
      </c>
      <c r="Y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91</v>
      </c>
      <c r="Z5">
        <f>_xlfn.RANK.AVG(Table4[[#This Row],[Score 2 ]],Table4[[Score 2 ]],1)</f>
        <v>4.5</v>
      </c>
    </row>
    <row r="6" spans="1:26" x14ac:dyDescent="0.3">
      <c r="A6" t="s">
        <v>104</v>
      </c>
      <c r="B6">
        <f>COUNTIFS(Table2[Sub-Sector],Table4[[#This Row],[Sub-Sector]])</f>
        <v>3</v>
      </c>
      <c r="C6" s="2">
        <f>COUNTIFS(Table2[Sub-Sector],Table4[[#This Row],[Sub-Sector]],Table2[Uptrend],"Uptrend")/Table4[[#This Row],[Count]]</f>
        <v>0.66666666666666663</v>
      </c>
      <c r="D6" s="2">
        <f>COUNTIFS(Table2[Sub-Sector],Table4[[#This Row],[Sub-Sector]],Table2[1W Return vs Nifty],"&gt;=5")/Table4[[#This Row],[Count]]</f>
        <v>0</v>
      </c>
      <c r="E6" s="2">
        <f>COUNTIFS(Table2[Sub-Sector],Table4[[#This Row],[Sub-Sector]],Table2[1M Return vs Nifty],"&gt;=5")/Table4[[#This Row],[Count]]</f>
        <v>0.33333333333333331</v>
      </c>
      <c r="F6" s="2">
        <f>COUNTIFS(Table2[Sub-Sector],Table4[[#This Row],[Sub-Sector]],Table2[6M Return vs Nifty],"&gt;=10")/Table4[[#This Row],[Count]]</f>
        <v>0.66666666666666663</v>
      </c>
      <c r="G6" s="2">
        <f>COUNTIFS(Table2[Sub-Sector],Table4[[#This Row],[Sub-Sector]],Table2[1Y Return vs Nifty],"&gt;=10")/Table4[[#This Row],[Count]]</f>
        <v>1</v>
      </c>
      <c r="H6" s="2">
        <f>COUNTIFS(Table2[Sub-Sector],Table4[[#This Row],[Sub-Sector]],Table2[RSI Exponential â€“ 14D],"&gt;=50")/Table4[[#This Row],[Count]]</f>
        <v>1</v>
      </c>
      <c r="I6" s="2">
        <f>COUNTIFS(Table2[Sub-Sector],Table4[[#This Row],[Sub-Sector]],Table2[Relative Volume],"&gt;=1")/Table4[[#This Row],[Count]]</f>
        <v>0.66666666666666663</v>
      </c>
      <c r="J6" s="2">
        <f>COUNTIFS(Table2[Sub-Sector],Table4[[#This Row],[Sub-Sector]],Table2[% Away From Day Low],"&gt;=0.05")/Table4[[#This Row],[Count]]</f>
        <v>0</v>
      </c>
      <c r="K6" s="2">
        <f>COUNTIFS(Table2[Sub-Sector],Table4[[#This Row],[Sub-Sector]],Table2[% Away From Day High],"&lt;=0.05")/Table4[[#This Row],[Count]]</f>
        <v>1</v>
      </c>
      <c r="L6" s="2">
        <f>COUNTIFS(Table2[Sub-Sector],Table4[[#This Row],[Sub-Sector]],Table2[% Away From Current Week Low],"&gt;=0.05")/Table4[[#This Row],[Count]]</f>
        <v>1</v>
      </c>
      <c r="M6" s="2">
        <f>COUNTIFS(Table2[Sub-Sector],Table4[[#This Row],[Sub-Sector]],Table2[% Away From Current Week High],"&lt;=0.05")/Table4[[#This Row],[Count]]</f>
        <v>1</v>
      </c>
      <c r="N6" s="2">
        <f>COUNTIFS(Table2[Sub-Sector],Table4[[#This Row],[Sub-Sector]],Table2[% Away From Current Month Low],"&gt;=0.05")/Table4[[#This Row],[Count]]</f>
        <v>1</v>
      </c>
      <c r="O6" s="2">
        <f>COUNTIFS(Table2[Sub-Sector],Table4[[#This Row],[Sub-Sector]],Table2[% Away From Current Month High],"&lt;=0.05")/Table4[[#This Row],[Count]]</f>
        <v>1</v>
      </c>
      <c r="P6" s="2">
        <f>COUNTIFS(Table2[Sub-Sector],Table4[[#This Row],[Sub-Sector]],Table2[% Away From 52W High],"&lt;=10")/Table4[[#This Row],[Count]]</f>
        <v>1</v>
      </c>
      <c r="Q6" s="2">
        <f>COUNTIFS(Table2[Sub-Sector],Table4[[#This Row],[Sub-Sector]],Table2[% Away From 52W Low],"&gt;=10")/Table4[[#This Row],[Count]]</f>
        <v>1</v>
      </c>
      <c r="R6" s="2">
        <f>COUNTIFS(Table2[Sub-Sector],Table4[[#This Row],[Sub-Sector]],Table2[% Price above 20 EMA],"&gt;=0")/Table4[[#This Row],[Count]]</f>
        <v>1</v>
      </c>
      <c r="S6" s="2">
        <f>COUNTIFS(Table2[Sub-Sector],Table4[[#This Row],[Sub-Sector]],Table2[% Price above 50 EMA],"&gt;=0")/Table4[[#This Row],[Count]]</f>
        <v>1</v>
      </c>
      <c r="T6" s="2">
        <f>COUNTIFS(Table2[Sub-Sector],Table4[[#This Row],[Sub-Sector]],Table2[% Price above 200 EMA],"&gt;=0")/Table4[[#This Row],[Count]]</f>
        <v>1</v>
      </c>
      <c r="U6" s="2">
        <f>COUNTIFS(Table2[Sub-Sector],Table4[[#This Row],[Sub-Sector]],Table2[Rate of Change - Zone],"Positive")/Table4[[#This Row],[Count]]</f>
        <v>1</v>
      </c>
      <c r="V6" s="2">
        <f>COUNTIFS(Table2[Sub-Sector],Table4[[#This Row],[Sub-Sector]],Table2[Sharpe Ratio],"&gt;=0.10")/Table4[[#This Row],[Count]]</f>
        <v>0.66666666666666663</v>
      </c>
      <c r="W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303</v>
      </c>
      <c r="X6">
        <f>_xlfn.RANK.AVG(Table4[[#This Row],[Score]],Table4[Score],1)</f>
        <v>26</v>
      </c>
      <c r="Y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91</v>
      </c>
      <c r="Z6">
        <f>_xlfn.RANK.AVG(Table4[[#This Row],[Score 2 ]],Table4[[Score 2 ]],1)</f>
        <v>4.5</v>
      </c>
    </row>
    <row r="7" spans="1:26" x14ac:dyDescent="0.3">
      <c r="A7" t="s">
        <v>1175</v>
      </c>
      <c r="B7">
        <f>COUNTIFS(Table2[Sub-Sector],Table4[[#This Row],[Sub-Sector]])</f>
        <v>3</v>
      </c>
      <c r="C7" s="2">
        <f>COUNTIFS(Table2[Sub-Sector],Table4[[#This Row],[Sub-Sector]],Table2[Uptrend],"Uptrend")/Table4[[#This Row],[Count]]</f>
        <v>1</v>
      </c>
      <c r="D7" s="2">
        <f>COUNTIFS(Table2[Sub-Sector],Table4[[#This Row],[Sub-Sector]],Table2[1W Return vs Nifty],"&gt;=5")/Table4[[#This Row],[Count]]</f>
        <v>0</v>
      </c>
      <c r="E7" s="2">
        <f>COUNTIFS(Table2[Sub-Sector],Table4[[#This Row],[Sub-Sector]],Table2[1M Return vs Nifty],"&gt;=5")/Table4[[#This Row],[Count]]</f>
        <v>0.66666666666666663</v>
      </c>
      <c r="F7" s="2">
        <f>COUNTIFS(Table2[Sub-Sector],Table4[[#This Row],[Sub-Sector]],Table2[6M Return vs Nifty],"&gt;=10")/Table4[[#This Row],[Count]]</f>
        <v>0.66666666666666663</v>
      </c>
      <c r="G7" s="2">
        <f>COUNTIFS(Table2[Sub-Sector],Table4[[#This Row],[Sub-Sector]],Table2[1Y Return vs Nifty],"&gt;=10")/Table4[[#This Row],[Count]]</f>
        <v>0.66666666666666663</v>
      </c>
      <c r="H7" s="2">
        <f>COUNTIFS(Table2[Sub-Sector],Table4[[#This Row],[Sub-Sector]],Table2[RSI Exponential â€“ 14D],"&gt;=50")/Table4[[#This Row],[Count]]</f>
        <v>1</v>
      </c>
      <c r="I7" s="2">
        <f>COUNTIFS(Table2[Sub-Sector],Table4[[#This Row],[Sub-Sector]],Table2[Relative Volume],"&gt;=1")/Table4[[#This Row],[Count]]</f>
        <v>0.66666666666666663</v>
      </c>
      <c r="J7" s="2">
        <f>COUNTIFS(Table2[Sub-Sector],Table4[[#This Row],[Sub-Sector]],Table2[% Away From Day Low],"&gt;=0.05")/Table4[[#This Row],[Count]]</f>
        <v>0.33333333333333331</v>
      </c>
      <c r="K7" s="2">
        <f>COUNTIFS(Table2[Sub-Sector],Table4[[#This Row],[Sub-Sector]],Table2[% Away From Day High],"&lt;=0.05")/Table4[[#This Row],[Count]]</f>
        <v>1</v>
      </c>
      <c r="L7" s="2">
        <f>COUNTIFS(Table2[Sub-Sector],Table4[[#This Row],[Sub-Sector]],Table2[% Away From Current Week Low],"&gt;=0.05")/Table4[[#This Row],[Count]]</f>
        <v>0.33333333333333331</v>
      </c>
      <c r="M7" s="2">
        <f>COUNTIFS(Table2[Sub-Sector],Table4[[#This Row],[Sub-Sector]],Table2[% Away From Current Week High],"&lt;=0.05")/Table4[[#This Row],[Count]]</f>
        <v>0.66666666666666663</v>
      </c>
      <c r="N7" s="2">
        <f>COUNTIFS(Table2[Sub-Sector],Table4[[#This Row],[Sub-Sector]],Table2[% Away From Current Month Low],"&gt;=0.05")/Table4[[#This Row],[Count]]</f>
        <v>1</v>
      </c>
      <c r="O7" s="2">
        <f>COUNTIFS(Table2[Sub-Sector],Table4[[#This Row],[Sub-Sector]],Table2[% Away From Current Month High],"&lt;=0.05")/Table4[[#This Row],[Count]]</f>
        <v>0.33333333333333331</v>
      </c>
      <c r="P7" s="2">
        <f>COUNTIFS(Table2[Sub-Sector],Table4[[#This Row],[Sub-Sector]],Table2[% Away From 52W High],"&lt;=10")/Table4[[#This Row],[Count]]</f>
        <v>0.33333333333333331</v>
      </c>
      <c r="Q7" s="2">
        <f>COUNTIFS(Table2[Sub-Sector],Table4[[#This Row],[Sub-Sector]],Table2[% Away From 52W Low],"&gt;=10")/Table4[[#This Row],[Count]]</f>
        <v>1</v>
      </c>
      <c r="R7" s="2">
        <f>COUNTIFS(Table2[Sub-Sector],Table4[[#This Row],[Sub-Sector]],Table2[% Price above 20 EMA],"&gt;=0")/Table4[[#This Row],[Count]]</f>
        <v>1</v>
      </c>
      <c r="S7" s="2">
        <f>COUNTIFS(Table2[Sub-Sector],Table4[[#This Row],[Sub-Sector]],Table2[% Price above 50 EMA],"&gt;=0")/Table4[[#This Row],[Count]]</f>
        <v>1</v>
      </c>
      <c r="T7" s="2">
        <f>COUNTIFS(Table2[Sub-Sector],Table4[[#This Row],[Sub-Sector]],Table2[% Price above 200 EMA],"&gt;=0")/Table4[[#This Row],[Count]]</f>
        <v>1</v>
      </c>
      <c r="U7" s="2">
        <f>COUNTIFS(Table2[Sub-Sector],Table4[[#This Row],[Sub-Sector]],Table2[Rate of Change - Zone],"Positive")/Table4[[#This Row],[Count]]</f>
        <v>1</v>
      </c>
      <c r="V7" s="2">
        <f>COUNTIFS(Table2[Sub-Sector],Table4[[#This Row],[Sub-Sector]],Table2[Sharpe Ratio],"&gt;=0.10")/Table4[[#This Row],[Count]]</f>
        <v>0.33333333333333331</v>
      </c>
      <c r="W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256.5</v>
      </c>
      <c r="X7">
        <f>_xlfn.RANK.AVG(Table4[[#This Row],[Score]],Table4[Score],1)</f>
        <v>12</v>
      </c>
      <c r="Y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121.5</v>
      </c>
      <c r="Z7">
        <f>_xlfn.RANK.AVG(Table4[[#This Row],[Score 2 ]],Table4[[Score 2 ]],1)</f>
        <v>6</v>
      </c>
    </row>
    <row r="8" spans="1:26" x14ac:dyDescent="0.3">
      <c r="A8" t="s">
        <v>258</v>
      </c>
      <c r="B8">
        <f>COUNTIFS(Table2[Sub-Sector],Table4[[#This Row],[Sub-Sector]])</f>
        <v>2</v>
      </c>
      <c r="C8" s="2">
        <f>COUNTIFS(Table2[Sub-Sector],Table4[[#This Row],[Sub-Sector]],Table2[Uptrend],"Uptrend")/Table4[[#This Row],[Count]]</f>
        <v>0.5</v>
      </c>
      <c r="D8" s="2">
        <f>COUNTIFS(Table2[Sub-Sector],Table4[[#This Row],[Sub-Sector]],Table2[1W Return vs Nifty],"&gt;=5")/Table4[[#This Row],[Count]]</f>
        <v>0</v>
      </c>
      <c r="E8" s="2">
        <f>COUNTIFS(Table2[Sub-Sector],Table4[[#This Row],[Sub-Sector]],Table2[1M Return vs Nifty],"&gt;=5")/Table4[[#This Row],[Count]]</f>
        <v>0.5</v>
      </c>
      <c r="F8" s="2">
        <f>COUNTIFS(Table2[Sub-Sector],Table4[[#This Row],[Sub-Sector]],Table2[6M Return vs Nifty],"&gt;=10")/Table4[[#This Row],[Count]]</f>
        <v>0.5</v>
      </c>
      <c r="G8" s="2">
        <f>COUNTIFS(Table2[Sub-Sector],Table4[[#This Row],[Sub-Sector]],Table2[1Y Return vs Nifty],"&gt;=10")/Table4[[#This Row],[Count]]</f>
        <v>1</v>
      </c>
      <c r="H8" s="2">
        <f>COUNTIFS(Table2[Sub-Sector],Table4[[#This Row],[Sub-Sector]],Table2[RSI Exponential â€“ 14D],"&gt;=50")/Table4[[#This Row],[Count]]</f>
        <v>1</v>
      </c>
      <c r="I8" s="2">
        <f>COUNTIFS(Table2[Sub-Sector],Table4[[#This Row],[Sub-Sector]],Table2[Relative Volume],"&gt;=1")/Table4[[#This Row],[Count]]</f>
        <v>0.5</v>
      </c>
      <c r="J8" s="2">
        <f>COUNTIFS(Table2[Sub-Sector],Table4[[#This Row],[Sub-Sector]],Table2[% Away From Day Low],"&gt;=0.05")/Table4[[#This Row],[Count]]</f>
        <v>0</v>
      </c>
      <c r="K8" s="2">
        <f>COUNTIFS(Table2[Sub-Sector],Table4[[#This Row],[Sub-Sector]],Table2[% Away From Day High],"&lt;=0.05")/Table4[[#This Row],[Count]]</f>
        <v>1</v>
      </c>
      <c r="L8" s="2">
        <f>COUNTIFS(Table2[Sub-Sector],Table4[[#This Row],[Sub-Sector]],Table2[% Away From Current Week Low],"&gt;=0.05")/Table4[[#This Row],[Count]]</f>
        <v>0</v>
      </c>
      <c r="M8" s="2">
        <f>COUNTIFS(Table2[Sub-Sector],Table4[[#This Row],[Sub-Sector]],Table2[% Away From Current Week High],"&lt;=0.05")/Table4[[#This Row],[Count]]</f>
        <v>0.5</v>
      </c>
      <c r="N8" s="2">
        <f>COUNTIFS(Table2[Sub-Sector],Table4[[#This Row],[Sub-Sector]],Table2[% Away From Current Month Low],"&gt;=0.05")/Table4[[#This Row],[Count]]</f>
        <v>1</v>
      </c>
      <c r="O8" s="2">
        <f>COUNTIFS(Table2[Sub-Sector],Table4[[#This Row],[Sub-Sector]],Table2[% Away From Current Month High],"&lt;=0.05")/Table4[[#This Row],[Count]]</f>
        <v>0</v>
      </c>
      <c r="P8" s="2">
        <f>COUNTIFS(Table2[Sub-Sector],Table4[[#This Row],[Sub-Sector]],Table2[% Away From 52W High],"&lt;=10")/Table4[[#This Row],[Count]]</f>
        <v>0.5</v>
      </c>
      <c r="Q8" s="2">
        <f>COUNTIFS(Table2[Sub-Sector],Table4[[#This Row],[Sub-Sector]],Table2[% Away From 52W Low],"&gt;=10")/Table4[[#This Row],[Count]]</f>
        <v>1</v>
      </c>
      <c r="R8" s="2">
        <f>COUNTIFS(Table2[Sub-Sector],Table4[[#This Row],[Sub-Sector]],Table2[% Price above 20 EMA],"&gt;=0")/Table4[[#This Row],[Count]]</f>
        <v>0.5</v>
      </c>
      <c r="S8" s="2">
        <f>COUNTIFS(Table2[Sub-Sector],Table4[[#This Row],[Sub-Sector]],Table2[% Price above 50 EMA],"&gt;=0")/Table4[[#This Row],[Count]]</f>
        <v>0.5</v>
      </c>
      <c r="T8" s="2">
        <f>COUNTIFS(Table2[Sub-Sector],Table4[[#This Row],[Sub-Sector]],Table2[% Price above 200 EMA],"&gt;=0")/Table4[[#This Row],[Count]]</f>
        <v>1</v>
      </c>
      <c r="U8" s="2">
        <f>COUNTIFS(Table2[Sub-Sector],Table4[[#This Row],[Sub-Sector]],Table2[Rate of Change - Zone],"Positive")/Table4[[#This Row],[Count]]</f>
        <v>1</v>
      </c>
      <c r="V8" s="2">
        <f>COUNTIFS(Table2[Sub-Sector],Table4[[#This Row],[Sub-Sector]],Table2[Sharpe Ratio],"&gt;=0.10")/Table4[[#This Row],[Count]]</f>
        <v>0.5</v>
      </c>
      <c r="W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334</v>
      </c>
      <c r="X8">
        <f>_xlfn.RANK.AVG(Table4[[#This Row],[Score]],Table4[Score],1)</f>
        <v>34</v>
      </c>
      <c r="Y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122.5</v>
      </c>
      <c r="Z8">
        <f>_xlfn.RANK.AVG(Table4[[#This Row],[Score 2 ]],Table4[[Score 2 ]],1)</f>
        <v>7.5</v>
      </c>
    </row>
    <row r="9" spans="1:26" x14ac:dyDescent="0.3">
      <c r="A9" t="s">
        <v>180</v>
      </c>
      <c r="B9">
        <f>COUNTIFS(Table2[Sub-Sector],Table4[[#This Row],[Sub-Sector]])</f>
        <v>2</v>
      </c>
      <c r="C9" s="2">
        <f>COUNTIFS(Table2[Sub-Sector],Table4[[#This Row],[Sub-Sector]],Table2[Uptrend],"Uptrend")/Table4[[#This Row],[Count]]</f>
        <v>0</v>
      </c>
      <c r="D9" s="2">
        <f>COUNTIFS(Table2[Sub-Sector],Table4[[#This Row],[Sub-Sector]],Table2[1W Return vs Nifty],"&gt;=5")/Table4[[#This Row],[Count]]</f>
        <v>0.5</v>
      </c>
      <c r="E9" s="2">
        <f>COUNTIFS(Table2[Sub-Sector],Table4[[#This Row],[Sub-Sector]],Table2[1M Return vs Nifty],"&gt;=5")/Table4[[#This Row],[Count]]</f>
        <v>0</v>
      </c>
      <c r="F9" s="2">
        <f>COUNTIFS(Table2[Sub-Sector],Table4[[#This Row],[Sub-Sector]],Table2[6M Return vs Nifty],"&gt;=10")/Table4[[#This Row],[Count]]</f>
        <v>0.5</v>
      </c>
      <c r="G9" s="2">
        <f>COUNTIFS(Table2[Sub-Sector],Table4[[#This Row],[Sub-Sector]],Table2[1Y Return vs Nifty],"&gt;=10")/Table4[[#This Row],[Count]]</f>
        <v>1</v>
      </c>
      <c r="H9" s="2">
        <f>COUNTIFS(Table2[Sub-Sector],Table4[[#This Row],[Sub-Sector]],Table2[RSI Exponential â€“ 14D],"&gt;=50")/Table4[[#This Row],[Count]]</f>
        <v>0.5</v>
      </c>
      <c r="I9" s="2">
        <f>COUNTIFS(Table2[Sub-Sector],Table4[[#This Row],[Sub-Sector]],Table2[Relative Volume],"&gt;=1")/Table4[[#This Row],[Count]]</f>
        <v>0.5</v>
      </c>
      <c r="J9" s="2">
        <f>COUNTIFS(Table2[Sub-Sector],Table4[[#This Row],[Sub-Sector]],Table2[% Away From Day Low],"&gt;=0.05")/Table4[[#This Row],[Count]]</f>
        <v>0</v>
      </c>
      <c r="K9" s="2">
        <f>COUNTIFS(Table2[Sub-Sector],Table4[[#This Row],[Sub-Sector]],Table2[% Away From Day High],"&lt;=0.05")/Table4[[#This Row],[Count]]</f>
        <v>1</v>
      </c>
      <c r="L9" s="2">
        <f>COUNTIFS(Table2[Sub-Sector],Table4[[#This Row],[Sub-Sector]],Table2[% Away From Current Week Low],"&gt;=0.05")/Table4[[#This Row],[Count]]</f>
        <v>1</v>
      </c>
      <c r="M9" s="2">
        <f>COUNTIFS(Table2[Sub-Sector],Table4[[#This Row],[Sub-Sector]],Table2[% Away From Current Week High],"&lt;=0.05")/Table4[[#This Row],[Count]]</f>
        <v>1</v>
      </c>
      <c r="N9" s="2">
        <f>COUNTIFS(Table2[Sub-Sector],Table4[[#This Row],[Sub-Sector]],Table2[% Away From Current Month Low],"&gt;=0.05")/Table4[[#This Row],[Count]]</f>
        <v>1</v>
      </c>
      <c r="O9" s="2">
        <f>COUNTIFS(Table2[Sub-Sector],Table4[[#This Row],[Sub-Sector]],Table2[% Away From Current Month High],"&lt;=0.05")/Table4[[#This Row],[Count]]</f>
        <v>0.5</v>
      </c>
      <c r="P9" s="2">
        <f>COUNTIFS(Table2[Sub-Sector],Table4[[#This Row],[Sub-Sector]],Table2[% Away From 52W High],"&lt;=10")/Table4[[#This Row],[Count]]</f>
        <v>0.5</v>
      </c>
      <c r="Q9" s="2">
        <f>COUNTIFS(Table2[Sub-Sector],Table4[[#This Row],[Sub-Sector]],Table2[% Away From 52W Low],"&gt;=10")/Table4[[#This Row],[Count]]</f>
        <v>1</v>
      </c>
      <c r="R9" s="2">
        <f>COUNTIFS(Table2[Sub-Sector],Table4[[#This Row],[Sub-Sector]],Table2[% Price above 20 EMA],"&gt;=0")/Table4[[#This Row],[Count]]</f>
        <v>0.5</v>
      </c>
      <c r="S9" s="2">
        <f>COUNTIFS(Table2[Sub-Sector],Table4[[#This Row],[Sub-Sector]],Table2[% Price above 50 EMA],"&gt;=0")/Table4[[#This Row],[Count]]</f>
        <v>0.5</v>
      </c>
      <c r="T9" s="2">
        <f>COUNTIFS(Table2[Sub-Sector],Table4[[#This Row],[Sub-Sector]],Table2[% Price above 200 EMA],"&gt;=0")/Table4[[#This Row],[Count]]</f>
        <v>1</v>
      </c>
      <c r="U9" s="2">
        <f>COUNTIFS(Table2[Sub-Sector],Table4[[#This Row],[Sub-Sector]],Table2[Rate of Change - Zone],"Positive")/Table4[[#This Row],[Count]]</f>
        <v>1</v>
      </c>
      <c r="V9" s="2">
        <f>COUNTIFS(Table2[Sub-Sector],Table4[[#This Row],[Sub-Sector]],Table2[Sharpe Ratio],"&gt;=0.10")/Table4[[#This Row],[Count]]</f>
        <v>0</v>
      </c>
      <c r="W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368.5</v>
      </c>
      <c r="X9">
        <f>_xlfn.RANK.AVG(Table4[[#This Row],[Score]],Table4[Score],1)</f>
        <v>40</v>
      </c>
      <c r="Y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122.5</v>
      </c>
      <c r="Z9">
        <f>_xlfn.RANK.AVG(Table4[[#This Row],[Score 2 ]],Table4[[Score 2 ]],1)</f>
        <v>7.5</v>
      </c>
    </row>
    <row r="10" spans="1:26" x14ac:dyDescent="0.3">
      <c r="A10" t="s">
        <v>57</v>
      </c>
      <c r="B10">
        <f>COUNTIFS(Table2[Sub-Sector],Table4[[#This Row],[Sub-Sector]])</f>
        <v>3</v>
      </c>
      <c r="C10" s="2">
        <f>COUNTIFS(Table2[Sub-Sector],Table4[[#This Row],[Sub-Sector]],Table2[Uptrend],"Uptrend")/Table4[[#This Row],[Count]]</f>
        <v>1</v>
      </c>
      <c r="D10" s="2">
        <f>COUNTIFS(Table2[Sub-Sector],Table4[[#This Row],[Sub-Sector]],Table2[1W Return vs Nifty],"&gt;=5")/Table4[[#This Row],[Count]]</f>
        <v>0</v>
      </c>
      <c r="E10" s="2">
        <f>COUNTIFS(Table2[Sub-Sector],Table4[[#This Row],[Sub-Sector]],Table2[1M Return vs Nifty],"&gt;=5")/Table4[[#This Row],[Count]]</f>
        <v>0.66666666666666663</v>
      </c>
      <c r="F10" s="2">
        <f>COUNTIFS(Table2[Sub-Sector],Table4[[#This Row],[Sub-Sector]],Table2[6M Return vs Nifty],"&gt;=10")/Table4[[#This Row],[Count]]</f>
        <v>0.66666666666666663</v>
      </c>
      <c r="G10" s="2">
        <f>COUNTIFS(Table2[Sub-Sector],Table4[[#This Row],[Sub-Sector]],Table2[1Y Return vs Nifty],"&gt;=10")/Table4[[#This Row],[Count]]</f>
        <v>1</v>
      </c>
      <c r="H10" s="2">
        <f>COUNTIFS(Table2[Sub-Sector],Table4[[#This Row],[Sub-Sector]],Table2[RSI Exponential â€“ 14D],"&gt;=50")/Table4[[#This Row],[Count]]</f>
        <v>0.66666666666666663</v>
      </c>
      <c r="I10" s="2">
        <f>COUNTIFS(Table2[Sub-Sector],Table4[[#This Row],[Sub-Sector]],Table2[Relative Volume],"&gt;=1")/Table4[[#This Row],[Count]]</f>
        <v>0.33333333333333331</v>
      </c>
      <c r="J10" s="2">
        <f>COUNTIFS(Table2[Sub-Sector],Table4[[#This Row],[Sub-Sector]],Table2[% Away From Day Low],"&gt;=0.05")/Table4[[#This Row],[Count]]</f>
        <v>0</v>
      </c>
      <c r="K10" s="2">
        <f>COUNTIFS(Table2[Sub-Sector],Table4[[#This Row],[Sub-Sector]],Table2[% Away From Day High],"&lt;=0.05")/Table4[[#This Row],[Count]]</f>
        <v>1</v>
      </c>
      <c r="L10" s="2">
        <f>COUNTIFS(Table2[Sub-Sector],Table4[[#This Row],[Sub-Sector]],Table2[% Away From Current Week Low],"&gt;=0.05")/Table4[[#This Row],[Count]]</f>
        <v>0.33333333333333331</v>
      </c>
      <c r="M10" s="2">
        <f>COUNTIFS(Table2[Sub-Sector],Table4[[#This Row],[Sub-Sector]],Table2[% Away From Current Week High],"&lt;=0.05")/Table4[[#This Row],[Count]]</f>
        <v>0.66666666666666663</v>
      </c>
      <c r="N10" s="2">
        <f>COUNTIFS(Table2[Sub-Sector],Table4[[#This Row],[Sub-Sector]],Table2[% Away From Current Month Low],"&gt;=0.05")/Table4[[#This Row],[Count]]</f>
        <v>0.66666666666666663</v>
      </c>
      <c r="O10" s="2">
        <f>COUNTIFS(Table2[Sub-Sector],Table4[[#This Row],[Sub-Sector]],Table2[% Away From Current Month High],"&lt;=0.05")/Table4[[#This Row],[Count]]</f>
        <v>0.33333333333333331</v>
      </c>
      <c r="P10" s="2">
        <f>COUNTIFS(Table2[Sub-Sector],Table4[[#This Row],[Sub-Sector]],Table2[% Away From 52W High],"&lt;=10")/Table4[[#This Row],[Count]]</f>
        <v>1</v>
      </c>
      <c r="Q10" s="2">
        <f>COUNTIFS(Table2[Sub-Sector],Table4[[#This Row],[Sub-Sector]],Table2[% Away From 52W Low],"&gt;=10")/Table4[[#This Row],[Count]]</f>
        <v>1</v>
      </c>
      <c r="R10" s="2">
        <f>COUNTIFS(Table2[Sub-Sector],Table4[[#This Row],[Sub-Sector]],Table2[% Price above 20 EMA],"&gt;=0")/Table4[[#This Row],[Count]]</f>
        <v>0.66666666666666663</v>
      </c>
      <c r="S10" s="2">
        <f>COUNTIFS(Table2[Sub-Sector],Table4[[#This Row],[Sub-Sector]],Table2[% Price above 50 EMA],"&gt;=0")/Table4[[#This Row],[Count]]</f>
        <v>1</v>
      </c>
      <c r="T10" s="2">
        <f>COUNTIFS(Table2[Sub-Sector],Table4[[#This Row],[Sub-Sector]],Table2[% Price above 200 EMA],"&gt;=0")/Table4[[#This Row],[Count]]</f>
        <v>1</v>
      </c>
      <c r="U10" s="2">
        <f>COUNTIFS(Table2[Sub-Sector],Table4[[#This Row],[Sub-Sector]],Table2[Rate of Change - Zone],"Positive")/Table4[[#This Row],[Count]]</f>
        <v>1</v>
      </c>
      <c r="V10" s="2">
        <f>COUNTIFS(Table2[Sub-Sector],Table4[[#This Row],[Sub-Sector]],Table2[Sharpe Ratio],"&gt;=0.10")/Table4[[#This Row],[Count]]</f>
        <v>0.66666666666666663</v>
      </c>
      <c r="W1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261.5</v>
      </c>
      <c r="X10">
        <f>_xlfn.RANK.AVG(Table4[[#This Row],[Score]],Table4[Score],1)</f>
        <v>13</v>
      </c>
      <c r="Y1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126.5</v>
      </c>
      <c r="Z10">
        <f>_xlfn.RANK.AVG(Table4[[#This Row],[Score 2 ]],Table4[[Score 2 ]],1)</f>
        <v>9</v>
      </c>
    </row>
    <row r="11" spans="1:26" x14ac:dyDescent="0.3">
      <c r="A11" t="s">
        <v>755</v>
      </c>
      <c r="B11">
        <f>COUNTIFS(Table2[Sub-Sector],Table4[[#This Row],[Sub-Sector]])</f>
        <v>3</v>
      </c>
      <c r="C11" s="2">
        <f>COUNTIFS(Table2[Sub-Sector],Table4[[#This Row],[Sub-Sector]],Table2[Uptrend],"Uptrend")/Table4[[#This Row],[Count]]</f>
        <v>1</v>
      </c>
      <c r="D11" s="2">
        <f>COUNTIFS(Table2[Sub-Sector],Table4[[#This Row],[Sub-Sector]],Table2[1W Return vs Nifty],"&gt;=5")/Table4[[#This Row],[Count]]</f>
        <v>0.33333333333333331</v>
      </c>
      <c r="E11" s="2">
        <f>COUNTIFS(Table2[Sub-Sector],Table4[[#This Row],[Sub-Sector]],Table2[1M Return vs Nifty],"&gt;=5")/Table4[[#This Row],[Count]]</f>
        <v>1</v>
      </c>
      <c r="F11" s="2">
        <f>COUNTIFS(Table2[Sub-Sector],Table4[[#This Row],[Sub-Sector]],Table2[6M Return vs Nifty],"&gt;=10")/Table4[[#This Row],[Count]]</f>
        <v>0.33333333333333331</v>
      </c>
      <c r="G11" s="2">
        <f>COUNTIFS(Table2[Sub-Sector],Table4[[#This Row],[Sub-Sector]],Table2[1Y Return vs Nifty],"&gt;=10")/Table4[[#This Row],[Count]]</f>
        <v>1</v>
      </c>
      <c r="H11" s="2">
        <f>COUNTIFS(Table2[Sub-Sector],Table4[[#This Row],[Sub-Sector]],Table2[RSI Exponential â€“ 14D],"&gt;=50")/Table4[[#This Row],[Count]]</f>
        <v>1</v>
      </c>
      <c r="I11" s="2">
        <f>COUNTIFS(Table2[Sub-Sector],Table4[[#This Row],[Sub-Sector]],Table2[Relative Volume],"&gt;=1")/Table4[[#This Row],[Count]]</f>
        <v>0.66666666666666663</v>
      </c>
      <c r="J11" s="2">
        <f>COUNTIFS(Table2[Sub-Sector],Table4[[#This Row],[Sub-Sector]],Table2[% Away From Day Low],"&gt;=0.05")/Table4[[#This Row],[Count]]</f>
        <v>0</v>
      </c>
      <c r="K11" s="2">
        <f>COUNTIFS(Table2[Sub-Sector],Table4[[#This Row],[Sub-Sector]],Table2[% Away From Day High],"&lt;=0.05")/Table4[[#This Row],[Count]]</f>
        <v>1</v>
      </c>
      <c r="L11" s="2">
        <f>COUNTIFS(Table2[Sub-Sector],Table4[[#This Row],[Sub-Sector]],Table2[% Away From Current Week Low],"&gt;=0.05")/Table4[[#This Row],[Count]]</f>
        <v>0.66666666666666663</v>
      </c>
      <c r="M11" s="2">
        <f>COUNTIFS(Table2[Sub-Sector],Table4[[#This Row],[Sub-Sector]],Table2[% Away From Current Week High],"&lt;=0.05")/Table4[[#This Row],[Count]]</f>
        <v>0.66666666666666663</v>
      </c>
      <c r="N11" s="2">
        <f>COUNTIFS(Table2[Sub-Sector],Table4[[#This Row],[Sub-Sector]],Table2[% Away From Current Month Low],"&gt;=0.05")/Table4[[#This Row],[Count]]</f>
        <v>1</v>
      </c>
      <c r="O11" s="2">
        <f>COUNTIFS(Table2[Sub-Sector],Table4[[#This Row],[Sub-Sector]],Table2[% Away From Current Month High],"&lt;=0.05")/Table4[[#This Row],[Count]]</f>
        <v>0.66666666666666663</v>
      </c>
      <c r="P11" s="2">
        <f>COUNTIFS(Table2[Sub-Sector],Table4[[#This Row],[Sub-Sector]],Table2[% Away From 52W High],"&lt;=10")/Table4[[#This Row],[Count]]</f>
        <v>1</v>
      </c>
      <c r="Q11" s="2">
        <f>COUNTIFS(Table2[Sub-Sector],Table4[[#This Row],[Sub-Sector]],Table2[% Away From 52W Low],"&gt;=10")/Table4[[#This Row],[Count]]</f>
        <v>1</v>
      </c>
      <c r="R11" s="2">
        <f>COUNTIFS(Table2[Sub-Sector],Table4[[#This Row],[Sub-Sector]],Table2[% Price above 20 EMA],"&gt;=0")/Table4[[#This Row],[Count]]</f>
        <v>1</v>
      </c>
      <c r="S11" s="2">
        <f>COUNTIFS(Table2[Sub-Sector],Table4[[#This Row],[Sub-Sector]],Table2[% Price above 50 EMA],"&gt;=0")/Table4[[#This Row],[Count]]</f>
        <v>1</v>
      </c>
      <c r="T11" s="2">
        <f>COUNTIFS(Table2[Sub-Sector],Table4[[#This Row],[Sub-Sector]],Table2[% Price above 200 EMA],"&gt;=0")/Table4[[#This Row],[Count]]</f>
        <v>1</v>
      </c>
      <c r="U11" s="2">
        <f>COUNTIFS(Table2[Sub-Sector],Table4[[#This Row],[Sub-Sector]],Table2[Rate of Change - Zone],"Positive")/Table4[[#This Row],[Count]]</f>
        <v>1</v>
      </c>
      <c r="V11" s="2">
        <f>COUNTIFS(Table2[Sub-Sector],Table4[[#This Row],[Sub-Sector]],Table2[Sharpe Ratio],"&gt;=0.10")/Table4[[#This Row],[Count]]</f>
        <v>0.33333333333333331</v>
      </c>
      <c r="W1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195.5</v>
      </c>
      <c r="X11">
        <f>_xlfn.RANK.AVG(Table4[[#This Row],[Score]],Table4[Score],1)</f>
        <v>8</v>
      </c>
      <c r="Y1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133</v>
      </c>
      <c r="Z11">
        <f>_xlfn.RANK.AVG(Table4[[#This Row],[Score 2 ]],Table4[[Score 2 ]],1)</f>
        <v>10</v>
      </c>
    </row>
    <row r="12" spans="1:26" x14ac:dyDescent="0.3">
      <c r="A12" t="s">
        <v>163</v>
      </c>
      <c r="B12">
        <f>COUNTIFS(Table2[Sub-Sector],Table4[[#This Row],[Sub-Sector]])</f>
        <v>10</v>
      </c>
      <c r="C12" s="2">
        <f>COUNTIFS(Table2[Sub-Sector],Table4[[#This Row],[Sub-Sector]],Table2[Uptrend],"Uptrend")/Table4[[#This Row],[Count]]</f>
        <v>0.7</v>
      </c>
      <c r="D12" s="2">
        <f>COUNTIFS(Table2[Sub-Sector],Table4[[#This Row],[Sub-Sector]],Table2[1W Return vs Nifty],"&gt;=5")/Table4[[#This Row],[Count]]</f>
        <v>0.2</v>
      </c>
      <c r="E12" s="2">
        <f>COUNTIFS(Table2[Sub-Sector],Table4[[#This Row],[Sub-Sector]],Table2[1M Return vs Nifty],"&gt;=5")/Table4[[#This Row],[Count]]</f>
        <v>0.4</v>
      </c>
      <c r="F12" s="2">
        <f>COUNTIFS(Table2[Sub-Sector],Table4[[#This Row],[Sub-Sector]],Table2[6M Return vs Nifty],"&gt;=10")/Table4[[#This Row],[Count]]</f>
        <v>0.9</v>
      </c>
      <c r="G12" s="2">
        <f>COUNTIFS(Table2[Sub-Sector],Table4[[#This Row],[Sub-Sector]],Table2[1Y Return vs Nifty],"&gt;=10")/Table4[[#This Row],[Count]]</f>
        <v>1</v>
      </c>
      <c r="H12" s="2">
        <f>COUNTIFS(Table2[Sub-Sector],Table4[[#This Row],[Sub-Sector]],Table2[RSI Exponential â€“ 14D],"&gt;=50")/Table4[[#This Row],[Count]]</f>
        <v>1</v>
      </c>
      <c r="I12" s="2">
        <f>COUNTIFS(Table2[Sub-Sector],Table4[[#This Row],[Sub-Sector]],Table2[Relative Volume],"&gt;=1")/Table4[[#This Row],[Count]]</f>
        <v>0.2</v>
      </c>
      <c r="J12" s="2">
        <f>COUNTIFS(Table2[Sub-Sector],Table4[[#This Row],[Sub-Sector]],Table2[% Away From Day Low],"&gt;=0.05")/Table4[[#This Row],[Count]]</f>
        <v>0</v>
      </c>
      <c r="K12" s="2">
        <f>COUNTIFS(Table2[Sub-Sector],Table4[[#This Row],[Sub-Sector]],Table2[% Away From Day High],"&lt;=0.05")/Table4[[#This Row],[Count]]</f>
        <v>1</v>
      </c>
      <c r="L12" s="2">
        <f>COUNTIFS(Table2[Sub-Sector],Table4[[#This Row],[Sub-Sector]],Table2[% Away From Current Week Low],"&gt;=0.05")/Table4[[#This Row],[Count]]</f>
        <v>0.2</v>
      </c>
      <c r="M12" s="2">
        <f>COUNTIFS(Table2[Sub-Sector],Table4[[#This Row],[Sub-Sector]],Table2[% Away From Current Week High],"&lt;=0.05")/Table4[[#This Row],[Count]]</f>
        <v>0.8</v>
      </c>
      <c r="N12" s="2">
        <f>COUNTIFS(Table2[Sub-Sector],Table4[[#This Row],[Sub-Sector]],Table2[% Away From Current Month Low],"&gt;=0.05")/Table4[[#This Row],[Count]]</f>
        <v>0.9</v>
      </c>
      <c r="O12" s="2">
        <f>COUNTIFS(Table2[Sub-Sector],Table4[[#This Row],[Sub-Sector]],Table2[% Away From Current Month High],"&lt;=0.05")/Table4[[#This Row],[Count]]</f>
        <v>0.4</v>
      </c>
      <c r="P12" s="2">
        <f>COUNTIFS(Table2[Sub-Sector],Table4[[#This Row],[Sub-Sector]],Table2[% Away From 52W High],"&lt;=10")/Table4[[#This Row],[Count]]</f>
        <v>0.4</v>
      </c>
      <c r="Q12" s="2">
        <f>COUNTIFS(Table2[Sub-Sector],Table4[[#This Row],[Sub-Sector]],Table2[% Away From 52W Low],"&gt;=10")/Table4[[#This Row],[Count]]</f>
        <v>1</v>
      </c>
      <c r="R12" s="2">
        <f>COUNTIFS(Table2[Sub-Sector],Table4[[#This Row],[Sub-Sector]],Table2[% Price above 20 EMA],"&gt;=0")/Table4[[#This Row],[Count]]</f>
        <v>0.7</v>
      </c>
      <c r="S12" s="2">
        <f>COUNTIFS(Table2[Sub-Sector],Table4[[#This Row],[Sub-Sector]],Table2[% Price above 50 EMA],"&gt;=0")/Table4[[#This Row],[Count]]</f>
        <v>0.7</v>
      </c>
      <c r="T12" s="2">
        <f>COUNTIFS(Table2[Sub-Sector],Table4[[#This Row],[Sub-Sector]],Table2[% Price above 200 EMA],"&gt;=0")/Table4[[#This Row],[Count]]</f>
        <v>1</v>
      </c>
      <c r="U12" s="2">
        <f>COUNTIFS(Table2[Sub-Sector],Table4[[#This Row],[Sub-Sector]],Table2[Rate of Change - Zone],"Positive")/Table4[[#This Row],[Count]]</f>
        <v>1</v>
      </c>
      <c r="V12" s="2">
        <f>COUNTIFS(Table2[Sub-Sector],Table4[[#This Row],[Sub-Sector]],Table2[Sharpe Ratio],"&gt;=0.10")/Table4[[#This Row],[Count]]</f>
        <v>1</v>
      </c>
      <c r="W1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286.5</v>
      </c>
      <c r="X12">
        <f>_xlfn.RANK.AVG(Table4[[#This Row],[Score]],Table4[Score],1)</f>
        <v>22</v>
      </c>
      <c r="Y1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135.5</v>
      </c>
      <c r="Z12">
        <f>_xlfn.RANK.AVG(Table4[[#This Row],[Score 2 ]],Table4[[Score 2 ]],1)</f>
        <v>11</v>
      </c>
    </row>
    <row r="13" spans="1:26" x14ac:dyDescent="0.3">
      <c r="A13" t="s">
        <v>43</v>
      </c>
      <c r="B13">
        <f>COUNTIFS(Table2[Sub-Sector],Table4[[#This Row],[Sub-Sector]])</f>
        <v>2</v>
      </c>
      <c r="C13" s="2">
        <f>COUNTIFS(Table2[Sub-Sector],Table4[[#This Row],[Sub-Sector]],Table2[Uptrend],"Uptrend")/Table4[[#This Row],[Count]]</f>
        <v>1</v>
      </c>
      <c r="D13" s="2">
        <f>COUNTIFS(Table2[Sub-Sector],Table4[[#This Row],[Sub-Sector]],Table2[1W Return vs Nifty],"&gt;=5")/Table4[[#This Row],[Count]]</f>
        <v>0.5</v>
      </c>
      <c r="E13" s="2">
        <f>COUNTIFS(Table2[Sub-Sector],Table4[[#This Row],[Sub-Sector]],Table2[1M Return vs Nifty],"&gt;=5")/Table4[[#This Row],[Count]]</f>
        <v>1</v>
      </c>
      <c r="F13" s="2">
        <f>COUNTIFS(Table2[Sub-Sector],Table4[[#This Row],[Sub-Sector]],Table2[6M Return vs Nifty],"&gt;=10")/Table4[[#This Row],[Count]]</f>
        <v>1</v>
      </c>
      <c r="G13" s="2">
        <f>COUNTIFS(Table2[Sub-Sector],Table4[[#This Row],[Sub-Sector]],Table2[1Y Return vs Nifty],"&gt;=10")/Table4[[#This Row],[Count]]</f>
        <v>0.5</v>
      </c>
      <c r="H13" s="2">
        <f>COUNTIFS(Table2[Sub-Sector],Table4[[#This Row],[Sub-Sector]],Table2[RSI Exponential â€“ 14D],"&gt;=50")/Table4[[#This Row],[Count]]</f>
        <v>1</v>
      </c>
      <c r="I13" s="2">
        <f>COUNTIFS(Table2[Sub-Sector],Table4[[#This Row],[Sub-Sector]],Table2[Relative Volume],"&gt;=1")/Table4[[#This Row],[Count]]</f>
        <v>0.5</v>
      </c>
      <c r="J13" s="2">
        <f>COUNTIFS(Table2[Sub-Sector],Table4[[#This Row],[Sub-Sector]],Table2[% Away From Day Low],"&gt;=0.05")/Table4[[#This Row],[Count]]</f>
        <v>0</v>
      </c>
      <c r="K13" s="2">
        <f>COUNTIFS(Table2[Sub-Sector],Table4[[#This Row],[Sub-Sector]],Table2[% Away From Day High],"&lt;=0.05")/Table4[[#This Row],[Count]]</f>
        <v>1</v>
      </c>
      <c r="L13" s="2">
        <f>COUNTIFS(Table2[Sub-Sector],Table4[[#This Row],[Sub-Sector]],Table2[% Away From Current Week Low],"&gt;=0.05")/Table4[[#This Row],[Count]]</f>
        <v>0.5</v>
      </c>
      <c r="M13" s="2">
        <f>COUNTIFS(Table2[Sub-Sector],Table4[[#This Row],[Sub-Sector]],Table2[% Away From Current Week High],"&lt;=0.05")/Table4[[#This Row],[Count]]</f>
        <v>0.5</v>
      </c>
      <c r="N13" s="2">
        <f>COUNTIFS(Table2[Sub-Sector],Table4[[#This Row],[Sub-Sector]],Table2[% Away From Current Month Low],"&gt;=0.05")/Table4[[#This Row],[Count]]</f>
        <v>1</v>
      </c>
      <c r="O13" s="2">
        <f>COUNTIFS(Table2[Sub-Sector],Table4[[#This Row],[Sub-Sector]],Table2[% Away From Current Month High],"&lt;=0.05")/Table4[[#This Row],[Count]]</f>
        <v>0.5</v>
      </c>
      <c r="P13" s="2">
        <f>COUNTIFS(Table2[Sub-Sector],Table4[[#This Row],[Sub-Sector]],Table2[% Away From 52W High],"&lt;=10")/Table4[[#This Row],[Count]]</f>
        <v>0.5</v>
      </c>
      <c r="Q13" s="2">
        <f>COUNTIFS(Table2[Sub-Sector],Table4[[#This Row],[Sub-Sector]],Table2[% Away From 52W Low],"&gt;=10")/Table4[[#This Row],[Count]]</f>
        <v>1</v>
      </c>
      <c r="R13" s="2">
        <f>COUNTIFS(Table2[Sub-Sector],Table4[[#This Row],[Sub-Sector]],Table2[% Price above 20 EMA],"&gt;=0")/Table4[[#This Row],[Count]]</f>
        <v>1</v>
      </c>
      <c r="S13" s="2">
        <f>COUNTIFS(Table2[Sub-Sector],Table4[[#This Row],[Sub-Sector]],Table2[% Price above 50 EMA],"&gt;=0")/Table4[[#This Row],[Count]]</f>
        <v>1</v>
      </c>
      <c r="T13" s="2">
        <f>COUNTIFS(Table2[Sub-Sector],Table4[[#This Row],[Sub-Sector]],Table2[% Price above 200 EMA],"&gt;=0")/Table4[[#This Row],[Count]]</f>
        <v>1</v>
      </c>
      <c r="U13" s="2">
        <f>COUNTIFS(Table2[Sub-Sector],Table4[[#This Row],[Sub-Sector]],Table2[Rate of Change - Zone],"Positive")/Table4[[#This Row],[Count]]</f>
        <v>1</v>
      </c>
      <c r="V13" s="2">
        <f>COUNTIFS(Table2[Sub-Sector],Table4[[#This Row],[Sub-Sector]],Table2[Sharpe Ratio],"&gt;=0.10")/Table4[[#This Row],[Count]]</f>
        <v>1</v>
      </c>
      <c r="W1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186.5</v>
      </c>
      <c r="X13">
        <f>_xlfn.RANK.AVG(Table4[[#This Row],[Score]],Table4[Score],1)</f>
        <v>4</v>
      </c>
      <c r="Y1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137</v>
      </c>
      <c r="Z13">
        <f>_xlfn.RANK.AVG(Table4[[#This Row],[Score 2 ]],Table4[[Score 2 ]],1)</f>
        <v>12.5</v>
      </c>
    </row>
    <row r="14" spans="1:26" x14ac:dyDescent="0.3">
      <c r="A14" t="s">
        <v>354</v>
      </c>
      <c r="B14">
        <f>COUNTIFS(Table2[Sub-Sector],Table4[[#This Row],[Sub-Sector]])</f>
        <v>2</v>
      </c>
      <c r="C14" s="2">
        <f>COUNTIFS(Table2[Sub-Sector],Table4[[#This Row],[Sub-Sector]],Table2[Uptrend],"Uptrend")/Table4[[#This Row],[Count]]</f>
        <v>0.5</v>
      </c>
      <c r="D14" s="2">
        <f>COUNTIFS(Table2[Sub-Sector],Table4[[#This Row],[Sub-Sector]],Table2[1W Return vs Nifty],"&gt;=5")/Table4[[#This Row],[Count]]</f>
        <v>0.5</v>
      </c>
      <c r="E14" s="2">
        <f>COUNTIFS(Table2[Sub-Sector],Table4[[#This Row],[Sub-Sector]],Table2[1M Return vs Nifty],"&gt;=5")/Table4[[#This Row],[Count]]</f>
        <v>0.5</v>
      </c>
      <c r="F14" s="2">
        <f>COUNTIFS(Table2[Sub-Sector],Table4[[#This Row],[Sub-Sector]],Table2[6M Return vs Nifty],"&gt;=10")/Table4[[#This Row],[Count]]</f>
        <v>1</v>
      </c>
      <c r="G14" s="2">
        <f>COUNTIFS(Table2[Sub-Sector],Table4[[#This Row],[Sub-Sector]],Table2[1Y Return vs Nifty],"&gt;=10")/Table4[[#This Row],[Count]]</f>
        <v>0.5</v>
      </c>
      <c r="H14" s="2">
        <f>COUNTIFS(Table2[Sub-Sector],Table4[[#This Row],[Sub-Sector]],Table2[RSI Exponential â€“ 14D],"&gt;=50")/Table4[[#This Row],[Count]]</f>
        <v>1</v>
      </c>
      <c r="I14" s="2">
        <f>COUNTIFS(Table2[Sub-Sector],Table4[[#This Row],[Sub-Sector]],Table2[Relative Volume],"&gt;=1")/Table4[[#This Row],[Count]]</f>
        <v>0.5</v>
      </c>
      <c r="J14" s="2">
        <f>COUNTIFS(Table2[Sub-Sector],Table4[[#This Row],[Sub-Sector]],Table2[% Away From Day Low],"&gt;=0.05")/Table4[[#This Row],[Count]]</f>
        <v>0</v>
      </c>
      <c r="K14" s="2">
        <f>COUNTIFS(Table2[Sub-Sector],Table4[[#This Row],[Sub-Sector]],Table2[% Away From Day High],"&lt;=0.05")/Table4[[#This Row],[Count]]</f>
        <v>1</v>
      </c>
      <c r="L14" s="2">
        <f>COUNTIFS(Table2[Sub-Sector],Table4[[#This Row],[Sub-Sector]],Table2[% Away From Current Week Low],"&gt;=0.05")/Table4[[#This Row],[Count]]</f>
        <v>0.5</v>
      </c>
      <c r="M14" s="2">
        <f>COUNTIFS(Table2[Sub-Sector],Table4[[#This Row],[Sub-Sector]],Table2[% Away From Current Week High],"&lt;=0.05")/Table4[[#This Row],[Count]]</f>
        <v>1</v>
      </c>
      <c r="N14" s="2">
        <f>COUNTIFS(Table2[Sub-Sector],Table4[[#This Row],[Sub-Sector]],Table2[% Away From Current Month Low],"&gt;=0.05")/Table4[[#This Row],[Count]]</f>
        <v>1</v>
      </c>
      <c r="O14" s="2">
        <f>COUNTIFS(Table2[Sub-Sector],Table4[[#This Row],[Sub-Sector]],Table2[% Away From Current Month High],"&lt;=0.05")/Table4[[#This Row],[Count]]</f>
        <v>1</v>
      </c>
      <c r="P14" s="2">
        <f>COUNTIFS(Table2[Sub-Sector],Table4[[#This Row],[Sub-Sector]],Table2[% Away From 52W High],"&lt;=10")/Table4[[#This Row],[Count]]</f>
        <v>0.5</v>
      </c>
      <c r="Q14" s="2">
        <f>COUNTIFS(Table2[Sub-Sector],Table4[[#This Row],[Sub-Sector]],Table2[% Away From 52W Low],"&gt;=10")/Table4[[#This Row],[Count]]</f>
        <v>1</v>
      </c>
      <c r="R14" s="2">
        <f>COUNTIFS(Table2[Sub-Sector],Table4[[#This Row],[Sub-Sector]],Table2[% Price above 20 EMA],"&gt;=0")/Table4[[#This Row],[Count]]</f>
        <v>1</v>
      </c>
      <c r="S14" s="2">
        <f>COUNTIFS(Table2[Sub-Sector],Table4[[#This Row],[Sub-Sector]],Table2[% Price above 50 EMA],"&gt;=0")/Table4[[#This Row],[Count]]</f>
        <v>1</v>
      </c>
      <c r="T14" s="2">
        <f>COUNTIFS(Table2[Sub-Sector],Table4[[#This Row],[Sub-Sector]],Table2[% Price above 200 EMA],"&gt;=0")/Table4[[#This Row],[Count]]</f>
        <v>1</v>
      </c>
      <c r="U14" s="2">
        <f>COUNTIFS(Table2[Sub-Sector],Table4[[#This Row],[Sub-Sector]],Table2[Rate of Change - Zone],"Positive")/Table4[[#This Row],[Count]]</f>
        <v>1</v>
      </c>
      <c r="V14" s="2">
        <f>COUNTIFS(Table2[Sub-Sector],Table4[[#This Row],[Sub-Sector]],Table2[Sharpe Ratio],"&gt;=0.10")/Table4[[#This Row],[Count]]</f>
        <v>1</v>
      </c>
      <c r="W1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276.5</v>
      </c>
      <c r="X14">
        <f>_xlfn.RANK.AVG(Table4[[#This Row],[Score]],Table4[Score],1)</f>
        <v>18</v>
      </c>
      <c r="Y1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137</v>
      </c>
      <c r="Z14">
        <f>_xlfn.RANK.AVG(Table4[[#This Row],[Score 2 ]],Table4[[Score 2 ]],1)</f>
        <v>12.5</v>
      </c>
    </row>
    <row r="15" spans="1:26" x14ac:dyDescent="0.3">
      <c r="A15" t="s">
        <v>484</v>
      </c>
      <c r="B15">
        <f>COUNTIFS(Table2[Sub-Sector],Table4[[#This Row],[Sub-Sector]])</f>
        <v>4</v>
      </c>
      <c r="C15" s="2">
        <f>COUNTIFS(Table2[Sub-Sector],Table4[[#This Row],[Sub-Sector]],Table2[Uptrend],"Uptrend")/Table4[[#This Row],[Count]]</f>
        <v>0.75</v>
      </c>
      <c r="D15" s="2">
        <f>COUNTIFS(Table2[Sub-Sector],Table4[[#This Row],[Sub-Sector]],Table2[1W Return vs Nifty],"&gt;=5")/Table4[[#This Row],[Count]]</f>
        <v>0.25</v>
      </c>
      <c r="E15" s="2">
        <f>COUNTIFS(Table2[Sub-Sector],Table4[[#This Row],[Sub-Sector]],Table2[1M Return vs Nifty],"&gt;=5")/Table4[[#This Row],[Count]]</f>
        <v>0.25</v>
      </c>
      <c r="F15" s="2">
        <f>COUNTIFS(Table2[Sub-Sector],Table4[[#This Row],[Sub-Sector]],Table2[6M Return vs Nifty],"&gt;=10")/Table4[[#This Row],[Count]]</f>
        <v>1</v>
      </c>
      <c r="G15" s="2">
        <f>COUNTIFS(Table2[Sub-Sector],Table4[[#This Row],[Sub-Sector]],Table2[1Y Return vs Nifty],"&gt;=10")/Table4[[#This Row],[Count]]</f>
        <v>0.75</v>
      </c>
      <c r="H15" s="2">
        <f>COUNTIFS(Table2[Sub-Sector],Table4[[#This Row],[Sub-Sector]],Table2[RSI Exponential â€“ 14D],"&gt;=50")/Table4[[#This Row],[Count]]</f>
        <v>0.75</v>
      </c>
      <c r="I15" s="2">
        <f>COUNTIFS(Table2[Sub-Sector],Table4[[#This Row],[Sub-Sector]],Table2[Relative Volume],"&gt;=1")/Table4[[#This Row],[Count]]</f>
        <v>0.25</v>
      </c>
      <c r="J15" s="2">
        <f>COUNTIFS(Table2[Sub-Sector],Table4[[#This Row],[Sub-Sector]],Table2[% Away From Day Low],"&gt;=0.05")/Table4[[#This Row],[Count]]</f>
        <v>0</v>
      </c>
      <c r="K15" s="2">
        <f>COUNTIFS(Table2[Sub-Sector],Table4[[#This Row],[Sub-Sector]],Table2[% Away From Day High],"&lt;=0.05")/Table4[[#This Row],[Count]]</f>
        <v>1</v>
      </c>
      <c r="L15" s="2">
        <f>COUNTIFS(Table2[Sub-Sector],Table4[[#This Row],[Sub-Sector]],Table2[% Away From Current Week Low],"&gt;=0.05")/Table4[[#This Row],[Count]]</f>
        <v>0.25</v>
      </c>
      <c r="M15" s="2">
        <f>COUNTIFS(Table2[Sub-Sector],Table4[[#This Row],[Sub-Sector]],Table2[% Away From Current Week High],"&lt;=0.05")/Table4[[#This Row],[Count]]</f>
        <v>1</v>
      </c>
      <c r="N15" s="2">
        <f>COUNTIFS(Table2[Sub-Sector],Table4[[#This Row],[Sub-Sector]],Table2[% Away From Current Month Low],"&gt;=0.05")/Table4[[#This Row],[Count]]</f>
        <v>0.5</v>
      </c>
      <c r="O15" s="2">
        <f>COUNTIFS(Table2[Sub-Sector],Table4[[#This Row],[Sub-Sector]],Table2[% Away From Current Month High],"&lt;=0.05")/Table4[[#This Row],[Count]]</f>
        <v>0.5</v>
      </c>
      <c r="P15" s="2">
        <f>COUNTIFS(Table2[Sub-Sector],Table4[[#This Row],[Sub-Sector]],Table2[% Away From 52W High],"&lt;=10")/Table4[[#This Row],[Count]]</f>
        <v>0.5</v>
      </c>
      <c r="Q15" s="2">
        <f>COUNTIFS(Table2[Sub-Sector],Table4[[#This Row],[Sub-Sector]],Table2[% Away From 52W Low],"&gt;=10")/Table4[[#This Row],[Count]]</f>
        <v>1</v>
      </c>
      <c r="R15" s="2">
        <f>COUNTIFS(Table2[Sub-Sector],Table4[[#This Row],[Sub-Sector]],Table2[% Price above 20 EMA],"&gt;=0")/Table4[[#This Row],[Count]]</f>
        <v>0.5</v>
      </c>
      <c r="S15" s="2">
        <f>COUNTIFS(Table2[Sub-Sector],Table4[[#This Row],[Sub-Sector]],Table2[% Price above 50 EMA],"&gt;=0")/Table4[[#This Row],[Count]]</f>
        <v>0.75</v>
      </c>
      <c r="T15" s="2">
        <f>COUNTIFS(Table2[Sub-Sector],Table4[[#This Row],[Sub-Sector]],Table2[% Price above 200 EMA],"&gt;=0")/Table4[[#This Row],[Count]]</f>
        <v>1</v>
      </c>
      <c r="U15" s="2">
        <f>COUNTIFS(Table2[Sub-Sector],Table4[[#This Row],[Sub-Sector]],Table2[Rate of Change - Zone],"Positive")/Table4[[#This Row],[Count]]</f>
        <v>1</v>
      </c>
      <c r="V15" s="2">
        <f>COUNTIFS(Table2[Sub-Sector],Table4[[#This Row],[Sub-Sector]],Table2[Sharpe Ratio],"&gt;=0.10")/Table4[[#This Row],[Count]]</f>
        <v>0.5</v>
      </c>
      <c r="W1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305.5</v>
      </c>
      <c r="X15">
        <f>_xlfn.RANK.AVG(Table4[[#This Row],[Score]],Table4[Score],1)</f>
        <v>27</v>
      </c>
      <c r="Y1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142</v>
      </c>
      <c r="Z15">
        <f>_xlfn.RANK.AVG(Table4[[#This Row],[Score 2 ]],Table4[[Score 2 ]],1)</f>
        <v>14</v>
      </c>
    </row>
    <row r="16" spans="1:26" x14ac:dyDescent="0.3">
      <c r="A16" t="s">
        <v>1002</v>
      </c>
      <c r="B16">
        <f>COUNTIFS(Table2[Sub-Sector],Table4[[#This Row],[Sub-Sector]])</f>
        <v>6</v>
      </c>
      <c r="C16" s="2">
        <f>COUNTIFS(Table2[Sub-Sector],Table4[[#This Row],[Sub-Sector]],Table2[Uptrend],"Uptrend")/Table4[[#This Row],[Count]]</f>
        <v>1</v>
      </c>
      <c r="D16" s="2">
        <f>COUNTIFS(Table2[Sub-Sector],Table4[[#This Row],[Sub-Sector]],Table2[1W Return vs Nifty],"&gt;=5")/Table4[[#This Row],[Count]]</f>
        <v>0.66666666666666663</v>
      </c>
      <c r="E16" s="2">
        <f>COUNTIFS(Table2[Sub-Sector],Table4[[#This Row],[Sub-Sector]],Table2[1M Return vs Nifty],"&gt;=5")/Table4[[#This Row],[Count]]</f>
        <v>0.5</v>
      </c>
      <c r="F16" s="2">
        <f>COUNTIFS(Table2[Sub-Sector],Table4[[#This Row],[Sub-Sector]],Table2[6M Return vs Nifty],"&gt;=10")/Table4[[#This Row],[Count]]</f>
        <v>0.5</v>
      </c>
      <c r="G16" s="2">
        <f>COUNTIFS(Table2[Sub-Sector],Table4[[#This Row],[Sub-Sector]],Table2[1Y Return vs Nifty],"&gt;=10")/Table4[[#This Row],[Count]]</f>
        <v>0.66666666666666663</v>
      </c>
      <c r="H16" s="2">
        <f>COUNTIFS(Table2[Sub-Sector],Table4[[#This Row],[Sub-Sector]],Table2[RSI Exponential â€“ 14D],"&gt;=50")/Table4[[#This Row],[Count]]</f>
        <v>1</v>
      </c>
      <c r="I16" s="2">
        <f>COUNTIFS(Table2[Sub-Sector],Table4[[#This Row],[Sub-Sector]],Table2[Relative Volume],"&gt;=1")/Table4[[#This Row],[Count]]</f>
        <v>0.5</v>
      </c>
      <c r="J16" s="2">
        <f>COUNTIFS(Table2[Sub-Sector],Table4[[#This Row],[Sub-Sector]],Table2[% Away From Day Low],"&gt;=0.05")/Table4[[#This Row],[Count]]</f>
        <v>0</v>
      </c>
      <c r="K16" s="2">
        <f>COUNTIFS(Table2[Sub-Sector],Table4[[#This Row],[Sub-Sector]],Table2[% Away From Day High],"&lt;=0.05")/Table4[[#This Row],[Count]]</f>
        <v>1</v>
      </c>
      <c r="L16" s="2">
        <f>COUNTIFS(Table2[Sub-Sector],Table4[[#This Row],[Sub-Sector]],Table2[% Away From Current Week Low],"&gt;=0.05")/Table4[[#This Row],[Count]]</f>
        <v>0.66666666666666663</v>
      </c>
      <c r="M16" s="2">
        <f>COUNTIFS(Table2[Sub-Sector],Table4[[#This Row],[Sub-Sector]],Table2[% Away From Current Week High],"&lt;=0.05")/Table4[[#This Row],[Count]]</f>
        <v>0.83333333333333337</v>
      </c>
      <c r="N16" s="2">
        <f>COUNTIFS(Table2[Sub-Sector],Table4[[#This Row],[Sub-Sector]],Table2[% Away From Current Month Low],"&gt;=0.05")/Table4[[#This Row],[Count]]</f>
        <v>1</v>
      </c>
      <c r="O16" s="2">
        <f>COUNTIFS(Table2[Sub-Sector],Table4[[#This Row],[Sub-Sector]],Table2[% Away From Current Month High],"&lt;=0.05")/Table4[[#This Row],[Count]]</f>
        <v>0.5</v>
      </c>
      <c r="P16" s="2">
        <f>COUNTIFS(Table2[Sub-Sector],Table4[[#This Row],[Sub-Sector]],Table2[% Away From 52W High],"&lt;=10")/Table4[[#This Row],[Count]]</f>
        <v>0.5</v>
      </c>
      <c r="Q16" s="2">
        <f>COUNTIFS(Table2[Sub-Sector],Table4[[#This Row],[Sub-Sector]],Table2[% Away From 52W Low],"&gt;=10")/Table4[[#This Row],[Count]]</f>
        <v>1</v>
      </c>
      <c r="R16" s="2">
        <f>COUNTIFS(Table2[Sub-Sector],Table4[[#This Row],[Sub-Sector]],Table2[% Price above 20 EMA],"&gt;=0")/Table4[[#This Row],[Count]]</f>
        <v>0.83333333333333337</v>
      </c>
      <c r="S16" s="2">
        <f>COUNTIFS(Table2[Sub-Sector],Table4[[#This Row],[Sub-Sector]],Table2[% Price above 50 EMA],"&gt;=0")/Table4[[#This Row],[Count]]</f>
        <v>0.83333333333333337</v>
      </c>
      <c r="T16" s="2">
        <f>COUNTIFS(Table2[Sub-Sector],Table4[[#This Row],[Sub-Sector]],Table2[% Price above 200 EMA],"&gt;=0")/Table4[[#This Row],[Count]]</f>
        <v>1</v>
      </c>
      <c r="U16" s="2">
        <f>COUNTIFS(Table2[Sub-Sector],Table4[[#This Row],[Sub-Sector]],Table2[Rate of Change - Zone],"Positive")/Table4[[#This Row],[Count]]</f>
        <v>1</v>
      </c>
      <c r="V16" s="2">
        <f>COUNTIFS(Table2[Sub-Sector],Table4[[#This Row],[Sub-Sector]],Table2[Sharpe Ratio],"&gt;=0.10")/Table4[[#This Row],[Count]]</f>
        <v>0.16666666666666666</v>
      </c>
      <c r="W1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217.5</v>
      </c>
      <c r="X16">
        <f>_xlfn.RANK.AVG(Table4[[#This Row],[Score]],Table4[Score],1)</f>
        <v>9</v>
      </c>
      <c r="Y1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153</v>
      </c>
      <c r="Z16">
        <f>_xlfn.RANK.AVG(Table4[[#This Row],[Score 2 ]],Table4[[Score 2 ]],1)</f>
        <v>15</v>
      </c>
    </row>
    <row r="17" spans="1:26" x14ac:dyDescent="0.3">
      <c r="A17" t="s">
        <v>1388</v>
      </c>
      <c r="B17">
        <f>COUNTIFS(Table2[Sub-Sector],Table4[[#This Row],[Sub-Sector]])</f>
        <v>3</v>
      </c>
      <c r="C17" s="2">
        <f>COUNTIFS(Table2[Sub-Sector],Table4[[#This Row],[Sub-Sector]],Table2[Uptrend],"Uptrend")/Table4[[#This Row],[Count]]</f>
        <v>1</v>
      </c>
      <c r="D17" s="2">
        <f>COUNTIFS(Table2[Sub-Sector],Table4[[#This Row],[Sub-Sector]],Table2[1W Return vs Nifty],"&gt;=5")/Table4[[#This Row],[Count]]</f>
        <v>0.66666666666666663</v>
      </c>
      <c r="E17" s="2">
        <f>COUNTIFS(Table2[Sub-Sector],Table4[[#This Row],[Sub-Sector]],Table2[1M Return vs Nifty],"&gt;=5")/Table4[[#This Row],[Count]]</f>
        <v>1</v>
      </c>
      <c r="F17" s="2">
        <f>COUNTIFS(Table2[Sub-Sector],Table4[[#This Row],[Sub-Sector]],Table2[6M Return vs Nifty],"&gt;=10")/Table4[[#This Row],[Count]]</f>
        <v>0.66666666666666663</v>
      </c>
      <c r="G17" s="2">
        <f>COUNTIFS(Table2[Sub-Sector],Table4[[#This Row],[Sub-Sector]],Table2[1Y Return vs Nifty],"&gt;=10")/Table4[[#This Row],[Count]]</f>
        <v>0.33333333333333331</v>
      </c>
      <c r="H17" s="2">
        <f>COUNTIFS(Table2[Sub-Sector],Table4[[#This Row],[Sub-Sector]],Table2[RSI Exponential â€“ 14D],"&gt;=50")/Table4[[#This Row],[Count]]</f>
        <v>1</v>
      </c>
      <c r="I17" s="2">
        <f>COUNTIFS(Table2[Sub-Sector],Table4[[#This Row],[Sub-Sector]],Table2[Relative Volume],"&gt;=1")/Table4[[#This Row],[Count]]</f>
        <v>1</v>
      </c>
      <c r="J17" s="2">
        <f>COUNTIFS(Table2[Sub-Sector],Table4[[#This Row],[Sub-Sector]],Table2[% Away From Day Low],"&gt;=0.05")/Table4[[#This Row],[Count]]</f>
        <v>0.33333333333333331</v>
      </c>
      <c r="K17" s="2">
        <f>COUNTIFS(Table2[Sub-Sector],Table4[[#This Row],[Sub-Sector]],Table2[% Away From Day High],"&lt;=0.05")/Table4[[#This Row],[Count]]</f>
        <v>1</v>
      </c>
      <c r="L17" s="2">
        <f>COUNTIFS(Table2[Sub-Sector],Table4[[#This Row],[Sub-Sector]],Table2[% Away From Current Week Low],"&gt;=0.05")/Table4[[#This Row],[Count]]</f>
        <v>0.66666666666666663</v>
      </c>
      <c r="M17" s="2">
        <f>COUNTIFS(Table2[Sub-Sector],Table4[[#This Row],[Sub-Sector]],Table2[% Away From Current Week High],"&lt;=0.05")/Table4[[#This Row],[Count]]</f>
        <v>0.66666666666666663</v>
      </c>
      <c r="N17" s="2">
        <f>COUNTIFS(Table2[Sub-Sector],Table4[[#This Row],[Sub-Sector]],Table2[% Away From Current Month Low],"&gt;=0.05")/Table4[[#This Row],[Count]]</f>
        <v>1</v>
      </c>
      <c r="O17" s="2">
        <f>COUNTIFS(Table2[Sub-Sector],Table4[[#This Row],[Sub-Sector]],Table2[% Away From Current Month High],"&lt;=0.05")/Table4[[#This Row],[Count]]</f>
        <v>0.66666666666666663</v>
      </c>
      <c r="P17" s="2">
        <f>COUNTIFS(Table2[Sub-Sector],Table4[[#This Row],[Sub-Sector]],Table2[% Away From 52W High],"&lt;=10")/Table4[[#This Row],[Count]]</f>
        <v>0.66666666666666663</v>
      </c>
      <c r="Q17" s="2">
        <f>COUNTIFS(Table2[Sub-Sector],Table4[[#This Row],[Sub-Sector]],Table2[% Away From 52W Low],"&gt;=10")/Table4[[#This Row],[Count]]</f>
        <v>1</v>
      </c>
      <c r="R17" s="2">
        <f>COUNTIFS(Table2[Sub-Sector],Table4[[#This Row],[Sub-Sector]],Table2[% Price above 20 EMA],"&gt;=0")/Table4[[#This Row],[Count]]</f>
        <v>1</v>
      </c>
      <c r="S17" s="2">
        <f>COUNTIFS(Table2[Sub-Sector],Table4[[#This Row],[Sub-Sector]],Table2[% Price above 50 EMA],"&gt;=0")/Table4[[#This Row],[Count]]</f>
        <v>1</v>
      </c>
      <c r="T17" s="2">
        <f>COUNTIFS(Table2[Sub-Sector],Table4[[#This Row],[Sub-Sector]],Table2[% Price above 200 EMA],"&gt;=0")/Table4[[#This Row],[Count]]</f>
        <v>1</v>
      </c>
      <c r="U17" s="2">
        <f>COUNTIFS(Table2[Sub-Sector],Table4[[#This Row],[Sub-Sector]],Table2[Rate of Change - Zone],"Positive")/Table4[[#This Row],[Count]]</f>
        <v>1</v>
      </c>
      <c r="V17" s="2">
        <f>COUNTIFS(Table2[Sub-Sector],Table4[[#This Row],[Sub-Sector]],Table2[Sharpe Ratio],"&gt;=0.10")/Table4[[#This Row],[Count]]</f>
        <v>0.33333333333333331</v>
      </c>
      <c r="W1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194</v>
      </c>
      <c r="X17">
        <f>_xlfn.RANK.AVG(Table4[[#This Row],[Score]],Table4[Score],1)</f>
        <v>7</v>
      </c>
      <c r="Y1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155.5</v>
      </c>
      <c r="Z17">
        <f>_xlfn.RANK.AVG(Table4[[#This Row],[Score 2 ]],Table4[[Score 2 ]],1)</f>
        <v>16</v>
      </c>
    </row>
    <row r="18" spans="1:26" x14ac:dyDescent="0.3">
      <c r="A18" t="s">
        <v>858</v>
      </c>
      <c r="B18">
        <f>COUNTIFS(Table2[Sub-Sector],Table4[[#This Row],[Sub-Sector]])</f>
        <v>2</v>
      </c>
      <c r="C18" s="2">
        <f>COUNTIFS(Table2[Sub-Sector],Table4[[#This Row],[Sub-Sector]],Table2[Uptrend],"Uptrend")/Table4[[#This Row],[Count]]</f>
        <v>0</v>
      </c>
      <c r="D18" s="2">
        <f>COUNTIFS(Table2[Sub-Sector],Table4[[#This Row],[Sub-Sector]],Table2[1W Return vs Nifty],"&gt;=5")/Table4[[#This Row],[Count]]</f>
        <v>0.5</v>
      </c>
      <c r="E18" s="2">
        <f>COUNTIFS(Table2[Sub-Sector],Table4[[#This Row],[Sub-Sector]],Table2[1M Return vs Nifty],"&gt;=5")/Table4[[#This Row],[Count]]</f>
        <v>0</v>
      </c>
      <c r="F18" s="2">
        <f>COUNTIFS(Table2[Sub-Sector],Table4[[#This Row],[Sub-Sector]],Table2[6M Return vs Nifty],"&gt;=10")/Table4[[#This Row],[Count]]</f>
        <v>0.5</v>
      </c>
      <c r="G18" s="2">
        <f>COUNTIFS(Table2[Sub-Sector],Table4[[#This Row],[Sub-Sector]],Table2[1Y Return vs Nifty],"&gt;=10")/Table4[[#This Row],[Count]]</f>
        <v>0.5</v>
      </c>
      <c r="H18" s="2">
        <f>COUNTIFS(Table2[Sub-Sector],Table4[[#This Row],[Sub-Sector]],Table2[RSI Exponential â€“ 14D],"&gt;=50")/Table4[[#This Row],[Count]]</f>
        <v>1</v>
      </c>
      <c r="I18" s="2">
        <f>COUNTIFS(Table2[Sub-Sector],Table4[[#This Row],[Sub-Sector]],Table2[Relative Volume],"&gt;=1")/Table4[[#This Row],[Count]]</f>
        <v>1</v>
      </c>
      <c r="J18" s="2">
        <f>COUNTIFS(Table2[Sub-Sector],Table4[[#This Row],[Sub-Sector]],Table2[% Away From Day Low],"&gt;=0.05")/Table4[[#This Row],[Count]]</f>
        <v>0</v>
      </c>
      <c r="K18" s="2">
        <f>COUNTIFS(Table2[Sub-Sector],Table4[[#This Row],[Sub-Sector]],Table2[% Away From Day High],"&lt;=0.05")/Table4[[#This Row],[Count]]</f>
        <v>1</v>
      </c>
      <c r="L18" s="2">
        <f>COUNTIFS(Table2[Sub-Sector],Table4[[#This Row],[Sub-Sector]],Table2[% Away From Current Week Low],"&gt;=0.05")/Table4[[#This Row],[Count]]</f>
        <v>1</v>
      </c>
      <c r="M18" s="2">
        <f>COUNTIFS(Table2[Sub-Sector],Table4[[#This Row],[Sub-Sector]],Table2[% Away From Current Week High],"&lt;=0.05")/Table4[[#This Row],[Count]]</f>
        <v>0.5</v>
      </c>
      <c r="N18" s="2">
        <f>COUNTIFS(Table2[Sub-Sector],Table4[[#This Row],[Sub-Sector]],Table2[% Away From Current Month Low],"&gt;=0.05")/Table4[[#This Row],[Count]]</f>
        <v>1</v>
      </c>
      <c r="O18" s="2">
        <f>COUNTIFS(Table2[Sub-Sector],Table4[[#This Row],[Sub-Sector]],Table2[% Away From Current Month High],"&lt;=0.05")/Table4[[#This Row],[Count]]</f>
        <v>0.5</v>
      </c>
      <c r="P18" s="2">
        <f>COUNTIFS(Table2[Sub-Sector],Table4[[#This Row],[Sub-Sector]],Table2[% Away From 52W High],"&lt;=10")/Table4[[#This Row],[Count]]</f>
        <v>0</v>
      </c>
      <c r="Q18" s="2">
        <f>COUNTIFS(Table2[Sub-Sector],Table4[[#This Row],[Sub-Sector]],Table2[% Away From 52W Low],"&gt;=10")/Table4[[#This Row],[Count]]</f>
        <v>1</v>
      </c>
      <c r="R18" s="2">
        <f>COUNTIFS(Table2[Sub-Sector],Table4[[#This Row],[Sub-Sector]],Table2[% Price above 20 EMA],"&gt;=0")/Table4[[#This Row],[Count]]</f>
        <v>0.5</v>
      </c>
      <c r="S18" s="2">
        <f>COUNTIFS(Table2[Sub-Sector],Table4[[#This Row],[Sub-Sector]],Table2[% Price above 50 EMA],"&gt;=0")/Table4[[#This Row],[Count]]</f>
        <v>0</v>
      </c>
      <c r="T18" s="2">
        <f>COUNTIFS(Table2[Sub-Sector],Table4[[#This Row],[Sub-Sector]],Table2[% Price above 200 EMA],"&gt;=0")/Table4[[#This Row],[Count]]</f>
        <v>0.5</v>
      </c>
      <c r="U18" s="2">
        <f>COUNTIFS(Table2[Sub-Sector],Table4[[#This Row],[Sub-Sector]],Table2[Rate of Change - Zone],"Positive")/Table4[[#This Row],[Count]]</f>
        <v>1</v>
      </c>
      <c r="V18" s="2">
        <f>COUNTIFS(Table2[Sub-Sector],Table4[[#This Row],[Sub-Sector]],Table2[Sharpe Ratio],"&gt;=0.10")/Table4[[#This Row],[Count]]</f>
        <v>0.5</v>
      </c>
      <c r="W1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402</v>
      </c>
      <c r="X18">
        <f>_xlfn.RANK.AVG(Table4[[#This Row],[Score]],Table4[Score],1)</f>
        <v>49</v>
      </c>
      <c r="Y1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156</v>
      </c>
      <c r="Z18">
        <f>_xlfn.RANK.AVG(Table4[[#This Row],[Score 2 ]],Table4[[Score 2 ]],1)</f>
        <v>17</v>
      </c>
    </row>
    <row r="19" spans="1:26" x14ac:dyDescent="0.3">
      <c r="A19" t="s">
        <v>1358</v>
      </c>
      <c r="B19">
        <f>COUNTIFS(Table2[Sub-Sector],Table4[[#This Row],[Sub-Sector]])</f>
        <v>1</v>
      </c>
      <c r="C19" s="2">
        <f>COUNTIFS(Table2[Sub-Sector],Table4[[#This Row],[Sub-Sector]],Table2[Uptrend],"Uptrend")/Table4[[#This Row],[Count]]</f>
        <v>1</v>
      </c>
      <c r="D19" s="2">
        <f>COUNTIFS(Table2[Sub-Sector],Table4[[#This Row],[Sub-Sector]],Table2[1W Return vs Nifty],"&gt;=5")/Table4[[#This Row],[Count]]</f>
        <v>0</v>
      </c>
      <c r="E19" s="2">
        <f>COUNTIFS(Table2[Sub-Sector],Table4[[#This Row],[Sub-Sector]],Table2[1M Return vs Nifty],"&gt;=5")/Table4[[#This Row],[Count]]</f>
        <v>1</v>
      </c>
      <c r="F19" s="2">
        <f>COUNTIFS(Table2[Sub-Sector],Table4[[#This Row],[Sub-Sector]],Table2[6M Return vs Nifty],"&gt;=10")/Table4[[#This Row],[Count]]</f>
        <v>1</v>
      </c>
      <c r="G19" s="2">
        <f>COUNTIFS(Table2[Sub-Sector],Table4[[#This Row],[Sub-Sector]],Table2[1Y Return vs Nifty],"&gt;=10")/Table4[[#This Row],[Count]]</f>
        <v>1</v>
      </c>
      <c r="H19" s="2">
        <f>COUNTIFS(Table2[Sub-Sector],Table4[[#This Row],[Sub-Sector]],Table2[RSI Exponential â€“ 14D],"&gt;=50")/Table4[[#This Row],[Count]]</f>
        <v>1</v>
      </c>
      <c r="I19" s="2">
        <f>COUNTIFS(Table2[Sub-Sector],Table4[[#This Row],[Sub-Sector]],Table2[Relative Volume],"&gt;=1")/Table4[[#This Row],[Count]]</f>
        <v>0</v>
      </c>
      <c r="J19" s="2">
        <f>COUNTIFS(Table2[Sub-Sector],Table4[[#This Row],[Sub-Sector]],Table2[% Away From Day Low],"&gt;=0.05")/Table4[[#This Row],[Count]]</f>
        <v>0</v>
      </c>
      <c r="K19" s="2">
        <f>COUNTIFS(Table2[Sub-Sector],Table4[[#This Row],[Sub-Sector]],Table2[% Away From Day High],"&lt;=0.05")/Table4[[#This Row],[Count]]</f>
        <v>1</v>
      </c>
      <c r="L19" s="2">
        <f>COUNTIFS(Table2[Sub-Sector],Table4[[#This Row],[Sub-Sector]],Table2[% Away From Current Week Low],"&gt;=0.05")/Table4[[#This Row],[Count]]</f>
        <v>0</v>
      </c>
      <c r="M19" s="2">
        <f>COUNTIFS(Table2[Sub-Sector],Table4[[#This Row],[Sub-Sector]],Table2[% Away From Current Week High],"&lt;=0.05")/Table4[[#This Row],[Count]]</f>
        <v>0</v>
      </c>
      <c r="N19" s="2">
        <f>COUNTIFS(Table2[Sub-Sector],Table4[[#This Row],[Sub-Sector]],Table2[% Away From Current Month Low],"&gt;=0.05")/Table4[[#This Row],[Count]]</f>
        <v>1</v>
      </c>
      <c r="O19" s="2">
        <f>COUNTIFS(Table2[Sub-Sector],Table4[[#This Row],[Sub-Sector]],Table2[% Away From Current Month High],"&lt;=0.05")/Table4[[#This Row],[Count]]</f>
        <v>0</v>
      </c>
      <c r="P19" s="2">
        <f>COUNTIFS(Table2[Sub-Sector],Table4[[#This Row],[Sub-Sector]],Table2[% Away From 52W High],"&lt;=10")/Table4[[#This Row],[Count]]</f>
        <v>1</v>
      </c>
      <c r="Q19" s="2">
        <f>COUNTIFS(Table2[Sub-Sector],Table4[[#This Row],[Sub-Sector]],Table2[% Away From 52W Low],"&gt;=10")/Table4[[#This Row],[Count]]</f>
        <v>1</v>
      </c>
      <c r="R19" s="2">
        <f>COUNTIFS(Table2[Sub-Sector],Table4[[#This Row],[Sub-Sector]],Table2[% Price above 20 EMA],"&gt;=0")/Table4[[#This Row],[Count]]</f>
        <v>1</v>
      </c>
      <c r="S19" s="2">
        <f>COUNTIFS(Table2[Sub-Sector],Table4[[#This Row],[Sub-Sector]],Table2[% Price above 50 EMA],"&gt;=0")/Table4[[#This Row],[Count]]</f>
        <v>1</v>
      </c>
      <c r="T19" s="2">
        <f>COUNTIFS(Table2[Sub-Sector],Table4[[#This Row],[Sub-Sector]],Table2[% Price above 200 EMA],"&gt;=0")/Table4[[#This Row],[Count]]</f>
        <v>1</v>
      </c>
      <c r="U19" s="2">
        <f>COUNTIFS(Table2[Sub-Sector],Table4[[#This Row],[Sub-Sector]],Table2[Rate of Change - Zone],"Positive")/Table4[[#This Row],[Count]]</f>
        <v>1</v>
      </c>
      <c r="V19" s="2">
        <f>COUNTIFS(Table2[Sub-Sector],Table4[[#This Row],[Sub-Sector]],Table2[Sharpe Ratio],"&gt;=0.10")/Table4[[#This Row],[Count]]</f>
        <v>1</v>
      </c>
      <c r="W1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280</v>
      </c>
      <c r="X19">
        <f>_xlfn.RANK.AVG(Table4[[#This Row],[Score]],Table4[Score],1)</f>
        <v>20</v>
      </c>
      <c r="Y1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19">
        <f>_xlfn.RANK.AVG(Table4[[#This Row],[Score 2 ]],Table4[[Score 2 ]],1)</f>
        <v>21.5</v>
      </c>
    </row>
    <row r="20" spans="1:26" x14ac:dyDescent="0.3">
      <c r="A20" t="s">
        <v>962</v>
      </c>
      <c r="B20">
        <f>COUNTIFS(Table2[Sub-Sector],Table4[[#This Row],[Sub-Sector]])</f>
        <v>2</v>
      </c>
      <c r="C20" s="2">
        <f>COUNTIFS(Table2[Sub-Sector],Table4[[#This Row],[Sub-Sector]],Table2[Uptrend],"Uptrend")/Table4[[#This Row],[Count]]</f>
        <v>1</v>
      </c>
      <c r="D20" s="2">
        <f>COUNTIFS(Table2[Sub-Sector],Table4[[#This Row],[Sub-Sector]],Table2[1W Return vs Nifty],"&gt;=5")/Table4[[#This Row],[Count]]</f>
        <v>0</v>
      </c>
      <c r="E20" s="2">
        <f>COUNTIFS(Table2[Sub-Sector],Table4[[#This Row],[Sub-Sector]],Table2[1M Return vs Nifty],"&gt;=5")/Table4[[#This Row],[Count]]</f>
        <v>0</v>
      </c>
      <c r="F20" s="2">
        <f>COUNTIFS(Table2[Sub-Sector],Table4[[#This Row],[Sub-Sector]],Table2[6M Return vs Nifty],"&gt;=10")/Table4[[#This Row],[Count]]</f>
        <v>1</v>
      </c>
      <c r="G20" s="2">
        <f>COUNTIFS(Table2[Sub-Sector],Table4[[#This Row],[Sub-Sector]],Table2[1Y Return vs Nifty],"&gt;=10")/Table4[[#This Row],[Count]]</f>
        <v>1</v>
      </c>
      <c r="H20" s="2">
        <f>COUNTIFS(Table2[Sub-Sector],Table4[[#This Row],[Sub-Sector]],Table2[RSI Exponential â€“ 14D],"&gt;=50")/Table4[[#This Row],[Count]]</f>
        <v>0.5</v>
      </c>
      <c r="I20" s="2">
        <f>COUNTIFS(Table2[Sub-Sector],Table4[[#This Row],[Sub-Sector]],Table2[Relative Volume],"&gt;=1")/Table4[[#This Row],[Count]]</f>
        <v>0</v>
      </c>
      <c r="J20" s="2">
        <f>COUNTIFS(Table2[Sub-Sector],Table4[[#This Row],[Sub-Sector]],Table2[% Away From Day Low],"&gt;=0.05")/Table4[[#This Row],[Count]]</f>
        <v>0</v>
      </c>
      <c r="K20" s="2">
        <f>COUNTIFS(Table2[Sub-Sector],Table4[[#This Row],[Sub-Sector]],Table2[% Away From Day High],"&lt;=0.05")/Table4[[#This Row],[Count]]</f>
        <v>1</v>
      </c>
      <c r="L20" s="2">
        <f>COUNTIFS(Table2[Sub-Sector],Table4[[#This Row],[Sub-Sector]],Table2[% Away From Current Week Low],"&gt;=0.05")/Table4[[#This Row],[Count]]</f>
        <v>0.5</v>
      </c>
      <c r="M20" s="2">
        <f>COUNTIFS(Table2[Sub-Sector],Table4[[#This Row],[Sub-Sector]],Table2[% Away From Current Week High],"&lt;=0.05")/Table4[[#This Row],[Count]]</f>
        <v>1</v>
      </c>
      <c r="N20" s="2">
        <f>COUNTIFS(Table2[Sub-Sector],Table4[[#This Row],[Sub-Sector]],Table2[% Away From Current Month Low],"&gt;=0.05")/Table4[[#This Row],[Count]]</f>
        <v>1</v>
      </c>
      <c r="O20" s="2">
        <f>COUNTIFS(Table2[Sub-Sector],Table4[[#This Row],[Sub-Sector]],Table2[% Away From Current Month High],"&lt;=0.05")/Table4[[#This Row],[Count]]</f>
        <v>1</v>
      </c>
      <c r="P20" s="2">
        <f>COUNTIFS(Table2[Sub-Sector],Table4[[#This Row],[Sub-Sector]],Table2[% Away From 52W High],"&lt;=10")/Table4[[#This Row],[Count]]</f>
        <v>0</v>
      </c>
      <c r="Q20" s="2">
        <f>COUNTIFS(Table2[Sub-Sector],Table4[[#This Row],[Sub-Sector]],Table2[% Away From 52W Low],"&gt;=10")/Table4[[#This Row],[Count]]</f>
        <v>1</v>
      </c>
      <c r="R20" s="2">
        <f>COUNTIFS(Table2[Sub-Sector],Table4[[#This Row],[Sub-Sector]],Table2[% Price above 20 EMA],"&gt;=0")/Table4[[#This Row],[Count]]</f>
        <v>1</v>
      </c>
      <c r="S20" s="2">
        <f>COUNTIFS(Table2[Sub-Sector],Table4[[#This Row],[Sub-Sector]],Table2[% Price above 50 EMA],"&gt;=0")/Table4[[#This Row],[Count]]</f>
        <v>1</v>
      </c>
      <c r="T20" s="2">
        <f>COUNTIFS(Table2[Sub-Sector],Table4[[#This Row],[Sub-Sector]],Table2[% Price above 200 EMA],"&gt;=0")/Table4[[#This Row],[Count]]</f>
        <v>1</v>
      </c>
      <c r="U20" s="2">
        <f>COUNTIFS(Table2[Sub-Sector],Table4[[#This Row],[Sub-Sector]],Table2[Rate of Change - Zone],"Positive")/Table4[[#This Row],[Count]]</f>
        <v>1</v>
      </c>
      <c r="V20" s="2">
        <f>COUNTIFS(Table2[Sub-Sector],Table4[[#This Row],[Sub-Sector]],Table2[Sharpe Ratio],"&gt;=0.10")/Table4[[#This Row],[Count]]</f>
        <v>1</v>
      </c>
      <c r="W2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378.5</v>
      </c>
      <c r="X20">
        <f>_xlfn.RANK.AVG(Table4[[#This Row],[Score]],Table4[Score],1)</f>
        <v>41.5</v>
      </c>
      <c r="Y2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0">
        <f>_xlfn.RANK.AVG(Table4[[#This Row],[Score 2 ]],Table4[[Score 2 ]],1)</f>
        <v>21.5</v>
      </c>
    </row>
    <row r="21" spans="1:26" x14ac:dyDescent="0.3">
      <c r="A21" t="s">
        <v>724</v>
      </c>
      <c r="B21">
        <f>COUNTIFS(Table2[Sub-Sector],Table4[[#This Row],[Sub-Sector]])</f>
        <v>5</v>
      </c>
      <c r="C21" s="2">
        <f>COUNTIFS(Table2[Sub-Sector],Table4[[#This Row],[Sub-Sector]],Table2[Uptrend],"Uptrend")/Table4[[#This Row],[Count]]</f>
        <v>0.4</v>
      </c>
      <c r="D21" s="2">
        <f>COUNTIFS(Table2[Sub-Sector],Table4[[#This Row],[Sub-Sector]],Table2[1W Return vs Nifty],"&gt;=5")/Table4[[#This Row],[Count]]</f>
        <v>0</v>
      </c>
      <c r="E21" s="2">
        <f>COUNTIFS(Table2[Sub-Sector],Table4[[#This Row],[Sub-Sector]],Table2[1M Return vs Nifty],"&gt;=5")/Table4[[#This Row],[Count]]</f>
        <v>0.2</v>
      </c>
      <c r="F21" s="2">
        <f>COUNTIFS(Table2[Sub-Sector],Table4[[#This Row],[Sub-Sector]],Table2[6M Return vs Nifty],"&gt;=10")/Table4[[#This Row],[Count]]</f>
        <v>1</v>
      </c>
      <c r="G21" s="2">
        <f>COUNTIFS(Table2[Sub-Sector],Table4[[#This Row],[Sub-Sector]],Table2[1Y Return vs Nifty],"&gt;=10")/Table4[[#This Row],[Count]]</f>
        <v>1</v>
      </c>
      <c r="H21" s="2">
        <f>COUNTIFS(Table2[Sub-Sector],Table4[[#This Row],[Sub-Sector]],Table2[RSI Exponential â€“ 14D],"&gt;=50")/Table4[[#This Row],[Count]]</f>
        <v>0.2</v>
      </c>
      <c r="I21" s="2">
        <f>COUNTIFS(Table2[Sub-Sector],Table4[[#This Row],[Sub-Sector]],Table2[Relative Volume],"&gt;=1")/Table4[[#This Row],[Count]]</f>
        <v>0</v>
      </c>
      <c r="J21" s="2">
        <f>COUNTIFS(Table2[Sub-Sector],Table4[[#This Row],[Sub-Sector]],Table2[% Away From Day Low],"&gt;=0.05")/Table4[[#This Row],[Count]]</f>
        <v>0</v>
      </c>
      <c r="K21" s="2">
        <f>COUNTIFS(Table2[Sub-Sector],Table4[[#This Row],[Sub-Sector]],Table2[% Away From Day High],"&lt;=0.05")/Table4[[#This Row],[Count]]</f>
        <v>1</v>
      </c>
      <c r="L21" s="2">
        <f>COUNTIFS(Table2[Sub-Sector],Table4[[#This Row],[Sub-Sector]],Table2[% Away From Current Week Low],"&gt;=0.05")/Table4[[#This Row],[Count]]</f>
        <v>0.4</v>
      </c>
      <c r="M21" s="2">
        <f>COUNTIFS(Table2[Sub-Sector],Table4[[#This Row],[Sub-Sector]],Table2[% Away From Current Week High],"&lt;=0.05")/Table4[[#This Row],[Count]]</f>
        <v>0.8</v>
      </c>
      <c r="N21" s="2">
        <f>COUNTIFS(Table2[Sub-Sector],Table4[[#This Row],[Sub-Sector]],Table2[% Away From Current Month Low],"&gt;=0.05")/Table4[[#This Row],[Count]]</f>
        <v>0.6</v>
      </c>
      <c r="O21" s="2">
        <f>COUNTIFS(Table2[Sub-Sector],Table4[[#This Row],[Sub-Sector]],Table2[% Away From Current Month High],"&lt;=0.05")/Table4[[#This Row],[Count]]</f>
        <v>0.2</v>
      </c>
      <c r="P21" s="2">
        <f>COUNTIFS(Table2[Sub-Sector],Table4[[#This Row],[Sub-Sector]],Table2[% Away From 52W High],"&lt;=10")/Table4[[#This Row],[Count]]</f>
        <v>0.2</v>
      </c>
      <c r="Q21" s="2">
        <f>COUNTIFS(Table2[Sub-Sector],Table4[[#This Row],[Sub-Sector]],Table2[% Away From 52W Low],"&gt;=10")/Table4[[#This Row],[Count]]</f>
        <v>1</v>
      </c>
      <c r="R21" s="2">
        <f>COUNTIFS(Table2[Sub-Sector],Table4[[#This Row],[Sub-Sector]],Table2[% Price above 20 EMA],"&gt;=0")/Table4[[#This Row],[Count]]</f>
        <v>0.2</v>
      </c>
      <c r="S21" s="2">
        <f>COUNTIFS(Table2[Sub-Sector],Table4[[#This Row],[Sub-Sector]],Table2[% Price above 50 EMA],"&gt;=0")/Table4[[#This Row],[Count]]</f>
        <v>0.4</v>
      </c>
      <c r="T21" s="2">
        <f>COUNTIFS(Table2[Sub-Sector],Table4[[#This Row],[Sub-Sector]],Table2[% Price above 200 EMA],"&gt;=0")/Table4[[#This Row],[Count]]</f>
        <v>1</v>
      </c>
      <c r="U21" s="2">
        <f>COUNTIFS(Table2[Sub-Sector],Table4[[#This Row],[Sub-Sector]],Table2[Rate of Change - Zone],"Positive")/Table4[[#This Row],[Count]]</f>
        <v>1</v>
      </c>
      <c r="V21" s="2">
        <f>COUNTIFS(Table2[Sub-Sector],Table4[[#This Row],[Sub-Sector]],Table2[Sharpe Ratio],"&gt;=0.10")/Table4[[#This Row],[Count]]</f>
        <v>1</v>
      </c>
      <c r="W2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424.5</v>
      </c>
      <c r="X21">
        <f>_xlfn.RANK.AVG(Table4[[#This Row],[Score]],Table4[Score],1)</f>
        <v>57</v>
      </c>
      <c r="Y2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1">
        <f>_xlfn.RANK.AVG(Table4[[#This Row],[Score 2 ]],Table4[[Score 2 ]],1)</f>
        <v>21.5</v>
      </c>
    </row>
    <row r="22" spans="1:26" x14ac:dyDescent="0.3">
      <c r="A22" t="s">
        <v>231</v>
      </c>
      <c r="B22">
        <f>COUNTIFS(Table2[Sub-Sector],Table4[[#This Row],[Sub-Sector]])</f>
        <v>1</v>
      </c>
      <c r="C22" s="2">
        <f>COUNTIFS(Table2[Sub-Sector],Table4[[#This Row],[Sub-Sector]],Table2[Uptrend],"Uptrend")/Table4[[#This Row],[Count]]</f>
        <v>1</v>
      </c>
      <c r="D22" s="2">
        <f>COUNTIFS(Table2[Sub-Sector],Table4[[#This Row],[Sub-Sector]],Table2[1W Return vs Nifty],"&gt;=5")/Table4[[#This Row],[Count]]</f>
        <v>1</v>
      </c>
      <c r="E22" s="2">
        <f>COUNTIFS(Table2[Sub-Sector],Table4[[#This Row],[Sub-Sector]],Table2[1M Return vs Nifty],"&gt;=5")/Table4[[#This Row],[Count]]</f>
        <v>0</v>
      </c>
      <c r="F22" s="2">
        <f>COUNTIFS(Table2[Sub-Sector],Table4[[#This Row],[Sub-Sector]],Table2[6M Return vs Nifty],"&gt;=10")/Table4[[#This Row],[Count]]</f>
        <v>1</v>
      </c>
      <c r="G22" s="2">
        <f>COUNTIFS(Table2[Sub-Sector],Table4[[#This Row],[Sub-Sector]],Table2[1Y Return vs Nifty],"&gt;=10")/Table4[[#This Row],[Count]]</f>
        <v>1</v>
      </c>
      <c r="H22" s="2">
        <f>COUNTIFS(Table2[Sub-Sector],Table4[[#This Row],[Sub-Sector]],Table2[RSI Exponential â€“ 14D],"&gt;=50")/Table4[[#This Row],[Count]]</f>
        <v>1</v>
      </c>
      <c r="I22" s="2">
        <f>COUNTIFS(Table2[Sub-Sector],Table4[[#This Row],[Sub-Sector]],Table2[Relative Volume],"&gt;=1")/Table4[[#This Row],[Count]]</f>
        <v>0</v>
      </c>
      <c r="J22" s="2">
        <f>COUNTIFS(Table2[Sub-Sector],Table4[[#This Row],[Sub-Sector]],Table2[% Away From Day Low],"&gt;=0.05")/Table4[[#This Row],[Count]]</f>
        <v>0</v>
      </c>
      <c r="K22" s="2">
        <f>COUNTIFS(Table2[Sub-Sector],Table4[[#This Row],[Sub-Sector]],Table2[% Away From Day High],"&lt;=0.05")/Table4[[#This Row],[Count]]</f>
        <v>1</v>
      </c>
      <c r="L22" s="2">
        <f>COUNTIFS(Table2[Sub-Sector],Table4[[#This Row],[Sub-Sector]],Table2[% Away From Current Week Low],"&gt;=0.05")/Table4[[#This Row],[Count]]</f>
        <v>1</v>
      </c>
      <c r="M22" s="2">
        <f>COUNTIFS(Table2[Sub-Sector],Table4[[#This Row],[Sub-Sector]],Table2[% Away From Current Week High],"&lt;=0.05")/Table4[[#This Row],[Count]]</f>
        <v>1</v>
      </c>
      <c r="N22" s="2">
        <f>COUNTIFS(Table2[Sub-Sector],Table4[[#This Row],[Sub-Sector]],Table2[% Away From Current Month Low],"&gt;=0.05")/Table4[[#This Row],[Count]]</f>
        <v>1</v>
      </c>
      <c r="O22" s="2">
        <f>COUNTIFS(Table2[Sub-Sector],Table4[[#This Row],[Sub-Sector]],Table2[% Away From Current Month High],"&lt;=0.05")/Table4[[#This Row],[Count]]</f>
        <v>1</v>
      </c>
      <c r="P22" s="2">
        <f>COUNTIFS(Table2[Sub-Sector],Table4[[#This Row],[Sub-Sector]],Table2[% Away From 52W High],"&lt;=10")/Table4[[#This Row],[Count]]</f>
        <v>1</v>
      </c>
      <c r="Q22" s="2">
        <f>COUNTIFS(Table2[Sub-Sector],Table4[[#This Row],[Sub-Sector]],Table2[% Away From 52W Low],"&gt;=10")/Table4[[#This Row],[Count]]</f>
        <v>1</v>
      </c>
      <c r="R22" s="2">
        <f>COUNTIFS(Table2[Sub-Sector],Table4[[#This Row],[Sub-Sector]],Table2[% Price above 20 EMA],"&gt;=0")/Table4[[#This Row],[Count]]</f>
        <v>1</v>
      </c>
      <c r="S22" s="2">
        <f>COUNTIFS(Table2[Sub-Sector],Table4[[#This Row],[Sub-Sector]],Table2[% Price above 50 EMA],"&gt;=0")/Table4[[#This Row],[Count]]</f>
        <v>1</v>
      </c>
      <c r="T22" s="2">
        <f>COUNTIFS(Table2[Sub-Sector],Table4[[#This Row],[Sub-Sector]],Table2[% Price above 200 EMA],"&gt;=0")/Table4[[#This Row],[Count]]</f>
        <v>1</v>
      </c>
      <c r="U22" s="2">
        <f>COUNTIFS(Table2[Sub-Sector],Table4[[#This Row],[Sub-Sector]],Table2[Rate of Change - Zone],"Positive")/Table4[[#This Row],[Count]]</f>
        <v>1</v>
      </c>
      <c r="V22" s="2">
        <f>COUNTIFS(Table2[Sub-Sector],Table4[[#This Row],[Sub-Sector]],Table2[Sharpe Ratio],"&gt;=0.10")/Table4[[#This Row],[Count]]</f>
        <v>0</v>
      </c>
      <c r="W2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287</v>
      </c>
      <c r="X22">
        <f>_xlfn.RANK.AVG(Table4[[#This Row],[Score]],Table4[Score],1)</f>
        <v>23</v>
      </c>
      <c r="Y2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2">
        <f>_xlfn.RANK.AVG(Table4[[#This Row],[Score 2 ]],Table4[[Score 2 ]],1)</f>
        <v>21.5</v>
      </c>
    </row>
    <row r="23" spans="1:26" x14ac:dyDescent="0.3">
      <c r="A23" t="s">
        <v>156</v>
      </c>
      <c r="B23">
        <f>COUNTIFS(Table2[Sub-Sector],Table4[[#This Row],[Sub-Sector]])</f>
        <v>1</v>
      </c>
      <c r="C23" s="2">
        <f>COUNTIFS(Table2[Sub-Sector],Table4[[#This Row],[Sub-Sector]],Table2[Uptrend],"Uptrend")/Table4[[#This Row],[Count]]</f>
        <v>1</v>
      </c>
      <c r="D23" s="2">
        <f>COUNTIFS(Table2[Sub-Sector],Table4[[#This Row],[Sub-Sector]],Table2[1W Return vs Nifty],"&gt;=5")/Table4[[#This Row],[Count]]</f>
        <v>0</v>
      </c>
      <c r="E23" s="2">
        <f>COUNTIFS(Table2[Sub-Sector],Table4[[#This Row],[Sub-Sector]],Table2[1M Return vs Nifty],"&gt;=5")/Table4[[#This Row],[Count]]</f>
        <v>0</v>
      </c>
      <c r="F23" s="2">
        <f>COUNTIFS(Table2[Sub-Sector],Table4[[#This Row],[Sub-Sector]],Table2[6M Return vs Nifty],"&gt;=10")/Table4[[#This Row],[Count]]</f>
        <v>1</v>
      </c>
      <c r="G23" s="2">
        <f>COUNTIFS(Table2[Sub-Sector],Table4[[#This Row],[Sub-Sector]],Table2[1Y Return vs Nifty],"&gt;=10")/Table4[[#This Row],[Count]]</f>
        <v>1</v>
      </c>
      <c r="H23" s="2">
        <f>COUNTIFS(Table2[Sub-Sector],Table4[[#This Row],[Sub-Sector]],Table2[RSI Exponential â€“ 14D],"&gt;=50")/Table4[[#This Row],[Count]]</f>
        <v>1</v>
      </c>
      <c r="I23" s="2">
        <f>COUNTIFS(Table2[Sub-Sector],Table4[[#This Row],[Sub-Sector]],Table2[Relative Volume],"&gt;=1")/Table4[[#This Row],[Count]]</f>
        <v>0</v>
      </c>
      <c r="J23" s="2">
        <f>COUNTIFS(Table2[Sub-Sector],Table4[[#This Row],[Sub-Sector]],Table2[% Away From Day Low],"&gt;=0.05")/Table4[[#This Row],[Count]]</f>
        <v>1</v>
      </c>
      <c r="K23" s="2">
        <f>COUNTIFS(Table2[Sub-Sector],Table4[[#This Row],[Sub-Sector]],Table2[% Away From Day High],"&lt;=0.05")/Table4[[#This Row],[Count]]</f>
        <v>1</v>
      </c>
      <c r="L23" s="2">
        <f>COUNTIFS(Table2[Sub-Sector],Table4[[#This Row],[Sub-Sector]],Table2[% Away From Current Week Low],"&gt;=0.05")/Table4[[#This Row],[Count]]</f>
        <v>1</v>
      </c>
      <c r="M23" s="2">
        <f>COUNTIFS(Table2[Sub-Sector],Table4[[#This Row],[Sub-Sector]],Table2[% Away From Current Week High],"&lt;=0.05")/Table4[[#This Row],[Count]]</f>
        <v>1</v>
      </c>
      <c r="N23" s="2">
        <f>COUNTIFS(Table2[Sub-Sector],Table4[[#This Row],[Sub-Sector]],Table2[% Away From Current Month Low],"&gt;=0.05")/Table4[[#This Row],[Count]]</f>
        <v>1</v>
      </c>
      <c r="O23" s="2">
        <f>COUNTIFS(Table2[Sub-Sector],Table4[[#This Row],[Sub-Sector]],Table2[% Away From Current Month High],"&lt;=0.05")/Table4[[#This Row],[Count]]</f>
        <v>1</v>
      </c>
      <c r="P23" s="2">
        <f>COUNTIFS(Table2[Sub-Sector],Table4[[#This Row],[Sub-Sector]],Table2[% Away From 52W High],"&lt;=10")/Table4[[#This Row],[Count]]</f>
        <v>1</v>
      </c>
      <c r="Q23" s="2">
        <f>COUNTIFS(Table2[Sub-Sector],Table4[[#This Row],[Sub-Sector]],Table2[% Away From 52W Low],"&gt;=10")/Table4[[#This Row],[Count]]</f>
        <v>1</v>
      </c>
      <c r="R23" s="2">
        <f>COUNTIFS(Table2[Sub-Sector],Table4[[#This Row],[Sub-Sector]],Table2[% Price above 20 EMA],"&gt;=0")/Table4[[#This Row],[Count]]</f>
        <v>1</v>
      </c>
      <c r="S23" s="2">
        <f>COUNTIFS(Table2[Sub-Sector],Table4[[#This Row],[Sub-Sector]],Table2[% Price above 50 EMA],"&gt;=0")/Table4[[#This Row],[Count]]</f>
        <v>1</v>
      </c>
      <c r="T23" s="2">
        <f>COUNTIFS(Table2[Sub-Sector],Table4[[#This Row],[Sub-Sector]],Table2[% Price above 200 EMA],"&gt;=0")/Table4[[#This Row],[Count]]</f>
        <v>1</v>
      </c>
      <c r="U23" s="2">
        <f>COUNTIFS(Table2[Sub-Sector],Table4[[#This Row],[Sub-Sector]],Table2[Rate of Change - Zone],"Positive")/Table4[[#This Row],[Count]]</f>
        <v>1</v>
      </c>
      <c r="V23" s="2">
        <f>COUNTIFS(Table2[Sub-Sector],Table4[[#This Row],[Sub-Sector]],Table2[Sharpe Ratio],"&gt;=0.10")/Table4[[#This Row],[Count]]</f>
        <v>1</v>
      </c>
      <c r="W2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378.5</v>
      </c>
      <c r="X23">
        <f>_xlfn.RANK.AVG(Table4[[#This Row],[Score]],Table4[Score],1)</f>
        <v>41.5</v>
      </c>
      <c r="Y2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3">
        <f>_xlfn.RANK.AVG(Table4[[#This Row],[Score 2 ]],Table4[[Score 2 ]],1)</f>
        <v>21.5</v>
      </c>
    </row>
    <row r="24" spans="1:26" x14ac:dyDescent="0.3">
      <c r="A24" t="s">
        <v>1610</v>
      </c>
      <c r="B24">
        <f>COUNTIFS(Table2[Sub-Sector],Table4[[#This Row],[Sub-Sector]])</f>
        <v>1</v>
      </c>
      <c r="C24" s="2">
        <f>COUNTIFS(Table2[Sub-Sector],Table4[[#This Row],[Sub-Sector]],Table2[Uptrend],"Uptrend")/Table4[[#This Row],[Count]]</f>
        <v>1</v>
      </c>
      <c r="D24" s="2">
        <f>COUNTIFS(Table2[Sub-Sector],Table4[[#This Row],[Sub-Sector]],Table2[1W Return vs Nifty],"&gt;=5")/Table4[[#This Row],[Count]]</f>
        <v>1</v>
      </c>
      <c r="E24" s="2">
        <f>COUNTIFS(Table2[Sub-Sector],Table4[[#This Row],[Sub-Sector]],Table2[1M Return vs Nifty],"&gt;=5")/Table4[[#This Row],[Count]]</f>
        <v>1</v>
      </c>
      <c r="F24" s="2">
        <f>COUNTIFS(Table2[Sub-Sector],Table4[[#This Row],[Sub-Sector]],Table2[6M Return vs Nifty],"&gt;=10")/Table4[[#This Row],[Count]]</f>
        <v>1</v>
      </c>
      <c r="G24" s="2">
        <f>COUNTIFS(Table2[Sub-Sector],Table4[[#This Row],[Sub-Sector]],Table2[1Y Return vs Nifty],"&gt;=10")/Table4[[#This Row],[Count]]</f>
        <v>1</v>
      </c>
      <c r="H24" s="2">
        <f>COUNTIFS(Table2[Sub-Sector],Table4[[#This Row],[Sub-Sector]],Table2[RSI Exponential â€“ 14D],"&gt;=50")/Table4[[#This Row],[Count]]</f>
        <v>1</v>
      </c>
      <c r="I24" s="2">
        <f>COUNTIFS(Table2[Sub-Sector],Table4[[#This Row],[Sub-Sector]],Table2[Relative Volume],"&gt;=1")/Table4[[#This Row],[Count]]</f>
        <v>0</v>
      </c>
      <c r="J24" s="2">
        <f>COUNTIFS(Table2[Sub-Sector],Table4[[#This Row],[Sub-Sector]],Table2[% Away From Day Low],"&gt;=0.05")/Table4[[#This Row],[Count]]</f>
        <v>0</v>
      </c>
      <c r="K24" s="2">
        <f>COUNTIFS(Table2[Sub-Sector],Table4[[#This Row],[Sub-Sector]],Table2[% Away From Day High],"&lt;=0.05")/Table4[[#This Row],[Count]]</f>
        <v>1</v>
      </c>
      <c r="L24" s="2">
        <f>COUNTIFS(Table2[Sub-Sector],Table4[[#This Row],[Sub-Sector]],Table2[% Away From Current Week Low],"&gt;=0.05")/Table4[[#This Row],[Count]]</f>
        <v>1</v>
      </c>
      <c r="M24" s="2">
        <f>COUNTIFS(Table2[Sub-Sector],Table4[[#This Row],[Sub-Sector]],Table2[% Away From Current Week High],"&lt;=0.05")/Table4[[#This Row],[Count]]</f>
        <v>1</v>
      </c>
      <c r="N24" s="2">
        <f>COUNTIFS(Table2[Sub-Sector],Table4[[#This Row],[Sub-Sector]],Table2[% Away From Current Month Low],"&gt;=0.05")/Table4[[#This Row],[Count]]</f>
        <v>1</v>
      </c>
      <c r="O24" s="2">
        <f>COUNTIFS(Table2[Sub-Sector],Table4[[#This Row],[Sub-Sector]],Table2[% Away From Current Month High],"&lt;=0.05")/Table4[[#This Row],[Count]]</f>
        <v>0</v>
      </c>
      <c r="P24" s="2">
        <f>COUNTIFS(Table2[Sub-Sector],Table4[[#This Row],[Sub-Sector]],Table2[% Away From 52W High],"&lt;=10")/Table4[[#This Row],[Count]]</f>
        <v>1</v>
      </c>
      <c r="Q24" s="2">
        <f>COUNTIFS(Table2[Sub-Sector],Table4[[#This Row],[Sub-Sector]],Table2[% Away From 52W Low],"&gt;=10")/Table4[[#This Row],[Count]]</f>
        <v>1</v>
      </c>
      <c r="R24" s="2">
        <f>COUNTIFS(Table2[Sub-Sector],Table4[[#This Row],[Sub-Sector]],Table2[% Price above 20 EMA],"&gt;=0")/Table4[[#This Row],[Count]]</f>
        <v>1</v>
      </c>
      <c r="S24" s="2">
        <f>COUNTIFS(Table2[Sub-Sector],Table4[[#This Row],[Sub-Sector]],Table2[% Price above 50 EMA],"&gt;=0")/Table4[[#This Row],[Count]]</f>
        <v>1</v>
      </c>
      <c r="T24" s="2">
        <f>COUNTIFS(Table2[Sub-Sector],Table4[[#This Row],[Sub-Sector]],Table2[% Price above 200 EMA],"&gt;=0")/Table4[[#This Row],[Count]]</f>
        <v>1</v>
      </c>
      <c r="U24" s="2">
        <f>COUNTIFS(Table2[Sub-Sector],Table4[[#This Row],[Sub-Sector]],Table2[Rate of Change - Zone],"Positive")/Table4[[#This Row],[Count]]</f>
        <v>1</v>
      </c>
      <c r="V24" s="2">
        <f>COUNTIFS(Table2[Sub-Sector],Table4[[#This Row],[Sub-Sector]],Table2[Sharpe Ratio],"&gt;=0.10")/Table4[[#This Row],[Count]]</f>
        <v>0</v>
      </c>
      <c r="W2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188.5</v>
      </c>
      <c r="X24">
        <f>_xlfn.RANK.AVG(Table4[[#This Row],[Score]],Table4[Score],1)</f>
        <v>5.5</v>
      </c>
      <c r="Y2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4">
        <f>_xlfn.RANK.AVG(Table4[[#This Row],[Score 2 ]],Table4[[Score 2 ]],1)</f>
        <v>21.5</v>
      </c>
    </row>
    <row r="25" spans="1:26" x14ac:dyDescent="0.3">
      <c r="A25" t="s">
        <v>1324</v>
      </c>
      <c r="B25">
        <f>COUNTIFS(Table2[Sub-Sector],Table4[[#This Row],[Sub-Sector]])</f>
        <v>1</v>
      </c>
      <c r="C25" s="2">
        <f>COUNTIFS(Table2[Sub-Sector],Table4[[#This Row],[Sub-Sector]],Table2[Uptrend],"Uptrend")/Table4[[#This Row],[Count]]</f>
        <v>1</v>
      </c>
      <c r="D25" s="2">
        <f>COUNTIFS(Table2[Sub-Sector],Table4[[#This Row],[Sub-Sector]],Table2[1W Return vs Nifty],"&gt;=5")/Table4[[#This Row],[Count]]</f>
        <v>1</v>
      </c>
      <c r="E25" s="2">
        <f>COUNTIFS(Table2[Sub-Sector],Table4[[#This Row],[Sub-Sector]],Table2[1M Return vs Nifty],"&gt;=5")/Table4[[#This Row],[Count]]</f>
        <v>1</v>
      </c>
      <c r="F25" s="2">
        <f>COUNTIFS(Table2[Sub-Sector],Table4[[#This Row],[Sub-Sector]],Table2[6M Return vs Nifty],"&gt;=10")/Table4[[#This Row],[Count]]</f>
        <v>1</v>
      </c>
      <c r="G25" s="2">
        <f>COUNTIFS(Table2[Sub-Sector],Table4[[#This Row],[Sub-Sector]],Table2[1Y Return vs Nifty],"&gt;=10")/Table4[[#This Row],[Count]]</f>
        <v>1</v>
      </c>
      <c r="H25" s="2">
        <f>COUNTIFS(Table2[Sub-Sector],Table4[[#This Row],[Sub-Sector]],Table2[RSI Exponential â€“ 14D],"&gt;=50")/Table4[[#This Row],[Count]]</f>
        <v>1</v>
      </c>
      <c r="I25" s="2">
        <f>COUNTIFS(Table2[Sub-Sector],Table4[[#This Row],[Sub-Sector]],Table2[Relative Volume],"&gt;=1")/Table4[[#This Row],[Count]]</f>
        <v>0</v>
      </c>
      <c r="J25" s="2">
        <f>COUNTIFS(Table2[Sub-Sector],Table4[[#This Row],[Sub-Sector]],Table2[% Away From Day Low],"&gt;=0.05")/Table4[[#This Row],[Count]]</f>
        <v>0</v>
      </c>
      <c r="K25" s="2">
        <f>COUNTIFS(Table2[Sub-Sector],Table4[[#This Row],[Sub-Sector]],Table2[% Away From Day High],"&lt;=0.05")/Table4[[#This Row],[Count]]</f>
        <v>1</v>
      </c>
      <c r="L25" s="2">
        <f>COUNTIFS(Table2[Sub-Sector],Table4[[#This Row],[Sub-Sector]],Table2[% Away From Current Week Low],"&gt;=0.05")/Table4[[#This Row],[Count]]</f>
        <v>1</v>
      </c>
      <c r="M25" s="2">
        <f>COUNTIFS(Table2[Sub-Sector],Table4[[#This Row],[Sub-Sector]],Table2[% Away From Current Week High],"&lt;=0.05")/Table4[[#This Row],[Count]]</f>
        <v>1</v>
      </c>
      <c r="N25" s="2">
        <f>COUNTIFS(Table2[Sub-Sector],Table4[[#This Row],[Sub-Sector]],Table2[% Away From Current Month Low],"&gt;=0.05")/Table4[[#This Row],[Count]]</f>
        <v>1</v>
      </c>
      <c r="O25" s="2">
        <f>COUNTIFS(Table2[Sub-Sector],Table4[[#This Row],[Sub-Sector]],Table2[% Away From Current Month High],"&lt;=0.05")/Table4[[#This Row],[Count]]</f>
        <v>1</v>
      </c>
      <c r="P25" s="2">
        <f>COUNTIFS(Table2[Sub-Sector],Table4[[#This Row],[Sub-Sector]],Table2[% Away From 52W High],"&lt;=10")/Table4[[#This Row],[Count]]</f>
        <v>1</v>
      </c>
      <c r="Q25" s="2">
        <f>COUNTIFS(Table2[Sub-Sector],Table4[[#This Row],[Sub-Sector]],Table2[% Away From 52W Low],"&gt;=10")/Table4[[#This Row],[Count]]</f>
        <v>1</v>
      </c>
      <c r="R25" s="2">
        <f>COUNTIFS(Table2[Sub-Sector],Table4[[#This Row],[Sub-Sector]],Table2[% Price above 20 EMA],"&gt;=0")/Table4[[#This Row],[Count]]</f>
        <v>1</v>
      </c>
      <c r="S25" s="2">
        <f>COUNTIFS(Table2[Sub-Sector],Table4[[#This Row],[Sub-Sector]],Table2[% Price above 50 EMA],"&gt;=0")/Table4[[#This Row],[Count]]</f>
        <v>1</v>
      </c>
      <c r="T25" s="2">
        <f>COUNTIFS(Table2[Sub-Sector],Table4[[#This Row],[Sub-Sector]],Table2[% Price above 200 EMA],"&gt;=0")/Table4[[#This Row],[Count]]</f>
        <v>1</v>
      </c>
      <c r="U25" s="2">
        <f>COUNTIFS(Table2[Sub-Sector],Table4[[#This Row],[Sub-Sector]],Table2[Rate of Change - Zone],"Positive")/Table4[[#This Row],[Count]]</f>
        <v>1</v>
      </c>
      <c r="V25" s="2">
        <f>COUNTIFS(Table2[Sub-Sector],Table4[[#This Row],[Sub-Sector]],Table2[Sharpe Ratio],"&gt;=0.10")/Table4[[#This Row],[Count]]</f>
        <v>1</v>
      </c>
      <c r="W2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188.5</v>
      </c>
      <c r="X25">
        <f>_xlfn.RANK.AVG(Table4[[#This Row],[Score]],Table4[Score],1)</f>
        <v>5.5</v>
      </c>
      <c r="Y2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5">
        <f>_xlfn.RANK.AVG(Table4[[#This Row],[Score 2 ]],Table4[[Score 2 ]],1)</f>
        <v>21.5</v>
      </c>
    </row>
    <row r="26" spans="1:26" x14ac:dyDescent="0.3">
      <c r="A26" t="s">
        <v>191</v>
      </c>
      <c r="B26">
        <f>COUNTIFS(Table2[Sub-Sector],Table4[[#This Row],[Sub-Sector]])</f>
        <v>2</v>
      </c>
      <c r="C26" s="2">
        <f>COUNTIFS(Table2[Sub-Sector],Table4[[#This Row],[Sub-Sector]],Table2[Uptrend],"Uptrend")/Table4[[#This Row],[Count]]</f>
        <v>1</v>
      </c>
      <c r="D26" s="2">
        <f>COUNTIFS(Table2[Sub-Sector],Table4[[#This Row],[Sub-Sector]],Table2[1W Return vs Nifty],"&gt;=5")/Table4[[#This Row],[Count]]</f>
        <v>0</v>
      </c>
      <c r="E26" s="2">
        <f>COUNTIFS(Table2[Sub-Sector],Table4[[#This Row],[Sub-Sector]],Table2[1M Return vs Nifty],"&gt;=5")/Table4[[#This Row],[Count]]</f>
        <v>0.5</v>
      </c>
      <c r="F26" s="2">
        <f>COUNTIFS(Table2[Sub-Sector],Table4[[#This Row],[Sub-Sector]],Table2[6M Return vs Nifty],"&gt;=10")/Table4[[#This Row],[Count]]</f>
        <v>1</v>
      </c>
      <c r="G26" s="2">
        <f>COUNTIFS(Table2[Sub-Sector],Table4[[#This Row],[Sub-Sector]],Table2[1Y Return vs Nifty],"&gt;=10")/Table4[[#This Row],[Count]]</f>
        <v>1</v>
      </c>
      <c r="H26" s="2">
        <f>COUNTIFS(Table2[Sub-Sector],Table4[[#This Row],[Sub-Sector]],Table2[RSI Exponential â€“ 14D],"&gt;=50")/Table4[[#This Row],[Count]]</f>
        <v>1</v>
      </c>
      <c r="I26" s="2">
        <f>COUNTIFS(Table2[Sub-Sector],Table4[[#This Row],[Sub-Sector]],Table2[Relative Volume],"&gt;=1")/Table4[[#This Row],[Count]]</f>
        <v>0</v>
      </c>
      <c r="J26" s="2">
        <f>COUNTIFS(Table2[Sub-Sector],Table4[[#This Row],[Sub-Sector]],Table2[% Away From Day Low],"&gt;=0.05")/Table4[[#This Row],[Count]]</f>
        <v>0</v>
      </c>
      <c r="K26" s="2">
        <f>COUNTIFS(Table2[Sub-Sector],Table4[[#This Row],[Sub-Sector]],Table2[% Away From Day High],"&lt;=0.05")/Table4[[#This Row],[Count]]</f>
        <v>1</v>
      </c>
      <c r="L26" s="2">
        <f>COUNTIFS(Table2[Sub-Sector],Table4[[#This Row],[Sub-Sector]],Table2[% Away From Current Week Low],"&gt;=0.05")/Table4[[#This Row],[Count]]</f>
        <v>0</v>
      </c>
      <c r="M26" s="2">
        <f>COUNTIFS(Table2[Sub-Sector],Table4[[#This Row],[Sub-Sector]],Table2[% Away From Current Week High],"&lt;=0.05")/Table4[[#This Row],[Count]]</f>
        <v>1</v>
      </c>
      <c r="N26" s="2">
        <f>COUNTIFS(Table2[Sub-Sector],Table4[[#This Row],[Sub-Sector]],Table2[% Away From Current Month Low],"&gt;=0.05")/Table4[[#This Row],[Count]]</f>
        <v>1</v>
      </c>
      <c r="O26" s="2">
        <f>COUNTIFS(Table2[Sub-Sector],Table4[[#This Row],[Sub-Sector]],Table2[% Away From Current Month High],"&lt;=0.05")/Table4[[#This Row],[Count]]</f>
        <v>1</v>
      </c>
      <c r="P26" s="2">
        <f>COUNTIFS(Table2[Sub-Sector],Table4[[#This Row],[Sub-Sector]],Table2[% Away From 52W High],"&lt;=10")/Table4[[#This Row],[Count]]</f>
        <v>1</v>
      </c>
      <c r="Q26" s="2">
        <f>COUNTIFS(Table2[Sub-Sector],Table4[[#This Row],[Sub-Sector]],Table2[% Away From 52W Low],"&gt;=10")/Table4[[#This Row],[Count]]</f>
        <v>1</v>
      </c>
      <c r="R26" s="2">
        <f>COUNTIFS(Table2[Sub-Sector],Table4[[#This Row],[Sub-Sector]],Table2[% Price above 20 EMA],"&gt;=0")/Table4[[#This Row],[Count]]</f>
        <v>1</v>
      </c>
      <c r="S26" s="2">
        <f>COUNTIFS(Table2[Sub-Sector],Table4[[#This Row],[Sub-Sector]],Table2[% Price above 50 EMA],"&gt;=0")/Table4[[#This Row],[Count]]</f>
        <v>1</v>
      </c>
      <c r="T26" s="2">
        <f>COUNTIFS(Table2[Sub-Sector],Table4[[#This Row],[Sub-Sector]],Table2[% Price above 200 EMA],"&gt;=0")/Table4[[#This Row],[Count]]</f>
        <v>1</v>
      </c>
      <c r="U26" s="2">
        <f>COUNTIFS(Table2[Sub-Sector],Table4[[#This Row],[Sub-Sector]],Table2[Rate of Change - Zone],"Positive")/Table4[[#This Row],[Count]]</f>
        <v>1</v>
      </c>
      <c r="V26" s="2">
        <f>COUNTIFS(Table2[Sub-Sector],Table4[[#This Row],[Sub-Sector]],Table2[Sharpe Ratio],"&gt;=0.10")/Table4[[#This Row],[Count]]</f>
        <v>0</v>
      </c>
      <c r="W2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306</v>
      </c>
      <c r="X26">
        <f>_xlfn.RANK.AVG(Table4[[#This Row],[Score]],Table4[Score],1)</f>
        <v>28</v>
      </c>
      <c r="Y2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6">
        <f>_xlfn.RANK.AVG(Table4[[#This Row],[Score 2 ]],Table4[[Score 2 ]],1)</f>
        <v>21.5</v>
      </c>
    </row>
    <row r="27" spans="1:26" x14ac:dyDescent="0.3">
      <c r="A27" t="s">
        <v>619</v>
      </c>
      <c r="B27">
        <f>COUNTIFS(Table2[Sub-Sector],Table4[[#This Row],[Sub-Sector]])</f>
        <v>1</v>
      </c>
      <c r="C27" s="2">
        <f>COUNTIFS(Table2[Sub-Sector],Table4[[#This Row],[Sub-Sector]],Table2[Uptrend],"Uptrend")/Table4[[#This Row],[Count]]</f>
        <v>0</v>
      </c>
      <c r="D27" s="2">
        <f>COUNTIFS(Table2[Sub-Sector],Table4[[#This Row],[Sub-Sector]],Table2[1W Return vs Nifty],"&gt;=5")/Table4[[#This Row],[Count]]</f>
        <v>0</v>
      </c>
      <c r="E27" s="2">
        <f>COUNTIFS(Table2[Sub-Sector],Table4[[#This Row],[Sub-Sector]],Table2[1M Return vs Nifty],"&gt;=5")/Table4[[#This Row],[Count]]</f>
        <v>0</v>
      </c>
      <c r="F27" s="2">
        <f>COUNTIFS(Table2[Sub-Sector],Table4[[#This Row],[Sub-Sector]],Table2[6M Return vs Nifty],"&gt;=10")/Table4[[#This Row],[Count]]</f>
        <v>0</v>
      </c>
      <c r="G27" s="2">
        <f>COUNTIFS(Table2[Sub-Sector],Table4[[#This Row],[Sub-Sector]],Table2[1Y Return vs Nifty],"&gt;=10")/Table4[[#This Row],[Count]]</f>
        <v>1</v>
      </c>
      <c r="H27" s="2">
        <f>COUNTIFS(Table2[Sub-Sector],Table4[[#This Row],[Sub-Sector]],Table2[RSI Exponential â€“ 14D],"&gt;=50")/Table4[[#This Row],[Count]]</f>
        <v>1</v>
      </c>
      <c r="I27" s="2">
        <f>COUNTIFS(Table2[Sub-Sector],Table4[[#This Row],[Sub-Sector]],Table2[Relative Volume],"&gt;=1")/Table4[[#This Row],[Count]]</f>
        <v>1</v>
      </c>
      <c r="J27" s="2">
        <f>COUNTIFS(Table2[Sub-Sector],Table4[[#This Row],[Sub-Sector]],Table2[% Away From Day Low],"&gt;=0.05")/Table4[[#This Row],[Count]]</f>
        <v>0</v>
      </c>
      <c r="K27" s="2">
        <f>COUNTIFS(Table2[Sub-Sector],Table4[[#This Row],[Sub-Sector]],Table2[% Away From Day High],"&lt;=0.05")/Table4[[#This Row],[Count]]</f>
        <v>1</v>
      </c>
      <c r="L27" s="2">
        <f>COUNTIFS(Table2[Sub-Sector],Table4[[#This Row],[Sub-Sector]],Table2[% Away From Current Week Low],"&gt;=0.05")/Table4[[#This Row],[Count]]</f>
        <v>0</v>
      </c>
      <c r="M27" s="2">
        <f>COUNTIFS(Table2[Sub-Sector],Table4[[#This Row],[Sub-Sector]],Table2[% Away From Current Week High],"&lt;=0.05")/Table4[[#This Row],[Count]]</f>
        <v>1</v>
      </c>
      <c r="N27" s="2">
        <f>COUNTIFS(Table2[Sub-Sector],Table4[[#This Row],[Sub-Sector]],Table2[% Away From Current Month Low],"&gt;=0.05")/Table4[[#This Row],[Count]]</f>
        <v>1</v>
      </c>
      <c r="O27" s="2">
        <f>COUNTIFS(Table2[Sub-Sector],Table4[[#This Row],[Sub-Sector]],Table2[% Away From Current Month High],"&lt;=0.05")/Table4[[#This Row],[Count]]</f>
        <v>1</v>
      </c>
      <c r="P27" s="2">
        <f>COUNTIFS(Table2[Sub-Sector],Table4[[#This Row],[Sub-Sector]],Table2[% Away From 52W High],"&lt;=10")/Table4[[#This Row],[Count]]</f>
        <v>0</v>
      </c>
      <c r="Q27" s="2">
        <f>COUNTIFS(Table2[Sub-Sector],Table4[[#This Row],[Sub-Sector]],Table2[% Away From 52W Low],"&gt;=10")/Table4[[#This Row],[Count]]</f>
        <v>1</v>
      </c>
      <c r="R27" s="2">
        <f>COUNTIFS(Table2[Sub-Sector],Table4[[#This Row],[Sub-Sector]],Table2[% Price above 20 EMA],"&gt;=0")/Table4[[#This Row],[Count]]</f>
        <v>1</v>
      </c>
      <c r="S27" s="2">
        <f>COUNTIFS(Table2[Sub-Sector],Table4[[#This Row],[Sub-Sector]],Table2[% Price above 50 EMA],"&gt;=0")/Table4[[#This Row],[Count]]</f>
        <v>0</v>
      </c>
      <c r="T27" s="2">
        <f>COUNTIFS(Table2[Sub-Sector],Table4[[#This Row],[Sub-Sector]],Table2[% Price above 200 EMA],"&gt;=0")/Table4[[#This Row],[Count]]</f>
        <v>1</v>
      </c>
      <c r="U27" s="2">
        <f>COUNTIFS(Table2[Sub-Sector],Table4[[#This Row],[Sub-Sector]],Table2[Rate of Change - Zone],"Positive")/Table4[[#This Row],[Count]]</f>
        <v>1</v>
      </c>
      <c r="V27" s="2">
        <f>COUNTIFS(Table2[Sub-Sector],Table4[[#This Row],[Sub-Sector]],Table2[Sharpe Ratio],"&gt;=0.10")/Table4[[#This Row],[Count]]</f>
        <v>1</v>
      </c>
      <c r="W2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480</v>
      </c>
      <c r="X27">
        <f>_xlfn.RANK.AVG(Table4[[#This Row],[Score]],Table4[Score],1)</f>
        <v>78</v>
      </c>
      <c r="Y2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162</v>
      </c>
      <c r="Z27">
        <f>_xlfn.RANK.AVG(Table4[[#This Row],[Score 2 ]],Table4[[Score 2 ]],1)</f>
        <v>26.5</v>
      </c>
    </row>
    <row r="28" spans="1:26" x14ac:dyDescent="0.3">
      <c r="A28" t="s">
        <v>144</v>
      </c>
      <c r="B28">
        <f>COUNTIFS(Table2[Sub-Sector],Table4[[#This Row],[Sub-Sector]])</f>
        <v>1</v>
      </c>
      <c r="C28" s="2">
        <f>COUNTIFS(Table2[Sub-Sector],Table4[[#This Row],[Sub-Sector]],Table2[Uptrend],"Uptrend")/Table4[[#This Row],[Count]]</f>
        <v>0</v>
      </c>
      <c r="D28" s="2">
        <f>COUNTIFS(Table2[Sub-Sector],Table4[[#This Row],[Sub-Sector]],Table2[1W Return vs Nifty],"&gt;=5")/Table4[[#This Row],[Count]]</f>
        <v>1</v>
      </c>
      <c r="E28" s="2">
        <f>COUNTIFS(Table2[Sub-Sector],Table4[[#This Row],[Sub-Sector]],Table2[1M Return vs Nifty],"&gt;=5")/Table4[[#This Row],[Count]]</f>
        <v>0</v>
      </c>
      <c r="F28" s="2">
        <f>COUNTIFS(Table2[Sub-Sector],Table4[[#This Row],[Sub-Sector]],Table2[6M Return vs Nifty],"&gt;=10")/Table4[[#This Row],[Count]]</f>
        <v>0</v>
      </c>
      <c r="G28" s="2">
        <f>COUNTIFS(Table2[Sub-Sector],Table4[[#This Row],[Sub-Sector]],Table2[1Y Return vs Nifty],"&gt;=10")/Table4[[#This Row],[Count]]</f>
        <v>1</v>
      </c>
      <c r="H28" s="2">
        <f>COUNTIFS(Table2[Sub-Sector],Table4[[#This Row],[Sub-Sector]],Table2[RSI Exponential â€“ 14D],"&gt;=50")/Table4[[#This Row],[Count]]</f>
        <v>1</v>
      </c>
      <c r="I28" s="2">
        <f>COUNTIFS(Table2[Sub-Sector],Table4[[#This Row],[Sub-Sector]],Table2[Relative Volume],"&gt;=1")/Table4[[#This Row],[Count]]</f>
        <v>1</v>
      </c>
      <c r="J28" s="2">
        <f>COUNTIFS(Table2[Sub-Sector],Table4[[#This Row],[Sub-Sector]],Table2[% Away From Day Low],"&gt;=0.05")/Table4[[#This Row],[Count]]</f>
        <v>0</v>
      </c>
      <c r="K28" s="2">
        <f>COUNTIFS(Table2[Sub-Sector],Table4[[#This Row],[Sub-Sector]],Table2[% Away From Day High],"&lt;=0.05")/Table4[[#This Row],[Count]]</f>
        <v>1</v>
      </c>
      <c r="L28" s="2">
        <f>COUNTIFS(Table2[Sub-Sector],Table4[[#This Row],[Sub-Sector]],Table2[% Away From Current Week Low],"&gt;=0.05")/Table4[[#This Row],[Count]]</f>
        <v>1</v>
      </c>
      <c r="M28" s="2">
        <f>COUNTIFS(Table2[Sub-Sector],Table4[[#This Row],[Sub-Sector]],Table2[% Away From Current Week High],"&lt;=0.05")/Table4[[#This Row],[Count]]</f>
        <v>1</v>
      </c>
      <c r="N28" s="2">
        <f>COUNTIFS(Table2[Sub-Sector],Table4[[#This Row],[Sub-Sector]],Table2[% Away From Current Month Low],"&gt;=0.05")/Table4[[#This Row],[Count]]</f>
        <v>1</v>
      </c>
      <c r="O28" s="2">
        <f>COUNTIFS(Table2[Sub-Sector],Table4[[#This Row],[Sub-Sector]],Table2[% Away From Current Month High],"&lt;=0.05")/Table4[[#This Row],[Count]]</f>
        <v>1</v>
      </c>
      <c r="P28" s="2">
        <f>COUNTIFS(Table2[Sub-Sector],Table4[[#This Row],[Sub-Sector]],Table2[% Away From 52W High],"&lt;=10")/Table4[[#This Row],[Count]]</f>
        <v>1</v>
      </c>
      <c r="Q28" s="2">
        <f>COUNTIFS(Table2[Sub-Sector],Table4[[#This Row],[Sub-Sector]],Table2[% Away From 52W Low],"&gt;=10")/Table4[[#This Row],[Count]]</f>
        <v>1</v>
      </c>
      <c r="R28" s="2">
        <f>COUNTIFS(Table2[Sub-Sector],Table4[[#This Row],[Sub-Sector]],Table2[% Price above 20 EMA],"&gt;=0")/Table4[[#This Row],[Count]]</f>
        <v>1</v>
      </c>
      <c r="S28" s="2">
        <f>COUNTIFS(Table2[Sub-Sector],Table4[[#This Row],[Sub-Sector]],Table2[% Price above 50 EMA],"&gt;=0")/Table4[[#This Row],[Count]]</f>
        <v>1</v>
      </c>
      <c r="T28" s="2">
        <f>COUNTIFS(Table2[Sub-Sector],Table4[[#This Row],[Sub-Sector]],Table2[% Price above 200 EMA],"&gt;=0")/Table4[[#This Row],[Count]]</f>
        <v>1</v>
      </c>
      <c r="U28" s="2">
        <f>COUNTIFS(Table2[Sub-Sector],Table4[[#This Row],[Sub-Sector]],Table2[Rate of Change - Zone],"Positive")/Table4[[#This Row],[Count]]</f>
        <v>1</v>
      </c>
      <c r="V28" s="2">
        <f>COUNTIFS(Table2[Sub-Sector],Table4[[#This Row],[Sub-Sector]],Table2[Sharpe Ratio],"&gt;=0.10")/Table4[[#This Row],[Count]]</f>
        <v>1</v>
      </c>
      <c r="W2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388.5</v>
      </c>
      <c r="X28">
        <f>_xlfn.RANK.AVG(Table4[[#This Row],[Score]],Table4[Score],1)</f>
        <v>46</v>
      </c>
      <c r="Y2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162</v>
      </c>
      <c r="Z28">
        <f>_xlfn.RANK.AVG(Table4[[#This Row],[Score 2 ]],Table4[[Score 2 ]],1)</f>
        <v>26.5</v>
      </c>
    </row>
    <row r="29" spans="1:26" x14ac:dyDescent="0.3">
      <c r="A29" t="s">
        <v>63</v>
      </c>
      <c r="B29">
        <f>COUNTIFS(Table2[Sub-Sector],Table4[[#This Row],[Sub-Sector]])</f>
        <v>6</v>
      </c>
      <c r="C29" s="2">
        <f>COUNTIFS(Table2[Sub-Sector],Table4[[#This Row],[Sub-Sector]],Table2[Uptrend],"Uptrend")/Table4[[#This Row],[Count]]</f>
        <v>0.83333333333333337</v>
      </c>
      <c r="D29" s="2">
        <f>COUNTIFS(Table2[Sub-Sector],Table4[[#This Row],[Sub-Sector]],Table2[1W Return vs Nifty],"&gt;=5")/Table4[[#This Row],[Count]]</f>
        <v>0.66666666666666663</v>
      </c>
      <c r="E29" s="2">
        <f>COUNTIFS(Table2[Sub-Sector],Table4[[#This Row],[Sub-Sector]],Table2[1M Return vs Nifty],"&gt;=5")/Table4[[#This Row],[Count]]</f>
        <v>0.5</v>
      </c>
      <c r="F29" s="2">
        <f>COUNTIFS(Table2[Sub-Sector],Table4[[#This Row],[Sub-Sector]],Table2[6M Return vs Nifty],"&gt;=10")/Table4[[#This Row],[Count]]</f>
        <v>0.66666666666666663</v>
      </c>
      <c r="G29" s="2">
        <f>COUNTIFS(Table2[Sub-Sector],Table4[[#This Row],[Sub-Sector]],Table2[1Y Return vs Nifty],"&gt;=10")/Table4[[#This Row],[Count]]</f>
        <v>1</v>
      </c>
      <c r="H29" s="2">
        <f>COUNTIFS(Table2[Sub-Sector],Table4[[#This Row],[Sub-Sector]],Table2[RSI Exponential â€“ 14D],"&gt;=50")/Table4[[#This Row],[Count]]</f>
        <v>0.66666666666666663</v>
      </c>
      <c r="I29" s="2">
        <f>COUNTIFS(Table2[Sub-Sector],Table4[[#This Row],[Sub-Sector]],Table2[Relative Volume],"&gt;=1")/Table4[[#This Row],[Count]]</f>
        <v>0.5</v>
      </c>
      <c r="J29" s="2">
        <f>COUNTIFS(Table2[Sub-Sector],Table4[[#This Row],[Sub-Sector]],Table2[% Away From Day Low],"&gt;=0.05")/Table4[[#This Row],[Count]]</f>
        <v>0</v>
      </c>
      <c r="K29" s="2">
        <f>COUNTIFS(Table2[Sub-Sector],Table4[[#This Row],[Sub-Sector]],Table2[% Away From Day High],"&lt;=0.05")/Table4[[#This Row],[Count]]</f>
        <v>0.83333333333333337</v>
      </c>
      <c r="L29" s="2">
        <f>COUNTIFS(Table2[Sub-Sector],Table4[[#This Row],[Sub-Sector]],Table2[% Away From Current Week Low],"&gt;=0.05")/Table4[[#This Row],[Count]]</f>
        <v>0.66666666666666663</v>
      </c>
      <c r="M29" s="2">
        <f>COUNTIFS(Table2[Sub-Sector],Table4[[#This Row],[Sub-Sector]],Table2[% Away From Current Week High],"&lt;=0.05")/Table4[[#This Row],[Count]]</f>
        <v>0.66666666666666663</v>
      </c>
      <c r="N29" s="2">
        <f>COUNTIFS(Table2[Sub-Sector],Table4[[#This Row],[Sub-Sector]],Table2[% Away From Current Month Low],"&gt;=0.05")/Table4[[#This Row],[Count]]</f>
        <v>0.83333333333333337</v>
      </c>
      <c r="O29" s="2">
        <f>COUNTIFS(Table2[Sub-Sector],Table4[[#This Row],[Sub-Sector]],Table2[% Away From Current Month High],"&lt;=0.05")/Table4[[#This Row],[Count]]</f>
        <v>0.16666666666666666</v>
      </c>
      <c r="P29" s="2">
        <f>COUNTIFS(Table2[Sub-Sector],Table4[[#This Row],[Sub-Sector]],Table2[% Away From 52W High],"&lt;=10")/Table4[[#This Row],[Count]]</f>
        <v>0.5</v>
      </c>
      <c r="Q29" s="2">
        <f>COUNTIFS(Table2[Sub-Sector],Table4[[#This Row],[Sub-Sector]],Table2[% Away From 52W Low],"&gt;=10")/Table4[[#This Row],[Count]]</f>
        <v>1</v>
      </c>
      <c r="R29" s="2">
        <f>COUNTIFS(Table2[Sub-Sector],Table4[[#This Row],[Sub-Sector]],Table2[% Price above 20 EMA],"&gt;=0")/Table4[[#This Row],[Count]]</f>
        <v>0.83333333333333337</v>
      </c>
      <c r="S29" s="2">
        <f>COUNTIFS(Table2[Sub-Sector],Table4[[#This Row],[Sub-Sector]],Table2[% Price above 50 EMA],"&gt;=0")/Table4[[#This Row],[Count]]</f>
        <v>0.83333333333333337</v>
      </c>
      <c r="T29" s="2">
        <f>COUNTIFS(Table2[Sub-Sector],Table4[[#This Row],[Sub-Sector]],Table2[% Price above 200 EMA],"&gt;=0")/Table4[[#This Row],[Count]]</f>
        <v>1</v>
      </c>
      <c r="U29" s="2">
        <f>COUNTIFS(Table2[Sub-Sector],Table4[[#This Row],[Sub-Sector]],Table2[Rate of Change - Zone],"Positive")/Table4[[#This Row],[Count]]</f>
        <v>0.66666666666666663</v>
      </c>
      <c r="V29" s="2">
        <f>COUNTIFS(Table2[Sub-Sector],Table4[[#This Row],[Sub-Sector]],Table2[Sharpe Ratio],"&gt;=0.10")/Table4[[#This Row],[Count]]</f>
        <v>1</v>
      </c>
      <c r="W2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251</v>
      </c>
      <c r="X29">
        <f>_xlfn.RANK.AVG(Table4[[#This Row],[Score]],Table4[Score],1)</f>
        <v>11</v>
      </c>
      <c r="Y2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164</v>
      </c>
      <c r="Z29">
        <f>_xlfn.RANK.AVG(Table4[[#This Row],[Score 2 ]],Table4[[Score 2 ]],1)</f>
        <v>28</v>
      </c>
    </row>
    <row r="30" spans="1:26" x14ac:dyDescent="0.3">
      <c r="A30" t="s">
        <v>248</v>
      </c>
      <c r="B30">
        <f>COUNTIFS(Table2[Sub-Sector],Table4[[#This Row],[Sub-Sector]])</f>
        <v>7</v>
      </c>
      <c r="C30" s="2">
        <f>COUNTIFS(Table2[Sub-Sector],Table4[[#This Row],[Sub-Sector]],Table2[Uptrend],"Uptrend")/Table4[[#This Row],[Count]]</f>
        <v>0.5714285714285714</v>
      </c>
      <c r="D30" s="2">
        <f>COUNTIFS(Table2[Sub-Sector],Table4[[#This Row],[Sub-Sector]],Table2[1W Return vs Nifty],"&gt;=5")/Table4[[#This Row],[Count]]</f>
        <v>0.42857142857142855</v>
      </c>
      <c r="E30" s="2">
        <f>COUNTIFS(Table2[Sub-Sector],Table4[[#This Row],[Sub-Sector]],Table2[1M Return vs Nifty],"&gt;=5")/Table4[[#This Row],[Count]]</f>
        <v>0.42857142857142855</v>
      </c>
      <c r="F30" s="2">
        <f>COUNTIFS(Table2[Sub-Sector],Table4[[#This Row],[Sub-Sector]],Table2[6M Return vs Nifty],"&gt;=10")/Table4[[#This Row],[Count]]</f>
        <v>0.2857142857142857</v>
      </c>
      <c r="G30" s="2">
        <f>COUNTIFS(Table2[Sub-Sector],Table4[[#This Row],[Sub-Sector]],Table2[1Y Return vs Nifty],"&gt;=10")/Table4[[#This Row],[Count]]</f>
        <v>1</v>
      </c>
      <c r="H30" s="2">
        <f>COUNTIFS(Table2[Sub-Sector],Table4[[#This Row],[Sub-Sector]],Table2[RSI Exponential â€“ 14D],"&gt;=50")/Table4[[#This Row],[Count]]</f>
        <v>1</v>
      </c>
      <c r="I30" s="2">
        <f>COUNTIFS(Table2[Sub-Sector],Table4[[#This Row],[Sub-Sector]],Table2[Relative Volume],"&gt;=1")/Table4[[#This Row],[Count]]</f>
        <v>0.42857142857142855</v>
      </c>
      <c r="J30" s="2">
        <f>COUNTIFS(Table2[Sub-Sector],Table4[[#This Row],[Sub-Sector]],Table2[% Away From Day Low],"&gt;=0.05")/Table4[[#This Row],[Count]]</f>
        <v>0</v>
      </c>
      <c r="K30" s="2">
        <f>COUNTIFS(Table2[Sub-Sector],Table4[[#This Row],[Sub-Sector]],Table2[% Away From Day High],"&lt;=0.05")/Table4[[#This Row],[Count]]</f>
        <v>0.8571428571428571</v>
      </c>
      <c r="L30" s="2">
        <f>COUNTIFS(Table2[Sub-Sector],Table4[[#This Row],[Sub-Sector]],Table2[% Away From Current Week Low],"&gt;=0.05")/Table4[[#This Row],[Count]]</f>
        <v>0.42857142857142855</v>
      </c>
      <c r="M30" s="2">
        <f>COUNTIFS(Table2[Sub-Sector],Table4[[#This Row],[Sub-Sector]],Table2[% Away From Current Week High],"&lt;=0.05")/Table4[[#This Row],[Count]]</f>
        <v>0.8571428571428571</v>
      </c>
      <c r="N30" s="2">
        <f>COUNTIFS(Table2[Sub-Sector],Table4[[#This Row],[Sub-Sector]],Table2[% Away From Current Month Low],"&gt;=0.05")/Table4[[#This Row],[Count]]</f>
        <v>0.8571428571428571</v>
      </c>
      <c r="O30" s="2">
        <f>COUNTIFS(Table2[Sub-Sector],Table4[[#This Row],[Sub-Sector]],Table2[% Away From Current Month High],"&lt;=0.05")/Table4[[#This Row],[Count]]</f>
        <v>0.8571428571428571</v>
      </c>
      <c r="P30" s="2">
        <f>COUNTIFS(Table2[Sub-Sector],Table4[[#This Row],[Sub-Sector]],Table2[% Away From 52W High],"&lt;=10")/Table4[[#This Row],[Count]]</f>
        <v>0.5714285714285714</v>
      </c>
      <c r="Q30" s="2">
        <f>COUNTIFS(Table2[Sub-Sector],Table4[[#This Row],[Sub-Sector]],Table2[% Away From 52W Low],"&gt;=10")/Table4[[#This Row],[Count]]</f>
        <v>1</v>
      </c>
      <c r="R30" s="2">
        <f>COUNTIFS(Table2[Sub-Sector],Table4[[#This Row],[Sub-Sector]],Table2[% Price above 20 EMA],"&gt;=0")/Table4[[#This Row],[Count]]</f>
        <v>0.7142857142857143</v>
      </c>
      <c r="S30" s="2">
        <f>COUNTIFS(Table2[Sub-Sector],Table4[[#This Row],[Sub-Sector]],Table2[% Price above 50 EMA],"&gt;=0")/Table4[[#This Row],[Count]]</f>
        <v>0.7142857142857143</v>
      </c>
      <c r="T30" s="2">
        <f>COUNTIFS(Table2[Sub-Sector],Table4[[#This Row],[Sub-Sector]],Table2[% Price above 200 EMA],"&gt;=0")/Table4[[#This Row],[Count]]</f>
        <v>1</v>
      </c>
      <c r="U30" s="2">
        <f>COUNTIFS(Table2[Sub-Sector],Table4[[#This Row],[Sub-Sector]],Table2[Rate of Change - Zone],"Positive")/Table4[[#This Row],[Count]]</f>
        <v>1</v>
      </c>
      <c r="V30" s="2">
        <f>COUNTIFS(Table2[Sub-Sector],Table4[[#This Row],[Sub-Sector]],Table2[Sharpe Ratio],"&gt;=0.10")/Table4[[#This Row],[Count]]</f>
        <v>0.2857142857142857</v>
      </c>
      <c r="W3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312</v>
      </c>
      <c r="X30">
        <f>_xlfn.RANK.AVG(Table4[[#This Row],[Score]],Table4[Score],1)</f>
        <v>30</v>
      </c>
      <c r="Y3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167</v>
      </c>
      <c r="Z30">
        <f>_xlfn.RANK.AVG(Table4[[#This Row],[Score 2 ]],Table4[[Score 2 ]],1)</f>
        <v>29</v>
      </c>
    </row>
    <row r="31" spans="1:26" x14ac:dyDescent="0.3">
      <c r="A31" t="s">
        <v>335</v>
      </c>
      <c r="B31">
        <f>COUNTIFS(Table2[Sub-Sector],Table4[[#This Row],[Sub-Sector]])</f>
        <v>10</v>
      </c>
      <c r="C31" s="2">
        <f>COUNTIFS(Table2[Sub-Sector],Table4[[#This Row],[Sub-Sector]],Table2[Uptrend],"Uptrend")/Table4[[#This Row],[Count]]</f>
        <v>1</v>
      </c>
      <c r="D31" s="2">
        <f>COUNTIFS(Table2[Sub-Sector],Table4[[#This Row],[Sub-Sector]],Table2[1W Return vs Nifty],"&gt;=5")/Table4[[#This Row],[Count]]</f>
        <v>0.3</v>
      </c>
      <c r="E31" s="2">
        <f>COUNTIFS(Table2[Sub-Sector],Table4[[#This Row],[Sub-Sector]],Table2[1M Return vs Nifty],"&gt;=5")/Table4[[#This Row],[Count]]</f>
        <v>0.4</v>
      </c>
      <c r="F31" s="2">
        <f>COUNTIFS(Table2[Sub-Sector],Table4[[#This Row],[Sub-Sector]],Table2[6M Return vs Nifty],"&gt;=10")/Table4[[#This Row],[Count]]</f>
        <v>0.8</v>
      </c>
      <c r="G31" s="2">
        <f>COUNTIFS(Table2[Sub-Sector],Table4[[#This Row],[Sub-Sector]],Table2[1Y Return vs Nifty],"&gt;=10")/Table4[[#This Row],[Count]]</f>
        <v>0.7</v>
      </c>
      <c r="H31" s="2">
        <f>COUNTIFS(Table2[Sub-Sector],Table4[[#This Row],[Sub-Sector]],Table2[RSI Exponential â€“ 14D],"&gt;=50")/Table4[[#This Row],[Count]]</f>
        <v>0.5</v>
      </c>
      <c r="I31" s="2">
        <f>COUNTIFS(Table2[Sub-Sector],Table4[[#This Row],[Sub-Sector]],Table2[Relative Volume],"&gt;=1")/Table4[[#This Row],[Count]]</f>
        <v>0.5</v>
      </c>
      <c r="J31" s="2">
        <f>COUNTIFS(Table2[Sub-Sector],Table4[[#This Row],[Sub-Sector]],Table2[% Away From Day Low],"&gt;=0.05")/Table4[[#This Row],[Count]]</f>
        <v>0</v>
      </c>
      <c r="K31" s="2">
        <f>COUNTIFS(Table2[Sub-Sector],Table4[[#This Row],[Sub-Sector]],Table2[% Away From Day High],"&lt;=0.05")/Table4[[#This Row],[Count]]</f>
        <v>1</v>
      </c>
      <c r="L31" s="2">
        <f>COUNTIFS(Table2[Sub-Sector],Table4[[#This Row],[Sub-Sector]],Table2[% Away From Current Week Low],"&gt;=0.05")/Table4[[#This Row],[Count]]</f>
        <v>0.2</v>
      </c>
      <c r="M31" s="2">
        <f>COUNTIFS(Table2[Sub-Sector],Table4[[#This Row],[Sub-Sector]],Table2[% Away From Current Week High],"&lt;=0.05")/Table4[[#This Row],[Count]]</f>
        <v>0.7</v>
      </c>
      <c r="N31" s="2">
        <f>COUNTIFS(Table2[Sub-Sector],Table4[[#This Row],[Sub-Sector]],Table2[% Away From Current Month Low],"&gt;=0.05")/Table4[[#This Row],[Count]]</f>
        <v>0.8</v>
      </c>
      <c r="O31" s="2">
        <f>COUNTIFS(Table2[Sub-Sector],Table4[[#This Row],[Sub-Sector]],Table2[% Away From Current Month High],"&lt;=0.05")/Table4[[#This Row],[Count]]</f>
        <v>0.4</v>
      </c>
      <c r="P31" s="2">
        <f>COUNTIFS(Table2[Sub-Sector],Table4[[#This Row],[Sub-Sector]],Table2[% Away From 52W High],"&lt;=10")/Table4[[#This Row],[Count]]</f>
        <v>0.6</v>
      </c>
      <c r="Q31" s="2">
        <f>COUNTIFS(Table2[Sub-Sector],Table4[[#This Row],[Sub-Sector]],Table2[% Away From 52W Low],"&gt;=10")/Table4[[#This Row],[Count]]</f>
        <v>1</v>
      </c>
      <c r="R31" s="2">
        <f>COUNTIFS(Table2[Sub-Sector],Table4[[#This Row],[Sub-Sector]],Table2[% Price above 20 EMA],"&gt;=0")/Table4[[#This Row],[Count]]</f>
        <v>0.5</v>
      </c>
      <c r="S31" s="2">
        <f>COUNTIFS(Table2[Sub-Sector],Table4[[#This Row],[Sub-Sector]],Table2[% Price above 50 EMA],"&gt;=0")/Table4[[#This Row],[Count]]</f>
        <v>0.8</v>
      </c>
      <c r="T31" s="2">
        <f>COUNTIFS(Table2[Sub-Sector],Table4[[#This Row],[Sub-Sector]],Table2[% Price above 200 EMA],"&gt;=0")/Table4[[#This Row],[Count]]</f>
        <v>1</v>
      </c>
      <c r="U31" s="2">
        <f>COUNTIFS(Table2[Sub-Sector],Table4[[#This Row],[Sub-Sector]],Table2[Rate of Change - Zone],"Positive")/Table4[[#This Row],[Count]]</f>
        <v>0.8</v>
      </c>
      <c r="V31" s="2">
        <f>COUNTIFS(Table2[Sub-Sector],Table4[[#This Row],[Sub-Sector]],Table2[Sharpe Ratio],"&gt;=0.10")/Table4[[#This Row],[Count]]</f>
        <v>0.2</v>
      </c>
      <c r="W3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272.5</v>
      </c>
      <c r="X31">
        <f>_xlfn.RANK.AVG(Table4[[#This Row],[Score]],Table4[Score],1)</f>
        <v>14</v>
      </c>
      <c r="Y3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168.5</v>
      </c>
      <c r="Z31">
        <f>_xlfn.RANK.AVG(Table4[[#This Row],[Score 2 ]],Table4[[Score 2 ]],1)</f>
        <v>30</v>
      </c>
    </row>
    <row r="32" spans="1:26" x14ac:dyDescent="0.3">
      <c r="A32" t="s">
        <v>130</v>
      </c>
      <c r="B32">
        <f>COUNTIFS(Table2[Sub-Sector],Table4[[#This Row],[Sub-Sector]])</f>
        <v>8</v>
      </c>
      <c r="C32" s="2">
        <f>COUNTIFS(Table2[Sub-Sector],Table4[[#This Row],[Sub-Sector]],Table2[Uptrend],"Uptrend")/Table4[[#This Row],[Count]]</f>
        <v>0.75</v>
      </c>
      <c r="D32" s="2">
        <f>COUNTIFS(Table2[Sub-Sector],Table4[[#This Row],[Sub-Sector]],Table2[1W Return vs Nifty],"&gt;=5")/Table4[[#This Row],[Count]]</f>
        <v>0.5</v>
      </c>
      <c r="E32" s="2">
        <f>COUNTIFS(Table2[Sub-Sector],Table4[[#This Row],[Sub-Sector]],Table2[1M Return vs Nifty],"&gt;=5")/Table4[[#This Row],[Count]]</f>
        <v>0.5</v>
      </c>
      <c r="F32" s="2">
        <f>COUNTIFS(Table2[Sub-Sector],Table4[[#This Row],[Sub-Sector]],Table2[6M Return vs Nifty],"&gt;=10")/Table4[[#This Row],[Count]]</f>
        <v>0.625</v>
      </c>
      <c r="G32" s="2">
        <f>COUNTIFS(Table2[Sub-Sector],Table4[[#This Row],[Sub-Sector]],Table2[1Y Return vs Nifty],"&gt;=10")/Table4[[#This Row],[Count]]</f>
        <v>0.75</v>
      </c>
      <c r="H32" s="2">
        <f>COUNTIFS(Table2[Sub-Sector],Table4[[#This Row],[Sub-Sector]],Table2[RSI Exponential â€“ 14D],"&gt;=50")/Table4[[#This Row],[Count]]</f>
        <v>0.875</v>
      </c>
      <c r="I32" s="2">
        <f>COUNTIFS(Table2[Sub-Sector],Table4[[#This Row],[Sub-Sector]],Table2[Relative Volume],"&gt;=1")/Table4[[#This Row],[Count]]</f>
        <v>0.5</v>
      </c>
      <c r="J32" s="2">
        <f>COUNTIFS(Table2[Sub-Sector],Table4[[#This Row],[Sub-Sector]],Table2[% Away From Day Low],"&gt;=0.05")/Table4[[#This Row],[Count]]</f>
        <v>0</v>
      </c>
      <c r="K32" s="2">
        <f>COUNTIFS(Table2[Sub-Sector],Table4[[#This Row],[Sub-Sector]],Table2[% Away From Day High],"&lt;=0.05")/Table4[[#This Row],[Count]]</f>
        <v>0.875</v>
      </c>
      <c r="L32" s="2">
        <f>COUNTIFS(Table2[Sub-Sector],Table4[[#This Row],[Sub-Sector]],Table2[% Away From Current Week Low],"&gt;=0.05")/Table4[[#This Row],[Count]]</f>
        <v>0.25</v>
      </c>
      <c r="M32" s="2">
        <f>COUNTIFS(Table2[Sub-Sector],Table4[[#This Row],[Sub-Sector]],Table2[% Away From Current Week High],"&lt;=0.05")/Table4[[#This Row],[Count]]</f>
        <v>0.625</v>
      </c>
      <c r="N32" s="2">
        <f>COUNTIFS(Table2[Sub-Sector],Table4[[#This Row],[Sub-Sector]],Table2[% Away From Current Month Low],"&gt;=0.05")/Table4[[#This Row],[Count]]</f>
        <v>0.75</v>
      </c>
      <c r="O32" s="2">
        <f>COUNTIFS(Table2[Sub-Sector],Table4[[#This Row],[Sub-Sector]],Table2[% Away From Current Month High],"&lt;=0.05")/Table4[[#This Row],[Count]]</f>
        <v>0.375</v>
      </c>
      <c r="P32" s="2">
        <f>COUNTIFS(Table2[Sub-Sector],Table4[[#This Row],[Sub-Sector]],Table2[% Away From 52W High],"&lt;=10")/Table4[[#This Row],[Count]]</f>
        <v>0.625</v>
      </c>
      <c r="Q32" s="2">
        <f>COUNTIFS(Table2[Sub-Sector],Table4[[#This Row],[Sub-Sector]],Table2[% Away From 52W Low],"&gt;=10")/Table4[[#This Row],[Count]]</f>
        <v>0.875</v>
      </c>
      <c r="R32" s="2">
        <f>COUNTIFS(Table2[Sub-Sector],Table4[[#This Row],[Sub-Sector]],Table2[% Price above 20 EMA],"&gt;=0")/Table4[[#This Row],[Count]]</f>
        <v>0.75</v>
      </c>
      <c r="S32" s="2">
        <f>COUNTIFS(Table2[Sub-Sector],Table4[[#This Row],[Sub-Sector]],Table2[% Price above 50 EMA],"&gt;=0")/Table4[[#This Row],[Count]]</f>
        <v>0.75</v>
      </c>
      <c r="T32" s="2">
        <f>COUNTIFS(Table2[Sub-Sector],Table4[[#This Row],[Sub-Sector]],Table2[% Price above 200 EMA],"&gt;=0")/Table4[[#This Row],[Count]]</f>
        <v>0.75</v>
      </c>
      <c r="U32" s="2">
        <f>COUNTIFS(Table2[Sub-Sector],Table4[[#This Row],[Sub-Sector]],Table2[Rate of Change - Zone],"Positive")/Table4[[#This Row],[Count]]</f>
        <v>0.875</v>
      </c>
      <c r="V32" s="2">
        <f>COUNTIFS(Table2[Sub-Sector],Table4[[#This Row],[Sub-Sector]],Table2[Sharpe Ratio],"&gt;=0.10")/Table4[[#This Row],[Count]]</f>
        <v>0</v>
      </c>
      <c r="W3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274</v>
      </c>
      <c r="X32">
        <f>_xlfn.RANK.AVG(Table4[[#This Row],[Score]],Table4[Score],1)</f>
        <v>16</v>
      </c>
      <c r="Y3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169.5</v>
      </c>
      <c r="Z32">
        <f>_xlfn.RANK.AVG(Table4[[#This Row],[Score 2 ]],Table4[[Score 2 ]],1)</f>
        <v>31</v>
      </c>
    </row>
    <row r="33" spans="1:26" x14ac:dyDescent="0.3">
      <c r="A33" t="s">
        <v>921</v>
      </c>
      <c r="B33">
        <f>COUNTIFS(Table2[Sub-Sector],Table4[[#This Row],[Sub-Sector]])</f>
        <v>2</v>
      </c>
      <c r="C33" s="2">
        <f>COUNTIFS(Table2[Sub-Sector],Table4[[#This Row],[Sub-Sector]],Table2[Uptrend],"Uptrend")/Table4[[#This Row],[Count]]</f>
        <v>0.5</v>
      </c>
      <c r="D33" s="2">
        <f>COUNTIFS(Table2[Sub-Sector],Table4[[#This Row],[Sub-Sector]],Table2[1W Return vs Nifty],"&gt;=5")/Table4[[#This Row],[Count]]</f>
        <v>0.5</v>
      </c>
      <c r="E33" s="2">
        <f>COUNTIFS(Table2[Sub-Sector],Table4[[#This Row],[Sub-Sector]],Table2[1M Return vs Nifty],"&gt;=5")/Table4[[#This Row],[Count]]</f>
        <v>0.5</v>
      </c>
      <c r="F33" s="2">
        <f>COUNTIFS(Table2[Sub-Sector],Table4[[#This Row],[Sub-Sector]],Table2[6M Return vs Nifty],"&gt;=10")/Table4[[#This Row],[Count]]</f>
        <v>0.5</v>
      </c>
      <c r="G33" s="2">
        <f>COUNTIFS(Table2[Sub-Sector],Table4[[#This Row],[Sub-Sector]],Table2[1Y Return vs Nifty],"&gt;=10")/Table4[[#This Row],[Count]]</f>
        <v>0.5</v>
      </c>
      <c r="H33" s="2">
        <f>COUNTIFS(Table2[Sub-Sector],Table4[[#This Row],[Sub-Sector]],Table2[RSI Exponential â€“ 14D],"&gt;=50")/Table4[[#This Row],[Count]]</f>
        <v>1</v>
      </c>
      <c r="I33" s="2">
        <f>COUNTIFS(Table2[Sub-Sector],Table4[[#This Row],[Sub-Sector]],Table2[Relative Volume],"&gt;=1")/Table4[[#This Row],[Count]]</f>
        <v>0.5</v>
      </c>
      <c r="J33" s="2">
        <f>COUNTIFS(Table2[Sub-Sector],Table4[[#This Row],[Sub-Sector]],Table2[% Away From Day Low],"&gt;=0.05")/Table4[[#This Row],[Count]]</f>
        <v>0</v>
      </c>
      <c r="K33" s="2">
        <f>COUNTIFS(Table2[Sub-Sector],Table4[[#This Row],[Sub-Sector]],Table2[% Away From Day High],"&lt;=0.05")/Table4[[#This Row],[Count]]</f>
        <v>1</v>
      </c>
      <c r="L33" s="2">
        <f>COUNTIFS(Table2[Sub-Sector],Table4[[#This Row],[Sub-Sector]],Table2[% Away From Current Week Low],"&gt;=0.05")/Table4[[#This Row],[Count]]</f>
        <v>0.5</v>
      </c>
      <c r="M33" s="2">
        <f>COUNTIFS(Table2[Sub-Sector],Table4[[#This Row],[Sub-Sector]],Table2[% Away From Current Week High],"&lt;=0.05")/Table4[[#This Row],[Count]]</f>
        <v>1</v>
      </c>
      <c r="N33" s="2">
        <f>COUNTIFS(Table2[Sub-Sector],Table4[[#This Row],[Sub-Sector]],Table2[% Away From Current Month Low],"&gt;=0.05")/Table4[[#This Row],[Count]]</f>
        <v>1</v>
      </c>
      <c r="O33" s="2">
        <f>COUNTIFS(Table2[Sub-Sector],Table4[[#This Row],[Sub-Sector]],Table2[% Away From Current Month High],"&lt;=0.05")/Table4[[#This Row],[Count]]</f>
        <v>1</v>
      </c>
      <c r="P33" s="2">
        <f>COUNTIFS(Table2[Sub-Sector],Table4[[#This Row],[Sub-Sector]],Table2[% Away From 52W High],"&lt;=10")/Table4[[#This Row],[Count]]</f>
        <v>0.5</v>
      </c>
      <c r="Q33" s="2">
        <f>COUNTIFS(Table2[Sub-Sector],Table4[[#This Row],[Sub-Sector]],Table2[% Away From 52W Low],"&gt;=10")/Table4[[#This Row],[Count]]</f>
        <v>1</v>
      </c>
      <c r="R33" s="2">
        <f>COUNTIFS(Table2[Sub-Sector],Table4[[#This Row],[Sub-Sector]],Table2[% Price above 20 EMA],"&gt;=0")/Table4[[#This Row],[Count]]</f>
        <v>1</v>
      </c>
      <c r="S33" s="2">
        <f>COUNTIFS(Table2[Sub-Sector],Table4[[#This Row],[Sub-Sector]],Table2[% Price above 50 EMA],"&gt;=0")/Table4[[#This Row],[Count]]</f>
        <v>1</v>
      </c>
      <c r="T33" s="2">
        <f>COUNTIFS(Table2[Sub-Sector],Table4[[#This Row],[Sub-Sector]],Table2[% Price above 200 EMA],"&gt;=0")/Table4[[#This Row],[Count]]</f>
        <v>1</v>
      </c>
      <c r="U33" s="2">
        <f>COUNTIFS(Table2[Sub-Sector],Table4[[#This Row],[Sub-Sector]],Table2[Rate of Change - Zone],"Positive")/Table4[[#This Row],[Count]]</f>
        <v>1</v>
      </c>
      <c r="V33" s="2">
        <f>COUNTIFS(Table2[Sub-Sector],Table4[[#This Row],[Sub-Sector]],Table2[Sharpe Ratio],"&gt;=0.10")/Table4[[#This Row],[Count]]</f>
        <v>0.5</v>
      </c>
      <c r="W3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316</v>
      </c>
      <c r="X33">
        <f>_xlfn.RANK.AVG(Table4[[#This Row],[Score]],Table4[Score],1)</f>
        <v>31</v>
      </c>
      <c r="Y3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176.5</v>
      </c>
      <c r="Z33">
        <f>_xlfn.RANK.AVG(Table4[[#This Row],[Score 2 ]],Table4[[Score 2 ]],1)</f>
        <v>32</v>
      </c>
    </row>
    <row r="34" spans="1:26" x14ac:dyDescent="0.3">
      <c r="A34" t="s">
        <v>408</v>
      </c>
      <c r="B34">
        <f>COUNTIFS(Table2[Sub-Sector],Table4[[#This Row],[Sub-Sector]])</f>
        <v>11</v>
      </c>
      <c r="C34" s="2">
        <f>COUNTIFS(Table2[Sub-Sector],Table4[[#This Row],[Sub-Sector]],Table2[Uptrend],"Uptrend")/Table4[[#This Row],[Count]]</f>
        <v>0.63636363636363635</v>
      </c>
      <c r="D34" s="2">
        <f>COUNTIFS(Table2[Sub-Sector],Table4[[#This Row],[Sub-Sector]],Table2[1W Return vs Nifty],"&gt;=5")/Table4[[#This Row],[Count]]</f>
        <v>0.45454545454545453</v>
      </c>
      <c r="E34" s="2">
        <f>COUNTIFS(Table2[Sub-Sector],Table4[[#This Row],[Sub-Sector]],Table2[1M Return vs Nifty],"&gt;=5")/Table4[[#This Row],[Count]]</f>
        <v>0.63636363636363635</v>
      </c>
      <c r="F34" s="2">
        <f>COUNTIFS(Table2[Sub-Sector],Table4[[#This Row],[Sub-Sector]],Table2[6M Return vs Nifty],"&gt;=10")/Table4[[#This Row],[Count]]</f>
        <v>0.54545454545454541</v>
      </c>
      <c r="G34" s="2">
        <f>COUNTIFS(Table2[Sub-Sector],Table4[[#This Row],[Sub-Sector]],Table2[1Y Return vs Nifty],"&gt;=10")/Table4[[#This Row],[Count]]</f>
        <v>0.54545454545454541</v>
      </c>
      <c r="H34" s="2">
        <f>COUNTIFS(Table2[Sub-Sector],Table4[[#This Row],[Sub-Sector]],Table2[RSI Exponential â€“ 14D],"&gt;=50")/Table4[[#This Row],[Count]]</f>
        <v>0.90909090909090906</v>
      </c>
      <c r="I34" s="2">
        <f>COUNTIFS(Table2[Sub-Sector],Table4[[#This Row],[Sub-Sector]],Table2[Relative Volume],"&gt;=1")/Table4[[#This Row],[Count]]</f>
        <v>0.72727272727272729</v>
      </c>
      <c r="J34" s="2">
        <f>COUNTIFS(Table2[Sub-Sector],Table4[[#This Row],[Sub-Sector]],Table2[% Away From Day Low],"&gt;=0.05")/Table4[[#This Row],[Count]]</f>
        <v>0.18181818181818182</v>
      </c>
      <c r="K34" s="2">
        <f>COUNTIFS(Table2[Sub-Sector],Table4[[#This Row],[Sub-Sector]],Table2[% Away From Day High],"&lt;=0.05")/Table4[[#This Row],[Count]]</f>
        <v>1</v>
      </c>
      <c r="L34" s="2">
        <f>COUNTIFS(Table2[Sub-Sector],Table4[[#This Row],[Sub-Sector]],Table2[% Away From Current Week Low],"&gt;=0.05")/Table4[[#This Row],[Count]]</f>
        <v>0.45454545454545453</v>
      </c>
      <c r="M34" s="2">
        <f>COUNTIFS(Table2[Sub-Sector],Table4[[#This Row],[Sub-Sector]],Table2[% Away From Current Week High],"&lt;=0.05")/Table4[[#This Row],[Count]]</f>
        <v>0.90909090909090906</v>
      </c>
      <c r="N34" s="2">
        <f>COUNTIFS(Table2[Sub-Sector],Table4[[#This Row],[Sub-Sector]],Table2[% Away From Current Month Low],"&gt;=0.05")/Table4[[#This Row],[Count]]</f>
        <v>0.90909090909090906</v>
      </c>
      <c r="O34" s="2">
        <f>COUNTIFS(Table2[Sub-Sector],Table4[[#This Row],[Sub-Sector]],Table2[% Away From Current Month High],"&lt;=0.05")/Table4[[#This Row],[Count]]</f>
        <v>0.81818181818181823</v>
      </c>
      <c r="P34" s="2">
        <f>COUNTIFS(Table2[Sub-Sector],Table4[[#This Row],[Sub-Sector]],Table2[% Away From 52W High],"&lt;=10")/Table4[[#This Row],[Count]]</f>
        <v>0.54545454545454541</v>
      </c>
      <c r="Q34" s="2">
        <f>COUNTIFS(Table2[Sub-Sector],Table4[[#This Row],[Sub-Sector]],Table2[% Away From 52W Low],"&gt;=10")/Table4[[#This Row],[Count]]</f>
        <v>0.81818181818181823</v>
      </c>
      <c r="R34" s="2">
        <f>COUNTIFS(Table2[Sub-Sector],Table4[[#This Row],[Sub-Sector]],Table2[% Price above 20 EMA],"&gt;=0")/Table4[[#This Row],[Count]]</f>
        <v>0.90909090909090906</v>
      </c>
      <c r="S34" s="2">
        <f>COUNTIFS(Table2[Sub-Sector],Table4[[#This Row],[Sub-Sector]],Table2[% Price above 50 EMA],"&gt;=0")/Table4[[#This Row],[Count]]</f>
        <v>0.63636363636363635</v>
      </c>
      <c r="T34" s="2">
        <f>COUNTIFS(Table2[Sub-Sector],Table4[[#This Row],[Sub-Sector]],Table2[% Price above 200 EMA],"&gt;=0")/Table4[[#This Row],[Count]]</f>
        <v>0.72727272727272729</v>
      </c>
      <c r="U34" s="2">
        <f>COUNTIFS(Table2[Sub-Sector],Table4[[#This Row],[Sub-Sector]],Table2[Rate of Change - Zone],"Positive")/Table4[[#This Row],[Count]]</f>
        <v>0.90909090909090906</v>
      </c>
      <c r="V34" s="2">
        <f>COUNTIFS(Table2[Sub-Sector],Table4[[#This Row],[Sub-Sector]],Table2[Sharpe Ratio],"&gt;=0.10")/Table4[[#This Row],[Count]]</f>
        <v>0.36363636363636365</v>
      </c>
      <c r="W3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301.5</v>
      </c>
      <c r="X34">
        <f>_xlfn.RANK.AVG(Table4[[#This Row],[Score]],Table4[Score],1)</f>
        <v>24</v>
      </c>
      <c r="Y3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178.5</v>
      </c>
      <c r="Z34">
        <f>_xlfn.RANK.AVG(Table4[[#This Row],[Score 2 ]],Table4[[Score 2 ]],1)</f>
        <v>33</v>
      </c>
    </row>
    <row r="35" spans="1:26" x14ac:dyDescent="0.3">
      <c r="A35" t="s">
        <v>645</v>
      </c>
      <c r="B35">
        <f>COUNTIFS(Table2[Sub-Sector],Table4[[#This Row],[Sub-Sector]])</f>
        <v>4</v>
      </c>
      <c r="C35" s="2">
        <f>COUNTIFS(Table2[Sub-Sector],Table4[[#This Row],[Sub-Sector]],Table2[Uptrend],"Uptrend")/Table4[[#This Row],[Count]]</f>
        <v>0.25</v>
      </c>
      <c r="D35" s="2">
        <f>COUNTIFS(Table2[Sub-Sector],Table4[[#This Row],[Sub-Sector]],Table2[1W Return vs Nifty],"&gt;=5")/Table4[[#This Row],[Count]]</f>
        <v>0.75</v>
      </c>
      <c r="E35" s="2">
        <f>COUNTIFS(Table2[Sub-Sector],Table4[[#This Row],[Sub-Sector]],Table2[1M Return vs Nifty],"&gt;=5")/Table4[[#This Row],[Count]]</f>
        <v>0.25</v>
      </c>
      <c r="F35" s="2">
        <f>COUNTIFS(Table2[Sub-Sector],Table4[[#This Row],[Sub-Sector]],Table2[6M Return vs Nifty],"&gt;=10")/Table4[[#This Row],[Count]]</f>
        <v>0.5</v>
      </c>
      <c r="G35" s="2">
        <f>COUNTIFS(Table2[Sub-Sector],Table4[[#This Row],[Sub-Sector]],Table2[1Y Return vs Nifty],"&gt;=10")/Table4[[#This Row],[Count]]</f>
        <v>0.75</v>
      </c>
      <c r="H35" s="2">
        <f>COUNTIFS(Table2[Sub-Sector],Table4[[#This Row],[Sub-Sector]],Table2[RSI Exponential â€“ 14D],"&gt;=50")/Table4[[#This Row],[Count]]</f>
        <v>1</v>
      </c>
      <c r="I35" s="2">
        <f>COUNTIFS(Table2[Sub-Sector],Table4[[#This Row],[Sub-Sector]],Table2[Relative Volume],"&gt;=1")/Table4[[#This Row],[Count]]</f>
        <v>0.25</v>
      </c>
      <c r="J35" s="2">
        <f>COUNTIFS(Table2[Sub-Sector],Table4[[#This Row],[Sub-Sector]],Table2[% Away From Day Low],"&gt;=0.05")/Table4[[#This Row],[Count]]</f>
        <v>0</v>
      </c>
      <c r="K35" s="2">
        <f>COUNTIFS(Table2[Sub-Sector],Table4[[#This Row],[Sub-Sector]],Table2[% Away From Day High],"&lt;=0.05")/Table4[[#This Row],[Count]]</f>
        <v>1</v>
      </c>
      <c r="L35" s="2">
        <f>COUNTIFS(Table2[Sub-Sector],Table4[[#This Row],[Sub-Sector]],Table2[% Away From Current Week Low],"&gt;=0.05")/Table4[[#This Row],[Count]]</f>
        <v>0.75</v>
      </c>
      <c r="M35" s="2">
        <f>COUNTIFS(Table2[Sub-Sector],Table4[[#This Row],[Sub-Sector]],Table2[% Away From Current Week High],"&lt;=0.05")/Table4[[#This Row],[Count]]</f>
        <v>0.75</v>
      </c>
      <c r="N35" s="2">
        <f>COUNTIFS(Table2[Sub-Sector],Table4[[#This Row],[Sub-Sector]],Table2[% Away From Current Month Low],"&gt;=0.05")/Table4[[#This Row],[Count]]</f>
        <v>1</v>
      </c>
      <c r="O35" s="2">
        <f>COUNTIFS(Table2[Sub-Sector],Table4[[#This Row],[Sub-Sector]],Table2[% Away From Current Month High],"&lt;=0.05")/Table4[[#This Row],[Count]]</f>
        <v>0.75</v>
      </c>
      <c r="P35" s="2">
        <f>COUNTIFS(Table2[Sub-Sector],Table4[[#This Row],[Sub-Sector]],Table2[% Away From 52W High],"&lt;=10")/Table4[[#This Row],[Count]]</f>
        <v>0.25</v>
      </c>
      <c r="Q35" s="2">
        <f>COUNTIFS(Table2[Sub-Sector],Table4[[#This Row],[Sub-Sector]],Table2[% Away From 52W Low],"&gt;=10")/Table4[[#This Row],[Count]]</f>
        <v>1</v>
      </c>
      <c r="R35" s="2">
        <f>COUNTIFS(Table2[Sub-Sector],Table4[[#This Row],[Sub-Sector]],Table2[% Price above 20 EMA],"&gt;=0")/Table4[[#This Row],[Count]]</f>
        <v>1</v>
      </c>
      <c r="S35" s="2">
        <f>COUNTIFS(Table2[Sub-Sector],Table4[[#This Row],[Sub-Sector]],Table2[% Price above 50 EMA],"&gt;=0")/Table4[[#This Row],[Count]]</f>
        <v>1</v>
      </c>
      <c r="T35" s="2">
        <f>COUNTIFS(Table2[Sub-Sector],Table4[[#This Row],[Sub-Sector]],Table2[% Price above 200 EMA],"&gt;=0")/Table4[[#This Row],[Count]]</f>
        <v>0.75</v>
      </c>
      <c r="U35" s="2">
        <f>COUNTIFS(Table2[Sub-Sector],Table4[[#This Row],[Sub-Sector]],Table2[Rate of Change - Zone],"Positive")/Table4[[#This Row],[Count]]</f>
        <v>1</v>
      </c>
      <c r="V35" s="2">
        <f>COUNTIFS(Table2[Sub-Sector],Table4[[#This Row],[Sub-Sector]],Table2[Sharpe Ratio],"&gt;=0.10")/Table4[[#This Row],[Count]]</f>
        <v>0.25</v>
      </c>
      <c r="W3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367.5</v>
      </c>
      <c r="X35">
        <f>_xlfn.RANK.AVG(Table4[[#This Row],[Score]],Table4[Score],1)</f>
        <v>39</v>
      </c>
      <c r="Y3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181.5</v>
      </c>
      <c r="Z35">
        <f>_xlfn.RANK.AVG(Table4[[#This Row],[Score 2 ]],Table4[[Score 2 ]],1)</f>
        <v>34</v>
      </c>
    </row>
    <row r="36" spans="1:26" x14ac:dyDescent="0.3">
      <c r="A36" t="s">
        <v>89</v>
      </c>
      <c r="B36">
        <f>COUNTIFS(Table2[Sub-Sector],Table4[[#This Row],[Sub-Sector]])</f>
        <v>5</v>
      </c>
      <c r="C36" s="2">
        <f>COUNTIFS(Table2[Sub-Sector],Table4[[#This Row],[Sub-Sector]],Table2[Uptrend],"Uptrend")/Table4[[#This Row],[Count]]</f>
        <v>0.8</v>
      </c>
      <c r="D36" s="2">
        <f>COUNTIFS(Table2[Sub-Sector],Table4[[#This Row],[Sub-Sector]],Table2[1W Return vs Nifty],"&gt;=5")/Table4[[#This Row],[Count]]</f>
        <v>0</v>
      </c>
      <c r="E36" s="2">
        <f>COUNTIFS(Table2[Sub-Sector],Table4[[#This Row],[Sub-Sector]],Table2[1M Return vs Nifty],"&gt;=5")/Table4[[#This Row],[Count]]</f>
        <v>0.8</v>
      </c>
      <c r="F36" s="2">
        <f>COUNTIFS(Table2[Sub-Sector],Table4[[#This Row],[Sub-Sector]],Table2[6M Return vs Nifty],"&gt;=10")/Table4[[#This Row],[Count]]</f>
        <v>0.4</v>
      </c>
      <c r="G36" s="2">
        <f>COUNTIFS(Table2[Sub-Sector],Table4[[#This Row],[Sub-Sector]],Table2[1Y Return vs Nifty],"&gt;=10")/Table4[[#This Row],[Count]]</f>
        <v>0.6</v>
      </c>
      <c r="H36" s="2">
        <f>COUNTIFS(Table2[Sub-Sector],Table4[[#This Row],[Sub-Sector]],Table2[RSI Exponential â€“ 14D],"&gt;=50")/Table4[[#This Row],[Count]]</f>
        <v>0.8</v>
      </c>
      <c r="I36" s="2">
        <f>COUNTIFS(Table2[Sub-Sector],Table4[[#This Row],[Sub-Sector]],Table2[Relative Volume],"&gt;=1")/Table4[[#This Row],[Count]]</f>
        <v>0.4</v>
      </c>
      <c r="J36" s="2">
        <f>COUNTIFS(Table2[Sub-Sector],Table4[[#This Row],[Sub-Sector]],Table2[% Away From Day Low],"&gt;=0.05")/Table4[[#This Row],[Count]]</f>
        <v>0</v>
      </c>
      <c r="K36" s="2">
        <f>COUNTIFS(Table2[Sub-Sector],Table4[[#This Row],[Sub-Sector]],Table2[% Away From Day High],"&lt;=0.05")/Table4[[#This Row],[Count]]</f>
        <v>0.6</v>
      </c>
      <c r="L36" s="2">
        <f>COUNTIFS(Table2[Sub-Sector],Table4[[#This Row],[Sub-Sector]],Table2[% Away From Current Week Low],"&gt;=0.05")/Table4[[#This Row],[Count]]</f>
        <v>0.2</v>
      </c>
      <c r="M36" s="2">
        <f>COUNTIFS(Table2[Sub-Sector],Table4[[#This Row],[Sub-Sector]],Table2[% Away From Current Week High],"&lt;=0.05")/Table4[[#This Row],[Count]]</f>
        <v>0.4</v>
      </c>
      <c r="N36" s="2">
        <f>COUNTIFS(Table2[Sub-Sector],Table4[[#This Row],[Sub-Sector]],Table2[% Away From Current Month Low],"&gt;=0.05")/Table4[[#This Row],[Count]]</f>
        <v>0.6</v>
      </c>
      <c r="O36" s="2">
        <f>COUNTIFS(Table2[Sub-Sector],Table4[[#This Row],[Sub-Sector]],Table2[% Away From Current Month High],"&lt;=0.05")/Table4[[#This Row],[Count]]</f>
        <v>0.2</v>
      </c>
      <c r="P36" s="2">
        <f>COUNTIFS(Table2[Sub-Sector],Table4[[#This Row],[Sub-Sector]],Table2[% Away From 52W High],"&lt;=10")/Table4[[#This Row],[Count]]</f>
        <v>0.6</v>
      </c>
      <c r="Q36" s="2">
        <f>COUNTIFS(Table2[Sub-Sector],Table4[[#This Row],[Sub-Sector]],Table2[% Away From 52W Low],"&gt;=10")/Table4[[#This Row],[Count]]</f>
        <v>1</v>
      </c>
      <c r="R36" s="2">
        <f>COUNTIFS(Table2[Sub-Sector],Table4[[#This Row],[Sub-Sector]],Table2[% Price above 20 EMA],"&gt;=0")/Table4[[#This Row],[Count]]</f>
        <v>0.8</v>
      </c>
      <c r="S36" s="2">
        <f>COUNTIFS(Table2[Sub-Sector],Table4[[#This Row],[Sub-Sector]],Table2[% Price above 50 EMA],"&gt;=0")/Table4[[#This Row],[Count]]</f>
        <v>1</v>
      </c>
      <c r="T36" s="2">
        <f>COUNTIFS(Table2[Sub-Sector],Table4[[#This Row],[Sub-Sector]],Table2[% Price above 200 EMA],"&gt;=0")/Table4[[#This Row],[Count]]</f>
        <v>0.8</v>
      </c>
      <c r="U36" s="2">
        <f>COUNTIFS(Table2[Sub-Sector],Table4[[#This Row],[Sub-Sector]],Table2[Rate of Change - Zone],"Positive")/Table4[[#This Row],[Count]]</f>
        <v>1</v>
      </c>
      <c r="V36" s="2">
        <f>COUNTIFS(Table2[Sub-Sector],Table4[[#This Row],[Sub-Sector]],Table2[Sharpe Ratio],"&gt;=0.10")/Table4[[#This Row],[Count]]</f>
        <v>0.4</v>
      </c>
      <c r="W3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343.5</v>
      </c>
      <c r="X36">
        <f>_xlfn.RANK.AVG(Table4[[#This Row],[Score]],Table4[Score],1)</f>
        <v>35</v>
      </c>
      <c r="Y3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190.5</v>
      </c>
      <c r="Z36">
        <f>_xlfn.RANK.AVG(Table4[[#This Row],[Score 2 ]],Table4[[Score 2 ]],1)</f>
        <v>35.5</v>
      </c>
    </row>
    <row r="37" spans="1:26" x14ac:dyDescent="0.3">
      <c r="A37" t="s">
        <v>553</v>
      </c>
      <c r="B37">
        <f>COUNTIFS(Table2[Sub-Sector],Table4[[#This Row],[Sub-Sector]])</f>
        <v>5</v>
      </c>
      <c r="C37" s="2">
        <f>COUNTIFS(Table2[Sub-Sector],Table4[[#This Row],[Sub-Sector]],Table2[Uptrend],"Uptrend")/Table4[[#This Row],[Count]]</f>
        <v>0.8</v>
      </c>
      <c r="D37" s="2">
        <f>COUNTIFS(Table2[Sub-Sector],Table4[[#This Row],[Sub-Sector]],Table2[1W Return vs Nifty],"&gt;=5")/Table4[[#This Row],[Count]]</f>
        <v>0.6</v>
      </c>
      <c r="E37" s="2">
        <f>COUNTIFS(Table2[Sub-Sector],Table4[[#This Row],[Sub-Sector]],Table2[1M Return vs Nifty],"&gt;=5")/Table4[[#This Row],[Count]]</f>
        <v>0.6</v>
      </c>
      <c r="F37" s="2">
        <f>COUNTIFS(Table2[Sub-Sector],Table4[[#This Row],[Sub-Sector]],Table2[6M Return vs Nifty],"&gt;=10")/Table4[[#This Row],[Count]]</f>
        <v>0.4</v>
      </c>
      <c r="G37" s="2">
        <f>COUNTIFS(Table2[Sub-Sector],Table4[[#This Row],[Sub-Sector]],Table2[1Y Return vs Nifty],"&gt;=10")/Table4[[#This Row],[Count]]</f>
        <v>0.6</v>
      </c>
      <c r="H37" s="2">
        <f>COUNTIFS(Table2[Sub-Sector],Table4[[#This Row],[Sub-Sector]],Table2[RSI Exponential â€“ 14D],"&gt;=50")/Table4[[#This Row],[Count]]</f>
        <v>1</v>
      </c>
      <c r="I37" s="2">
        <f>COUNTIFS(Table2[Sub-Sector],Table4[[#This Row],[Sub-Sector]],Table2[Relative Volume],"&gt;=1")/Table4[[#This Row],[Count]]</f>
        <v>0.4</v>
      </c>
      <c r="J37" s="2">
        <f>COUNTIFS(Table2[Sub-Sector],Table4[[#This Row],[Sub-Sector]],Table2[% Away From Day Low],"&gt;=0.05")/Table4[[#This Row],[Count]]</f>
        <v>0.2</v>
      </c>
      <c r="K37" s="2">
        <f>COUNTIFS(Table2[Sub-Sector],Table4[[#This Row],[Sub-Sector]],Table2[% Away From Day High],"&lt;=0.05")/Table4[[#This Row],[Count]]</f>
        <v>0.8</v>
      </c>
      <c r="L37" s="2">
        <f>COUNTIFS(Table2[Sub-Sector],Table4[[#This Row],[Sub-Sector]],Table2[% Away From Current Week Low],"&gt;=0.05")/Table4[[#This Row],[Count]]</f>
        <v>0.2</v>
      </c>
      <c r="M37" s="2">
        <f>COUNTIFS(Table2[Sub-Sector],Table4[[#This Row],[Sub-Sector]],Table2[% Away From Current Week High],"&lt;=0.05")/Table4[[#This Row],[Count]]</f>
        <v>0.8</v>
      </c>
      <c r="N37" s="2">
        <f>COUNTIFS(Table2[Sub-Sector],Table4[[#This Row],[Sub-Sector]],Table2[% Away From Current Month Low],"&gt;=0.05")/Table4[[#This Row],[Count]]</f>
        <v>1</v>
      </c>
      <c r="O37" s="2">
        <f>COUNTIFS(Table2[Sub-Sector],Table4[[#This Row],[Sub-Sector]],Table2[% Away From Current Month High],"&lt;=0.05")/Table4[[#This Row],[Count]]</f>
        <v>0.8</v>
      </c>
      <c r="P37" s="2">
        <f>COUNTIFS(Table2[Sub-Sector],Table4[[#This Row],[Sub-Sector]],Table2[% Away From 52W High],"&lt;=10")/Table4[[#This Row],[Count]]</f>
        <v>0.4</v>
      </c>
      <c r="Q37" s="2">
        <f>COUNTIFS(Table2[Sub-Sector],Table4[[#This Row],[Sub-Sector]],Table2[% Away From 52W Low],"&gt;=10")/Table4[[#This Row],[Count]]</f>
        <v>1</v>
      </c>
      <c r="R37" s="2">
        <f>COUNTIFS(Table2[Sub-Sector],Table4[[#This Row],[Sub-Sector]],Table2[% Price above 20 EMA],"&gt;=0")/Table4[[#This Row],[Count]]</f>
        <v>1</v>
      </c>
      <c r="S37" s="2">
        <f>COUNTIFS(Table2[Sub-Sector],Table4[[#This Row],[Sub-Sector]],Table2[% Price above 50 EMA],"&gt;=0")/Table4[[#This Row],[Count]]</f>
        <v>0.8</v>
      </c>
      <c r="T37" s="2">
        <f>COUNTIFS(Table2[Sub-Sector],Table4[[#This Row],[Sub-Sector]],Table2[% Price above 200 EMA],"&gt;=0")/Table4[[#This Row],[Count]]</f>
        <v>0.8</v>
      </c>
      <c r="U37" s="2">
        <f>COUNTIFS(Table2[Sub-Sector],Table4[[#This Row],[Sub-Sector]],Table2[Rate of Change - Zone],"Positive")/Table4[[#This Row],[Count]]</f>
        <v>1</v>
      </c>
      <c r="V37" s="2">
        <f>COUNTIFS(Table2[Sub-Sector],Table4[[#This Row],[Sub-Sector]],Table2[Sharpe Ratio],"&gt;=0.10")/Table4[[#This Row],[Count]]</f>
        <v>0.6</v>
      </c>
      <c r="W3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275</v>
      </c>
      <c r="X37">
        <f>_xlfn.RANK.AVG(Table4[[#This Row],[Score]],Table4[Score],1)</f>
        <v>17</v>
      </c>
      <c r="Y3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190.5</v>
      </c>
      <c r="Z37">
        <f>_xlfn.RANK.AVG(Table4[[#This Row],[Score 2 ]],Table4[[Score 2 ]],1)</f>
        <v>35.5</v>
      </c>
    </row>
    <row r="38" spans="1:26" x14ac:dyDescent="0.3">
      <c r="A38" t="s">
        <v>417</v>
      </c>
      <c r="B38">
        <f>COUNTIFS(Table2[Sub-Sector],Table4[[#This Row],[Sub-Sector]])</f>
        <v>4</v>
      </c>
      <c r="C38" s="2">
        <f>COUNTIFS(Table2[Sub-Sector],Table4[[#This Row],[Sub-Sector]],Table2[Uptrend],"Uptrend")/Table4[[#This Row],[Count]]</f>
        <v>0.75</v>
      </c>
      <c r="D38" s="2">
        <f>COUNTIFS(Table2[Sub-Sector],Table4[[#This Row],[Sub-Sector]],Table2[1W Return vs Nifty],"&gt;=5")/Table4[[#This Row],[Count]]</f>
        <v>0.25</v>
      </c>
      <c r="E38" s="2">
        <f>COUNTIFS(Table2[Sub-Sector],Table4[[#This Row],[Sub-Sector]],Table2[1M Return vs Nifty],"&gt;=5")/Table4[[#This Row],[Count]]</f>
        <v>0.25</v>
      </c>
      <c r="F38" s="2">
        <f>COUNTIFS(Table2[Sub-Sector],Table4[[#This Row],[Sub-Sector]],Table2[6M Return vs Nifty],"&gt;=10")/Table4[[#This Row],[Count]]</f>
        <v>0.75</v>
      </c>
      <c r="G38" s="2">
        <f>COUNTIFS(Table2[Sub-Sector],Table4[[#This Row],[Sub-Sector]],Table2[1Y Return vs Nifty],"&gt;=10")/Table4[[#This Row],[Count]]</f>
        <v>0.75</v>
      </c>
      <c r="H38" s="2">
        <f>COUNTIFS(Table2[Sub-Sector],Table4[[#This Row],[Sub-Sector]],Table2[RSI Exponential â€“ 14D],"&gt;=50")/Table4[[#This Row],[Count]]</f>
        <v>1</v>
      </c>
      <c r="I38" s="2">
        <f>COUNTIFS(Table2[Sub-Sector],Table4[[#This Row],[Sub-Sector]],Table2[Relative Volume],"&gt;=1")/Table4[[#This Row],[Count]]</f>
        <v>0</v>
      </c>
      <c r="J38" s="2">
        <f>COUNTIFS(Table2[Sub-Sector],Table4[[#This Row],[Sub-Sector]],Table2[% Away From Day Low],"&gt;=0.05")/Table4[[#This Row],[Count]]</f>
        <v>0</v>
      </c>
      <c r="K38" s="2">
        <f>COUNTIFS(Table2[Sub-Sector],Table4[[#This Row],[Sub-Sector]],Table2[% Away From Day High],"&lt;=0.05")/Table4[[#This Row],[Count]]</f>
        <v>1</v>
      </c>
      <c r="L38" s="2">
        <f>COUNTIFS(Table2[Sub-Sector],Table4[[#This Row],[Sub-Sector]],Table2[% Away From Current Week Low],"&gt;=0.05")/Table4[[#This Row],[Count]]</f>
        <v>0.5</v>
      </c>
      <c r="M38" s="2">
        <f>COUNTIFS(Table2[Sub-Sector],Table4[[#This Row],[Sub-Sector]],Table2[% Away From Current Week High],"&lt;=0.05")/Table4[[#This Row],[Count]]</f>
        <v>0.75</v>
      </c>
      <c r="N38" s="2">
        <f>COUNTIFS(Table2[Sub-Sector],Table4[[#This Row],[Sub-Sector]],Table2[% Away From Current Month Low],"&gt;=0.05")/Table4[[#This Row],[Count]]</f>
        <v>1</v>
      </c>
      <c r="O38" s="2">
        <f>COUNTIFS(Table2[Sub-Sector],Table4[[#This Row],[Sub-Sector]],Table2[% Away From Current Month High],"&lt;=0.05")/Table4[[#This Row],[Count]]</f>
        <v>0.5</v>
      </c>
      <c r="P38" s="2">
        <f>COUNTIFS(Table2[Sub-Sector],Table4[[#This Row],[Sub-Sector]],Table2[% Away From 52W High],"&lt;=10")/Table4[[#This Row],[Count]]</f>
        <v>0.25</v>
      </c>
      <c r="Q38" s="2">
        <f>COUNTIFS(Table2[Sub-Sector],Table4[[#This Row],[Sub-Sector]],Table2[% Away From 52W Low],"&gt;=10")/Table4[[#This Row],[Count]]</f>
        <v>1</v>
      </c>
      <c r="R38" s="2">
        <f>COUNTIFS(Table2[Sub-Sector],Table4[[#This Row],[Sub-Sector]],Table2[% Price above 20 EMA],"&gt;=0")/Table4[[#This Row],[Count]]</f>
        <v>0.75</v>
      </c>
      <c r="S38" s="2">
        <f>COUNTIFS(Table2[Sub-Sector],Table4[[#This Row],[Sub-Sector]],Table2[% Price above 50 EMA],"&gt;=0")/Table4[[#This Row],[Count]]</f>
        <v>1</v>
      </c>
      <c r="T38" s="2">
        <f>COUNTIFS(Table2[Sub-Sector],Table4[[#This Row],[Sub-Sector]],Table2[% Price above 200 EMA],"&gt;=0")/Table4[[#This Row],[Count]]</f>
        <v>1</v>
      </c>
      <c r="U38" s="2">
        <f>COUNTIFS(Table2[Sub-Sector],Table4[[#This Row],[Sub-Sector]],Table2[Rate of Change - Zone],"Positive")/Table4[[#This Row],[Count]]</f>
        <v>1</v>
      </c>
      <c r="V38" s="2">
        <f>COUNTIFS(Table2[Sub-Sector],Table4[[#This Row],[Sub-Sector]],Table2[Sharpe Ratio],"&gt;=0.10")/Table4[[#This Row],[Count]]</f>
        <v>0.5</v>
      </c>
      <c r="W3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358</v>
      </c>
      <c r="X38">
        <f>_xlfn.RANK.AVG(Table4[[#This Row],[Score]],Table4[Score],1)</f>
        <v>36</v>
      </c>
      <c r="Y3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194.5</v>
      </c>
      <c r="Z38">
        <f>_xlfn.RANK.AVG(Table4[[#This Row],[Score 2 ]],Table4[[Score 2 ]],1)</f>
        <v>37</v>
      </c>
    </row>
    <row r="39" spans="1:26" x14ac:dyDescent="0.3">
      <c r="A39" t="s">
        <v>303</v>
      </c>
      <c r="B39">
        <f>COUNTIFS(Table2[Sub-Sector],Table4[[#This Row],[Sub-Sector]])</f>
        <v>21</v>
      </c>
      <c r="C39" s="2">
        <f>COUNTIFS(Table2[Sub-Sector],Table4[[#This Row],[Sub-Sector]],Table2[Uptrend],"Uptrend")/Table4[[#This Row],[Count]]</f>
        <v>0.8571428571428571</v>
      </c>
      <c r="D39" s="2">
        <f>COUNTIFS(Table2[Sub-Sector],Table4[[#This Row],[Sub-Sector]],Table2[1W Return vs Nifty],"&gt;=5")/Table4[[#This Row],[Count]]</f>
        <v>0.52380952380952384</v>
      </c>
      <c r="E39" s="2">
        <f>COUNTIFS(Table2[Sub-Sector],Table4[[#This Row],[Sub-Sector]],Table2[1M Return vs Nifty],"&gt;=5")/Table4[[#This Row],[Count]]</f>
        <v>0.66666666666666663</v>
      </c>
      <c r="F39" s="2">
        <f>COUNTIFS(Table2[Sub-Sector],Table4[[#This Row],[Sub-Sector]],Table2[6M Return vs Nifty],"&gt;=10")/Table4[[#This Row],[Count]]</f>
        <v>0.76190476190476186</v>
      </c>
      <c r="G39" s="2">
        <f>COUNTIFS(Table2[Sub-Sector],Table4[[#This Row],[Sub-Sector]],Table2[1Y Return vs Nifty],"&gt;=10")/Table4[[#This Row],[Count]]</f>
        <v>0.5714285714285714</v>
      </c>
      <c r="H39" s="2">
        <f>COUNTIFS(Table2[Sub-Sector],Table4[[#This Row],[Sub-Sector]],Table2[RSI Exponential â€“ 14D],"&gt;=50")/Table4[[#This Row],[Count]]</f>
        <v>0.90476190476190477</v>
      </c>
      <c r="I39" s="2">
        <f>COUNTIFS(Table2[Sub-Sector],Table4[[#This Row],[Sub-Sector]],Table2[Relative Volume],"&gt;=1")/Table4[[#This Row],[Count]]</f>
        <v>0.42857142857142855</v>
      </c>
      <c r="J39" s="2">
        <f>COUNTIFS(Table2[Sub-Sector],Table4[[#This Row],[Sub-Sector]],Table2[% Away From Day Low],"&gt;=0.05")/Table4[[#This Row],[Count]]</f>
        <v>9.5238095238095233E-2</v>
      </c>
      <c r="K39" s="2">
        <f>COUNTIFS(Table2[Sub-Sector],Table4[[#This Row],[Sub-Sector]],Table2[% Away From Day High],"&lt;=0.05")/Table4[[#This Row],[Count]]</f>
        <v>1</v>
      </c>
      <c r="L39" s="2">
        <f>COUNTIFS(Table2[Sub-Sector],Table4[[#This Row],[Sub-Sector]],Table2[% Away From Current Week Low],"&gt;=0.05")/Table4[[#This Row],[Count]]</f>
        <v>0.66666666666666663</v>
      </c>
      <c r="M39" s="2">
        <f>COUNTIFS(Table2[Sub-Sector],Table4[[#This Row],[Sub-Sector]],Table2[% Away From Current Week High],"&lt;=0.05")/Table4[[#This Row],[Count]]</f>
        <v>0.80952380952380953</v>
      </c>
      <c r="N39" s="2">
        <f>COUNTIFS(Table2[Sub-Sector],Table4[[#This Row],[Sub-Sector]],Table2[% Away From Current Month Low],"&gt;=0.05")/Table4[[#This Row],[Count]]</f>
        <v>0.8571428571428571</v>
      </c>
      <c r="O39" s="2">
        <f>COUNTIFS(Table2[Sub-Sector],Table4[[#This Row],[Sub-Sector]],Table2[% Away From Current Month High],"&lt;=0.05")/Table4[[#This Row],[Count]]</f>
        <v>0.66666666666666663</v>
      </c>
      <c r="P39" s="2">
        <f>COUNTIFS(Table2[Sub-Sector],Table4[[#This Row],[Sub-Sector]],Table2[% Away From 52W High],"&lt;=10")/Table4[[#This Row],[Count]]</f>
        <v>0.66666666666666663</v>
      </c>
      <c r="Q39" s="2">
        <f>COUNTIFS(Table2[Sub-Sector],Table4[[#This Row],[Sub-Sector]],Table2[% Away From 52W Low],"&gt;=10")/Table4[[#This Row],[Count]]</f>
        <v>1</v>
      </c>
      <c r="R39" s="2">
        <f>COUNTIFS(Table2[Sub-Sector],Table4[[#This Row],[Sub-Sector]],Table2[% Price above 20 EMA],"&gt;=0")/Table4[[#This Row],[Count]]</f>
        <v>0.8571428571428571</v>
      </c>
      <c r="S39" s="2">
        <f>COUNTIFS(Table2[Sub-Sector],Table4[[#This Row],[Sub-Sector]],Table2[% Price above 50 EMA],"&gt;=0")/Table4[[#This Row],[Count]]</f>
        <v>0.90476190476190477</v>
      </c>
      <c r="T39" s="2">
        <f>COUNTIFS(Table2[Sub-Sector],Table4[[#This Row],[Sub-Sector]],Table2[% Price above 200 EMA],"&gt;=0")/Table4[[#This Row],[Count]]</f>
        <v>0.95238095238095233</v>
      </c>
      <c r="U39" s="2">
        <f>COUNTIFS(Table2[Sub-Sector],Table4[[#This Row],[Sub-Sector]],Table2[Rate of Change - Zone],"Positive")/Table4[[#This Row],[Count]]</f>
        <v>0.8571428571428571</v>
      </c>
      <c r="V39" s="2">
        <f>COUNTIFS(Table2[Sub-Sector],Table4[[#This Row],[Sub-Sector]],Table2[Sharpe Ratio],"&gt;=0.10")/Table4[[#This Row],[Count]]</f>
        <v>0.2857142857142857</v>
      </c>
      <c r="W3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273.5</v>
      </c>
      <c r="X39">
        <f>_xlfn.RANK.AVG(Table4[[#This Row],[Score]],Table4[Score],1)</f>
        <v>15</v>
      </c>
      <c r="Y3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195</v>
      </c>
      <c r="Z39">
        <f>_xlfn.RANK.AVG(Table4[[#This Row],[Score 2 ]],Table4[[Score 2 ]],1)</f>
        <v>38</v>
      </c>
    </row>
    <row r="40" spans="1:26" x14ac:dyDescent="0.3">
      <c r="A40" t="s">
        <v>944</v>
      </c>
      <c r="B40">
        <f>COUNTIFS(Table2[Sub-Sector],Table4[[#This Row],[Sub-Sector]])</f>
        <v>2</v>
      </c>
      <c r="C40" s="2">
        <f>COUNTIFS(Table2[Sub-Sector],Table4[[#This Row],[Sub-Sector]],Table2[Uptrend],"Uptrend")/Table4[[#This Row],[Count]]</f>
        <v>0.5</v>
      </c>
      <c r="D40" s="2">
        <f>COUNTIFS(Table2[Sub-Sector],Table4[[#This Row],[Sub-Sector]],Table2[1W Return vs Nifty],"&gt;=5")/Table4[[#This Row],[Count]]</f>
        <v>0</v>
      </c>
      <c r="E40" s="2">
        <f>COUNTIFS(Table2[Sub-Sector],Table4[[#This Row],[Sub-Sector]],Table2[1M Return vs Nifty],"&gt;=5")/Table4[[#This Row],[Count]]</f>
        <v>0</v>
      </c>
      <c r="F40" s="2">
        <f>COUNTIFS(Table2[Sub-Sector],Table4[[#This Row],[Sub-Sector]],Table2[6M Return vs Nifty],"&gt;=10")/Table4[[#This Row],[Count]]</f>
        <v>0.5</v>
      </c>
      <c r="G40" s="2">
        <f>COUNTIFS(Table2[Sub-Sector],Table4[[#This Row],[Sub-Sector]],Table2[1Y Return vs Nifty],"&gt;=10")/Table4[[#This Row],[Count]]</f>
        <v>1</v>
      </c>
      <c r="H40" s="2">
        <f>COUNTIFS(Table2[Sub-Sector],Table4[[#This Row],[Sub-Sector]],Table2[RSI Exponential â€“ 14D],"&gt;=50")/Table4[[#This Row],[Count]]</f>
        <v>1</v>
      </c>
      <c r="I40" s="2">
        <f>COUNTIFS(Table2[Sub-Sector],Table4[[#This Row],[Sub-Sector]],Table2[Relative Volume],"&gt;=1")/Table4[[#This Row],[Count]]</f>
        <v>0</v>
      </c>
      <c r="J40" s="2">
        <f>COUNTIFS(Table2[Sub-Sector],Table4[[#This Row],[Sub-Sector]],Table2[% Away From Day Low],"&gt;=0.05")/Table4[[#This Row],[Count]]</f>
        <v>0</v>
      </c>
      <c r="K40" s="2">
        <f>COUNTIFS(Table2[Sub-Sector],Table4[[#This Row],[Sub-Sector]],Table2[% Away From Day High],"&lt;=0.05")/Table4[[#This Row],[Count]]</f>
        <v>1</v>
      </c>
      <c r="L40" s="2">
        <f>COUNTIFS(Table2[Sub-Sector],Table4[[#This Row],[Sub-Sector]],Table2[% Away From Current Week Low],"&gt;=0.05")/Table4[[#This Row],[Count]]</f>
        <v>0</v>
      </c>
      <c r="M40" s="2">
        <f>COUNTIFS(Table2[Sub-Sector],Table4[[#This Row],[Sub-Sector]],Table2[% Away From Current Week High],"&lt;=0.05")/Table4[[#This Row],[Count]]</f>
        <v>0.5</v>
      </c>
      <c r="N40" s="2">
        <f>COUNTIFS(Table2[Sub-Sector],Table4[[#This Row],[Sub-Sector]],Table2[% Away From Current Month Low],"&gt;=0.05")/Table4[[#This Row],[Count]]</f>
        <v>1</v>
      </c>
      <c r="O40" s="2">
        <f>COUNTIFS(Table2[Sub-Sector],Table4[[#This Row],[Sub-Sector]],Table2[% Away From Current Month High],"&lt;=0.05")/Table4[[#This Row],[Count]]</f>
        <v>0</v>
      </c>
      <c r="P40" s="2">
        <f>COUNTIFS(Table2[Sub-Sector],Table4[[#This Row],[Sub-Sector]],Table2[% Away From 52W High],"&lt;=10")/Table4[[#This Row],[Count]]</f>
        <v>0</v>
      </c>
      <c r="Q40" s="2">
        <f>COUNTIFS(Table2[Sub-Sector],Table4[[#This Row],[Sub-Sector]],Table2[% Away From 52W Low],"&gt;=10")/Table4[[#This Row],[Count]]</f>
        <v>1</v>
      </c>
      <c r="R40" s="2">
        <f>COUNTIFS(Table2[Sub-Sector],Table4[[#This Row],[Sub-Sector]],Table2[% Price above 20 EMA],"&gt;=0")/Table4[[#This Row],[Count]]</f>
        <v>0.5</v>
      </c>
      <c r="S40" s="2">
        <f>COUNTIFS(Table2[Sub-Sector],Table4[[#This Row],[Sub-Sector]],Table2[% Price above 50 EMA],"&gt;=0")/Table4[[#This Row],[Count]]</f>
        <v>0.5</v>
      </c>
      <c r="T40" s="2">
        <f>COUNTIFS(Table2[Sub-Sector],Table4[[#This Row],[Sub-Sector]],Table2[% Price above 200 EMA],"&gt;=0")/Table4[[#This Row],[Count]]</f>
        <v>1</v>
      </c>
      <c r="U40" s="2">
        <f>COUNTIFS(Table2[Sub-Sector],Table4[[#This Row],[Sub-Sector]],Table2[Rate of Change - Zone],"Positive")/Table4[[#This Row],[Count]]</f>
        <v>1</v>
      </c>
      <c r="V40" s="2">
        <f>COUNTIFS(Table2[Sub-Sector],Table4[[#This Row],[Sub-Sector]],Table2[Sharpe Ratio],"&gt;=0.10")/Table4[[#This Row],[Count]]</f>
        <v>0.5</v>
      </c>
      <c r="W4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482</v>
      </c>
      <c r="X40">
        <f>_xlfn.RANK.AVG(Table4[[#This Row],[Score]],Table4[Score],1)</f>
        <v>79</v>
      </c>
      <c r="Y4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198</v>
      </c>
      <c r="Z40">
        <f>_xlfn.RANK.AVG(Table4[[#This Row],[Score 2 ]],Table4[[Score 2 ]],1)</f>
        <v>39.5</v>
      </c>
    </row>
    <row r="41" spans="1:26" x14ac:dyDescent="0.3">
      <c r="A41" t="s">
        <v>1146</v>
      </c>
      <c r="B41">
        <f>COUNTIFS(Table2[Sub-Sector],Table4[[#This Row],[Sub-Sector]])</f>
        <v>2</v>
      </c>
      <c r="C41" s="2">
        <f>COUNTIFS(Table2[Sub-Sector],Table4[[#This Row],[Sub-Sector]],Table2[Uptrend],"Uptrend")/Table4[[#This Row],[Count]]</f>
        <v>1</v>
      </c>
      <c r="D41" s="2">
        <f>COUNTIFS(Table2[Sub-Sector],Table4[[#This Row],[Sub-Sector]],Table2[1W Return vs Nifty],"&gt;=5")/Table4[[#This Row],[Count]]</f>
        <v>0</v>
      </c>
      <c r="E41" s="2">
        <f>COUNTIFS(Table2[Sub-Sector],Table4[[#This Row],[Sub-Sector]],Table2[1M Return vs Nifty],"&gt;=5")/Table4[[#This Row],[Count]]</f>
        <v>1</v>
      </c>
      <c r="F41" s="2">
        <f>COUNTIFS(Table2[Sub-Sector],Table4[[#This Row],[Sub-Sector]],Table2[6M Return vs Nifty],"&gt;=10")/Table4[[#This Row],[Count]]</f>
        <v>0.5</v>
      </c>
      <c r="G41" s="2">
        <f>COUNTIFS(Table2[Sub-Sector],Table4[[#This Row],[Sub-Sector]],Table2[1Y Return vs Nifty],"&gt;=10")/Table4[[#This Row],[Count]]</f>
        <v>1</v>
      </c>
      <c r="H41" s="2">
        <f>COUNTIFS(Table2[Sub-Sector],Table4[[#This Row],[Sub-Sector]],Table2[RSI Exponential â€“ 14D],"&gt;=50")/Table4[[#This Row],[Count]]</f>
        <v>1</v>
      </c>
      <c r="I41" s="2">
        <f>COUNTIFS(Table2[Sub-Sector],Table4[[#This Row],[Sub-Sector]],Table2[Relative Volume],"&gt;=1")/Table4[[#This Row],[Count]]</f>
        <v>0</v>
      </c>
      <c r="J41" s="2">
        <f>COUNTIFS(Table2[Sub-Sector],Table4[[#This Row],[Sub-Sector]],Table2[% Away From Day Low],"&gt;=0.05")/Table4[[#This Row],[Count]]</f>
        <v>0</v>
      </c>
      <c r="K41" s="2">
        <f>COUNTIFS(Table2[Sub-Sector],Table4[[#This Row],[Sub-Sector]],Table2[% Away From Day High],"&lt;=0.05")/Table4[[#This Row],[Count]]</f>
        <v>1</v>
      </c>
      <c r="L41" s="2">
        <f>COUNTIFS(Table2[Sub-Sector],Table4[[#This Row],[Sub-Sector]],Table2[% Away From Current Week Low],"&gt;=0.05")/Table4[[#This Row],[Count]]</f>
        <v>0.5</v>
      </c>
      <c r="M41" s="2">
        <f>COUNTIFS(Table2[Sub-Sector],Table4[[#This Row],[Sub-Sector]],Table2[% Away From Current Week High],"&lt;=0.05")/Table4[[#This Row],[Count]]</f>
        <v>1</v>
      </c>
      <c r="N41" s="2">
        <f>COUNTIFS(Table2[Sub-Sector],Table4[[#This Row],[Sub-Sector]],Table2[% Away From Current Month Low],"&gt;=0.05")/Table4[[#This Row],[Count]]</f>
        <v>1</v>
      </c>
      <c r="O41" s="2">
        <f>COUNTIFS(Table2[Sub-Sector],Table4[[#This Row],[Sub-Sector]],Table2[% Away From Current Month High],"&lt;=0.05")/Table4[[#This Row],[Count]]</f>
        <v>0.5</v>
      </c>
      <c r="P41" s="2">
        <f>COUNTIFS(Table2[Sub-Sector],Table4[[#This Row],[Sub-Sector]],Table2[% Away From 52W High],"&lt;=10")/Table4[[#This Row],[Count]]</f>
        <v>0.5</v>
      </c>
      <c r="Q41" s="2">
        <f>COUNTIFS(Table2[Sub-Sector],Table4[[#This Row],[Sub-Sector]],Table2[% Away From 52W Low],"&gt;=10")/Table4[[#This Row],[Count]]</f>
        <v>1</v>
      </c>
      <c r="R41" s="2">
        <f>COUNTIFS(Table2[Sub-Sector],Table4[[#This Row],[Sub-Sector]],Table2[% Price above 20 EMA],"&gt;=0")/Table4[[#This Row],[Count]]</f>
        <v>1</v>
      </c>
      <c r="S41" s="2">
        <f>COUNTIFS(Table2[Sub-Sector],Table4[[#This Row],[Sub-Sector]],Table2[% Price above 50 EMA],"&gt;=0")/Table4[[#This Row],[Count]]</f>
        <v>1</v>
      </c>
      <c r="T41" s="2">
        <f>COUNTIFS(Table2[Sub-Sector],Table4[[#This Row],[Sub-Sector]],Table2[% Price above 200 EMA],"&gt;=0")/Table4[[#This Row],[Count]]</f>
        <v>1</v>
      </c>
      <c r="U41" s="2">
        <f>COUNTIFS(Table2[Sub-Sector],Table4[[#This Row],[Sub-Sector]],Table2[Rate of Change - Zone],"Positive")/Table4[[#This Row],[Count]]</f>
        <v>1</v>
      </c>
      <c r="V41" s="2">
        <f>COUNTIFS(Table2[Sub-Sector],Table4[[#This Row],[Sub-Sector]],Table2[Sharpe Ratio],"&gt;=0.10")/Table4[[#This Row],[Count]]</f>
        <v>0</v>
      </c>
      <c r="W4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319.5</v>
      </c>
      <c r="X41">
        <f>_xlfn.RANK.AVG(Table4[[#This Row],[Score]],Table4[Score],1)</f>
        <v>33</v>
      </c>
      <c r="Y4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198</v>
      </c>
      <c r="Z41">
        <f>_xlfn.RANK.AVG(Table4[[#This Row],[Score 2 ]],Table4[[Score 2 ]],1)</f>
        <v>39.5</v>
      </c>
    </row>
    <row r="42" spans="1:26" x14ac:dyDescent="0.3">
      <c r="A42" t="s">
        <v>689</v>
      </c>
      <c r="B42">
        <f>COUNTIFS(Table2[Sub-Sector],Table4[[#This Row],[Sub-Sector]])</f>
        <v>3</v>
      </c>
      <c r="C42" s="2">
        <f>COUNTIFS(Table2[Sub-Sector],Table4[[#This Row],[Sub-Sector]],Table2[Uptrend],"Uptrend")/Table4[[#This Row],[Count]]</f>
        <v>0.66666666666666663</v>
      </c>
      <c r="D42" s="2">
        <f>COUNTIFS(Table2[Sub-Sector],Table4[[#This Row],[Sub-Sector]],Table2[1W Return vs Nifty],"&gt;=5")/Table4[[#This Row],[Count]]</f>
        <v>0.33333333333333331</v>
      </c>
      <c r="E42" s="2">
        <f>COUNTIFS(Table2[Sub-Sector],Table4[[#This Row],[Sub-Sector]],Table2[1M Return vs Nifty],"&gt;=5")/Table4[[#This Row],[Count]]</f>
        <v>0</v>
      </c>
      <c r="F42" s="2">
        <f>COUNTIFS(Table2[Sub-Sector],Table4[[#This Row],[Sub-Sector]],Table2[6M Return vs Nifty],"&gt;=10")/Table4[[#This Row],[Count]]</f>
        <v>0.66666666666666663</v>
      </c>
      <c r="G42" s="2">
        <f>COUNTIFS(Table2[Sub-Sector],Table4[[#This Row],[Sub-Sector]],Table2[1Y Return vs Nifty],"&gt;=10")/Table4[[#This Row],[Count]]</f>
        <v>0.33333333333333331</v>
      </c>
      <c r="H42" s="2">
        <f>COUNTIFS(Table2[Sub-Sector],Table4[[#This Row],[Sub-Sector]],Table2[RSI Exponential â€“ 14D],"&gt;=50")/Table4[[#This Row],[Count]]</f>
        <v>0.66666666666666663</v>
      </c>
      <c r="I42" s="2">
        <f>COUNTIFS(Table2[Sub-Sector],Table4[[#This Row],[Sub-Sector]],Table2[Relative Volume],"&gt;=1")/Table4[[#This Row],[Count]]</f>
        <v>0.33333333333333331</v>
      </c>
      <c r="J42" s="2">
        <f>COUNTIFS(Table2[Sub-Sector],Table4[[#This Row],[Sub-Sector]],Table2[% Away From Day Low],"&gt;=0.05")/Table4[[#This Row],[Count]]</f>
        <v>0</v>
      </c>
      <c r="K42" s="2">
        <f>COUNTIFS(Table2[Sub-Sector],Table4[[#This Row],[Sub-Sector]],Table2[% Away From Day High],"&lt;=0.05")/Table4[[#This Row],[Count]]</f>
        <v>1</v>
      </c>
      <c r="L42" s="2">
        <f>COUNTIFS(Table2[Sub-Sector],Table4[[#This Row],[Sub-Sector]],Table2[% Away From Current Week Low],"&gt;=0.05")/Table4[[#This Row],[Count]]</f>
        <v>0.66666666666666663</v>
      </c>
      <c r="M42" s="2">
        <f>COUNTIFS(Table2[Sub-Sector],Table4[[#This Row],[Sub-Sector]],Table2[% Away From Current Week High],"&lt;=0.05")/Table4[[#This Row],[Count]]</f>
        <v>0.66666666666666663</v>
      </c>
      <c r="N42" s="2">
        <f>COUNTIFS(Table2[Sub-Sector],Table4[[#This Row],[Sub-Sector]],Table2[% Away From Current Month Low],"&gt;=0.05")/Table4[[#This Row],[Count]]</f>
        <v>0.66666666666666663</v>
      </c>
      <c r="O42" s="2">
        <f>COUNTIFS(Table2[Sub-Sector],Table4[[#This Row],[Sub-Sector]],Table2[% Away From Current Month High],"&lt;=0.05")/Table4[[#This Row],[Count]]</f>
        <v>0.66666666666666663</v>
      </c>
      <c r="P42" s="2">
        <f>COUNTIFS(Table2[Sub-Sector],Table4[[#This Row],[Sub-Sector]],Table2[% Away From 52W High],"&lt;=10")/Table4[[#This Row],[Count]]</f>
        <v>0.33333333333333331</v>
      </c>
      <c r="Q42" s="2">
        <f>COUNTIFS(Table2[Sub-Sector],Table4[[#This Row],[Sub-Sector]],Table2[% Away From 52W Low],"&gt;=10")/Table4[[#This Row],[Count]]</f>
        <v>1</v>
      </c>
      <c r="R42" s="2">
        <f>COUNTIFS(Table2[Sub-Sector],Table4[[#This Row],[Sub-Sector]],Table2[% Price above 20 EMA],"&gt;=0")/Table4[[#This Row],[Count]]</f>
        <v>0.66666666666666663</v>
      </c>
      <c r="S42" s="2">
        <f>COUNTIFS(Table2[Sub-Sector],Table4[[#This Row],[Sub-Sector]],Table2[% Price above 50 EMA],"&gt;=0")/Table4[[#This Row],[Count]]</f>
        <v>0.66666666666666663</v>
      </c>
      <c r="T42" s="2">
        <f>COUNTIFS(Table2[Sub-Sector],Table4[[#This Row],[Sub-Sector]],Table2[% Price above 200 EMA],"&gt;=0")/Table4[[#This Row],[Count]]</f>
        <v>0.66666666666666663</v>
      </c>
      <c r="U42" s="2">
        <f>COUNTIFS(Table2[Sub-Sector],Table4[[#This Row],[Sub-Sector]],Table2[Rate of Change - Zone],"Positive")/Table4[[#This Row],[Count]]</f>
        <v>1</v>
      </c>
      <c r="V42" s="2">
        <f>COUNTIFS(Table2[Sub-Sector],Table4[[#This Row],[Sub-Sector]],Table2[Sharpe Ratio],"&gt;=0.10")/Table4[[#This Row],[Count]]</f>
        <v>0.66666666666666663</v>
      </c>
      <c r="W4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403</v>
      </c>
      <c r="X42">
        <f>_xlfn.RANK.AVG(Table4[[#This Row],[Score]],Table4[Score],1)</f>
        <v>50</v>
      </c>
      <c r="Y4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200</v>
      </c>
      <c r="Z42">
        <f>_xlfn.RANK.AVG(Table4[[#This Row],[Score 2 ]],Table4[[Score 2 ]],1)</f>
        <v>41</v>
      </c>
    </row>
    <row r="43" spans="1:26" x14ac:dyDescent="0.3">
      <c r="A43" t="s">
        <v>359</v>
      </c>
      <c r="B43">
        <f>COUNTIFS(Table2[Sub-Sector],Table4[[#This Row],[Sub-Sector]])</f>
        <v>6</v>
      </c>
      <c r="C43" s="2">
        <f>COUNTIFS(Table2[Sub-Sector],Table4[[#This Row],[Sub-Sector]],Table2[Uptrend],"Uptrend")/Table4[[#This Row],[Count]]</f>
        <v>0.66666666666666663</v>
      </c>
      <c r="D43" s="2">
        <f>COUNTIFS(Table2[Sub-Sector],Table4[[#This Row],[Sub-Sector]],Table2[1W Return vs Nifty],"&gt;=5")/Table4[[#This Row],[Count]]</f>
        <v>0.33333333333333331</v>
      </c>
      <c r="E43" s="2">
        <f>COUNTIFS(Table2[Sub-Sector],Table4[[#This Row],[Sub-Sector]],Table2[1M Return vs Nifty],"&gt;=5")/Table4[[#This Row],[Count]]</f>
        <v>0.66666666666666663</v>
      </c>
      <c r="F43" s="2">
        <f>COUNTIFS(Table2[Sub-Sector],Table4[[#This Row],[Sub-Sector]],Table2[6M Return vs Nifty],"&gt;=10")/Table4[[#This Row],[Count]]</f>
        <v>0.5</v>
      </c>
      <c r="G43" s="2">
        <f>COUNTIFS(Table2[Sub-Sector],Table4[[#This Row],[Sub-Sector]],Table2[1Y Return vs Nifty],"&gt;=10")/Table4[[#This Row],[Count]]</f>
        <v>0.5</v>
      </c>
      <c r="H43" s="2">
        <f>COUNTIFS(Table2[Sub-Sector],Table4[[#This Row],[Sub-Sector]],Table2[RSI Exponential â€“ 14D],"&gt;=50")/Table4[[#This Row],[Count]]</f>
        <v>0.83333333333333337</v>
      </c>
      <c r="I43" s="2">
        <f>COUNTIFS(Table2[Sub-Sector],Table4[[#This Row],[Sub-Sector]],Table2[Relative Volume],"&gt;=1")/Table4[[#This Row],[Count]]</f>
        <v>0.33333333333333331</v>
      </c>
      <c r="J43" s="2">
        <f>COUNTIFS(Table2[Sub-Sector],Table4[[#This Row],[Sub-Sector]],Table2[% Away From Day Low],"&gt;=0.05")/Table4[[#This Row],[Count]]</f>
        <v>0</v>
      </c>
      <c r="K43" s="2">
        <f>COUNTIFS(Table2[Sub-Sector],Table4[[#This Row],[Sub-Sector]],Table2[% Away From Day High],"&lt;=0.05")/Table4[[#This Row],[Count]]</f>
        <v>1</v>
      </c>
      <c r="L43" s="2">
        <f>COUNTIFS(Table2[Sub-Sector],Table4[[#This Row],[Sub-Sector]],Table2[% Away From Current Week Low],"&gt;=0.05")/Table4[[#This Row],[Count]]</f>
        <v>0.33333333333333331</v>
      </c>
      <c r="M43" s="2">
        <f>COUNTIFS(Table2[Sub-Sector],Table4[[#This Row],[Sub-Sector]],Table2[% Away From Current Week High],"&lt;=0.05")/Table4[[#This Row],[Count]]</f>
        <v>0.83333333333333337</v>
      </c>
      <c r="N43" s="2">
        <f>COUNTIFS(Table2[Sub-Sector],Table4[[#This Row],[Sub-Sector]],Table2[% Away From Current Month Low],"&gt;=0.05")/Table4[[#This Row],[Count]]</f>
        <v>1</v>
      </c>
      <c r="O43" s="2">
        <f>COUNTIFS(Table2[Sub-Sector],Table4[[#This Row],[Sub-Sector]],Table2[% Away From Current Month High],"&lt;=0.05")/Table4[[#This Row],[Count]]</f>
        <v>0.5</v>
      </c>
      <c r="P43" s="2">
        <f>COUNTIFS(Table2[Sub-Sector],Table4[[#This Row],[Sub-Sector]],Table2[% Away From 52W High],"&lt;=10")/Table4[[#This Row],[Count]]</f>
        <v>0.33333333333333331</v>
      </c>
      <c r="Q43" s="2">
        <f>COUNTIFS(Table2[Sub-Sector],Table4[[#This Row],[Sub-Sector]],Table2[% Away From 52W Low],"&gt;=10")/Table4[[#This Row],[Count]]</f>
        <v>0.83333333333333337</v>
      </c>
      <c r="R43" s="2">
        <f>COUNTIFS(Table2[Sub-Sector],Table4[[#This Row],[Sub-Sector]],Table2[% Price above 20 EMA],"&gt;=0")/Table4[[#This Row],[Count]]</f>
        <v>0.83333333333333337</v>
      </c>
      <c r="S43" s="2">
        <f>COUNTIFS(Table2[Sub-Sector],Table4[[#This Row],[Sub-Sector]],Table2[% Price above 50 EMA],"&gt;=0")/Table4[[#This Row],[Count]]</f>
        <v>0.83333333333333337</v>
      </c>
      <c r="T43" s="2">
        <f>COUNTIFS(Table2[Sub-Sector],Table4[[#This Row],[Sub-Sector]],Table2[% Price above 200 EMA],"&gt;=0")/Table4[[#This Row],[Count]]</f>
        <v>0.66666666666666663</v>
      </c>
      <c r="U43" s="2">
        <f>COUNTIFS(Table2[Sub-Sector],Table4[[#This Row],[Sub-Sector]],Table2[Rate of Change - Zone],"Positive")/Table4[[#This Row],[Count]]</f>
        <v>1</v>
      </c>
      <c r="V43" s="2">
        <f>COUNTIFS(Table2[Sub-Sector],Table4[[#This Row],[Sub-Sector]],Table2[Sharpe Ratio],"&gt;=0.10")/Table4[[#This Row],[Count]]</f>
        <v>0.16666666666666666</v>
      </c>
      <c r="W4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318.5</v>
      </c>
      <c r="X43">
        <f>_xlfn.RANK.AVG(Table4[[#This Row],[Score]],Table4[Score],1)</f>
        <v>32</v>
      </c>
      <c r="Y4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200.5</v>
      </c>
      <c r="Z43">
        <f>_xlfn.RANK.AVG(Table4[[#This Row],[Score 2 ]],Table4[[Score 2 ]],1)</f>
        <v>42</v>
      </c>
    </row>
    <row r="44" spans="1:26" x14ac:dyDescent="0.3">
      <c r="A44" t="s">
        <v>201</v>
      </c>
      <c r="B44">
        <f>COUNTIFS(Table2[Sub-Sector],Table4[[#This Row],[Sub-Sector]])</f>
        <v>4</v>
      </c>
      <c r="C44" s="2">
        <f>COUNTIFS(Table2[Sub-Sector],Table4[[#This Row],[Sub-Sector]],Table2[Uptrend],"Uptrend")/Table4[[#This Row],[Count]]</f>
        <v>0.75</v>
      </c>
      <c r="D44" s="2">
        <f>COUNTIFS(Table2[Sub-Sector],Table4[[#This Row],[Sub-Sector]],Table2[1W Return vs Nifty],"&gt;=5")/Table4[[#This Row],[Count]]</f>
        <v>0.5</v>
      </c>
      <c r="E44" s="2">
        <f>COUNTIFS(Table2[Sub-Sector],Table4[[#This Row],[Sub-Sector]],Table2[1M Return vs Nifty],"&gt;=5")/Table4[[#This Row],[Count]]</f>
        <v>1</v>
      </c>
      <c r="F44" s="2">
        <f>COUNTIFS(Table2[Sub-Sector],Table4[[#This Row],[Sub-Sector]],Table2[6M Return vs Nifty],"&gt;=10")/Table4[[#This Row],[Count]]</f>
        <v>0.5</v>
      </c>
      <c r="G44" s="2">
        <f>COUNTIFS(Table2[Sub-Sector],Table4[[#This Row],[Sub-Sector]],Table2[1Y Return vs Nifty],"&gt;=10")/Table4[[#This Row],[Count]]</f>
        <v>0.25</v>
      </c>
      <c r="H44" s="2">
        <f>COUNTIFS(Table2[Sub-Sector],Table4[[#This Row],[Sub-Sector]],Table2[RSI Exponential â€“ 14D],"&gt;=50")/Table4[[#This Row],[Count]]</f>
        <v>1</v>
      </c>
      <c r="I44" s="2">
        <f>COUNTIFS(Table2[Sub-Sector],Table4[[#This Row],[Sub-Sector]],Table2[Relative Volume],"&gt;=1")/Table4[[#This Row],[Count]]</f>
        <v>0.5</v>
      </c>
      <c r="J44" s="2">
        <f>COUNTIFS(Table2[Sub-Sector],Table4[[#This Row],[Sub-Sector]],Table2[% Away From Day Low],"&gt;=0.05")/Table4[[#This Row],[Count]]</f>
        <v>0</v>
      </c>
      <c r="K44" s="2">
        <f>COUNTIFS(Table2[Sub-Sector],Table4[[#This Row],[Sub-Sector]],Table2[% Away From Day High],"&lt;=0.05")/Table4[[#This Row],[Count]]</f>
        <v>1</v>
      </c>
      <c r="L44" s="2">
        <f>COUNTIFS(Table2[Sub-Sector],Table4[[#This Row],[Sub-Sector]],Table2[% Away From Current Week Low],"&gt;=0.05")/Table4[[#This Row],[Count]]</f>
        <v>0.75</v>
      </c>
      <c r="M44" s="2">
        <f>COUNTIFS(Table2[Sub-Sector],Table4[[#This Row],[Sub-Sector]],Table2[% Away From Current Week High],"&lt;=0.05")/Table4[[#This Row],[Count]]</f>
        <v>1</v>
      </c>
      <c r="N44" s="2">
        <f>COUNTIFS(Table2[Sub-Sector],Table4[[#This Row],[Sub-Sector]],Table2[% Away From Current Month Low],"&gt;=0.05")/Table4[[#This Row],[Count]]</f>
        <v>1</v>
      </c>
      <c r="O44" s="2">
        <f>COUNTIFS(Table2[Sub-Sector],Table4[[#This Row],[Sub-Sector]],Table2[% Away From Current Month High],"&lt;=0.05")/Table4[[#This Row],[Count]]</f>
        <v>0.75</v>
      </c>
      <c r="P44" s="2">
        <f>COUNTIFS(Table2[Sub-Sector],Table4[[#This Row],[Sub-Sector]],Table2[% Away From 52W High],"&lt;=10")/Table4[[#This Row],[Count]]</f>
        <v>0.75</v>
      </c>
      <c r="Q44" s="2">
        <f>COUNTIFS(Table2[Sub-Sector],Table4[[#This Row],[Sub-Sector]],Table2[% Away From 52W Low],"&gt;=10")/Table4[[#This Row],[Count]]</f>
        <v>1</v>
      </c>
      <c r="R44" s="2">
        <f>COUNTIFS(Table2[Sub-Sector],Table4[[#This Row],[Sub-Sector]],Table2[% Price above 20 EMA],"&gt;=0")/Table4[[#This Row],[Count]]</f>
        <v>1</v>
      </c>
      <c r="S44" s="2">
        <f>COUNTIFS(Table2[Sub-Sector],Table4[[#This Row],[Sub-Sector]],Table2[% Price above 50 EMA],"&gt;=0")/Table4[[#This Row],[Count]]</f>
        <v>1</v>
      </c>
      <c r="T44" s="2">
        <f>COUNTIFS(Table2[Sub-Sector],Table4[[#This Row],[Sub-Sector]],Table2[% Price above 200 EMA],"&gt;=0")/Table4[[#This Row],[Count]]</f>
        <v>1</v>
      </c>
      <c r="U44" s="2">
        <f>COUNTIFS(Table2[Sub-Sector],Table4[[#This Row],[Sub-Sector]],Table2[Rate of Change - Zone],"Positive")/Table4[[#This Row],[Count]]</f>
        <v>1</v>
      </c>
      <c r="V44" s="2">
        <f>COUNTIFS(Table2[Sub-Sector],Table4[[#This Row],[Sub-Sector]],Table2[Sharpe Ratio],"&gt;=0.10")/Table4[[#This Row],[Count]]</f>
        <v>0</v>
      </c>
      <c r="W4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279.5</v>
      </c>
      <c r="X44">
        <f>_xlfn.RANK.AVG(Table4[[#This Row],[Score]],Table4[Score],1)</f>
        <v>19</v>
      </c>
      <c r="Y4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201</v>
      </c>
      <c r="Z44">
        <f>_xlfn.RANK.AVG(Table4[[#This Row],[Score 2 ]],Table4[[Score 2 ]],1)</f>
        <v>43</v>
      </c>
    </row>
    <row r="45" spans="1:26" x14ac:dyDescent="0.3">
      <c r="A45" t="s">
        <v>119</v>
      </c>
      <c r="B45">
        <f>COUNTIFS(Table2[Sub-Sector],Table4[[#This Row],[Sub-Sector]])</f>
        <v>8</v>
      </c>
      <c r="C45" s="2">
        <f>COUNTIFS(Table2[Sub-Sector],Table4[[#This Row],[Sub-Sector]],Table2[Uptrend],"Uptrend")/Table4[[#This Row],[Count]]</f>
        <v>0.75</v>
      </c>
      <c r="D45" s="2">
        <f>COUNTIFS(Table2[Sub-Sector],Table4[[#This Row],[Sub-Sector]],Table2[1W Return vs Nifty],"&gt;=5")/Table4[[#This Row],[Count]]</f>
        <v>0.125</v>
      </c>
      <c r="E45" s="2">
        <f>COUNTIFS(Table2[Sub-Sector],Table4[[#This Row],[Sub-Sector]],Table2[1M Return vs Nifty],"&gt;=5")/Table4[[#This Row],[Count]]</f>
        <v>0.375</v>
      </c>
      <c r="F45" s="2">
        <f>COUNTIFS(Table2[Sub-Sector],Table4[[#This Row],[Sub-Sector]],Table2[6M Return vs Nifty],"&gt;=10")/Table4[[#This Row],[Count]]</f>
        <v>0.625</v>
      </c>
      <c r="G45" s="2">
        <f>COUNTIFS(Table2[Sub-Sector],Table4[[#This Row],[Sub-Sector]],Table2[1Y Return vs Nifty],"&gt;=10")/Table4[[#This Row],[Count]]</f>
        <v>0.625</v>
      </c>
      <c r="H45" s="2">
        <f>COUNTIFS(Table2[Sub-Sector],Table4[[#This Row],[Sub-Sector]],Table2[RSI Exponential â€“ 14D],"&gt;=50")/Table4[[#This Row],[Count]]</f>
        <v>0.875</v>
      </c>
      <c r="I45" s="2">
        <f>COUNTIFS(Table2[Sub-Sector],Table4[[#This Row],[Sub-Sector]],Table2[Relative Volume],"&gt;=1")/Table4[[#This Row],[Count]]</f>
        <v>0.375</v>
      </c>
      <c r="J45" s="2">
        <f>COUNTIFS(Table2[Sub-Sector],Table4[[#This Row],[Sub-Sector]],Table2[% Away From Day Low],"&gt;=0.05")/Table4[[#This Row],[Count]]</f>
        <v>0</v>
      </c>
      <c r="K45" s="2">
        <f>COUNTIFS(Table2[Sub-Sector],Table4[[#This Row],[Sub-Sector]],Table2[% Away From Day High],"&lt;=0.05")/Table4[[#This Row],[Count]]</f>
        <v>1</v>
      </c>
      <c r="L45" s="2">
        <f>COUNTIFS(Table2[Sub-Sector],Table4[[#This Row],[Sub-Sector]],Table2[% Away From Current Week Low],"&gt;=0.05")/Table4[[#This Row],[Count]]</f>
        <v>0.25</v>
      </c>
      <c r="M45" s="2">
        <f>COUNTIFS(Table2[Sub-Sector],Table4[[#This Row],[Sub-Sector]],Table2[% Away From Current Week High],"&lt;=0.05")/Table4[[#This Row],[Count]]</f>
        <v>0.875</v>
      </c>
      <c r="N45" s="2">
        <f>COUNTIFS(Table2[Sub-Sector],Table4[[#This Row],[Sub-Sector]],Table2[% Away From Current Month Low],"&gt;=0.05")/Table4[[#This Row],[Count]]</f>
        <v>0.5</v>
      </c>
      <c r="O45" s="2">
        <f>COUNTIFS(Table2[Sub-Sector],Table4[[#This Row],[Sub-Sector]],Table2[% Away From Current Month High],"&lt;=0.05")/Table4[[#This Row],[Count]]</f>
        <v>0.625</v>
      </c>
      <c r="P45" s="2">
        <f>COUNTIFS(Table2[Sub-Sector],Table4[[#This Row],[Sub-Sector]],Table2[% Away From 52W High],"&lt;=10")/Table4[[#This Row],[Count]]</f>
        <v>0.75</v>
      </c>
      <c r="Q45" s="2">
        <f>COUNTIFS(Table2[Sub-Sector],Table4[[#This Row],[Sub-Sector]],Table2[% Away From 52W Low],"&gt;=10")/Table4[[#This Row],[Count]]</f>
        <v>1</v>
      </c>
      <c r="R45" s="2">
        <f>COUNTIFS(Table2[Sub-Sector],Table4[[#This Row],[Sub-Sector]],Table2[% Price above 20 EMA],"&gt;=0")/Table4[[#This Row],[Count]]</f>
        <v>0.875</v>
      </c>
      <c r="S45" s="2">
        <f>COUNTIFS(Table2[Sub-Sector],Table4[[#This Row],[Sub-Sector]],Table2[% Price above 50 EMA],"&gt;=0")/Table4[[#This Row],[Count]]</f>
        <v>1</v>
      </c>
      <c r="T45" s="2">
        <f>COUNTIFS(Table2[Sub-Sector],Table4[[#This Row],[Sub-Sector]],Table2[% Price above 200 EMA],"&gt;=0")/Table4[[#This Row],[Count]]</f>
        <v>1</v>
      </c>
      <c r="U45" s="2">
        <f>COUNTIFS(Table2[Sub-Sector],Table4[[#This Row],[Sub-Sector]],Table2[Rate of Change - Zone],"Positive")/Table4[[#This Row],[Count]]</f>
        <v>0.875</v>
      </c>
      <c r="V45" s="2">
        <f>COUNTIFS(Table2[Sub-Sector],Table4[[#This Row],[Sub-Sector]],Table2[Sharpe Ratio],"&gt;=0.10")/Table4[[#This Row],[Count]]</f>
        <v>0.125</v>
      </c>
      <c r="W4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361.5</v>
      </c>
      <c r="X45">
        <f>_xlfn.RANK.AVG(Table4[[#This Row],[Score]],Table4[Score],1)</f>
        <v>37</v>
      </c>
      <c r="Y4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203</v>
      </c>
      <c r="Z45">
        <f>_xlfn.RANK.AVG(Table4[[#This Row],[Score 2 ]],Table4[[Score 2 ]],1)</f>
        <v>44</v>
      </c>
    </row>
    <row r="46" spans="1:26" x14ac:dyDescent="0.3">
      <c r="A46" t="s">
        <v>133</v>
      </c>
      <c r="B46">
        <f>COUNTIFS(Table2[Sub-Sector],Table4[[#This Row],[Sub-Sector]])</f>
        <v>6</v>
      </c>
      <c r="C46" s="2">
        <f>COUNTIFS(Table2[Sub-Sector],Table4[[#This Row],[Sub-Sector]],Table2[Uptrend],"Uptrend")/Table4[[#This Row],[Count]]</f>
        <v>0.5</v>
      </c>
      <c r="D46" s="2">
        <f>COUNTIFS(Table2[Sub-Sector],Table4[[#This Row],[Sub-Sector]],Table2[1W Return vs Nifty],"&gt;=5")/Table4[[#This Row],[Count]]</f>
        <v>0.5</v>
      </c>
      <c r="E46" s="2">
        <f>COUNTIFS(Table2[Sub-Sector],Table4[[#This Row],[Sub-Sector]],Table2[1M Return vs Nifty],"&gt;=5")/Table4[[#This Row],[Count]]</f>
        <v>0.33333333333333331</v>
      </c>
      <c r="F46" s="2">
        <f>COUNTIFS(Table2[Sub-Sector],Table4[[#This Row],[Sub-Sector]],Table2[6M Return vs Nifty],"&gt;=10")/Table4[[#This Row],[Count]]</f>
        <v>0.66666666666666663</v>
      </c>
      <c r="G46" s="2">
        <f>COUNTIFS(Table2[Sub-Sector],Table4[[#This Row],[Sub-Sector]],Table2[1Y Return vs Nifty],"&gt;=10")/Table4[[#This Row],[Count]]</f>
        <v>0.5</v>
      </c>
      <c r="H46" s="2">
        <f>COUNTIFS(Table2[Sub-Sector],Table4[[#This Row],[Sub-Sector]],Table2[RSI Exponential â€“ 14D],"&gt;=50")/Table4[[#This Row],[Count]]</f>
        <v>0.83333333333333337</v>
      </c>
      <c r="I46" s="2">
        <f>COUNTIFS(Table2[Sub-Sector],Table4[[#This Row],[Sub-Sector]],Table2[Relative Volume],"&gt;=1")/Table4[[#This Row],[Count]]</f>
        <v>0.16666666666666666</v>
      </c>
      <c r="J46" s="2">
        <f>COUNTIFS(Table2[Sub-Sector],Table4[[#This Row],[Sub-Sector]],Table2[% Away From Day Low],"&gt;=0.05")/Table4[[#This Row],[Count]]</f>
        <v>0</v>
      </c>
      <c r="K46" s="2">
        <f>COUNTIFS(Table2[Sub-Sector],Table4[[#This Row],[Sub-Sector]],Table2[% Away From Day High],"&lt;=0.05")/Table4[[#This Row],[Count]]</f>
        <v>0.83333333333333337</v>
      </c>
      <c r="L46" s="2">
        <f>COUNTIFS(Table2[Sub-Sector],Table4[[#This Row],[Sub-Sector]],Table2[% Away From Current Week Low],"&gt;=0.05")/Table4[[#This Row],[Count]]</f>
        <v>0.66666666666666663</v>
      </c>
      <c r="M46" s="2">
        <f>COUNTIFS(Table2[Sub-Sector],Table4[[#This Row],[Sub-Sector]],Table2[% Away From Current Week High],"&lt;=0.05")/Table4[[#This Row],[Count]]</f>
        <v>0.83333333333333337</v>
      </c>
      <c r="N46" s="2">
        <f>COUNTIFS(Table2[Sub-Sector],Table4[[#This Row],[Sub-Sector]],Table2[% Away From Current Month Low],"&gt;=0.05")/Table4[[#This Row],[Count]]</f>
        <v>1</v>
      </c>
      <c r="O46" s="2">
        <f>COUNTIFS(Table2[Sub-Sector],Table4[[#This Row],[Sub-Sector]],Table2[% Away From Current Month High],"&lt;=0.05")/Table4[[#This Row],[Count]]</f>
        <v>0.5</v>
      </c>
      <c r="P46" s="2">
        <f>COUNTIFS(Table2[Sub-Sector],Table4[[#This Row],[Sub-Sector]],Table2[% Away From 52W High],"&lt;=10")/Table4[[#This Row],[Count]]</f>
        <v>0.33333333333333331</v>
      </c>
      <c r="Q46" s="2">
        <f>COUNTIFS(Table2[Sub-Sector],Table4[[#This Row],[Sub-Sector]],Table2[% Away From 52W Low],"&gt;=10")/Table4[[#This Row],[Count]]</f>
        <v>1</v>
      </c>
      <c r="R46" s="2">
        <f>COUNTIFS(Table2[Sub-Sector],Table4[[#This Row],[Sub-Sector]],Table2[% Price above 20 EMA],"&gt;=0")/Table4[[#This Row],[Count]]</f>
        <v>0.83333333333333337</v>
      </c>
      <c r="S46" s="2">
        <f>COUNTIFS(Table2[Sub-Sector],Table4[[#This Row],[Sub-Sector]],Table2[% Price above 50 EMA],"&gt;=0")/Table4[[#This Row],[Count]]</f>
        <v>0.66666666666666663</v>
      </c>
      <c r="T46" s="2">
        <f>COUNTIFS(Table2[Sub-Sector],Table4[[#This Row],[Sub-Sector]],Table2[% Price above 200 EMA],"&gt;=0")/Table4[[#This Row],[Count]]</f>
        <v>0.83333333333333337</v>
      </c>
      <c r="U46" s="2">
        <f>COUNTIFS(Table2[Sub-Sector],Table4[[#This Row],[Sub-Sector]],Table2[Rate of Change - Zone],"Positive")/Table4[[#This Row],[Count]]</f>
        <v>1</v>
      </c>
      <c r="V46" s="2">
        <f>COUNTIFS(Table2[Sub-Sector],Table4[[#This Row],[Sub-Sector]],Table2[Sharpe Ratio],"&gt;=0.10")/Table4[[#This Row],[Count]]</f>
        <v>0.5</v>
      </c>
      <c r="W4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365.5</v>
      </c>
      <c r="X46">
        <f>_xlfn.RANK.AVG(Table4[[#This Row],[Score]],Table4[Score],1)</f>
        <v>38</v>
      </c>
      <c r="Y4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203.5</v>
      </c>
      <c r="Z46">
        <f>_xlfn.RANK.AVG(Table4[[#This Row],[Score 2 ]],Table4[[Score 2 ]],1)</f>
        <v>45</v>
      </c>
    </row>
    <row r="47" spans="1:26" x14ac:dyDescent="0.3">
      <c r="A47" t="s">
        <v>51</v>
      </c>
      <c r="B47">
        <f>COUNTIFS(Table2[Sub-Sector],Table4[[#This Row],[Sub-Sector]])</f>
        <v>44</v>
      </c>
      <c r="C47" s="2">
        <f>COUNTIFS(Table2[Sub-Sector],Table4[[#This Row],[Sub-Sector]],Table2[Uptrend],"Uptrend")/Table4[[#This Row],[Count]]</f>
        <v>0.93181818181818177</v>
      </c>
      <c r="D47" s="2">
        <f>COUNTIFS(Table2[Sub-Sector],Table4[[#This Row],[Sub-Sector]],Table2[1W Return vs Nifty],"&gt;=5")/Table4[[#This Row],[Count]]</f>
        <v>0.27272727272727271</v>
      </c>
      <c r="E47" s="2">
        <f>COUNTIFS(Table2[Sub-Sector],Table4[[#This Row],[Sub-Sector]],Table2[1M Return vs Nifty],"&gt;=5")/Table4[[#This Row],[Count]]</f>
        <v>0.75</v>
      </c>
      <c r="F47" s="2">
        <f>COUNTIFS(Table2[Sub-Sector],Table4[[#This Row],[Sub-Sector]],Table2[6M Return vs Nifty],"&gt;=10")/Table4[[#This Row],[Count]]</f>
        <v>0.5</v>
      </c>
      <c r="G47" s="2">
        <f>COUNTIFS(Table2[Sub-Sector],Table4[[#This Row],[Sub-Sector]],Table2[1Y Return vs Nifty],"&gt;=10")/Table4[[#This Row],[Count]]</f>
        <v>0.65909090909090906</v>
      </c>
      <c r="H47" s="2">
        <f>COUNTIFS(Table2[Sub-Sector],Table4[[#This Row],[Sub-Sector]],Table2[RSI Exponential â€“ 14D],"&gt;=50")/Table4[[#This Row],[Count]]</f>
        <v>0.93181818181818177</v>
      </c>
      <c r="I47" s="2">
        <f>COUNTIFS(Table2[Sub-Sector],Table4[[#This Row],[Sub-Sector]],Table2[Relative Volume],"&gt;=1")/Table4[[#This Row],[Count]]</f>
        <v>0.40909090909090912</v>
      </c>
      <c r="J47" s="2">
        <f>COUNTIFS(Table2[Sub-Sector],Table4[[#This Row],[Sub-Sector]],Table2[% Away From Day Low],"&gt;=0.05")/Table4[[#This Row],[Count]]</f>
        <v>2.2727272727272728E-2</v>
      </c>
      <c r="K47" s="2">
        <f>COUNTIFS(Table2[Sub-Sector],Table4[[#This Row],[Sub-Sector]],Table2[% Away From Day High],"&lt;=0.05")/Table4[[#This Row],[Count]]</f>
        <v>1</v>
      </c>
      <c r="L47" s="2">
        <f>COUNTIFS(Table2[Sub-Sector],Table4[[#This Row],[Sub-Sector]],Table2[% Away From Current Week Low],"&gt;=0.05")/Table4[[#This Row],[Count]]</f>
        <v>0.45454545454545453</v>
      </c>
      <c r="M47" s="2">
        <f>COUNTIFS(Table2[Sub-Sector],Table4[[#This Row],[Sub-Sector]],Table2[% Away From Current Week High],"&lt;=0.05")/Table4[[#This Row],[Count]]</f>
        <v>0.90909090909090906</v>
      </c>
      <c r="N47" s="2">
        <f>COUNTIFS(Table2[Sub-Sector],Table4[[#This Row],[Sub-Sector]],Table2[% Away From Current Month Low],"&gt;=0.05")/Table4[[#This Row],[Count]]</f>
        <v>0.86363636363636365</v>
      </c>
      <c r="O47" s="2">
        <f>COUNTIFS(Table2[Sub-Sector],Table4[[#This Row],[Sub-Sector]],Table2[% Away From Current Month High],"&lt;=0.05")/Table4[[#This Row],[Count]]</f>
        <v>0.72727272727272729</v>
      </c>
      <c r="P47" s="2">
        <f>COUNTIFS(Table2[Sub-Sector],Table4[[#This Row],[Sub-Sector]],Table2[% Away From 52W High],"&lt;=10")/Table4[[#This Row],[Count]]</f>
        <v>0.77272727272727271</v>
      </c>
      <c r="Q47" s="2">
        <f>COUNTIFS(Table2[Sub-Sector],Table4[[#This Row],[Sub-Sector]],Table2[% Away From 52W Low],"&gt;=10")/Table4[[#This Row],[Count]]</f>
        <v>1</v>
      </c>
      <c r="R47" s="2">
        <f>COUNTIFS(Table2[Sub-Sector],Table4[[#This Row],[Sub-Sector]],Table2[% Price above 20 EMA],"&gt;=0")/Table4[[#This Row],[Count]]</f>
        <v>0.86363636363636365</v>
      </c>
      <c r="S47" s="2">
        <f>COUNTIFS(Table2[Sub-Sector],Table4[[#This Row],[Sub-Sector]],Table2[% Price above 50 EMA],"&gt;=0")/Table4[[#This Row],[Count]]</f>
        <v>0.90909090909090906</v>
      </c>
      <c r="T47" s="2">
        <f>COUNTIFS(Table2[Sub-Sector],Table4[[#This Row],[Sub-Sector]],Table2[% Price above 200 EMA],"&gt;=0")/Table4[[#This Row],[Count]]</f>
        <v>0.97727272727272729</v>
      </c>
      <c r="U47" s="2">
        <f>COUNTIFS(Table2[Sub-Sector],Table4[[#This Row],[Sub-Sector]],Table2[Rate of Change - Zone],"Positive")/Table4[[#This Row],[Count]]</f>
        <v>0.86363636363636365</v>
      </c>
      <c r="V47" s="2">
        <f>COUNTIFS(Table2[Sub-Sector],Table4[[#This Row],[Sub-Sector]],Table2[Sharpe Ratio],"&gt;=0.10")/Table4[[#This Row],[Count]]</f>
        <v>9.0909090909090912E-2</v>
      </c>
      <c r="W4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308</v>
      </c>
      <c r="X47">
        <f>_xlfn.RANK.AVG(Table4[[#This Row],[Score]],Table4[Score],1)</f>
        <v>29</v>
      </c>
      <c r="Y4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212</v>
      </c>
      <c r="Z47">
        <f>_xlfn.RANK.AVG(Table4[[#This Row],[Score 2 ]],Table4[[Score 2 ]],1)</f>
        <v>46</v>
      </c>
    </row>
    <row r="48" spans="1:26" x14ac:dyDescent="0.3">
      <c r="A48" t="s">
        <v>60</v>
      </c>
      <c r="B48">
        <f>COUNTIFS(Table2[Sub-Sector],Table4[[#This Row],[Sub-Sector]])</f>
        <v>4</v>
      </c>
      <c r="C48" s="2">
        <f>COUNTIFS(Table2[Sub-Sector],Table4[[#This Row],[Sub-Sector]],Table2[Uptrend],"Uptrend")/Table4[[#This Row],[Count]]</f>
        <v>0.75</v>
      </c>
      <c r="D48" s="2">
        <f>COUNTIFS(Table2[Sub-Sector],Table4[[#This Row],[Sub-Sector]],Table2[1W Return vs Nifty],"&gt;=5")/Table4[[#This Row],[Count]]</f>
        <v>0</v>
      </c>
      <c r="E48" s="2">
        <f>COUNTIFS(Table2[Sub-Sector],Table4[[#This Row],[Sub-Sector]],Table2[1M Return vs Nifty],"&gt;=5")/Table4[[#This Row],[Count]]</f>
        <v>0.25</v>
      </c>
      <c r="F48" s="2">
        <f>COUNTIFS(Table2[Sub-Sector],Table4[[#This Row],[Sub-Sector]],Table2[6M Return vs Nifty],"&gt;=10")/Table4[[#This Row],[Count]]</f>
        <v>0.25</v>
      </c>
      <c r="G48" s="2">
        <f>COUNTIFS(Table2[Sub-Sector],Table4[[#This Row],[Sub-Sector]],Table2[1Y Return vs Nifty],"&gt;=10")/Table4[[#This Row],[Count]]</f>
        <v>0.75</v>
      </c>
      <c r="H48" s="2">
        <f>COUNTIFS(Table2[Sub-Sector],Table4[[#This Row],[Sub-Sector]],Table2[RSI Exponential â€“ 14D],"&gt;=50")/Table4[[#This Row],[Count]]</f>
        <v>0</v>
      </c>
      <c r="I48" s="2">
        <f>COUNTIFS(Table2[Sub-Sector],Table4[[#This Row],[Sub-Sector]],Table2[Relative Volume],"&gt;=1")/Table4[[#This Row],[Count]]</f>
        <v>0.25</v>
      </c>
      <c r="J48" s="2">
        <f>COUNTIFS(Table2[Sub-Sector],Table4[[#This Row],[Sub-Sector]],Table2[% Away From Day Low],"&gt;=0.05")/Table4[[#This Row],[Count]]</f>
        <v>0</v>
      </c>
      <c r="K48" s="2">
        <f>COUNTIFS(Table2[Sub-Sector],Table4[[#This Row],[Sub-Sector]],Table2[% Away From Day High],"&lt;=0.05")/Table4[[#This Row],[Count]]</f>
        <v>1</v>
      </c>
      <c r="L48" s="2">
        <f>COUNTIFS(Table2[Sub-Sector],Table4[[#This Row],[Sub-Sector]],Table2[% Away From Current Week Low],"&gt;=0.05")/Table4[[#This Row],[Count]]</f>
        <v>0</v>
      </c>
      <c r="M48" s="2">
        <f>COUNTIFS(Table2[Sub-Sector],Table4[[#This Row],[Sub-Sector]],Table2[% Away From Current Week High],"&lt;=0.05")/Table4[[#This Row],[Count]]</f>
        <v>1</v>
      </c>
      <c r="N48" s="2">
        <f>COUNTIFS(Table2[Sub-Sector],Table4[[#This Row],[Sub-Sector]],Table2[% Away From Current Month Low],"&gt;=0.05")/Table4[[#This Row],[Count]]</f>
        <v>0.75</v>
      </c>
      <c r="O48" s="2">
        <f>COUNTIFS(Table2[Sub-Sector],Table4[[#This Row],[Sub-Sector]],Table2[% Away From Current Month High],"&lt;=0.05")/Table4[[#This Row],[Count]]</f>
        <v>0</v>
      </c>
      <c r="P48" s="2">
        <f>COUNTIFS(Table2[Sub-Sector],Table4[[#This Row],[Sub-Sector]],Table2[% Away From 52W High],"&lt;=10")/Table4[[#This Row],[Count]]</f>
        <v>0.75</v>
      </c>
      <c r="Q48" s="2">
        <f>COUNTIFS(Table2[Sub-Sector],Table4[[#This Row],[Sub-Sector]],Table2[% Away From 52W Low],"&gt;=10")/Table4[[#This Row],[Count]]</f>
        <v>1</v>
      </c>
      <c r="R48" s="2">
        <f>COUNTIFS(Table2[Sub-Sector],Table4[[#This Row],[Sub-Sector]],Table2[% Price above 20 EMA],"&gt;=0")/Table4[[#This Row],[Count]]</f>
        <v>0.5</v>
      </c>
      <c r="S48" s="2">
        <f>COUNTIFS(Table2[Sub-Sector],Table4[[#This Row],[Sub-Sector]],Table2[% Price above 50 EMA],"&gt;=0")/Table4[[#This Row],[Count]]</f>
        <v>0.75</v>
      </c>
      <c r="T48" s="2">
        <f>COUNTIFS(Table2[Sub-Sector],Table4[[#This Row],[Sub-Sector]],Table2[% Price above 200 EMA],"&gt;=0")/Table4[[#This Row],[Count]]</f>
        <v>1</v>
      </c>
      <c r="U48" s="2">
        <f>COUNTIFS(Table2[Sub-Sector],Table4[[#This Row],[Sub-Sector]],Table2[Rate of Change - Zone],"Positive")/Table4[[#This Row],[Count]]</f>
        <v>1</v>
      </c>
      <c r="V48" s="2">
        <f>COUNTIFS(Table2[Sub-Sector],Table4[[#This Row],[Sub-Sector]],Table2[Sharpe Ratio],"&gt;=0.10")/Table4[[#This Row],[Count]]</f>
        <v>0.75</v>
      </c>
      <c r="W4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428.5</v>
      </c>
      <c r="X48">
        <f>_xlfn.RANK.AVG(Table4[[#This Row],[Score]],Table4[Score],1)</f>
        <v>59</v>
      </c>
      <c r="Y4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215.5</v>
      </c>
      <c r="Z48">
        <f>_xlfn.RANK.AVG(Table4[[#This Row],[Score 2 ]],Table4[[Score 2 ]],1)</f>
        <v>47</v>
      </c>
    </row>
    <row r="49" spans="1:26" x14ac:dyDescent="0.3">
      <c r="A49" t="s">
        <v>124</v>
      </c>
      <c r="B49">
        <f>COUNTIFS(Table2[Sub-Sector],Table4[[#This Row],[Sub-Sector]])</f>
        <v>7</v>
      </c>
      <c r="C49" s="2">
        <f>COUNTIFS(Table2[Sub-Sector],Table4[[#This Row],[Sub-Sector]],Table2[Uptrend],"Uptrend")/Table4[[#This Row],[Count]]</f>
        <v>0.8571428571428571</v>
      </c>
      <c r="D49" s="2">
        <f>COUNTIFS(Table2[Sub-Sector],Table4[[#This Row],[Sub-Sector]],Table2[1W Return vs Nifty],"&gt;=5")/Table4[[#This Row],[Count]]</f>
        <v>0</v>
      </c>
      <c r="E49" s="2">
        <f>COUNTIFS(Table2[Sub-Sector],Table4[[#This Row],[Sub-Sector]],Table2[1M Return vs Nifty],"&gt;=5")/Table4[[#This Row],[Count]]</f>
        <v>0.14285714285714285</v>
      </c>
      <c r="F49" s="2">
        <f>COUNTIFS(Table2[Sub-Sector],Table4[[#This Row],[Sub-Sector]],Table2[6M Return vs Nifty],"&gt;=10")/Table4[[#This Row],[Count]]</f>
        <v>0.7142857142857143</v>
      </c>
      <c r="G49" s="2">
        <f>COUNTIFS(Table2[Sub-Sector],Table4[[#This Row],[Sub-Sector]],Table2[1Y Return vs Nifty],"&gt;=10")/Table4[[#This Row],[Count]]</f>
        <v>0.8571428571428571</v>
      </c>
      <c r="H49" s="2">
        <f>COUNTIFS(Table2[Sub-Sector],Table4[[#This Row],[Sub-Sector]],Table2[RSI Exponential â€“ 14D],"&gt;=50")/Table4[[#This Row],[Count]]</f>
        <v>0.5714285714285714</v>
      </c>
      <c r="I49" s="2">
        <f>COUNTIFS(Table2[Sub-Sector],Table4[[#This Row],[Sub-Sector]],Table2[Relative Volume],"&gt;=1")/Table4[[#This Row],[Count]]</f>
        <v>0.14285714285714285</v>
      </c>
      <c r="J49" s="2">
        <f>COUNTIFS(Table2[Sub-Sector],Table4[[#This Row],[Sub-Sector]],Table2[% Away From Day Low],"&gt;=0.05")/Table4[[#This Row],[Count]]</f>
        <v>0</v>
      </c>
      <c r="K49" s="2">
        <f>COUNTIFS(Table2[Sub-Sector],Table4[[#This Row],[Sub-Sector]],Table2[% Away From Day High],"&lt;=0.05")/Table4[[#This Row],[Count]]</f>
        <v>1</v>
      </c>
      <c r="L49" s="2">
        <f>COUNTIFS(Table2[Sub-Sector],Table4[[#This Row],[Sub-Sector]],Table2[% Away From Current Week Low],"&gt;=0.05")/Table4[[#This Row],[Count]]</f>
        <v>0</v>
      </c>
      <c r="M49" s="2">
        <f>COUNTIFS(Table2[Sub-Sector],Table4[[#This Row],[Sub-Sector]],Table2[% Away From Current Week High],"&lt;=0.05")/Table4[[#This Row],[Count]]</f>
        <v>0.8571428571428571</v>
      </c>
      <c r="N49" s="2">
        <f>COUNTIFS(Table2[Sub-Sector],Table4[[#This Row],[Sub-Sector]],Table2[% Away From Current Month Low],"&gt;=0.05")/Table4[[#This Row],[Count]]</f>
        <v>0.5714285714285714</v>
      </c>
      <c r="O49" s="2">
        <f>COUNTIFS(Table2[Sub-Sector],Table4[[#This Row],[Sub-Sector]],Table2[% Away From Current Month High],"&lt;=0.05")/Table4[[#This Row],[Count]]</f>
        <v>0</v>
      </c>
      <c r="P49" s="2">
        <f>COUNTIFS(Table2[Sub-Sector],Table4[[#This Row],[Sub-Sector]],Table2[% Away From 52W High],"&lt;=10")/Table4[[#This Row],[Count]]</f>
        <v>0</v>
      </c>
      <c r="Q49" s="2">
        <f>COUNTIFS(Table2[Sub-Sector],Table4[[#This Row],[Sub-Sector]],Table2[% Away From 52W Low],"&gt;=10")/Table4[[#This Row],[Count]]</f>
        <v>1</v>
      </c>
      <c r="R49" s="2">
        <f>COUNTIFS(Table2[Sub-Sector],Table4[[#This Row],[Sub-Sector]],Table2[% Price above 20 EMA],"&gt;=0")/Table4[[#This Row],[Count]]</f>
        <v>0.42857142857142855</v>
      </c>
      <c r="S49" s="2">
        <f>COUNTIFS(Table2[Sub-Sector],Table4[[#This Row],[Sub-Sector]],Table2[% Price above 50 EMA],"&gt;=0")/Table4[[#This Row],[Count]]</f>
        <v>0.8571428571428571</v>
      </c>
      <c r="T49" s="2">
        <f>COUNTIFS(Table2[Sub-Sector],Table4[[#This Row],[Sub-Sector]],Table2[% Price above 200 EMA],"&gt;=0")/Table4[[#This Row],[Count]]</f>
        <v>0.8571428571428571</v>
      </c>
      <c r="U49" s="2">
        <f>COUNTIFS(Table2[Sub-Sector],Table4[[#This Row],[Sub-Sector]],Table2[Rate of Change - Zone],"Positive")/Table4[[#This Row],[Count]]</f>
        <v>0.7142857142857143</v>
      </c>
      <c r="V49" s="2">
        <f>COUNTIFS(Table2[Sub-Sector],Table4[[#This Row],[Sub-Sector]],Table2[Sharpe Ratio],"&gt;=0.10")/Table4[[#This Row],[Count]]</f>
        <v>0.8571428571428571</v>
      </c>
      <c r="W4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442.5</v>
      </c>
      <c r="X49">
        <f>_xlfn.RANK.AVG(Table4[[#This Row],[Score]],Table4[Score],1)</f>
        <v>64</v>
      </c>
      <c r="Y4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223</v>
      </c>
      <c r="Z49">
        <f>_xlfn.RANK.AVG(Table4[[#This Row],[Score 2 ]],Table4[[Score 2 ]],1)</f>
        <v>48</v>
      </c>
    </row>
    <row r="50" spans="1:26" x14ac:dyDescent="0.3">
      <c r="A50" t="s">
        <v>887</v>
      </c>
      <c r="B50">
        <f>COUNTIFS(Table2[Sub-Sector],Table4[[#This Row],[Sub-Sector]])</f>
        <v>3</v>
      </c>
      <c r="C50" s="2">
        <f>COUNTIFS(Table2[Sub-Sector],Table4[[#This Row],[Sub-Sector]],Table2[Uptrend],"Uptrend")/Table4[[#This Row],[Count]]</f>
        <v>0.66666666666666663</v>
      </c>
      <c r="D50" s="2">
        <f>COUNTIFS(Table2[Sub-Sector],Table4[[#This Row],[Sub-Sector]],Table2[1W Return vs Nifty],"&gt;=5")/Table4[[#This Row],[Count]]</f>
        <v>0</v>
      </c>
      <c r="E50" s="2">
        <f>COUNTIFS(Table2[Sub-Sector],Table4[[#This Row],[Sub-Sector]],Table2[1M Return vs Nifty],"&gt;=5")/Table4[[#This Row],[Count]]</f>
        <v>0.66666666666666663</v>
      </c>
      <c r="F50" s="2">
        <f>COUNTIFS(Table2[Sub-Sector],Table4[[#This Row],[Sub-Sector]],Table2[6M Return vs Nifty],"&gt;=10")/Table4[[#This Row],[Count]]</f>
        <v>0.33333333333333331</v>
      </c>
      <c r="G50" s="2">
        <f>COUNTIFS(Table2[Sub-Sector],Table4[[#This Row],[Sub-Sector]],Table2[1Y Return vs Nifty],"&gt;=10")/Table4[[#This Row],[Count]]</f>
        <v>1</v>
      </c>
      <c r="H50" s="2">
        <f>COUNTIFS(Table2[Sub-Sector],Table4[[#This Row],[Sub-Sector]],Table2[RSI Exponential â€“ 14D],"&gt;=50")/Table4[[#This Row],[Count]]</f>
        <v>0.66666666666666663</v>
      </c>
      <c r="I50" s="2">
        <f>COUNTIFS(Table2[Sub-Sector],Table4[[#This Row],[Sub-Sector]],Table2[Relative Volume],"&gt;=1")/Table4[[#This Row],[Count]]</f>
        <v>0.33333333333333331</v>
      </c>
      <c r="J50" s="2">
        <f>COUNTIFS(Table2[Sub-Sector],Table4[[#This Row],[Sub-Sector]],Table2[% Away From Day Low],"&gt;=0.05")/Table4[[#This Row],[Count]]</f>
        <v>0</v>
      </c>
      <c r="K50" s="2">
        <f>COUNTIFS(Table2[Sub-Sector],Table4[[#This Row],[Sub-Sector]],Table2[% Away From Day High],"&lt;=0.05")/Table4[[#This Row],[Count]]</f>
        <v>1</v>
      </c>
      <c r="L50" s="2">
        <f>COUNTIFS(Table2[Sub-Sector],Table4[[#This Row],[Sub-Sector]],Table2[% Away From Current Week Low],"&gt;=0.05")/Table4[[#This Row],[Count]]</f>
        <v>0.33333333333333331</v>
      </c>
      <c r="M50" s="2">
        <f>COUNTIFS(Table2[Sub-Sector],Table4[[#This Row],[Sub-Sector]],Table2[% Away From Current Week High],"&lt;=0.05")/Table4[[#This Row],[Count]]</f>
        <v>0.66666666666666663</v>
      </c>
      <c r="N50" s="2">
        <f>COUNTIFS(Table2[Sub-Sector],Table4[[#This Row],[Sub-Sector]],Table2[% Away From Current Month Low],"&gt;=0.05")/Table4[[#This Row],[Count]]</f>
        <v>0.33333333333333331</v>
      </c>
      <c r="O50" s="2">
        <f>COUNTIFS(Table2[Sub-Sector],Table4[[#This Row],[Sub-Sector]],Table2[% Away From Current Month High],"&lt;=0.05")/Table4[[#This Row],[Count]]</f>
        <v>0</v>
      </c>
      <c r="P50" s="2">
        <f>COUNTIFS(Table2[Sub-Sector],Table4[[#This Row],[Sub-Sector]],Table2[% Away From 52W High],"&lt;=10")/Table4[[#This Row],[Count]]</f>
        <v>0.33333333333333331</v>
      </c>
      <c r="Q50" s="2">
        <f>COUNTIFS(Table2[Sub-Sector],Table4[[#This Row],[Sub-Sector]],Table2[% Away From 52W Low],"&gt;=10")/Table4[[#This Row],[Count]]</f>
        <v>1</v>
      </c>
      <c r="R50" s="2">
        <f>COUNTIFS(Table2[Sub-Sector],Table4[[#This Row],[Sub-Sector]],Table2[% Price above 20 EMA],"&gt;=0")/Table4[[#This Row],[Count]]</f>
        <v>0.33333333333333331</v>
      </c>
      <c r="S50" s="2">
        <f>COUNTIFS(Table2[Sub-Sector],Table4[[#This Row],[Sub-Sector]],Table2[% Price above 50 EMA],"&gt;=0")/Table4[[#This Row],[Count]]</f>
        <v>0.66666666666666663</v>
      </c>
      <c r="T50" s="2">
        <f>COUNTIFS(Table2[Sub-Sector],Table4[[#This Row],[Sub-Sector]],Table2[% Price above 200 EMA],"&gt;=0")/Table4[[#This Row],[Count]]</f>
        <v>1</v>
      </c>
      <c r="U50" s="2">
        <f>COUNTIFS(Table2[Sub-Sector],Table4[[#This Row],[Sub-Sector]],Table2[Rate of Change - Zone],"Positive")/Table4[[#This Row],[Count]]</f>
        <v>0.66666666666666663</v>
      </c>
      <c r="V50" s="2">
        <f>COUNTIFS(Table2[Sub-Sector],Table4[[#This Row],[Sub-Sector]],Table2[Sharpe Ratio],"&gt;=0.10")/Table4[[#This Row],[Count]]</f>
        <v>0</v>
      </c>
      <c r="W5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407</v>
      </c>
      <c r="X50">
        <f>_xlfn.RANK.AVG(Table4[[#This Row],[Score]],Table4[Score],1)</f>
        <v>52</v>
      </c>
      <c r="Y5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230</v>
      </c>
      <c r="Z50">
        <f>_xlfn.RANK.AVG(Table4[[#This Row],[Score 2 ]],Table4[[Score 2 ]],1)</f>
        <v>49</v>
      </c>
    </row>
    <row r="51" spans="1:26" x14ac:dyDescent="0.3">
      <c r="A51" t="s">
        <v>136</v>
      </c>
      <c r="B51">
        <f>COUNTIFS(Table2[Sub-Sector],Table4[[#This Row],[Sub-Sector]])</f>
        <v>4</v>
      </c>
      <c r="C51" s="2">
        <f>COUNTIFS(Table2[Sub-Sector],Table4[[#This Row],[Sub-Sector]],Table2[Uptrend],"Uptrend")/Table4[[#This Row],[Count]]</f>
        <v>0.25</v>
      </c>
      <c r="D51" s="2">
        <f>COUNTIFS(Table2[Sub-Sector],Table4[[#This Row],[Sub-Sector]],Table2[1W Return vs Nifty],"&gt;=5")/Table4[[#This Row],[Count]]</f>
        <v>0</v>
      </c>
      <c r="E51" s="2">
        <f>COUNTIFS(Table2[Sub-Sector],Table4[[#This Row],[Sub-Sector]],Table2[1M Return vs Nifty],"&gt;=5")/Table4[[#This Row],[Count]]</f>
        <v>0.25</v>
      </c>
      <c r="F51" s="2">
        <f>COUNTIFS(Table2[Sub-Sector],Table4[[#This Row],[Sub-Sector]],Table2[6M Return vs Nifty],"&gt;=10")/Table4[[#This Row],[Count]]</f>
        <v>0.25</v>
      </c>
      <c r="G51" s="2">
        <f>COUNTIFS(Table2[Sub-Sector],Table4[[#This Row],[Sub-Sector]],Table2[1Y Return vs Nifty],"&gt;=10")/Table4[[#This Row],[Count]]</f>
        <v>1</v>
      </c>
      <c r="H51" s="2">
        <f>COUNTIFS(Table2[Sub-Sector],Table4[[#This Row],[Sub-Sector]],Table2[RSI Exponential â€“ 14D],"&gt;=50")/Table4[[#This Row],[Count]]</f>
        <v>0.25</v>
      </c>
      <c r="I51" s="2">
        <f>COUNTIFS(Table2[Sub-Sector],Table4[[#This Row],[Sub-Sector]],Table2[Relative Volume],"&gt;=1")/Table4[[#This Row],[Count]]</f>
        <v>0.5</v>
      </c>
      <c r="J51" s="2">
        <f>COUNTIFS(Table2[Sub-Sector],Table4[[#This Row],[Sub-Sector]],Table2[% Away From Day Low],"&gt;=0.05")/Table4[[#This Row],[Count]]</f>
        <v>0.25</v>
      </c>
      <c r="K51" s="2">
        <f>COUNTIFS(Table2[Sub-Sector],Table4[[#This Row],[Sub-Sector]],Table2[% Away From Day High],"&lt;=0.05")/Table4[[#This Row],[Count]]</f>
        <v>0.75</v>
      </c>
      <c r="L51" s="2">
        <f>COUNTIFS(Table2[Sub-Sector],Table4[[#This Row],[Sub-Sector]],Table2[% Away From Current Week Low],"&gt;=0.05")/Table4[[#This Row],[Count]]</f>
        <v>0.5</v>
      </c>
      <c r="M51" s="2">
        <f>COUNTIFS(Table2[Sub-Sector],Table4[[#This Row],[Sub-Sector]],Table2[% Away From Current Week High],"&lt;=0.05")/Table4[[#This Row],[Count]]</f>
        <v>0.75</v>
      </c>
      <c r="N51" s="2">
        <f>COUNTIFS(Table2[Sub-Sector],Table4[[#This Row],[Sub-Sector]],Table2[% Away From Current Month Low],"&gt;=0.05")/Table4[[#This Row],[Count]]</f>
        <v>0.5</v>
      </c>
      <c r="O51" s="2">
        <f>COUNTIFS(Table2[Sub-Sector],Table4[[#This Row],[Sub-Sector]],Table2[% Away From Current Month High],"&lt;=0.05")/Table4[[#This Row],[Count]]</f>
        <v>0</v>
      </c>
      <c r="P51" s="2">
        <f>COUNTIFS(Table2[Sub-Sector],Table4[[#This Row],[Sub-Sector]],Table2[% Away From 52W High],"&lt;=10")/Table4[[#This Row],[Count]]</f>
        <v>0.25</v>
      </c>
      <c r="Q51" s="2">
        <f>COUNTIFS(Table2[Sub-Sector],Table4[[#This Row],[Sub-Sector]],Table2[% Away From 52W Low],"&gt;=10")/Table4[[#This Row],[Count]]</f>
        <v>1</v>
      </c>
      <c r="R51" s="2">
        <f>COUNTIFS(Table2[Sub-Sector],Table4[[#This Row],[Sub-Sector]],Table2[% Price above 20 EMA],"&gt;=0")/Table4[[#This Row],[Count]]</f>
        <v>0.25</v>
      </c>
      <c r="S51" s="2">
        <f>COUNTIFS(Table2[Sub-Sector],Table4[[#This Row],[Sub-Sector]],Table2[% Price above 50 EMA],"&gt;=0")/Table4[[#This Row],[Count]]</f>
        <v>0.25</v>
      </c>
      <c r="T51" s="2">
        <f>COUNTIFS(Table2[Sub-Sector],Table4[[#This Row],[Sub-Sector]],Table2[% Price above 200 EMA],"&gt;=0")/Table4[[#This Row],[Count]]</f>
        <v>0.75</v>
      </c>
      <c r="U51" s="2">
        <f>COUNTIFS(Table2[Sub-Sector],Table4[[#This Row],[Sub-Sector]],Table2[Rate of Change - Zone],"Positive")/Table4[[#This Row],[Count]]</f>
        <v>0.5</v>
      </c>
      <c r="V51" s="2">
        <f>COUNTIFS(Table2[Sub-Sector],Table4[[#This Row],[Sub-Sector]],Table2[Sharpe Ratio],"&gt;=0.10")/Table4[[#This Row],[Count]]</f>
        <v>0.5</v>
      </c>
      <c r="W5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504</v>
      </c>
      <c r="X51">
        <f>_xlfn.RANK.AVG(Table4[[#This Row],[Score]],Table4[Score],1)</f>
        <v>84.5</v>
      </c>
      <c r="Y5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231.5</v>
      </c>
      <c r="Z51">
        <f>_xlfn.RANK.AVG(Table4[[#This Row],[Score 2 ]],Table4[[Score 2 ]],1)</f>
        <v>50</v>
      </c>
    </row>
    <row r="52" spans="1:26" x14ac:dyDescent="0.3">
      <c r="A52" t="s">
        <v>224</v>
      </c>
      <c r="B52">
        <f>COUNTIFS(Table2[Sub-Sector],Table4[[#This Row],[Sub-Sector]])</f>
        <v>9</v>
      </c>
      <c r="C52" s="2">
        <f>COUNTIFS(Table2[Sub-Sector],Table4[[#This Row],[Sub-Sector]],Table2[Uptrend],"Uptrend")/Table4[[#This Row],[Count]]</f>
        <v>0.55555555555555558</v>
      </c>
      <c r="D52" s="2">
        <f>COUNTIFS(Table2[Sub-Sector],Table4[[#This Row],[Sub-Sector]],Table2[1W Return vs Nifty],"&gt;=5")/Table4[[#This Row],[Count]]</f>
        <v>0.1111111111111111</v>
      </c>
      <c r="E52" s="2">
        <f>COUNTIFS(Table2[Sub-Sector],Table4[[#This Row],[Sub-Sector]],Table2[1M Return vs Nifty],"&gt;=5")/Table4[[#This Row],[Count]]</f>
        <v>0.33333333333333331</v>
      </c>
      <c r="F52" s="2">
        <f>COUNTIFS(Table2[Sub-Sector],Table4[[#This Row],[Sub-Sector]],Table2[6M Return vs Nifty],"&gt;=10")/Table4[[#This Row],[Count]]</f>
        <v>0.55555555555555558</v>
      </c>
      <c r="G52" s="2">
        <f>COUNTIFS(Table2[Sub-Sector],Table4[[#This Row],[Sub-Sector]],Table2[1Y Return vs Nifty],"&gt;=10")/Table4[[#This Row],[Count]]</f>
        <v>0.44444444444444442</v>
      </c>
      <c r="H52" s="2">
        <f>COUNTIFS(Table2[Sub-Sector],Table4[[#This Row],[Sub-Sector]],Table2[RSI Exponential â€“ 14D],"&gt;=50")/Table4[[#This Row],[Count]]</f>
        <v>0.55555555555555558</v>
      </c>
      <c r="I52" s="2">
        <f>COUNTIFS(Table2[Sub-Sector],Table4[[#This Row],[Sub-Sector]],Table2[Relative Volume],"&gt;=1")/Table4[[#This Row],[Count]]</f>
        <v>0.33333333333333331</v>
      </c>
      <c r="J52" s="2">
        <f>COUNTIFS(Table2[Sub-Sector],Table4[[#This Row],[Sub-Sector]],Table2[% Away From Day Low],"&gt;=0.05")/Table4[[#This Row],[Count]]</f>
        <v>0.1111111111111111</v>
      </c>
      <c r="K52" s="2">
        <f>COUNTIFS(Table2[Sub-Sector],Table4[[#This Row],[Sub-Sector]],Table2[% Away From Day High],"&lt;=0.05")/Table4[[#This Row],[Count]]</f>
        <v>1</v>
      </c>
      <c r="L52" s="2">
        <f>COUNTIFS(Table2[Sub-Sector],Table4[[#This Row],[Sub-Sector]],Table2[% Away From Current Week Low],"&gt;=0.05")/Table4[[#This Row],[Count]]</f>
        <v>0.1111111111111111</v>
      </c>
      <c r="M52" s="2">
        <f>COUNTIFS(Table2[Sub-Sector],Table4[[#This Row],[Sub-Sector]],Table2[% Away From Current Week High],"&lt;=0.05")/Table4[[#This Row],[Count]]</f>
        <v>0.77777777777777779</v>
      </c>
      <c r="N52" s="2">
        <f>COUNTIFS(Table2[Sub-Sector],Table4[[#This Row],[Sub-Sector]],Table2[% Away From Current Month Low],"&gt;=0.05")/Table4[[#This Row],[Count]]</f>
        <v>0.66666666666666663</v>
      </c>
      <c r="O52" s="2">
        <f>COUNTIFS(Table2[Sub-Sector],Table4[[#This Row],[Sub-Sector]],Table2[% Away From Current Month High],"&lt;=0.05")/Table4[[#This Row],[Count]]</f>
        <v>0.44444444444444442</v>
      </c>
      <c r="P52" s="2">
        <f>COUNTIFS(Table2[Sub-Sector],Table4[[#This Row],[Sub-Sector]],Table2[% Away From 52W High],"&lt;=10")/Table4[[#This Row],[Count]]</f>
        <v>0.44444444444444442</v>
      </c>
      <c r="Q52" s="2">
        <f>COUNTIFS(Table2[Sub-Sector],Table4[[#This Row],[Sub-Sector]],Table2[% Away From 52W Low],"&gt;=10")/Table4[[#This Row],[Count]]</f>
        <v>1</v>
      </c>
      <c r="R52" s="2">
        <f>COUNTIFS(Table2[Sub-Sector],Table4[[#This Row],[Sub-Sector]],Table2[% Price above 20 EMA],"&gt;=0")/Table4[[#This Row],[Count]]</f>
        <v>0.55555555555555558</v>
      </c>
      <c r="S52" s="2">
        <f>COUNTIFS(Table2[Sub-Sector],Table4[[#This Row],[Sub-Sector]],Table2[% Price above 50 EMA],"&gt;=0")/Table4[[#This Row],[Count]]</f>
        <v>0.55555555555555558</v>
      </c>
      <c r="T52" s="2">
        <f>COUNTIFS(Table2[Sub-Sector],Table4[[#This Row],[Sub-Sector]],Table2[% Price above 200 EMA],"&gt;=0")/Table4[[#This Row],[Count]]</f>
        <v>0.66666666666666663</v>
      </c>
      <c r="U52" s="2">
        <f>COUNTIFS(Table2[Sub-Sector],Table4[[#This Row],[Sub-Sector]],Table2[Rate of Change - Zone],"Positive")/Table4[[#This Row],[Count]]</f>
        <v>0.88888888888888884</v>
      </c>
      <c r="V52" s="2">
        <f>COUNTIFS(Table2[Sub-Sector],Table4[[#This Row],[Sub-Sector]],Table2[Sharpe Ratio],"&gt;=0.10")/Table4[[#This Row],[Count]]</f>
        <v>0.33333333333333331</v>
      </c>
      <c r="W5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429.5</v>
      </c>
      <c r="X52">
        <f>_xlfn.RANK.AVG(Table4[[#This Row],[Score]],Table4[Score],1)</f>
        <v>60</v>
      </c>
      <c r="Y5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232.5</v>
      </c>
      <c r="Z52">
        <f>_xlfn.RANK.AVG(Table4[[#This Row],[Score 2 ]],Table4[[Score 2 ]],1)</f>
        <v>51</v>
      </c>
    </row>
    <row r="53" spans="1:26" x14ac:dyDescent="0.3">
      <c r="A53" t="s">
        <v>568</v>
      </c>
      <c r="B53">
        <f>COUNTIFS(Table2[Sub-Sector],Table4[[#This Row],[Sub-Sector]])</f>
        <v>4</v>
      </c>
      <c r="C53" s="2">
        <f>COUNTIFS(Table2[Sub-Sector],Table4[[#This Row],[Sub-Sector]],Table2[Uptrend],"Uptrend")/Table4[[#This Row],[Count]]</f>
        <v>0.25</v>
      </c>
      <c r="D53" s="2">
        <f>COUNTIFS(Table2[Sub-Sector],Table4[[#This Row],[Sub-Sector]],Table2[1W Return vs Nifty],"&gt;=5")/Table4[[#This Row],[Count]]</f>
        <v>0</v>
      </c>
      <c r="E53" s="2">
        <f>COUNTIFS(Table2[Sub-Sector],Table4[[#This Row],[Sub-Sector]],Table2[1M Return vs Nifty],"&gt;=5")/Table4[[#This Row],[Count]]</f>
        <v>0.5</v>
      </c>
      <c r="F53" s="2">
        <f>COUNTIFS(Table2[Sub-Sector],Table4[[#This Row],[Sub-Sector]],Table2[6M Return vs Nifty],"&gt;=10")/Table4[[#This Row],[Count]]</f>
        <v>0.5</v>
      </c>
      <c r="G53" s="2">
        <f>COUNTIFS(Table2[Sub-Sector],Table4[[#This Row],[Sub-Sector]],Table2[1Y Return vs Nifty],"&gt;=10")/Table4[[#This Row],[Count]]</f>
        <v>0.5</v>
      </c>
      <c r="H53" s="2">
        <f>COUNTIFS(Table2[Sub-Sector],Table4[[#This Row],[Sub-Sector]],Table2[RSI Exponential â€“ 14D],"&gt;=50")/Table4[[#This Row],[Count]]</f>
        <v>0.5</v>
      </c>
      <c r="I53" s="2">
        <f>COUNTIFS(Table2[Sub-Sector],Table4[[#This Row],[Sub-Sector]],Table2[Relative Volume],"&gt;=1")/Table4[[#This Row],[Count]]</f>
        <v>0.75</v>
      </c>
      <c r="J53" s="2">
        <f>COUNTIFS(Table2[Sub-Sector],Table4[[#This Row],[Sub-Sector]],Table2[% Away From Day Low],"&gt;=0.05")/Table4[[#This Row],[Count]]</f>
        <v>0</v>
      </c>
      <c r="K53" s="2">
        <f>COUNTIFS(Table2[Sub-Sector],Table4[[#This Row],[Sub-Sector]],Table2[% Away From Day High],"&lt;=0.05")/Table4[[#This Row],[Count]]</f>
        <v>1</v>
      </c>
      <c r="L53" s="2">
        <f>COUNTIFS(Table2[Sub-Sector],Table4[[#This Row],[Sub-Sector]],Table2[% Away From Current Week Low],"&gt;=0.05")/Table4[[#This Row],[Count]]</f>
        <v>0</v>
      </c>
      <c r="M53" s="2">
        <f>COUNTIFS(Table2[Sub-Sector],Table4[[#This Row],[Sub-Sector]],Table2[% Away From Current Week High],"&lt;=0.05")/Table4[[#This Row],[Count]]</f>
        <v>0.5</v>
      </c>
      <c r="N53" s="2">
        <f>COUNTIFS(Table2[Sub-Sector],Table4[[#This Row],[Sub-Sector]],Table2[% Away From Current Month Low],"&gt;=0.05")/Table4[[#This Row],[Count]]</f>
        <v>0.5</v>
      </c>
      <c r="O53" s="2">
        <f>COUNTIFS(Table2[Sub-Sector],Table4[[#This Row],[Sub-Sector]],Table2[% Away From Current Month High],"&lt;=0.05")/Table4[[#This Row],[Count]]</f>
        <v>0</v>
      </c>
      <c r="P53" s="2">
        <f>COUNTIFS(Table2[Sub-Sector],Table4[[#This Row],[Sub-Sector]],Table2[% Away From 52W High],"&lt;=10")/Table4[[#This Row],[Count]]</f>
        <v>0.25</v>
      </c>
      <c r="Q53" s="2">
        <f>COUNTIFS(Table2[Sub-Sector],Table4[[#This Row],[Sub-Sector]],Table2[% Away From 52W Low],"&gt;=10")/Table4[[#This Row],[Count]]</f>
        <v>1</v>
      </c>
      <c r="R53" s="2">
        <f>COUNTIFS(Table2[Sub-Sector],Table4[[#This Row],[Sub-Sector]],Table2[% Price above 20 EMA],"&gt;=0")/Table4[[#This Row],[Count]]</f>
        <v>0.5</v>
      </c>
      <c r="S53" s="2">
        <f>COUNTIFS(Table2[Sub-Sector],Table4[[#This Row],[Sub-Sector]],Table2[% Price above 50 EMA],"&gt;=0")/Table4[[#This Row],[Count]]</f>
        <v>0.5</v>
      </c>
      <c r="T53" s="2">
        <f>COUNTIFS(Table2[Sub-Sector],Table4[[#This Row],[Sub-Sector]],Table2[% Price above 200 EMA],"&gt;=0")/Table4[[#This Row],[Count]]</f>
        <v>0.75</v>
      </c>
      <c r="U53" s="2">
        <f>COUNTIFS(Table2[Sub-Sector],Table4[[#This Row],[Sub-Sector]],Table2[Rate of Change - Zone],"Positive")/Table4[[#This Row],[Count]]</f>
        <v>0.5</v>
      </c>
      <c r="V53" s="2">
        <f>COUNTIFS(Table2[Sub-Sector],Table4[[#This Row],[Sub-Sector]],Table2[Sharpe Ratio],"&gt;=0.10")/Table4[[#This Row],[Count]]</f>
        <v>0.25</v>
      </c>
      <c r="W5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472</v>
      </c>
      <c r="X53">
        <f>_xlfn.RANK.AVG(Table4[[#This Row],[Score]],Table4[Score],1)</f>
        <v>75</v>
      </c>
      <c r="Y5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236</v>
      </c>
      <c r="Z53">
        <f>_xlfn.RANK.AVG(Table4[[#This Row],[Score 2 ]],Table4[[Score 2 ]],1)</f>
        <v>52</v>
      </c>
    </row>
    <row r="54" spans="1:26" x14ac:dyDescent="0.3">
      <c r="A54" t="s">
        <v>46</v>
      </c>
      <c r="B54">
        <f>COUNTIFS(Table2[Sub-Sector],Table4[[#This Row],[Sub-Sector]])</f>
        <v>27</v>
      </c>
      <c r="C54" s="2">
        <f>COUNTIFS(Table2[Sub-Sector],Table4[[#This Row],[Sub-Sector]],Table2[Uptrend],"Uptrend")/Table4[[#This Row],[Count]]</f>
        <v>0.66666666666666663</v>
      </c>
      <c r="D54" s="2">
        <f>COUNTIFS(Table2[Sub-Sector],Table4[[#This Row],[Sub-Sector]],Table2[1W Return vs Nifty],"&gt;=5")/Table4[[#This Row],[Count]]</f>
        <v>0.1111111111111111</v>
      </c>
      <c r="E54" s="2">
        <f>COUNTIFS(Table2[Sub-Sector],Table4[[#This Row],[Sub-Sector]],Table2[1M Return vs Nifty],"&gt;=5")/Table4[[#This Row],[Count]]</f>
        <v>0.18518518518518517</v>
      </c>
      <c r="F54" s="2">
        <f>COUNTIFS(Table2[Sub-Sector],Table4[[#This Row],[Sub-Sector]],Table2[6M Return vs Nifty],"&gt;=10")/Table4[[#This Row],[Count]]</f>
        <v>0.51851851851851849</v>
      </c>
      <c r="G54" s="2">
        <f>COUNTIFS(Table2[Sub-Sector],Table4[[#This Row],[Sub-Sector]],Table2[1Y Return vs Nifty],"&gt;=10")/Table4[[#This Row],[Count]]</f>
        <v>0.66666666666666663</v>
      </c>
      <c r="H54" s="2">
        <f>COUNTIFS(Table2[Sub-Sector],Table4[[#This Row],[Sub-Sector]],Table2[RSI Exponential â€“ 14D],"&gt;=50")/Table4[[#This Row],[Count]]</f>
        <v>0.55555555555555558</v>
      </c>
      <c r="I54" s="2">
        <f>COUNTIFS(Table2[Sub-Sector],Table4[[#This Row],[Sub-Sector]],Table2[Relative Volume],"&gt;=1")/Table4[[#This Row],[Count]]</f>
        <v>0.14814814814814814</v>
      </c>
      <c r="J54" s="2">
        <f>COUNTIFS(Table2[Sub-Sector],Table4[[#This Row],[Sub-Sector]],Table2[% Away From Day Low],"&gt;=0.05")/Table4[[#This Row],[Count]]</f>
        <v>7.407407407407407E-2</v>
      </c>
      <c r="K54" s="2">
        <f>COUNTIFS(Table2[Sub-Sector],Table4[[#This Row],[Sub-Sector]],Table2[% Away From Day High],"&lt;=0.05")/Table4[[#This Row],[Count]]</f>
        <v>0.96296296296296291</v>
      </c>
      <c r="L54" s="2">
        <f>COUNTIFS(Table2[Sub-Sector],Table4[[#This Row],[Sub-Sector]],Table2[% Away From Current Week Low],"&gt;=0.05")/Table4[[#This Row],[Count]]</f>
        <v>0.22222222222222221</v>
      </c>
      <c r="M54" s="2">
        <f>COUNTIFS(Table2[Sub-Sector],Table4[[#This Row],[Sub-Sector]],Table2[% Away From Current Week High],"&lt;=0.05")/Table4[[#This Row],[Count]]</f>
        <v>0.70370370370370372</v>
      </c>
      <c r="N54" s="2">
        <f>COUNTIFS(Table2[Sub-Sector],Table4[[#This Row],[Sub-Sector]],Table2[% Away From Current Month Low],"&gt;=0.05")/Table4[[#This Row],[Count]]</f>
        <v>0.62962962962962965</v>
      </c>
      <c r="O54" s="2">
        <f>COUNTIFS(Table2[Sub-Sector],Table4[[#This Row],[Sub-Sector]],Table2[% Away From Current Month High],"&lt;=0.05")/Table4[[#This Row],[Count]]</f>
        <v>0.18518518518518517</v>
      </c>
      <c r="P54" s="2">
        <f>COUNTIFS(Table2[Sub-Sector],Table4[[#This Row],[Sub-Sector]],Table2[% Away From 52W High],"&lt;=10")/Table4[[#This Row],[Count]]</f>
        <v>0.37037037037037035</v>
      </c>
      <c r="Q54" s="2">
        <f>COUNTIFS(Table2[Sub-Sector],Table4[[#This Row],[Sub-Sector]],Table2[% Away From 52W Low],"&gt;=10")/Table4[[#This Row],[Count]]</f>
        <v>1</v>
      </c>
      <c r="R54" s="2">
        <f>COUNTIFS(Table2[Sub-Sector],Table4[[#This Row],[Sub-Sector]],Table2[% Price above 20 EMA],"&gt;=0")/Table4[[#This Row],[Count]]</f>
        <v>0.44444444444444442</v>
      </c>
      <c r="S54" s="2">
        <f>COUNTIFS(Table2[Sub-Sector],Table4[[#This Row],[Sub-Sector]],Table2[% Price above 50 EMA],"&gt;=0")/Table4[[#This Row],[Count]]</f>
        <v>0.55555555555555558</v>
      </c>
      <c r="T54" s="2">
        <f>COUNTIFS(Table2[Sub-Sector],Table4[[#This Row],[Sub-Sector]],Table2[% Price above 200 EMA],"&gt;=0")/Table4[[#This Row],[Count]]</f>
        <v>0.88888888888888884</v>
      </c>
      <c r="U54" s="2">
        <f>COUNTIFS(Table2[Sub-Sector],Table4[[#This Row],[Sub-Sector]],Table2[Rate of Change - Zone],"Positive")/Table4[[#This Row],[Count]]</f>
        <v>0.85185185185185186</v>
      </c>
      <c r="V54" s="2">
        <f>COUNTIFS(Table2[Sub-Sector],Table4[[#This Row],[Sub-Sector]],Table2[Sharpe Ratio],"&gt;=0.10")/Table4[[#This Row],[Count]]</f>
        <v>0.66666666666666663</v>
      </c>
      <c r="W5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446.5</v>
      </c>
      <c r="X54">
        <f>_xlfn.RANK.AVG(Table4[[#This Row],[Score]],Table4[Score],1)</f>
        <v>65</v>
      </c>
      <c r="Y5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240</v>
      </c>
      <c r="Z54">
        <f>_xlfn.RANK.AVG(Table4[[#This Row],[Score 2 ]],Table4[[Score 2 ]],1)</f>
        <v>53</v>
      </c>
    </row>
    <row r="55" spans="1:26" x14ac:dyDescent="0.3">
      <c r="A55" t="s">
        <v>902</v>
      </c>
      <c r="B55">
        <f>COUNTIFS(Table2[Sub-Sector],Table4[[#This Row],[Sub-Sector]])</f>
        <v>3</v>
      </c>
      <c r="C55" s="2">
        <f>COUNTIFS(Table2[Sub-Sector],Table4[[#This Row],[Sub-Sector]],Table2[Uptrend],"Uptrend")/Table4[[#This Row],[Count]]</f>
        <v>1</v>
      </c>
      <c r="D55" s="2">
        <f>COUNTIFS(Table2[Sub-Sector],Table4[[#This Row],[Sub-Sector]],Table2[1W Return vs Nifty],"&gt;=5")/Table4[[#This Row],[Count]]</f>
        <v>0.66666666666666663</v>
      </c>
      <c r="E55" s="2">
        <f>COUNTIFS(Table2[Sub-Sector],Table4[[#This Row],[Sub-Sector]],Table2[1M Return vs Nifty],"&gt;=5")/Table4[[#This Row],[Count]]</f>
        <v>1</v>
      </c>
      <c r="F55" s="2">
        <f>COUNTIFS(Table2[Sub-Sector],Table4[[#This Row],[Sub-Sector]],Table2[6M Return vs Nifty],"&gt;=10")/Table4[[#This Row],[Count]]</f>
        <v>0.33333333333333331</v>
      </c>
      <c r="G55" s="2">
        <f>COUNTIFS(Table2[Sub-Sector],Table4[[#This Row],[Sub-Sector]],Table2[1Y Return vs Nifty],"&gt;=10")/Table4[[#This Row],[Count]]</f>
        <v>0.33333333333333331</v>
      </c>
      <c r="H55" s="2">
        <f>COUNTIFS(Table2[Sub-Sector],Table4[[#This Row],[Sub-Sector]],Table2[RSI Exponential â€“ 14D],"&gt;=50")/Table4[[#This Row],[Count]]</f>
        <v>1</v>
      </c>
      <c r="I55" s="2">
        <f>COUNTIFS(Table2[Sub-Sector],Table4[[#This Row],[Sub-Sector]],Table2[Relative Volume],"&gt;=1")/Table4[[#This Row],[Count]]</f>
        <v>0.33333333333333331</v>
      </c>
      <c r="J55" s="2">
        <f>COUNTIFS(Table2[Sub-Sector],Table4[[#This Row],[Sub-Sector]],Table2[% Away From Day Low],"&gt;=0.05")/Table4[[#This Row],[Count]]</f>
        <v>0</v>
      </c>
      <c r="K55" s="2">
        <f>COUNTIFS(Table2[Sub-Sector],Table4[[#This Row],[Sub-Sector]],Table2[% Away From Day High],"&lt;=0.05")/Table4[[#This Row],[Count]]</f>
        <v>1</v>
      </c>
      <c r="L55" s="2">
        <f>COUNTIFS(Table2[Sub-Sector],Table4[[#This Row],[Sub-Sector]],Table2[% Away From Current Week Low],"&gt;=0.05")/Table4[[#This Row],[Count]]</f>
        <v>1</v>
      </c>
      <c r="M55" s="2">
        <f>COUNTIFS(Table2[Sub-Sector],Table4[[#This Row],[Sub-Sector]],Table2[% Away From Current Week High],"&lt;=0.05")/Table4[[#This Row],[Count]]</f>
        <v>1</v>
      </c>
      <c r="N55" s="2">
        <f>COUNTIFS(Table2[Sub-Sector],Table4[[#This Row],[Sub-Sector]],Table2[% Away From Current Month Low],"&gt;=0.05")/Table4[[#This Row],[Count]]</f>
        <v>1</v>
      </c>
      <c r="O55" s="2">
        <f>COUNTIFS(Table2[Sub-Sector],Table4[[#This Row],[Sub-Sector]],Table2[% Away From Current Month High],"&lt;=0.05")/Table4[[#This Row],[Count]]</f>
        <v>1</v>
      </c>
      <c r="P55" s="2">
        <f>COUNTIFS(Table2[Sub-Sector],Table4[[#This Row],[Sub-Sector]],Table2[% Away From 52W High],"&lt;=10")/Table4[[#This Row],[Count]]</f>
        <v>0.33333333333333331</v>
      </c>
      <c r="Q55" s="2">
        <f>COUNTIFS(Table2[Sub-Sector],Table4[[#This Row],[Sub-Sector]],Table2[% Away From 52W Low],"&gt;=10")/Table4[[#This Row],[Count]]</f>
        <v>1</v>
      </c>
      <c r="R55" s="2">
        <f>COUNTIFS(Table2[Sub-Sector],Table4[[#This Row],[Sub-Sector]],Table2[% Price above 20 EMA],"&gt;=0")/Table4[[#This Row],[Count]]</f>
        <v>1</v>
      </c>
      <c r="S55" s="2">
        <f>COUNTIFS(Table2[Sub-Sector],Table4[[#This Row],[Sub-Sector]],Table2[% Price above 50 EMA],"&gt;=0")/Table4[[#This Row],[Count]]</f>
        <v>1</v>
      </c>
      <c r="T55" s="2">
        <f>COUNTIFS(Table2[Sub-Sector],Table4[[#This Row],[Sub-Sector]],Table2[% Price above 200 EMA],"&gt;=0")/Table4[[#This Row],[Count]]</f>
        <v>1</v>
      </c>
      <c r="U55" s="2">
        <f>COUNTIFS(Table2[Sub-Sector],Table4[[#This Row],[Sub-Sector]],Table2[Rate of Change - Zone],"Positive")/Table4[[#This Row],[Count]]</f>
        <v>1</v>
      </c>
      <c r="V55" s="2">
        <f>COUNTIFS(Table2[Sub-Sector],Table4[[#This Row],[Sub-Sector]],Table2[Sharpe Ratio],"&gt;=0.10")/Table4[[#This Row],[Count]]</f>
        <v>0</v>
      </c>
      <c r="W5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280.5</v>
      </c>
      <c r="X55">
        <f>_xlfn.RANK.AVG(Table4[[#This Row],[Score]],Table4[Score],1)</f>
        <v>21</v>
      </c>
      <c r="Y5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242</v>
      </c>
      <c r="Z55">
        <f>_xlfn.RANK.AVG(Table4[[#This Row],[Score 2 ]],Table4[[Score 2 ]],1)</f>
        <v>54</v>
      </c>
    </row>
    <row r="56" spans="1:26" x14ac:dyDescent="0.3">
      <c r="A56" t="s">
        <v>378</v>
      </c>
      <c r="B56">
        <f>COUNTIFS(Table2[Sub-Sector],Table4[[#This Row],[Sub-Sector]])</f>
        <v>14</v>
      </c>
      <c r="C56" s="2">
        <f>COUNTIFS(Table2[Sub-Sector],Table4[[#This Row],[Sub-Sector]],Table2[Uptrend],"Uptrend")/Table4[[#This Row],[Count]]</f>
        <v>0.7857142857142857</v>
      </c>
      <c r="D56" s="2">
        <f>COUNTIFS(Table2[Sub-Sector],Table4[[#This Row],[Sub-Sector]],Table2[1W Return vs Nifty],"&gt;=5")/Table4[[#This Row],[Count]]</f>
        <v>0.21428571428571427</v>
      </c>
      <c r="E56" s="2">
        <f>COUNTIFS(Table2[Sub-Sector],Table4[[#This Row],[Sub-Sector]],Table2[1M Return vs Nifty],"&gt;=5")/Table4[[#This Row],[Count]]</f>
        <v>0.14285714285714285</v>
      </c>
      <c r="F56" s="2">
        <f>COUNTIFS(Table2[Sub-Sector],Table4[[#This Row],[Sub-Sector]],Table2[6M Return vs Nifty],"&gt;=10")/Table4[[#This Row],[Count]]</f>
        <v>0.5714285714285714</v>
      </c>
      <c r="G56" s="2">
        <f>COUNTIFS(Table2[Sub-Sector],Table4[[#This Row],[Sub-Sector]],Table2[1Y Return vs Nifty],"&gt;=10")/Table4[[#This Row],[Count]]</f>
        <v>0.6428571428571429</v>
      </c>
      <c r="H56" s="2">
        <f>COUNTIFS(Table2[Sub-Sector],Table4[[#This Row],[Sub-Sector]],Table2[RSI Exponential â€“ 14D],"&gt;=50")/Table4[[#This Row],[Count]]</f>
        <v>0.9285714285714286</v>
      </c>
      <c r="I56" s="2">
        <f>COUNTIFS(Table2[Sub-Sector],Table4[[#This Row],[Sub-Sector]],Table2[Relative Volume],"&gt;=1")/Table4[[#This Row],[Count]]</f>
        <v>7.1428571428571425E-2</v>
      </c>
      <c r="J56" s="2">
        <f>COUNTIFS(Table2[Sub-Sector],Table4[[#This Row],[Sub-Sector]],Table2[% Away From Day Low],"&gt;=0.05")/Table4[[#This Row],[Count]]</f>
        <v>0</v>
      </c>
      <c r="K56" s="2">
        <f>COUNTIFS(Table2[Sub-Sector],Table4[[#This Row],[Sub-Sector]],Table2[% Away From Day High],"&lt;=0.05")/Table4[[#This Row],[Count]]</f>
        <v>1</v>
      </c>
      <c r="L56" s="2">
        <f>COUNTIFS(Table2[Sub-Sector],Table4[[#This Row],[Sub-Sector]],Table2[% Away From Current Week Low],"&gt;=0.05")/Table4[[#This Row],[Count]]</f>
        <v>0.35714285714285715</v>
      </c>
      <c r="M56" s="2">
        <f>COUNTIFS(Table2[Sub-Sector],Table4[[#This Row],[Sub-Sector]],Table2[% Away From Current Week High],"&lt;=0.05")/Table4[[#This Row],[Count]]</f>
        <v>0.7142857142857143</v>
      </c>
      <c r="N56" s="2">
        <f>COUNTIFS(Table2[Sub-Sector],Table4[[#This Row],[Sub-Sector]],Table2[% Away From Current Month Low],"&gt;=0.05")/Table4[[#This Row],[Count]]</f>
        <v>0.6428571428571429</v>
      </c>
      <c r="O56" s="2">
        <f>COUNTIFS(Table2[Sub-Sector],Table4[[#This Row],[Sub-Sector]],Table2[% Away From Current Month High],"&lt;=0.05")/Table4[[#This Row],[Count]]</f>
        <v>0.2857142857142857</v>
      </c>
      <c r="P56" s="2">
        <f>COUNTIFS(Table2[Sub-Sector],Table4[[#This Row],[Sub-Sector]],Table2[% Away From 52W High],"&lt;=10")/Table4[[#This Row],[Count]]</f>
        <v>0.21428571428571427</v>
      </c>
      <c r="Q56" s="2">
        <f>COUNTIFS(Table2[Sub-Sector],Table4[[#This Row],[Sub-Sector]],Table2[% Away From 52W Low],"&gt;=10")/Table4[[#This Row],[Count]]</f>
        <v>1</v>
      </c>
      <c r="R56" s="2">
        <f>COUNTIFS(Table2[Sub-Sector],Table4[[#This Row],[Sub-Sector]],Table2[% Price above 20 EMA],"&gt;=0")/Table4[[#This Row],[Count]]</f>
        <v>0.7142857142857143</v>
      </c>
      <c r="S56" s="2">
        <f>COUNTIFS(Table2[Sub-Sector],Table4[[#This Row],[Sub-Sector]],Table2[% Price above 50 EMA],"&gt;=0")/Table4[[#This Row],[Count]]</f>
        <v>0.7857142857142857</v>
      </c>
      <c r="T56" s="2">
        <f>COUNTIFS(Table2[Sub-Sector],Table4[[#This Row],[Sub-Sector]],Table2[% Price above 200 EMA],"&gt;=0")/Table4[[#This Row],[Count]]</f>
        <v>0.8571428571428571</v>
      </c>
      <c r="U56" s="2">
        <f>COUNTIFS(Table2[Sub-Sector],Table4[[#This Row],[Sub-Sector]],Table2[Rate of Change - Zone],"Positive")/Table4[[#This Row],[Count]]</f>
        <v>0.8571428571428571</v>
      </c>
      <c r="V56" s="2">
        <f>COUNTIFS(Table2[Sub-Sector],Table4[[#This Row],[Sub-Sector]],Table2[Sharpe Ratio],"&gt;=0.10")/Table4[[#This Row],[Count]]</f>
        <v>0.21428571428571427</v>
      </c>
      <c r="W5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423</v>
      </c>
      <c r="X56">
        <f>_xlfn.RANK.AVG(Table4[[#This Row],[Score]],Table4[Score],1)</f>
        <v>56</v>
      </c>
      <c r="Y5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244</v>
      </c>
      <c r="Z56">
        <f>_xlfn.RANK.AVG(Table4[[#This Row],[Score 2 ]],Table4[[Score 2 ]],1)</f>
        <v>55</v>
      </c>
    </row>
    <row r="57" spans="1:26" x14ac:dyDescent="0.3">
      <c r="A57" t="s">
        <v>313</v>
      </c>
      <c r="B57">
        <f>COUNTIFS(Table2[Sub-Sector],Table4[[#This Row],[Sub-Sector]])</f>
        <v>3</v>
      </c>
      <c r="C57" s="2">
        <f>COUNTIFS(Table2[Sub-Sector],Table4[[#This Row],[Sub-Sector]],Table2[Uptrend],"Uptrend")/Table4[[#This Row],[Count]]</f>
        <v>1</v>
      </c>
      <c r="D57" s="2">
        <f>COUNTIFS(Table2[Sub-Sector],Table4[[#This Row],[Sub-Sector]],Table2[1W Return vs Nifty],"&gt;=5")/Table4[[#This Row],[Count]]</f>
        <v>0</v>
      </c>
      <c r="E57" s="2">
        <f>COUNTIFS(Table2[Sub-Sector],Table4[[#This Row],[Sub-Sector]],Table2[1M Return vs Nifty],"&gt;=5")/Table4[[#This Row],[Count]]</f>
        <v>0</v>
      </c>
      <c r="F57" s="2">
        <f>COUNTIFS(Table2[Sub-Sector],Table4[[#This Row],[Sub-Sector]],Table2[6M Return vs Nifty],"&gt;=10")/Table4[[#This Row],[Count]]</f>
        <v>1</v>
      </c>
      <c r="G57" s="2">
        <f>COUNTIFS(Table2[Sub-Sector],Table4[[#This Row],[Sub-Sector]],Table2[1Y Return vs Nifty],"&gt;=10")/Table4[[#This Row],[Count]]</f>
        <v>1</v>
      </c>
      <c r="H57" s="2">
        <f>COUNTIFS(Table2[Sub-Sector],Table4[[#This Row],[Sub-Sector]],Table2[RSI Exponential â€“ 14D],"&gt;=50")/Table4[[#This Row],[Count]]</f>
        <v>0</v>
      </c>
      <c r="I57" s="2">
        <f>COUNTIFS(Table2[Sub-Sector],Table4[[#This Row],[Sub-Sector]],Table2[Relative Volume],"&gt;=1")/Table4[[#This Row],[Count]]</f>
        <v>0</v>
      </c>
      <c r="J57" s="2">
        <f>COUNTIFS(Table2[Sub-Sector],Table4[[#This Row],[Sub-Sector]],Table2[% Away From Day Low],"&gt;=0.05")/Table4[[#This Row],[Count]]</f>
        <v>0</v>
      </c>
      <c r="K57" s="2">
        <f>COUNTIFS(Table2[Sub-Sector],Table4[[#This Row],[Sub-Sector]],Table2[% Away From Day High],"&lt;=0.05")/Table4[[#This Row],[Count]]</f>
        <v>1</v>
      </c>
      <c r="L57" s="2">
        <f>COUNTIFS(Table2[Sub-Sector],Table4[[#This Row],[Sub-Sector]],Table2[% Away From Current Week Low],"&gt;=0.05")/Table4[[#This Row],[Count]]</f>
        <v>0.33333333333333331</v>
      </c>
      <c r="M57" s="2">
        <f>COUNTIFS(Table2[Sub-Sector],Table4[[#This Row],[Sub-Sector]],Table2[% Away From Current Week High],"&lt;=0.05")/Table4[[#This Row],[Count]]</f>
        <v>0</v>
      </c>
      <c r="N57" s="2">
        <f>COUNTIFS(Table2[Sub-Sector],Table4[[#This Row],[Sub-Sector]],Table2[% Away From Current Month Low],"&gt;=0.05")/Table4[[#This Row],[Count]]</f>
        <v>0.33333333333333331</v>
      </c>
      <c r="O57" s="2">
        <f>COUNTIFS(Table2[Sub-Sector],Table4[[#This Row],[Sub-Sector]],Table2[% Away From Current Month High],"&lt;=0.05")/Table4[[#This Row],[Count]]</f>
        <v>0</v>
      </c>
      <c r="P57" s="2">
        <f>COUNTIFS(Table2[Sub-Sector],Table4[[#This Row],[Sub-Sector]],Table2[% Away From 52W High],"&lt;=10")/Table4[[#This Row],[Count]]</f>
        <v>0</v>
      </c>
      <c r="Q57" s="2">
        <f>COUNTIFS(Table2[Sub-Sector],Table4[[#This Row],[Sub-Sector]],Table2[% Away From 52W Low],"&gt;=10")/Table4[[#This Row],[Count]]</f>
        <v>1</v>
      </c>
      <c r="R57" s="2">
        <f>COUNTIFS(Table2[Sub-Sector],Table4[[#This Row],[Sub-Sector]],Table2[% Price above 20 EMA],"&gt;=0")/Table4[[#This Row],[Count]]</f>
        <v>0</v>
      </c>
      <c r="S57" s="2">
        <f>COUNTIFS(Table2[Sub-Sector],Table4[[#This Row],[Sub-Sector]],Table2[% Price above 50 EMA],"&gt;=0")/Table4[[#This Row],[Count]]</f>
        <v>0</v>
      </c>
      <c r="T57" s="2">
        <f>COUNTIFS(Table2[Sub-Sector],Table4[[#This Row],[Sub-Sector]],Table2[% Price above 200 EMA],"&gt;=0")/Table4[[#This Row],[Count]]</f>
        <v>1</v>
      </c>
      <c r="U57" s="2">
        <f>COUNTIFS(Table2[Sub-Sector],Table4[[#This Row],[Sub-Sector]],Table2[Rate of Change - Zone],"Positive")/Table4[[#This Row],[Count]]</f>
        <v>0</v>
      </c>
      <c r="V57" s="2">
        <f>COUNTIFS(Table2[Sub-Sector],Table4[[#This Row],[Sub-Sector]],Table2[Sharpe Ratio],"&gt;=0.10")/Table4[[#This Row],[Count]]</f>
        <v>1</v>
      </c>
      <c r="W5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466</v>
      </c>
      <c r="X57">
        <f>_xlfn.RANK.AVG(Table4[[#This Row],[Score]],Table4[Score],1)</f>
        <v>72</v>
      </c>
      <c r="Y5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246</v>
      </c>
      <c r="Z57">
        <f>_xlfn.RANK.AVG(Table4[[#This Row],[Score 2 ]],Table4[[Score 2 ]],1)</f>
        <v>56.5</v>
      </c>
    </row>
    <row r="58" spans="1:26" x14ac:dyDescent="0.3">
      <c r="A58" t="s">
        <v>1377</v>
      </c>
      <c r="B58">
        <f>COUNTIFS(Table2[Sub-Sector],Table4[[#This Row],[Sub-Sector]])</f>
        <v>1</v>
      </c>
      <c r="C58" s="2">
        <f>COUNTIFS(Table2[Sub-Sector],Table4[[#This Row],[Sub-Sector]],Table2[Uptrend],"Uptrend")/Table4[[#This Row],[Count]]</f>
        <v>0</v>
      </c>
      <c r="D58" s="2">
        <f>COUNTIFS(Table2[Sub-Sector],Table4[[#This Row],[Sub-Sector]],Table2[1W Return vs Nifty],"&gt;=5")/Table4[[#This Row],[Count]]</f>
        <v>0</v>
      </c>
      <c r="E58" s="2">
        <f>COUNTIFS(Table2[Sub-Sector],Table4[[#This Row],[Sub-Sector]],Table2[1M Return vs Nifty],"&gt;=5")/Table4[[#This Row],[Count]]</f>
        <v>0</v>
      </c>
      <c r="F58" s="2">
        <f>COUNTIFS(Table2[Sub-Sector],Table4[[#This Row],[Sub-Sector]],Table2[6M Return vs Nifty],"&gt;=10")/Table4[[#This Row],[Count]]</f>
        <v>1</v>
      </c>
      <c r="G58" s="2">
        <f>COUNTIFS(Table2[Sub-Sector],Table4[[#This Row],[Sub-Sector]],Table2[1Y Return vs Nifty],"&gt;=10")/Table4[[#This Row],[Count]]</f>
        <v>1</v>
      </c>
      <c r="H58" s="2">
        <f>COUNTIFS(Table2[Sub-Sector],Table4[[#This Row],[Sub-Sector]],Table2[RSI Exponential â€“ 14D],"&gt;=50")/Table4[[#This Row],[Count]]</f>
        <v>0</v>
      </c>
      <c r="I58" s="2">
        <f>COUNTIFS(Table2[Sub-Sector],Table4[[#This Row],[Sub-Sector]],Table2[Relative Volume],"&gt;=1")/Table4[[#This Row],[Count]]</f>
        <v>0</v>
      </c>
      <c r="J58" s="2">
        <f>COUNTIFS(Table2[Sub-Sector],Table4[[#This Row],[Sub-Sector]],Table2[% Away From Day Low],"&gt;=0.05")/Table4[[#This Row],[Count]]</f>
        <v>0</v>
      </c>
      <c r="K58" s="2">
        <f>COUNTIFS(Table2[Sub-Sector],Table4[[#This Row],[Sub-Sector]],Table2[% Away From Day High],"&lt;=0.05")/Table4[[#This Row],[Count]]</f>
        <v>1</v>
      </c>
      <c r="L58" s="2">
        <f>COUNTIFS(Table2[Sub-Sector],Table4[[#This Row],[Sub-Sector]],Table2[% Away From Current Week Low],"&gt;=0.05")/Table4[[#This Row],[Count]]</f>
        <v>0</v>
      </c>
      <c r="M58" s="2">
        <f>COUNTIFS(Table2[Sub-Sector],Table4[[#This Row],[Sub-Sector]],Table2[% Away From Current Week High],"&lt;=0.05")/Table4[[#This Row],[Count]]</f>
        <v>1</v>
      </c>
      <c r="N58" s="2">
        <f>COUNTIFS(Table2[Sub-Sector],Table4[[#This Row],[Sub-Sector]],Table2[% Away From Current Month Low],"&gt;=0.05")/Table4[[#This Row],[Count]]</f>
        <v>0</v>
      </c>
      <c r="O58" s="2">
        <f>COUNTIFS(Table2[Sub-Sector],Table4[[#This Row],[Sub-Sector]],Table2[% Away From Current Month High],"&lt;=0.05")/Table4[[#This Row],[Count]]</f>
        <v>0</v>
      </c>
      <c r="P58" s="2">
        <f>COUNTIFS(Table2[Sub-Sector],Table4[[#This Row],[Sub-Sector]],Table2[% Away From 52W High],"&lt;=10")/Table4[[#This Row],[Count]]</f>
        <v>0</v>
      </c>
      <c r="Q58" s="2">
        <f>COUNTIFS(Table2[Sub-Sector],Table4[[#This Row],[Sub-Sector]],Table2[% Away From 52W Low],"&gt;=10")/Table4[[#This Row],[Count]]</f>
        <v>1</v>
      </c>
      <c r="R58" s="2">
        <f>COUNTIFS(Table2[Sub-Sector],Table4[[#This Row],[Sub-Sector]],Table2[% Price above 20 EMA],"&gt;=0")/Table4[[#This Row],[Count]]</f>
        <v>0</v>
      </c>
      <c r="S58" s="2">
        <f>COUNTIFS(Table2[Sub-Sector],Table4[[#This Row],[Sub-Sector]],Table2[% Price above 50 EMA],"&gt;=0")/Table4[[#This Row],[Count]]</f>
        <v>0</v>
      </c>
      <c r="T58" s="2">
        <f>COUNTIFS(Table2[Sub-Sector],Table4[[#This Row],[Sub-Sector]],Table2[% Price above 200 EMA],"&gt;=0")/Table4[[#This Row],[Count]]</f>
        <v>1</v>
      </c>
      <c r="U58" s="2">
        <f>COUNTIFS(Table2[Sub-Sector],Table4[[#This Row],[Sub-Sector]],Table2[Rate of Change - Zone],"Positive")/Table4[[#This Row],[Count]]</f>
        <v>0</v>
      </c>
      <c r="V58" s="2">
        <f>COUNTIFS(Table2[Sub-Sector],Table4[[#This Row],[Sub-Sector]],Table2[Sharpe Ratio],"&gt;=0.10")/Table4[[#This Row],[Count]]</f>
        <v>0</v>
      </c>
      <c r="W5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564</v>
      </c>
      <c r="X58">
        <f>_xlfn.RANK.AVG(Table4[[#This Row],[Score]],Table4[Score],1)</f>
        <v>99.5</v>
      </c>
      <c r="Y5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246</v>
      </c>
      <c r="Z58">
        <f>_xlfn.RANK.AVG(Table4[[#This Row],[Score 2 ]],Table4[[Score 2 ]],1)</f>
        <v>56.5</v>
      </c>
    </row>
    <row r="59" spans="1:26" x14ac:dyDescent="0.3">
      <c r="A59" t="s">
        <v>198</v>
      </c>
      <c r="B59">
        <f>COUNTIFS(Table2[Sub-Sector],Table4[[#This Row],[Sub-Sector]])</f>
        <v>25</v>
      </c>
      <c r="C59" s="2">
        <f>COUNTIFS(Table2[Sub-Sector],Table4[[#This Row],[Sub-Sector]],Table2[Uptrend],"Uptrend")/Table4[[#This Row],[Count]]</f>
        <v>0.68</v>
      </c>
      <c r="D59" s="2">
        <f>COUNTIFS(Table2[Sub-Sector],Table4[[#This Row],[Sub-Sector]],Table2[1W Return vs Nifty],"&gt;=5")/Table4[[#This Row],[Count]]</f>
        <v>0.2</v>
      </c>
      <c r="E59" s="2">
        <f>COUNTIFS(Table2[Sub-Sector],Table4[[#This Row],[Sub-Sector]],Table2[1M Return vs Nifty],"&gt;=5")/Table4[[#This Row],[Count]]</f>
        <v>0.36</v>
      </c>
      <c r="F59" s="2">
        <f>COUNTIFS(Table2[Sub-Sector],Table4[[#This Row],[Sub-Sector]],Table2[6M Return vs Nifty],"&gt;=10")/Table4[[#This Row],[Count]]</f>
        <v>0.64</v>
      </c>
      <c r="G59" s="2">
        <f>COUNTIFS(Table2[Sub-Sector],Table4[[#This Row],[Sub-Sector]],Table2[1Y Return vs Nifty],"&gt;=10")/Table4[[#This Row],[Count]]</f>
        <v>0.56000000000000005</v>
      </c>
      <c r="H59" s="2">
        <f>COUNTIFS(Table2[Sub-Sector],Table4[[#This Row],[Sub-Sector]],Table2[RSI Exponential â€“ 14D],"&gt;=50")/Table4[[#This Row],[Count]]</f>
        <v>0.76</v>
      </c>
      <c r="I59" s="2">
        <f>COUNTIFS(Table2[Sub-Sector],Table4[[#This Row],[Sub-Sector]],Table2[Relative Volume],"&gt;=1")/Table4[[#This Row],[Count]]</f>
        <v>0.2</v>
      </c>
      <c r="J59" s="2">
        <f>COUNTIFS(Table2[Sub-Sector],Table4[[#This Row],[Sub-Sector]],Table2[% Away From Day Low],"&gt;=0.05")/Table4[[#This Row],[Count]]</f>
        <v>0.04</v>
      </c>
      <c r="K59" s="2">
        <f>COUNTIFS(Table2[Sub-Sector],Table4[[#This Row],[Sub-Sector]],Table2[% Away From Day High],"&lt;=0.05")/Table4[[#This Row],[Count]]</f>
        <v>1</v>
      </c>
      <c r="L59" s="2">
        <f>COUNTIFS(Table2[Sub-Sector],Table4[[#This Row],[Sub-Sector]],Table2[% Away From Current Week Low],"&gt;=0.05")/Table4[[#This Row],[Count]]</f>
        <v>0.36</v>
      </c>
      <c r="M59" s="2">
        <f>COUNTIFS(Table2[Sub-Sector],Table4[[#This Row],[Sub-Sector]],Table2[% Away From Current Week High],"&lt;=0.05")/Table4[[#This Row],[Count]]</f>
        <v>0.88</v>
      </c>
      <c r="N59" s="2">
        <f>COUNTIFS(Table2[Sub-Sector],Table4[[#This Row],[Sub-Sector]],Table2[% Away From Current Month Low],"&gt;=0.05")/Table4[[#This Row],[Count]]</f>
        <v>0.84</v>
      </c>
      <c r="O59" s="2">
        <f>COUNTIFS(Table2[Sub-Sector],Table4[[#This Row],[Sub-Sector]],Table2[% Away From Current Month High],"&lt;=0.05")/Table4[[#This Row],[Count]]</f>
        <v>0.56000000000000005</v>
      </c>
      <c r="P59" s="2">
        <f>COUNTIFS(Table2[Sub-Sector],Table4[[#This Row],[Sub-Sector]],Table2[% Away From 52W High],"&lt;=10")/Table4[[#This Row],[Count]]</f>
        <v>0.48</v>
      </c>
      <c r="Q59" s="2">
        <f>COUNTIFS(Table2[Sub-Sector],Table4[[#This Row],[Sub-Sector]],Table2[% Away From 52W Low],"&gt;=10")/Table4[[#This Row],[Count]]</f>
        <v>1</v>
      </c>
      <c r="R59" s="2">
        <f>COUNTIFS(Table2[Sub-Sector],Table4[[#This Row],[Sub-Sector]],Table2[% Price above 20 EMA],"&gt;=0")/Table4[[#This Row],[Count]]</f>
        <v>0.68</v>
      </c>
      <c r="S59" s="2">
        <f>COUNTIFS(Table2[Sub-Sector],Table4[[#This Row],[Sub-Sector]],Table2[% Price above 50 EMA],"&gt;=0")/Table4[[#This Row],[Count]]</f>
        <v>0.76</v>
      </c>
      <c r="T59" s="2">
        <f>COUNTIFS(Table2[Sub-Sector],Table4[[#This Row],[Sub-Sector]],Table2[% Price above 200 EMA],"&gt;=0")/Table4[[#This Row],[Count]]</f>
        <v>0.96</v>
      </c>
      <c r="U59" s="2">
        <f>COUNTIFS(Table2[Sub-Sector],Table4[[#This Row],[Sub-Sector]],Table2[Rate of Change - Zone],"Positive")/Table4[[#This Row],[Count]]</f>
        <v>0.76</v>
      </c>
      <c r="V59" s="2">
        <f>COUNTIFS(Table2[Sub-Sector],Table4[[#This Row],[Sub-Sector]],Table2[Sharpe Ratio],"&gt;=0.10")/Table4[[#This Row],[Count]]</f>
        <v>0.44</v>
      </c>
      <c r="W5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403.5</v>
      </c>
      <c r="X59">
        <f>_xlfn.RANK.AVG(Table4[[#This Row],[Score]],Table4[Score],1)</f>
        <v>51</v>
      </c>
      <c r="Y5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248.5</v>
      </c>
      <c r="Z59">
        <f>_xlfn.RANK.AVG(Table4[[#This Row],[Score 2 ]],Table4[[Score 2 ]],1)</f>
        <v>58</v>
      </c>
    </row>
    <row r="60" spans="1:26" x14ac:dyDescent="0.3">
      <c r="A60" t="s">
        <v>113</v>
      </c>
      <c r="B60">
        <f>COUNTIFS(Table2[Sub-Sector],Table4[[#This Row],[Sub-Sector]])</f>
        <v>3</v>
      </c>
      <c r="C60" s="2">
        <f>COUNTIFS(Table2[Sub-Sector],Table4[[#This Row],[Sub-Sector]],Table2[Uptrend],"Uptrend")/Table4[[#This Row],[Count]]</f>
        <v>0.33333333333333331</v>
      </c>
      <c r="D60" s="2">
        <f>COUNTIFS(Table2[Sub-Sector],Table4[[#This Row],[Sub-Sector]],Table2[1W Return vs Nifty],"&gt;=5")/Table4[[#This Row],[Count]]</f>
        <v>0</v>
      </c>
      <c r="E60" s="2">
        <f>COUNTIFS(Table2[Sub-Sector],Table4[[#This Row],[Sub-Sector]],Table2[1M Return vs Nifty],"&gt;=5")/Table4[[#This Row],[Count]]</f>
        <v>0.33333333333333331</v>
      </c>
      <c r="F60" s="2">
        <f>COUNTIFS(Table2[Sub-Sector],Table4[[#This Row],[Sub-Sector]],Table2[6M Return vs Nifty],"&gt;=10")/Table4[[#This Row],[Count]]</f>
        <v>0.33333333333333331</v>
      </c>
      <c r="G60" s="2">
        <f>COUNTIFS(Table2[Sub-Sector],Table4[[#This Row],[Sub-Sector]],Table2[1Y Return vs Nifty],"&gt;=10")/Table4[[#This Row],[Count]]</f>
        <v>0.66666666666666663</v>
      </c>
      <c r="H60" s="2">
        <f>COUNTIFS(Table2[Sub-Sector],Table4[[#This Row],[Sub-Sector]],Table2[RSI Exponential â€“ 14D],"&gt;=50")/Table4[[#This Row],[Count]]</f>
        <v>0.66666666666666663</v>
      </c>
      <c r="I60" s="2">
        <f>COUNTIFS(Table2[Sub-Sector],Table4[[#This Row],[Sub-Sector]],Table2[Relative Volume],"&gt;=1")/Table4[[#This Row],[Count]]</f>
        <v>0</v>
      </c>
      <c r="J60" s="2">
        <f>COUNTIFS(Table2[Sub-Sector],Table4[[#This Row],[Sub-Sector]],Table2[% Away From Day Low],"&gt;=0.05")/Table4[[#This Row],[Count]]</f>
        <v>0</v>
      </c>
      <c r="K60" s="2">
        <f>COUNTIFS(Table2[Sub-Sector],Table4[[#This Row],[Sub-Sector]],Table2[% Away From Day High],"&lt;=0.05")/Table4[[#This Row],[Count]]</f>
        <v>1</v>
      </c>
      <c r="L60" s="2">
        <f>COUNTIFS(Table2[Sub-Sector],Table4[[#This Row],[Sub-Sector]],Table2[% Away From Current Week Low],"&gt;=0.05")/Table4[[#This Row],[Count]]</f>
        <v>0</v>
      </c>
      <c r="M60" s="2">
        <f>COUNTIFS(Table2[Sub-Sector],Table4[[#This Row],[Sub-Sector]],Table2[% Away From Current Week High],"&lt;=0.05")/Table4[[#This Row],[Count]]</f>
        <v>1</v>
      </c>
      <c r="N60" s="2">
        <f>COUNTIFS(Table2[Sub-Sector],Table4[[#This Row],[Sub-Sector]],Table2[% Away From Current Month Low],"&gt;=0.05")/Table4[[#This Row],[Count]]</f>
        <v>0.66666666666666663</v>
      </c>
      <c r="O60" s="2">
        <f>COUNTIFS(Table2[Sub-Sector],Table4[[#This Row],[Sub-Sector]],Table2[% Away From Current Month High],"&lt;=0.05")/Table4[[#This Row],[Count]]</f>
        <v>0.33333333333333331</v>
      </c>
      <c r="P60" s="2">
        <f>COUNTIFS(Table2[Sub-Sector],Table4[[#This Row],[Sub-Sector]],Table2[% Away From 52W High],"&lt;=10")/Table4[[#This Row],[Count]]</f>
        <v>0</v>
      </c>
      <c r="Q60" s="2">
        <f>COUNTIFS(Table2[Sub-Sector],Table4[[#This Row],[Sub-Sector]],Table2[% Away From 52W Low],"&gt;=10")/Table4[[#This Row],[Count]]</f>
        <v>1</v>
      </c>
      <c r="R60" s="2">
        <f>COUNTIFS(Table2[Sub-Sector],Table4[[#This Row],[Sub-Sector]],Table2[% Price above 20 EMA],"&gt;=0")/Table4[[#This Row],[Count]]</f>
        <v>0.33333333333333331</v>
      </c>
      <c r="S60" s="2">
        <f>COUNTIFS(Table2[Sub-Sector],Table4[[#This Row],[Sub-Sector]],Table2[% Price above 50 EMA],"&gt;=0")/Table4[[#This Row],[Count]]</f>
        <v>0</v>
      </c>
      <c r="T60" s="2">
        <f>COUNTIFS(Table2[Sub-Sector],Table4[[#This Row],[Sub-Sector]],Table2[% Price above 200 EMA],"&gt;=0")/Table4[[#This Row],[Count]]</f>
        <v>0.66666666666666663</v>
      </c>
      <c r="U60" s="2">
        <f>COUNTIFS(Table2[Sub-Sector],Table4[[#This Row],[Sub-Sector]],Table2[Rate of Change - Zone],"Positive")/Table4[[#This Row],[Count]]</f>
        <v>1</v>
      </c>
      <c r="V60" s="2">
        <f>COUNTIFS(Table2[Sub-Sector],Table4[[#This Row],[Sub-Sector]],Table2[Sharpe Ratio],"&gt;=0.10")/Table4[[#This Row],[Count]]</f>
        <v>0.33333333333333331</v>
      </c>
      <c r="W6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502.5</v>
      </c>
      <c r="X60">
        <f>_xlfn.RANK.AVG(Table4[[#This Row],[Score]],Table4[Score],1)</f>
        <v>83</v>
      </c>
      <c r="Y6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250.5</v>
      </c>
      <c r="Z60">
        <f>_xlfn.RANK.AVG(Table4[[#This Row],[Score 2 ]],Table4[[Score 2 ]],1)</f>
        <v>59.5</v>
      </c>
    </row>
    <row r="61" spans="1:26" x14ac:dyDescent="0.3">
      <c r="A61" t="s">
        <v>219</v>
      </c>
      <c r="B61">
        <f>COUNTIFS(Table2[Sub-Sector],Table4[[#This Row],[Sub-Sector]])</f>
        <v>3</v>
      </c>
      <c r="C61" s="2">
        <f>COUNTIFS(Table2[Sub-Sector],Table4[[#This Row],[Sub-Sector]],Table2[Uptrend],"Uptrend")/Table4[[#This Row],[Count]]</f>
        <v>1</v>
      </c>
      <c r="D61" s="2">
        <f>COUNTIFS(Table2[Sub-Sector],Table4[[#This Row],[Sub-Sector]],Table2[1W Return vs Nifty],"&gt;=5")/Table4[[#This Row],[Count]]</f>
        <v>0.66666666666666663</v>
      </c>
      <c r="E61" s="2">
        <f>COUNTIFS(Table2[Sub-Sector],Table4[[#This Row],[Sub-Sector]],Table2[1M Return vs Nifty],"&gt;=5")/Table4[[#This Row],[Count]]</f>
        <v>0.66666666666666663</v>
      </c>
      <c r="F61" s="2">
        <f>COUNTIFS(Table2[Sub-Sector],Table4[[#This Row],[Sub-Sector]],Table2[6M Return vs Nifty],"&gt;=10")/Table4[[#This Row],[Count]]</f>
        <v>0.33333333333333331</v>
      </c>
      <c r="G61" s="2">
        <f>COUNTIFS(Table2[Sub-Sector],Table4[[#This Row],[Sub-Sector]],Table2[1Y Return vs Nifty],"&gt;=10")/Table4[[#This Row],[Count]]</f>
        <v>0.66666666666666663</v>
      </c>
      <c r="H61" s="2">
        <f>COUNTIFS(Table2[Sub-Sector],Table4[[#This Row],[Sub-Sector]],Table2[RSI Exponential â€“ 14D],"&gt;=50")/Table4[[#This Row],[Count]]</f>
        <v>1</v>
      </c>
      <c r="I61" s="2">
        <f>COUNTIFS(Table2[Sub-Sector],Table4[[#This Row],[Sub-Sector]],Table2[Relative Volume],"&gt;=1")/Table4[[#This Row],[Count]]</f>
        <v>0</v>
      </c>
      <c r="J61" s="2">
        <f>COUNTIFS(Table2[Sub-Sector],Table4[[#This Row],[Sub-Sector]],Table2[% Away From Day Low],"&gt;=0.05")/Table4[[#This Row],[Count]]</f>
        <v>0</v>
      </c>
      <c r="K61" s="2">
        <f>COUNTIFS(Table2[Sub-Sector],Table4[[#This Row],[Sub-Sector]],Table2[% Away From Day High],"&lt;=0.05")/Table4[[#This Row],[Count]]</f>
        <v>1</v>
      </c>
      <c r="L61" s="2">
        <f>COUNTIFS(Table2[Sub-Sector],Table4[[#This Row],[Sub-Sector]],Table2[% Away From Current Week Low],"&gt;=0.05")/Table4[[#This Row],[Count]]</f>
        <v>0.33333333333333331</v>
      </c>
      <c r="M61" s="2">
        <f>COUNTIFS(Table2[Sub-Sector],Table4[[#This Row],[Sub-Sector]],Table2[% Away From Current Week High],"&lt;=0.05")/Table4[[#This Row],[Count]]</f>
        <v>1</v>
      </c>
      <c r="N61" s="2">
        <f>COUNTIFS(Table2[Sub-Sector],Table4[[#This Row],[Sub-Sector]],Table2[% Away From Current Month Low],"&gt;=0.05")/Table4[[#This Row],[Count]]</f>
        <v>0.66666666666666663</v>
      </c>
      <c r="O61" s="2">
        <f>COUNTIFS(Table2[Sub-Sector],Table4[[#This Row],[Sub-Sector]],Table2[% Away From Current Month High],"&lt;=0.05")/Table4[[#This Row],[Count]]</f>
        <v>1</v>
      </c>
      <c r="P61" s="2">
        <f>COUNTIFS(Table2[Sub-Sector],Table4[[#This Row],[Sub-Sector]],Table2[% Away From 52W High],"&lt;=10")/Table4[[#This Row],[Count]]</f>
        <v>1</v>
      </c>
      <c r="Q61" s="2">
        <f>COUNTIFS(Table2[Sub-Sector],Table4[[#This Row],[Sub-Sector]],Table2[% Away From 52W Low],"&gt;=10")/Table4[[#This Row],[Count]]</f>
        <v>1</v>
      </c>
      <c r="R61" s="2">
        <f>COUNTIFS(Table2[Sub-Sector],Table4[[#This Row],[Sub-Sector]],Table2[% Price above 20 EMA],"&gt;=0")/Table4[[#This Row],[Count]]</f>
        <v>1</v>
      </c>
      <c r="S61" s="2">
        <f>COUNTIFS(Table2[Sub-Sector],Table4[[#This Row],[Sub-Sector]],Table2[% Price above 50 EMA],"&gt;=0")/Table4[[#This Row],[Count]]</f>
        <v>1</v>
      </c>
      <c r="T61" s="2">
        <f>COUNTIFS(Table2[Sub-Sector],Table4[[#This Row],[Sub-Sector]],Table2[% Price above 200 EMA],"&gt;=0")/Table4[[#This Row],[Count]]</f>
        <v>1</v>
      </c>
      <c r="U61" s="2">
        <f>COUNTIFS(Table2[Sub-Sector],Table4[[#This Row],[Sub-Sector]],Table2[Rate of Change - Zone],"Positive")/Table4[[#This Row],[Count]]</f>
        <v>1</v>
      </c>
      <c r="V61" s="2">
        <f>COUNTIFS(Table2[Sub-Sector],Table4[[#This Row],[Sub-Sector]],Table2[Sharpe Ratio],"&gt;=0.10")/Table4[[#This Row],[Count]]</f>
        <v>0</v>
      </c>
      <c r="W6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302.5</v>
      </c>
      <c r="X61">
        <f>_xlfn.RANK.AVG(Table4[[#This Row],[Score]],Table4[Score],1)</f>
        <v>25</v>
      </c>
      <c r="Y6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250.5</v>
      </c>
      <c r="Z61">
        <f>_xlfn.RANK.AVG(Table4[[#This Row],[Score 2 ]],Table4[[Score 2 ]],1)</f>
        <v>59.5</v>
      </c>
    </row>
    <row r="62" spans="1:26" x14ac:dyDescent="0.3">
      <c r="A62" t="s">
        <v>789</v>
      </c>
      <c r="B62">
        <f>COUNTIFS(Table2[Sub-Sector],Table4[[#This Row],[Sub-Sector]])</f>
        <v>2</v>
      </c>
      <c r="C62" s="2">
        <f>COUNTIFS(Table2[Sub-Sector],Table4[[#This Row],[Sub-Sector]],Table2[Uptrend],"Uptrend")/Table4[[#This Row],[Count]]</f>
        <v>0.5</v>
      </c>
      <c r="D62" s="2">
        <f>COUNTIFS(Table2[Sub-Sector],Table4[[#This Row],[Sub-Sector]],Table2[1W Return vs Nifty],"&gt;=5")/Table4[[#This Row],[Count]]</f>
        <v>0.5</v>
      </c>
      <c r="E62" s="2">
        <f>COUNTIFS(Table2[Sub-Sector],Table4[[#This Row],[Sub-Sector]],Table2[1M Return vs Nifty],"&gt;=5")/Table4[[#This Row],[Count]]</f>
        <v>0</v>
      </c>
      <c r="F62" s="2">
        <f>COUNTIFS(Table2[Sub-Sector],Table4[[#This Row],[Sub-Sector]],Table2[6M Return vs Nifty],"&gt;=10")/Table4[[#This Row],[Count]]</f>
        <v>0.5</v>
      </c>
      <c r="G62" s="2">
        <f>COUNTIFS(Table2[Sub-Sector],Table4[[#This Row],[Sub-Sector]],Table2[1Y Return vs Nifty],"&gt;=10")/Table4[[#This Row],[Count]]</f>
        <v>0.5</v>
      </c>
      <c r="H62" s="2">
        <f>COUNTIFS(Table2[Sub-Sector],Table4[[#This Row],[Sub-Sector]],Table2[RSI Exponential â€“ 14D],"&gt;=50")/Table4[[#This Row],[Count]]</f>
        <v>0.5</v>
      </c>
      <c r="I62" s="2">
        <f>COUNTIFS(Table2[Sub-Sector],Table4[[#This Row],[Sub-Sector]],Table2[Relative Volume],"&gt;=1")/Table4[[#This Row],[Count]]</f>
        <v>0.5</v>
      </c>
      <c r="J62" s="2">
        <f>COUNTIFS(Table2[Sub-Sector],Table4[[#This Row],[Sub-Sector]],Table2[% Away From Day Low],"&gt;=0.05")/Table4[[#This Row],[Count]]</f>
        <v>0</v>
      </c>
      <c r="K62" s="2">
        <f>COUNTIFS(Table2[Sub-Sector],Table4[[#This Row],[Sub-Sector]],Table2[% Away From Day High],"&lt;=0.05")/Table4[[#This Row],[Count]]</f>
        <v>1</v>
      </c>
      <c r="L62" s="2">
        <f>COUNTIFS(Table2[Sub-Sector],Table4[[#This Row],[Sub-Sector]],Table2[% Away From Current Week Low],"&gt;=0.05")/Table4[[#This Row],[Count]]</f>
        <v>1</v>
      </c>
      <c r="M62" s="2">
        <f>COUNTIFS(Table2[Sub-Sector],Table4[[#This Row],[Sub-Sector]],Table2[% Away From Current Week High],"&lt;=0.05")/Table4[[#This Row],[Count]]</f>
        <v>0.5</v>
      </c>
      <c r="N62" s="2">
        <f>COUNTIFS(Table2[Sub-Sector],Table4[[#This Row],[Sub-Sector]],Table2[% Away From Current Month Low],"&gt;=0.05")/Table4[[#This Row],[Count]]</f>
        <v>1</v>
      </c>
      <c r="O62" s="2">
        <f>COUNTIFS(Table2[Sub-Sector],Table4[[#This Row],[Sub-Sector]],Table2[% Away From Current Month High],"&lt;=0.05")/Table4[[#This Row],[Count]]</f>
        <v>0.5</v>
      </c>
      <c r="P62" s="2">
        <f>COUNTIFS(Table2[Sub-Sector],Table4[[#This Row],[Sub-Sector]],Table2[% Away From 52W High],"&lt;=10")/Table4[[#This Row],[Count]]</f>
        <v>0.5</v>
      </c>
      <c r="Q62" s="2">
        <f>COUNTIFS(Table2[Sub-Sector],Table4[[#This Row],[Sub-Sector]],Table2[% Away From 52W Low],"&gt;=10")/Table4[[#This Row],[Count]]</f>
        <v>1</v>
      </c>
      <c r="R62" s="2">
        <f>COUNTIFS(Table2[Sub-Sector],Table4[[#This Row],[Sub-Sector]],Table2[% Price above 20 EMA],"&gt;=0")/Table4[[#This Row],[Count]]</f>
        <v>0.5</v>
      </c>
      <c r="S62" s="2">
        <f>COUNTIFS(Table2[Sub-Sector],Table4[[#This Row],[Sub-Sector]],Table2[% Price above 50 EMA],"&gt;=0")/Table4[[#This Row],[Count]]</f>
        <v>0.5</v>
      </c>
      <c r="T62" s="2">
        <f>COUNTIFS(Table2[Sub-Sector],Table4[[#This Row],[Sub-Sector]],Table2[% Price above 200 EMA],"&gt;=0")/Table4[[#This Row],[Count]]</f>
        <v>0.5</v>
      </c>
      <c r="U62" s="2">
        <f>COUNTIFS(Table2[Sub-Sector],Table4[[#This Row],[Sub-Sector]],Table2[Rate of Change - Zone],"Positive")/Table4[[#This Row],[Count]]</f>
        <v>0.5</v>
      </c>
      <c r="V62" s="2">
        <f>COUNTIFS(Table2[Sub-Sector],Table4[[#This Row],[Sub-Sector]],Table2[Sharpe Ratio],"&gt;=0.10")/Table4[[#This Row],[Count]]</f>
        <v>0</v>
      </c>
      <c r="W6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463.5</v>
      </c>
      <c r="X62">
        <f>_xlfn.RANK.AVG(Table4[[#This Row],[Score]],Table4[Score],1)</f>
        <v>70</v>
      </c>
      <c r="Y6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251.5</v>
      </c>
      <c r="Z62">
        <f>_xlfn.RANK.AVG(Table4[[#This Row],[Score 2 ]],Table4[[Score 2 ]],1)</f>
        <v>61</v>
      </c>
    </row>
    <row r="63" spans="1:26" x14ac:dyDescent="0.3">
      <c r="A63" t="s">
        <v>955</v>
      </c>
      <c r="B63">
        <f>COUNTIFS(Table2[Sub-Sector],Table4[[#This Row],[Sub-Sector]])</f>
        <v>2</v>
      </c>
      <c r="C63" s="2">
        <f>COUNTIFS(Table2[Sub-Sector],Table4[[#This Row],[Sub-Sector]],Table2[Uptrend],"Uptrend")/Table4[[#This Row],[Count]]</f>
        <v>0.5</v>
      </c>
      <c r="D63" s="2">
        <f>COUNTIFS(Table2[Sub-Sector],Table4[[#This Row],[Sub-Sector]],Table2[1W Return vs Nifty],"&gt;=5")/Table4[[#This Row],[Count]]</f>
        <v>0.5</v>
      </c>
      <c r="E63" s="2">
        <f>COUNTIFS(Table2[Sub-Sector],Table4[[#This Row],[Sub-Sector]],Table2[1M Return vs Nifty],"&gt;=5")/Table4[[#This Row],[Count]]</f>
        <v>0</v>
      </c>
      <c r="F63" s="2">
        <f>COUNTIFS(Table2[Sub-Sector],Table4[[#This Row],[Sub-Sector]],Table2[6M Return vs Nifty],"&gt;=10")/Table4[[#This Row],[Count]]</f>
        <v>0.5</v>
      </c>
      <c r="G63" s="2">
        <f>COUNTIFS(Table2[Sub-Sector],Table4[[#This Row],[Sub-Sector]],Table2[1Y Return vs Nifty],"&gt;=10")/Table4[[#This Row],[Count]]</f>
        <v>0.5</v>
      </c>
      <c r="H63" s="2">
        <f>COUNTIFS(Table2[Sub-Sector],Table4[[#This Row],[Sub-Sector]],Table2[RSI Exponential â€“ 14D],"&gt;=50")/Table4[[#This Row],[Count]]</f>
        <v>0.5</v>
      </c>
      <c r="I63" s="2">
        <f>COUNTIFS(Table2[Sub-Sector],Table4[[#This Row],[Sub-Sector]],Table2[Relative Volume],"&gt;=1")/Table4[[#This Row],[Count]]</f>
        <v>0</v>
      </c>
      <c r="J63" s="2">
        <f>COUNTIFS(Table2[Sub-Sector],Table4[[#This Row],[Sub-Sector]],Table2[% Away From Day Low],"&gt;=0.05")/Table4[[#This Row],[Count]]</f>
        <v>0</v>
      </c>
      <c r="K63" s="2">
        <f>COUNTIFS(Table2[Sub-Sector],Table4[[#This Row],[Sub-Sector]],Table2[% Away From Day High],"&lt;=0.05")/Table4[[#This Row],[Count]]</f>
        <v>1</v>
      </c>
      <c r="L63" s="2">
        <f>COUNTIFS(Table2[Sub-Sector],Table4[[#This Row],[Sub-Sector]],Table2[% Away From Current Week Low],"&gt;=0.05")/Table4[[#This Row],[Count]]</f>
        <v>0.5</v>
      </c>
      <c r="M63" s="2">
        <f>COUNTIFS(Table2[Sub-Sector],Table4[[#This Row],[Sub-Sector]],Table2[% Away From Current Week High],"&lt;=0.05")/Table4[[#This Row],[Count]]</f>
        <v>0.5</v>
      </c>
      <c r="N63" s="2">
        <f>COUNTIFS(Table2[Sub-Sector],Table4[[#This Row],[Sub-Sector]],Table2[% Away From Current Month Low],"&gt;=0.05")/Table4[[#This Row],[Count]]</f>
        <v>0.5</v>
      </c>
      <c r="O63" s="2">
        <f>COUNTIFS(Table2[Sub-Sector],Table4[[#This Row],[Sub-Sector]],Table2[% Away From Current Month High],"&lt;=0.05")/Table4[[#This Row],[Count]]</f>
        <v>0.5</v>
      </c>
      <c r="P63" s="2">
        <f>COUNTIFS(Table2[Sub-Sector],Table4[[#This Row],[Sub-Sector]],Table2[% Away From 52W High],"&lt;=10")/Table4[[#This Row],[Count]]</f>
        <v>0.5</v>
      </c>
      <c r="Q63" s="2">
        <f>COUNTIFS(Table2[Sub-Sector],Table4[[#This Row],[Sub-Sector]],Table2[% Away From 52W Low],"&gt;=10")/Table4[[#This Row],[Count]]</f>
        <v>1</v>
      </c>
      <c r="R63" s="2">
        <f>COUNTIFS(Table2[Sub-Sector],Table4[[#This Row],[Sub-Sector]],Table2[% Price above 20 EMA],"&gt;=0")/Table4[[#This Row],[Count]]</f>
        <v>0.5</v>
      </c>
      <c r="S63" s="2">
        <f>COUNTIFS(Table2[Sub-Sector],Table4[[#This Row],[Sub-Sector]],Table2[% Price above 50 EMA],"&gt;=0")/Table4[[#This Row],[Count]]</f>
        <v>0.5</v>
      </c>
      <c r="T63" s="2">
        <f>COUNTIFS(Table2[Sub-Sector],Table4[[#This Row],[Sub-Sector]],Table2[% Price above 200 EMA],"&gt;=0")/Table4[[#This Row],[Count]]</f>
        <v>0.5</v>
      </c>
      <c r="U63" s="2">
        <f>COUNTIFS(Table2[Sub-Sector],Table4[[#This Row],[Sub-Sector]],Table2[Rate of Change - Zone],"Positive")/Table4[[#This Row],[Count]]</f>
        <v>1</v>
      </c>
      <c r="V63" s="2">
        <f>COUNTIFS(Table2[Sub-Sector],Table4[[#This Row],[Sub-Sector]],Table2[Sharpe Ratio],"&gt;=0.10")/Table4[[#This Row],[Count]]</f>
        <v>0</v>
      </c>
      <c r="W6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464</v>
      </c>
      <c r="X63">
        <f>_xlfn.RANK.AVG(Table4[[#This Row],[Score]],Table4[Score],1)</f>
        <v>71</v>
      </c>
      <c r="Y6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252</v>
      </c>
      <c r="Z63">
        <f>_xlfn.RANK.AVG(Table4[[#This Row],[Score 2 ]],Table4[[Score 2 ]],1)</f>
        <v>62</v>
      </c>
    </row>
    <row r="64" spans="1:26" x14ac:dyDescent="0.3">
      <c r="A64" t="s">
        <v>1763</v>
      </c>
      <c r="B64">
        <f>COUNTIFS(Table2[Sub-Sector],Table4[[#This Row],[Sub-Sector]])</f>
        <v>1</v>
      </c>
      <c r="C64" s="2">
        <f>COUNTIFS(Table2[Sub-Sector],Table4[[#This Row],[Sub-Sector]],Table2[Uptrend],"Uptrend")/Table4[[#This Row],[Count]]</f>
        <v>0</v>
      </c>
      <c r="D64" s="2">
        <f>COUNTIFS(Table2[Sub-Sector],Table4[[#This Row],[Sub-Sector]],Table2[1W Return vs Nifty],"&gt;=5")/Table4[[#This Row],[Count]]</f>
        <v>0</v>
      </c>
      <c r="E64" s="2">
        <f>COUNTIFS(Table2[Sub-Sector],Table4[[#This Row],[Sub-Sector]],Table2[1M Return vs Nifty],"&gt;=5")/Table4[[#This Row],[Count]]</f>
        <v>0</v>
      </c>
      <c r="F64" s="2">
        <f>COUNTIFS(Table2[Sub-Sector],Table4[[#This Row],[Sub-Sector]],Table2[6M Return vs Nifty],"&gt;=10")/Table4[[#This Row],[Count]]</f>
        <v>1</v>
      </c>
      <c r="G64" s="2">
        <f>COUNTIFS(Table2[Sub-Sector],Table4[[#This Row],[Sub-Sector]],Table2[1Y Return vs Nifty],"&gt;=10")/Table4[[#This Row],[Count]]</f>
        <v>0</v>
      </c>
      <c r="H64" s="2">
        <f>COUNTIFS(Table2[Sub-Sector],Table4[[#This Row],[Sub-Sector]],Table2[RSI Exponential â€“ 14D],"&gt;=50")/Table4[[#This Row],[Count]]</f>
        <v>0</v>
      </c>
      <c r="I64" s="2">
        <f>COUNTIFS(Table2[Sub-Sector],Table4[[#This Row],[Sub-Sector]],Table2[Relative Volume],"&gt;=1")/Table4[[#This Row],[Count]]</f>
        <v>0</v>
      </c>
      <c r="J64" s="2">
        <f>COUNTIFS(Table2[Sub-Sector],Table4[[#This Row],[Sub-Sector]],Table2[% Away From Day Low],"&gt;=0.05")/Table4[[#This Row],[Count]]</f>
        <v>1</v>
      </c>
      <c r="K64" s="2">
        <f>COUNTIFS(Table2[Sub-Sector],Table4[[#This Row],[Sub-Sector]],Table2[% Away From Day High],"&lt;=0.05")/Table4[[#This Row],[Count]]</f>
        <v>1</v>
      </c>
      <c r="L64" s="2">
        <f>COUNTIFS(Table2[Sub-Sector],Table4[[#This Row],[Sub-Sector]],Table2[% Away From Current Week Low],"&gt;=0.05")/Table4[[#This Row],[Count]]</f>
        <v>1</v>
      </c>
      <c r="M64" s="2">
        <f>COUNTIFS(Table2[Sub-Sector],Table4[[#This Row],[Sub-Sector]],Table2[% Away From Current Week High],"&lt;=0.05")/Table4[[#This Row],[Count]]</f>
        <v>1</v>
      </c>
      <c r="N64" s="2">
        <f>COUNTIFS(Table2[Sub-Sector],Table4[[#This Row],[Sub-Sector]],Table2[% Away From Current Month Low],"&gt;=0.05")/Table4[[#This Row],[Count]]</f>
        <v>1</v>
      </c>
      <c r="O64" s="2">
        <f>COUNTIFS(Table2[Sub-Sector],Table4[[#This Row],[Sub-Sector]],Table2[% Away From Current Month High],"&lt;=0.05")/Table4[[#This Row],[Count]]</f>
        <v>1</v>
      </c>
      <c r="P64" s="2">
        <f>COUNTIFS(Table2[Sub-Sector],Table4[[#This Row],[Sub-Sector]],Table2[% Away From 52W High],"&lt;=10")/Table4[[#This Row],[Count]]</f>
        <v>0</v>
      </c>
      <c r="Q64" s="2">
        <f>COUNTIFS(Table2[Sub-Sector],Table4[[#This Row],[Sub-Sector]],Table2[% Away From 52W Low],"&gt;=10")/Table4[[#This Row],[Count]]</f>
        <v>1</v>
      </c>
      <c r="R64" s="2">
        <f>COUNTIFS(Table2[Sub-Sector],Table4[[#This Row],[Sub-Sector]],Table2[% Price above 20 EMA],"&gt;=0")/Table4[[#This Row],[Count]]</f>
        <v>1</v>
      </c>
      <c r="S64" s="2">
        <f>COUNTIFS(Table2[Sub-Sector],Table4[[#This Row],[Sub-Sector]],Table2[% Price above 50 EMA],"&gt;=0")/Table4[[#This Row],[Count]]</f>
        <v>1</v>
      </c>
      <c r="T64" s="2">
        <f>COUNTIFS(Table2[Sub-Sector],Table4[[#This Row],[Sub-Sector]],Table2[% Price above 200 EMA],"&gt;=0")/Table4[[#This Row],[Count]]</f>
        <v>1</v>
      </c>
      <c r="U64" s="2">
        <f>COUNTIFS(Table2[Sub-Sector],Table4[[#This Row],[Sub-Sector]],Table2[Rate of Change - Zone],"Positive")/Table4[[#This Row],[Count]]</f>
        <v>1</v>
      </c>
      <c r="V64" s="2">
        <f>COUNTIFS(Table2[Sub-Sector],Table4[[#This Row],[Sub-Sector]],Table2[Sharpe Ratio],"&gt;=0.10")/Table4[[#This Row],[Count]]</f>
        <v>0</v>
      </c>
      <c r="W6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571</v>
      </c>
      <c r="X64">
        <f>_xlfn.RANK.AVG(Table4[[#This Row],[Score]],Table4[Score],1)</f>
        <v>103</v>
      </c>
      <c r="Y6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253</v>
      </c>
      <c r="Z64">
        <f>_xlfn.RANK.AVG(Table4[[#This Row],[Score 2 ]],Table4[[Score 2 ]],1)</f>
        <v>63.5</v>
      </c>
    </row>
    <row r="65" spans="1:26" x14ac:dyDescent="0.3">
      <c r="A65" t="s">
        <v>494</v>
      </c>
      <c r="B65">
        <f>COUNTIFS(Table2[Sub-Sector],Table4[[#This Row],[Sub-Sector]])</f>
        <v>1</v>
      </c>
      <c r="C65" s="2">
        <f>COUNTIFS(Table2[Sub-Sector],Table4[[#This Row],[Sub-Sector]],Table2[Uptrend],"Uptrend")/Table4[[#This Row],[Count]]</f>
        <v>1</v>
      </c>
      <c r="D65" s="2">
        <f>COUNTIFS(Table2[Sub-Sector],Table4[[#This Row],[Sub-Sector]],Table2[1W Return vs Nifty],"&gt;=5")/Table4[[#This Row],[Count]]</f>
        <v>1</v>
      </c>
      <c r="E65" s="2">
        <f>COUNTIFS(Table2[Sub-Sector],Table4[[#This Row],[Sub-Sector]],Table2[1M Return vs Nifty],"&gt;=5")/Table4[[#This Row],[Count]]</f>
        <v>0</v>
      </c>
      <c r="F65" s="2">
        <f>COUNTIFS(Table2[Sub-Sector],Table4[[#This Row],[Sub-Sector]],Table2[6M Return vs Nifty],"&gt;=10")/Table4[[#This Row],[Count]]</f>
        <v>1</v>
      </c>
      <c r="G65" s="2">
        <f>COUNTIFS(Table2[Sub-Sector],Table4[[#This Row],[Sub-Sector]],Table2[1Y Return vs Nifty],"&gt;=10")/Table4[[#This Row],[Count]]</f>
        <v>0</v>
      </c>
      <c r="H65" s="2">
        <f>COUNTIFS(Table2[Sub-Sector],Table4[[#This Row],[Sub-Sector]],Table2[RSI Exponential â€“ 14D],"&gt;=50")/Table4[[#This Row],[Count]]</f>
        <v>1</v>
      </c>
      <c r="I65" s="2">
        <f>COUNTIFS(Table2[Sub-Sector],Table4[[#This Row],[Sub-Sector]],Table2[Relative Volume],"&gt;=1")/Table4[[#This Row],[Count]]</f>
        <v>0</v>
      </c>
      <c r="J65" s="2">
        <f>COUNTIFS(Table2[Sub-Sector],Table4[[#This Row],[Sub-Sector]],Table2[% Away From Day Low],"&gt;=0.05")/Table4[[#This Row],[Count]]</f>
        <v>0</v>
      </c>
      <c r="K65" s="2">
        <f>COUNTIFS(Table2[Sub-Sector],Table4[[#This Row],[Sub-Sector]],Table2[% Away From Day High],"&lt;=0.05")/Table4[[#This Row],[Count]]</f>
        <v>1</v>
      </c>
      <c r="L65" s="2">
        <f>COUNTIFS(Table2[Sub-Sector],Table4[[#This Row],[Sub-Sector]],Table2[% Away From Current Week Low],"&gt;=0.05")/Table4[[#This Row],[Count]]</f>
        <v>0</v>
      </c>
      <c r="M65" s="2">
        <f>COUNTIFS(Table2[Sub-Sector],Table4[[#This Row],[Sub-Sector]],Table2[% Away From Current Week High],"&lt;=0.05")/Table4[[#This Row],[Count]]</f>
        <v>1</v>
      </c>
      <c r="N65" s="2">
        <f>COUNTIFS(Table2[Sub-Sector],Table4[[#This Row],[Sub-Sector]],Table2[% Away From Current Month Low],"&gt;=0.05")/Table4[[#This Row],[Count]]</f>
        <v>1</v>
      </c>
      <c r="O65" s="2">
        <f>COUNTIFS(Table2[Sub-Sector],Table4[[#This Row],[Sub-Sector]],Table2[% Away From Current Month High],"&lt;=0.05")/Table4[[#This Row],[Count]]</f>
        <v>0</v>
      </c>
      <c r="P65" s="2">
        <f>COUNTIFS(Table2[Sub-Sector],Table4[[#This Row],[Sub-Sector]],Table2[% Away From 52W High],"&lt;=10")/Table4[[#This Row],[Count]]</f>
        <v>1</v>
      </c>
      <c r="Q65" s="2">
        <f>COUNTIFS(Table2[Sub-Sector],Table4[[#This Row],[Sub-Sector]],Table2[% Away From 52W Low],"&gt;=10")/Table4[[#This Row],[Count]]</f>
        <v>1</v>
      </c>
      <c r="R65" s="2">
        <f>COUNTIFS(Table2[Sub-Sector],Table4[[#This Row],[Sub-Sector]],Table2[% Price above 20 EMA],"&gt;=0")/Table4[[#This Row],[Count]]</f>
        <v>1</v>
      </c>
      <c r="S65" s="2">
        <f>COUNTIFS(Table2[Sub-Sector],Table4[[#This Row],[Sub-Sector]],Table2[% Price above 50 EMA],"&gt;=0")/Table4[[#This Row],[Count]]</f>
        <v>1</v>
      </c>
      <c r="T65" s="2">
        <f>COUNTIFS(Table2[Sub-Sector],Table4[[#This Row],[Sub-Sector]],Table2[% Price above 200 EMA],"&gt;=0")/Table4[[#This Row],[Count]]</f>
        <v>1</v>
      </c>
      <c r="U65" s="2">
        <f>COUNTIFS(Table2[Sub-Sector],Table4[[#This Row],[Sub-Sector]],Table2[Rate of Change - Zone],"Positive")/Table4[[#This Row],[Count]]</f>
        <v>1</v>
      </c>
      <c r="V65" s="2">
        <f>COUNTIFS(Table2[Sub-Sector],Table4[[#This Row],[Sub-Sector]],Table2[Sharpe Ratio],"&gt;=0.10")/Table4[[#This Row],[Count]]</f>
        <v>0</v>
      </c>
      <c r="W6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381.5</v>
      </c>
      <c r="X65">
        <f>_xlfn.RANK.AVG(Table4[[#This Row],[Score]],Table4[Score],1)</f>
        <v>45</v>
      </c>
      <c r="Y6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253</v>
      </c>
      <c r="Z65">
        <f>_xlfn.RANK.AVG(Table4[[#This Row],[Score 2 ]],Table4[[Score 2 ]],1)</f>
        <v>63.5</v>
      </c>
    </row>
    <row r="66" spans="1:26" x14ac:dyDescent="0.3">
      <c r="A66" t="s">
        <v>1582</v>
      </c>
      <c r="B66">
        <f>COUNTIFS(Table2[Sub-Sector],Table4[[#This Row],[Sub-Sector]])</f>
        <v>1</v>
      </c>
      <c r="C66" s="2">
        <f>COUNTIFS(Table2[Sub-Sector],Table4[[#This Row],[Sub-Sector]],Table2[Uptrend],"Uptrend")/Table4[[#This Row],[Count]]</f>
        <v>0</v>
      </c>
      <c r="D66" s="2">
        <f>COUNTIFS(Table2[Sub-Sector],Table4[[#This Row],[Sub-Sector]],Table2[1W Return vs Nifty],"&gt;=5")/Table4[[#This Row],[Count]]</f>
        <v>1</v>
      </c>
      <c r="E66" s="2">
        <f>COUNTIFS(Table2[Sub-Sector],Table4[[#This Row],[Sub-Sector]],Table2[1M Return vs Nifty],"&gt;=5")/Table4[[#This Row],[Count]]</f>
        <v>0</v>
      </c>
      <c r="F66" s="2">
        <f>COUNTIFS(Table2[Sub-Sector],Table4[[#This Row],[Sub-Sector]],Table2[6M Return vs Nifty],"&gt;=10")/Table4[[#This Row],[Count]]</f>
        <v>0</v>
      </c>
      <c r="G66" s="2">
        <f>COUNTIFS(Table2[Sub-Sector],Table4[[#This Row],[Sub-Sector]],Table2[1Y Return vs Nifty],"&gt;=10")/Table4[[#This Row],[Count]]</f>
        <v>0</v>
      </c>
      <c r="H66" s="2">
        <f>COUNTIFS(Table2[Sub-Sector],Table4[[#This Row],[Sub-Sector]],Table2[RSI Exponential â€“ 14D],"&gt;=50")/Table4[[#This Row],[Count]]</f>
        <v>1</v>
      </c>
      <c r="I66" s="2">
        <f>COUNTIFS(Table2[Sub-Sector],Table4[[#This Row],[Sub-Sector]],Table2[Relative Volume],"&gt;=1")/Table4[[#This Row],[Count]]</f>
        <v>1</v>
      </c>
      <c r="J66" s="2">
        <f>COUNTIFS(Table2[Sub-Sector],Table4[[#This Row],[Sub-Sector]],Table2[% Away From Day Low],"&gt;=0.05")/Table4[[#This Row],[Count]]</f>
        <v>0</v>
      </c>
      <c r="K66" s="2">
        <f>COUNTIFS(Table2[Sub-Sector],Table4[[#This Row],[Sub-Sector]],Table2[% Away From Day High],"&lt;=0.05")/Table4[[#This Row],[Count]]</f>
        <v>1</v>
      </c>
      <c r="L66" s="2">
        <f>COUNTIFS(Table2[Sub-Sector],Table4[[#This Row],[Sub-Sector]],Table2[% Away From Current Week Low],"&gt;=0.05")/Table4[[#This Row],[Count]]</f>
        <v>1</v>
      </c>
      <c r="M66" s="2">
        <f>COUNTIFS(Table2[Sub-Sector],Table4[[#This Row],[Sub-Sector]],Table2[% Away From Current Week High],"&lt;=0.05")/Table4[[#This Row],[Count]]</f>
        <v>1</v>
      </c>
      <c r="N66" s="2">
        <f>COUNTIFS(Table2[Sub-Sector],Table4[[#This Row],[Sub-Sector]],Table2[% Away From Current Month Low],"&gt;=0.05")/Table4[[#This Row],[Count]]</f>
        <v>1</v>
      </c>
      <c r="O66" s="2">
        <f>COUNTIFS(Table2[Sub-Sector],Table4[[#This Row],[Sub-Sector]],Table2[% Away From Current Month High],"&lt;=0.05")/Table4[[#This Row],[Count]]</f>
        <v>0</v>
      </c>
      <c r="P66" s="2">
        <f>COUNTIFS(Table2[Sub-Sector],Table4[[#This Row],[Sub-Sector]],Table2[% Away From 52W High],"&lt;=10")/Table4[[#This Row],[Count]]</f>
        <v>0</v>
      </c>
      <c r="Q66" s="2">
        <f>COUNTIFS(Table2[Sub-Sector],Table4[[#This Row],[Sub-Sector]],Table2[% Away From 52W Low],"&gt;=10")/Table4[[#This Row],[Count]]</f>
        <v>1</v>
      </c>
      <c r="R66" s="2">
        <f>COUNTIFS(Table2[Sub-Sector],Table4[[#This Row],[Sub-Sector]],Table2[% Price above 20 EMA],"&gt;=0")/Table4[[#This Row],[Count]]</f>
        <v>1</v>
      </c>
      <c r="S66" s="2">
        <f>COUNTIFS(Table2[Sub-Sector],Table4[[#This Row],[Sub-Sector]],Table2[% Price above 50 EMA],"&gt;=0")/Table4[[#This Row],[Count]]</f>
        <v>0</v>
      </c>
      <c r="T66" s="2">
        <f>COUNTIFS(Table2[Sub-Sector],Table4[[#This Row],[Sub-Sector]],Table2[% Price above 200 EMA],"&gt;=0")/Table4[[#This Row],[Count]]</f>
        <v>0</v>
      </c>
      <c r="U66" s="2">
        <f>COUNTIFS(Table2[Sub-Sector],Table4[[#This Row],[Sub-Sector]],Table2[Rate of Change - Zone],"Positive")/Table4[[#This Row],[Count]]</f>
        <v>1</v>
      </c>
      <c r="V66" s="2">
        <f>COUNTIFS(Table2[Sub-Sector],Table4[[#This Row],[Sub-Sector]],Table2[Sharpe Ratio],"&gt;=0.10")/Table4[[#This Row],[Count]]</f>
        <v>0</v>
      </c>
      <c r="W6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483</v>
      </c>
      <c r="X66">
        <f>_xlfn.RANK.AVG(Table4[[#This Row],[Score]],Table4[Score],1)</f>
        <v>80</v>
      </c>
      <c r="Y6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256.5</v>
      </c>
      <c r="Z66">
        <f>_xlfn.RANK.AVG(Table4[[#This Row],[Score 2 ]],Table4[[Score 2 ]],1)</f>
        <v>65</v>
      </c>
    </row>
    <row r="67" spans="1:26" x14ac:dyDescent="0.3">
      <c r="A67" t="s">
        <v>127</v>
      </c>
      <c r="B67">
        <f>COUNTIFS(Table2[Sub-Sector],Table4[[#This Row],[Sub-Sector]])</f>
        <v>20</v>
      </c>
      <c r="C67" s="2">
        <f>COUNTIFS(Table2[Sub-Sector],Table4[[#This Row],[Sub-Sector]],Table2[Uptrend],"Uptrend")/Table4[[#This Row],[Count]]</f>
        <v>0.45</v>
      </c>
      <c r="D67" s="2">
        <f>COUNTIFS(Table2[Sub-Sector],Table4[[#This Row],[Sub-Sector]],Table2[1W Return vs Nifty],"&gt;=5")/Table4[[#This Row],[Count]]</f>
        <v>0.2</v>
      </c>
      <c r="E67" s="2">
        <f>COUNTIFS(Table2[Sub-Sector],Table4[[#This Row],[Sub-Sector]],Table2[1M Return vs Nifty],"&gt;=5")/Table4[[#This Row],[Count]]</f>
        <v>0.3</v>
      </c>
      <c r="F67" s="2">
        <f>COUNTIFS(Table2[Sub-Sector],Table4[[#This Row],[Sub-Sector]],Table2[6M Return vs Nifty],"&gt;=10")/Table4[[#This Row],[Count]]</f>
        <v>0.3</v>
      </c>
      <c r="G67" s="2">
        <f>COUNTIFS(Table2[Sub-Sector],Table4[[#This Row],[Sub-Sector]],Table2[1Y Return vs Nifty],"&gt;=10")/Table4[[#This Row],[Count]]</f>
        <v>0.6</v>
      </c>
      <c r="H67" s="2">
        <f>COUNTIFS(Table2[Sub-Sector],Table4[[#This Row],[Sub-Sector]],Table2[RSI Exponential â€“ 14D],"&gt;=50")/Table4[[#This Row],[Count]]</f>
        <v>0.75</v>
      </c>
      <c r="I67" s="2">
        <f>COUNTIFS(Table2[Sub-Sector],Table4[[#This Row],[Sub-Sector]],Table2[Relative Volume],"&gt;=1")/Table4[[#This Row],[Count]]</f>
        <v>0.45</v>
      </c>
      <c r="J67" s="2">
        <f>COUNTIFS(Table2[Sub-Sector],Table4[[#This Row],[Sub-Sector]],Table2[% Away From Day Low],"&gt;=0.05")/Table4[[#This Row],[Count]]</f>
        <v>0</v>
      </c>
      <c r="K67" s="2">
        <f>COUNTIFS(Table2[Sub-Sector],Table4[[#This Row],[Sub-Sector]],Table2[% Away From Day High],"&lt;=0.05")/Table4[[#This Row],[Count]]</f>
        <v>1</v>
      </c>
      <c r="L67" s="2">
        <f>COUNTIFS(Table2[Sub-Sector],Table4[[#This Row],[Sub-Sector]],Table2[% Away From Current Week Low],"&gt;=0.05")/Table4[[#This Row],[Count]]</f>
        <v>0.25</v>
      </c>
      <c r="M67" s="2">
        <f>COUNTIFS(Table2[Sub-Sector],Table4[[#This Row],[Sub-Sector]],Table2[% Away From Current Week High],"&lt;=0.05")/Table4[[#This Row],[Count]]</f>
        <v>0.95</v>
      </c>
      <c r="N67" s="2">
        <f>COUNTIFS(Table2[Sub-Sector],Table4[[#This Row],[Sub-Sector]],Table2[% Away From Current Month Low],"&gt;=0.05")/Table4[[#This Row],[Count]]</f>
        <v>0.9</v>
      </c>
      <c r="O67" s="2">
        <f>COUNTIFS(Table2[Sub-Sector],Table4[[#This Row],[Sub-Sector]],Table2[% Away From Current Month High],"&lt;=0.05")/Table4[[#This Row],[Count]]</f>
        <v>0.45</v>
      </c>
      <c r="P67" s="2">
        <f>COUNTIFS(Table2[Sub-Sector],Table4[[#This Row],[Sub-Sector]],Table2[% Away From 52W High],"&lt;=10")/Table4[[#This Row],[Count]]</f>
        <v>0.25</v>
      </c>
      <c r="Q67" s="2">
        <f>COUNTIFS(Table2[Sub-Sector],Table4[[#This Row],[Sub-Sector]],Table2[% Away From 52W Low],"&gt;=10")/Table4[[#This Row],[Count]]</f>
        <v>1</v>
      </c>
      <c r="R67" s="2">
        <f>COUNTIFS(Table2[Sub-Sector],Table4[[#This Row],[Sub-Sector]],Table2[% Price above 20 EMA],"&gt;=0")/Table4[[#This Row],[Count]]</f>
        <v>0.7</v>
      </c>
      <c r="S67" s="2">
        <f>COUNTIFS(Table2[Sub-Sector],Table4[[#This Row],[Sub-Sector]],Table2[% Price above 50 EMA],"&gt;=0")/Table4[[#This Row],[Count]]</f>
        <v>0.45</v>
      </c>
      <c r="T67" s="2">
        <f>COUNTIFS(Table2[Sub-Sector],Table4[[#This Row],[Sub-Sector]],Table2[% Price above 200 EMA],"&gt;=0")/Table4[[#This Row],[Count]]</f>
        <v>0.8</v>
      </c>
      <c r="U67" s="2">
        <f>COUNTIFS(Table2[Sub-Sector],Table4[[#This Row],[Sub-Sector]],Table2[Rate of Change - Zone],"Positive")/Table4[[#This Row],[Count]]</f>
        <v>0.75</v>
      </c>
      <c r="V67" s="2">
        <f>COUNTIFS(Table2[Sub-Sector],Table4[[#This Row],[Sub-Sector]],Table2[Sharpe Ratio],"&gt;=0.10")/Table4[[#This Row],[Count]]</f>
        <v>0.45</v>
      </c>
      <c r="W6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466.5</v>
      </c>
      <c r="X67">
        <f>_xlfn.RANK.AVG(Table4[[#This Row],[Score]],Table4[Score],1)</f>
        <v>73</v>
      </c>
      <c r="Y6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257</v>
      </c>
      <c r="Z67">
        <f>_xlfn.RANK.AVG(Table4[[#This Row],[Score 2 ]],Table4[[Score 2 ]],1)</f>
        <v>66</v>
      </c>
    </row>
    <row r="68" spans="1:26" x14ac:dyDescent="0.3">
      <c r="A68" t="s">
        <v>83</v>
      </c>
      <c r="B68">
        <f>COUNTIFS(Table2[Sub-Sector],Table4[[#This Row],[Sub-Sector]])</f>
        <v>1</v>
      </c>
      <c r="C68" s="2">
        <f>COUNTIFS(Table2[Sub-Sector],Table4[[#This Row],[Sub-Sector]],Table2[Uptrend],"Uptrend")/Table4[[#This Row],[Count]]</f>
        <v>1</v>
      </c>
      <c r="D68" s="2">
        <f>COUNTIFS(Table2[Sub-Sector],Table4[[#This Row],[Sub-Sector]],Table2[1W Return vs Nifty],"&gt;=5")/Table4[[#This Row],[Count]]</f>
        <v>0</v>
      </c>
      <c r="E68" s="2">
        <f>COUNTIFS(Table2[Sub-Sector],Table4[[#This Row],[Sub-Sector]],Table2[1M Return vs Nifty],"&gt;=5")/Table4[[#This Row],[Count]]</f>
        <v>1</v>
      </c>
      <c r="F68" s="2">
        <f>COUNTIFS(Table2[Sub-Sector],Table4[[#This Row],[Sub-Sector]],Table2[6M Return vs Nifty],"&gt;=10")/Table4[[#This Row],[Count]]</f>
        <v>0</v>
      </c>
      <c r="G68" s="2">
        <f>COUNTIFS(Table2[Sub-Sector],Table4[[#This Row],[Sub-Sector]],Table2[1Y Return vs Nifty],"&gt;=10")/Table4[[#This Row],[Count]]</f>
        <v>1</v>
      </c>
      <c r="H68" s="2">
        <f>COUNTIFS(Table2[Sub-Sector],Table4[[#This Row],[Sub-Sector]],Table2[RSI Exponential â€“ 14D],"&gt;=50")/Table4[[#This Row],[Count]]</f>
        <v>1</v>
      </c>
      <c r="I68" s="2">
        <f>COUNTIFS(Table2[Sub-Sector],Table4[[#This Row],[Sub-Sector]],Table2[Relative Volume],"&gt;=1")/Table4[[#This Row],[Count]]</f>
        <v>0</v>
      </c>
      <c r="J68" s="2">
        <f>COUNTIFS(Table2[Sub-Sector],Table4[[#This Row],[Sub-Sector]],Table2[% Away From Day Low],"&gt;=0.05")/Table4[[#This Row],[Count]]</f>
        <v>0</v>
      </c>
      <c r="K68" s="2">
        <f>COUNTIFS(Table2[Sub-Sector],Table4[[#This Row],[Sub-Sector]],Table2[% Away From Day High],"&lt;=0.05")/Table4[[#This Row],[Count]]</f>
        <v>1</v>
      </c>
      <c r="L68" s="2">
        <f>COUNTIFS(Table2[Sub-Sector],Table4[[#This Row],[Sub-Sector]],Table2[% Away From Current Week Low],"&gt;=0.05")/Table4[[#This Row],[Count]]</f>
        <v>1</v>
      </c>
      <c r="M68" s="2">
        <f>COUNTIFS(Table2[Sub-Sector],Table4[[#This Row],[Sub-Sector]],Table2[% Away From Current Week High],"&lt;=0.05")/Table4[[#This Row],[Count]]</f>
        <v>1</v>
      </c>
      <c r="N68" s="2">
        <f>COUNTIFS(Table2[Sub-Sector],Table4[[#This Row],[Sub-Sector]],Table2[% Away From Current Month Low],"&gt;=0.05")/Table4[[#This Row],[Count]]</f>
        <v>1</v>
      </c>
      <c r="O68" s="2">
        <f>COUNTIFS(Table2[Sub-Sector],Table4[[#This Row],[Sub-Sector]],Table2[% Away From Current Month High],"&lt;=0.05")/Table4[[#This Row],[Count]]</f>
        <v>1</v>
      </c>
      <c r="P68" s="2">
        <f>COUNTIFS(Table2[Sub-Sector],Table4[[#This Row],[Sub-Sector]],Table2[% Away From 52W High],"&lt;=10")/Table4[[#This Row],[Count]]</f>
        <v>1</v>
      </c>
      <c r="Q68" s="2">
        <f>COUNTIFS(Table2[Sub-Sector],Table4[[#This Row],[Sub-Sector]],Table2[% Away From 52W Low],"&gt;=10")/Table4[[#This Row],[Count]]</f>
        <v>1</v>
      </c>
      <c r="R68" s="2">
        <f>COUNTIFS(Table2[Sub-Sector],Table4[[#This Row],[Sub-Sector]],Table2[% Price above 20 EMA],"&gt;=0")/Table4[[#This Row],[Count]]</f>
        <v>1</v>
      </c>
      <c r="S68" s="2">
        <f>COUNTIFS(Table2[Sub-Sector],Table4[[#This Row],[Sub-Sector]],Table2[% Price above 50 EMA],"&gt;=0")/Table4[[#This Row],[Count]]</f>
        <v>1</v>
      </c>
      <c r="T68" s="2">
        <f>COUNTIFS(Table2[Sub-Sector],Table4[[#This Row],[Sub-Sector]],Table2[% Price above 200 EMA],"&gt;=0")/Table4[[#This Row],[Count]]</f>
        <v>1</v>
      </c>
      <c r="U68" s="2">
        <f>COUNTIFS(Table2[Sub-Sector],Table4[[#This Row],[Sub-Sector]],Table2[Rate of Change - Zone],"Positive")/Table4[[#This Row],[Count]]</f>
        <v>1</v>
      </c>
      <c r="V68" s="2">
        <f>COUNTIFS(Table2[Sub-Sector],Table4[[#This Row],[Sub-Sector]],Table2[Sharpe Ratio],"&gt;=0.10")/Table4[[#This Row],[Count]]</f>
        <v>1</v>
      </c>
      <c r="W6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379.5</v>
      </c>
      <c r="X68">
        <f>_xlfn.RANK.AVG(Table4[[#This Row],[Score]],Table4[Score],1)</f>
        <v>43.5</v>
      </c>
      <c r="Y6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258</v>
      </c>
      <c r="Z68">
        <f>_xlfn.RANK.AVG(Table4[[#This Row],[Score 2 ]],Table4[[Score 2 ]],1)</f>
        <v>68</v>
      </c>
    </row>
    <row r="69" spans="1:26" x14ac:dyDescent="0.3">
      <c r="A69" t="s">
        <v>328</v>
      </c>
      <c r="B69">
        <f>COUNTIFS(Table2[Sub-Sector],Table4[[#This Row],[Sub-Sector]])</f>
        <v>1</v>
      </c>
      <c r="C69" s="2">
        <f>COUNTIFS(Table2[Sub-Sector],Table4[[#This Row],[Sub-Sector]],Table2[Uptrend],"Uptrend")/Table4[[#This Row],[Count]]</f>
        <v>1</v>
      </c>
      <c r="D69" s="2">
        <f>COUNTIFS(Table2[Sub-Sector],Table4[[#This Row],[Sub-Sector]],Table2[1W Return vs Nifty],"&gt;=5")/Table4[[#This Row],[Count]]</f>
        <v>0</v>
      </c>
      <c r="E69" s="2">
        <f>COUNTIFS(Table2[Sub-Sector],Table4[[#This Row],[Sub-Sector]],Table2[1M Return vs Nifty],"&gt;=5")/Table4[[#This Row],[Count]]</f>
        <v>0</v>
      </c>
      <c r="F69" s="2">
        <f>COUNTIFS(Table2[Sub-Sector],Table4[[#This Row],[Sub-Sector]],Table2[6M Return vs Nifty],"&gt;=10")/Table4[[#This Row],[Count]]</f>
        <v>0</v>
      </c>
      <c r="G69" s="2">
        <f>COUNTIFS(Table2[Sub-Sector],Table4[[#This Row],[Sub-Sector]],Table2[1Y Return vs Nifty],"&gt;=10")/Table4[[#This Row],[Count]]</f>
        <v>1</v>
      </c>
      <c r="H69" s="2">
        <f>COUNTIFS(Table2[Sub-Sector],Table4[[#This Row],[Sub-Sector]],Table2[RSI Exponential â€“ 14D],"&gt;=50")/Table4[[#This Row],[Count]]</f>
        <v>1</v>
      </c>
      <c r="I69" s="2">
        <f>COUNTIFS(Table2[Sub-Sector],Table4[[#This Row],[Sub-Sector]],Table2[Relative Volume],"&gt;=1")/Table4[[#This Row],[Count]]</f>
        <v>0</v>
      </c>
      <c r="J69" s="2">
        <f>COUNTIFS(Table2[Sub-Sector],Table4[[#This Row],[Sub-Sector]],Table2[% Away From Day Low],"&gt;=0.05")/Table4[[#This Row],[Count]]</f>
        <v>0</v>
      </c>
      <c r="K69" s="2">
        <f>COUNTIFS(Table2[Sub-Sector],Table4[[#This Row],[Sub-Sector]],Table2[% Away From Day High],"&lt;=0.05")/Table4[[#This Row],[Count]]</f>
        <v>1</v>
      </c>
      <c r="L69" s="2">
        <f>COUNTIFS(Table2[Sub-Sector],Table4[[#This Row],[Sub-Sector]],Table2[% Away From Current Week Low],"&gt;=0.05")/Table4[[#This Row],[Count]]</f>
        <v>0</v>
      </c>
      <c r="M69" s="2">
        <f>COUNTIFS(Table2[Sub-Sector],Table4[[#This Row],[Sub-Sector]],Table2[% Away From Current Week High],"&lt;=0.05")/Table4[[#This Row],[Count]]</f>
        <v>1</v>
      </c>
      <c r="N69" s="2">
        <f>COUNTIFS(Table2[Sub-Sector],Table4[[#This Row],[Sub-Sector]],Table2[% Away From Current Month Low],"&gt;=0.05")/Table4[[#This Row],[Count]]</f>
        <v>1</v>
      </c>
      <c r="O69" s="2">
        <f>COUNTIFS(Table2[Sub-Sector],Table4[[#This Row],[Sub-Sector]],Table2[% Away From Current Month High],"&lt;=0.05")/Table4[[#This Row],[Count]]</f>
        <v>1</v>
      </c>
      <c r="P69" s="2">
        <f>COUNTIFS(Table2[Sub-Sector],Table4[[#This Row],[Sub-Sector]],Table2[% Away From 52W High],"&lt;=10")/Table4[[#This Row],[Count]]</f>
        <v>0</v>
      </c>
      <c r="Q69" s="2">
        <f>COUNTIFS(Table2[Sub-Sector],Table4[[#This Row],[Sub-Sector]],Table2[% Away From 52W Low],"&gt;=10")/Table4[[#This Row],[Count]]</f>
        <v>1</v>
      </c>
      <c r="R69" s="2">
        <f>COUNTIFS(Table2[Sub-Sector],Table4[[#This Row],[Sub-Sector]],Table2[% Price above 20 EMA],"&gt;=0")/Table4[[#This Row],[Count]]</f>
        <v>1</v>
      </c>
      <c r="S69" s="2">
        <f>COUNTIFS(Table2[Sub-Sector],Table4[[#This Row],[Sub-Sector]],Table2[% Price above 50 EMA],"&gt;=0")/Table4[[#This Row],[Count]]</f>
        <v>1</v>
      </c>
      <c r="T69" s="2">
        <f>COUNTIFS(Table2[Sub-Sector],Table4[[#This Row],[Sub-Sector]],Table2[% Price above 200 EMA],"&gt;=0")/Table4[[#This Row],[Count]]</f>
        <v>1</v>
      </c>
      <c r="U69" s="2">
        <f>COUNTIFS(Table2[Sub-Sector],Table4[[#This Row],[Sub-Sector]],Table2[Rate of Change - Zone],"Positive")/Table4[[#This Row],[Count]]</f>
        <v>1</v>
      </c>
      <c r="V69" s="2">
        <f>COUNTIFS(Table2[Sub-Sector],Table4[[#This Row],[Sub-Sector]],Table2[Sharpe Ratio],"&gt;=0.10")/Table4[[#This Row],[Count]]</f>
        <v>1</v>
      </c>
      <c r="W6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478</v>
      </c>
      <c r="X69">
        <f>_xlfn.RANK.AVG(Table4[[#This Row],[Score]],Table4[Score],1)</f>
        <v>77</v>
      </c>
      <c r="Y6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258</v>
      </c>
      <c r="Z69">
        <f>_xlfn.RANK.AVG(Table4[[#This Row],[Score 2 ]],Table4[[Score 2 ]],1)</f>
        <v>68</v>
      </c>
    </row>
    <row r="70" spans="1:26" x14ac:dyDescent="0.3">
      <c r="A70" t="s">
        <v>253</v>
      </c>
      <c r="B70">
        <f>COUNTIFS(Table2[Sub-Sector],Table4[[#This Row],[Sub-Sector]])</f>
        <v>1</v>
      </c>
      <c r="C70" s="2">
        <f>COUNTIFS(Table2[Sub-Sector],Table4[[#This Row],[Sub-Sector]],Table2[Uptrend],"Uptrend")/Table4[[#This Row],[Count]]</f>
        <v>1</v>
      </c>
      <c r="D70" s="2">
        <f>COUNTIFS(Table2[Sub-Sector],Table4[[#This Row],[Sub-Sector]],Table2[1W Return vs Nifty],"&gt;=5")/Table4[[#This Row],[Count]]</f>
        <v>0</v>
      </c>
      <c r="E70" s="2">
        <f>COUNTIFS(Table2[Sub-Sector],Table4[[#This Row],[Sub-Sector]],Table2[1M Return vs Nifty],"&gt;=5")/Table4[[#This Row],[Count]]</f>
        <v>1</v>
      </c>
      <c r="F70" s="2">
        <f>COUNTIFS(Table2[Sub-Sector],Table4[[#This Row],[Sub-Sector]],Table2[6M Return vs Nifty],"&gt;=10")/Table4[[#This Row],[Count]]</f>
        <v>0</v>
      </c>
      <c r="G70" s="2">
        <f>COUNTIFS(Table2[Sub-Sector],Table4[[#This Row],[Sub-Sector]],Table2[1Y Return vs Nifty],"&gt;=10")/Table4[[#This Row],[Count]]</f>
        <v>1</v>
      </c>
      <c r="H70" s="2">
        <f>COUNTIFS(Table2[Sub-Sector],Table4[[#This Row],[Sub-Sector]],Table2[RSI Exponential â€“ 14D],"&gt;=50")/Table4[[#This Row],[Count]]</f>
        <v>1</v>
      </c>
      <c r="I70" s="2">
        <f>COUNTIFS(Table2[Sub-Sector],Table4[[#This Row],[Sub-Sector]],Table2[Relative Volume],"&gt;=1")/Table4[[#This Row],[Count]]</f>
        <v>0</v>
      </c>
      <c r="J70" s="2">
        <f>COUNTIFS(Table2[Sub-Sector],Table4[[#This Row],[Sub-Sector]],Table2[% Away From Day Low],"&gt;=0.05")/Table4[[#This Row],[Count]]</f>
        <v>0</v>
      </c>
      <c r="K70" s="2">
        <f>COUNTIFS(Table2[Sub-Sector],Table4[[#This Row],[Sub-Sector]],Table2[% Away From Day High],"&lt;=0.05")/Table4[[#This Row],[Count]]</f>
        <v>1</v>
      </c>
      <c r="L70" s="2">
        <f>COUNTIFS(Table2[Sub-Sector],Table4[[#This Row],[Sub-Sector]],Table2[% Away From Current Week Low],"&gt;=0.05")/Table4[[#This Row],[Count]]</f>
        <v>0</v>
      </c>
      <c r="M70" s="2">
        <f>COUNTIFS(Table2[Sub-Sector],Table4[[#This Row],[Sub-Sector]],Table2[% Away From Current Week High],"&lt;=0.05")/Table4[[#This Row],[Count]]</f>
        <v>1</v>
      </c>
      <c r="N70" s="2">
        <f>COUNTIFS(Table2[Sub-Sector],Table4[[#This Row],[Sub-Sector]],Table2[% Away From Current Month Low],"&gt;=0.05")/Table4[[#This Row],[Count]]</f>
        <v>1</v>
      </c>
      <c r="O70" s="2">
        <f>COUNTIFS(Table2[Sub-Sector],Table4[[#This Row],[Sub-Sector]],Table2[% Away From Current Month High],"&lt;=0.05")/Table4[[#This Row],[Count]]</f>
        <v>0</v>
      </c>
      <c r="P70" s="2">
        <f>COUNTIFS(Table2[Sub-Sector],Table4[[#This Row],[Sub-Sector]],Table2[% Away From 52W High],"&lt;=10")/Table4[[#This Row],[Count]]</f>
        <v>1</v>
      </c>
      <c r="Q70" s="2">
        <f>COUNTIFS(Table2[Sub-Sector],Table4[[#This Row],[Sub-Sector]],Table2[% Away From 52W Low],"&gt;=10")/Table4[[#This Row],[Count]]</f>
        <v>1</v>
      </c>
      <c r="R70" s="2">
        <f>COUNTIFS(Table2[Sub-Sector],Table4[[#This Row],[Sub-Sector]],Table2[% Price above 20 EMA],"&gt;=0")/Table4[[#This Row],[Count]]</f>
        <v>1</v>
      </c>
      <c r="S70" s="2">
        <f>COUNTIFS(Table2[Sub-Sector],Table4[[#This Row],[Sub-Sector]],Table2[% Price above 50 EMA],"&gt;=0")/Table4[[#This Row],[Count]]</f>
        <v>1</v>
      </c>
      <c r="T70" s="2">
        <f>COUNTIFS(Table2[Sub-Sector],Table4[[#This Row],[Sub-Sector]],Table2[% Price above 200 EMA],"&gt;=0")/Table4[[#This Row],[Count]]</f>
        <v>1</v>
      </c>
      <c r="U70" s="2">
        <f>COUNTIFS(Table2[Sub-Sector],Table4[[#This Row],[Sub-Sector]],Table2[Rate of Change - Zone],"Positive")/Table4[[#This Row],[Count]]</f>
        <v>1</v>
      </c>
      <c r="V70" s="2">
        <f>COUNTIFS(Table2[Sub-Sector],Table4[[#This Row],[Sub-Sector]],Table2[Sharpe Ratio],"&gt;=0.10")/Table4[[#This Row],[Count]]</f>
        <v>0</v>
      </c>
      <c r="W7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379.5</v>
      </c>
      <c r="X70">
        <f>_xlfn.RANK.AVG(Table4[[#This Row],[Score]],Table4[Score],1)</f>
        <v>43.5</v>
      </c>
      <c r="Y7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258</v>
      </c>
      <c r="Z70">
        <f>_xlfn.RANK.AVG(Table4[[#This Row],[Score 2 ]],Table4[[Score 2 ]],1)</f>
        <v>68</v>
      </c>
    </row>
    <row r="71" spans="1:26" x14ac:dyDescent="0.3">
      <c r="A71" t="s">
        <v>139</v>
      </c>
      <c r="B71">
        <f>COUNTIFS(Table2[Sub-Sector],Table4[[#This Row],[Sub-Sector]])</f>
        <v>20</v>
      </c>
      <c r="C71" s="2">
        <f>COUNTIFS(Table2[Sub-Sector],Table4[[#This Row],[Sub-Sector]],Table2[Uptrend],"Uptrend")/Table4[[#This Row],[Count]]</f>
        <v>0.5</v>
      </c>
      <c r="D71" s="2">
        <f>COUNTIFS(Table2[Sub-Sector],Table4[[#This Row],[Sub-Sector]],Table2[1W Return vs Nifty],"&gt;=5")/Table4[[#This Row],[Count]]</f>
        <v>0.25</v>
      </c>
      <c r="E71" s="2">
        <f>COUNTIFS(Table2[Sub-Sector],Table4[[#This Row],[Sub-Sector]],Table2[1M Return vs Nifty],"&gt;=5")/Table4[[#This Row],[Count]]</f>
        <v>0.3</v>
      </c>
      <c r="F71" s="2">
        <f>COUNTIFS(Table2[Sub-Sector],Table4[[#This Row],[Sub-Sector]],Table2[6M Return vs Nifty],"&gt;=10")/Table4[[#This Row],[Count]]</f>
        <v>0.35</v>
      </c>
      <c r="G71" s="2">
        <f>COUNTIFS(Table2[Sub-Sector],Table4[[#This Row],[Sub-Sector]],Table2[1Y Return vs Nifty],"&gt;=10")/Table4[[#This Row],[Count]]</f>
        <v>0.9</v>
      </c>
      <c r="H71" s="2">
        <f>COUNTIFS(Table2[Sub-Sector],Table4[[#This Row],[Sub-Sector]],Table2[RSI Exponential â€“ 14D],"&gt;=50")/Table4[[#This Row],[Count]]</f>
        <v>0.5</v>
      </c>
      <c r="I71" s="2">
        <f>COUNTIFS(Table2[Sub-Sector],Table4[[#This Row],[Sub-Sector]],Table2[Relative Volume],"&gt;=1")/Table4[[#This Row],[Count]]</f>
        <v>0.15</v>
      </c>
      <c r="J71" s="2">
        <f>COUNTIFS(Table2[Sub-Sector],Table4[[#This Row],[Sub-Sector]],Table2[% Away From Day Low],"&gt;=0.05")/Table4[[#This Row],[Count]]</f>
        <v>0</v>
      </c>
      <c r="K71" s="2">
        <f>COUNTIFS(Table2[Sub-Sector],Table4[[#This Row],[Sub-Sector]],Table2[% Away From Day High],"&lt;=0.05")/Table4[[#This Row],[Count]]</f>
        <v>1</v>
      </c>
      <c r="L71" s="2">
        <f>COUNTIFS(Table2[Sub-Sector],Table4[[#This Row],[Sub-Sector]],Table2[% Away From Current Week Low],"&gt;=0.05")/Table4[[#This Row],[Count]]</f>
        <v>0.25</v>
      </c>
      <c r="M71" s="2">
        <f>COUNTIFS(Table2[Sub-Sector],Table4[[#This Row],[Sub-Sector]],Table2[% Away From Current Week High],"&lt;=0.05")/Table4[[#This Row],[Count]]</f>
        <v>0.65</v>
      </c>
      <c r="N71" s="2">
        <f>COUNTIFS(Table2[Sub-Sector],Table4[[#This Row],[Sub-Sector]],Table2[% Away From Current Month Low],"&gt;=0.05")/Table4[[#This Row],[Count]]</f>
        <v>0.65</v>
      </c>
      <c r="O71" s="2">
        <f>COUNTIFS(Table2[Sub-Sector],Table4[[#This Row],[Sub-Sector]],Table2[% Away From Current Month High],"&lt;=0.05")/Table4[[#This Row],[Count]]</f>
        <v>0.3</v>
      </c>
      <c r="P71" s="2">
        <f>COUNTIFS(Table2[Sub-Sector],Table4[[#This Row],[Sub-Sector]],Table2[% Away From 52W High],"&lt;=10")/Table4[[#This Row],[Count]]</f>
        <v>0.15</v>
      </c>
      <c r="Q71" s="2">
        <f>COUNTIFS(Table2[Sub-Sector],Table4[[#This Row],[Sub-Sector]],Table2[% Away From 52W Low],"&gt;=10")/Table4[[#This Row],[Count]]</f>
        <v>1</v>
      </c>
      <c r="R71" s="2">
        <f>COUNTIFS(Table2[Sub-Sector],Table4[[#This Row],[Sub-Sector]],Table2[% Price above 20 EMA],"&gt;=0")/Table4[[#This Row],[Count]]</f>
        <v>0.5</v>
      </c>
      <c r="S71" s="2">
        <f>COUNTIFS(Table2[Sub-Sector],Table4[[#This Row],[Sub-Sector]],Table2[% Price above 50 EMA],"&gt;=0")/Table4[[#This Row],[Count]]</f>
        <v>0.5</v>
      </c>
      <c r="T71" s="2">
        <f>COUNTIFS(Table2[Sub-Sector],Table4[[#This Row],[Sub-Sector]],Table2[% Price above 200 EMA],"&gt;=0")/Table4[[#This Row],[Count]]</f>
        <v>0.9</v>
      </c>
      <c r="U71" s="2">
        <f>COUNTIFS(Table2[Sub-Sector],Table4[[#This Row],[Sub-Sector]],Table2[Rate of Change - Zone],"Positive")/Table4[[#This Row],[Count]]</f>
        <v>0.7</v>
      </c>
      <c r="V71" s="2">
        <f>COUNTIFS(Table2[Sub-Sector],Table4[[#This Row],[Sub-Sector]],Table2[Sharpe Ratio],"&gt;=0.10")/Table4[[#This Row],[Count]]</f>
        <v>0.55000000000000004</v>
      </c>
      <c r="W7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452.5</v>
      </c>
      <c r="X71">
        <f>_xlfn.RANK.AVG(Table4[[#This Row],[Score]],Table4[Score],1)</f>
        <v>68</v>
      </c>
      <c r="Y7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259.5</v>
      </c>
      <c r="Z71">
        <f>_xlfn.RANK.AVG(Table4[[#This Row],[Score 2 ]],Table4[[Score 2 ]],1)</f>
        <v>70.5</v>
      </c>
    </row>
    <row r="72" spans="1:26" x14ac:dyDescent="0.3">
      <c r="A72" t="s">
        <v>92</v>
      </c>
      <c r="B72">
        <f>COUNTIFS(Table2[Sub-Sector],Table4[[#This Row],[Sub-Sector]])</f>
        <v>5</v>
      </c>
      <c r="C72" s="2">
        <f>COUNTIFS(Table2[Sub-Sector],Table4[[#This Row],[Sub-Sector]],Table2[Uptrend],"Uptrend")/Table4[[#This Row],[Count]]</f>
        <v>0.2</v>
      </c>
      <c r="D72" s="2">
        <f>COUNTIFS(Table2[Sub-Sector],Table4[[#This Row],[Sub-Sector]],Table2[1W Return vs Nifty],"&gt;=5")/Table4[[#This Row],[Count]]</f>
        <v>0.2</v>
      </c>
      <c r="E72" s="2">
        <f>COUNTIFS(Table2[Sub-Sector],Table4[[#This Row],[Sub-Sector]],Table2[1M Return vs Nifty],"&gt;=5")/Table4[[#This Row],[Count]]</f>
        <v>0</v>
      </c>
      <c r="F72" s="2">
        <f>COUNTIFS(Table2[Sub-Sector],Table4[[#This Row],[Sub-Sector]],Table2[6M Return vs Nifty],"&gt;=10")/Table4[[#This Row],[Count]]</f>
        <v>0.8</v>
      </c>
      <c r="G72" s="2">
        <f>COUNTIFS(Table2[Sub-Sector],Table4[[#This Row],[Sub-Sector]],Table2[1Y Return vs Nifty],"&gt;=10")/Table4[[#This Row],[Count]]</f>
        <v>0.6</v>
      </c>
      <c r="H72" s="2">
        <f>COUNTIFS(Table2[Sub-Sector],Table4[[#This Row],[Sub-Sector]],Table2[RSI Exponential â€“ 14D],"&gt;=50")/Table4[[#This Row],[Count]]</f>
        <v>0.6</v>
      </c>
      <c r="I72" s="2">
        <f>COUNTIFS(Table2[Sub-Sector],Table4[[#This Row],[Sub-Sector]],Table2[Relative Volume],"&gt;=1")/Table4[[#This Row],[Count]]</f>
        <v>0</v>
      </c>
      <c r="J72" s="2">
        <f>COUNTIFS(Table2[Sub-Sector],Table4[[#This Row],[Sub-Sector]],Table2[% Away From Day Low],"&gt;=0.05")/Table4[[#This Row],[Count]]</f>
        <v>0</v>
      </c>
      <c r="K72" s="2">
        <f>COUNTIFS(Table2[Sub-Sector],Table4[[#This Row],[Sub-Sector]],Table2[% Away From Day High],"&lt;=0.05")/Table4[[#This Row],[Count]]</f>
        <v>1</v>
      </c>
      <c r="L72" s="2">
        <f>COUNTIFS(Table2[Sub-Sector],Table4[[#This Row],[Sub-Sector]],Table2[% Away From Current Week Low],"&gt;=0.05")/Table4[[#This Row],[Count]]</f>
        <v>0.4</v>
      </c>
      <c r="M72" s="2">
        <f>COUNTIFS(Table2[Sub-Sector],Table4[[#This Row],[Sub-Sector]],Table2[% Away From Current Week High],"&lt;=0.05")/Table4[[#This Row],[Count]]</f>
        <v>1</v>
      </c>
      <c r="N72" s="2">
        <f>COUNTIFS(Table2[Sub-Sector],Table4[[#This Row],[Sub-Sector]],Table2[% Away From Current Month Low],"&gt;=0.05")/Table4[[#This Row],[Count]]</f>
        <v>0.8</v>
      </c>
      <c r="O72" s="2">
        <f>COUNTIFS(Table2[Sub-Sector],Table4[[#This Row],[Sub-Sector]],Table2[% Away From Current Month High],"&lt;=0.05")/Table4[[#This Row],[Count]]</f>
        <v>0.6</v>
      </c>
      <c r="P72" s="2">
        <f>COUNTIFS(Table2[Sub-Sector],Table4[[#This Row],[Sub-Sector]],Table2[% Away From 52W High],"&lt;=10")/Table4[[#This Row],[Count]]</f>
        <v>0</v>
      </c>
      <c r="Q72" s="2">
        <f>COUNTIFS(Table2[Sub-Sector],Table4[[#This Row],[Sub-Sector]],Table2[% Away From 52W Low],"&gt;=10")/Table4[[#This Row],[Count]]</f>
        <v>1</v>
      </c>
      <c r="R72" s="2">
        <f>COUNTIFS(Table2[Sub-Sector],Table4[[#This Row],[Sub-Sector]],Table2[% Price above 20 EMA],"&gt;=0")/Table4[[#This Row],[Count]]</f>
        <v>0.6</v>
      </c>
      <c r="S72" s="2">
        <f>COUNTIFS(Table2[Sub-Sector],Table4[[#This Row],[Sub-Sector]],Table2[% Price above 50 EMA],"&gt;=0")/Table4[[#This Row],[Count]]</f>
        <v>0.2</v>
      </c>
      <c r="T72" s="2">
        <f>COUNTIFS(Table2[Sub-Sector],Table4[[#This Row],[Sub-Sector]],Table2[% Price above 200 EMA],"&gt;=0")/Table4[[#This Row],[Count]]</f>
        <v>0.8</v>
      </c>
      <c r="U72" s="2">
        <f>COUNTIFS(Table2[Sub-Sector],Table4[[#This Row],[Sub-Sector]],Table2[Rate of Change - Zone],"Positive")/Table4[[#This Row],[Count]]</f>
        <v>0.8</v>
      </c>
      <c r="V72" s="2">
        <f>COUNTIFS(Table2[Sub-Sector],Table4[[#This Row],[Sub-Sector]],Table2[Sharpe Ratio],"&gt;=0.10")/Table4[[#This Row],[Count]]</f>
        <v>0.6</v>
      </c>
      <c r="W7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528.5</v>
      </c>
      <c r="X72">
        <f>_xlfn.RANK.AVG(Table4[[#This Row],[Score]],Table4[Score],1)</f>
        <v>92</v>
      </c>
      <c r="Y7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259.5</v>
      </c>
      <c r="Z72">
        <f>_xlfn.RANK.AVG(Table4[[#This Row],[Score 2 ]],Table4[[Score 2 ]],1)</f>
        <v>70.5</v>
      </c>
    </row>
    <row r="73" spans="1:26" x14ac:dyDescent="0.3">
      <c r="A73" t="s">
        <v>266</v>
      </c>
      <c r="B73">
        <f>COUNTIFS(Table2[Sub-Sector],Table4[[#This Row],[Sub-Sector]])</f>
        <v>6</v>
      </c>
      <c r="C73" s="2">
        <f>COUNTIFS(Table2[Sub-Sector],Table4[[#This Row],[Sub-Sector]],Table2[Uptrend],"Uptrend")/Table4[[#This Row],[Count]]</f>
        <v>0.5</v>
      </c>
      <c r="D73" s="2">
        <f>COUNTIFS(Table2[Sub-Sector],Table4[[#This Row],[Sub-Sector]],Table2[1W Return vs Nifty],"&gt;=5")/Table4[[#This Row],[Count]]</f>
        <v>0.16666666666666666</v>
      </c>
      <c r="E73" s="2">
        <f>COUNTIFS(Table2[Sub-Sector],Table4[[#This Row],[Sub-Sector]],Table2[1M Return vs Nifty],"&gt;=5")/Table4[[#This Row],[Count]]</f>
        <v>0.33333333333333331</v>
      </c>
      <c r="F73" s="2">
        <f>COUNTIFS(Table2[Sub-Sector],Table4[[#This Row],[Sub-Sector]],Table2[6M Return vs Nifty],"&gt;=10")/Table4[[#This Row],[Count]]</f>
        <v>0.16666666666666666</v>
      </c>
      <c r="G73" s="2">
        <f>COUNTIFS(Table2[Sub-Sector],Table4[[#This Row],[Sub-Sector]],Table2[1Y Return vs Nifty],"&gt;=10")/Table4[[#This Row],[Count]]</f>
        <v>0.33333333333333331</v>
      </c>
      <c r="H73" s="2">
        <f>COUNTIFS(Table2[Sub-Sector],Table4[[#This Row],[Sub-Sector]],Table2[RSI Exponential â€“ 14D],"&gt;=50")/Table4[[#This Row],[Count]]</f>
        <v>0.83333333333333337</v>
      </c>
      <c r="I73" s="2">
        <f>COUNTIFS(Table2[Sub-Sector],Table4[[#This Row],[Sub-Sector]],Table2[Relative Volume],"&gt;=1")/Table4[[#This Row],[Count]]</f>
        <v>0.33333333333333331</v>
      </c>
      <c r="J73" s="2">
        <f>COUNTIFS(Table2[Sub-Sector],Table4[[#This Row],[Sub-Sector]],Table2[% Away From Day Low],"&gt;=0.05")/Table4[[#This Row],[Count]]</f>
        <v>0</v>
      </c>
      <c r="K73" s="2">
        <f>COUNTIFS(Table2[Sub-Sector],Table4[[#This Row],[Sub-Sector]],Table2[% Away From Day High],"&lt;=0.05")/Table4[[#This Row],[Count]]</f>
        <v>1</v>
      </c>
      <c r="L73" s="2">
        <f>COUNTIFS(Table2[Sub-Sector],Table4[[#This Row],[Sub-Sector]],Table2[% Away From Current Week Low],"&gt;=0.05")/Table4[[#This Row],[Count]]</f>
        <v>0.5</v>
      </c>
      <c r="M73" s="2">
        <f>COUNTIFS(Table2[Sub-Sector],Table4[[#This Row],[Sub-Sector]],Table2[% Away From Current Week High],"&lt;=0.05")/Table4[[#This Row],[Count]]</f>
        <v>1</v>
      </c>
      <c r="N73" s="2">
        <f>COUNTIFS(Table2[Sub-Sector],Table4[[#This Row],[Sub-Sector]],Table2[% Away From Current Month Low],"&gt;=0.05")/Table4[[#This Row],[Count]]</f>
        <v>0.66666666666666663</v>
      </c>
      <c r="O73" s="2">
        <f>COUNTIFS(Table2[Sub-Sector],Table4[[#This Row],[Sub-Sector]],Table2[% Away From Current Month High],"&lt;=0.05")/Table4[[#This Row],[Count]]</f>
        <v>0.83333333333333337</v>
      </c>
      <c r="P73" s="2">
        <f>COUNTIFS(Table2[Sub-Sector],Table4[[#This Row],[Sub-Sector]],Table2[% Away From 52W High],"&lt;=10")/Table4[[#This Row],[Count]]</f>
        <v>0.5</v>
      </c>
      <c r="Q73" s="2">
        <f>COUNTIFS(Table2[Sub-Sector],Table4[[#This Row],[Sub-Sector]],Table2[% Away From 52W Low],"&gt;=10")/Table4[[#This Row],[Count]]</f>
        <v>0.83333333333333337</v>
      </c>
      <c r="R73" s="2">
        <f>COUNTIFS(Table2[Sub-Sector],Table4[[#This Row],[Sub-Sector]],Table2[% Price above 20 EMA],"&gt;=0")/Table4[[#This Row],[Count]]</f>
        <v>0.83333333333333337</v>
      </c>
      <c r="S73" s="2">
        <f>COUNTIFS(Table2[Sub-Sector],Table4[[#This Row],[Sub-Sector]],Table2[% Price above 50 EMA],"&gt;=0")/Table4[[#This Row],[Count]]</f>
        <v>0.83333333333333337</v>
      </c>
      <c r="T73" s="2">
        <f>COUNTIFS(Table2[Sub-Sector],Table4[[#This Row],[Sub-Sector]],Table2[% Price above 200 EMA],"&gt;=0")/Table4[[#This Row],[Count]]</f>
        <v>0.83333333333333337</v>
      </c>
      <c r="U73" s="2">
        <f>COUNTIFS(Table2[Sub-Sector],Table4[[#This Row],[Sub-Sector]],Table2[Rate of Change - Zone],"Positive")/Table4[[#This Row],[Count]]</f>
        <v>1</v>
      </c>
      <c r="V73" s="2">
        <f>COUNTIFS(Table2[Sub-Sector],Table4[[#This Row],[Sub-Sector]],Table2[Sharpe Ratio],"&gt;=0.10")/Table4[[#This Row],[Count]]</f>
        <v>0.16666666666666666</v>
      </c>
      <c r="W7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459.5</v>
      </c>
      <c r="X73">
        <f>_xlfn.RANK.AVG(Table4[[#This Row],[Score]],Table4[Score],1)</f>
        <v>69</v>
      </c>
      <c r="Y7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261</v>
      </c>
      <c r="Z73">
        <f>_xlfn.RANK.AVG(Table4[[#This Row],[Score 2 ]],Table4[[Score 2 ]],1)</f>
        <v>72</v>
      </c>
    </row>
    <row r="74" spans="1:26" x14ac:dyDescent="0.3">
      <c r="A74" t="s">
        <v>86</v>
      </c>
      <c r="B74">
        <f>COUNTIFS(Table2[Sub-Sector],Table4[[#This Row],[Sub-Sector]])</f>
        <v>3</v>
      </c>
      <c r="C74" s="2">
        <f>COUNTIFS(Table2[Sub-Sector],Table4[[#This Row],[Sub-Sector]],Table2[Uptrend],"Uptrend")/Table4[[#This Row],[Count]]</f>
        <v>1</v>
      </c>
      <c r="D74" s="2">
        <f>COUNTIFS(Table2[Sub-Sector],Table4[[#This Row],[Sub-Sector]],Table2[1W Return vs Nifty],"&gt;=5")/Table4[[#This Row],[Count]]</f>
        <v>0</v>
      </c>
      <c r="E74" s="2">
        <f>COUNTIFS(Table2[Sub-Sector],Table4[[#This Row],[Sub-Sector]],Table2[1M Return vs Nifty],"&gt;=5")/Table4[[#This Row],[Count]]</f>
        <v>0.33333333333333331</v>
      </c>
      <c r="F74" s="2">
        <f>COUNTIFS(Table2[Sub-Sector],Table4[[#This Row],[Sub-Sector]],Table2[6M Return vs Nifty],"&gt;=10")/Table4[[#This Row],[Count]]</f>
        <v>0</v>
      </c>
      <c r="G74" s="2">
        <f>COUNTIFS(Table2[Sub-Sector],Table4[[#This Row],[Sub-Sector]],Table2[1Y Return vs Nifty],"&gt;=10")/Table4[[#This Row],[Count]]</f>
        <v>1</v>
      </c>
      <c r="H74" s="2">
        <f>COUNTIFS(Table2[Sub-Sector],Table4[[#This Row],[Sub-Sector]],Table2[RSI Exponential â€“ 14D],"&gt;=50")/Table4[[#This Row],[Count]]</f>
        <v>0.33333333333333331</v>
      </c>
      <c r="I74" s="2">
        <f>COUNTIFS(Table2[Sub-Sector],Table4[[#This Row],[Sub-Sector]],Table2[Relative Volume],"&gt;=1")/Table4[[#This Row],[Count]]</f>
        <v>0.33333333333333331</v>
      </c>
      <c r="J74" s="2">
        <f>COUNTIFS(Table2[Sub-Sector],Table4[[#This Row],[Sub-Sector]],Table2[% Away From Day Low],"&gt;=0.05")/Table4[[#This Row],[Count]]</f>
        <v>0</v>
      </c>
      <c r="K74" s="2">
        <f>COUNTIFS(Table2[Sub-Sector],Table4[[#This Row],[Sub-Sector]],Table2[% Away From Day High],"&lt;=0.05")/Table4[[#This Row],[Count]]</f>
        <v>1</v>
      </c>
      <c r="L74" s="2">
        <f>COUNTIFS(Table2[Sub-Sector],Table4[[#This Row],[Sub-Sector]],Table2[% Away From Current Week Low],"&gt;=0.05")/Table4[[#This Row],[Count]]</f>
        <v>0</v>
      </c>
      <c r="M74" s="2">
        <f>COUNTIFS(Table2[Sub-Sector],Table4[[#This Row],[Sub-Sector]],Table2[% Away From Current Week High],"&lt;=0.05")/Table4[[#This Row],[Count]]</f>
        <v>1</v>
      </c>
      <c r="N74" s="2">
        <f>COUNTIFS(Table2[Sub-Sector],Table4[[#This Row],[Sub-Sector]],Table2[% Away From Current Month Low],"&gt;=0.05")/Table4[[#This Row],[Count]]</f>
        <v>0.33333333333333331</v>
      </c>
      <c r="O74" s="2">
        <f>COUNTIFS(Table2[Sub-Sector],Table4[[#This Row],[Sub-Sector]],Table2[% Away From Current Month High],"&lt;=0.05")/Table4[[#This Row],[Count]]</f>
        <v>0</v>
      </c>
      <c r="P74" s="2">
        <f>COUNTIFS(Table2[Sub-Sector],Table4[[#This Row],[Sub-Sector]],Table2[% Away From 52W High],"&lt;=10")/Table4[[#This Row],[Count]]</f>
        <v>0.66666666666666663</v>
      </c>
      <c r="Q74" s="2">
        <f>COUNTIFS(Table2[Sub-Sector],Table4[[#This Row],[Sub-Sector]],Table2[% Away From 52W Low],"&gt;=10")/Table4[[#This Row],[Count]]</f>
        <v>1</v>
      </c>
      <c r="R74" s="2">
        <f>COUNTIFS(Table2[Sub-Sector],Table4[[#This Row],[Sub-Sector]],Table2[% Price above 20 EMA],"&gt;=0")/Table4[[#This Row],[Count]]</f>
        <v>0.33333333333333331</v>
      </c>
      <c r="S74" s="2">
        <f>COUNTIFS(Table2[Sub-Sector],Table4[[#This Row],[Sub-Sector]],Table2[% Price above 50 EMA],"&gt;=0")/Table4[[#This Row],[Count]]</f>
        <v>0.66666666666666663</v>
      </c>
      <c r="T74" s="2">
        <f>COUNTIFS(Table2[Sub-Sector],Table4[[#This Row],[Sub-Sector]],Table2[% Price above 200 EMA],"&gt;=0")/Table4[[#This Row],[Count]]</f>
        <v>1</v>
      </c>
      <c r="U74" s="2">
        <f>COUNTIFS(Table2[Sub-Sector],Table4[[#This Row],[Sub-Sector]],Table2[Rate of Change - Zone],"Positive")/Table4[[#This Row],[Count]]</f>
        <v>0.66666666666666663</v>
      </c>
      <c r="V74" s="2">
        <f>COUNTIFS(Table2[Sub-Sector],Table4[[#This Row],[Sub-Sector]],Table2[Sharpe Ratio],"&gt;=0.10")/Table4[[#This Row],[Count]]</f>
        <v>0</v>
      </c>
      <c r="W7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438</v>
      </c>
      <c r="X74">
        <f>_xlfn.RANK.AVG(Table4[[#This Row],[Score]],Table4[Score],1)</f>
        <v>62</v>
      </c>
      <c r="Y7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268</v>
      </c>
      <c r="Z74">
        <f>_xlfn.RANK.AVG(Table4[[#This Row],[Score 2 ]],Table4[[Score 2 ]],1)</f>
        <v>73</v>
      </c>
    </row>
    <row r="75" spans="1:26" x14ac:dyDescent="0.3">
      <c r="A75" t="s">
        <v>75</v>
      </c>
      <c r="B75">
        <f>COUNTIFS(Table2[Sub-Sector],Table4[[#This Row],[Sub-Sector]])</f>
        <v>3</v>
      </c>
      <c r="C75" s="2">
        <f>COUNTIFS(Table2[Sub-Sector],Table4[[#This Row],[Sub-Sector]],Table2[Uptrend],"Uptrend")/Table4[[#This Row],[Count]]</f>
        <v>1</v>
      </c>
      <c r="D75" s="2">
        <f>COUNTIFS(Table2[Sub-Sector],Table4[[#This Row],[Sub-Sector]],Table2[1W Return vs Nifty],"&gt;=5")/Table4[[#This Row],[Count]]</f>
        <v>0</v>
      </c>
      <c r="E75" s="2">
        <f>COUNTIFS(Table2[Sub-Sector],Table4[[#This Row],[Sub-Sector]],Table2[1M Return vs Nifty],"&gt;=5")/Table4[[#This Row],[Count]]</f>
        <v>0.33333333333333331</v>
      </c>
      <c r="F75" s="2">
        <f>COUNTIFS(Table2[Sub-Sector],Table4[[#This Row],[Sub-Sector]],Table2[6M Return vs Nifty],"&gt;=10")/Table4[[#This Row],[Count]]</f>
        <v>0.66666666666666663</v>
      </c>
      <c r="G75" s="2">
        <f>COUNTIFS(Table2[Sub-Sector],Table4[[#This Row],[Sub-Sector]],Table2[1Y Return vs Nifty],"&gt;=10")/Table4[[#This Row],[Count]]</f>
        <v>0.66666666666666663</v>
      </c>
      <c r="H75" s="2">
        <f>COUNTIFS(Table2[Sub-Sector],Table4[[#This Row],[Sub-Sector]],Table2[RSI Exponential â€“ 14D],"&gt;=50")/Table4[[#This Row],[Count]]</f>
        <v>1</v>
      </c>
      <c r="I75" s="2">
        <f>COUNTIFS(Table2[Sub-Sector],Table4[[#This Row],[Sub-Sector]],Table2[Relative Volume],"&gt;=1")/Table4[[#This Row],[Count]]</f>
        <v>0</v>
      </c>
      <c r="J75" s="2">
        <f>COUNTIFS(Table2[Sub-Sector],Table4[[#This Row],[Sub-Sector]],Table2[% Away From Day Low],"&gt;=0.05")/Table4[[#This Row],[Count]]</f>
        <v>0</v>
      </c>
      <c r="K75" s="2">
        <f>COUNTIFS(Table2[Sub-Sector],Table4[[#This Row],[Sub-Sector]],Table2[% Away From Day High],"&lt;=0.05")/Table4[[#This Row],[Count]]</f>
        <v>1</v>
      </c>
      <c r="L75" s="2">
        <f>COUNTIFS(Table2[Sub-Sector],Table4[[#This Row],[Sub-Sector]],Table2[% Away From Current Week Low],"&gt;=0.05")/Table4[[#This Row],[Count]]</f>
        <v>0</v>
      </c>
      <c r="M75" s="2">
        <f>COUNTIFS(Table2[Sub-Sector],Table4[[#This Row],[Sub-Sector]],Table2[% Away From Current Week High],"&lt;=0.05")/Table4[[#This Row],[Count]]</f>
        <v>0.66666666666666663</v>
      </c>
      <c r="N75" s="2">
        <f>COUNTIFS(Table2[Sub-Sector],Table4[[#This Row],[Sub-Sector]],Table2[% Away From Current Month Low],"&gt;=0.05")/Table4[[#This Row],[Count]]</f>
        <v>0.66666666666666663</v>
      </c>
      <c r="O75" s="2">
        <f>COUNTIFS(Table2[Sub-Sector],Table4[[#This Row],[Sub-Sector]],Table2[% Away From Current Month High],"&lt;=0.05")/Table4[[#This Row],[Count]]</f>
        <v>0.33333333333333331</v>
      </c>
      <c r="P75" s="2">
        <f>COUNTIFS(Table2[Sub-Sector],Table4[[#This Row],[Sub-Sector]],Table2[% Away From 52W High],"&lt;=10")/Table4[[#This Row],[Count]]</f>
        <v>0.66666666666666663</v>
      </c>
      <c r="Q75" s="2">
        <f>COUNTIFS(Table2[Sub-Sector],Table4[[#This Row],[Sub-Sector]],Table2[% Away From 52W Low],"&gt;=10")/Table4[[#This Row],[Count]]</f>
        <v>1</v>
      </c>
      <c r="R75" s="2">
        <f>COUNTIFS(Table2[Sub-Sector],Table4[[#This Row],[Sub-Sector]],Table2[% Price above 20 EMA],"&gt;=0")/Table4[[#This Row],[Count]]</f>
        <v>0.66666666666666663</v>
      </c>
      <c r="S75" s="2">
        <f>COUNTIFS(Table2[Sub-Sector],Table4[[#This Row],[Sub-Sector]],Table2[% Price above 50 EMA],"&gt;=0")/Table4[[#This Row],[Count]]</f>
        <v>0.66666666666666663</v>
      </c>
      <c r="T75" s="2">
        <f>COUNTIFS(Table2[Sub-Sector],Table4[[#This Row],[Sub-Sector]],Table2[% Price above 200 EMA],"&gt;=0")/Table4[[#This Row],[Count]]</f>
        <v>1</v>
      </c>
      <c r="U75" s="2">
        <f>COUNTIFS(Table2[Sub-Sector],Table4[[#This Row],[Sub-Sector]],Table2[Rate of Change - Zone],"Positive")/Table4[[#This Row],[Count]]</f>
        <v>0.66666666666666663</v>
      </c>
      <c r="V75" s="2">
        <f>COUNTIFS(Table2[Sub-Sector],Table4[[#This Row],[Sub-Sector]],Table2[Sharpe Ratio],"&gt;=0.10")/Table4[[#This Row],[Count]]</f>
        <v>0.33333333333333331</v>
      </c>
      <c r="W7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440</v>
      </c>
      <c r="X75">
        <f>_xlfn.RANK.AVG(Table4[[#This Row],[Score]],Table4[Score],1)</f>
        <v>63</v>
      </c>
      <c r="Y7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270</v>
      </c>
      <c r="Z75">
        <f>_xlfn.RANK.AVG(Table4[[#This Row],[Score 2 ]],Table4[[Score 2 ]],1)</f>
        <v>74</v>
      </c>
    </row>
    <row r="76" spans="1:26" x14ac:dyDescent="0.3">
      <c r="A76" t="s">
        <v>166</v>
      </c>
      <c r="B76">
        <f>COUNTIFS(Table2[Sub-Sector],Table4[[#This Row],[Sub-Sector]])</f>
        <v>9</v>
      </c>
      <c r="C76" s="2">
        <f>COUNTIFS(Table2[Sub-Sector],Table4[[#This Row],[Sub-Sector]],Table2[Uptrend],"Uptrend")/Table4[[#This Row],[Count]]</f>
        <v>0.88888888888888884</v>
      </c>
      <c r="D76" s="2">
        <f>COUNTIFS(Table2[Sub-Sector],Table4[[#This Row],[Sub-Sector]],Table2[1W Return vs Nifty],"&gt;=5")/Table4[[#This Row],[Count]]</f>
        <v>0.1111111111111111</v>
      </c>
      <c r="E76" s="2">
        <f>COUNTIFS(Table2[Sub-Sector],Table4[[#This Row],[Sub-Sector]],Table2[1M Return vs Nifty],"&gt;=5")/Table4[[#This Row],[Count]]</f>
        <v>0.66666666666666663</v>
      </c>
      <c r="F76" s="2">
        <f>COUNTIFS(Table2[Sub-Sector],Table4[[#This Row],[Sub-Sector]],Table2[6M Return vs Nifty],"&gt;=10")/Table4[[#This Row],[Count]]</f>
        <v>0.33333333333333331</v>
      </c>
      <c r="G76" s="2">
        <f>COUNTIFS(Table2[Sub-Sector],Table4[[#This Row],[Sub-Sector]],Table2[1Y Return vs Nifty],"&gt;=10")/Table4[[#This Row],[Count]]</f>
        <v>0.33333333333333331</v>
      </c>
      <c r="H76" s="2">
        <f>COUNTIFS(Table2[Sub-Sector],Table4[[#This Row],[Sub-Sector]],Table2[RSI Exponential â€“ 14D],"&gt;=50")/Table4[[#This Row],[Count]]</f>
        <v>1</v>
      </c>
      <c r="I76" s="2">
        <f>COUNTIFS(Table2[Sub-Sector],Table4[[#This Row],[Sub-Sector]],Table2[Relative Volume],"&gt;=1")/Table4[[#This Row],[Count]]</f>
        <v>0.1111111111111111</v>
      </c>
      <c r="J76" s="2">
        <f>COUNTIFS(Table2[Sub-Sector],Table4[[#This Row],[Sub-Sector]],Table2[% Away From Day Low],"&gt;=0.05")/Table4[[#This Row],[Count]]</f>
        <v>0</v>
      </c>
      <c r="K76" s="2">
        <f>COUNTIFS(Table2[Sub-Sector],Table4[[#This Row],[Sub-Sector]],Table2[% Away From Day High],"&lt;=0.05")/Table4[[#This Row],[Count]]</f>
        <v>1</v>
      </c>
      <c r="L76" s="2">
        <f>COUNTIFS(Table2[Sub-Sector],Table4[[#This Row],[Sub-Sector]],Table2[% Away From Current Week Low],"&gt;=0.05")/Table4[[#This Row],[Count]]</f>
        <v>0.22222222222222221</v>
      </c>
      <c r="M76" s="2">
        <f>COUNTIFS(Table2[Sub-Sector],Table4[[#This Row],[Sub-Sector]],Table2[% Away From Current Week High],"&lt;=0.05")/Table4[[#This Row],[Count]]</f>
        <v>0.88888888888888884</v>
      </c>
      <c r="N76" s="2">
        <f>COUNTIFS(Table2[Sub-Sector],Table4[[#This Row],[Sub-Sector]],Table2[% Away From Current Month Low],"&gt;=0.05")/Table4[[#This Row],[Count]]</f>
        <v>0.66666666666666663</v>
      </c>
      <c r="O76" s="2">
        <f>COUNTIFS(Table2[Sub-Sector],Table4[[#This Row],[Sub-Sector]],Table2[% Away From Current Month High],"&lt;=0.05")/Table4[[#This Row],[Count]]</f>
        <v>0.44444444444444442</v>
      </c>
      <c r="P76" s="2">
        <f>COUNTIFS(Table2[Sub-Sector],Table4[[#This Row],[Sub-Sector]],Table2[% Away From 52W High],"&lt;=10")/Table4[[#This Row],[Count]]</f>
        <v>0.77777777777777779</v>
      </c>
      <c r="Q76" s="2">
        <f>COUNTIFS(Table2[Sub-Sector],Table4[[#This Row],[Sub-Sector]],Table2[% Away From 52W Low],"&gt;=10")/Table4[[#This Row],[Count]]</f>
        <v>1</v>
      </c>
      <c r="R76" s="2">
        <f>COUNTIFS(Table2[Sub-Sector],Table4[[#This Row],[Sub-Sector]],Table2[% Price above 20 EMA],"&gt;=0")/Table4[[#This Row],[Count]]</f>
        <v>0.77777777777777779</v>
      </c>
      <c r="S76" s="2">
        <f>COUNTIFS(Table2[Sub-Sector],Table4[[#This Row],[Sub-Sector]],Table2[% Price above 50 EMA],"&gt;=0")/Table4[[#This Row],[Count]]</f>
        <v>0.88888888888888884</v>
      </c>
      <c r="T76" s="2">
        <f>COUNTIFS(Table2[Sub-Sector],Table4[[#This Row],[Sub-Sector]],Table2[% Price above 200 EMA],"&gt;=0")/Table4[[#This Row],[Count]]</f>
        <v>1</v>
      </c>
      <c r="U76" s="2">
        <f>COUNTIFS(Table2[Sub-Sector],Table4[[#This Row],[Sub-Sector]],Table2[Rate of Change - Zone],"Positive")/Table4[[#This Row],[Count]]</f>
        <v>1</v>
      </c>
      <c r="V76" s="2">
        <f>COUNTIFS(Table2[Sub-Sector],Table4[[#This Row],[Sub-Sector]],Table2[Sharpe Ratio],"&gt;=0.10")/Table4[[#This Row],[Count]]</f>
        <v>0</v>
      </c>
      <c r="W7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396.5</v>
      </c>
      <c r="X76">
        <f>_xlfn.RANK.AVG(Table4[[#This Row],[Score]],Table4[Score],1)</f>
        <v>47</v>
      </c>
      <c r="Y7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270.5</v>
      </c>
      <c r="Z76">
        <f>_xlfn.RANK.AVG(Table4[[#This Row],[Score 2 ]],Table4[[Score 2 ]],1)</f>
        <v>75</v>
      </c>
    </row>
    <row r="77" spans="1:26" x14ac:dyDescent="0.3">
      <c r="A77" t="s">
        <v>622</v>
      </c>
      <c r="B77">
        <f>COUNTIFS(Table2[Sub-Sector],Table4[[#This Row],[Sub-Sector]])</f>
        <v>14</v>
      </c>
      <c r="C77" s="2">
        <f>COUNTIFS(Table2[Sub-Sector],Table4[[#This Row],[Sub-Sector]],Table2[Uptrend],"Uptrend")/Table4[[#This Row],[Count]]</f>
        <v>0.7142857142857143</v>
      </c>
      <c r="D77" s="2">
        <f>COUNTIFS(Table2[Sub-Sector],Table4[[#This Row],[Sub-Sector]],Table2[1W Return vs Nifty],"&gt;=5")/Table4[[#This Row],[Count]]</f>
        <v>0.42857142857142855</v>
      </c>
      <c r="E77" s="2">
        <f>COUNTIFS(Table2[Sub-Sector],Table4[[#This Row],[Sub-Sector]],Table2[1M Return vs Nifty],"&gt;=5")/Table4[[#This Row],[Count]]</f>
        <v>0.35714285714285715</v>
      </c>
      <c r="F77" s="2">
        <f>COUNTIFS(Table2[Sub-Sector],Table4[[#This Row],[Sub-Sector]],Table2[6M Return vs Nifty],"&gt;=10")/Table4[[#This Row],[Count]]</f>
        <v>0.21428571428571427</v>
      </c>
      <c r="G77" s="2">
        <f>COUNTIFS(Table2[Sub-Sector],Table4[[#This Row],[Sub-Sector]],Table2[1Y Return vs Nifty],"&gt;=10")/Table4[[#This Row],[Count]]</f>
        <v>0.5714285714285714</v>
      </c>
      <c r="H77" s="2">
        <f>COUNTIFS(Table2[Sub-Sector],Table4[[#This Row],[Sub-Sector]],Table2[RSI Exponential â€“ 14D],"&gt;=50")/Table4[[#This Row],[Count]]</f>
        <v>0.8571428571428571</v>
      </c>
      <c r="I77" s="2">
        <f>COUNTIFS(Table2[Sub-Sector],Table4[[#This Row],[Sub-Sector]],Table2[Relative Volume],"&gt;=1")/Table4[[#This Row],[Count]]</f>
        <v>0.2857142857142857</v>
      </c>
      <c r="J77" s="2">
        <f>COUNTIFS(Table2[Sub-Sector],Table4[[#This Row],[Sub-Sector]],Table2[% Away From Day Low],"&gt;=0.05")/Table4[[#This Row],[Count]]</f>
        <v>0</v>
      </c>
      <c r="K77" s="2">
        <f>COUNTIFS(Table2[Sub-Sector],Table4[[#This Row],[Sub-Sector]],Table2[% Away From Day High],"&lt;=0.05")/Table4[[#This Row],[Count]]</f>
        <v>0.8571428571428571</v>
      </c>
      <c r="L77" s="2">
        <f>COUNTIFS(Table2[Sub-Sector],Table4[[#This Row],[Sub-Sector]],Table2[% Away From Current Week Low],"&gt;=0.05")/Table4[[#This Row],[Count]]</f>
        <v>0.5714285714285714</v>
      </c>
      <c r="M77" s="2">
        <f>COUNTIFS(Table2[Sub-Sector],Table4[[#This Row],[Sub-Sector]],Table2[% Away From Current Week High],"&lt;=0.05")/Table4[[#This Row],[Count]]</f>
        <v>0.8571428571428571</v>
      </c>
      <c r="N77" s="2">
        <f>COUNTIFS(Table2[Sub-Sector],Table4[[#This Row],[Sub-Sector]],Table2[% Away From Current Month Low],"&gt;=0.05")/Table4[[#This Row],[Count]]</f>
        <v>0.8571428571428571</v>
      </c>
      <c r="O77" s="2">
        <f>COUNTIFS(Table2[Sub-Sector],Table4[[#This Row],[Sub-Sector]],Table2[% Away From Current Month High],"&lt;=0.05")/Table4[[#This Row],[Count]]</f>
        <v>0.5</v>
      </c>
      <c r="P77" s="2">
        <f>COUNTIFS(Table2[Sub-Sector],Table4[[#This Row],[Sub-Sector]],Table2[% Away From 52W High],"&lt;=10")/Table4[[#This Row],[Count]]</f>
        <v>0.21428571428571427</v>
      </c>
      <c r="Q77" s="2">
        <f>COUNTIFS(Table2[Sub-Sector],Table4[[#This Row],[Sub-Sector]],Table2[% Away From 52W Low],"&gt;=10")/Table4[[#This Row],[Count]]</f>
        <v>1</v>
      </c>
      <c r="R77" s="2">
        <f>COUNTIFS(Table2[Sub-Sector],Table4[[#This Row],[Sub-Sector]],Table2[% Price above 20 EMA],"&gt;=0")/Table4[[#This Row],[Count]]</f>
        <v>0.9285714285714286</v>
      </c>
      <c r="S77" s="2">
        <f>COUNTIFS(Table2[Sub-Sector],Table4[[#This Row],[Sub-Sector]],Table2[% Price above 50 EMA],"&gt;=0")/Table4[[#This Row],[Count]]</f>
        <v>0.8571428571428571</v>
      </c>
      <c r="T77" s="2">
        <f>COUNTIFS(Table2[Sub-Sector],Table4[[#This Row],[Sub-Sector]],Table2[% Price above 200 EMA],"&gt;=0")/Table4[[#This Row],[Count]]</f>
        <v>0.8571428571428571</v>
      </c>
      <c r="U77" s="2">
        <f>COUNTIFS(Table2[Sub-Sector],Table4[[#This Row],[Sub-Sector]],Table2[Rate of Change - Zone],"Positive")/Table4[[#This Row],[Count]]</f>
        <v>0.8571428571428571</v>
      </c>
      <c r="V77" s="2">
        <f>COUNTIFS(Table2[Sub-Sector],Table4[[#This Row],[Sub-Sector]],Table2[Sharpe Ratio],"&gt;=0.10")/Table4[[#This Row],[Count]]</f>
        <v>0.2857142857142857</v>
      </c>
      <c r="W7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407.5</v>
      </c>
      <c r="X77">
        <f>_xlfn.RANK.AVG(Table4[[#This Row],[Score]],Table4[Score],1)</f>
        <v>53</v>
      </c>
      <c r="Y7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277</v>
      </c>
      <c r="Z77">
        <f>_xlfn.RANK.AVG(Table4[[#This Row],[Score 2 ]],Table4[[Score 2 ]],1)</f>
        <v>76</v>
      </c>
    </row>
    <row r="78" spans="1:26" x14ac:dyDescent="0.3">
      <c r="A78" t="s">
        <v>18</v>
      </c>
      <c r="B78">
        <f>COUNTIFS(Table2[Sub-Sector],Table4[[#This Row],[Sub-Sector]])</f>
        <v>6</v>
      </c>
      <c r="C78" s="2">
        <f>COUNTIFS(Table2[Sub-Sector],Table4[[#This Row],[Sub-Sector]],Table2[Uptrend],"Uptrend")/Table4[[#This Row],[Count]]</f>
        <v>0.66666666666666663</v>
      </c>
      <c r="D78" s="2">
        <f>COUNTIFS(Table2[Sub-Sector],Table4[[#This Row],[Sub-Sector]],Table2[1W Return vs Nifty],"&gt;=5")/Table4[[#This Row],[Count]]</f>
        <v>0.33333333333333331</v>
      </c>
      <c r="E78" s="2">
        <f>COUNTIFS(Table2[Sub-Sector],Table4[[#This Row],[Sub-Sector]],Table2[1M Return vs Nifty],"&gt;=5")/Table4[[#This Row],[Count]]</f>
        <v>0.5</v>
      </c>
      <c r="F78" s="2">
        <f>COUNTIFS(Table2[Sub-Sector],Table4[[#This Row],[Sub-Sector]],Table2[6M Return vs Nifty],"&gt;=10")/Table4[[#This Row],[Count]]</f>
        <v>0</v>
      </c>
      <c r="G78" s="2">
        <f>COUNTIFS(Table2[Sub-Sector],Table4[[#This Row],[Sub-Sector]],Table2[1Y Return vs Nifty],"&gt;=10")/Table4[[#This Row],[Count]]</f>
        <v>0.83333333333333337</v>
      </c>
      <c r="H78" s="2">
        <f>COUNTIFS(Table2[Sub-Sector],Table4[[#This Row],[Sub-Sector]],Table2[RSI Exponential â€“ 14D],"&gt;=50")/Table4[[#This Row],[Count]]</f>
        <v>1</v>
      </c>
      <c r="I78" s="2">
        <f>COUNTIFS(Table2[Sub-Sector],Table4[[#This Row],[Sub-Sector]],Table2[Relative Volume],"&gt;=1")/Table4[[#This Row],[Count]]</f>
        <v>0</v>
      </c>
      <c r="J78" s="2">
        <f>COUNTIFS(Table2[Sub-Sector],Table4[[#This Row],[Sub-Sector]],Table2[% Away From Day Low],"&gt;=0.05")/Table4[[#This Row],[Count]]</f>
        <v>0</v>
      </c>
      <c r="K78" s="2">
        <f>COUNTIFS(Table2[Sub-Sector],Table4[[#This Row],[Sub-Sector]],Table2[% Away From Day High],"&lt;=0.05")/Table4[[#This Row],[Count]]</f>
        <v>1</v>
      </c>
      <c r="L78" s="2">
        <f>COUNTIFS(Table2[Sub-Sector],Table4[[#This Row],[Sub-Sector]],Table2[% Away From Current Week Low],"&gt;=0.05")/Table4[[#This Row],[Count]]</f>
        <v>0.16666666666666666</v>
      </c>
      <c r="M78" s="2">
        <f>COUNTIFS(Table2[Sub-Sector],Table4[[#This Row],[Sub-Sector]],Table2[% Away From Current Week High],"&lt;=0.05")/Table4[[#This Row],[Count]]</f>
        <v>1</v>
      </c>
      <c r="N78" s="2">
        <f>COUNTIFS(Table2[Sub-Sector],Table4[[#This Row],[Sub-Sector]],Table2[% Away From Current Month Low],"&gt;=0.05")/Table4[[#This Row],[Count]]</f>
        <v>0.83333333333333337</v>
      </c>
      <c r="O78" s="2">
        <f>COUNTIFS(Table2[Sub-Sector],Table4[[#This Row],[Sub-Sector]],Table2[% Away From Current Month High],"&lt;=0.05")/Table4[[#This Row],[Count]]</f>
        <v>0.83333333333333337</v>
      </c>
      <c r="P78" s="2">
        <f>COUNTIFS(Table2[Sub-Sector],Table4[[#This Row],[Sub-Sector]],Table2[% Away From 52W High],"&lt;=10")/Table4[[#This Row],[Count]]</f>
        <v>0.5</v>
      </c>
      <c r="Q78" s="2">
        <f>COUNTIFS(Table2[Sub-Sector],Table4[[#This Row],[Sub-Sector]],Table2[% Away From 52W Low],"&gt;=10")/Table4[[#This Row],[Count]]</f>
        <v>1</v>
      </c>
      <c r="R78" s="2">
        <f>COUNTIFS(Table2[Sub-Sector],Table4[[#This Row],[Sub-Sector]],Table2[% Price above 20 EMA],"&gt;=0")/Table4[[#This Row],[Count]]</f>
        <v>1</v>
      </c>
      <c r="S78" s="2">
        <f>COUNTIFS(Table2[Sub-Sector],Table4[[#This Row],[Sub-Sector]],Table2[% Price above 50 EMA],"&gt;=0")/Table4[[#This Row],[Count]]</f>
        <v>0.83333333333333337</v>
      </c>
      <c r="T78" s="2">
        <f>COUNTIFS(Table2[Sub-Sector],Table4[[#This Row],[Sub-Sector]],Table2[% Price above 200 EMA],"&gt;=0")/Table4[[#This Row],[Count]]</f>
        <v>1</v>
      </c>
      <c r="U78" s="2">
        <f>COUNTIFS(Table2[Sub-Sector],Table4[[#This Row],[Sub-Sector]],Table2[Rate of Change - Zone],"Positive")/Table4[[#This Row],[Count]]</f>
        <v>1</v>
      </c>
      <c r="V78" s="2">
        <f>COUNTIFS(Table2[Sub-Sector],Table4[[#This Row],[Sub-Sector]],Table2[Sharpe Ratio],"&gt;=0.10")/Table4[[#This Row],[Count]]</f>
        <v>0.5</v>
      </c>
      <c r="W7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408</v>
      </c>
      <c r="X78">
        <f>_xlfn.RANK.AVG(Table4[[#This Row],[Score]],Table4[Score],1)</f>
        <v>54</v>
      </c>
      <c r="Y7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277.5</v>
      </c>
      <c r="Z78">
        <f>_xlfn.RANK.AVG(Table4[[#This Row],[Score 2 ]],Table4[[Score 2 ]],1)</f>
        <v>77</v>
      </c>
    </row>
    <row r="79" spans="1:26" x14ac:dyDescent="0.3">
      <c r="A79" t="s">
        <v>527</v>
      </c>
      <c r="B79">
        <f>COUNTIFS(Table2[Sub-Sector],Table4[[#This Row],[Sub-Sector]])</f>
        <v>9</v>
      </c>
      <c r="C79" s="2">
        <f>COUNTIFS(Table2[Sub-Sector],Table4[[#This Row],[Sub-Sector]],Table2[Uptrend],"Uptrend")/Table4[[#This Row],[Count]]</f>
        <v>0.66666666666666663</v>
      </c>
      <c r="D79" s="2">
        <f>COUNTIFS(Table2[Sub-Sector],Table4[[#This Row],[Sub-Sector]],Table2[1W Return vs Nifty],"&gt;=5")/Table4[[#This Row],[Count]]</f>
        <v>0.55555555555555558</v>
      </c>
      <c r="E79" s="2">
        <f>COUNTIFS(Table2[Sub-Sector],Table4[[#This Row],[Sub-Sector]],Table2[1M Return vs Nifty],"&gt;=5")/Table4[[#This Row],[Count]]</f>
        <v>0.44444444444444442</v>
      </c>
      <c r="F79" s="2">
        <f>COUNTIFS(Table2[Sub-Sector],Table4[[#This Row],[Sub-Sector]],Table2[6M Return vs Nifty],"&gt;=10")/Table4[[#This Row],[Count]]</f>
        <v>0.33333333333333331</v>
      </c>
      <c r="G79" s="2">
        <f>COUNTIFS(Table2[Sub-Sector],Table4[[#This Row],[Sub-Sector]],Table2[1Y Return vs Nifty],"&gt;=10")/Table4[[#This Row],[Count]]</f>
        <v>0.44444444444444442</v>
      </c>
      <c r="H79" s="2">
        <f>COUNTIFS(Table2[Sub-Sector],Table4[[#This Row],[Sub-Sector]],Table2[RSI Exponential â€“ 14D],"&gt;=50")/Table4[[#This Row],[Count]]</f>
        <v>0.88888888888888884</v>
      </c>
      <c r="I79" s="2">
        <f>COUNTIFS(Table2[Sub-Sector],Table4[[#This Row],[Sub-Sector]],Table2[Relative Volume],"&gt;=1")/Table4[[#This Row],[Count]]</f>
        <v>0.33333333333333331</v>
      </c>
      <c r="J79" s="2">
        <f>COUNTIFS(Table2[Sub-Sector],Table4[[#This Row],[Sub-Sector]],Table2[% Away From Day Low],"&gt;=0.05")/Table4[[#This Row],[Count]]</f>
        <v>0</v>
      </c>
      <c r="K79" s="2">
        <f>COUNTIFS(Table2[Sub-Sector],Table4[[#This Row],[Sub-Sector]],Table2[% Away From Day High],"&lt;=0.05")/Table4[[#This Row],[Count]]</f>
        <v>1</v>
      </c>
      <c r="L79" s="2">
        <f>COUNTIFS(Table2[Sub-Sector],Table4[[#This Row],[Sub-Sector]],Table2[% Away From Current Week Low],"&gt;=0.05")/Table4[[#This Row],[Count]]</f>
        <v>0.55555555555555558</v>
      </c>
      <c r="M79" s="2">
        <f>COUNTIFS(Table2[Sub-Sector],Table4[[#This Row],[Sub-Sector]],Table2[% Away From Current Week High],"&lt;=0.05")/Table4[[#This Row],[Count]]</f>
        <v>0.66666666666666663</v>
      </c>
      <c r="N79" s="2">
        <f>COUNTIFS(Table2[Sub-Sector],Table4[[#This Row],[Sub-Sector]],Table2[% Away From Current Month Low],"&gt;=0.05")/Table4[[#This Row],[Count]]</f>
        <v>0.88888888888888884</v>
      </c>
      <c r="O79" s="2">
        <f>COUNTIFS(Table2[Sub-Sector],Table4[[#This Row],[Sub-Sector]],Table2[% Away From Current Month High],"&lt;=0.05")/Table4[[#This Row],[Count]]</f>
        <v>0.44444444444444442</v>
      </c>
      <c r="P79" s="2">
        <f>COUNTIFS(Table2[Sub-Sector],Table4[[#This Row],[Sub-Sector]],Table2[% Away From 52W High],"&lt;=10")/Table4[[#This Row],[Count]]</f>
        <v>0.44444444444444442</v>
      </c>
      <c r="Q79" s="2">
        <f>COUNTIFS(Table2[Sub-Sector],Table4[[#This Row],[Sub-Sector]],Table2[% Away From 52W Low],"&gt;=10")/Table4[[#This Row],[Count]]</f>
        <v>1</v>
      </c>
      <c r="R79" s="2">
        <f>COUNTIFS(Table2[Sub-Sector],Table4[[#This Row],[Sub-Sector]],Table2[% Price above 20 EMA],"&gt;=0")/Table4[[#This Row],[Count]]</f>
        <v>0.77777777777777779</v>
      </c>
      <c r="S79" s="2">
        <f>COUNTIFS(Table2[Sub-Sector],Table4[[#This Row],[Sub-Sector]],Table2[% Price above 50 EMA],"&gt;=0")/Table4[[#This Row],[Count]]</f>
        <v>0.77777777777777779</v>
      </c>
      <c r="T79" s="2">
        <f>COUNTIFS(Table2[Sub-Sector],Table4[[#This Row],[Sub-Sector]],Table2[% Price above 200 EMA],"&gt;=0")/Table4[[#This Row],[Count]]</f>
        <v>0.77777777777777779</v>
      </c>
      <c r="U79" s="2">
        <f>COUNTIFS(Table2[Sub-Sector],Table4[[#This Row],[Sub-Sector]],Table2[Rate of Change - Zone],"Positive")/Table4[[#This Row],[Count]]</f>
        <v>0.77777777777777779</v>
      </c>
      <c r="V79" s="2">
        <f>COUNTIFS(Table2[Sub-Sector],Table4[[#This Row],[Sub-Sector]],Table2[Sharpe Ratio],"&gt;=0.10")/Table4[[#This Row],[Count]]</f>
        <v>0.33333333333333331</v>
      </c>
      <c r="W7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398.5</v>
      </c>
      <c r="X79">
        <f>_xlfn.RANK.AVG(Table4[[#This Row],[Score]],Table4[Score],1)</f>
        <v>48</v>
      </c>
      <c r="Y7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280</v>
      </c>
      <c r="Z79">
        <f>_xlfn.RANK.AVG(Table4[[#This Row],[Score 2 ]],Table4[[Score 2 ]],1)</f>
        <v>78</v>
      </c>
    </row>
    <row r="80" spans="1:26" x14ac:dyDescent="0.3">
      <c r="A80" t="s">
        <v>27</v>
      </c>
      <c r="B80">
        <f>COUNTIFS(Table2[Sub-Sector],Table4[[#This Row],[Sub-Sector]])</f>
        <v>4</v>
      </c>
      <c r="C80" s="2">
        <f>COUNTIFS(Table2[Sub-Sector],Table4[[#This Row],[Sub-Sector]],Table2[Uptrend],"Uptrend")/Table4[[#This Row],[Count]]</f>
        <v>1</v>
      </c>
      <c r="D80" s="2">
        <f>COUNTIFS(Table2[Sub-Sector],Table4[[#This Row],[Sub-Sector]],Table2[1W Return vs Nifty],"&gt;=5")/Table4[[#This Row],[Count]]</f>
        <v>0</v>
      </c>
      <c r="E80" s="2">
        <f>COUNTIFS(Table2[Sub-Sector],Table4[[#This Row],[Sub-Sector]],Table2[1M Return vs Nifty],"&gt;=5")/Table4[[#This Row],[Count]]</f>
        <v>0.25</v>
      </c>
      <c r="F80" s="2">
        <f>COUNTIFS(Table2[Sub-Sector],Table4[[#This Row],[Sub-Sector]],Table2[6M Return vs Nifty],"&gt;=10")/Table4[[#This Row],[Count]]</f>
        <v>0.25</v>
      </c>
      <c r="G80" s="2">
        <f>COUNTIFS(Table2[Sub-Sector],Table4[[#This Row],[Sub-Sector]],Table2[1Y Return vs Nifty],"&gt;=10")/Table4[[#This Row],[Count]]</f>
        <v>0.5</v>
      </c>
      <c r="H80" s="2">
        <f>COUNTIFS(Table2[Sub-Sector],Table4[[#This Row],[Sub-Sector]],Table2[RSI Exponential â€“ 14D],"&gt;=50")/Table4[[#This Row],[Count]]</f>
        <v>1</v>
      </c>
      <c r="I80" s="2">
        <f>COUNTIFS(Table2[Sub-Sector],Table4[[#This Row],[Sub-Sector]],Table2[Relative Volume],"&gt;=1")/Table4[[#This Row],[Count]]</f>
        <v>0</v>
      </c>
      <c r="J80" s="2">
        <f>COUNTIFS(Table2[Sub-Sector],Table4[[#This Row],[Sub-Sector]],Table2[% Away From Day Low],"&gt;=0.05")/Table4[[#This Row],[Count]]</f>
        <v>0</v>
      </c>
      <c r="K80" s="2">
        <f>COUNTIFS(Table2[Sub-Sector],Table4[[#This Row],[Sub-Sector]],Table2[% Away From Day High],"&lt;=0.05")/Table4[[#This Row],[Count]]</f>
        <v>1</v>
      </c>
      <c r="L80" s="2">
        <f>COUNTIFS(Table2[Sub-Sector],Table4[[#This Row],[Sub-Sector]],Table2[% Away From Current Week Low],"&gt;=0.05")/Table4[[#This Row],[Count]]</f>
        <v>0.25</v>
      </c>
      <c r="M80" s="2">
        <f>COUNTIFS(Table2[Sub-Sector],Table4[[#This Row],[Sub-Sector]],Table2[% Away From Current Week High],"&lt;=0.05")/Table4[[#This Row],[Count]]</f>
        <v>1</v>
      </c>
      <c r="N80" s="2">
        <f>COUNTIFS(Table2[Sub-Sector],Table4[[#This Row],[Sub-Sector]],Table2[% Away From Current Month Low],"&gt;=0.05")/Table4[[#This Row],[Count]]</f>
        <v>1</v>
      </c>
      <c r="O80" s="2">
        <f>COUNTIFS(Table2[Sub-Sector],Table4[[#This Row],[Sub-Sector]],Table2[% Away From Current Month High],"&lt;=0.05")/Table4[[#This Row],[Count]]</f>
        <v>0.5</v>
      </c>
      <c r="P80" s="2">
        <f>COUNTIFS(Table2[Sub-Sector],Table4[[#This Row],[Sub-Sector]],Table2[% Away From 52W High],"&lt;=10")/Table4[[#This Row],[Count]]</f>
        <v>0.5</v>
      </c>
      <c r="Q80" s="2">
        <f>COUNTIFS(Table2[Sub-Sector],Table4[[#This Row],[Sub-Sector]],Table2[% Away From 52W Low],"&gt;=10")/Table4[[#This Row],[Count]]</f>
        <v>1</v>
      </c>
      <c r="R80" s="2">
        <f>COUNTIFS(Table2[Sub-Sector],Table4[[#This Row],[Sub-Sector]],Table2[% Price above 20 EMA],"&gt;=0")/Table4[[#This Row],[Count]]</f>
        <v>0.75</v>
      </c>
      <c r="S80" s="2">
        <f>COUNTIFS(Table2[Sub-Sector],Table4[[#This Row],[Sub-Sector]],Table2[% Price above 50 EMA],"&gt;=0")/Table4[[#This Row],[Count]]</f>
        <v>0.75</v>
      </c>
      <c r="T80" s="2">
        <f>COUNTIFS(Table2[Sub-Sector],Table4[[#This Row],[Sub-Sector]],Table2[% Price above 200 EMA],"&gt;=0")/Table4[[#This Row],[Count]]</f>
        <v>1</v>
      </c>
      <c r="U80" s="2">
        <f>COUNTIFS(Table2[Sub-Sector],Table4[[#This Row],[Sub-Sector]],Table2[Rate of Change - Zone],"Positive")/Table4[[#This Row],[Count]]</f>
        <v>1</v>
      </c>
      <c r="V80" s="2">
        <f>COUNTIFS(Table2[Sub-Sector],Table4[[#This Row],[Sub-Sector]],Table2[Sharpe Ratio],"&gt;=0.10")/Table4[[#This Row],[Count]]</f>
        <v>0.25</v>
      </c>
      <c r="W8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470</v>
      </c>
      <c r="X80">
        <f>_xlfn.RANK.AVG(Table4[[#This Row],[Score]],Table4[Score],1)</f>
        <v>74</v>
      </c>
      <c r="Y8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286</v>
      </c>
      <c r="Z80">
        <f>_xlfn.RANK.AVG(Table4[[#This Row],[Score 2 ]],Table4[[Score 2 ]],1)</f>
        <v>79</v>
      </c>
    </row>
    <row r="81" spans="1:26" x14ac:dyDescent="0.3">
      <c r="A81" t="s">
        <v>281</v>
      </c>
      <c r="B81">
        <f>COUNTIFS(Table2[Sub-Sector],Table4[[#This Row],[Sub-Sector]])</f>
        <v>14</v>
      </c>
      <c r="C81" s="2">
        <f>COUNTIFS(Table2[Sub-Sector],Table4[[#This Row],[Sub-Sector]],Table2[Uptrend],"Uptrend")/Table4[[#This Row],[Count]]</f>
        <v>0.6428571428571429</v>
      </c>
      <c r="D81" s="2">
        <f>COUNTIFS(Table2[Sub-Sector],Table4[[#This Row],[Sub-Sector]],Table2[1W Return vs Nifty],"&gt;=5")/Table4[[#This Row],[Count]]</f>
        <v>0.35714285714285715</v>
      </c>
      <c r="E81" s="2">
        <f>COUNTIFS(Table2[Sub-Sector],Table4[[#This Row],[Sub-Sector]],Table2[1M Return vs Nifty],"&gt;=5")/Table4[[#This Row],[Count]]</f>
        <v>0.5714285714285714</v>
      </c>
      <c r="F81" s="2">
        <f>COUNTIFS(Table2[Sub-Sector],Table4[[#This Row],[Sub-Sector]],Table2[6M Return vs Nifty],"&gt;=10")/Table4[[#This Row],[Count]]</f>
        <v>0.21428571428571427</v>
      </c>
      <c r="G81" s="2">
        <f>COUNTIFS(Table2[Sub-Sector],Table4[[#This Row],[Sub-Sector]],Table2[1Y Return vs Nifty],"&gt;=10")/Table4[[#This Row],[Count]]</f>
        <v>0.5</v>
      </c>
      <c r="H81" s="2">
        <f>COUNTIFS(Table2[Sub-Sector],Table4[[#This Row],[Sub-Sector]],Table2[RSI Exponential â€“ 14D],"&gt;=50")/Table4[[#This Row],[Count]]</f>
        <v>0.8571428571428571</v>
      </c>
      <c r="I81" s="2">
        <f>COUNTIFS(Table2[Sub-Sector],Table4[[#This Row],[Sub-Sector]],Table2[Relative Volume],"&gt;=1")/Table4[[#This Row],[Count]]</f>
        <v>0.2857142857142857</v>
      </c>
      <c r="J81" s="2">
        <f>COUNTIFS(Table2[Sub-Sector],Table4[[#This Row],[Sub-Sector]],Table2[% Away From Day Low],"&gt;=0.05")/Table4[[#This Row],[Count]]</f>
        <v>0</v>
      </c>
      <c r="K81" s="2">
        <f>COUNTIFS(Table2[Sub-Sector],Table4[[#This Row],[Sub-Sector]],Table2[% Away From Day High],"&lt;=0.05")/Table4[[#This Row],[Count]]</f>
        <v>1</v>
      </c>
      <c r="L81" s="2">
        <f>COUNTIFS(Table2[Sub-Sector],Table4[[#This Row],[Sub-Sector]],Table2[% Away From Current Week Low],"&gt;=0.05")/Table4[[#This Row],[Count]]</f>
        <v>0.42857142857142855</v>
      </c>
      <c r="M81" s="2">
        <f>COUNTIFS(Table2[Sub-Sector],Table4[[#This Row],[Sub-Sector]],Table2[% Away From Current Week High],"&lt;=0.05")/Table4[[#This Row],[Count]]</f>
        <v>0.9285714285714286</v>
      </c>
      <c r="N81" s="2">
        <f>COUNTIFS(Table2[Sub-Sector],Table4[[#This Row],[Sub-Sector]],Table2[% Away From Current Month Low],"&gt;=0.05")/Table4[[#This Row],[Count]]</f>
        <v>0.7857142857142857</v>
      </c>
      <c r="O81" s="2">
        <f>COUNTIFS(Table2[Sub-Sector],Table4[[#This Row],[Sub-Sector]],Table2[% Away From Current Month High],"&lt;=0.05")/Table4[[#This Row],[Count]]</f>
        <v>0.7857142857142857</v>
      </c>
      <c r="P81" s="2">
        <f>COUNTIFS(Table2[Sub-Sector],Table4[[#This Row],[Sub-Sector]],Table2[% Away From 52W High],"&lt;=10")/Table4[[#This Row],[Count]]</f>
        <v>0.5714285714285714</v>
      </c>
      <c r="Q81" s="2">
        <f>COUNTIFS(Table2[Sub-Sector],Table4[[#This Row],[Sub-Sector]],Table2[% Away From 52W Low],"&gt;=10")/Table4[[#This Row],[Count]]</f>
        <v>1</v>
      </c>
      <c r="R81" s="2">
        <f>COUNTIFS(Table2[Sub-Sector],Table4[[#This Row],[Sub-Sector]],Table2[% Price above 20 EMA],"&gt;=0")/Table4[[#This Row],[Count]]</f>
        <v>0.7142857142857143</v>
      </c>
      <c r="S81" s="2">
        <f>COUNTIFS(Table2[Sub-Sector],Table4[[#This Row],[Sub-Sector]],Table2[% Price above 50 EMA],"&gt;=0")/Table4[[#This Row],[Count]]</f>
        <v>0.8571428571428571</v>
      </c>
      <c r="T81" s="2">
        <f>COUNTIFS(Table2[Sub-Sector],Table4[[#This Row],[Sub-Sector]],Table2[% Price above 200 EMA],"&gt;=0")/Table4[[#This Row],[Count]]</f>
        <v>0.9285714285714286</v>
      </c>
      <c r="U81" s="2">
        <f>COUNTIFS(Table2[Sub-Sector],Table4[[#This Row],[Sub-Sector]],Table2[Rate of Change - Zone],"Positive")/Table4[[#This Row],[Count]]</f>
        <v>0.8571428571428571</v>
      </c>
      <c r="V81" s="2">
        <f>COUNTIFS(Table2[Sub-Sector],Table4[[#This Row],[Sub-Sector]],Table2[Sharpe Ratio],"&gt;=0.10")/Table4[[#This Row],[Count]]</f>
        <v>0.2857142857142857</v>
      </c>
      <c r="W8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414</v>
      </c>
      <c r="X81">
        <f>_xlfn.RANK.AVG(Table4[[#This Row],[Score]],Table4[Score],1)</f>
        <v>55</v>
      </c>
      <c r="Y8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287</v>
      </c>
      <c r="Z81">
        <f>_xlfn.RANK.AVG(Table4[[#This Row],[Score 2 ]],Table4[[Score 2 ]],1)</f>
        <v>80</v>
      </c>
    </row>
    <row r="82" spans="1:26" x14ac:dyDescent="0.3">
      <c r="A82" t="s">
        <v>308</v>
      </c>
      <c r="B82">
        <f>COUNTIFS(Table2[Sub-Sector],Table4[[#This Row],[Sub-Sector]])</f>
        <v>6</v>
      </c>
      <c r="C82" s="2">
        <f>COUNTIFS(Table2[Sub-Sector],Table4[[#This Row],[Sub-Sector]],Table2[Uptrend],"Uptrend")/Table4[[#This Row],[Count]]</f>
        <v>0.33333333333333331</v>
      </c>
      <c r="D82" s="2">
        <f>COUNTIFS(Table2[Sub-Sector],Table4[[#This Row],[Sub-Sector]],Table2[1W Return vs Nifty],"&gt;=5")/Table4[[#This Row],[Count]]</f>
        <v>0.33333333333333331</v>
      </c>
      <c r="E82" s="2">
        <f>COUNTIFS(Table2[Sub-Sector],Table4[[#This Row],[Sub-Sector]],Table2[1M Return vs Nifty],"&gt;=5")/Table4[[#This Row],[Count]]</f>
        <v>0.16666666666666666</v>
      </c>
      <c r="F82" s="2">
        <f>COUNTIFS(Table2[Sub-Sector],Table4[[#This Row],[Sub-Sector]],Table2[6M Return vs Nifty],"&gt;=10")/Table4[[#This Row],[Count]]</f>
        <v>0</v>
      </c>
      <c r="G82" s="2">
        <f>COUNTIFS(Table2[Sub-Sector],Table4[[#This Row],[Sub-Sector]],Table2[1Y Return vs Nifty],"&gt;=10")/Table4[[#This Row],[Count]]</f>
        <v>0.66666666666666663</v>
      </c>
      <c r="H82" s="2">
        <f>COUNTIFS(Table2[Sub-Sector],Table4[[#This Row],[Sub-Sector]],Table2[RSI Exponential â€“ 14D],"&gt;=50")/Table4[[#This Row],[Count]]</f>
        <v>0.66666666666666663</v>
      </c>
      <c r="I82" s="2">
        <f>COUNTIFS(Table2[Sub-Sector],Table4[[#This Row],[Sub-Sector]],Table2[Relative Volume],"&gt;=1")/Table4[[#This Row],[Count]]</f>
        <v>0.5</v>
      </c>
      <c r="J82" s="2">
        <f>COUNTIFS(Table2[Sub-Sector],Table4[[#This Row],[Sub-Sector]],Table2[% Away From Day Low],"&gt;=0.05")/Table4[[#This Row],[Count]]</f>
        <v>0</v>
      </c>
      <c r="K82" s="2">
        <f>COUNTIFS(Table2[Sub-Sector],Table4[[#This Row],[Sub-Sector]],Table2[% Away From Day High],"&lt;=0.05")/Table4[[#This Row],[Count]]</f>
        <v>1</v>
      </c>
      <c r="L82" s="2">
        <f>COUNTIFS(Table2[Sub-Sector],Table4[[#This Row],[Sub-Sector]],Table2[% Away From Current Week Low],"&gt;=0.05")/Table4[[#This Row],[Count]]</f>
        <v>0.66666666666666663</v>
      </c>
      <c r="M82" s="2">
        <f>COUNTIFS(Table2[Sub-Sector],Table4[[#This Row],[Sub-Sector]],Table2[% Away From Current Week High],"&lt;=0.05")/Table4[[#This Row],[Count]]</f>
        <v>1</v>
      </c>
      <c r="N82" s="2">
        <f>COUNTIFS(Table2[Sub-Sector],Table4[[#This Row],[Sub-Sector]],Table2[% Away From Current Month Low],"&gt;=0.05")/Table4[[#This Row],[Count]]</f>
        <v>0.66666666666666663</v>
      </c>
      <c r="O82" s="2">
        <f>COUNTIFS(Table2[Sub-Sector],Table4[[#This Row],[Sub-Sector]],Table2[% Away From Current Month High],"&lt;=0.05")/Table4[[#This Row],[Count]]</f>
        <v>0.33333333333333331</v>
      </c>
      <c r="P82" s="2">
        <f>COUNTIFS(Table2[Sub-Sector],Table4[[#This Row],[Sub-Sector]],Table2[% Away From 52W High],"&lt;=10")/Table4[[#This Row],[Count]]</f>
        <v>0.16666666666666666</v>
      </c>
      <c r="Q82" s="2">
        <f>COUNTIFS(Table2[Sub-Sector],Table4[[#This Row],[Sub-Sector]],Table2[% Away From 52W Low],"&gt;=10")/Table4[[#This Row],[Count]]</f>
        <v>1</v>
      </c>
      <c r="R82" s="2">
        <f>COUNTIFS(Table2[Sub-Sector],Table4[[#This Row],[Sub-Sector]],Table2[% Price above 20 EMA],"&gt;=0")/Table4[[#This Row],[Count]]</f>
        <v>0.66666666666666663</v>
      </c>
      <c r="S82" s="2">
        <f>COUNTIFS(Table2[Sub-Sector],Table4[[#This Row],[Sub-Sector]],Table2[% Price above 50 EMA],"&gt;=0")/Table4[[#This Row],[Count]]</f>
        <v>0.33333333333333331</v>
      </c>
      <c r="T82" s="2">
        <f>COUNTIFS(Table2[Sub-Sector],Table4[[#This Row],[Sub-Sector]],Table2[% Price above 200 EMA],"&gt;=0")/Table4[[#This Row],[Count]]</f>
        <v>0.66666666666666663</v>
      </c>
      <c r="U82" s="2">
        <f>COUNTIFS(Table2[Sub-Sector],Table4[[#This Row],[Sub-Sector]],Table2[Rate of Change - Zone],"Positive")/Table4[[#This Row],[Count]]</f>
        <v>0.5</v>
      </c>
      <c r="V82" s="2">
        <f>COUNTIFS(Table2[Sub-Sector],Table4[[#This Row],[Sub-Sector]],Table2[Sharpe Ratio],"&gt;=0.10")/Table4[[#This Row],[Count]]</f>
        <v>0.66666666666666663</v>
      </c>
      <c r="W8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506.5</v>
      </c>
      <c r="X82">
        <f>_xlfn.RANK.AVG(Table4[[#This Row],[Score]],Table4[Score],1)</f>
        <v>86</v>
      </c>
      <c r="Y8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288</v>
      </c>
      <c r="Z82">
        <f>_xlfn.RANK.AVG(Table4[[#This Row],[Score 2 ]],Table4[[Score 2 ]],1)</f>
        <v>81</v>
      </c>
    </row>
    <row r="83" spans="1:26" x14ac:dyDescent="0.3">
      <c r="A83" t="s">
        <v>290</v>
      </c>
      <c r="B83">
        <f>COUNTIFS(Table2[Sub-Sector],Table4[[#This Row],[Sub-Sector]])</f>
        <v>14</v>
      </c>
      <c r="C83" s="2">
        <f>COUNTIFS(Table2[Sub-Sector],Table4[[#This Row],[Sub-Sector]],Table2[Uptrend],"Uptrend")/Table4[[#This Row],[Count]]</f>
        <v>0.5714285714285714</v>
      </c>
      <c r="D83" s="2">
        <f>COUNTIFS(Table2[Sub-Sector],Table4[[#This Row],[Sub-Sector]],Table2[1W Return vs Nifty],"&gt;=5")/Table4[[#This Row],[Count]]</f>
        <v>0.21428571428571427</v>
      </c>
      <c r="E83" s="2">
        <f>COUNTIFS(Table2[Sub-Sector],Table4[[#This Row],[Sub-Sector]],Table2[1M Return vs Nifty],"&gt;=5")/Table4[[#This Row],[Count]]</f>
        <v>0.14285714285714285</v>
      </c>
      <c r="F83" s="2">
        <f>COUNTIFS(Table2[Sub-Sector],Table4[[#This Row],[Sub-Sector]],Table2[6M Return vs Nifty],"&gt;=10")/Table4[[#This Row],[Count]]</f>
        <v>0.2857142857142857</v>
      </c>
      <c r="G83" s="2">
        <f>COUNTIFS(Table2[Sub-Sector],Table4[[#This Row],[Sub-Sector]],Table2[1Y Return vs Nifty],"&gt;=10")/Table4[[#This Row],[Count]]</f>
        <v>0.42857142857142855</v>
      </c>
      <c r="H83" s="2">
        <f>COUNTIFS(Table2[Sub-Sector],Table4[[#This Row],[Sub-Sector]],Table2[RSI Exponential â€“ 14D],"&gt;=50")/Table4[[#This Row],[Count]]</f>
        <v>0.7857142857142857</v>
      </c>
      <c r="I83" s="2">
        <f>COUNTIFS(Table2[Sub-Sector],Table4[[#This Row],[Sub-Sector]],Table2[Relative Volume],"&gt;=1")/Table4[[#This Row],[Count]]</f>
        <v>0.21428571428571427</v>
      </c>
      <c r="J83" s="2">
        <f>COUNTIFS(Table2[Sub-Sector],Table4[[#This Row],[Sub-Sector]],Table2[% Away From Day Low],"&gt;=0.05")/Table4[[#This Row],[Count]]</f>
        <v>0</v>
      </c>
      <c r="K83" s="2">
        <f>COUNTIFS(Table2[Sub-Sector],Table4[[#This Row],[Sub-Sector]],Table2[% Away From Day High],"&lt;=0.05")/Table4[[#This Row],[Count]]</f>
        <v>1</v>
      </c>
      <c r="L83" s="2">
        <f>COUNTIFS(Table2[Sub-Sector],Table4[[#This Row],[Sub-Sector]],Table2[% Away From Current Week Low],"&gt;=0.05")/Table4[[#This Row],[Count]]</f>
        <v>0.14285714285714285</v>
      </c>
      <c r="M83" s="2">
        <f>COUNTIFS(Table2[Sub-Sector],Table4[[#This Row],[Sub-Sector]],Table2[% Away From Current Week High],"&lt;=0.05")/Table4[[#This Row],[Count]]</f>
        <v>0.7142857142857143</v>
      </c>
      <c r="N83" s="2">
        <f>COUNTIFS(Table2[Sub-Sector],Table4[[#This Row],[Sub-Sector]],Table2[% Away From Current Month Low],"&gt;=0.05")/Table4[[#This Row],[Count]]</f>
        <v>0.7857142857142857</v>
      </c>
      <c r="O83" s="2">
        <f>COUNTIFS(Table2[Sub-Sector],Table4[[#This Row],[Sub-Sector]],Table2[% Away From Current Month High],"&lt;=0.05")/Table4[[#This Row],[Count]]</f>
        <v>0.5714285714285714</v>
      </c>
      <c r="P83" s="2">
        <f>COUNTIFS(Table2[Sub-Sector],Table4[[#This Row],[Sub-Sector]],Table2[% Away From 52W High],"&lt;=10")/Table4[[#This Row],[Count]]</f>
        <v>0.42857142857142855</v>
      </c>
      <c r="Q83" s="2">
        <f>COUNTIFS(Table2[Sub-Sector],Table4[[#This Row],[Sub-Sector]],Table2[% Away From 52W Low],"&gt;=10")/Table4[[#This Row],[Count]]</f>
        <v>1</v>
      </c>
      <c r="R83" s="2">
        <f>COUNTIFS(Table2[Sub-Sector],Table4[[#This Row],[Sub-Sector]],Table2[% Price above 20 EMA],"&gt;=0")/Table4[[#This Row],[Count]]</f>
        <v>0.7857142857142857</v>
      </c>
      <c r="S83" s="2">
        <f>COUNTIFS(Table2[Sub-Sector],Table4[[#This Row],[Sub-Sector]],Table2[% Price above 50 EMA],"&gt;=0")/Table4[[#This Row],[Count]]</f>
        <v>0.7142857142857143</v>
      </c>
      <c r="T83" s="2">
        <f>COUNTIFS(Table2[Sub-Sector],Table4[[#This Row],[Sub-Sector]],Table2[% Price above 200 EMA],"&gt;=0")/Table4[[#This Row],[Count]]</f>
        <v>0.8571428571428571</v>
      </c>
      <c r="U83" s="2">
        <f>COUNTIFS(Table2[Sub-Sector],Table4[[#This Row],[Sub-Sector]],Table2[Rate of Change - Zone],"Positive")/Table4[[#This Row],[Count]]</f>
        <v>0.9285714285714286</v>
      </c>
      <c r="V83" s="2">
        <f>COUNTIFS(Table2[Sub-Sector],Table4[[#This Row],[Sub-Sector]],Table2[Sharpe Ratio],"&gt;=0.10")/Table4[[#This Row],[Count]]</f>
        <v>0.2857142857142857</v>
      </c>
      <c r="W8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496</v>
      </c>
      <c r="X83">
        <f>_xlfn.RANK.AVG(Table4[[#This Row],[Score]],Table4[Score],1)</f>
        <v>81</v>
      </c>
      <c r="Y8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288.5</v>
      </c>
      <c r="Z83">
        <f>_xlfn.RANK.AVG(Table4[[#This Row],[Score 2 ]],Table4[[Score 2 ]],1)</f>
        <v>82</v>
      </c>
    </row>
    <row r="84" spans="1:26" x14ac:dyDescent="0.3">
      <c r="A84" t="s">
        <v>186</v>
      </c>
      <c r="B84">
        <f>COUNTIFS(Table2[Sub-Sector],Table4[[#This Row],[Sub-Sector]])</f>
        <v>9</v>
      </c>
      <c r="C84" s="2">
        <f>COUNTIFS(Table2[Sub-Sector],Table4[[#This Row],[Sub-Sector]],Table2[Uptrend],"Uptrend")/Table4[[#This Row],[Count]]</f>
        <v>1</v>
      </c>
      <c r="D84" s="2">
        <f>COUNTIFS(Table2[Sub-Sector],Table4[[#This Row],[Sub-Sector]],Table2[1W Return vs Nifty],"&gt;=5")/Table4[[#This Row],[Count]]</f>
        <v>0.22222222222222221</v>
      </c>
      <c r="E84" s="2">
        <f>COUNTIFS(Table2[Sub-Sector],Table4[[#This Row],[Sub-Sector]],Table2[1M Return vs Nifty],"&gt;=5")/Table4[[#This Row],[Count]]</f>
        <v>0.22222222222222221</v>
      </c>
      <c r="F84" s="2">
        <f>COUNTIFS(Table2[Sub-Sector],Table4[[#This Row],[Sub-Sector]],Table2[6M Return vs Nifty],"&gt;=10")/Table4[[#This Row],[Count]]</f>
        <v>0.44444444444444442</v>
      </c>
      <c r="G84" s="2">
        <f>COUNTIFS(Table2[Sub-Sector],Table4[[#This Row],[Sub-Sector]],Table2[1Y Return vs Nifty],"&gt;=10")/Table4[[#This Row],[Count]]</f>
        <v>0.55555555555555558</v>
      </c>
      <c r="H84" s="2">
        <f>COUNTIFS(Table2[Sub-Sector],Table4[[#This Row],[Sub-Sector]],Table2[RSI Exponential â€“ 14D],"&gt;=50")/Table4[[#This Row],[Count]]</f>
        <v>0.88888888888888884</v>
      </c>
      <c r="I84" s="2">
        <f>COUNTIFS(Table2[Sub-Sector],Table4[[#This Row],[Sub-Sector]],Table2[Relative Volume],"&gt;=1")/Table4[[#This Row],[Count]]</f>
        <v>0</v>
      </c>
      <c r="J84" s="2">
        <f>COUNTIFS(Table2[Sub-Sector],Table4[[#This Row],[Sub-Sector]],Table2[% Away From Day Low],"&gt;=0.05")/Table4[[#This Row],[Count]]</f>
        <v>0</v>
      </c>
      <c r="K84" s="2">
        <f>COUNTIFS(Table2[Sub-Sector],Table4[[#This Row],[Sub-Sector]],Table2[% Away From Day High],"&lt;=0.05")/Table4[[#This Row],[Count]]</f>
        <v>1</v>
      </c>
      <c r="L84" s="2">
        <f>COUNTIFS(Table2[Sub-Sector],Table4[[#This Row],[Sub-Sector]],Table2[% Away From Current Week Low],"&gt;=0.05")/Table4[[#This Row],[Count]]</f>
        <v>0.1111111111111111</v>
      </c>
      <c r="M84" s="2">
        <f>COUNTIFS(Table2[Sub-Sector],Table4[[#This Row],[Sub-Sector]],Table2[% Away From Current Week High],"&lt;=0.05")/Table4[[#This Row],[Count]]</f>
        <v>1</v>
      </c>
      <c r="N84" s="2">
        <f>COUNTIFS(Table2[Sub-Sector],Table4[[#This Row],[Sub-Sector]],Table2[% Away From Current Month Low],"&gt;=0.05")/Table4[[#This Row],[Count]]</f>
        <v>0.88888888888888884</v>
      </c>
      <c r="O84" s="2">
        <f>COUNTIFS(Table2[Sub-Sector],Table4[[#This Row],[Sub-Sector]],Table2[% Away From Current Month High],"&lt;=0.05")/Table4[[#This Row],[Count]]</f>
        <v>0.77777777777777779</v>
      </c>
      <c r="P84" s="2">
        <f>COUNTIFS(Table2[Sub-Sector],Table4[[#This Row],[Sub-Sector]],Table2[% Away From 52W High],"&lt;=10")/Table4[[#This Row],[Count]]</f>
        <v>0.88888888888888884</v>
      </c>
      <c r="Q84" s="2">
        <f>COUNTIFS(Table2[Sub-Sector],Table4[[#This Row],[Sub-Sector]],Table2[% Away From 52W Low],"&gt;=10")/Table4[[#This Row],[Count]]</f>
        <v>1</v>
      </c>
      <c r="R84" s="2">
        <f>COUNTIFS(Table2[Sub-Sector],Table4[[#This Row],[Sub-Sector]],Table2[% Price above 20 EMA],"&gt;=0")/Table4[[#This Row],[Count]]</f>
        <v>0.88888888888888884</v>
      </c>
      <c r="S84" s="2">
        <f>COUNTIFS(Table2[Sub-Sector],Table4[[#This Row],[Sub-Sector]],Table2[% Price above 50 EMA],"&gt;=0")/Table4[[#This Row],[Count]]</f>
        <v>1</v>
      </c>
      <c r="T84" s="2">
        <f>COUNTIFS(Table2[Sub-Sector],Table4[[#This Row],[Sub-Sector]],Table2[% Price above 200 EMA],"&gt;=0")/Table4[[#This Row],[Count]]</f>
        <v>1</v>
      </c>
      <c r="U84" s="2">
        <f>COUNTIFS(Table2[Sub-Sector],Table4[[#This Row],[Sub-Sector]],Table2[Rate of Change - Zone],"Positive")/Table4[[#This Row],[Count]]</f>
        <v>0.88888888888888884</v>
      </c>
      <c r="V84" s="2">
        <f>COUNTIFS(Table2[Sub-Sector],Table4[[#This Row],[Sub-Sector]],Table2[Sharpe Ratio],"&gt;=0.10")/Table4[[#This Row],[Count]]</f>
        <v>0.1111111111111111</v>
      </c>
      <c r="W8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431.5</v>
      </c>
      <c r="X84">
        <f>_xlfn.RANK.AVG(Table4[[#This Row],[Score]],Table4[Score],1)</f>
        <v>61</v>
      </c>
      <c r="Y8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289.5</v>
      </c>
      <c r="Z84">
        <f>_xlfn.RANK.AVG(Table4[[#This Row],[Score 2 ]],Table4[[Score 2 ]],1)</f>
        <v>83</v>
      </c>
    </row>
    <row r="85" spans="1:26" x14ac:dyDescent="0.3">
      <c r="A85" t="s">
        <v>204</v>
      </c>
      <c r="B85">
        <f>COUNTIFS(Table2[Sub-Sector],Table4[[#This Row],[Sub-Sector]])</f>
        <v>3</v>
      </c>
      <c r="C85" s="2">
        <f>COUNTIFS(Table2[Sub-Sector],Table4[[#This Row],[Sub-Sector]],Table2[Uptrend],"Uptrend")/Table4[[#This Row],[Count]]</f>
        <v>1</v>
      </c>
      <c r="D85" s="2">
        <f>COUNTIFS(Table2[Sub-Sector],Table4[[#This Row],[Sub-Sector]],Table2[1W Return vs Nifty],"&gt;=5")/Table4[[#This Row],[Count]]</f>
        <v>0</v>
      </c>
      <c r="E85" s="2">
        <f>COUNTIFS(Table2[Sub-Sector],Table4[[#This Row],[Sub-Sector]],Table2[1M Return vs Nifty],"&gt;=5")/Table4[[#This Row],[Count]]</f>
        <v>0.33333333333333331</v>
      </c>
      <c r="F85" s="2">
        <f>COUNTIFS(Table2[Sub-Sector],Table4[[#This Row],[Sub-Sector]],Table2[6M Return vs Nifty],"&gt;=10")/Table4[[#This Row],[Count]]</f>
        <v>0.33333333333333331</v>
      </c>
      <c r="G85" s="2">
        <f>COUNTIFS(Table2[Sub-Sector],Table4[[#This Row],[Sub-Sector]],Table2[1Y Return vs Nifty],"&gt;=10")/Table4[[#This Row],[Count]]</f>
        <v>0.33333333333333331</v>
      </c>
      <c r="H85" s="2">
        <f>COUNTIFS(Table2[Sub-Sector],Table4[[#This Row],[Sub-Sector]],Table2[RSI Exponential â€“ 14D],"&gt;=50")/Table4[[#This Row],[Count]]</f>
        <v>0.66666666666666663</v>
      </c>
      <c r="I85" s="2">
        <f>COUNTIFS(Table2[Sub-Sector],Table4[[#This Row],[Sub-Sector]],Table2[Relative Volume],"&gt;=1")/Table4[[#This Row],[Count]]</f>
        <v>0.33333333333333331</v>
      </c>
      <c r="J85" s="2">
        <f>COUNTIFS(Table2[Sub-Sector],Table4[[#This Row],[Sub-Sector]],Table2[% Away From Day Low],"&gt;=0.05")/Table4[[#This Row],[Count]]</f>
        <v>0</v>
      </c>
      <c r="K85" s="2">
        <f>COUNTIFS(Table2[Sub-Sector],Table4[[#This Row],[Sub-Sector]],Table2[% Away From Day High],"&lt;=0.05")/Table4[[#This Row],[Count]]</f>
        <v>0.66666666666666663</v>
      </c>
      <c r="L85" s="2">
        <f>COUNTIFS(Table2[Sub-Sector],Table4[[#This Row],[Sub-Sector]],Table2[% Away From Current Week Low],"&gt;=0.05")/Table4[[#This Row],[Count]]</f>
        <v>0.33333333333333331</v>
      </c>
      <c r="M85" s="2">
        <f>COUNTIFS(Table2[Sub-Sector],Table4[[#This Row],[Sub-Sector]],Table2[% Away From Current Week High],"&lt;=0.05")/Table4[[#This Row],[Count]]</f>
        <v>0.66666666666666663</v>
      </c>
      <c r="N85" s="2">
        <f>COUNTIFS(Table2[Sub-Sector],Table4[[#This Row],[Sub-Sector]],Table2[% Away From Current Month Low],"&gt;=0.05")/Table4[[#This Row],[Count]]</f>
        <v>0.66666666666666663</v>
      </c>
      <c r="O85" s="2">
        <f>COUNTIFS(Table2[Sub-Sector],Table4[[#This Row],[Sub-Sector]],Table2[% Away From Current Month High],"&lt;=0.05")/Table4[[#This Row],[Count]]</f>
        <v>0</v>
      </c>
      <c r="P85" s="2">
        <f>COUNTIFS(Table2[Sub-Sector],Table4[[#This Row],[Sub-Sector]],Table2[% Away From 52W High],"&lt;=10")/Table4[[#This Row],[Count]]</f>
        <v>0.33333333333333331</v>
      </c>
      <c r="Q85" s="2">
        <f>COUNTIFS(Table2[Sub-Sector],Table4[[#This Row],[Sub-Sector]],Table2[% Away From 52W Low],"&gt;=10")/Table4[[#This Row],[Count]]</f>
        <v>1</v>
      </c>
      <c r="R85" s="2">
        <f>COUNTIFS(Table2[Sub-Sector],Table4[[#This Row],[Sub-Sector]],Table2[% Price above 20 EMA],"&gt;=0")/Table4[[#This Row],[Count]]</f>
        <v>0.33333333333333331</v>
      </c>
      <c r="S85" s="2">
        <f>COUNTIFS(Table2[Sub-Sector],Table4[[#This Row],[Sub-Sector]],Table2[% Price above 50 EMA],"&gt;=0")/Table4[[#This Row],[Count]]</f>
        <v>0.66666666666666663</v>
      </c>
      <c r="T85" s="2">
        <f>COUNTIFS(Table2[Sub-Sector],Table4[[#This Row],[Sub-Sector]],Table2[% Price above 200 EMA],"&gt;=0")/Table4[[#This Row],[Count]]</f>
        <v>1</v>
      </c>
      <c r="U85" s="2">
        <f>COUNTIFS(Table2[Sub-Sector],Table4[[#This Row],[Sub-Sector]],Table2[Rate of Change - Zone],"Positive")/Table4[[#This Row],[Count]]</f>
        <v>0.66666666666666663</v>
      </c>
      <c r="V85" s="2">
        <f>COUNTIFS(Table2[Sub-Sector],Table4[[#This Row],[Sub-Sector]],Table2[Sharpe Ratio],"&gt;=0.10")/Table4[[#This Row],[Count]]</f>
        <v>0.66666666666666663</v>
      </c>
      <c r="W8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473.5</v>
      </c>
      <c r="X85">
        <f>_xlfn.RANK.AVG(Table4[[#This Row],[Score]],Table4[Score],1)</f>
        <v>76</v>
      </c>
      <c r="Y8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303.5</v>
      </c>
      <c r="Z85">
        <f>_xlfn.RANK.AVG(Table4[[#This Row],[Score 2 ]],Table4[[Score 2 ]],1)</f>
        <v>84.5</v>
      </c>
    </row>
    <row r="86" spans="1:26" x14ac:dyDescent="0.3">
      <c r="A86" t="s">
        <v>37</v>
      </c>
      <c r="B86">
        <f>COUNTIFS(Table2[Sub-Sector],Table4[[#This Row],[Sub-Sector]])</f>
        <v>10</v>
      </c>
      <c r="C86" s="2">
        <f>COUNTIFS(Table2[Sub-Sector],Table4[[#This Row],[Sub-Sector]],Table2[Uptrend],"Uptrend")/Table4[[#This Row],[Count]]</f>
        <v>0.9</v>
      </c>
      <c r="D86" s="2">
        <f>COUNTIFS(Table2[Sub-Sector],Table4[[#This Row],[Sub-Sector]],Table2[1W Return vs Nifty],"&gt;=5")/Table4[[#This Row],[Count]]</f>
        <v>0.3</v>
      </c>
      <c r="E86" s="2">
        <f>COUNTIFS(Table2[Sub-Sector],Table4[[#This Row],[Sub-Sector]],Table2[1M Return vs Nifty],"&gt;=5")/Table4[[#This Row],[Count]]</f>
        <v>0.4</v>
      </c>
      <c r="F86" s="2">
        <f>COUNTIFS(Table2[Sub-Sector],Table4[[#This Row],[Sub-Sector]],Table2[6M Return vs Nifty],"&gt;=10")/Table4[[#This Row],[Count]]</f>
        <v>0.3</v>
      </c>
      <c r="G86" s="2">
        <f>COUNTIFS(Table2[Sub-Sector],Table4[[#This Row],[Sub-Sector]],Table2[1Y Return vs Nifty],"&gt;=10")/Table4[[#This Row],[Count]]</f>
        <v>0.4</v>
      </c>
      <c r="H86" s="2">
        <f>COUNTIFS(Table2[Sub-Sector],Table4[[#This Row],[Sub-Sector]],Table2[RSI Exponential â€“ 14D],"&gt;=50")/Table4[[#This Row],[Count]]</f>
        <v>0.9</v>
      </c>
      <c r="I86" s="2">
        <f>COUNTIFS(Table2[Sub-Sector],Table4[[#This Row],[Sub-Sector]],Table2[Relative Volume],"&gt;=1")/Table4[[#This Row],[Count]]</f>
        <v>0.1</v>
      </c>
      <c r="J86" s="2">
        <f>COUNTIFS(Table2[Sub-Sector],Table4[[#This Row],[Sub-Sector]],Table2[% Away From Day Low],"&gt;=0.05")/Table4[[#This Row],[Count]]</f>
        <v>0</v>
      </c>
      <c r="K86" s="2">
        <f>COUNTIFS(Table2[Sub-Sector],Table4[[#This Row],[Sub-Sector]],Table2[% Away From Day High],"&lt;=0.05")/Table4[[#This Row],[Count]]</f>
        <v>1</v>
      </c>
      <c r="L86" s="2">
        <f>COUNTIFS(Table2[Sub-Sector],Table4[[#This Row],[Sub-Sector]],Table2[% Away From Current Week Low],"&gt;=0.05")/Table4[[#This Row],[Count]]</f>
        <v>0.7</v>
      </c>
      <c r="M86" s="2">
        <f>COUNTIFS(Table2[Sub-Sector],Table4[[#This Row],[Sub-Sector]],Table2[% Away From Current Week High],"&lt;=0.05")/Table4[[#This Row],[Count]]</f>
        <v>1</v>
      </c>
      <c r="N86" s="2">
        <f>COUNTIFS(Table2[Sub-Sector],Table4[[#This Row],[Sub-Sector]],Table2[% Away From Current Month Low],"&gt;=0.05")/Table4[[#This Row],[Count]]</f>
        <v>0.9</v>
      </c>
      <c r="O86" s="2">
        <f>COUNTIFS(Table2[Sub-Sector],Table4[[#This Row],[Sub-Sector]],Table2[% Away From Current Month High],"&lt;=0.05")/Table4[[#This Row],[Count]]</f>
        <v>0.6</v>
      </c>
      <c r="P86" s="2">
        <f>COUNTIFS(Table2[Sub-Sector],Table4[[#This Row],[Sub-Sector]],Table2[% Away From 52W High],"&lt;=10")/Table4[[#This Row],[Count]]</f>
        <v>0.6</v>
      </c>
      <c r="Q86" s="2">
        <f>COUNTIFS(Table2[Sub-Sector],Table4[[#This Row],[Sub-Sector]],Table2[% Away From 52W Low],"&gt;=10")/Table4[[#This Row],[Count]]</f>
        <v>1</v>
      </c>
      <c r="R86" s="2">
        <f>COUNTIFS(Table2[Sub-Sector],Table4[[#This Row],[Sub-Sector]],Table2[% Price above 20 EMA],"&gt;=0")/Table4[[#This Row],[Count]]</f>
        <v>0.9</v>
      </c>
      <c r="S86" s="2">
        <f>COUNTIFS(Table2[Sub-Sector],Table4[[#This Row],[Sub-Sector]],Table2[% Price above 50 EMA],"&gt;=0")/Table4[[#This Row],[Count]]</f>
        <v>0.9</v>
      </c>
      <c r="T86" s="2">
        <f>COUNTIFS(Table2[Sub-Sector],Table4[[#This Row],[Sub-Sector]],Table2[% Price above 200 EMA],"&gt;=0")/Table4[[#This Row],[Count]]</f>
        <v>1</v>
      </c>
      <c r="U86" s="2">
        <f>COUNTIFS(Table2[Sub-Sector],Table4[[#This Row],[Sub-Sector]],Table2[Rate of Change - Zone],"Positive")/Table4[[#This Row],[Count]]</f>
        <v>0.9</v>
      </c>
      <c r="V86" s="2">
        <f>COUNTIFS(Table2[Sub-Sector],Table4[[#This Row],[Sub-Sector]],Table2[Sharpe Ratio],"&gt;=0.10")/Table4[[#This Row],[Count]]</f>
        <v>0.1</v>
      </c>
      <c r="W8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426</v>
      </c>
      <c r="X86">
        <f>_xlfn.RANK.AVG(Table4[[#This Row],[Score]],Table4[Score],1)</f>
        <v>58</v>
      </c>
      <c r="Y8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303.5</v>
      </c>
      <c r="Z86">
        <f>_xlfn.RANK.AVG(Table4[[#This Row],[Score 2 ]],Table4[[Score 2 ]],1)</f>
        <v>84.5</v>
      </c>
    </row>
    <row r="87" spans="1:26" x14ac:dyDescent="0.3">
      <c r="A87" t="s">
        <v>774</v>
      </c>
      <c r="B87">
        <f>COUNTIFS(Table2[Sub-Sector],Table4[[#This Row],[Sub-Sector]])</f>
        <v>2</v>
      </c>
      <c r="C87" s="2">
        <f>COUNTIFS(Table2[Sub-Sector],Table4[[#This Row],[Sub-Sector]],Table2[Uptrend],"Uptrend")/Table4[[#This Row],[Count]]</f>
        <v>1</v>
      </c>
      <c r="D87" s="2">
        <f>COUNTIFS(Table2[Sub-Sector],Table4[[#This Row],[Sub-Sector]],Table2[1W Return vs Nifty],"&gt;=5")/Table4[[#This Row],[Count]]</f>
        <v>0</v>
      </c>
      <c r="E87" s="2">
        <f>COUNTIFS(Table2[Sub-Sector],Table4[[#This Row],[Sub-Sector]],Table2[1M Return vs Nifty],"&gt;=5")/Table4[[#This Row],[Count]]</f>
        <v>0.5</v>
      </c>
      <c r="F87" s="2">
        <f>COUNTIFS(Table2[Sub-Sector],Table4[[#This Row],[Sub-Sector]],Table2[6M Return vs Nifty],"&gt;=10")/Table4[[#This Row],[Count]]</f>
        <v>0.5</v>
      </c>
      <c r="G87" s="2">
        <f>COUNTIFS(Table2[Sub-Sector],Table4[[#This Row],[Sub-Sector]],Table2[1Y Return vs Nifty],"&gt;=10")/Table4[[#This Row],[Count]]</f>
        <v>0</v>
      </c>
      <c r="H87" s="2">
        <f>COUNTIFS(Table2[Sub-Sector],Table4[[#This Row],[Sub-Sector]],Table2[RSI Exponential â€“ 14D],"&gt;=50")/Table4[[#This Row],[Count]]</f>
        <v>0</v>
      </c>
      <c r="I87" s="2">
        <f>COUNTIFS(Table2[Sub-Sector],Table4[[#This Row],[Sub-Sector]],Table2[Relative Volume],"&gt;=1")/Table4[[#This Row],[Count]]</f>
        <v>0.5</v>
      </c>
      <c r="J87" s="2">
        <f>COUNTIFS(Table2[Sub-Sector],Table4[[#This Row],[Sub-Sector]],Table2[% Away From Day Low],"&gt;=0.05")/Table4[[#This Row],[Count]]</f>
        <v>0</v>
      </c>
      <c r="K87" s="2">
        <f>COUNTIFS(Table2[Sub-Sector],Table4[[#This Row],[Sub-Sector]],Table2[% Away From Day High],"&lt;=0.05")/Table4[[#This Row],[Count]]</f>
        <v>1</v>
      </c>
      <c r="L87" s="2">
        <f>COUNTIFS(Table2[Sub-Sector],Table4[[#This Row],[Sub-Sector]],Table2[% Away From Current Week Low],"&gt;=0.05")/Table4[[#This Row],[Count]]</f>
        <v>0</v>
      </c>
      <c r="M87" s="2">
        <f>COUNTIFS(Table2[Sub-Sector],Table4[[#This Row],[Sub-Sector]],Table2[% Away From Current Week High],"&lt;=0.05")/Table4[[#This Row],[Count]]</f>
        <v>1</v>
      </c>
      <c r="N87" s="2">
        <f>COUNTIFS(Table2[Sub-Sector],Table4[[#This Row],[Sub-Sector]],Table2[% Away From Current Month Low],"&gt;=0.05")/Table4[[#This Row],[Count]]</f>
        <v>0.5</v>
      </c>
      <c r="O87" s="2">
        <f>COUNTIFS(Table2[Sub-Sector],Table4[[#This Row],[Sub-Sector]],Table2[% Away From Current Month High],"&lt;=0.05")/Table4[[#This Row],[Count]]</f>
        <v>0</v>
      </c>
      <c r="P87" s="2">
        <f>COUNTIFS(Table2[Sub-Sector],Table4[[#This Row],[Sub-Sector]],Table2[% Away From 52W High],"&lt;=10")/Table4[[#This Row],[Count]]</f>
        <v>0</v>
      </c>
      <c r="Q87" s="2">
        <f>COUNTIFS(Table2[Sub-Sector],Table4[[#This Row],[Sub-Sector]],Table2[% Away From 52W Low],"&gt;=10")/Table4[[#This Row],[Count]]</f>
        <v>1</v>
      </c>
      <c r="R87" s="2">
        <f>COUNTIFS(Table2[Sub-Sector],Table4[[#This Row],[Sub-Sector]],Table2[% Price above 20 EMA],"&gt;=0")/Table4[[#This Row],[Count]]</f>
        <v>0.5</v>
      </c>
      <c r="S87" s="2">
        <f>COUNTIFS(Table2[Sub-Sector],Table4[[#This Row],[Sub-Sector]],Table2[% Price above 50 EMA],"&gt;=0")/Table4[[#This Row],[Count]]</f>
        <v>0.5</v>
      </c>
      <c r="T87" s="2">
        <f>COUNTIFS(Table2[Sub-Sector],Table4[[#This Row],[Sub-Sector]],Table2[% Price above 200 EMA],"&gt;=0")/Table4[[#This Row],[Count]]</f>
        <v>1</v>
      </c>
      <c r="U87" s="2">
        <f>COUNTIFS(Table2[Sub-Sector],Table4[[#This Row],[Sub-Sector]],Table2[Rate of Change - Zone],"Positive")/Table4[[#This Row],[Count]]</f>
        <v>0</v>
      </c>
      <c r="V87" s="2">
        <f>COUNTIFS(Table2[Sub-Sector],Table4[[#This Row],[Sub-Sector]],Table2[Sharpe Ratio],"&gt;=0.10")/Table4[[#This Row],[Count]]</f>
        <v>0</v>
      </c>
      <c r="W8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452</v>
      </c>
      <c r="X87">
        <f>_xlfn.RANK.AVG(Table4[[#This Row],[Score]],Table4[Score],1)</f>
        <v>67</v>
      </c>
      <c r="Y8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304.5</v>
      </c>
      <c r="Z87">
        <f>_xlfn.RANK.AVG(Table4[[#This Row],[Score 2 ]],Table4[[Score 2 ]],1)</f>
        <v>86</v>
      </c>
    </row>
    <row r="88" spans="1:26" x14ac:dyDescent="0.3">
      <c r="A88" t="s">
        <v>491</v>
      </c>
      <c r="B88">
        <f>COUNTIFS(Table2[Sub-Sector],Table4[[#This Row],[Sub-Sector]])</f>
        <v>6</v>
      </c>
      <c r="C88" s="2">
        <f>COUNTIFS(Table2[Sub-Sector],Table4[[#This Row],[Sub-Sector]],Table2[Uptrend],"Uptrend")/Table4[[#This Row],[Count]]</f>
        <v>0.5</v>
      </c>
      <c r="D88" s="2">
        <f>COUNTIFS(Table2[Sub-Sector],Table4[[#This Row],[Sub-Sector]],Table2[1W Return vs Nifty],"&gt;=5")/Table4[[#This Row],[Count]]</f>
        <v>0.16666666666666666</v>
      </c>
      <c r="E88" s="2">
        <f>COUNTIFS(Table2[Sub-Sector],Table4[[#This Row],[Sub-Sector]],Table2[1M Return vs Nifty],"&gt;=5")/Table4[[#This Row],[Count]]</f>
        <v>0.33333333333333331</v>
      </c>
      <c r="F88" s="2">
        <f>COUNTIFS(Table2[Sub-Sector],Table4[[#This Row],[Sub-Sector]],Table2[6M Return vs Nifty],"&gt;=10")/Table4[[#This Row],[Count]]</f>
        <v>0.16666666666666666</v>
      </c>
      <c r="G88" s="2">
        <f>COUNTIFS(Table2[Sub-Sector],Table4[[#This Row],[Sub-Sector]],Table2[1Y Return vs Nifty],"&gt;=10")/Table4[[#This Row],[Count]]</f>
        <v>0</v>
      </c>
      <c r="H88" s="2">
        <f>COUNTIFS(Table2[Sub-Sector],Table4[[#This Row],[Sub-Sector]],Table2[RSI Exponential â€“ 14D],"&gt;=50")/Table4[[#This Row],[Count]]</f>
        <v>1</v>
      </c>
      <c r="I88" s="2">
        <f>COUNTIFS(Table2[Sub-Sector],Table4[[#This Row],[Sub-Sector]],Table2[Relative Volume],"&gt;=1")/Table4[[#This Row],[Count]]</f>
        <v>0.5</v>
      </c>
      <c r="J88" s="2">
        <f>COUNTIFS(Table2[Sub-Sector],Table4[[#This Row],[Sub-Sector]],Table2[% Away From Day Low],"&gt;=0.05")/Table4[[#This Row],[Count]]</f>
        <v>0</v>
      </c>
      <c r="K88" s="2">
        <f>COUNTIFS(Table2[Sub-Sector],Table4[[#This Row],[Sub-Sector]],Table2[% Away From Day High],"&lt;=0.05")/Table4[[#This Row],[Count]]</f>
        <v>1</v>
      </c>
      <c r="L88" s="2">
        <f>COUNTIFS(Table2[Sub-Sector],Table4[[#This Row],[Sub-Sector]],Table2[% Away From Current Week Low],"&gt;=0.05")/Table4[[#This Row],[Count]]</f>
        <v>0.83333333333333337</v>
      </c>
      <c r="M88" s="2">
        <f>COUNTIFS(Table2[Sub-Sector],Table4[[#This Row],[Sub-Sector]],Table2[% Away From Current Week High],"&lt;=0.05")/Table4[[#This Row],[Count]]</f>
        <v>1</v>
      </c>
      <c r="N88" s="2">
        <f>COUNTIFS(Table2[Sub-Sector],Table4[[#This Row],[Sub-Sector]],Table2[% Away From Current Month Low],"&gt;=0.05")/Table4[[#This Row],[Count]]</f>
        <v>1</v>
      </c>
      <c r="O88" s="2">
        <f>COUNTIFS(Table2[Sub-Sector],Table4[[#This Row],[Sub-Sector]],Table2[% Away From Current Month High],"&lt;=0.05")/Table4[[#This Row],[Count]]</f>
        <v>0.83333333333333337</v>
      </c>
      <c r="P88" s="2">
        <f>COUNTIFS(Table2[Sub-Sector],Table4[[#This Row],[Sub-Sector]],Table2[% Away From 52W High],"&lt;=10")/Table4[[#This Row],[Count]]</f>
        <v>0.16666666666666666</v>
      </c>
      <c r="Q88" s="2">
        <f>COUNTIFS(Table2[Sub-Sector],Table4[[#This Row],[Sub-Sector]],Table2[% Away From 52W Low],"&gt;=10")/Table4[[#This Row],[Count]]</f>
        <v>1</v>
      </c>
      <c r="R88" s="2">
        <f>COUNTIFS(Table2[Sub-Sector],Table4[[#This Row],[Sub-Sector]],Table2[% Price above 20 EMA],"&gt;=0")/Table4[[#This Row],[Count]]</f>
        <v>1</v>
      </c>
      <c r="S88" s="2">
        <f>COUNTIFS(Table2[Sub-Sector],Table4[[#This Row],[Sub-Sector]],Table2[% Price above 50 EMA],"&gt;=0")/Table4[[#This Row],[Count]]</f>
        <v>1</v>
      </c>
      <c r="T88" s="2">
        <f>COUNTIFS(Table2[Sub-Sector],Table4[[#This Row],[Sub-Sector]],Table2[% Price above 200 EMA],"&gt;=0")/Table4[[#This Row],[Count]]</f>
        <v>1</v>
      </c>
      <c r="U88" s="2">
        <f>COUNTIFS(Table2[Sub-Sector],Table4[[#This Row],[Sub-Sector]],Table2[Rate of Change - Zone],"Positive")/Table4[[#This Row],[Count]]</f>
        <v>0.83333333333333337</v>
      </c>
      <c r="V88" s="2">
        <f>COUNTIFS(Table2[Sub-Sector],Table4[[#This Row],[Sub-Sector]],Table2[Sharpe Ratio],"&gt;=0.10")/Table4[[#This Row],[Count]]</f>
        <v>0</v>
      </c>
      <c r="W8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504</v>
      </c>
      <c r="X88">
        <f>_xlfn.RANK.AVG(Table4[[#This Row],[Score]],Table4[Score],1)</f>
        <v>84.5</v>
      </c>
      <c r="Y8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305.5</v>
      </c>
      <c r="Z88">
        <f>_xlfn.RANK.AVG(Table4[[#This Row],[Score 2 ]],Table4[[Score 2 ]],1)</f>
        <v>87</v>
      </c>
    </row>
    <row r="89" spans="1:26" x14ac:dyDescent="0.3">
      <c r="A89" t="s">
        <v>263</v>
      </c>
      <c r="B89">
        <f>COUNTIFS(Table2[Sub-Sector],Table4[[#This Row],[Sub-Sector]])</f>
        <v>23</v>
      </c>
      <c r="C89" s="2">
        <f>COUNTIFS(Table2[Sub-Sector],Table4[[#This Row],[Sub-Sector]],Table2[Uptrend],"Uptrend")/Table4[[#This Row],[Count]]</f>
        <v>0.34782608695652173</v>
      </c>
      <c r="D89" s="2">
        <f>COUNTIFS(Table2[Sub-Sector],Table4[[#This Row],[Sub-Sector]],Table2[1W Return vs Nifty],"&gt;=5")/Table4[[#This Row],[Count]]</f>
        <v>0.17391304347826086</v>
      </c>
      <c r="E89" s="2">
        <f>COUNTIFS(Table2[Sub-Sector],Table4[[#This Row],[Sub-Sector]],Table2[1M Return vs Nifty],"&gt;=5")/Table4[[#This Row],[Count]]</f>
        <v>0.13043478260869565</v>
      </c>
      <c r="F89" s="2">
        <f>COUNTIFS(Table2[Sub-Sector],Table4[[#This Row],[Sub-Sector]],Table2[6M Return vs Nifty],"&gt;=10")/Table4[[#This Row],[Count]]</f>
        <v>0.34782608695652173</v>
      </c>
      <c r="G89" s="2">
        <f>COUNTIFS(Table2[Sub-Sector],Table4[[#This Row],[Sub-Sector]],Table2[1Y Return vs Nifty],"&gt;=10")/Table4[[#This Row],[Count]]</f>
        <v>0.39130434782608697</v>
      </c>
      <c r="H89" s="2">
        <f>COUNTIFS(Table2[Sub-Sector],Table4[[#This Row],[Sub-Sector]],Table2[RSI Exponential â€“ 14D],"&gt;=50")/Table4[[#This Row],[Count]]</f>
        <v>0.52173913043478259</v>
      </c>
      <c r="I89" s="2">
        <f>COUNTIFS(Table2[Sub-Sector],Table4[[#This Row],[Sub-Sector]],Table2[Relative Volume],"&gt;=1")/Table4[[#This Row],[Count]]</f>
        <v>0.2608695652173913</v>
      </c>
      <c r="J89" s="2">
        <f>COUNTIFS(Table2[Sub-Sector],Table4[[#This Row],[Sub-Sector]],Table2[% Away From Day Low],"&gt;=0.05")/Table4[[#This Row],[Count]]</f>
        <v>8.6956521739130432E-2</v>
      </c>
      <c r="K89" s="2">
        <f>COUNTIFS(Table2[Sub-Sector],Table4[[#This Row],[Sub-Sector]],Table2[% Away From Day High],"&lt;=0.05")/Table4[[#This Row],[Count]]</f>
        <v>0.95652173913043481</v>
      </c>
      <c r="L89" s="2">
        <f>COUNTIFS(Table2[Sub-Sector],Table4[[#This Row],[Sub-Sector]],Table2[% Away From Current Week Low],"&gt;=0.05")/Table4[[#This Row],[Count]]</f>
        <v>0.39130434782608697</v>
      </c>
      <c r="M89" s="2">
        <f>COUNTIFS(Table2[Sub-Sector],Table4[[#This Row],[Sub-Sector]],Table2[% Away From Current Week High],"&lt;=0.05")/Table4[[#This Row],[Count]]</f>
        <v>0.82608695652173914</v>
      </c>
      <c r="N89" s="2">
        <f>COUNTIFS(Table2[Sub-Sector],Table4[[#This Row],[Sub-Sector]],Table2[% Away From Current Month Low],"&gt;=0.05")/Table4[[#This Row],[Count]]</f>
        <v>0.69565217391304346</v>
      </c>
      <c r="O89" s="2">
        <f>COUNTIFS(Table2[Sub-Sector],Table4[[#This Row],[Sub-Sector]],Table2[% Away From Current Month High],"&lt;=0.05")/Table4[[#This Row],[Count]]</f>
        <v>0.17391304347826086</v>
      </c>
      <c r="P89" s="2">
        <f>COUNTIFS(Table2[Sub-Sector],Table4[[#This Row],[Sub-Sector]],Table2[% Away From 52W High],"&lt;=10")/Table4[[#This Row],[Count]]</f>
        <v>0.17391304347826086</v>
      </c>
      <c r="Q89" s="2">
        <f>COUNTIFS(Table2[Sub-Sector],Table4[[#This Row],[Sub-Sector]],Table2[% Away From 52W Low],"&gt;=10")/Table4[[#This Row],[Count]]</f>
        <v>0.91304347826086951</v>
      </c>
      <c r="R89" s="2">
        <f>COUNTIFS(Table2[Sub-Sector],Table4[[#This Row],[Sub-Sector]],Table2[% Price above 20 EMA],"&gt;=0")/Table4[[#This Row],[Count]]</f>
        <v>0.39130434782608697</v>
      </c>
      <c r="S89" s="2">
        <f>COUNTIFS(Table2[Sub-Sector],Table4[[#This Row],[Sub-Sector]],Table2[% Price above 50 EMA],"&gt;=0")/Table4[[#This Row],[Count]]</f>
        <v>0.43478260869565216</v>
      </c>
      <c r="T89" s="2">
        <f>COUNTIFS(Table2[Sub-Sector],Table4[[#This Row],[Sub-Sector]],Table2[% Price above 200 EMA],"&gt;=0")/Table4[[#This Row],[Count]]</f>
        <v>0.82608695652173914</v>
      </c>
      <c r="U89" s="2">
        <f>COUNTIFS(Table2[Sub-Sector],Table4[[#This Row],[Sub-Sector]],Table2[Rate of Change - Zone],"Positive")/Table4[[#This Row],[Count]]</f>
        <v>0.56521739130434778</v>
      </c>
      <c r="V89" s="2">
        <f>COUNTIFS(Table2[Sub-Sector],Table4[[#This Row],[Sub-Sector]],Table2[Sharpe Ratio],"&gt;=0.10")/Table4[[#This Row],[Count]]</f>
        <v>0.47826086956521741</v>
      </c>
      <c r="W8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548</v>
      </c>
      <c r="X89">
        <f>_xlfn.RANK.AVG(Table4[[#This Row],[Score]],Table4[Score],1)</f>
        <v>95</v>
      </c>
      <c r="Y8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306</v>
      </c>
      <c r="Z89">
        <f>_xlfn.RANK.AVG(Table4[[#This Row],[Score 2 ]],Table4[[Score 2 ]],1)</f>
        <v>88</v>
      </c>
    </row>
    <row r="90" spans="1:26" x14ac:dyDescent="0.3">
      <c r="A90" t="s">
        <v>95</v>
      </c>
      <c r="B90">
        <f>COUNTIFS(Table2[Sub-Sector],Table4[[#This Row],[Sub-Sector]])</f>
        <v>3</v>
      </c>
      <c r="C90" s="2">
        <f>COUNTIFS(Table2[Sub-Sector],Table4[[#This Row],[Sub-Sector]],Table2[Uptrend],"Uptrend")/Table4[[#This Row],[Count]]</f>
        <v>0.66666666666666663</v>
      </c>
      <c r="D90" s="2">
        <f>COUNTIFS(Table2[Sub-Sector],Table4[[#This Row],[Sub-Sector]],Table2[1W Return vs Nifty],"&gt;=5")/Table4[[#This Row],[Count]]</f>
        <v>0</v>
      </c>
      <c r="E90" s="2">
        <f>COUNTIFS(Table2[Sub-Sector],Table4[[#This Row],[Sub-Sector]],Table2[1M Return vs Nifty],"&gt;=5")/Table4[[#This Row],[Count]]</f>
        <v>0.33333333333333331</v>
      </c>
      <c r="F90" s="2">
        <f>COUNTIFS(Table2[Sub-Sector],Table4[[#This Row],[Sub-Sector]],Table2[6M Return vs Nifty],"&gt;=10")/Table4[[#This Row],[Count]]</f>
        <v>0.33333333333333331</v>
      </c>
      <c r="G90" s="2">
        <f>COUNTIFS(Table2[Sub-Sector],Table4[[#This Row],[Sub-Sector]],Table2[1Y Return vs Nifty],"&gt;=10")/Table4[[#This Row],[Count]]</f>
        <v>1</v>
      </c>
      <c r="H90" s="2">
        <f>COUNTIFS(Table2[Sub-Sector],Table4[[#This Row],[Sub-Sector]],Table2[RSI Exponential â€“ 14D],"&gt;=50")/Table4[[#This Row],[Count]]</f>
        <v>0</v>
      </c>
      <c r="I90" s="2">
        <f>COUNTIFS(Table2[Sub-Sector],Table4[[#This Row],[Sub-Sector]],Table2[Relative Volume],"&gt;=1")/Table4[[#This Row],[Count]]</f>
        <v>0</v>
      </c>
      <c r="J90" s="2">
        <f>COUNTIFS(Table2[Sub-Sector],Table4[[#This Row],[Sub-Sector]],Table2[% Away From Day Low],"&gt;=0.05")/Table4[[#This Row],[Count]]</f>
        <v>0</v>
      </c>
      <c r="K90" s="2">
        <f>COUNTIFS(Table2[Sub-Sector],Table4[[#This Row],[Sub-Sector]],Table2[% Away From Day High],"&lt;=0.05")/Table4[[#This Row],[Count]]</f>
        <v>1</v>
      </c>
      <c r="L90" s="2">
        <f>COUNTIFS(Table2[Sub-Sector],Table4[[#This Row],[Sub-Sector]],Table2[% Away From Current Week Low],"&gt;=0.05")/Table4[[#This Row],[Count]]</f>
        <v>0</v>
      </c>
      <c r="M90" s="2">
        <f>COUNTIFS(Table2[Sub-Sector],Table4[[#This Row],[Sub-Sector]],Table2[% Away From Current Week High],"&lt;=0.05")/Table4[[#This Row],[Count]]</f>
        <v>0.66666666666666663</v>
      </c>
      <c r="N90" s="2">
        <f>COUNTIFS(Table2[Sub-Sector],Table4[[#This Row],[Sub-Sector]],Table2[% Away From Current Month Low],"&gt;=0.05")/Table4[[#This Row],[Count]]</f>
        <v>0</v>
      </c>
      <c r="O90" s="2">
        <f>COUNTIFS(Table2[Sub-Sector],Table4[[#This Row],[Sub-Sector]],Table2[% Away From Current Month High],"&lt;=0.05")/Table4[[#This Row],[Count]]</f>
        <v>0</v>
      </c>
      <c r="P90" s="2">
        <f>COUNTIFS(Table2[Sub-Sector],Table4[[#This Row],[Sub-Sector]],Table2[% Away From 52W High],"&lt;=10")/Table4[[#This Row],[Count]]</f>
        <v>0.33333333333333331</v>
      </c>
      <c r="Q90" s="2">
        <f>COUNTIFS(Table2[Sub-Sector],Table4[[#This Row],[Sub-Sector]],Table2[% Away From 52W Low],"&gt;=10")/Table4[[#This Row],[Count]]</f>
        <v>1</v>
      </c>
      <c r="R90" s="2">
        <f>COUNTIFS(Table2[Sub-Sector],Table4[[#This Row],[Sub-Sector]],Table2[% Price above 20 EMA],"&gt;=0")/Table4[[#This Row],[Count]]</f>
        <v>0</v>
      </c>
      <c r="S90" s="2">
        <f>COUNTIFS(Table2[Sub-Sector],Table4[[#This Row],[Sub-Sector]],Table2[% Price above 50 EMA],"&gt;=0")/Table4[[#This Row],[Count]]</f>
        <v>0.66666666666666663</v>
      </c>
      <c r="T90" s="2">
        <f>COUNTIFS(Table2[Sub-Sector],Table4[[#This Row],[Sub-Sector]],Table2[% Price above 200 EMA],"&gt;=0")/Table4[[#This Row],[Count]]</f>
        <v>1</v>
      </c>
      <c r="U90" s="2">
        <f>COUNTIFS(Table2[Sub-Sector],Table4[[#This Row],[Sub-Sector]],Table2[Rate of Change - Zone],"Positive")/Table4[[#This Row],[Count]]</f>
        <v>0</v>
      </c>
      <c r="V90" s="2">
        <f>COUNTIFS(Table2[Sub-Sector],Table4[[#This Row],[Sub-Sector]],Table2[Sharpe Ratio],"&gt;=0.10")/Table4[[#This Row],[Count]]</f>
        <v>1</v>
      </c>
      <c r="W9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519.5</v>
      </c>
      <c r="X90">
        <f>_xlfn.RANK.AVG(Table4[[#This Row],[Score]],Table4[Score],1)</f>
        <v>88</v>
      </c>
      <c r="Y9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307.5</v>
      </c>
      <c r="Z90">
        <f>_xlfn.RANK.AVG(Table4[[#This Row],[Score 2 ]],Table4[[Score 2 ]],1)</f>
        <v>89</v>
      </c>
    </row>
    <row r="91" spans="1:26" x14ac:dyDescent="0.3">
      <c r="A91" t="s">
        <v>153</v>
      </c>
      <c r="B91">
        <f>COUNTIFS(Table2[Sub-Sector],Table4[[#This Row],[Sub-Sector]])</f>
        <v>3</v>
      </c>
      <c r="C91" s="2">
        <f>COUNTIFS(Table2[Sub-Sector],Table4[[#This Row],[Sub-Sector]],Table2[Uptrend],"Uptrend")/Table4[[#This Row],[Count]]</f>
        <v>0.66666666666666663</v>
      </c>
      <c r="D91" s="2">
        <f>COUNTIFS(Table2[Sub-Sector],Table4[[#This Row],[Sub-Sector]],Table2[1W Return vs Nifty],"&gt;=5")/Table4[[#This Row],[Count]]</f>
        <v>0.33333333333333331</v>
      </c>
      <c r="E91" s="2">
        <f>COUNTIFS(Table2[Sub-Sector],Table4[[#This Row],[Sub-Sector]],Table2[1M Return vs Nifty],"&gt;=5")/Table4[[#This Row],[Count]]</f>
        <v>0</v>
      </c>
      <c r="F91" s="2">
        <f>COUNTIFS(Table2[Sub-Sector],Table4[[#This Row],[Sub-Sector]],Table2[6M Return vs Nifty],"&gt;=10")/Table4[[#This Row],[Count]]</f>
        <v>0.33333333333333331</v>
      </c>
      <c r="G91" s="2">
        <f>COUNTIFS(Table2[Sub-Sector],Table4[[#This Row],[Sub-Sector]],Table2[1Y Return vs Nifty],"&gt;=10")/Table4[[#This Row],[Count]]</f>
        <v>0.66666666666666663</v>
      </c>
      <c r="H91" s="2">
        <f>COUNTIFS(Table2[Sub-Sector],Table4[[#This Row],[Sub-Sector]],Table2[RSI Exponential â€“ 14D],"&gt;=50")/Table4[[#This Row],[Count]]</f>
        <v>0.66666666666666663</v>
      </c>
      <c r="I91" s="2">
        <f>COUNTIFS(Table2[Sub-Sector],Table4[[#This Row],[Sub-Sector]],Table2[Relative Volume],"&gt;=1")/Table4[[#This Row],[Count]]</f>
        <v>0</v>
      </c>
      <c r="J91" s="2">
        <f>COUNTIFS(Table2[Sub-Sector],Table4[[#This Row],[Sub-Sector]],Table2[% Away From Day Low],"&gt;=0.05")/Table4[[#This Row],[Count]]</f>
        <v>0</v>
      </c>
      <c r="K91" s="2">
        <f>COUNTIFS(Table2[Sub-Sector],Table4[[#This Row],[Sub-Sector]],Table2[% Away From Day High],"&lt;=0.05")/Table4[[#This Row],[Count]]</f>
        <v>1</v>
      </c>
      <c r="L91" s="2">
        <f>COUNTIFS(Table2[Sub-Sector],Table4[[#This Row],[Sub-Sector]],Table2[% Away From Current Week Low],"&gt;=0.05")/Table4[[#This Row],[Count]]</f>
        <v>0.33333333333333331</v>
      </c>
      <c r="M91" s="2">
        <f>COUNTIFS(Table2[Sub-Sector],Table4[[#This Row],[Sub-Sector]],Table2[% Away From Current Week High],"&lt;=0.05")/Table4[[#This Row],[Count]]</f>
        <v>0.66666666666666663</v>
      </c>
      <c r="N91" s="2">
        <f>COUNTIFS(Table2[Sub-Sector],Table4[[#This Row],[Sub-Sector]],Table2[% Away From Current Month Low],"&gt;=0.05")/Table4[[#This Row],[Count]]</f>
        <v>0.66666666666666663</v>
      </c>
      <c r="O91" s="2">
        <f>COUNTIFS(Table2[Sub-Sector],Table4[[#This Row],[Sub-Sector]],Table2[% Away From Current Month High],"&lt;=0.05")/Table4[[#This Row],[Count]]</f>
        <v>0.33333333333333331</v>
      </c>
      <c r="P91" s="2">
        <f>COUNTIFS(Table2[Sub-Sector],Table4[[#This Row],[Sub-Sector]],Table2[% Away From 52W High],"&lt;=10")/Table4[[#This Row],[Count]]</f>
        <v>0</v>
      </c>
      <c r="Q91" s="2">
        <f>COUNTIFS(Table2[Sub-Sector],Table4[[#This Row],[Sub-Sector]],Table2[% Away From 52W Low],"&gt;=10")/Table4[[#This Row],[Count]]</f>
        <v>1</v>
      </c>
      <c r="R91" s="2">
        <f>COUNTIFS(Table2[Sub-Sector],Table4[[#This Row],[Sub-Sector]],Table2[% Price above 20 EMA],"&gt;=0")/Table4[[#This Row],[Count]]</f>
        <v>0.66666666666666663</v>
      </c>
      <c r="S91" s="2">
        <f>COUNTIFS(Table2[Sub-Sector],Table4[[#This Row],[Sub-Sector]],Table2[% Price above 50 EMA],"&gt;=0")/Table4[[#This Row],[Count]]</f>
        <v>0.66666666666666663</v>
      </c>
      <c r="T91" s="2">
        <f>COUNTIFS(Table2[Sub-Sector],Table4[[#This Row],[Sub-Sector]],Table2[% Price above 200 EMA],"&gt;=0")/Table4[[#This Row],[Count]]</f>
        <v>0.66666666666666663</v>
      </c>
      <c r="U91" s="2">
        <f>COUNTIFS(Table2[Sub-Sector],Table4[[#This Row],[Sub-Sector]],Table2[Rate of Change - Zone],"Positive")/Table4[[#This Row],[Count]]</f>
        <v>0.66666666666666663</v>
      </c>
      <c r="V91" s="2">
        <f>COUNTIFS(Table2[Sub-Sector],Table4[[#This Row],[Sub-Sector]],Table2[Sharpe Ratio],"&gt;=0.10")/Table4[[#This Row],[Count]]</f>
        <v>0.33333333333333331</v>
      </c>
      <c r="W9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515</v>
      </c>
      <c r="X91">
        <f>_xlfn.RANK.AVG(Table4[[#This Row],[Score]],Table4[Score],1)</f>
        <v>87</v>
      </c>
      <c r="Y9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312</v>
      </c>
      <c r="Z91">
        <f>_xlfn.RANK.AVG(Table4[[#This Row],[Score 2 ]],Table4[[Score 2 ]],1)</f>
        <v>90.5</v>
      </c>
    </row>
    <row r="92" spans="1:26" x14ac:dyDescent="0.3">
      <c r="A92" t="s">
        <v>72</v>
      </c>
      <c r="B92">
        <f>COUNTIFS(Table2[Sub-Sector],Table4[[#This Row],[Sub-Sector]])</f>
        <v>3</v>
      </c>
      <c r="C92" s="2">
        <f>COUNTIFS(Table2[Sub-Sector],Table4[[#This Row],[Sub-Sector]],Table2[Uptrend],"Uptrend")/Table4[[#This Row],[Count]]</f>
        <v>0.33333333333333331</v>
      </c>
      <c r="D92" s="2">
        <f>COUNTIFS(Table2[Sub-Sector],Table4[[#This Row],[Sub-Sector]],Table2[1W Return vs Nifty],"&gt;=5")/Table4[[#This Row],[Count]]</f>
        <v>0</v>
      </c>
      <c r="E92" s="2">
        <f>COUNTIFS(Table2[Sub-Sector],Table4[[#This Row],[Sub-Sector]],Table2[1M Return vs Nifty],"&gt;=5")/Table4[[#This Row],[Count]]</f>
        <v>0.33333333333333331</v>
      </c>
      <c r="F92" s="2">
        <f>COUNTIFS(Table2[Sub-Sector],Table4[[#This Row],[Sub-Sector]],Table2[6M Return vs Nifty],"&gt;=10")/Table4[[#This Row],[Count]]</f>
        <v>0.33333333333333331</v>
      </c>
      <c r="G92" s="2">
        <f>COUNTIFS(Table2[Sub-Sector],Table4[[#This Row],[Sub-Sector]],Table2[1Y Return vs Nifty],"&gt;=10")/Table4[[#This Row],[Count]]</f>
        <v>0.66666666666666663</v>
      </c>
      <c r="H92" s="2">
        <f>COUNTIFS(Table2[Sub-Sector],Table4[[#This Row],[Sub-Sector]],Table2[RSI Exponential â€“ 14D],"&gt;=50")/Table4[[#This Row],[Count]]</f>
        <v>0.33333333333333331</v>
      </c>
      <c r="I92" s="2">
        <f>COUNTIFS(Table2[Sub-Sector],Table4[[#This Row],[Sub-Sector]],Table2[Relative Volume],"&gt;=1")/Table4[[#This Row],[Count]]</f>
        <v>0</v>
      </c>
      <c r="J92" s="2">
        <f>COUNTIFS(Table2[Sub-Sector],Table4[[#This Row],[Sub-Sector]],Table2[% Away From Day Low],"&gt;=0.05")/Table4[[#This Row],[Count]]</f>
        <v>0</v>
      </c>
      <c r="K92" s="2">
        <f>COUNTIFS(Table2[Sub-Sector],Table4[[#This Row],[Sub-Sector]],Table2[% Away From Day High],"&lt;=0.05")/Table4[[#This Row],[Count]]</f>
        <v>1</v>
      </c>
      <c r="L92" s="2">
        <f>COUNTIFS(Table2[Sub-Sector],Table4[[#This Row],[Sub-Sector]],Table2[% Away From Current Week Low],"&gt;=0.05")/Table4[[#This Row],[Count]]</f>
        <v>0</v>
      </c>
      <c r="M92" s="2">
        <f>COUNTIFS(Table2[Sub-Sector],Table4[[#This Row],[Sub-Sector]],Table2[% Away From Current Week High],"&lt;=0.05")/Table4[[#This Row],[Count]]</f>
        <v>1</v>
      </c>
      <c r="N92" s="2">
        <f>COUNTIFS(Table2[Sub-Sector],Table4[[#This Row],[Sub-Sector]],Table2[% Away From Current Month Low],"&gt;=0.05")/Table4[[#This Row],[Count]]</f>
        <v>0.33333333333333331</v>
      </c>
      <c r="O92" s="2">
        <f>COUNTIFS(Table2[Sub-Sector],Table4[[#This Row],[Sub-Sector]],Table2[% Away From Current Month High],"&lt;=0.05")/Table4[[#This Row],[Count]]</f>
        <v>0</v>
      </c>
      <c r="P92" s="2">
        <f>COUNTIFS(Table2[Sub-Sector],Table4[[#This Row],[Sub-Sector]],Table2[% Away From 52W High],"&lt;=10")/Table4[[#This Row],[Count]]</f>
        <v>0</v>
      </c>
      <c r="Q92" s="2">
        <f>COUNTIFS(Table2[Sub-Sector],Table4[[#This Row],[Sub-Sector]],Table2[% Away From 52W Low],"&gt;=10")/Table4[[#This Row],[Count]]</f>
        <v>1</v>
      </c>
      <c r="R92" s="2">
        <f>COUNTIFS(Table2[Sub-Sector],Table4[[#This Row],[Sub-Sector]],Table2[% Price above 20 EMA],"&gt;=0")/Table4[[#This Row],[Count]]</f>
        <v>0.33333333333333331</v>
      </c>
      <c r="S92" s="2">
        <f>COUNTIFS(Table2[Sub-Sector],Table4[[#This Row],[Sub-Sector]],Table2[% Price above 50 EMA],"&gt;=0")/Table4[[#This Row],[Count]]</f>
        <v>0.33333333333333331</v>
      </c>
      <c r="T92" s="2">
        <f>COUNTIFS(Table2[Sub-Sector],Table4[[#This Row],[Sub-Sector]],Table2[% Price above 200 EMA],"&gt;=0")/Table4[[#This Row],[Count]]</f>
        <v>1</v>
      </c>
      <c r="U92" s="2">
        <f>COUNTIFS(Table2[Sub-Sector],Table4[[#This Row],[Sub-Sector]],Table2[Rate of Change - Zone],"Positive")/Table4[[#This Row],[Count]]</f>
        <v>0.66666666666666663</v>
      </c>
      <c r="V92" s="2">
        <f>COUNTIFS(Table2[Sub-Sector],Table4[[#This Row],[Sub-Sector]],Table2[Sharpe Ratio],"&gt;=0.10")/Table4[[#This Row],[Count]]</f>
        <v>0.33333333333333331</v>
      </c>
      <c r="W9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564</v>
      </c>
      <c r="X92">
        <f>_xlfn.RANK.AVG(Table4[[#This Row],[Score]],Table4[Score],1)</f>
        <v>99.5</v>
      </c>
      <c r="Y9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312</v>
      </c>
      <c r="Z92">
        <f>_xlfn.RANK.AVG(Table4[[#This Row],[Score 2 ]],Table4[[Score 2 ]],1)</f>
        <v>90.5</v>
      </c>
    </row>
    <row r="93" spans="1:26" x14ac:dyDescent="0.3">
      <c r="A93" t="s">
        <v>471</v>
      </c>
      <c r="B93">
        <f>COUNTIFS(Table2[Sub-Sector],Table4[[#This Row],[Sub-Sector]])</f>
        <v>11</v>
      </c>
      <c r="C93" s="2">
        <f>COUNTIFS(Table2[Sub-Sector],Table4[[#This Row],[Sub-Sector]],Table2[Uptrend],"Uptrend")/Table4[[#This Row],[Count]]</f>
        <v>0.72727272727272729</v>
      </c>
      <c r="D93" s="2">
        <f>COUNTIFS(Table2[Sub-Sector],Table4[[#This Row],[Sub-Sector]],Table2[1W Return vs Nifty],"&gt;=5")/Table4[[#This Row],[Count]]</f>
        <v>0.27272727272727271</v>
      </c>
      <c r="E93" s="2">
        <f>COUNTIFS(Table2[Sub-Sector],Table4[[#This Row],[Sub-Sector]],Table2[1M Return vs Nifty],"&gt;=5")/Table4[[#This Row],[Count]]</f>
        <v>0.45454545454545453</v>
      </c>
      <c r="F93" s="2">
        <f>COUNTIFS(Table2[Sub-Sector],Table4[[#This Row],[Sub-Sector]],Table2[6M Return vs Nifty],"&gt;=10")/Table4[[#This Row],[Count]]</f>
        <v>0.36363636363636365</v>
      </c>
      <c r="G93" s="2">
        <f>COUNTIFS(Table2[Sub-Sector],Table4[[#This Row],[Sub-Sector]],Table2[1Y Return vs Nifty],"&gt;=10")/Table4[[#This Row],[Count]]</f>
        <v>0.36363636363636365</v>
      </c>
      <c r="H93" s="2">
        <f>COUNTIFS(Table2[Sub-Sector],Table4[[#This Row],[Sub-Sector]],Table2[RSI Exponential â€“ 14D],"&gt;=50")/Table4[[#This Row],[Count]]</f>
        <v>0.81818181818181823</v>
      </c>
      <c r="I93" s="2">
        <f>COUNTIFS(Table2[Sub-Sector],Table4[[#This Row],[Sub-Sector]],Table2[Relative Volume],"&gt;=1")/Table4[[#This Row],[Count]]</f>
        <v>0.18181818181818182</v>
      </c>
      <c r="J93" s="2">
        <f>COUNTIFS(Table2[Sub-Sector],Table4[[#This Row],[Sub-Sector]],Table2[% Away From Day Low],"&gt;=0.05")/Table4[[#This Row],[Count]]</f>
        <v>0</v>
      </c>
      <c r="K93" s="2">
        <f>COUNTIFS(Table2[Sub-Sector],Table4[[#This Row],[Sub-Sector]],Table2[% Away From Day High],"&lt;=0.05")/Table4[[#This Row],[Count]]</f>
        <v>1</v>
      </c>
      <c r="L93" s="2">
        <f>COUNTIFS(Table2[Sub-Sector],Table4[[#This Row],[Sub-Sector]],Table2[% Away From Current Week Low],"&gt;=0.05")/Table4[[#This Row],[Count]]</f>
        <v>0.36363636363636365</v>
      </c>
      <c r="M93" s="2">
        <f>COUNTIFS(Table2[Sub-Sector],Table4[[#This Row],[Sub-Sector]],Table2[% Away From Current Week High],"&lt;=0.05")/Table4[[#This Row],[Count]]</f>
        <v>1</v>
      </c>
      <c r="N93" s="2">
        <f>COUNTIFS(Table2[Sub-Sector],Table4[[#This Row],[Sub-Sector]],Table2[% Away From Current Month Low],"&gt;=0.05")/Table4[[#This Row],[Count]]</f>
        <v>0.81818181818181823</v>
      </c>
      <c r="O93" s="2">
        <f>COUNTIFS(Table2[Sub-Sector],Table4[[#This Row],[Sub-Sector]],Table2[% Away From Current Month High],"&lt;=0.05")/Table4[[#This Row],[Count]]</f>
        <v>0.54545454545454541</v>
      </c>
      <c r="P93" s="2">
        <f>COUNTIFS(Table2[Sub-Sector],Table4[[#This Row],[Sub-Sector]],Table2[% Away From 52W High],"&lt;=10")/Table4[[#This Row],[Count]]</f>
        <v>0.45454545454545453</v>
      </c>
      <c r="Q93" s="2">
        <f>COUNTIFS(Table2[Sub-Sector],Table4[[#This Row],[Sub-Sector]],Table2[% Away From 52W Low],"&gt;=10")/Table4[[#This Row],[Count]]</f>
        <v>0.90909090909090906</v>
      </c>
      <c r="R93" s="2">
        <f>COUNTIFS(Table2[Sub-Sector],Table4[[#This Row],[Sub-Sector]],Table2[% Price above 20 EMA],"&gt;=0")/Table4[[#This Row],[Count]]</f>
        <v>0.90909090909090906</v>
      </c>
      <c r="S93" s="2">
        <f>COUNTIFS(Table2[Sub-Sector],Table4[[#This Row],[Sub-Sector]],Table2[% Price above 50 EMA],"&gt;=0")/Table4[[#This Row],[Count]]</f>
        <v>0.81818181818181823</v>
      </c>
      <c r="T93" s="2">
        <f>COUNTIFS(Table2[Sub-Sector],Table4[[#This Row],[Sub-Sector]],Table2[% Price above 200 EMA],"&gt;=0")/Table4[[#This Row],[Count]]</f>
        <v>0.81818181818181823</v>
      </c>
      <c r="U93" s="2">
        <f>COUNTIFS(Table2[Sub-Sector],Table4[[#This Row],[Sub-Sector]],Table2[Rate of Change - Zone],"Positive")/Table4[[#This Row],[Count]]</f>
        <v>0.63636363636363635</v>
      </c>
      <c r="V93" s="2">
        <f>COUNTIFS(Table2[Sub-Sector],Table4[[#This Row],[Sub-Sector]],Table2[Sharpe Ratio],"&gt;=0.10")/Table4[[#This Row],[Count]]</f>
        <v>0.36363636363636365</v>
      </c>
      <c r="W9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449</v>
      </c>
      <c r="X93">
        <f>_xlfn.RANK.AVG(Table4[[#This Row],[Score]],Table4[Score],1)</f>
        <v>66</v>
      </c>
      <c r="Y9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314.5</v>
      </c>
      <c r="Z93">
        <f>_xlfn.RANK.AVG(Table4[[#This Row],[Score 2 ]],Table4[[Score 2 ]],1)</f>
        <v>92</v>
      </c>
    </row>
    <row r="94" spans="1:26" x14ac:dyDescent="0.3">
      <c r="A94" t="s">
        <v>444</v>
      </c>
      <c r="B94">
        <f>COUNTIFS(Table2[Sub-Sector],Table4[[#This Row],[Sub-Sector]])</f>
        <v>9</v>
      </c>
      <c r="C94" s="2">
        <f>COUNTIFS(Table2[Sub-Sector],Table4[[#This Row],[Sub-Sector]],Table2[Uptrend],"Uptrend")/Table4[[#This Row],[Count]]</f>
        <v>0.33333333333333331</v>
      </c>
      <c r="D94" s="2">
        <f>COUNTIFS(Table2[Sub-Sector],Table4[[#This Row],[Sub-Sector]],Table2[1W Return vs Nifty],"&gt;=5")/Table4[[#This Row],[Count]]</f>
        <v>0.33333333333333331</v>
      </c>
      <c r="E94" s="2">
        <f>COUNTIFS(Table2[Sub-Sector],Table4[[#This Row],[Sub-Sector]],Table2[1M Return vs Nifty],"&gt;=5")/Table4[[#This Row],[Count]]</f>
        <v>0.22222222222222221</v>
      </c>
      <c r="F94" s="2">
        <f>COUNTIFS(Table2[Sub-Sector],Table4[[#This Row],[Sub-Sector]],Table2[6M Return vs Nifty],"&gt;=10")/Table4[[#This Row],[Count]]</f>
        <v>0.33333333333333331</v>
      </c>
      <c r="G94" s="2">
        <f>COUNTIFS(Table2[Sub-Sector],Table4[[#This Row],[Sub-Sector]],Table2[1Y Return vs Nifty],"&gt;=10")/Table4[[#This Row],[Count]]</f>
        <v>0.22222222222222221</v>
      </c>
      <c r="H94" s="2">
        <f>COUNTIFS(Table2[Sub-Sector],Table4[[#This Row],[Sub-Sector]],Table2[RSI Exponential â€“ 14D],"&gt;=50")/Table4[[#This Row],[Count]]</f>
        <v>0.55555555555555558</v>
      </c>
      <c r="I94" s="2">
        <f>COUNTIFS(Table2[Sub-Sector],Table4[[#This Row],[Sub-Sector]],Table2[Relative Volume],"&gt;=1")/Table4[[#This Row],[Count]]</f>
        <v>0.44444444444444442</v>
      </c>
      <c r="J94" s="2">
        <f>COUNTIFS(Table2[Sub-Sector],Table4[[#This Row],[Sub-Sector]],Table2[% Away From Day Low],"&gt;=0.05")/Table4[[#This Row],[Count]]</f>
        <v>0</v>
      </c>
      <c r="K94" s="2">
        <f>COUNTIFS(Table2[Sub-Sector],Table4[[#This Row],[Sub-Sector]],Table2[% Away From Day High],"&lt;=0.05")/Table4[[#This Row],[Count]]</f>
        <v>0.88888888888888884</v>
      </c>
      <c r="L94" s="2">
        <f>COUNTIFS(Table2[Sub-Sector],Table4[[#This Row],[Sub-Sector]],Table2[% Away From Current Week Low],"&gt;=0.05")/Table4[[#This Row],[Count]]</f>
        <v>0.44444444444444442</v>
      </c>
      <c r="M94" s="2">
        <f>COUNTIFS(Table2[Sub-Sector],Table4[[#This Row],[Sub-Sector]],Table2[% Away From Current Week High],"&lt;=0.05")/Table4[[#This Row],[Count]]</f>
        <v>0.88888888888888884</v>
      </c>
      <c r="N94" s="2">
        <f>COUNTIFS(Table2[Sub-Sector],Table4[[#This Row],[Sub-Sector]],Table2[% Away From Current Month Low],"&gt;=0.05")/Table4[[#This Row],[Count]]</f>
        <v>0.44444444444444442</v>
      </c>
      <c r="O94" s="2">
        <f>COUNTIFS(Table2[Sub-Sector],Table4[[#This Row],[Sub-Sector]],Table2[% Away From Current Month High],"&lt;=0.05")/Table4[[#This Row],[Count]]</f>
        <v>0.33333333333333331</v>
      </c>
      <c r="P94" s="2">
        <f>COUNTIFS(Table2[Sub-Sector],Table4[[#This Row],[Sub-Sector]],Table2[% Away From 52W High],"&lt;=10")/Table4[[#This Row],[Count]]</f>
        <v>0.22222222222222221</v>
      </c>
      <c r="Q94" s="2">
        <f>COUNTIFS(Table2[Sub-Sector],Table4[[#This Row],[Sub-Sector]],Table2[% Away From 52W Low],"&gt;=10")/Table4[[#This Row],[Count]]</f>
        <v>0.88888888888888884</v>
      </c>
      <c r="R94" s="2">
        <f>COUNTIFS(Table2[Sub-Sector],Table4[[#This Row],[Sub-Sector]],Table2[% Price above 20 EMA],"&gt;=0")/Table4[[#This Row],[Count]]</f>
        <v>0.33333333333333331</v>
      </c>
      <c r="S94" s="2">
        <f>COUNTIFS(Table2[Sub-Sector],Table4[[#This Row],[Sub-Sector]],Table2[% Price above 50 EMA],"&gt;=0")/Table4[[#This Row],[Count]]</f>
        <v>0.44444444444444442</v>
      </c>
      <c r="T94" s="2">
        <f>COUNTIFS(Table2[Sub-Sector],Table4[[#This Row],[Sub-Sector]],Table2[% Price above 200 EMA],"&gt;=0")/Table4[[#This Row],[Count]]</f>
        <v>0.44444444444444442</v>
      </c>
      <c r="U94" s="2">
        <f>COUNTIFS(Table2[Sub-Sector],Table4[[#This Row],[Sub-Sector]],Table2[Rate of Change - Zone],"Positive")/Table4[[#This Row],[Count]]</f>
        <v>0.44444444444444442</v>
      </c>
      <c r="V94" s="2">
        <f>COUNTIFS(Table2[Sub-Sector],Table4[[#This Row],[Sub-Sector]],Table2[Sharpe Ratio],"&gt;=0.10")/Table4[[#This Row],[Count]]</f>
        <v>0.33333333333333331</v>
      </c>
      <c r="W9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527.5</v>
      </c>
      <c r="X94">
        <f>_xlfn.RANK.AVG(Table4[[#This Row],[Score]],Table4[Score],1)</f>
        <v>91</v>
      </c>
      <c r="Y9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316</v>
      </c>
      <c r="Z94">
        <f>_xlfn.RANK.AVG(Table4[[#This Row],[Score 2 ]],Table4[[Score 2 ]],1)</f>
        <v>93</v>
      </c>
    </row>
    <row r="95" spans="1:26" x14ac:dyDescent="0.3">
      <c r="A95" t="s">
        <v>405</v>
      </c>
      <c r="B95">
        <f>COUNTIFS(Table2[Sub-Sector],Table4[[#This Row],[Sub-Sector]])</f>
        <v>6</v>
      </c>
      <c r="C95" s="2">
        <f>COUNTIFS(Table2[Sub-Sector],Table4[[#This Row],[Sub-Sector]],Table2[Uptrend],"Uptrend")/Table4[[#This Row],[Count]]</f>
        <v>0.5</v>
      </c>
      <c r="D95" s="2">
        <f>COUNTIFS(Table2[Sub-Sector],Table4[[#This Row],[Sub-Sector]],Table2[1W Return vs Nifty],"&gt;=5")/Table4[[#This Row],[Count]]</f>
        <v>0.16666666666666666</v>
      </c>
      <c r="E95" s="2">
        <f>COUNTIFS(Table2[Sub-Sector],Table4[[#This Row],[Sub-Sector]],Table2[1M Return vs Nifty],"&gt;=5")/Table4[[#This Row],[Count]]</f>
        <v>0.16666666666666666</v>
      </c>
      <c r="F95" s="2">
        <f>COUNTIFS(Table2[Sub-Sector],Table4[[#This Row],[Sub-Sector]],Table2[6M Return vs Nifty],"&gt;=10")/Table4[[#This Row],[Count]]</f>
        <v>0.33333333333333331</v>
      </c>
      <c r="G95" s="2">
        <f>COUNTIFS(Table2[Sub-Sector],Table4[[#This Row],[Sub-Sector]],Table2[1Y Return vs Nifty],"&gt;=10")/Table4[[#This Row],[Count]]</f>
        <v>0.33333333333333331</v>
      </c>
      <c r="H95" s="2">
        <f>COUNTIFS(Table2[Sub-Sector],Table4[[#This Row],[Sub-Sector]],Table2[RSI Exponential â€“ 14D],"&gt;=50")/Table4[[#This Row],[Count]]</f>
        <v>0.66666666666666663</v>
      </c>
      <c r="I95" s="2">
        <f>COUNTIFS(Table2[Sub-Sector],Table4[[#This Row],[Sub-Sector]],Table2[Relative Volume],"&gt;=1")/Table4[[#This Row],[Count]]</f>
        <v>0.33333333333333331</v>
      </c>
      <c r="J95" s="2">
        <f>COUNTIFS(Table2[Sub-Sector],Table4[[#This Row],[Sub-Sector]],Table2[% Away From Day Low],"&gt;=0.05")/Table4[[#This Row],[Count]]</f>
        <v>0</v>
      </c>
      <c r="K95" s="2">
        <f>COUNTIFS(Table2[Sub-Sector],Table4[[#This Row],[Sub-Sector]],Table2[% Away From Day High],"&lt;=0.05")/Table4[[#This Row],[Count]]</f>
        <v>1</v>
      </c>
      <c r="L95" s="2">
        <f>COUNTIFS(Table2[Sub-Sector],Table4[[#This Row],[Sub-Sector]],Table2[% Away From Current Week Low],"&gt;=0.05")/Table4[[#This Row],[Count]]</f>
        <v>0.33333333333333331</v>
      </c>
      <c r="M95" s="2">
        <f>COUNTIFS(Table2[Sub-Sector],Table4[[#This Row],[Sub-Sector]],Table2[% Away From Current Week High],"&lt;=0.05")/Table4[[#This Row],[Count]]</f>
        <v>1</v>
      </c>
      <c r="N95" s="2">
        <f>COUNTIFS(Table2[Sub-Sector],Table4[[#This Row],[Sub-Sector]],Table2[% Away From Current Month Low],"&gt;=0.05")/Table4[[#This Row],[Count]]</f>
        <v>0.33333333333333331</v>
      </c>
      <c r="O95" s="2">
        <f>COUNTIFS(Table2[Sub-Sector],Table4[[#This Row],[Sub-Sector]],Table2[% Away From Current Month High],"&lt;=0.05")/Table4[[#This Row],[Count]]</f>
        <v>0.5</v>
      </c>
      <c r="P95" s="2">
        <f>COUNTIFS(Table2[Sub-Sector],Table4[[#This Row],[Sub-Sector]],Table2[% Away From 52W High],"&lt;=10")/Table4[[#This Row],[Count]]</f>
        <v>0.5</v>
      </c>
      <c r="Q95" s="2">
        <f>COUNTIFS(Table2[Sub-Sector],Table4[[#This Row],[Sub-Sector]],Table2[% Away From 52W Low],"&gt;=10")/Table4[[#This Row],[Count]]</f>
        <v>1</v>
      </c>
      <c r="R95" s="2">
        <f>COUNTIFS(Table2[Sub-Sector],Table4[[#This Row],[Sub-Sector]],Table2[% Price above 20 EMA],"&gt;=0")/Table4[[#This Row],[Count]]</f>
        <v>0.5</v>
      </c>
      <c r="S95" s="2">
        <f>COUNTIFS(Table2[Sub-Sector],Table4[[#This Row],[Sub-Sector]],Table2[% Price above 50 EMA],"&gt;=0")/Table4[[#This Row],[Count]]</f>
        <v>0.5</v>
      </c>
      <c r="T95" s="2">
        <f>COUNTIFS(Table2[Sub-Sector],Table4[[#This Row],[Sub-Sector]],Table2[% Price above 200 EMA],"&gt;=0")/Table4[[#This Row],[Count]]</f>
        <v>1</v>
      </c>
      <c r="U95" s="2">
        <f>COUNTIFS(Table2[Sub-Sector],Table4[[#This Row],[Sub-Sector]],Table2[Rate of Change - Zone],"Positive")/Table4[[#This Row],[Count]]</f>
        <v>0.5</v>
      </c>
      <c r="V95" s="2">
        <f>COUNTIFS(Table2[Sub-Sector],Table4[[#This Row],[Sub-Sector]],Table2[Sharpe Ratio],"&gt;=0.10")/Table4[[#This Row],[Count]]</f>
        <v>0.5</v>
      </c>
      <c r="W9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541</v>
      </c>
      <c r="X95">
        <f>_xlfn.RANK.AVG(Table4[[#This Row],[Score]],Table4[Score],1)</f>
        <v>94</v>
      </c>
      <c r="Y9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317</v>
      </c>
      <c r="Z95">
        <f>_xlfn.RANK.AVG(Table4[[#This Row],[Score 2 ]],Table4[[Score 2 ]],1)</f>
        <v>94</v>
      </c>
    </row>
    <row r="96" spans="1:26" x14ac:dyDescent="0.3">
      <c r="A96" t="s">
        <v>397</v>
      </c>
      <c r="B96">
        <f>COUNTIFS(Table2[Sub-Sector],Table4[[#This Row],[Sub-Sector]])</f>
        <v>11</v>
      </c>
      <c r="C96" s="2">
        <f>COUNTIFS(Table2[Sub-Sector],Table4[[#This Row],[Sub-Sector]],Table2[Uptrend],"Uptrend")/Table4[[#This Row],[Count]]</f>
        <v>0.27272727272727271</v>
      </c>
      <c r="D96" s="2">
        <f>COUNTIFS(Table2[Sub-Sector],Table4[[#This Row],[Sub-Sector]],Table2[1W Return vs Nifty],"&gt;=5")/Table4[[#This Row],[Count]]</f>
        <v>0.18181818181818182</v>
      </c>
      <c r="E96" s="2">
        <f>COUNTIFS(Table2[Sub-Sector],Table4[[#This Row],[Sub-Sector]],Table2[1M Return vs Nifty],"&gt;=5")/Table4[[#This Row],[Count]]</f>
        <v>0.18181818181818182</v>
      </c>
      <c r="F96" s="2">
        <f>COUNTIFS(Table2[Sub-Sector],Table4[[#This Row],[Sub-Sector]],Table2[6M Return vs Nifty],"&gt;=10")/Table4[[#This Row],[Count]]</f>
        <v>0.18181818181818182</v>
      </c>
      <c r="G96" s="2">
        <f>COUNTIFS(Table2[Sub-Sector],Table4[[#This Row],[Sub-Sector]],Table2[1Y Return vs Nifty],"&gt;=10")/Table4[[#This Row],[Count]]</f>
        <v>0.18181818181818182</v>
      </c>
      <c r="H96" s="2">
        <f>COUNTIFS(Table2[Sub-Sector],Table4[[#This Row],[Sub-Sector]],Table2[RSI Exponential â€“ 14D],"&gt;=50")/Table4[[#This Row],[Count]]</f>
        <v>0.81818181818181823</v>
      </c>
      <c r="I96" s="2">
        <f>COUNTIFS(Table2[Sub-Sector],Table4[[#This Row],[Sub-Sector]],Table2[Relative Volume],"&gt;=1")/Table4[[#This Row],[Count]]</f>
        <v>0.45454545454545453</v>
      </c>
      <c r="J96" s="2">
        <f>COUNTIFS(Table2[Sub-Sector],Table4[[#This Row],[Sub-Sector]],Table2[% Away From Day Low],"&gt;=0.05")/Table4[[#This Row],[Count]]</f>
        <v>9.0909090909090912E-2</v>
      </c>
      <c r="K96" s="2">
        <f>COUNTIFS(Table2[Sub-Sector],Table4[[#This Row],[Sub-Sector]],Table2[% Away From Day High],"&lt;=0.05")/Table4[[#This Row],[Count]]</f>
        <v>1</v>
      </c>
      <c r="L96" s="2">
        <f>COUNTIFS(Table2[Sub-Sector],Table4[[#This Row],[Sub-Sector]],Table2[% Away From Current Week Low],"&gt;=0.05")/Table4[[#This Row],[Count]]</f>
        <v>0.27272727272727271</v>
      </c>
      <c r="M96" s="2">
        <f>COUNTIFS(Table2[Sub-Sector],Table4[[#This Row],[Sub-Sector]],Table2[% Away From Current Week High],"&lt;=0.05")/Table4[[#This Row],[Count]]</f>
        <v>0.90909090909090906</v>
      </c>
      <c r="N96" s="2">
        <f>COUNTIFS(Table2[Sub-Sector],Table4[[#This Row],[Sub-Sector]],Table2[% Away From Current Month Low],"&gt;=0.05")/Table4[[#This Row],[Count]]</f>
        <v>0.81818181818181823</v>
      </c>
      <c r="O96" s="2">
        <f>COUNTIFS(Table2[Sub-Sector],Table4[[#This Row],[Sub-Sector]],Table2[% Away From Current Month High],"&lt;=0.05")/Table4[[#This Row],[Count]]</f>
        <v>0.45454545454545453</v>
      </c>
      <c r="P96" s="2">
        <f>COUNTIFS(Table2[Sub-Sector],Table4[[#This Row],[Sub-Sector]],Table2[% Away From 52W High],"&lt;=10")/Table4[[#This Row],[Count]]</f>
        <v>9.0909090909090912E-2</v>
      </c>
      <c r="Q96" s="2">
        <f>COUNTIFS(Table2[Sub-Sector],Table4[[#This Row],[Sub-Sector]],Table2[% Away From 52W Low],"&gt;=10")/Table4[[#This Row],[Count]]</f>
        <v>0.81818181818181823</v>
      </c>
      <c r="R96" s="2">
        <f>COUNTIFS(Table2[Sub-Sector],Table4[[#This Row],[Sub-Sector]],Table2[% Price above 20 EMA],"&gt;=0")/Table4[[#This Row],[Count]]</f>
        <v>0.63636363636363635</v>
      </c>
      <c r="S96" s="2">
        <f>COUNTIFS(Table2[Sub-Sector],Table4[[#This Row],[Sub-Sector]],Table2[% Price above 50 EMA],"&gt;=0")/Table4[[#This Row],[Count]]</f>
        <v>0.54545454545454541</v>
      </c>
      <c r="T96" s="2">
        <f>COUNTIFS(Table2[Sub-Sector],Table4[[#This Row],[Sub-Sector]],Table2[% Price above 200 EMA],"&gt;=0")/Table4[[#This Row],[Count]]</f>
        <v>0.63636363636363635</v>
      </c>
      <c r="U96" s="2">
        <f>COUNTIFS(Table2[Sub-Sector],Table4[[#This Row],[Sub-Sector]],Table2[Rate of Change - Zone],"Positive")/Table4[[#This Row],[Count]]</f>
        <v>0.63636363636363635</v>
      </c>
      <c r="V96" s="2">
        <f>COUNTIFS(Table2[Sub-Sector],Table4[[#This Row],[Sub-Sector]],Table2[Sharpe Ratio],"&gt;=0.10")/Table4[[#This Row],[Count]]</f>
        <v>9.0909090909090912E-2</v>
      </c>
      <c r="W9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560.5</v>
      </c>
      <c r="X96">
        <f>_xlfn.RANK.AVG(Table4[[#This Row],[Score]],Table4[Score],1)</f>
        <v>98</v>
      </c>
      <c r="Y9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318.5</v>
      </c>
      <c r="Z96">
        <f>_xlfn.RANK.AVG(Table4[[#This Row],[Score 2 ]],Table4[[Score 2 ]],1)</f>
        <v>95</v>
      </c>
    </row>
    <row r="97" spans="1:26" x14ac:dyDescent="0.3">
      <c r="A97" t="s">
        <v>80</v>
      </c>
      <c r="B97">
        <f>COUNTIFS(Table2[Sub-Sector],Table4[[#This Row],[Sub-Sector]])</f>
        <v>19</v>
      </c>
      <c r="C97" s="2">
        <f>COUNTIFS(Table2[Sub-Sector],Table4[[#This Row],[Sub-Sector]],Table2[Uptrend],"Uptrend")/Table4[[#This Row],[Count]]</f>
        <v>0.36842105263157893</v>
      </c>
      <c r="D97" s="2">
        <f>COUNTIFS(Table2[Sub-Sector],Table4[[#This Row],[Sub-Sector]],Table2[1W Return vs Nifty],"&gt;=5")/Table4[[#This Row],[Count]]</f>
        <v>0.10526315789473684</v>
      </c>
      <c r="E97" s="2">
        <f>COUNTIFS(Table2[Sub-Sector],Table4[[#This Row],[Sub-Sector]],Table2[1M Return vs Nifty],"&gt;=5")/Table4[[#This Row],[Count]]</f>
        <v>0.10526315789473684</v>
      </c>
      <c r="F97" s="2">
        <f>COUNTIFS(Table2[Sub-Sector],Table4[[#This Row],[Sub-Sector]],Table2[6M Return vs Nifty],"&gt;=10")/Table4[[#This Row],[Count]]</f>
        <v>0.15789473684210525</v>
      </c>
      <c r="G97" s="2">
        <f>COUNTIFS(Table2[Sub-Sector],Table4[[#This Row],[Sub-Sector]],Table2[1Y Return vs Nifty],"&gt;=10")/Table4[[#This Row],[Count]]</f>
        <v>0.36842105263157893</v>
      </c>
      <c r="H97" s="2">
        <f>COUNTIFS(Table2[Sub-Sector],Table4[[#This Row],[Sub-Sector]],Table2[RSI Exponential â€“ 14D],"&gt;=50")/Table4[[#This Row],[Count]]</f>
        <v>0.63157894736842102</v>
      </c>
      <c r="I97" s="2">
        <f>COUNTIFS(Table2[Sub-Sector],Table4[[#This Row],[Sub-Sector]],Table2[Relative Volume],"&gt;=1")/Table4[[#This Row],[Count]]</f>
        <v>0.26315789473684209</v>
      </c>
      <c r="J97" s="2">
        <f>COUNTIFS(Table2[Sub-Sector],Table4[[#This Row],[Sub-Sector]],Table2[% Away From Day Low],"&gt;=0.05")/Table4[[#This Row],[Count]]</f>
        <v>0</v>
      </c>
      <c r="K97" s="2">
        <f>COUNTIFS(Table2[Sub-Sector],Table4[[#This Row],[Sub-Sector]],Table2[% Away From Day High],"&lt;=0.05")/Table4[[#This Row],[Count]]</f>
        <v>1</v>
      </c>
      <c r="L97" s="2">
        <f>COUNTIFS(Table2[Sub-Sector],Table4[[#This Row],[Sub-Sector]],Table2[% Away From Current Week Low],"&gt;=0.05")/Table4[[#This Row],[Count]]</f>
        <v>0.21052631578947367</v>
      </c>
      <c r="M97" s="2">
        <f>COUNTIFS(Table2[Sub-Sector],Table4[[#This Row],[Sub-Sector]],Table2[% Away From Current Week High],"&lt;=0.05")/Table4[[#This Row],[Count]]</f>
        <v>1</v>
      </c>
      <c r="N97" s="2">
        <f>COUNTIFS(Table2[Sub-Sector],Table4[[#This Row],[Sub-Sector]],Table2[% Away From Current Month Low],"&gt;=0.05")/Table4[[#This Row],[Count]]</f>
        <v>0.63157894736842102</v>
      </c>
      <c r="O97" s="2">
        <f>COUNTIFS(Table2[Sub-Sector],Table4[[#This Row],[Sub-Sector]],Table2[% Away From Current Month High],"&lt;=0.05")/Table4[[#This Row],[Count]]</f>
        <v>0.52631578947368418</v>
      </c>
      <c r="P97" s="2">
        <f>COUNTIFS(Table2[Sub-Sector],Table4[[#This Row],[Sub-Sector]],Table2[% Away From 52W High],"&lt;=10")/Table4[[#This Row],[Count]]</f>
        <v>0.26315789473684209</v>
      </c>
      <c r="Q97" s="2">
        <f>COUNTIFS(Table2[Sub-Sector],Table4[[#This Row],[Sub-Sector]],Table2[% Away From 52W Low],"&gt;=10")/Table4[[#This Row],[Count]]</f>
        <v>0.89473684210526316</v>
      </c>
      <c r="R97" s="2">
        <f>COUNTIFS(Table2[Sub-Sector],Table4[[#This Row],[Sub-Sector]],Table2[% Price above 20 EMA],"&gt;=0")/Table4[[#This Row],[Count]]</f>
        <v>0.63157894736842102</v>
      </c>
      <c r="S97" s="2">
        <f>COUNTIFS(Table2[Sub-Sector],Table4[[#This Row],[Sub-Sector]],Table2[% Price above 50 EMA],"&gt;=0")/Table4[[#This Row],[Count]]</f>
        <v>0.57894736842105265</v>
      </c>
      <c r="T97" s="2">
        <f>COUNTIFS(Table2[Sub-Sector],Table4[[#This Row],[Sub-Sector]],Table2[% Price above 200 EMA],"&gt;=0")/Table4[[#This Row],[Count]]</f>
        <v>0.47368421052631576</v>
      </c>
      <c r="U97" s="2">
        <f>COUNTIFS(Table2[Sub-Sector],Table4[[#This Row],[Sub-Sector]],Table2[Rate of Change - Zone],"Positive")/Table4[[#This Row],[Count]]</f>
        <v>0.73684210526315785</v>
      </c>
      <c r="V97" s="2">
        <f>COUNTIFS(Table2[Sub-Sector],Table4[[#This Row],[Sub-Sector]],Table2[Sharpe Ratio],"&gt;=0.10")/Table4[[#This Row],[Count]]</f>
        <v>0</v>
      </c>
      <c r="W9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572</v>
      </c>
      <c r="X97">
        <f>_xlfn.RANK.AVG(Table4[[#This Row],[Score]],Table4[Score],1)</f>
        <v>104</v>
      </c>
      <c r="Y9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319</v>
      </c>
      <c r="Z97">
        <f>_xlfn.RANK.AVG(Table4[[#This Row],[Score 2 ]],Table4[[Score 2 ]],1)</f>
        <v>96</v>
      </c>
    </row>
    <row r="98" spans="1:26" x14ac:dyDescent="0.3">
      <c r="A98" t="s">
        <v>54</v>
      </c>
      <c r="B98">
        <f>COUNTIFS(Table2[Sub-Sector],Table4[[#This Row],[Sub-Sector]])</f>
        <v>17</v>
      </c>
      <c r="C98" s="2">
        <f>COUNTIFS(Table2[Sub-Sector],Table4[[#This Row],[Sub-Sector]],Table2[Uptrend],"Uptrend")/Table4[[#This Row],[Count]]</f>
        <v>0.29411764705882354</v>
      </c>
      <c r="D98" s="2">
        <f>COUNTIFS(Table2[Sub-Sector],Table4[[#This Row],[Sub-Sector]],Table2[1W Return vs Nifty],"&gt;=5")/Table4[[#This Row],[Count]]</f>
        <v>0.23529411764705882</v>
      </c>
      <c r="E98" s="2">
        <f>COUNTIFS(Table2[Sub-Sector],Table4[[#This Row],[Sub-Sector]],Table2[1M Return vs Nifty],"&gt;=5")/Table4[[#This Row],[Count]]</f>
        <v>0.11764705882352941</v>
      </c>
      <c r="F98" s="2">
        <f>COUNTIFS(Table2[Sub-Sector],Table4[[#This Row],[Sub-Sector]],Table2[6M Return vs Nifty],"&gt;=10")/Table4[[#This Row],[Count]]</f>
        <v>0.17647058823529413</v>
      </c>
      <c r="G98" s="2">
        <f>COUNTIFS(Table2[Sub-Sector],Table4[[#This Row],[Sub-Sector]],Table2[1Y Return vs Nifty],"&gt;=10")/Table4[[#This Row],[Count]]</f>
        <v>0.35294117647058826</v>
      </c>
      <c r="H98" s="2">
        <f>COUNTIFS(Table2[Sub-Sector],Table4[[#This Row],[Sub-Sector]],Table2[RSI Exponential â€“ 14D],"&gt;=50")/Table4[[#This Row],[Count]]</f>
        <v>0.76470588235294112</v>
      </c>
      <c r="I98" s="2">
        <f>COUNTIFS(Table2[Sub-Sector],Table4[[#This Row],[Sub-Sector]],Table2[Relative Volume],"&gt;=1")/Table4[[#This Row],[Count]]</f>
        <v>0.23529411764705882</v>
      </c>
      <c r="J98" s="2">
        <f>COUNTIFS(Table2[Sub-Sector],Table4[[#This Row],[Sub-Sector]],Table2[% Away From Day Low],"&gt;=0.05")/Table4[[#This Row],[Count]]</f>
        <v>0</v>
      </c>
      <c r="K98" s="2">
        <f>COUNTIFS(Table2[Sub-Sector],Table4[[#This Row],[Sub-Sector]],Table2[% Away From Day High],"&lt;=0.05")/Table4[[#This Row],[Count]]</f>
        <v>1</v>
      </c>
      <c r="L98" s="2">
        <f>COUNTIFS(Table2[Sub-Sector],Table4[[#This Row],[Sub-Sector]],Table2[% Away From Current Week Low],"&gt;=0.05")/Table4[[#This Row],[Count]]</f>
        <v>0.23529411764705882</v>
      </c>
      <c r="M98" s="2">
        <f>COUNTIFS(Table2[Sub-Sector],Table4[[#This Row],[Sub-Sector]],Table2[% Away From Current Week High],"&lt;=0.05")/Table4[[#This Row],[Count]]</f>
        <v>0.88235294117647056</v>
      </c>
      <c r="N98" s="2">
        <f>COUNTIFS(Table2[Sub-Sector],Table4[[#This Row],[Sub-Sector]],Table2[% Away From Current Month Low],"&gt;=0.05")/Table4[[#This Row],[Count]]</f>
        <v>0.58823529411764708</v>
      </c>
      <c r="O98" s="2">
        <f>COUNTIFS(Table2[Sub-Sector],Table4[[#This Row],[Sub-Sector]],Table2[% Away From Current Month High],"&lt;=0.05")/Table4[[#This Row],[Count]]</f>
        <v>0.47058823529411764</v>
      </c>
      <c r="P98" s="2">
        <f>COUNTIFS(Table2[Sub-Sector],Table4[[#This Row],[Sub-Sector]],Table2[% Away From 52W High],"&lt;=10")/Table4[[#This Row],[Count]]</f>
        <v>0.29411764705882354</v>
      </c>
      <c r="Q98" s="2">
        <f>COUNTIFS(Table2[Sub-Sector],Table4[[#This Row],[Sub-Sector]],Table2[% Away From 52W Low],"&gt;=10")/Table4[[#This Row],[Count]]</f>
        <v>0.76470588235294112</v>
      </c>
      <c r="R98" s="2">
        <f>COUNTIFS(Table2[Sub-Sector],Table4[[#This Row],[Sub-Sector]],Table2[% Price above 20 EMA],"&gt;=0")/Table4[[#This Row],[Count]]</f>
        <v>0.52941176470588236</v>
      </c>
      <c r="S98" s="2">
        <f>COUNTIFS(Table2[Sub-Sector],Table4[[#This Row],[Sub-Sector]],Table2[% Price above 50 EMA],"&gt;=0")/Table4[[#This Row],[Count]]</f>
        <v>0.41176470588235292</v>
      </c>
      <c r="T98" s="2">
        <f>COUNTIFS(Table2[Sub-Sector],Table4[[#This Row],[Sub-Sector]],Table2[% Price above 200 EMA],"&gt;=0")/Table4[[#This Row],[Count]]</f>
        <v>0.6470588235294118</v>
      </c>
      <c r="U98" s="2">
        <f>COUNTIFS(Table2[Sub-Sector],Table4[[#This Row],[Sub-Sector]],Table2[Rate of Change - Zone],"Positive")/Table4[[#This Row],[Count]]</f>
        <v>0.76470588235294112</v>
      </c>
      <c r="V98" s="2">
        <f>COUNTIFS(Table2[Sub-Sector],Table4[[#This Row],[Sub-Sector]],Table2[Sharpe Ratio],"&gt;=0.10")/Table4[[#This Row],[Count]]</f>
        <v>0.11764705882352941</v>
      </c>
      <c r="W9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559.5</v>
      </c>
      <c r="X98">
        <f>_xlfn.RANK.AVG(Table4[[#This Row],[Score]],Table4[Score],1)</f>
        <v>97</v>
      </c>
      <c r="Y9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319.5</v>
      </c>
      <c r="Z98">
        <f>_xlfn.RANK.AVG(Table4[[#This Row],[Score 2 ]],Table4[[Score 2 ]],1)</f>
        <v>97</v>
      </c>
    </row>
    <row r="99" spans="1:26" x14ac:dyDescent="0.3">
      <c r="A99" t="s">
        <v>21</v>
      </c>
      <c r="B99">
        <f>COUNTIFS(Table2[Sub-Sector],Table4[[#This Row],[Sub-Sector]])</f>
        <v>20</v>
      </c>
      <c r="C99" s="2">
        <f>COUNTIFS(Table2[Sub-Sector],Table4[[#This Row],[Sub-Sector]],Table2[Uptrend],"Uptrend")/Table4[[#This Row],[Count]]</f>
        <v>0.65</v>
      </c>
      <c r="D99" s="2">
        <f>COUNTIFS(Table2[Sub-Sector],Table4[[#This Row],[Sub-Sector]],Table2[1W Return vs Nifty],"&gt;=5")/Table4[[#This Row],[Count]]</f>
        <v>0.15</v>
      </c>
      <c r="E99" s="2">
        <f>COUNTIFS(Table2[Sub-Sector],Table4[[#This Row],[Sub-Sector]],Table2[1M Return vs Nifty],"&gt;=5")/Table4[[#This Row],[Count]]</f>
        <v>0.25</v>
      </c>
      <c r="F99" s="2">
        <f>COUNTIFS(Table2[Sub-Sector],Table4[[#This Row],[Sub-Sector]],Table2[6M Return vs Nifty],"&gt;=10")/Table4[[#This Row],[Count]]</f>
        <v>0.15</v>
      </c>
      <c r="G99" s="2">
        <f>COUNTIFS(Table2[Sub-Sector],Table4[[#This Row],[Sub-Sector]],Table2[1Y Return vs Nifty],"&gt;=10")/Table4[[#This Row],[Count]]</f>
        <v>0.35</v>
      </c>
      <c r="H99" s="2">
        <f>COUNTIFS(Table2[Sub-Sector],Table4[[#This Row],[Sub-Sector]],Table2[RSI Exponential â€“ 14D],"&gt;=50")/Table4[[#This Row],[Count]]</f>
        <v>0.75</v>
      </c>
      <c r="I99" s="2">
        <f>COUNTIFS(Table2[Sub-Sector],Table4[[#This Row],[Sub-Sector]],Table2[Relative Volume],"&gt;=1")/Table4[[#This Row],[Count]]</f>
        <v>0.2</v>
      </c>
      <c r="J99" s="2">
        <f>COUNTIFS(Table2[Sub-Sector],Table4[[#This Row],[Sub-Sector]],Table2[% Away From Day Low],"&gt;=0.05")/Table4[[#This Row],[Count]]</f>
        <v>0.05</v>
      </c>
      <c r="K99" s="2">
        <f>COUNTIFS(Table2[Sub-Sector],Table4[[#This Row],[Sub-Sector]],Table2[% Away From Day High],"&lt;=0.05")/Table4[[#This Row],[Count]]</f>
        <v>1</v>
      </c>
      <c r="L99" s="2">
        <f>COUNTIFS(Table2[Sub-Sector],Table4[[#This Row],[Sub-Sector]],Table2[% Away From Current Week Low],"&gt;=0.05")/Table4[[#This Row],[Count]]</f>
        <v>0.2</v>
      </c>
      <c r="M99" s="2">
        <f>COUNTIFS(Table2[Sub-Sector],Table4[[#This Row],[Sub-Sector]],Table2[% Away From Current Week High],"&lt;=0.05")/Table4[[#This Row],[Count]]</f>
        <v>0.75</v>
      </c>
      <c r="N99" s="2">
        <f>COUNTIFS(Table2[Sub-Sector],Table4[[#This Row],[Sub-Sector]],Table2[% Away From Current Month Low],"&gt;=0.05")/Table4[[#This Row],[Count]]</f>
        <v>0.85</v>
      </c>
      <c r="O99" s="2">
        <f>COUNTIFS(Table2[Sub-Sector],Table4[[#This Row],[Sub-Sector]],Table2[% Away From Current Month High],"&lt;=0.05")/Table4[[#This Row],[Count]]</f>
        <v>0.55000000000000004</v>
      </c>
      <c r="P99" s="2">
        <f>COUNTIFS(Table2[Sub-Sector],Table4[[#This Row],[Sub-Sector]],Table2[% Away From 52W High],"&lt;=10")/Table4[[#This Row],[Count]]</f>
        <v>0.45</v>
      </c>
      <c r="Q99" s="2">
        <f>COUNTIFS(Table2[Sub-Sector],Table4[[#This Row],[Sub-Sector]],Table2[% Away From 52W Low],"&gt;=10")/Table4[[#This Row],[Count]]</f>
        <v>0.95</v>
      </c>
      <c r="R99" s="2">
        <f>COUNTIFS(Table2[Sub-Sector],Table4[[#This Row],[Sub-Sector]],Table2[% Price above 20 EMA],"&gt;=0")/Table4[[#This Row],[Count]]</f>
        <v>0.8</v>
      </c>
      <c r="S99" s="2">
        <f>COUNTIFS(Table2[Sub-Sector],Table4[[#This Row],[Sub-Sector]],Table2[% Price above 50 EMA],"&gt;=0")/Table4[[#This Row],[Count]]</f>
        <v>0.65</v>
      </c>
      <c r="T99" s="2">
        <f>COUNTIFS(Table2[Sub-Sector],Table4[[#This Row],[Sub-Sector]],Table2[% Price above 200 EMA],"&gt;=0")/Table4[[#This Row],[Count]]</f>
        <v>0.8</v>
      </c>
      <c r="U99" s="2">
        <f>COUNTIFS(Table2[Sub-Sector],Table4[[#This Row],[Sub-Sector]],Table2[Rate of Change - Zone],"Positive")/Table4[[#This Row],[Count]]</f>
        <v>0.85</v>
      </c>
      <c r="V99" s="2">
        <f>COUNTIFS(Table2[Sub-Sector],Table4[[#This Row],[Sub-Sector]],Table2[Sharpe Ratio],"&gt;=0.10")/Table4[[#This Row],[Count]]</f>
        <v>0.1</v>
      </c>
      <c r="W9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524.5</v>
      </c>
      <c r="X99">
        <f>_xlfn.RANK.AVG(Table4[[#This Row],[Score]],Table4[Score],1)</f>
        <v>90</v>
      </c>
      <c r="Y9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325</v>
      </c>
      <c r="Z99">
        <f>_xlfn.RANK.AVG(Table4[[#This Row],[Score 2 ]],Table4[[Score 2 ]],1)</f>
        <v>98</v>
      </c>
    </row>
    <row r="100" spans="1:26" x14ac:dyDescent="0.3">
      <c r="A100" t="s">
        <v>373</v>
      </c>
      <c r="B100">
        <f>COUNTIFS(Table2[Sub-Sector],Table4[[#This Row],[Sub-Sector]])</f>
        <v>2</v>
      </c>
      <c r="C100" s="2">
        <f>COUNTIFS(Table2[Sub-Sector],Table4[[#This Row],[Sub-Sector]],Table2[Uptrend],"Uptrend")/Table4[[#This Row],[Count]]</f>
        <v>0.5</v>
      </c>
      <c r="D100" s="2">
        <f>COUNTIFS(Table2[Sub-Sector],Table4[[#This Row],[Sub-Sector]],Table2[1W Return vs Nifty],"&gt;=5")/Table4[[#This Row],[Count]]</f>
        <v>0</v>
      </c>
      <c r="E100" s="2">
        <f>COUNTIFS(Table2[Sub-Sector],Table4[[#This Row],[Sub-Sector]],Table2[1M Return vs Nifty],"&gt;=5")/Table4[[#This Row],[Count]]</f>
        <v>0.5</v>
      </c>
      <c r="F100" s="2">
        <f>COUNTIFS(Table2[Sub-Sector],Table4[[#This Row],[Sub-Sector]],Table2[6M Return vs Nifty],"&gt;=10")/Table4[[#This Row],[Count]]</f>
        <v>0.5</v>
      </c>
      <c r="G100" s="2">
        <f>COUNTIFS(Table2[Sub-Sector],Table4[[#This Row],[Sub-Sector]],Table2[1Y Return vs Nifty],"&gt;=10")/Table4[[#This Row],[Count]]</f>
        <v>0.5</v>
      </c>
      <c r="H100" s="2">
        <f>COUNTIFS(Table2[Sub-Sector],Table4[[#This Row],[Sub-Sector]],Table2[RSI Exponential â€“ 14D],"&gt;=50")/Table4[[#This Row],[Count]]</f>
        <v>1</v>
      </c>
      <c r="I100" s="2">
        <f>COUNTIFS(Table2[Sub-Sector],Table4[[#This Row],[Sub-Sector]],Table2[Relative Volume],"&gt;=1")/Table4[[#This Row],[Count]]</f>
        <v>0</v>
      </c>
      <c r="J100" s="2">
        <f>COUNTIFS(Table2[Sub-Sector],Table4[[#This Row],[Sub-Sector]],Table2[% Away From Day Low],"&gt;=0.05")/Table4[[#This Row],[Count]]</f>
        <v>0</v>
      </c>
      <c r="K100" s="2">
        <f>COUNTIFS(Table2[Sub-Sector],Table4[[#This Row],[Sub-Sector]],Table2[% Away From Day High],"&lt;=0.05")/Table4[[#This Row],[Count]]</f>
        <v>1</v>
      </c>
      <c r="L100" s="2">
        <f>COUNTIFS(Table2[Sub-Sector],Table4[[#This Row],[Sub-Sector]],Table2[% Away From Current Week Low],"&gt;=0.05")/Table4[[#This Row],[Count]]</f>
        <v>0</v>
      </c>
      <c r="M100" s="2">
        <f>COUNTIFS(Table2[Sub-Sector],Table4[[#This Row],[Sub-Sector]],Table2[% Away From Current Week High],"&lt;=0.05")/Table4[[#This Row],[Count]]</f>
        <v>1</v>
      </c>
      <c r="N100" s="2">
        <f>COUNTIFS(Table2[Sub-Sector],Table4[[#This Row],[Sub-Sector]],Table2[% Away From Current Month Low],"&gt;=0.05")/Table4[[#This Row],[Count]]</f>
        <v>1</v>
      </c>
      <c r="O100" s="2">
        <f>COUNTIFS(Table2[Sub-Sector],Table4[[#This Row],[Sub-Sector]],Table2[% Away From Current Month High],"&lt;=0.05")/Table4[[#This Row],[Count]]</f>
        <v>0.5</v>
      </c>
      <c r="P100" s="2">
        <f>COUNTIFS(Table2[Sub-Sector],Table4[[#This Row],[Sub-Sector]],Table2[% Away From 52W High],"&lt;=10")/Table4[[#This Row],[Count]]</f>
        <v>0.5</v>
      </c>
      <c r="Q100" s="2">
        <f>COUNTIFS(Table2[Sub-Sector],Table4[[#This Row],[Sub-Sector]],Table2[% Away From 52W Low],"&gt;=10")/Table4[[#This Row],[Count]]</f>
        <v>1</v>
      </c>
      <c r="R100" s="2">
        <f>COUNTIFS(Table2[Sub-Sector],Table4[[#This Row],[Sub-Sector]],Table2[% Price above 20 EMA],"&gt;=0")/Table4[[#This Row],[Count]]</f>
        <v>0.5</v>
      </c>
      <c r="S100" s="2">
        <f>COUNTIFS(Table2[Sub-Sector],Table4[[#This Row],[Sub-Sector]],Table2[% Price above 50 EMA],"&gt;=0")/Table4[[#This Row],[Count]]</f>
        <v>0.5</v>
      </c>
      <c r="T100" s="2">
        <f>COUNTIFS(Table2[Sub-Sector],Table4[[#This Row],[Sub-Sector]],Table2[% Price above 200 EMA],"&gt;=0")/Table4[[#This Row],[Count]]</f>
        <v>1</v>
      </c>
      <c r="U100" s="2">
        <f>COUNTIFS(Table2[Sub-Sector],Table4[[#This Row],[Sub-Sector]],Table2[Rate of Change - Zone],"Positive")/Table4[[#This Row],[Count]]</f>
        <v>0.5</v>
      </c>
      <c r="V100" s="2">
        <f>COUNTIFS(Table2[Sub-Sector],Table4[[#This Row],[Sub-Sector]],Table2[Sharpe Ratio],"&gt;=0.10")/Table4[[#This Row],[Count]]</f>
        <v>0</v>
      </c>
      <c r="W10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538.5</v>
      </c>
      <c r="X100">
        <f>_xlfn.RANK.AVG(Table4[[#This Row],[Score]],Table4[Score],1)</f>
        <v>93</v>
      </c>
      <c r="Y10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327</v>
      </c>
      <c r="Z100">
        <f>_xlfn.RANK.AVG(Table4[[#This Row],[Score 2 ]],Table4[[Score 2 ]],1)</f>
        <v>100</v>
      </c>
    </row>
    <row r="101" spans="1:26" x14ac:dyDescent="0.3">
      <c r="A101" t="s">
        <v>545</v>
      </c>
      <c r="B101">
        <f>COUNTIFS(Table2[Sub-Sector],Table4[[#This Row],[Sub-Sector]])</f>
        <v>7</v>
      </c>
      <c r="C101" s="2">
        <f>COUNTIFS(Table2[Sub-Sector],Table4[[#This Row],[Sub-Sector]],Table2[Uptrend],"Uptrend")/Table4[[#This Row],[Count]]</f>
        <v>0.42857142857142855</v>
      </c>
      <c r="D101" s="2">
        <f>COUNTIFS(Table2[Sub-Sector],Table4[[#This Row],[Sub-Sector]],Table2[1W Return vs Nifty],"&gt;=5")/Table4[[#This Row],[Count]]</f>
        <v>0.14285714285714285</v>
      </c>
      <c r="E101" s="2">
        <f>COUNTIFS(Table2[Sub-Sector],Table4[[#This Row],[Sub-Sector]],Table2[1M Return vs Nifty],"&gt;=5")/Table4[[#This Row],[Count]]</f>
        <v>0.14285714285714285</v>
      </c>
      <c r="F101" s="2">
        <f>COUNTIFS(Table2[Sub-Sector],Table4[[#This Row],[Sub-Sector]],Table2[6M Return vs Nifty],"&gt;=10")/Table4[[#This Row],[Count]]</f>
        <v>0.14285714285714285</v>
      </c>
      <c r="G101" s="2">
        <f>COUNTIFS(Table2[Sub-Sector],Table4[[#This Row],[Sub-Sector]],Table2[1Y Return vs Nifty],"&gt;=10")/Table4[[#This Row],[Count]]</f>
        <v>0.14285714285714285</v>
      </c>
      <c r="H101" s="2">
        <f>COUNTIFS(Table2[Sub-Sector],Table4[[#This Row],[Sub-Sector]],Table2[RSI Exponential â€“ 14D],"&gt;=50")/Table4[[#This Row],[Count]]</f>
        <v>1</v>
      </c>
      <c r="I101" s="2">
        <f>COUNTIFS(Table2[Sub-Sector],Table4[[#This Row],[Sub-Sector]],Table2[Relative Volume],"&gt;=1")/Table4[[#This Row],[Count]]</f>
        <v>0.2857142857142857</v>
      </c>
      <c r="J101" s="2">
        <f>COUNTIFS(Table2[Sub-Sector],Table4[[#This Row],[Sub-Sector]],Table2[% Away From Day Low],"&gt;=0.05")/Table4[[#This Row],[Count]]</f>
        <v>0</v>
      </c>
      <c r="K101" s="2">
        <f>COUNTIFS(Table2[Sub-Sector],Table4[[#This Row],[Sub-Sector]],Table2[% Away From Day High],"&lt;=0.05")/Table4[[#This Row],[Count]]</f>
        <v>1</v>
      </c>
      <c r="L101" s="2">
        <f>COUNTIFS(Table2[Sub-Sector],Table4[[#This Row],[Sub-Sector]],Table2[% Away From Current Week Low],"&gt;=0.05")/Table4[[#This Row],[Count]]</f>
        <v>0.2857142857142857</v>
      </c>
      <c r="M101" s="2">
        <f>COUNTIFS(Table2[Sub-Sector],Table4[[#This Row],[Sub-Sector]],Table2[% Away From Current Week High],"&lt;=0.05")/Table4[[#This Row],[Count]]</f>
        <v>0.8571428571428571</v>
      </c>
      <c r="N101" s="2">
        <f>COUNTIFS(Table2[Sub-Sector],Table4[[#This Row],[Sub-Sector]],Table2[% Away From Current Month Low],"&gt;=0.05")/Table4[[#This Row],[Count]]</f>
        <v>0.7142857142857143</v>
      </c>
      <c r="O101" s="2">
        <f>COUNTIFS(Table2[Sub-Sector],Table4[[#This Row],[Sub-Sector]],Table2[% Away From Current Month High],"&lt;=0.05")/Table4[[#This Row],[Count]]</f>
        <v>0.5714285714285714</v>
      </c>
      <c r="P101" s="2">
        <f>COUNTIFS(Table2[Sub-Sector],Table4[[#This Row],[Sub-Sector]],Table2[% Away From 52W High],"&lt;=10")/Table4[[#This Row],[Count]]</f>
        <v>0.14285714285714285</v>
      </c>
      <c r="Q101" s="2">
        <f>COUNTIFS(Table2[Sub-Sector],Table4[[#This Row],[Sub-Sector]],Table2[% Away From 52W Low],"&gt;=10")/Table4[[#This Row],[Count]]</f>
        <v>1</v>
      </c>
      <c r="R101" s="2">
        <f>COUNTIFS(Table2[Sub-Sector],Table4[[#This Row],[Sub-Sector]],Table2[% Price above 20 EMA],"&gt;=0")/Table4[[#This Row],[Count]]</f>
        <v>0.5714285714285714</v>
      </c>
      <c r="S101" s="2">
        <f>COUNTIFS(Table2[Sub-Sector],Table4[[#This Row],[Sub-Sector]],Table2[% Price above 50 EMA],"&gt;=0")/Table4[[#This Row],[Count]]</f>
        <v>0.5714285714285714</v>
      </c>
      <c r="T101" s="2">
        <f>COUNTIFS(Table2[Sub-Sector],Table4[[#This Row],[Sub-Sector]],Table2[% Price above 200 EMA],"&gt;=0")/Table4[[#This Row],[Count]]</f>
        <v>0.8571428571428571</v>
      </c>
      <c r="U101" s="2">
        <f>COUNTIFS(Table2[Sub-Sector],Table4[[#This Row],[Sub-Sector]],Table2[Rate of Change - Zone],"Positive")/Table4[[#This Row],[Count]]</f>
        <v>0.8571428571428571</v>
      </c>
      <c r="V101" s="2">
        <f>COUNTIFS(Table2[Sub-Sector],Table4[[#This Row],[Sub-Sector]],Table2[Sharpe Ratio],"&gt;=0.10")/Table4[[#This Row],[Count]]</f>
        <v>0</v>
      </c>
      <c r="W10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567.5</v>
      </c>
      <c r="X101">
        <f>_xlfn.RANK.AVG(Table4[[#This Row],[Score]],Table4[Score],1)</f>
        <v>102</v>
      </c>
      <c r="Y10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327</v>
      </c>
      <c r="Z101">
        <f>_xlfn.RANK.AVG(Table4[[#This Row],[Score 2 ]],Table4[[Score 2 ]],1)</f>
        <v>100</v>
      </c>
    </row>
    <row r="102" spans="1:26" x14ac:dyDescent="0.3">
      <c r="A102" t="s">
        <v>612</v>
      </c>
      <c r="B102">
        <f>COUNTIFS(Table2[Sub-Sector],Table4[[#This Row],[Sub-Sector]])</f>
        <v>3</v>
      </c>
      <c r="C102" s="2">
        <f>COUNTIFS(Table2[Sub-Sector],Table4[[#This Row],[Sub-Sector]],Table2[Uptrend],"Uptrend")/Table4[[#This Row],[Count]]</f>
        <v>0.33333333333333331</v>
      </c>
      <c r="D102" s="2">
        <f>COUNTIFS(Table2[Sub-Sector],Table4[[#This Row],[Sub-Sector]],Table2[1W Return vs Nifty],"&gt;=5")/Table4[[#This Row],[Count]]</f>
        <v>0.33333333333333331</v>
      </c>
      <c r="E102" s="2">
        <f>COUNTIFS(Table2[Sub-Sector],Table4[[#This Row],[Sub-Sector]],Table2[1M Return vs Nifty],"&gt;=5")/Table4[[#This Row],[Count]]</f>
        <v>0.33333333333333331</v>
      </c>
      <c r="F102" s="2">
        <f>COUNTIFS(Table2[Sub-Sector],Table4[[#This Row],[Sub-Sector]],Table2[6M Return vs Nifty],"&gt;=10")/Table4[[#This Row],[Count]]</f>
        <v>0</v>
      </c>
      <c r="G102" s="2">
        <f>COUNTIFS(Table2[Sub-Sector],Table4[[#This Row],[Sub-Sector]],Table2[1Y Return vs Nifty],"&gt;=10")/Table4[[#This Row],[Count]]</f>
        <v>0</v>
      </c>
      <c r="H102" s="2">
        <f>COUNTIFS(Table2[Sub-Sector],Table4[[#This Row],[Sub-Sector]],Table2[RSI Exponential â€“ 14D],"&gt;=50")/Table4[[#This Row],[Count]]</f>
        <v>0.66666666666666663</v>
      </c>
      <c r="I102" s="2">
        <f>COUNTIFS(Table2[Sub-Sector],Table4[[#This Row],[Sub-Sector]],Table2[Relative Volume],"&gt;=1")/Table4[[#This Row],[Count]]</f>
        <v>0.66666666666666663</v>
      </c>
      <c r="J102" s="2">
        <f>COUNTIFS(Table2[Sub-Sector],Table4[[#This Row],[Sub-Sector]],Table2[% Away From Day Low],"&gt;=0.05")/Table4[[#This Row],[Count]]</f>
        <v>0</v>
      </c>
      <c r="K102" s="2">
        <f>COUNTIFS(Table2[Sub-Sector],Table4[[#This Row],[Sub-Sector]],Table2[% Away From Day High],"&lt;=0.05")/Table4[[#This Row],[Count]]</f>
        <v>1</v>
      </c>
      <c r="L102" s="2">
        <f>COUNTIFS(Table2[Sub-Sector],Table4[[#This Row],[Sub-Sector]],Table2[% Away From Current Week Low],"&gt;=0.05")/Table4[[#This Row],[Count]]</f>
        <v>0.33333333333333331</v>
      </c>
      <c r="M102" s="2">
        <f>COUNTIFS(Table2[Sub-Sector],Table4[[#This Row],[Sub-Sector]],Table2[% Away From Current Week High],"&lt;=0.05")/Table4[[#This Row],[Count]]</f>
        <v>0.66666666666666663</v>
      </c>
      <c r="N102" s="2">
        <f>COUNTIFS(Table2[Sub-Sector],Table4[[#This Row],[Sub-Sector]],Table2[% Away From Current Month Low],"&gt;=0.05")/Table4[[#This Row],[Count]]</f>
        <v>0.33333333333333331</v>
      </c>
      <c r="O102" s="2">
        <f>COUNTIFS(Table2[Sub-Sector],Table4[[#This Row],[Sub-Sector]],Table2[% Away From Current Month High],"&lt;=0.05")/Table4[[#This Row],[Count]]</f>
        <v>0.33333333333333331</v>
      </c>
      <c r="P102" s="2">
        <f>COUNTIFS(Table2[Sub-Sector],Table4[[#This Row],[Sub-Sector]],Table2[% Away From 52W High],"&lt;=10")/Table4[[#This Row],[Count]]</f>
        <v>0</v>
      </c>
      <c r="Q102" s="2">
        <f>COUNTIFS(Table2[Sub-Sector],Table4[[#This Row],[Sub-Sector]],Table2[% Away From 52W Low],"&gt;=10")/Table4[[#This Row],[Count]]</f>
        <v>0.66666666666666663</v>
      </c>
      <c r="R102" s="2">
        <f>COUNTIFS(Table2[Sub-Sector],Table4[[#This Row],[Sub-Sector]],Table2[% Price above 20 EMA],"&gt;=0")/Table4[[#This Row],[Count]]</f>
        <v>0.33333333333333331</v>
      </c>
      <c r="S102" s="2">
        <f>COUNTIFS(Table2[Sub-Sector],Table4[[#This Row],[Sub-Sector]],Table2[% Price above 50 EMA],"&gt;=0")/Table4[[#This Row],[Count]]</f>
        <v>0.33333333333333331</v>
      </c>
      <c r="T102" s="2">
        <f>COUNTIFS(Table2[Sub-Sector],Table4[[#This Row],[Sub-Sector]],Table2[% Price above 200 EMA],"&gt;=0")/Table4[[#This Row],[Count]]</f>
        <v>0.66666666666666663</v>
      </c>
      <c r="U102" s="2">
        <f>COUNTIFS(Table2[Sub-Sector],Table4[[#This Row],[Sub-Sector]],Table2[Rate of Change - Zone],"Positive")/Table4[[#This Row],[Count]]</f>
        <v>0.66666666666666663</v>
      </c>
      <c r="V102" s="2">
        <f>COUNTIFS(Table2[Sub-Sector],Table4[[#This Row],[Sub-Sector]],Table2[Sharpe Ratio],"&gt;=0.10")/Table4[[#This Row],[Count]]</f>
        <v>0</v>
      </c>
      <c r="W10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520</v>
      </c>
      <c r="X102">
        <f>_xlfn.RANK.AVG(Table4[[#This Row],[Score]],Table4[Score],1)</f>
        <v>89</v>
      </c>
      <c r="Y10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327</v>
      </c>
      <c r="Z102">
        <f>_xlfn.RANK.AVG(Table4[[#This Row],[Score 2 ]],Table4[[Score 2 ]],1)</f>
        <v>100</v>
      </c>
    </row>
    <row r="103" spans="1:26" x14ac:dyDescent="0.3">
      <c r="A103" t="s">
        <v>34</v>
      </c>
      <c r="B103">
        <f>COUNTIFS(Table2[Sub-Sector],Table4[[#This Row],[Sub-Sector]])</f>
        <v>11</v>
      </c>
      <c r="C103" s="2">
        <f>COUNTIFS(Table2[Sub-Sector],Table4[[#This Row],[Sub-Sector]],Table2[Uptrend],"Uptrend")/Table4[[#This Row],[Count]]</f>
        <v>9.0909090909090912E-2</v>
      </c>
      <c r="D103" s="2">
        <f>COUNTIFS(Table2[Sub-Sector],Table4[[#This Row],[Sub-Sector]],Table2[1W Return vs Nifty],"&gt;=5")/Table4[[#This Row],[Count]]</f>
        <v>9.0909090909090912E-2</v>
      </c>
      <c r="E103" s="2">
        <f>COUNTIFS(Table2[Sub-Sector],Table4[[#This Row],[Sub-Sector]],Table2[1M Return vs Nifty],"&gt;=5")/Table4[[#This Row],[Count]]</f>
        <v>0</v>
      </c>
      <c r="F103" s="2">
        <f>COUNTIFS(Table2[Sub-Sector],Table4[[#This Row],[Sub-Sector]],Table2[6M Return vs Nifty],"&gt;=10")/Table4[[#This Row],[Count]]</f>
        <v>0</v>
      </c>
      <c r="G103" s="2">
        <f>COUNTIFS(Table2[Sub-Sector],Table4[[#This Row],[Sub-Sector]],Table2[1Y Return vs Nifty],"&gt;=10")/Table4[[#This Row],[Count]]</f>
        <v>0.63636363636363635</v>
      </c>
      <c r="H103" s="2">
        <f>COUNTIFS(Table2[Sub-Sector],Table4[[#This Row],[Sub-Sector]],Table2[RSI Exponential â€“ 14D],"&gt;=50")/Table4[[#This Row],[Count]]</f>
        <v>0.81818181818181823</v>
      </c>
      <c r="I103" s="2">
        <f>COUNTIFS(Table2[Sub-Sector],Table4[[#This Row],[Sub-Sector]],Table2[Relative Volume],"&gt;=1")/Table4[[#This Row],[Count]]</f>
        <v>0</v>
      </c>
      <c r="J103" s="2">
        <f>COUNTIFS(Table2[Sub-Sector],Table4[[#This Row],[Sub-Sector]],Table2[% Away From Day Low],"&gt;=0.05")/Table4[[#This Row],[Count]]</f>
        <v>0</v>
      </c>
      <c r="K103" s="2">
        <f>COUNTIFS(Table2[Sub-Sector],Table4[[#This Row],[Sub-Sector]],Table2[% Away From Day High],"&lt;=0.05")/Table4[[#This Row],[Count]]</f>
        <v>1</v>
      </c>
      <c r="L103" s="2">
        <f>COUNTIFS(Table2[Sub-Sector],Table4[[#This Row],[Sub-Sector]],Table2[% Away From Current Week Low],"&gt;=0.05")/Table4[[#This Row],[Count]]</f>
        <v>9.0909090909090912E-2</v>
      </c>
      <c r="M103" s="2">
        <f>COUNTIFS(Table2[Sub-Sector],Table4[[#This Row],[Sub-Sector]],Table2[% Away From Current Week High],"&lt;=0.05")/Table4[[#This Row],[Count]]</f>
        <v>1</v>
      </c>
      <c r="N103" s="2">
        <f>COUNTIFS(Table2[Sub-Sector],Table4[[#This Row],[Sub-Sector]],Table2[% Away From Current Month Low],"&gt;=0.05")/Table4[[#This Row],[Count]]</f>
        <v>0.45454545454545453</v>
      </c>
      <c r="O103" s="2">
        <f>COUNTIFS(Table2[Sub-Sector],Table4[[#This Row],[Sub-Sector]],Table2[% Away From Current Month High],"&lt;=0.05")/Table4[[#This Row],[Count]]</f>
        <v>0.18181818181818182</v>
      </c>
      <c r="P103" s="2">
        <f>COUNTIFS(Table2[Sub-Sector],Table4[[#This Row],[Sub-Sector]],Table2[% Away From 52W High],"&lt;=10")/Table4[[#This Row],[Count]]</f>
        <v>0</v>
      </c>
      <c r="Q103" s="2">
        <f>COUNTIFS(Table2[Sub-Sector],Table4[[#This Row],[Sub-Sector]],Table2[% Away From 52W Low],"&gt;=10")/Table4[[#This Row],[Count]]</f>
        <v>1</v>
      </c>
      <c r="R103" s="2">
        <f>COUNTIFS(Table2[Sub-Sector],Table4[[#This Row],[Sub-Sector]],Table2[% Price above 20 EMA],"&gt;=0")/Table4[[#This Row],[Count]]</f>
        <v>0.36363636363636365</v>
      </c>
      <c r="S103" s="2">
        <f>COUNTIFS(Table2[Sub-Sector],Table4[[#This Row],[Sub-Sector]],Table2[% Price above 50 EMA],"&gt;=0")/Table4[[#This Row],[Count]]</f>
        <v>0</v>
      </c>
      <c r="T103" s="2">
        <f>COUNTIFS(Table2[Sub-Sector],Table4[[#This Row],[Sub-Sector]],Table2[% Price above 200 EMA],"&gt;=0")/Table4[[#This Row],[Count]]</f>
        <v>0.81818181818181823</v>
      </c>
      <c r="U103" s="2">
        <f>COUNTIFS(Table2[Sub-Sector],Table4[[#This Row],[Sub-Sector]],Table2[Rate of Change - Zone],"Positive")/Table4[[#This Row],[Count]]</f>
        <v>0.90909090909090906</v>
      </c>
      <c r="V103" s="2">
        <f>COUNTIFS(Table2[Sub-Sector],Table4[[#This Row],[Sub-Sector]],Table2[Sharpe Ratio],"&gt;=0.10")/Table4[[#This Row],[Count]]</f>
        <v>0.81818181818181823</v>
      </c>
      <c r="W10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614.5</v>
      </c>
      <c r="X103">
        <f>_xlfn.RANK.AVG(Table4[[#This Row],[Score]],Table4[Score],1)</f>
        <v>110</v>
      </c>
      <c r="Y10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328.5</v>
      </c>
      <c r="Z103">
        <f>_xlfn.RANK.AVG(Table4[[#This Row],[Score 2 ]],Table4[[Score 2 ]],1)</f>
        <v>102</v>
      </c>
    </row>
    <row r="104" spans="1:26" x14ac:dyDescent="0.3">
      <c r="A104" t="s">
        <v>24</v>
      </c>
      <c r="B104">
        <f>COUNTIFS(Table2[Sub-Sector],Table4[[#This Row],[Sub-Sector]])</f>
        <v>20</v>
      </c>
      <c r="C104" s="2">
        <f>COUNTIFS(Table2[Sub-Sector],Table4[[#This Row],[Sub-Sector]],Table2[Uptrend],"Uptrend")/Table4[[#This Row],[Count]]</f>
        <v>0.35</v>
      </c>
      <c r="D104" s="2">
        <f>COUNTIFS(Table2[Sub-Sector],Table4[[#This Row],[Sub-Sector]],Table2[1W Return vs Nifty],"&gt;=5")/Table4[[#This Row],[Count]]</f>
        <v>0.15</v>
      </c>
      <c r="E104" s="2">
        <f>COUNTIFS(Table2[Sub-Sector],Table4[[#This Row],[Sub-Sector]],Table2[1M Return vs Nifty],"&gt;=5")/Table4[[#This Row],[Count]]</f>
        <v>0.1</v>
      </c>
      <c r="F104" s="2">
        <f>COUNTIFS(Table2[Sub-Sector],Table4[[#This Row],[Sub-Sector]],Table2[6M Return vs Nifty],"&gt;=10")/Table4[[#This Row],[Count]]</f>
        <v>0.15</v>
      </c>
      <c r="G104" s="2">
        <f>COUNTIFS(Table2[Sub-Sector],Table4[[#This Row],[Sub-Sector]],Table2[1Y Return vs Nifty],"&gt;=10")/Table4[[#This Row],[Count]]</f>
        <v>0.15</v>
      </c>
      <c r="H104" s="2">
        <f>COUNTIFS(Table2[Sub-Sector],Table4[[#This Row],[Sub-Sector]],Table2[RSI Exponential â€“ 14D],"&gt;=50")/Table4[[#This Row],[Count]]</f>
        <v>0.95</v>
      </c>
      <c r="I104" s="2">
        <f>COUNTIFS(Table2[Sub-Sector],Table4[[#This Row],[Sub-Sector]],Table2[Relative Volume],"&gt;=1")/Table4[[#This Row],[Count]]</f>
        <v>0.15</v>
      </c>
      <c r="J104" s="2">
        <f>COUNTIFS(Table2[Sub-Sector],Table4[[#This Row],[Sub-Sector]],Table2[% Away From Day Low],"&gt;=0.05")/Table4[[#This Row],[Count]]</f>
        <v>0</v>
      </c>
      <c r="K104" s="2">
        <f>COUNTIFS(Table2[Sub-Sector],Table4[[#This Row],[Sub-Sector]],Table2[% Away From Day High],"&lt;=0.05")/Table4[[#This Row],[Count]]</f>
        <v>1</v>
      </c>
      <c r="L104" s="2">
        <f>COUNTIFS(Table2[Sub-Sector],Table4[[#This Row],[Sub-Sector]],Table2[% Away From Current Week Low],"&gt;=0.05")/Table4[[#This Row],[Count]]</f>
        <v>0.15</v>
      </c>
      <c r="M104" s="2">
        <f>COUNTIFS(Table2[Sub-Sector],Table4[[#This Row],[Sub-Sector]],Table2[% Away From Current Week High],"&lt;=0.05")/Table4[[#This Row],[Count]]</f>
        <v>1</v>
      </c>
      <c r="N104" s="2">
        <f>COUNTIFS(Table2[Sub-Sector],Table4[[#This Row],[Sub-Sector]],Table2[% Away From Current Month Low],"&gt;=0.05")/Table4[[#This Row],[Count]]</f>
        <v>0.6</v>
      </c>
      <c r="O104" s="2">
        <f>COUNTIFS(Table2[Sub-Sector],Table4[[#This Row],[Sub-Sector]],Table2[% Away From Current Month High],"&lt;=0.05")/Table4[[#This Row],[Count]]</f>
        <v>0.65</v>
      </c>
      <c r="P104" s="2">
        <f>COUNTIFS(Table2[Sub-Sector],Table4[[#This Row],[Sub-Sector]],Table2[% Away From 52W High],"&lt;=10")/Table4[[#This Row],[Count]]</f>
        <v>0.25</v>
      </c>
      <c r="Q104" s="2">
        <f>COUNTIFS(Table2[Sub-Sector],Table4[[#This Row],[Sub-Sector]],Table2[% Away From 52W Low],"&gt;=10")/Table4[[#This Row],[Count]]</f>
        <v>0.7</v>
      </c>
      <c r="R104" s="2">
        <f>COUNTIFS(Table2[Sub-Sector],Table4[[#This Row],[Sub-Sector]],Table2[% Price above 20 EMA],"&gt;=0")/Table4[[#This Row],[Count]]</f>
        <v>0.8</v>
      </c>
      <c r="S104" s="2">
        <f>COUNTIFS(Table2[Sub-Sector],Table4[[#This Row],[Sub-Sector]],Table2[% Price above 50 EMA],"&gt;=0")/Table4[[#This Row],[Count]]</f>
        <v>0.35</v>
      </c>
      <c r="T104" s="2">
        <f>COUNTIFS(Table2[Sub-Sector],Table4[[#This Row],[Sub-Sector]],Table2[% Price above 200 EMA],"&gt;=0")/Table4[[#This Row],[Count]]</f>
        <v>0.5</v>
      </c>
      <c r="U104" s="2">
        <f>COUNTIFS(Table2[Sub-Sector],Table4[[#This Row],[Sub-Sector]],Table2[Rate of Change - Zone],"Positive")/Table4[[#This Row],[Count]]</f>
        <v>0.95</v>
      </c>
      <c r="V104" s="2">
        <f>COUNTIFS(Table2[Sub-Sector],Table4[[#This Row],[Sub-Sector]],Table2[Sharpe Ratio],"&gt;=0.10")/Table4[[#This Row],[Count]]</f>
        <v>0.25</v>
      </c>
      <c r="W10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578.5</v>
      </c>
      <c r="X104">
        <f>_xlfn.RANK.AVG(Table4[[#This Row],[Score]],Table4[Score],1)</f>
        <v>106</v>
      </c>
      <c r="Y10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330</v>
      </c>
      <c r="Z104">
        <f>_xlfn.RANK.AVG(Table4[[#This Row],[Score 2 ]],Table4[[Score 2 ]],1)</f>
        <v>103</v>
      </c>
    </row>
    <row r="105" spans="1:26" x14ac:dyDescent="0.3">
      <c r="A105" t="s">
        <v>101</v>
      </c>
      <c r="B105">
        <f>COUNTIFS(Table2[Sub-Sector],Table4[[#This Row],[Sub-Sector]])</f>
        <v>5</v>
      </c>
      <c r="C105" s="2">
        <f>COUNTIFS(Table2[Sub-Sector],Table4[[#This Row],[Sub-Sector]],Table2[Uptrend],"Uptrend")/Table4[[#This Row],[Count]]</f>
        <v>0.6</v>
      </c>
      <c r="D105" s="2">
        <f>COUNTIFS(Table2[Sub-Sector],Table4[[#This Row],[Sub-Sector]],Table2[1W Return vs Nifty],"&gt;=5")/Table4[[#This Row],[Count]]</f>
        <v>0</v>
      </c>
      <c r="E105" s="2">
        <f>COUNTIFS(Table2[Sub-Sector],Table4[[#This Row],[Sub-Sector]],Table2[1M Return vs Nifty],"&gt;=5")/Table4[[#This Row],[Count]]</f>
        <v>0.2</v>
      </c>
      <c r="F105" s="2">
        <f>COUNTIFS(Table2[Sub-Sector],Table4[[#This Row],[Sub-Sector]],Table2[6M Return vs Nifty],"&gt;=10")/Table4[[#This Row],[Count]]</f>
        <v>0</v>
      </c>
      <c r="G105" s="2">
        <f>COUNTIFS(Table2[Sub-Sector],Table4[[#This Row],[Sub-Sector]],Table2[1Y Return vs Nifty],"&gt;=10")/Table4[[#This Row],[Count]]</f>
        <v>1</v>
      </c>
      <c r="H105" s="2">
        <f>COUNTIFS(Table2[Sub-Sector],Table4[[#This Row],[Sub-Sector]],Table2[RSI Exponential â€“ 14D],"&gt;=50")/Table4[[#This Row],[Count]]</f>
        <v>0.6</v>
      </c>
      <c r="I105" s="2">
        <f>COUNTIFS(Table2[Sub-Sector],Table4[[#This Row],[Sub-Sector]],Table2[Relative Volume],"&gt;=1")/Table4[[#This Row],[Count]]</f>
        <v>0</v>
      </c>
      <c r="J105" s="2">
        <f>COUNTIFS(Table2[Sub-Sector],Table4[[#This Row],[Sub-Sector]],Table2[% Away From Day Low],"&gt;=0.05")/Table4[[#This Row],[Count]]</f>
        <v>0</v>
      </c>
      <c r="K105" s="2">
        <f>COUNTIFS(Table2[Sub-Sector],Table4[[#This Row],[Sub-Sector]],Table2[% Away From Day High],"&lt;=0.05")/Table4[[#This Row],[Count]]</f>
        <v>1</v>
      </c>
      <c r="L105" s="2">
        <f>COUNTIFS(Table2[Sub-Sector],Table4[[#This Row],[Sub-Sector]],Table2[% Away From Current Week Low],"&gt;=0.05")/Table4[[#This Row],[Count]]</f>
        <v>0.2</v>
      </c>
      <c r="M105" s="2">
        <f>COUNTIFS(Table2[Sub-Sector],Table4[[#This Row],[Sub-Sector]],Table2[% Away From Current Week High],"&lt;=0.05")/Table4[[#This Row],[Count]]</f>
        <v>0.6</v>
      </c>
      <c r="N105" s="2">
        <f>COUNTIFS(Table2[Sub-Sector],Table4[[#This Row],[Sub-Sector]],Table2[% Away From Current Month Low],"&gt;=0.05")/Table4[[#This Row],[Count]]</f>
        <v>0.4</v>
      </c>
      <c r="O105" s="2">
        <f>COUNTIFS(Table2[Sub-Sector],Table4[[#This Row],[Sub-Sector]],Table2[% Away From Current Month High],"&lt;=0.05")/Table4[[#This Row],[Count]]</f>
        <v>0.2</v>
      </c>
      <c r="P105" s="2">
        <f>COUNTIFS(Table2[Sub-Sector],Table4[[#This Row],[Sub-Sector]],Table2[% Away From 52W High],"&lt;=10")/Table4[[#This Row],[Count]]</f>
        <v>0</v>
      </c>
      <c r="Q105" s="2">
        <f>COUNTIFS(Table2[Sub-Sector],Table4[[#This Row],[Sub-Sector]],Table2[% Away From 52W Low],"&gt;=10")/Table4[[#This Row],[Count]]</f>
        <v>1</v>
      </c>
      <c r="R105" s="2">
        <f>COUNTIFS(Table2[Sub-Sector],Table4[[#This Row],[Sub-Sector]],Table2[% Price above 20 EMA],"&gt;=0")/Table4[[#This Row],[Count]]</f>
        <v>0.4</v>
      </c>
      <c r="S105" s="2">
        <f>COUNTIFS(Table2[Sub-Sector],Table4[[#This Row],[Sub-Sector]],Table2[% Price above 50 EMA],"&gt;=0")/Table4[[#This Row],[Count]]</f>
        <v>0.2</v>
      </c>
      <c r="T105" s="2">
        <f>COUNTIFS(Table2[Sub-Sector],Table4[[#This Row],[Sub-Sector]],Table2[% Price above 200 EMA],"&gt;=0")/Table4[[#This Row],[Count]]</f>
        <v>1</v>
      </c>
      <c r="U105" s="2">
        <f>COUNTIFS(Table2[Sub-Sector],Table4[[#This Row],[Sub-Sector]],Table2[Rate of Change - Zone],"Positive")/Table4[[#This Row],[Count]]</f>
        <v>0.4</v>
      </c>
      <c r="V105" s="2">
        <f>COUNTIFS(Table2[Sub-Sector],Table4[[#This Row],[Sub-Sector]],Table2[Sharpe Ratio],"&gt;=0.10")/Table4[[#This Row],[Count]]</f>
        <v>0.8</v>
      </c>
      <c r="W10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582</v>
      </c>
      <c r="X105">
        <f>_xlfn.RANK.AVG(Table4[[#This Row],[Score]],Table4[Score],1)</f>
        <v>107</v>
      </c>
      <c r="Y10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339.5</v>
      </c>
      <c r="Z105">
        <f>_xlfn.RANK.AVG(Table4[[#This Row],[Score 2 ]],Table4[[Score 2 ]],1)</f>
        <v>104</v>
      </c>
    </row>
    <row r="106" spans="1:26" x14ac:dyDescent="0.3">
      <c r="A106" t="s">
        <v>497</v>
      </c>
      <c r="B106">
        <f>COUNTIFS(Table2[Sub-Sector],Table4[[#This Row],[Sub-Sector]])</f>
        <v>5</v>
      </c>
      <c r="C106" s="2">
        <f>COUNTIFS(Table2[Sub-Sector],Table4[[#This Row],[Sub-Sector]],Table2[Uptrend],"Uptrend")/Table4[[#This Row],[Count]]</f>
        <v>0.4</v>
      </c>
      <c r="D106" s="2">
        <f>COUNTIFS(Table2[Sub-Sector],Table4[[#This Row],[Sub-Sector]],Table2[1W Return vs Nifty],"&gt;=5")/Table4[[#This Row],[Count]]</f>
        <v>0.2</v>
      </c>
      <c r="E106" s="2">
        <f>COUNTIFS(Table2[Sub-Sector],Table4[[#This Row],[Sub-Sector]],Table2[1M Return vs Nifty],"&gt;=5")/Table4[[#This Row],[Count]]</f>
        <v>0.2</v>
      </c>
      <c r="F106" s="2">
        <f>COUNTIFS(Table2[Sub-Sector],Table4[[#This Row],[Sub-Sector]],Table2[6M Return vs Nifty],"&gt;=10")/Table4[[#This Row],[Count]]</f>
        <v>0.4</v>
      </c>
      <c r="G106" s="2">
        <f>COUNTIFS(Table2[Sub-Sector],Table4[[#This Row],[Sub-Sector]],Table2[1Y Return vs Nifty],"&gt;=10")/Table4[[#This Row],[Count]]</f>
        <v>0.2</v>
      </c>
      <c r="H106" s="2">
        <f>COUNTIFS(Table2[Sub-Sector],Table4[[#This Row],[Sub-Sector]],Table2[RSI Exponential â€“ 14D],"&gt;=50")/Table4[[#This Row],[Count]]</f>
        <v>0.4</v>
      </c>
      <c r="I106" s="2">
        <f>COUNTIFS(Table2[Sub-Sector],Table4[[#This Row],[Sub-Sector]],Table2[Relative Volume],"&gt;=1")/Table4[[#This Row],[Count]]</f>
        <v>0.2</v>
      </c>
      <c r="J106" s="2">
        <f>COUNTIFS(Table2[Sub-Sector],Table4[[#This Row],[Sub-Sector]],Table2[% Away From Day Low],"&gt;=0.05")/Table4[[#This Row],[Count]]</f>
        <v>0</v>
      </c>
      <c r="K106" s="2">
        <f>COUNTIFS(Table2[Sub-Sector],Table4[[#This Row],[Sub-Sector]],Table2[% Away From Day High],"&lt;=0.05")/Table4[[#This Row],[Count]]</f>
        <v>1</v>
      </c>
      <c r="L106" s="2">
        <f>COUNTIFS(Table2[Sub-Sector],Table4[[#This Row],[Sub-Sector]],Table2[% Away From Current Week Low],"&gt;=0.05")/Table4[[#This Row],[Count]]</f>
        <v>0.4</v>
      </c>
      <c r="M106" s="2">
        <f>COUNTIFS(Table2[Sub-Sector],Table4[[#This Row],[Sub-Sector]],Table2[% Away From Current Week High],"&lt;=0.05")/Table4[[#This Row],[Count]]</f>
        <v>1</v>
      </c>
      <c r="N106" s="2">
        <f>COUNTIFS(Table2[Sub-Sector],Table4[[#This Row],[Sub-Sector]],Table2[% Away From Current Month Low],"&gt;=0.05")/Table4[[#This Row],[Count]]</f>
        <v>0.6</v>
      </c>
      <c r="O106" s="2">
        <f>COUNTIFS(Table2[Sub-Sector],Table4[[#This Row],[Sub-Sector]],Table2[% Away From Current Month High],"&lt;=0.05")/Table4[[#This Row],[Count]]</f>
        <v>0.4</v>
      </c>
      <c r="P106" s="2">
        <f>COUNTIFS(Table2[Sub-Sector],Table4[[#This Row],[Sub-Sector]],Table2[% Away From 52W High],"&lt;=10")/Table4[[#This Row],[Count]]</f>
        <v>0.2</v>
      </c>
      <c r="Q106" s="2">
        <f>COUNTIFS(Table2[Sub-Sector],Table4[[#This Row],[Sub-Sector]],Table2[% Away From 52W Low],"&gt;=10")/Table4[[#This Row],[Count]]</f>
        <v>1</v>
      </c>
      <c r="R106" s="2">
        <f>COUNTIFS(Table2[Sub-Sector],Table4[[#This Row],[Sub-Sector]],Table2[% Price above 20 EMA],"&gt;=0")/Table4[[#This Row],[Count]]</f>
        <v>0.2</v>
      </c>
      <c r="S106" s="2">
        <f>COUNTIFS(Table2[Sub-Sector],Table4[[#This Row],[Sub-Sector]],Table2[% Price above 50 EMA],"&gt;=0")/Table4[[#This Row],[Count]]</f>
        <v>0.2</v>
      </c>
      <c r="T106" s="2">
        <f>COUNTIFS(Table2[Sub-Sector],Table4[[#This Row],[Sub-Sector]],Table2[% Price above 200 EMA],"&gt;=0")/Table4[[#This Row],[Count]]</f>
        <v>1</v>
      </c>
      <c r="U106" s="2">
        <f>COUNTIFS(Table2[Sub-Sector],Table4[[#This Row],[Sub-Sector]],Table2[Rate of Change - Zone],"Positive")/Table4[[#This Row],[Count]]</f>
        <v>0.2</v>
      </c>
      <c r="V106" s="2">
        <f>COUNTIFS(Table2[Sub-Sector],Table4[[#This Row],[Sub-Sector]],Table2[Sharpe Ratio],"&gt;=0.10")/Table4[[#This Row],[Count]]</f>
        <v>0.4</v>
      </c>
      <c r="W10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565</v>
      </c>
      <c r="X106">
        <f>_xlfn.RANK.AVG(Table4[[#This Row],[Score]],Table4[Score],1)</f>
        <v>101</v>
      </c>
      <c r="Y10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340.5</v>
      </c>
      <c r="Z106">
        <f>_xlfn.RANK.AVG(Table4[[#This Row],[Score 2 ]],Table4[[Score 2 ]],1)</f>
        <v>105</v>
      </c>
    </row>
    <row r="107" spans="1:26" x14ac:dyDescent="0.3">
      <c r="A107" t="s">
        <v>40</v>
      </c>
      <c r="B107">
        <f>COUNTIFS(Table2[Sub-Sector],Table4[[#This Row],[Sub-Sector]])</f>
        <v>3</v>
      </c>
      <c r="C107" s="2">
        <f>COUNTIFS(Table2[Sub-Sector],Table4[[#This Row],[Sub-Sector]],Table2[Uptrend],"Uptrend")/Table4[[#This Row],[Count]]</f>
        <v>0.66666666666666663</v>
      </c>
      <c r="D107" s="2">
        <f>COUNTIFS(Table2[Sub-Sector],Table4[[#This Row],[Sub-Sector]],Table2[1W Return vs Nifty],"&gt;=5")/Table4[[#This Row],[Count]]</f>
        <v>0</v>
      </c>
      <c r="E107" s="2">
        <f>COUNTIFS(Table2[Sub-Sector],Table4[[#This Row],[Sub-Sector]],Table2[1M Return vs Nifty],"&gt;=5")/Table4[[#This Row],[Count]]</f>
        <v>0.33333333333333331</v>
      </c>
      <c r="F107" s="2">
        <f>COUNTIFS(Table2[Sub-Sector],Table4[[#This Row],[Sub-Sector]],Table2[6M Return vs Nifty],"&gt;=10")/Table4[[#This Row],[Count]]</f>
        <v>0</v>
      </c>
      <c r="G107" s="2">
        <f>COUNTIFS(Table2[Sub-Sector],Table4[[#This Row],[Sub-Sector]],Table2[1Y Return vs Nifty],"&gt;=10")/Table4[[#This Row],[Count]]</f>
        <v>0.33333333333333331</v>
      </c>
      <c r="H107" s="2">
        <f>COUNTIFS(Table2[Sub-Sector],Table4[[#This Row],[Sub-Sector]],Table2[RSI Exponential â€“ 14D],"&gt;=50")/Table4[[#This Row],[Count]]</f>
        <v>1</v>
      </c>
      <c r="I107" s="2">
        <f>COUNTIFS(Table2[Sub-Sector],Table4[[#This Row],[Sub-Sector]],Table2[Relative Volume],"&gt;=1")/Table4[[#This Row],[Count]]</f>
        <v>0.33333333333333331</v>
      </c>
      <c r="J107" s="2">
        <f>COUNTIFS(Table2[Sub-Sector],Table4[[#This Row],[Sub-Sector]],Table2[% Away From Day Low],"&gt;=0.05")/Table4[[#This Row],[Count]]</f>
        <v>0</v>
      </c>
      <c r="K107" s="2">
        <f>COUNTIFS(Table2[Sub-Sector],Table4[[#This Row],[Sub-Sector]],Table2[% Away From Day High],"&lt;=0.05")/Table4[[#This Row],[Count]]</f>
        <v>1</v>
      </c>
      <c r="L107" s="2">
        <f>COUNTIFS(Table2[Sub-Sector],Table4[[#This Row],[Sub-Sector]],Table2[% Away From Current Week Low],"&gt;=0.05")/Table4[[#This Row],[Count]]</f>
        <v>0</v>
      </c>
      <c r="M107" s="2">
        <f>COUNTIFS(Table2[Sub-Sector],Table4[[#This Row],[Sub-Sector]],Table2[% Away From Current Week High],"&lt;=0.05")/Table4[[#This Row],[Count]]</f>
        <v>1</v>
      </c>
      <c r="N107" s="2">
        <f>COUNTIFS(Table2[Sub-Sector],Table4[[#This Row],[Sub-Sector]],Table2[% Away From Current Month Low],"&gt;=0.05")/Table4[[#This Row],[Count]]</f>
        <v>0.66666666666666663</v>
      </c>
      <c r="O107" s="2">
        <f>COUNTIFS(Table2[Sub-Sector],Table4[[#This Row],[Sub-Sector]],Table2[% Away From Current Month High],"&lt;=0.05")/Table4[[#This Row],[Count]]</f>
        <v>0.33333333333333331</v>
      </c>
      <c r="P107" s="2">
        <f>COUNTIFS(Table2[Sub-Sector],Table4[[#This Row],[Sub-Sector]],Table2[% Away From 52W High],"&lt;=10")/Table4[[#This Row],[Count]]</f>
        <v>0.66666666666666663</v>
      </c>
      <c r="Q107" s="2">
        <f>COUNTIFS(Table2[Sub-Sector],Table4[[#This Row],[Sub-Sector]],Table2[% Away From 52W Low],"&gt;=10")/Table4[[#This Row],[Count]]</f>
        <v>1</v>
      </c>
      <c r="R107" s="2">
        <f>COUNTIFS(Table2[Sub-Sector],Table4[[#This Row],[Sub-Sector]],Table2[% Price above 20 EMA],"&gt;=0")/Table4[[#This Row],[Count]]</f>
        <v>0.66666666666666663</v>
      </c>
      <c r="S107" s="2">
        <f>COUNTIFS(Table2[Sub-Sector],Table4[[#This Row],[Sub-Sector]],Table2[% Price above 50 EMA],"&gt;=0")/Table4[[#This Row],[Count]]</f>
        <v>0.66666666666666663</v>
      </c>
      <c r="T107" s="2">
        <f>COUNTIFS(Table2[Sub-Sector],Table4[[#This Row],[Sub-Sector]],Table2[% Price above 200 EMA],"&gt;=0")/Table4[[#This Row],[Count]]</f>
        <v>1</v>
      </c>
      <c r="U107" s="2">
        <f>COUNTIFS(Table2[Sub-Sector],Table4[[#This Row],[Sub-Sector]],Table2[Rate of Change - Zone],"Positive")/Table4[[#This Row],[Count]]</f>
        <v>0.66666666666666663</v>
      </c>
      <c r="V107" s="2">
        <f>COUNTIFS(Table2[Sub-Sector],Table4[[#This Row],[Sub-Sector]],Table2[Sharpe Ratio],"&gt;=0.10")/Table4[[#This Row],[Count]]</f>
        <v>0.33333333333333331</v>
      </c>
      <c r="W10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553.5</v>
      </c>
      <c r="X107">
        <f>_xlfn.RANK.AVG(Table4[[#This Row],[Score]],Table4[Score],1)</f>
        <v>96</v>
      </c>
      <c r="Y10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341.5</v>
      </c>
      <c r="Z107">
        <f>_xlfn.RANK.AVG(Table4[[#This Row],[Score 2 ]],Table4[[Score 2 ]],1)</f>
        <v>106</v>
      </c>
    </row>
    <row r="108" spans="1:26" x14ac:dyDescent="0.3">
      <c r="A108" t="s">
        <v>1465</v>
      </c>
      <c r="B108">
        <f>COUNTIFS(Table2[Sub-Sector],Table4[[#This Row],[Sub-Sector]])</f>
        <v>1</v>
      </c>
      <c r="C108" s="2">
        <f>COUNTIFS(Table2[Sub-Sector],Table4[[#This Row],[Sub-Sector]],Table2[Uptrend],"Uptrend")/Table4[[#This Row],[Count]]</f>
        <v>0</v>
      </c>
      <c r="D108" s="2">
        <f>COUNTIFS(Table2[Sub-Sector],Table4[[#This Row],[Sub-Sector]],Table2[1W Return vs Nifty],"&gt;=5")/Table4[[#This Row],[Count]]</f>
        <v>0</v>
      </c>
      <c r="E108" s="2">
        <f>COUNTIFS(Table2[Sub-Sector],Table4[[#This Row],[Sub-Sector]],Table2[1M Return vs Nifty],"&gt;=5")/Table4[[#This Row],[Count]]</f>
        <v>0</v>
      </c>
      <c r="F108" s="2">
        <f>COUNTIFS(Table2[Sub-Sector],Table4[[#This Row],[Sub-Sector]],Table2[6M Return vs Nifty],"&gt;=10")/Table4[[#This Row],[Count]]</f>
        <v>0</v>
      </c>
      <c r="G108" s="2">
        <f>COUNTIFS(Table2[Sub-Sector],Table4[[#This Row],[Sub-Sector]],Table2[1Y Return vs Nifty],"&gt;=10")/Table4[[#This Row],[Count]]</f>
        <v>0</v>
      </c>
      <c r="H108" s="2">
        <f>COUNTIFS(Table2[Sub-Sector],Table4[[#This Row],[Sub-Sector]],Table2[RSI Exponential â€“ 14D],"&gt;=50")/Table4[[#This Row],[Count]]</f>
        <v>0</v>
      </c>
      <c r="I108" s="2">
        <f>COUNTIFS(Table2[Sub-Sector],Table4[[#This Row],[Sub-Sector]],Table2[Relative Volume],"&gt;=1")/Table4[[#This Row],[Count]]</f>
        <v>1</v>
      </c>
      <c r="J108" s="2">
        <f>COUNTIFS(Table2[Sub-Sector],Table4[[#This Row],[Sub-Sector]],Table2[% Away From Day Low],"&gt;=0.05")/Table4[[#This Row],[Count]]</f>
        <v>0</v>
      </c>
      <c r="K108" s="2">
        <f>COUNTIFS(Table2[Sub-Sector],Table4[[#This Row],[Sub-Sector]],Table2[% Away From Day High],"&lt;=0.05")/Table4[[#This Row],[Count]]</f>
        <v>1</v>
      </c>
      <c r="L108" s="2">
        <f>COUNTIFS(Table2[Sub-Sector],Table4[[#This Row],[Sub-Sector]],Table2[% Away From Current Week Low],"&gt;=0.05")/Table4[[#This Row],[Count]]</f>
        <v>0</v>
      </c>
      <c r="M108" s="2">
        <f>COUNTIFS(Table2[Sub-Sector],Table4[[#This Row],[Sub-Sector]],Table2[% Away From Current Week High],"&lt;=0.05")/Table4[[#This Row],[Count]]</f>
        <v>0</v>
      </c>
      <c r="N108" s="2">
        <f>COUNTIFS(Table2[Sub-Sector],Table4[[#This Row],[Sub-Sector]],Table2[% Away From Current Month Low],"&gt;=0.05")/Table4[[#This Row],[Count]]</f>
        <v>0</v>
      </c>
      <c r="O108" s="2">
        <f>COUNTIFS(Table2[Sub-Sector],Table4[[#This Row],[Sub-Sector]],Table2[% Away From Current Month High],"&lt;=0.05")/Table4[[#This Row],[Count]]</f>
        <v>0</v>
      </c>
      <c r="P108" s="2">
        <f>COUNTIFS(Table2[Sub-Sector],Table4[[#This Row],[Sub-Sector]],Table2[% Away From 52W High],"&lt;=10")/Table4[[#This Row],[Count]]</f>
        <v>0</v>
      </c>
      <c r="Q108" s="2">
        <f>COUNTIFS(Table2[Sub-Sector],Table4[[#This Row],[Sub-Sector]],Table2[% Away From 52W Low],"&gt;=10")/Table4[[#This Row],[Count]]</f>
        <v>1</v>
      </c>
      <c r="R108" s="2">
        <f>COUNTIFS(Table2[Sub-Sector],Table4[[#This Row],[Sub-Sector]],Table2[% Price above 20 EMA],"&gt;=0")/Table4[[#This Row],[Count]]</f>
        <v>0</v>
      </c>
      <c r="S108" s="2">
        <f>COUNTIFS(Table2[Sub-Sector],Table4[[#This Row],[Sub-Sector]],Table2[% Price above 50 EMA],"&gt;=0")/Table4[[#This Row],[Count]]</f>
        <v>0</v>
      </c>
      <c r="T108" s="2">
        <f>COUNTIFS(Table2[Sub-Sector],Table4[[#This Row],[Sub-Sector]],Table2[% Price above 200 EMA],"&gt;=0")/Table4[[#This Row],[Count]]</f>
        <v>0</v>
      </c>
      <c r="U108" s="2">
        <f>COUNTIFS(Table2[Sub-Sector],Table4[[#This Row],[Sub-Sector]],Table2[Rate of Change - Zone],"Positive")/Table4[[#This Row],[Count]]</f>
        <v>0</v>
      </c>
      <c r="V108" s="2">
        <f>COUNTIFS(Table2[Sub-Sector],Table4[[#This Row],[Sub-Sector]],Table2[Sharpe Ratio],"&gt;=0.10")/Table4[[#This Row],[Count]]</f>
        <v>0</v>
      </c>
      <c r="W10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662</v>
      </c>
      <c r="X108">
        <f>_xlfn.RANK.AVG(Table4[[#This Row],[Score]],Table4[Score],1)</f>
        <v>117</v>
      </c>
      <c r="Y10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344</v>
      </c>
      <c r="Z108">
        <f>_xlfn.RANK.AVG(Table4[[#This Row],[Score 2 ]],Table4[[Score 2 ]],1)</f>
        <v>107</v>
      </c>
    </row>
    <row r="109" spans="1:26" x14ac:dyDescent="0.3">
      <c r="A109" t="s">
        <v>1589</v>
      </c>
      <c r="B109">
        <f>COUNTIFS(Table2[Sub-Sector],Table4[[#This Row],[Sub-Sector]])</f>
        <v>2</v>
      </c>
      <c r="C109" s="2">
        <f>COUNTIFS(Table2[Sub-Sector],Table4[[#This Row],[Sub-Sector]],Table2[Uptrend],"Uptrend")/Table4[[#This Row],[Count]]</f>
        <v>1</v>
      </c>
      <c r="D109" s="2">
        <f>COUNTIFS(Table2[Sub-Sector],Table4[[#This Row],[Sub-Sector]],Table2[1W Return vs Nifty],"&gt;=5")/Table4[[#This Row],[Count]]</f>
        <v>0</v>
      </c>
      <c r="E109" s="2">
        <f>COUNTIFS(Table2[Sub-Sector],Table4[[#This Row],[Sub-Sector]],Table2[1M Return vs Nifty],"&gt;=5")/Table4[[#This Row],[Count]]</f>
        <v>0.5</v>
      </c>
      <c r="F109" s="2">
        <f>COUNTIFS(Table2[Sub-Sector],Table4[[#This Row],[Sub-Sector]],Table2[6M Return vs Nifty],"&gt;=10")/Table4[[#This Row],[Count]]</f>
        <v>0</v>
      </c>
      <c r="G109" s="2">
        <f>COUNTIFS(Table2[Sub-Sector],Table4[[#This Row],[Sub-Sector]],Table2[1Y Return vs Nifty],"&gt;=10")/Table4[[#This Row],[Count]]</f>
        <v>0</v>
      </c>
      <c r="H109" s="2">
        <f>COUNTIFS(Table2[Sub-Sector],Table4[[#This Row],[Sub-Sector]],Table2[RSI Exponential â€“ 14D],"&gt;=50")/Table4[[#This Row],[Count]]</f>
        <v>0.5</v>
      </c>
      <c r="I109" s="2">
        <f>COUNTIFS(Table2[Sub-Sector],Table4[[#This Row],[Sub-Sector]],Table2[Relative Volume],"&gt;=1")/Table4[[#This Row],[Count]]</f>
        <v>0.5</v>
      </c>
      <c r="J109" s="2">
        <f>COUNTIFS(Table2[Sub-Sector],Table4[[#This Row],[Sub-Sector]],Table2[% Away From Day Low],"&gt;=0.05")/Table4[[#This Row],[Count]]</f>
        <v>0</v>
      </c>
      <c r="K109" s="2">
        <f>COUNTIFS(Table2[Sub-Sector],Table4[[#This Row],[Sub-Sector]],Table2[% Away From Day High],"&lt;=0.05")/Table4[[#This Row],[Count]]</f>
        <v>1</v>
      </c>
      <c r="L109" s="2">
        <f>COUNTIFS(Table2[Sub-Sector],Table4[[#This Row],[Sub-Sector]],Table2[% Away From Current Week Low],"&gt;=0.05")/Table4[[#This Row],[Count]]</f>
        <v>0</v>
      </c>
      <c r="M109" s="2">
        <f>COUNTIFS(Table2[Sub-Sector],Table4[[#This Row],[Sub-Sector]],Table2[% Away From Current Week High],"&lt;=0.05")/Table4[[#This Row],[Count]]</f>
        <v>1</v>
      </c>
      <c r="N109" s="2">
        <f>COUNTIFS(Table2[Sub-Sector],Table4[[#This Row],[Sub-Sector]],Table2[% Away From Current Month Low],"&gt;=0.05")/Table4[[#This Row],[Count]]</f>
        <v>0.5</v>
      </c>
      <c r="O109" s="2">
        <f>COUNTIFS(Table2[Sub-Sector],Table4[[#This Row],[Sub-Sector]],Table2[% Away From Current Month High],"&lt;=0.05")/Table4[[#This Row],[Count]]</f>
        <v>0.5</v>
      </c>
      <c r="P109" s="2">
        <f>COUNTIFS(Table2[Sub-Sector],Table4[[#This Row],[Sub-Sector]],Table2[% Away From 52W High],"&lt;=10")/Table4[[#This Row],[Count]]</f>
        <v>0</v>
      </c>
      <c r="Q109" s="2">
        <f>COUNTIFS(Table2[Sub-Sector],Table4[[#This Row],[Sub-Sector]],Table2[% Away From 52W Low],"&gt;=10")/Table4[[#This Row],[Count]]</f>
        <v>1</v>
      </c>
      <c r="R109" s="2">
        <f>COUNTIFS(Table2[Sub-Sector],Table4[[#This Row],[Sub-Sector]],Table2[% Price above 20 EMA],"&gt;=0")/Table4[[#This Row],[Count]]</f>
        <v>0</v>
      </c>
      <c r="S109" s="2">
        <f>COUNTIFS(Table2[Sub-Sector],Table4[[#This Row],[Sub-Sector]],Table2[% Price above 50 EMA],"&gt;=0")/Table4[[#This Row],[Count]]</f>
        <v>1</v>
      </c>
      <c r="T109" s="2">
        <f>COUNTIFS(Table2[Sub-Sector],Table4[[#This Row],[Sub-Sector]],Table2[% Price above 200 EMA],"&gt;=0")/Table4[[#This Row],[Count]]</f>
        <v>1</v>
      </c>
      <c r="U109" s="2">
        <f>COUNTIFS(Table2[Sub-Sector],Table4[[#This Row],[Sub-Sector]],Table2[Rate of Change - Zone],"Positive")/Table4[[#This Row],[Count]]</f>
        <v>0.5</v>
      </c>
      <c r="V109" s="2">
        <f>COUNTIFS(Table2[Sub-Sector],Table4[[#This Row],[Sub-Sector]],Table2[Sharpe Ratio],"&gt;=0.10")/Table4[[#This Row],[Count]]</f>
        <v>0.5</v>
      </c>
      <c r="W10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499.5</v>
      </c>
      <c r="X109">
        <f>_xlfn.RANK.AVG(Table4[[#This Row],[Score]],Table4[Score],1)</f>
        <v>82</v>
      </c>
      <c r="Y10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352</v>
      </c>
      <c r="Z109">
        <f>_xlfn.RANK.AVG(Table4[[#This Row],[Score 2 ]],Table4[[Score 2 ]],1)</f>
        <v>108.5</v>
      </c>
    </row>
    <row r="110" spans="1:26" x14ac:dyDescent="0.3">
      <c r="A110" t="s">
        <v>548</v>
      </c>
      <c r="B110">
        <f>COUNTIFS(Table2[Sub-Sector],Table4[[#This Row],[Sub-Sector]])</f>
        <v>2</v>
      </c>
      <c r="C110" s="2">
        <f>COUNTIFS(Table2[Sub-Sector],Table4[[#This Row],[Sub-Sector]],Table2[Uptrend],"Uptrend")/Table4[[#This Row],[Count]]</f>
        <v>0.5</v>
      </c>
      <c r="D110" s="2">
        <f>COUNTIFS(Table2[Sub-Sector],Table4[[#This Row],[Sub-Sector]],Table2[1W Return vs Nifty],"&gt;=5")/Table4[[#This Row],[Count]]</f>
        <v>0</v>
      </c>
      <c r="E110" s="2">
        <f>COUNTIFS(Table2[Sub-Sector],Table4[[#This Row],[Sub-Sector]],Table2[1M Return vs Nifty],"&gt;=5")/Table4[[#This Row],[Count]]</f>
        <v>0</v>
      </c>
      <c r="F110" s="2">
        <f>COUNTIFS(Table2[Sub-Sector],Table4[[#This Row],[Sub-Sector]],Table2[6M Return vs Nifty],"&gt;=10")/Table4[[#This Row],[Count]]</f>
        <v>0</v>
      </c>
      <c r="G110" s="2">
        <f>COUNTIFS(Table2[Sub-Sector],Table4[[#This Row],[Sub-Sector]],Table2[1Y Return vs Nifty],"&gt;=10")/Table4[[#This Row],[Count]]</f>
        <v>0</v>
      </c>
      <c r="H110" s="2">
        <f>COUNTIFS(Table2[Sub-Sector],Table4[[#This Row],[Sub-Sector]],Table2[RSI Exponential â€“ 14D],"&gt;=50")/Table4[[#This Row],[Count]]</f>
        <v>0.5</v>
      </c>
      <c r="I110" s="2">
        <f>COUNTIFS(Table2[Sub-Sector],Table4[[#This Row],[Sub-Sector]],Table2[Relative Volume],"&gt;=1")/Table4[[#This Row],[Count]]</f>
        <v>0.5</v>
      </c>
      <c r="J110" s="2">
        <f>COUNTIFS(Table2[Sub-Sector],Table4[[#This Row],[Sub-Sector]],Table2[% Away From Day Low],"&gt;=0.05")/Table4[[#This Row],[Count]]</f>
        <v>0</v>
      </c>
      <c r="K110" s="2">
        <f>COUNTIFS(Table2[Sub-Sector],Table4[[#This Row],[Sub-Sector]],Table2[% Away From Day High],"&lt;=0.05")/Table4[[#This Row],[Count]]</f>
        <v>1</v>
      </c>
      <c r="L110" s="2">
        <f>COUNTIFS(Table2[Sub-Sector],Table4[[#This Row],[Sub-Sector]],Table2[% Away From Current Week Low],"&gt;=0.05")/Table4[[#This Row],[Count]]</f>
        <v>0</v>
      </c>
      <c r="M110" s="2">
        <f>COUNTIFS(Table2[Sub-Sector],Table4[[#This Row],[Sub-Sector]],Table2[% Away From Current Week High],"&lt;=0.05")/Table4[[#This Row],[Count]]</f>
        <v>1</v>
      </c>
      <c r="N110" s="2">
        <f>COUNTIFS(Table2[Sub-Sector],Table4[[#This Row],[Sub-Sector]],Table2[% Away From Current Month Low],"&gt;=0.05")/Table4[[#This Row],[Count]]</f>
        <v>0.5</v>
      </c>
      <c r="O110" s="2">
        <f>COUNTIFS(Table2[Sub-Sector],Table4[[#This Row],[Sub-Sector]],Table2[% Away From Current Month High],"&lt;=0.05")/Table4[[#This Row],[Count]]</f>
        <v>0</v>
      </c>
      <c r="P110" s="2">
        <f>COUNTIFS(Table2[Sub-Sector],Table4[[#This Row],[Sub-Sector]],Table2[% Away From 52W High],"&lt;=10")/Table4[[#This Row],[Count]]</f>
        <v>0.5</v>
      </c>
      <c r="Q110" s="2">
        <f>COUNTIFS(Table2[Sub-Sector],Table4[[#This Row],[Sub-Sector]],Table2[% Away From 52W Low],"&gt;=10")/Table4[[#This Row],[Count]]</f>
        <v>1</v>
      </c>
      <c r="R110" s="2">
        <f>COUNTIFS(Table2[Sub-Sector],Table4[[#This Row],[Sub-Sector]],Table2[% Price above 20 EMA],"&gt;=0")/Table4[[#This Row],[Count]]</f>
        <v>0.5</v>
      </c>
      <c r="S110" s="2">
        <f>COUNTIFS(Table2[Sub-Sector],Table4[[#This Row],[Sub-Sector]],Table2[% Price above 50 EMA],"&gt;=0")/Table4[[#This Row],[Count]]</f>
        <v>0.5</v>
      </c>
      <c r="T110" s="2">
        <f>COUNTIFS(Table2[Sub-Sector],Table4[[#This Row],[Sub-Sector]],Table2[% Price above 200 EMA],"&gt;=0")/Table4[[#This Row],[Count]]</f>
        <v>0.5</v>
      </c>
      <c r="U110" s="2">
        <f>COUNTIFS(Table2[Sub-Sector],Table4[[#This Row],[Sub-Sector]],Table2[Rate of Change - Zone],"Positive")/Table4[[#This Row],[Count]]</f>
        <v>0.5</v>
      </c>
      <c r="V110" s="2">
        <f>COUNTIFS(Table2[Sub-Sector],Table4[[#This Row],[Sub-Sector]],Table2[Sharpe Ratio],"&gt;=0.10")/Table4[[#This Row],[Count]]</f>
        <v>0.5</v>
      </c>
      <c r="W11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636</v>
      </c>
      <c r="X110">
        <f>_xlfn.RANK.AVG(Table4[[#This Row],[Score]],Table4[Score],1)</f>
        <v>113</v>
      </c>
      <c r="Y11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352</v>
      </c>
      <c r="Z110">
        <f>_xlfn.RANK.AVG(Table4[[#This Row],[Score 2 ]],Table4[[Score 2 ]],1)</f>
        <v>108.5</v>
      </c>
    </row>
    <row r="111" spans="1:26" x14ac:dyDescent="0.3">
      <c r="A111" t="s">
        <v>1449</v>
      </c>
      <c r="B111">
        <f>COUNTIFS(Table2[Sub-Sector],Table4[[#This Row],[Sub-Sector]])</f>
        <v>3</v>
      </c>
      <c r="C111" s="2">
        <f>COUNTIFS(Table2[Sub-Sector],Table4[[#This Row],[Sub-Sector]],Table2[Uptrend],"Uptrend")/Table4[[#This Row],[Count]]</f>
        <v>0.33333333333333331</v>
      </c>
      <c r="D111" s="2">
        <f>COUNTIFS(Table2[Sub-Sector],Table4[[#This Row],[Sub-Sector]],Table2[1W Return vs Nifty],"&gt;=5")/Table4[[#This Row],[Count]]</f>
        <v>0</v>
      </c>
      <c r="E111" s="2">
        <f>COUNTIFS(Table2[Sub-Sector],Table4[[#This Row],[Sub-Sector]],Table2[1M Return vs Nifty],"&gt;=5")/Table4[[#This Row],[Count]]</f>
        <v>0.33333333333333331</v>
      </c>
      <c r="F111" s="2">
        <f>COUNTIFS(Table2[Sub-Sector],Table4[[#This Row],[Sub-Sector]],Table2[6M Return vs Nifty],"&gt;=10")/Table4[[#This Row],[Count]]</f>
        <v>0</v>
      </c>
      <c r="G111" s="2">
        <f>COUNTIFS(Table2[Sub-Sector],Table4[[#This Row],[Sub-Sector]],Table2[1Y Return vs Nifty],"&gt;=10")/Table4[[#This Row],[Count]]</f>
        <v>0</v>
      </c>
      <c r="H111" s="2">
        <f>COUNTIFS(Table2[Sub-Sector],Table4[[#This Row],[Sub-Sector]],Table2[RSI Exponential â€“ 14D],"&gt;=50")/Table4[[#This Row],[Count]]</f>
        <v>0.66666666666666663</v>
      </c>
      <c r="I111" s="2">
        <f>COUNTIFS(Table2[Sub-Sector],Table4[[#This Row],[Sub-Sector]],Table2[Relative Volume],"&gt;=1")/Table4[[#This Row],[Count]]</f>
        <v>0</v>
      </c>
      <c r="J111" s="2">
        <f>COUNTIFS(Table2[Sub-Sector],Table4[[#This Row],[Sub-Sector]],Table2[% Away From Day Low],"&gt;=0.05")/Table4[[#This Row],[Count]]</f>
        <v>0</v>
      </c>
      <c r="K111" s="2">
        <f>COUNTIFS(Table2[Sub-Sector],Table4[[#This Row],[Sub-Sector]],Table2[% Away From Day High],"&lt;=0.05")/Table4[[#This Row],[Count]]</f>
        <v>1</v>
      </c>
      <c r="L111" s="2">
        <f>COUNTIFS(Table2[Sub-Sector],Table4[[#This Row],[Sub-Sector]],Table2[% Away From Current Week Low],"&gt;=0.05")/Table4[[#This Row],[Count]]</f>
        <v>0.33333333333333331</v>
      </c>
      <c r="M111" s="2">
        <f>COUNTIFS(Table2[Sub-Sector],Table4[[#This Row],[Sub-Sector]],Table2[% Away From Current Week High],"&lt;=0.05")/Table4[[#This Row],[Count]]</f>
        <v>0.66666666666666663</v>
      </c>
      <c r="N111" s="2">
        <f>COUNTIFS(Table2[Sub-Sector],Table4[[#This Row],[Sub-Sector]],Table2[% Away From Current Month Low],"&gt;=0.05")/Table4[[#This Row],[Count]]</f>
        <v>0.66666666666666663</v>
      </c>
      <c r="O111" s="2">
        <f>COUNTIFS(Table2[Sub-Sector],Table4[[#This Row],[Sub-Sector]],Table2[% Away From Current Month High],"&lt;=0.05")/Table4[[#This Row],[Count]]</f>
        <v>0.33333333333333331</v>
      </c>
      <c r="P111" s="2">
        <f>COUNTIFS(Table2[Sub-Sector],Table4[[#This Row],[Sub-Sector]],Table2[% Away From 52W High],"&lt;=10")/Table4[[#This Row],[Count]]</f>
        <v>0</v>
      </c>
      <c r="Q111" s="2">
        <f>COUNTIFS(Table2[Sub-Sector],Table4[[#This Row],[Sub-Sector]],Table2[% Away From 52W Low],"&gt;=10")/Table4[[#This Row],[Count]]</f>
        <v>1</v>
      </c>
      <c r="R111" s="2">
        <f>COUNTIFS(Table2[Sub-Sector],Table4[[#This Row],[Sub-Sector]],Table2[% Price above 20 EMA],"&gt;=0")/Table4[[#This Row],[Count]]</f>
        <v>0.66666666666666663</v>
      </c>
      <c r="S111" s="2">
        <f>COUNTIFS(Table2[Sub-Sector],Table4[[#This Row],[Sub-Sector]],Table2[% Price above 50 EMA],"&gt;=0")/Table4[[#This Row],[Count]]</f>
        <v>0.33333333333333331</v>
      </c>
      <c r="T111" s="2">
        <f>COUNTIFS(Table2[Sub-Sector],Table4[[#This Row],[Sub-Sector]],Table2[% Price above 200 EMA],"&gt;=0")/Table4[[#This Row],[Count]]</f>
        <v>0.33333333333333331</v>
      </c>
      <c r="U111" s="2">
        <f>COUNTIFS(Table2[Sub-Sector],Table4[[#This Row],[Sub-Sector]],Table2[Rate of Change - Zone],"Positive")/Table4[[#This Row],[Count]]</f>
        <v>1</v>
      </c>
      <c r="V111" s="2">
        <f>COUNTIFS(Table2[Sub-Sector],Table4[[#This Row],[Sub-Sector]],Table2[Sharpe Ratio],"&gt;=0.10")/Table4[[#This Row],[Count]]</f>
        <v>0.33333333333333331</v>
      </c>
      <c r="W11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604.5</v>
      </c>
      <c r="X111">
        <f>_xlfn.RANK.AVG(Table4[[#This Row],[Score]],Table4[Score],1)</f>
        <v>109</v>
      </c>
      <c r="Y11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352.5</v>
      </c>
      <c r="Z111">
        <f>_xlfn.RANK.AVG(Table4[[#This Row],[Score 2 ]],Table4[[Score 2 ]],1)</f>
        <v>112.5</v>
      </c>
    </row>
    <row r="112" spans="1:26" x14ac:dyDescent="0.3">
      <c r="A112" t="s">
        <v>1538</v>
      </c>
      <c r="B112">
        <f>COUNTIFS(Table2[Sub-Sector],Table4[[#This Row],[Sub-Sector]])</f>
        <v>2</v>
      </c>
      <c r="C112" s="2">
        <f>COUNTIFS(Table2[Sub-Sector],Table4[[#This Row],[Sub-Sector]],Table2[Uptrend],"Uptrend")/Table4[[#This Row],[Count]]</f>
        <v>0.5</v>
      </c>
      <c r="D112" s="2">
        <f>COUNTIFS(Table2[Sub-Sector],Table4[[#This Row],[Sub-Sector]],Table2[1W Return vs Nifty],"&gt;=5")/Table4[[#This Row],[Count]]</f>
        <v>0</v>
      </c>
      <c r="E112" s="2">
        <f>COUNTIFS(Table2[Sub-Sector],Table4[[#This Row],[Sub-Sector]],Table2[1M Return vs Nifty],"&gt;=5")/Table4[[#This Row],[Count]]</f>
        <v>0</v>
      </c>
      <c r="F112" s="2">
        <f>COUNTIFS(Table2[Sub-Sector],Table4[[#This Row],[Sub-Sector]],Table2[6M Return vs Nifty],"&gt;=10")/Table4[[#This Row],[Count]]</f>
        <v>0</v>
      </c>
      <c r="G112" s="2">
        <f>COUNTIFS(Table2[Sub-Sector],Table4[[#This Row],[Sub-Sector]],Table2[1Y Return vs Nifty],"&gt;=10")/Table4[[#This Row],[Count]]</f>
        <v>0</v>
      </c>
      <c r="H112" s="2">
        <f>COUNTIFS(Table2[Sub-Sector],Table4[[#This Row],[Sub-Sector]],Table2[RSI Exponential â€“ 14D],"&gt;=50")/Table4[[#This Row],[Count]]</f>
        <v>0.5</v>
      </c>
      <c r="I112" s="2">
        <f>COUNTIFS(Table2[Sub-Sector],Table4[[#This Row],[Sub-Sector]],Table2[Relative Volume],"&gt;=1")/Table4[[#This Row],[Count]]</f>
        <v>0</v>
      </c>
      <c r="J112" s="2">
        <f>COUNTIFS(Table2[Sub-Sector],Table4[[#This Row],[Sub-Sector]],Table2[% Away From Day Low],"&gt;=0.05")/Table4[[#This Row],[Count]]</f>
        <v>0</v>
      </c>
      <c r="K112" s="2">
        <f>COUNTIFS(Table2[Sub-Sector],Table4[[#This Row],[Sub-Sector]],Table2[% Away From Day High],"&lt;=0.05")/Table4[[#This Row],[Count]]</f>
        <v>1</v>
      </c>
      <c r="L112" s="2">
        <f>COUNTIFS(Table2[Sub-Sector],Table4[[#This Row],[Sub-Sector]],Table2[% Away From Current Week Low],"&gt;=0.05")/Table4[[#This Row],[Count]]</f>
        <v>0</v>
      </c>
      <c r="M112" s="2">
        <f>COUNTIFS(Table2[Sub-Sector],Table4[[#This Row],[Sub-Sector]],Table2[% Away From Current Week High],"&lt;=0.05")/Table4[[#This Row],[Count]]</f>
        <v>1</v>
      </c>
      <c r="N112" s="2">
        <f>COUNTIFS(Table2[Sub-Sector],Table4[[#This Row],[Sub-Sector]],Table2[% Away From Current Month Low],"&gt;=0.05")/Table4[[#This Row],[Count]]</f>
        <v>1</v>
      </c>
      <c r="O112" s="2">
        <f>COUNTIFS(Table2[Sub-Sector],Table4[[#This Row],[Sub-Sector]],Table2[% Away From Current Month High],"&lt;=0.05")/Table4[[#This Row],[Count]]</f>
        <v>0.5</v>
      </c>
      <c r="P112" s="2">
        <f>COUNTIFS(Table2[Sub-Sector],Table4[[#This Row],[Sub-Sector]],Table2[% Away From 52W High],"&lt;=10")/Table4[[#This Row],[Count]]</f>
        <v>0</v>
      </c>
      <c r="Q112" s="2">
        <f>COUNTIFS(Table2[Sub-Sector],Table4[[#This Row],[Sub-Sector]],Table2[% Away From 52W Low],"&gt;=10")/Table4[[#This Row],[Count]]</f>
        <v>0.5</v>
      </c>
      <c r="R112" s="2">
        <f>COUNTIFS(Table2[Sub-Sector],Table4[[#This Row],[Sub-Sector]],Table2[% Price above 20 EMA],"&gt;=0")/Table4[[#This Row],[Count]]</f>
        <v>1</v>
      </c>
      <c r="S112" s="2">
        <f>COUNTIFS(Table2[Sub-Sector],Table4[[#This Row],[Sub-Sector]],Table2[% Price above 50 EMA],"&gt;=0")/Table4[[#This Row],[Count]]</f>
        <v>0.5</v>
      </c>
      <c r="T112" s="2">
        <f>COUNTIFS(Table2[Sub-Sector],Table4[[#This Row],[Sub-Sector]],Table2[% Price above 200 EMA],"&gt;=0")/Table4[[#This Row],[Count]]</f>
        <v>0.5</v>
      </c>
      <c r="U112" s="2">
        <f>COUNTIFS(Table2[Sub-Sector],Table4[[#This Row],[Sub-Sector]],Table2[Rate of Change - Zone],"Positive")/Table4[[#This Row],[Count]]</f>
        <v>1</v>
      </c>
      <c r="V112" s="2">
        <f>COUNTIFS(Table2[Sub-Sector],Table4[[#This Row],[Sub-Sector]],Table2[Sharpe Ratio],"&gt;=0.10")/Table4[[#This Row],[Count]]</f>
        <v>0</v>
      </c>
      <c r="W11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636.5</v>
      </c>
      <c r="X112">
        <f>_xlfn.RANK.AVG(Table4[[#This Row],[Score]],Table4[Score],1)</f>
        <v>114</v>
      </c>
      <c r="Y11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352.5</v>
      </c>
      <c r="Z112">
        <f>_xlfn.RANK.AVG(Table4[[#This Row],[Score 2 ]],Table4[[Score 2 ]],1)</f>
        <v>112.5</v>
      </c>
    </row>
    <row r="113" spans="1:26" x14ac:dyDescent="0.3">
      <c r="A113" t="s">
        <v>1561</v>
      </c>
      <c r="B113">
        <f>COUNTIFS(Table2[Sub-Sector],Table4[[#This Row],[Sub-Sector]])</f>
        <v>1</v>
      </c>
      <c r="C113" s="2">
        <f>COUNTIFS(Table2[Sub-Sector],Table4[[#This Row],[Sub-Sector]],Table2[Uptrend],"Uptrend")/Table4[[#This Row],[Count]]</f>
        <v>1</v>
      </c>
      <c r="D113" s="2">
        <f>COUNTIFS(Table2[Sub-Sector],Table4[[#This Row],[Sub-Sector]],Table2[1W Return vs Nifty],"&gt;=5")/Table4[[#This Row],[Count]]</f>
        <v>0</v>
      </c>
      <c r="E113" s="2">
        <f>COUNTIFS(Table2[Sub-Sector],Table4[[#This Row],[Sub-Sector]],Table2[1M Return vs Nifty],"&gt;=5")/Table4[[#This Row],[Count]]</f>
        <v>0</v>
      </c>
      <c r="F113" s="2">
        <f>COUNTIFS(Table2[Sub-Sector],Table4[[#This Row],[Sub-Sector]],Table2[6M Return vs Nifty],"&gt;=10")/Table4[[#This Row],[Count]]</f>
        <v>0</v>
      </c>
      <c r="G113" s="2">
        <f>COUNTIFS(Table2[Sub-Sector],Table4[[#This Row],[Sub-Sector]],Table2[1Y Return vs Nifty],"&gt;=10")/Table4[[#This Row],[Count]]</f>
        <v>0</v>
      </c>
      <c r="H113" s="2">
        <f>COUNTIFS(Table2[Sub-Sector],Table4[[#This Row],[Sub-Sector]],Table2[RSI Exponential â€“ 14D],"&gt;=50")/Table4[[#This Row],[Count]]</f>
        <v>1</v>
      </c>
      <c r="I113" s="2">
        <f>COUNTIFS(Table2[Sub-Sector],Table4[[#This Row],[Sub-Sector]],Table2[Relative Volume],"&gt;=1")/Table4[[#This Row],[Count]]</f>
        <v>0</v>
      </c>
      <c r="J113" s="2">
        <f>COUNTIFS(Table2[Sub-Sector],Table4[[#This Row],[Sub-Sector]],Table2[% Away From Day Low],"&gt;=0.05")/Table4[[#This Row],[Count]]</f>
        <v>0</v>
      </c>
      <c r="K113" s="2">
        <f>COUNTIFS(Table2[Sub-Sector],Table4[[#This Row],[Sub-Sector]],Table2[% Away From Day High],"&lt;=0.05")/Table4[[#This Row],[Count]]</f>
        <v>1</v>
      </c>
      <c r="L113" s="2">
        <f>COUNTIFS(Table2[Sub-Sector],Table4[[#This Row],[Sub-Sector]],Table2[% Away From Current Week Low],"&gt;=0.05")/Table4[[#This Row],[Count]]</f>
        <v>0</v>
      </c>
      <c r="M113" s="2">
        <f>COUNTIFS(Table2[Sub-Sector],Table4[[#This Row],[Sub-Sector]],Table2[% Away From Current Week High],"&lt;=0.05")/Table4[[#This Row],[Count]]</f>
        <v>1</v>
      </c>
      <c r="N113" s="2">
        <f>COUNTIFS(Table2[Sub-Sector],Table4[[#This Row],[Sub-Sector]],Table2[% Away From Current Month Low],"&gt;=0.05")/Table4[[#This Row],[Count]]</f>
        <v>1</v>
      </c>
      <c r="O113" s="2">
        <f>COUNTIFS(Table2[Sub-Sector],Table4[[#This Row],[Sub-Sector]],Table2[% Away From Current Month High],"&lt;=0.05")/Table4[[#This Row],[Count]]</f>
        <v>1</v>
      </c>
      <c r="P113" s="2">
        <f>COUNTIFS(Table2[Sub-Sector],Table4[[#This Row],[Sub-Sector]],Table2[% Away From 52W High],"&lt;=10")/Table4[[#This Row],[Count]]</f>
        <v>0</v>
      </c>
      <c r="Q113" s="2">
        <f>COUNTIFS(Table2[Sub-Sector],Table4[[#This Row],[Sub-Sector]],Table2[% Away From 52W Low],"&gt;=10")/Table4[[#This Row],[Count]]</f>
        <v>1</v>
      </c>
      <c r="R113" s="2">
        <f>COUNTIFS(Table2[Sub-Sector],Table4[[#This Row],[Sub-Sector]],Table2[% Price above 20 EMA],"&gt;=0")/Table4[[#This Row],[Count]]</f>
        <v>1</v>
      </c>
      <c r="S113" s="2">
        <f>COUNTIFS(Table2[Sub-Sector],Table4[[#This Row],[Sub-Sector]],Table2[% Price above 50 EMA],"&gt;=0")/Table4[[#This Row],[Count]]</f>
        <v>1</v>
      </c>
      <c r="T113" s="2">
        <f>COUNTIFS(Table2[Sub-Sector],Table4[[#This Row],[Sub-Sector]],Table2[% Price above 200 EMA],"&gt;=0")/Table4[[#This Row],[Count]]</f>
        <v>1</v>
      </c>
      <c r="U113" s="2">
        <f>COUNTIFS(Table2[Sub-Sector],Table4[[#This Row],[Sub-Sector]],Table2[Rate of Change - Zone],"Positive")/Table4[[#This Row],[Count]]</f>
        <v>1</v>
      </c>
      <c r="V113" s="2">
        <f>COUNTIFS(Table2[Sub-Sector],Table4[[#This Row],[Sub-Sector]],Table2[Sharpe Ratio],"&gt;=0.10")/Table4[[#This Row],[Count]]</f>
        <v>0</v>
      </c>
      <c r="W113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572.5</v>
      </c>
      <c r="X113">
        <f>_xlfn.RANK.AVG(Table4[[#This Row],[Score]],Table4[Score],1)</f>
        <v>105</v>
      </c>
      <c r="Y113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352.5</v>
      </c>
      <c r="Z113">
        <f>_xlfn.RANK.AVG(Table4[[#This Row],[Score 2 ]],Table4[[Score 2 ]],1)</f>
        <v>112.5</v>
      </c>
    </row>
    <row r="114" spans="1:26" x14ac:dyDescent="0.3">
      <c r="A114" t="s">
        <v>1888</v>
      </c>
      <c r="B114">
        <f>COUNTIFS(Table2[Sub-Sector],Table4[[#This Row],[Sub-Sector]])</f>
        <v>3</v>
      </c>
      <c r="C114" s="2">
        <f>COUNTIFS(Table2[Sub-Sector],Table4[[#This Row],[Sub-Sector]],Table2[Uptrend],"Uptrend")/Table4[[#This Row],[Count]]</f>
        <v>0</v>
      </c>
      <c r="D114" s="2">
        <f>COUNTIFS(Table2[Sub-Sector],Table4[[#This Row],[Sub-Sector]],Table2[1W Return vs Nifty],"&gt;=5")/Table4[[#This Row],[Count]]</f>
        <v>0</v>
      </c>
      <c r="E114" s="2">
        <f>COUNTIFS(Table2[Sub-Sector],Table4[[#This Row],[Sub-Sector]],Table2[1M Return vs Nifty],"&gt;=5")/Table4[[#This Row],[Count]]</f>
        <v>0</v>
      </c>
      <c r="F114" s="2">
        <f>COUNTIFS(Table2[Sub-Sector],Table4[[#This Row],[Sub-Sector]],Table2[6M Return vs Nifty],"&gt;=10")/Table4[[#This Row],[Count]]</f>
        <v>0</v>
      </c>
      <c r="G114" s="2">
        <f>COUNTIFS(Table2[Sub-Sector],Table4[[#This Row],[Sub-Sector]],Table2[1Y Return vs Nifty],"&gt;=10")/Table4[[#This Row],[Count]]</f>
        <v>0</v>
      </c>
      <c r="H114" s="2">
        <f>COUNTIFS(Table2[Sub-Sector],Table4[[#This Row],[Sub-Sector]],Table2[RSI Exponential â€“ 14D],"&gt;=50")/Table4[[#This Row],[Count]]</f>
        <v>0.66666666666666663</v>
      </c>
      <c r="I114" s="2">
        <f>COUNTIFS(Table2[Sub-Sector],Table4[[#This Row],[Sub-Sector]],Table2[Relative Volume],"&gt;=1")/Table4[[#This Row],[Count]]</f>
        <v>0</v>
      </c>
      <c r="J114" s="2">
        <f>COUNTIFS(Table2[Sub-Sector],Table4[[#This Row],[Sub-Sector]],Table2[% Away From Day Low],"&gt;=0.05")/Table4[[#This Row],[Count]]</f>
        <v>0</v>
      </c>
      <c r="K114" s="2">
        <f>COUNTIFS(Table2[Sub-Sector],Table4[[#This Row],[Sub-Sector]],Table2[% Away From Day High],"&lt;=0.05")/Table4[[#This Row],[Count]]</f>
        <v>1</v>
      </c>
      <c r="L114" s="2">
        <f>COUNTIFS(Table2[Sub-Sector],Table4[[#This Row],[Sub-Sector]],Table2[% Away From Current Week Low],"&gt;=0.05")/Table4[[#This Row],[Count]]</f>
        <v>0.33333333333333331</v>
      </c>
      <c r="M114" s="2">
        <f>COUNTIFS(Table2[Sub-Sector],Table4[[#This Row],[Sub-Sector]],Table2[% Away From Current Week High],"&lt;=0.05")/Table4[[#This Row],[Count]]</f>
        <v>1</v>
      </c>
      <c r="N114" s="2">
        <f>COUNTIFS(Table2[Sub-Sector],Table4[[#This Row],[Sub-Sector]],Table2[% Away From Current Month Low],"&gt;=0.05")/Table4[[#This Row],[Count]]</f>
        <v>0.66666666666666663</v>
      </c>
      <c r="O114" s="2">
        <f>COUNTIFS(Table2[Sub-Sector],Table4[[#This Row],[Sub-Sector]],Table2[% Away From Current Month High],"&lt;=0.05")/Table4[[#This Row],[Count]]</f>
        <v>0</v>
      </c>
      <c r="P114" s="2">
        <f>COUNTIFS(Table2[Sub-Sector],Table4[[#This Row],[Sub-Sector]],Table2[% Away From 52W High],"&lt;=10")/Table4[[#This Row],[Count]]</f>
        <v>0</v>
      </c>
      <c r="Q114" s="2">
        <f>COUNTIFS(Table2[Sub-Sector],Table4[[#This Row],[Sub-Sector]],Table2[% Away From 52W Low],"&gt;=10")/Table4[[#This Row],[Count]]</f>
        <v>1</v>
      </c>
      <c r="R114" s="2">
        <f>COUNTIFS(Table2[Sub-Sector],Table4[[#This Row],[Sub-Sector]],Table2[% Price above 20 EMA],"&gt;=0")/Table4[[#This Row],[Count]]</f>
        <v>0.66666666666666663</v>
      </c>
      <c r="S114" s="2">
        <f>COUNTIFS(Table2[Sub-Sector],Table4[[#This Row],[Sub-Sector]],Table2[% Price above 50 EMA],"&gt;=0")/Table4[[#This Row],[Count]]</f>
        <v>0</v>
      </c>
      <c r="T114" s="2">
        <f>COUNTIFS(Table2[Sub-Sector],Table4[[#This Row],[Sub-Sector]],Table2[% Price above 200 EMA],"&gt;=0")/Table4[[#This Row],[Count]]</f>
        <v>0.66666666666666663</v>
      </c>
      <c r="U114" s="2">
        <f>COUNTIFS(Table2[Sub-Sector],Table4[[#This Row],[Sub-Sector]],Table2[Rate of Change - Zone],"Positive")/Table4[[#This Row],[Count]]</f>
        <v>1</v>
      </c>
      <c r="V114" s="2">
        <f>COUNTIFS(Table2[Sub-Sector],Table4[[#This Row],[Sub-Sector]],Table2[Sharpe Ratio],"&gt;=0.10")/Table4[[#This Row],[Count]]</f>
        <v>0</v>
      </c>
      <c r="W11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670.5</v>
      </c>
      <c r="X114">
        <f>_xlfn.RANK.AVG(Table4[[#This Row],[Score]],Table4[Score],1)</f>
        <v>119</v>
      </c>
      <c r="Y11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352.5</v>
      </c>
      <c r="Z114">
        <f>_xlfn.RANK.AVG(Table4[[#This Row],[Score 2 ]],Table4[[Score 2 ]],1)</f>
        <v>112.5</v>
      </c>
    </row>
    <row r="115" spans="1:26" x14ac:dyDescent="0.3">
      <c r="A115" t="s">
        <v>978</v>
      </c>
      <c r="B115">
        <f>COUNTIFS(Table2[Sub-Sector],Table4[[#This Row],[Sub-Sector]])</f>
        <v>1</v>
      </c>
      <c r="C115" s="2">
        <f>COUNTIFS(Table2[Sub-Sector],Table4[[#This Row],[Sub-Sector]],Table2[Uptrend],"Uptrend")/Table4[[#This Row],[Count]]</f>
        <v>0</v>
      </c>
      <c r="D115" s="2">
        <f>COUNTIFS(Table2[Sub-Sector],Table4[[#This Row],[Sub-Sector]],Table2[1W Return vs Nifty],"&gt;=5")/Table4[[#This Row],[Count]]</f>
        <v>0</v>
      </c>
      <c r="E115" s="2">
        <f>COUNTIFS(Table2[Sub-Sector],Table4[[#This Row],[Sub-Sector]],Table2[1M Return vs Nifty],"&gt;=5")/Table4[[#This Row],[Count]]</f>
        <v>0</v>
      </c>
      <c r="F115" s="2">
        <f>COUNTIFS(Table2[Sub-Sector],Table4[[#This Row],[Sub-Sector]],Table2[6M Return vs Nifty],"&gt;=10")/Table4[[#This Row],[Count]]</f>
        <v>0</v>
      </c>
      <c r="G115" s="2">
        <f>COUNTIFS(Table2[Sub-Sector],Table4[[#This Row],[Sub-Sector]],Table2[1Y Return vs Nifty],"&gt;=10")/Table4[[#This Row],[Count]]</f>
        <v>0</v>
      </c>
      <c r="H115" s="2">
        <f>COUNTIFS(Table2[Sub-Sector],Table4[[#This Row],[Sub-Sector]],Table2[RSI Exponential â€“ 14D],"&gt;=50")/Table4[[#This Row],[Count]]</f>
        <v>1</v>
      </c>
      <c r="I115" s="2">
        <f>COUNTIFS(Table2[Sub-Sector],Table4[[#This Row],[Sub-Sector]],Table2[Relative Volume],"&gt;=1")/Table4[[#This Row],[Count]]</f>
        <v>0</v>
      </c>
      <c r="J115" s="2">
        <f>COUNTIFS(Table2[Sub-Sector],Table4[[#This Row],[Sub-Sector]],Table2[% Away From Day Low],"&gt;=0.05")/Table4[[#This Row],[Count]]</f>
        <v>0</v>
      </c>
      <c r="K115" s="2">
        <f>COUNTIFS(Table2[Sub-Sector],Table4[[#This Row],[Sub-Sector]],Table2[% Away From Day High],"&lt;=0.05")/Table4[[#This Row],[Count]]</f>
        <v>1</v>
      </c>
      <c r="L115" s="2">
        <f>COUNTIFS(Table2[Sub-Sector],Table4[[#This Row],[Sub-Sector]],Table2[% Away From Current Week Low],"&gt;=0.05")/Table4[[#This Row],[Count]]</f>
        <v>0</v>
      </c>
      <c r="M115" s="2">
        <f>COUNTIFS(Table2[Sub-Sector],Table4[[#This Row],[Sub-Sector]],Table2[% Away From Current Week High],"&lt;=0.05")/Table4[[#This Row],[Count]]</f>
        <v>0</v>
      </c>
      <c r="N115" s="2">
        <f>COUNTIFS(Table2[Sub-Sector],Table4[[#This Row],[Sub-Sector]],Table2[% Away From Current Month Low],"&gt;=0.05")/Table4[[#This Row],[Count]]</f>
        <v>1</v>
      </c>
      <c r="O115" s="2">
        <f>COUNTIFS(Table2[Sub-Sector],Table4[[#This Row],[Sub-Sector]],Table2[% Away From Current Month High],"&lt;=0.05")/Table4[[#This Row],[Count]]</f>
        <v>0</v>
      </c>
      <c r="P115" s="2">
        <f>COUNTIFS(Table2[Sub-Sector],Table4[[#This Row],[Sub-Sector]],Table2[% Away From 52W High],"&lt;=10")/Table4[[#This Row],[Count]]</f>
        <v>0</v>
      </c>
      <c r="Q115" s="2">
        <f>COUNTIFS(Table2[Sub-Sector],Table4[[#This Row],[Sub-Sector]],Table2[% Away From 52W Low],"&gt;=10")/Table4[[#This Row],[Count]]</f>
        <v>1</v>
      </c>
      <c r="R115" s="2">
        <f>COUNTIFS(Table2[Sub-Sector],Table4[[#This Row],[Sub-Sector]],Table2[% Price above 20 EMA],"&gt;=0")/Table4[[#This Row],[Count]]</f>
        <v>1</v>
      </c>
      <c r="S115" s="2">
        <f>COUNTIFS(Table2[Sub-Sector],Table4[[#This Row],[Sub-Sector]],Table2[% Price above 50 EMA],"&gt;=0")/Table4[[#This Row],[Count]]</f>
        <v>1</v>
      </c>
      <c r="T115" s="2">
        <f>COUNTIFS(Table2[Sub-Sector],Table4[[#This Row],[Sub-Sector]],Table2[% Price above 200 EMA],"&gt;=0")/Table4[[#This Row],[Count]]</f>
        <v>1</v>
      </c>
      <c r="U115" s="2">
        <f>COUNTIFS(Table2[Sub-Sector],Table4[[#This Row],[Sub-Sector]],Table2[Rate of Change - Zone],"Positive")/Table4[[#This Row],[Count]]</f>
        <v>1</v>
      </c>
      <c r="V115" s="2">
        <f>COUNTIFS(Table2[Sub-Sector],Table4[[#This Row],[Sub-Sector]],Table2[Sharpe Ratio],"&gt;=0.10")/Table4[[#This Row],[Count]]</f>
        <v>0</v>
      </c>
      <c r="W115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670.5</v>
      </c>
      <c r="X115">
        <f>_xlfn.RANK.AVG(Table4[[#This Row],[Score]],Table4[Score],1)</f>
        <v>119</v>
      </c>
      <c r="Y115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352.5</v>
      </c>
      <c r="Z115">
        <f>_xlfn.RANK.AVG(Table4[[#This Row],[Score 2 ]],Table4[[Score 2 ]],1)</f>
        <v>112.5</v>
      </c>
    </row>
    <row r="116" spans="1:26" x14ac:dyDescent="0.3">
      <c r="A116" t="s">
        <v>366</v>
      </c>
      <c r="B116">
        <f>COUNTIFS(Table2[Sub-Sector],Table4[[#This Row],[Sub-Sector]])</f>
        <v>1</v>
      </c>
      <c r="C116" s="2">
        <f>COUNTIFS(Table2[Sub-Sector],Table4[[#This Row],[Sub-Sector]],Table2[Uptrend],"Uptrend")/Table4[[#This Row],[Count]]</f>
        <v>0</v>
      </c>
      <c r="D116" s="2">
        <f>COUNTIFS(Table2[Sub-Sector],Table4[[#This Row],[Sub-Sector]],Table2[1W Return vs Nifty],"&gt;=5")/Table4[[#This Row],[Count]]</f>
        <v>0</v>
      </c>
      <c r="E116" s="2">
        <f>COUNTIFS(Table2[Sub-Sector],Table4[[#This Row],[Sub-Sector]],Table2[1M Return vs Nifty],"&gt;=5")/Table4[[#This Row],[Count]]</f>
        <v>0</v>
      </c>
      <c r="F116" s="2">
        <f>COUNTIFS(Table2[Sub-Sector],Table4[[#This Row],[Sub-Sector]],Table2[6M Return vs Nifty],"&gt;=10")/Table4[[#This Row],[Count]]</f>
        <v>0</v>
      </c>
      <c r="G116" s="2">
        <f>COUNTIFS(Table2[Sub-Sector],Table4[[#This Row],[Sub-Sector]],Table2[1Y Return vs Nifty],"&gt;=10")/Table4[[#This Row],[Count]]</f>
        <v>0</v>
      </c>
      <c r="H116" s="2">
        <f>COUNTIFS(Table2[Sub-Sector],Table4[[#This Row],[Sub-Sector]],Table2[RSI Exponential â€“ 14D],"&gt;=50")/Table4[[#This Row],[Count]]</f>
        <v>1</v>
      </c>
      <c r="I116" s="2">
        <f>COUNTIFS(Table2[Sub-Sector],Table4[[#This Row],[Sub-Sector]],Table2[Relative Volume],"&gt;=1")/Table4[[#This Row],[Count]]</f>
        <v>0</v>
      </c>
      <c r="J116" s="2">
        <f>COUNTIFS(Table2[Sub-Sector],Table4[[#This Row],[Sub-Sector]],Table2[% Away From Day Low],"&gt;=0.05")/Table4[[#This Row],[Count]]</f>
        <v>0</v>
      </c>
      <c r="K116" s="2">
        <f>COUNTIFS(Table2[Sub-Sector],Table4[[#This Row],[Sub-Sector]],Table2[% Away From Day High],"&lt;=0.05")/Table4[[#This Row],[Count]]</f>
        <v>1</v>
      </c>
      <c r="L116" s="2">
        <f>COUNTIFS(Table2[Sub-Sector],Table4[[#This Row],[Sub-Sector]],Table2[% Away From Current Week Low],"&gt;=0.05")/Table4[[#This Row],[Count]]</f>
        <v>0</v>
      </c>
      <c r="M116" s="2">
        <f>COUNTIFS(Table2[Sub-Sector],Table4[[#This Row],[Sub-Sector]],Table2[% Away From Current Week High],"&lt;=0.05")/Table4[[#This Row],[Count]]</f>
        <v>1</v>
      </c>
      <c r="N116" s="2">
        <f>COUNTIFS(Table2[Sub-Sector],Table4[[#This Row],[Sub-Sector]],Table2[% Away From Current Month Low],"&gt;=0.05")/Table4[[#This Row],[Count]]</f>
        <v>0</v>
      </c>
      <c r="O116" s="2">
        <f>COUNTIFS(Table2[Sub-Sector],Table4[[#This Row],[Sub-Sector]],Table2[% Away From Current Month High],"&lt;=0.05")/Table4[[#This Row],[Count]]</f>
        <v>1</v>
      </c>
      <c r="P116" s="2">
        <f>COUNTIFS(Table2[Sub-Sector],Table4[[#This Row],[Sub-Sector]],Table2[% Away From 52W High],"&lt;=10")/Table4[[#This Row],[Count]]</f>
        <v>0</v>
      </c>
      <c r="Q116" s="2">
        <f>COUNTIFS(Table2[Sub-Sector],Table4[[#This Row],[Sub-Sector]],Table2[% Away From 52W Low],"&gt;=10")/Table4[[#This Row],[Count]]</f>
        <v>1</v>
      </c>
      <c r="R116" s="2">
        <f>COUNTIFS(Table2[Sub-Sector],Table4[[#This Row],[Sub-Sector]],Table2[% Price above 20 EMA],"&gt;=0")/Table4[[#This Row],[Count]]</f>
        <v>1</v>
      </c>
      <c r="S116" s="2">
        <f>COUNTIFS(Table2[Sub-Sector],Table4[[#This Row],[Sub-Sector]],Table2[% Price above 50 EMA],"&gt;=0")/Table4[[#This Row],[Count]]</f>
        <v>1</v>
      </c>
      <c r="T116" s="2">
        <f>COUNTIFS(Table2[Sub-Sector],Table4[[#This Row],[Sub-Sector]],Table2[% Price above 200 EMA],"&gt;=0")/Table4[[#This Row],[Count]]</f>
        <v>0</v>
      </c>
      <c r="U116" s="2">
        <f>COUNTIFS(Table2[Sub-Sector],Table4[[#This Row],[Sub-Sector]],Table2[Rate of Change - Zone],"Positive")/Table4[[#This Row],[Count]]</f>
        <v>1</v>
      </c>
      <c r="V116" s="2">
        <f>COUNTIFS(Table2[Sub-Sector],Table4[[#This Row],[Sub-Sector]],Table2[Sharpe Ratio],"&gt;=0.10")/Table4[[#This Row],[Count]]</f>
        <v>0</v>
      </c>
      <c r="W116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670.5</v>
      </c>
      <c r="X116">
        <f>_xlfn.RANK.AVG(Table4[[#This Row],[Score]],Table4[Score],1)</f>
        <v>119</v>
      </c>
      <c r="Y116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352.5</v>
      </c>
      <c r="Z116">
        <f>_xlfn.RANK.AVG(Table4[[#This Row],[Score 2 ]],Table4[[Score 2 ]],1)</f>
        <v>112.5</v>
      </c>
    </row>
    <row r="117" spans="1:26" x14ac:dyDescent="0.3">
      <c r="A117" t="s">
        <v>571</v>
      </c>
      <c r="B117">
        <f>COUNTIFS(Table2[Sub-Sector],Table4[[#This Row],[Sub-Sector]])</f>
        <v>17</v>
      </c>
      <c r="C117" s="2">
        <f>COUNTIFS(Table2[Sub-Sector],Table4[[#This Row],[Sub-Sector]],Table2[Uptrend],"Uptrend")/Table4[[#This Row],[Count]]</f>
        <v>0.58823529411764708</v>
      </c>
      <c r="D117" s="2">
        <f>COUNTIFS(Table2[Sub-Sector],Table4[[#This Row],[Sub-Sector]],Table2[1W Return vs Nifty],"&gt;=5")/Table4[[#This Row],[Count]]</f>
        <v>0</v>
      </c>
      <c r="E117" s="2">
        <f>COUNTIFS(Table2[Sub-Sector],Table4[[#This Row],[Sub-Sector]],Table2[1M Return vs Nifty],"&gt;=5")/Table4[[#This Row],[Count]]</f>
        <v>0.29411764705882354</v>
      </c>
      <c r="F117" s="2">
        <f>COUNTIFS(Table2[Sub-Sector],Table4[[#This Row],[Sub-Sector]],Table2[6M Return vs Nifty],"&gt;=10")/Table4[[#This Row],[Count]]</f>
        <v>0.11764705882352941</v>
      </c>
      <c r="G117" s="2">
        <f>COUNTIFS(Table2[Sub-Sector],Table4[[#This Row],[Sub-Sector]],Table2[1Y Return vs Nifty],"&gt;=10")/Table4[[#This Row],[Count]]</f>
        <v>0.17647058823529413</v>
      </c>
      <c r="H117" s="2">
        <f>COUNTIFS(Table2[Sub-Sector],Table4[[#This Row],[Sub-Sector]],Table2[RSI Exponential â€“ 14D],"&gt;=50")/Table4[[#This Row],[Count]]</f>
        <v>0.70588235294117652</v>
      </c>
      <c r="I117" s="2">
        <f>COUNTIFS(Table2[Sub-Sector],Table4[[#This Row],[Sub-Sector]],Table2[Relative Volume],"&gt;=1")/Table4[[#This Row],[Count]]</f>
        <v>0.23529411764705882</v>
      </c>
      <c r="J117" s="2">
        <f>COUNTIFS(Table2[Sub-Sector],Table4[[#This Row],[Sub-Sector]],Table2[% Away From Day Low],"&gt;=0.05")/Table4[[#This Row],[Count]]</f>
        <v>0</v>
      </c>
      <c r="K117" s="2">
        <f>COUNTIFS(Table2[Sub-Sector],Table4[[#This Row],[Sub-Sector]],Table2[% Away From Day High],"&lt;=0.05")/Table4[[#This Row],[Count]]</f>
        <v>1</v>
      </c>
      <c r="L117" s="2">
        <f>COUNTIFS(Table2[Sub-Sector],Table4[[#This Row],[Sub-Sector]],Table2[% Away From Current Week Low],"&gt;=0.05")/Table4[[#This Row],[Count]]</f>
        <v>0.17647058823529413</v>
      </c>
      <c r="M117" s="2">
        <f>COUNTIFS(Table2[Sub-Sector],Table4[[#This Row],[Sub-Sector]],Table2[% Away From Current Week High],"&lt;=0.05")/Table4[[#This Row],[Count]]</f>
        <v>0.88235294117647056</v>
      </c>
      <c r="N117" s="2">
        <f>COUNTIFS(Table2[Sub-Sector],Table4[[#This Row],[Sub-Sector]],Table2[% Away From Current Month Low],"&gt;=0.05")/Table4[[#This Row],[Count]]</f>
        <v>0.6470588235294118</v>
      </c>
      <c r="O117" s="2">
        <f>COUNTIFS(Table2[Sub-Sector],Table4[[#This Row],[Sub-Sector]],Table2[% Away From Current Month High],"&lt;=0.05")/Table4[[#This Row],[Count]]</f>
        <v>0.52941176470588236</v>
      </c>
      <c r="P117" s="2">
        <f>COUNTIFS(Table2[Sub-Sector],Table4[[#This Row],[Sub-Sector]],Table2[% Away From 52W High],"&lt;=10")/Table4[[#This Row],[Count]]</f>
        <v>0.35294117647058826</v>
      </c>
      <c r="Q117" s="2">
        <f>COUNTIFS(Table2[Sub-Sector],Table4[[#This Row],[Sub-Sector]],Table2[% Away From 52W Low],"&gt;=10")/Table4[[#This Row],[Count]]</f>
        <v>0.94117647058823528</v>
      </c>
      <c r="R117" s="2">
        <f>COUNTIFS(Table2[Sub-Sector],Table4[[#This Row],[Sub-Sector]],Table2[% Price above 20 EMA],"&gt;=0")/Table4[[#This Row],[Count]]</f>
        <v>0.58823529411764708</v>
      </c>
      <c r="S117" s="2">
        <f>COUNTIFS(Table2[Sub-Sector],Table4[[#This Row],[Sub-Sector]],Table2[% Price above 50 EMA],"&gt;=0")/Table4[[#This Row],[Count]]</f>
        <v>0.6470588235294118</v>
      </c>
      <c r="T117" s="2">
        <f>COUNTIFS(Table2[Sub-Sector],Table4[[#This Row],[Sub-Sector]],Table2[% Price above 200 EMA],"&gt;=0")/Table4[[#This Row],[Count]]</f>
        <v>0.58823529411764708</v>
      </c>
      <c r="U117" s="2">
        <f>COUNTIFS(Table2[Sub-Sector],Table4[[#This Row],[Sub-Sector]],Table2[Rate of Change - Zone],"Positive")/Table4[[#This Row],[Count]]</f>
        <v>0.58823529411764708</v>
      </c>
      <c r="V117" s="2">
        <f>COUNTIFS(Table2[Sub-Sector],Table4[[#This Row],[Sub-Sector]],Table2[Sharpe Ratio],"&gt;=0.10")/Table4[[#This Row],[Count]]</f>
        <v>0.11764705882352941</v>
      </c>
      <c r="W117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592</v>
      </c>
      <c r="X117">
        <f>_xlfn.RANK.AVG(Table4[[#This Row],[Score]],Table4[Score],1)</f>
        <v>108</v>
      </c>
      <c r="Y117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359.5</v>
      </c>
      <c r="Z117">
        <f>_xlfn.RANK.AVG(Table4[[#This Row],[Score 2 ]],Table4[[Score 2 ]],1)</f>
        <v>116</v>
      </c>
    </row>
    <row r="118" spans="1:26" x14ac:dyDescent="0.3">
      <c r="A118" t="s">
        <v>1184</v>
      </c>
      <c r="B118">
        <f>COUNTIFS(Table2[Sub-Sector],Table4[[#This Row],[Sub-Sector]])</f>
        <v>2</v>
      </c>
      <c r="C118" s="2">
        <f>COUNTIFS(Table2[Sub-Sector],Table4[[#This Row],[Sub-Sector]],Table2[Uptrend],"Uptrend")/Table4[[#This Row],[Count]]</f>
        <v>0</v>
      </c>
      <c r="D118" s="2">
        <f>COUNTIFS(Table2[Sub-Sector],Table4[[#This Row],[Sub-Sector]],Table2[1W Return vs Nifty],"&gt;=5")/Table4[[#This Row],[Count]]</f>
        <v>0</v>
      </c>
      <c r="E118" s="2">
        <f>COUNTIFS(Table2[Sub-Sector],Table4[[#This Row],[Sub-Sector]],Table2[1M Return vs Nifty],"&gt;=5")/Table4[[#This Row],[Count]]</f>
        <v>0</v>
      </c>
      <c r="F118" s="2">
        <f>COUNTIFS(Table2[Sub-Sector],Table4[[#This Row],[Sub-Sector]],Table2[6M Return vs Nifty],"&gt;=10")/Table4[[#This Row],[Count]]</f>
        <v>0</v>
      </c>
      <c r="G118" s="2">
        <f>COUNTIFS(Table2[Sub-Sector],Table4[[#This Row],[Sub-Sector]],Table2[1Y Return vs Nifty],"&gt;=10")/Table4[[#This Row],[Count]]</f>
        <v>0</v>
      </c>
      <c r="H118" s="2">
        <f>COUNTIFS(Table2[Sub-Sector],Table4[[#This Row],[Sub-Sector]],Table2[RSI Exponential â€“ 14D],"&gt;=50")/Table4[[#This Row],[Count]]</f>
        <v>0</v>
      </c>
      <c r="I118" s="2">
        <f>COUNTIFS(Table2[Sub-Sector],Table4[[#This Row],[Sub-Sector]],Table2[Relative Volume],"&gt;=1")/Table4[[#This Row],[Count]]</f>
        <v>0.5</v>
      </c>
      <c r="J118" s="2">
        <f>COUNTIFS(Table2[Sub-Sector],Table4[[#This Row],[Sub-Sector]],Table2[% Away From Day Low],"&gt;=0.05")/Table4[[#This Row],[Count]]</f>
        <v>0</v>
      </c>
      <c r="K118" s="2">
        <f>COUNTIFS(Table2[Sub-Sector],Table4[[#This Row],[Sub-Sector]],Table2[% Away From Day High],"&lt;=0.05")/Table4[[#This Row],[Count]]</f>
        <v>1</v>
      </c>
      <c r="L118" s="2">
        <f>COUNTIFS(Table2[Sub-Sector],Table4[[#This Row],[Sub-Sector]],Table2[% Away From Current Week Low],"&gt;=0.05")/Table4[[#This Row],[Count]]</f>
        <v>0.5</v>
      </c>
      <c r="M118" s="2">
        <f>COUNTIFS(Table2[Sub-Sector],Table4[[#This Row],[Sub-Sector]],Table2[% Away From Current Week High],"&lt;=0.05")/Table4[[#This Row],[Count]]</f>
        <v>1</v>
      </c>
      <c r="N118" s="2">
        <f>COUNTIFS(Table2[Sub-Sector],Table4[[#This Row],[Sub-Sector]],Table2[% Away From Current Month Low],"&gt;=0.05")/Table4[[#This Row],[Count]]</f>
        <v>0.5</v>
      </c>
      <c r="O118" s="2">
        <f>COUNTIFS(Table2[Sub-Sector],Table4[[#This Row],[Sub-Sector]],Table2[% Away From Current Month High],"&lt;=0.05")/Table4[[#This Row],[Count]]</f>
        <v>0</v>
      </c>
      <c r="P118" s="2">
        <f>COUNTIFS(Table2[Sub-Sector],Table4[[#This Row],[Sub-Sector]],Table2[% Away From 52W High],"&lt;=10")/Table4[[#This Row],[Count]]</f>
        <v>0</v>
      </c>
      <c r="Q118" s="2">
        <f>COUNTIFS(Table2[Sub-Sector],Table4[[#This Row],[Sub-Sector]],Table2[% Away From 52W Low],"&gt;=10")/Table4[[#This Row],[Count]]</f>
        <v>1</v>
      </c>
      <c r="R118" s="2">
        <f>COUNTIFS(Table2[Sub-Sector],Table4[[#This Row],[Sub-Sector]],Table2[% Price above 20 EMA],"&gt;=0")/Table4[[#This Row],[Count]]</f>
        <v>0</v>
      </c>
      <c r="S118" s="2">
        <f>COUNTIFS(Table2[Sub-Sector],Table4[[#This Row],[Sub-Sector]],Table2[% Price above 50 EMA],"&gt;=0")/Table4[[#This Row],[Count]]</f>
        <v>0</v>
      </c>
      <c r="T118" s="2">
        <f>COUNTIFS(Table2[Sub-Sector],Table4[[#This Row],[Sub-Sector]],Table2[% Price above 200 EMA],"&gt;=0")/Table4[[#This Row],[Count]]</f>
        <v>0</v>
      </c>
      <c r="U118" s="2">
        <f>COUNTIFS(Table2[Sub-Sector],Table4[[#This Row],[Sub-Sector]],Table2[Rate of Change - Zone],"Positive")/Table4[[#This Row],[Count]]</f>
        <v>0</v>
      </c>
      <c r="V118" s="2">
        <f>COUNTIFS(Table2[Sub-Sector],Table4[[#This Row],[Sub-Sector]],Table2[Sharpe Ratio],"&gt;=0.10")/Table4[[#This Row],[Count]]</f>
        <v>0</v>
      </c>
      <c r="W118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682.5</v>
      </c>
      <c r="X118">
        <f>_xlfn.RANK.AVG(Table4[[#This Row],[Score]],Table4[Score],1)</f>
        <v>121</v>
      </c>
      <c r="Y118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364.5</v>
      </c>
      <c r="Z118">
        <f>_xlfn.RANK.AVG(Table4[[#This Row],[Score 2 ]],Table4[[Score 2 ]],1)</f>
        <v>117</v>
      </c>
    </row>
    <row r="119" spans="1:26" x14ac:dyDescent="0.3">
      <c r="A119" t="s">
        <v>177</v>
      </c>
      <c r="B119">
        <f>COUNTIFS(Table2[Sub-Sector],Table4[[#This Row],[Sub-Sector]])</f>
        <v>6</v>
      </c>
      <c r="C119" s="2">
        <f>COUNTIFS(Table2[Sub-Sector],Table4[[#This Row],[Sub-Sector]],Table2[Uptrend],"Uptrend")/Table4[[#This Row],[Count]]</f>
        <v>0.66666666666666663</v>
      </c>
      <c r="D119" s="2">
        <f>COUNTIFS(Table2[Sub-Sector],Table4[[#This Row],[Sub-Sector]],Table2[1W Return vs Nifty],"&gt;=5")/Table4[[#This Row],[Count]]</f>
        <v>0</v>
      </c>
      <c r="E119" s="2">
        <f>COUNTIFS(Table2[Sub-Sector],Table4[[#This Row],[Sub-Sector]],Table2[1M Return vs Nifty],"&gt;=5")/Table4[[#This Row],[Count]]</f>
        <v>0</v>
      </c>
      <c r="F119" s="2">
        <f>COUNTIFS(Table2[Sub-Sector],Table4[[#This Row],[Sub-Sector]],Table2[6M Return vs Nifty],"&gt;=10")/Table4[[#This Row],[Count]]</f>
        <v>0.16666666666666666</v>
      </c>
      <c r="G119" s="2">
        <f>COUNTIFS(Table2[Sub-Sector],Table4[[#This Row],[Sub-Sector]],Table2[1Y Return vs Nifty],"&gt;=10")/Table4[[#This Row],[Count]]</f>
        <v>0.33333333333333331</v>
      </c>
      <c r="H119" s="2">
        <f>COUNTIFS(Table2[Sub-Sector],Table4[[#This Row],[Sub-Sector]],Table2[RSI Exponential â€“ 14D],"&gt;=50")/Table4[[#This Row],[Count]]</f>
        <v>0.5</v>
      </c>
      <c r="I119" s="2">
        <f>COUNTIFS(Table2[Sub-Sector],Table4[[#This Row],[Sub-Sector]],Table2[Relative Volume],"&gt;=1")/Table4[[#This Row],[Count]]</f>
        <v>0.16666666666666666</v>
      </c>
      <c r="J119" s="2">
        <f>COUNTIFS(Table2[Sub-Sector],Table4[[#This Row],[Sub-Sector]],Table2[% Away From Day Low],"&gt;=0.05")/Table4[[#This Row],[Count]]</f>
        <v>0</v>
      </c>
      <c r="K119" s="2">
        <f>COUNTIFS(Table2[Sub-Sector],Table4[[#This Row],[Sub-Sector]],Table2[% Away From Day High],"&lt;=0.05")/Table4[[#This Row],[Count]]</f>
        <v>1</v>
      </c>
      <c r="L119" s="2">
        <f>COUNTIFS(Table2[Sub-Sector],Table4[[#This Row],[Sub-Sector]],Table2[% Away From Current Week Low],"&gt;=0.05")/Table4[[#This Row],[Count]]</f>
        <v>0.16666666666666666</v>
      </c>
      <c r="M119" s="2">
        <f>COUNTIFS(Table2[Sub-Sector],Table4[[#This Row],[Sub-Sector]],Table2[% Away From Current Week High],"&lt;=0.05")/Table4[[#This Row],[Count]]</f>
        <v>0.5</v>
      </c>
      <c r="N119" s="2">
        <f>COUNTIFS(Table2[Sub-Sector],Table4[[#This Row],[Sub-Sector]],Table2[% Away From Current Month Low],"&gt;=0.05")/Table4[[#This Row],[Count]]</f>
        <v>0.33333333333333331</v>
      </c>
      <c r="O119" s="2">
        <f>COUNTIFS(Table2[Sub-Sector],Table4[[#This Row],[Sub-Sector]],Table2[% Away From Current Month High],"&lt;=0.05")/Table4[[#This Row],[Count]]</f>
        <v>0.16666666666666666</v>
      </c>
      <c r="P119" s="2">
        <f>COUNTIFS(Table2[Sub-Sector],Table4[[#This Row],[Sub-Sector]],Table2[% Away From 52W High],"&lt;=10")/Table4[[#This Row],[Count]]</f>
        <v>0.5</v>
      </c>
      <c r="Q119" s="2">
        <f>COUNTIFS(Table2[Sub-Sector],Table4[[#This Row],[Sub-Sector]],Table2[% Away From 52W Low],"&gt;=10")/Table4[[#This Row],[Count]]</f>
        <v>1</v>
      </c>
      <c r="R119" s="2">
        <f>COUNTIFS(Table2[Sub-Sector],Table4[[#This Row],[Sub-Sector]],Table2[% Price above 20 EMA],"&gt;=0")/Table4[[#This Row],[Count]]</f>
        <v>0.16666666666666666</v>
      </c>
      <c r="S119" s="2">
        <f>COUNTIFS(Table2[Sub-Sector],Table4[[#This Row],[Sub-Sector]],Table2[% Price above 50 EMA],"&gt;=0")/Table4[[#This Row],[Count]]</f>
        <v>0.66666666666666663</v>
      </c>
      <c r="T119" s="2">
        <f>COUNTIFS(Table2[Sub-Sector],Table4[[#This Row],[Sub-Sector]],Table2[% Price above 200 EMA],"&gt;=0")/Table4[[#This Row],[Count]]</f>
        <v>0.83333333333333337</v>
      </c>
      <c r="U119" s="2">
        <f>COUNTIFS(Table2[Sub-Sector],Table4[[#This Row],[Sub-Sector]],Table2[Rate of Change - Zone],"Positive")/Table4[[#This Row],[Count]]</f>
        <v>0.33333333333333331</v>
      </c>
      <c r="V119" s="2">
        <f>COUNTIFS(Table2[Sub-Sector],Table4[[#This Row],[Sub-Sector]],Table2[Sharpe Ratio],"&gt;=0.10")/Table4[[#This Row],[Count]]</f>
        <v>0.16666666666666666</v>
      </c>
      <c r="W119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628.5</v>
      </c>
      <c r="X119">
        <f>_xlfn.RANK.AVG(Table4[[#This Row],[Score]],Table4[Score],1)</f>
        <v>112</v>
      </c>
      <c r="Y119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366.5</v>
      </c>
      <c r="Z119">
        <f>_xlfn.RANK.AVG(Table4[[#This Row],[Score 2 ]],Table4[[Score 2 ]],1)</f>
        <v>118</v>
      </c>
    </row>
    <row r="120" spans="1:26" x14ac:dyDescent="0.3">
      <c r="A120" t="s">
        <v>508</v>
      </c>
      <c r="B120">
        <f>COUNTIFS(Table2[Sub-Sector],Table4[[#This Row],[Sub-Sector]])</f>
        <v>2</v>
      </c>
      <c r="C120" s="2">
        <f>COUNTIFS(Table2[Sub-Sector],Table4[[#This Row],[Sub-Sector]],Table2[Uptrend],"Uptrend")/Table4[[#This Row],[Count]]</f>
        <v>0.5</v>
      </c>
      <c r="D120" s="2">
        <f>COUNTIFS(Table2[Sub-Sector],Table4[[#This Row],[Sub-Sector]],Table2[1W Return vs Nifty],"&gt;=5")/Table4[[#This Row],[Count]]</f>
        <v>0</v>
      </c>
      <c r="E120" s="2">
        <f>COUNTIFS(Table2[Sub-Sector],Table4[[#This Row],[Sub-Sector]],Table2[1M Return vs Nifty],"&gt;=5")/Table4[[#This Row],[Count]]</f>
        <v>0</v>
      </c>
      <c r="F120" s="2">
        <f>COUNTIFS(Table2[Sub-Sector],Table4[[#This Row],[Sub-Sector]],Table2[6M Return vs Nifty],"&gt;=10")/Table4[[#This Row],[Count]]</f>
        <v>0.5</v>
      </c>
      <c r="G120" s="2">
        <f>COUNTIFS(Table2[Sub-Sector],Table4[[#This Row],[Sub-Sector]],Table2[1Y Return vs Nifty],"&gt;=10")/Table4[[#This Row],[Count]]</f>
        <v>0</v>
      </c>
      <c r="H120" s="2">
        <f>COUNTIFS(Table2[Sub-Sector],Table4[[#This Row],[Sub-Sector]],Table2[RSI Exponential â€“ 14D],"&gt;=50")/Table4[[#This Row],[Count]]</f>
        <v>0.5</v>
      </c>
      <c r="I120" s="2">
        <f>COUNTIFS(Table2[Sub-Sector],Table4[[#This Row],[Sub-Sector]],Table2[Relative Volume],"&gt;=1")/Table4[[#This Row],[Count]]</f>
        <v>0</v>
      </c>
      <c r="J120" s="2">
        <f>COUNTIFS(Table2[Sub-Sector],Table4[[#This Row],[Sub-Sector]],Table2[% Away From Day Low],"&gt;=0.05")/Table4[[#This Row],[Count]]</f>
        <v>0</v>
      </c>
      <c r="K120" s="2">
        <f>COUNTIFS(Table2[Sub-Sector],Table4[[#This Row],[Sub-Sector]],Table2[% Away From Day High],"&lt;=0.05")/Table4[[#This Row],[Count]]</f>
        <v>1</v>
      </c>
      <c r="L120" s="2">
        <f>COUNTIFS(Table2[Sub-Sector],Table4[[#This Row],[Sub-Sector]],Table2[% Away From Current Week Low],"&gt;=0.05")/Table4[[#This Row],[Count]]</f>
        <v>0</v>
      </c>
      <c r="M120" s="2">
        <f>COUNTIFS(Table2[Sub-Sector],Table4[[#This Row],[Sub-Sector]],Table2[% Away From Current Week High],"&lt;=0.05")/Table4[[#This Row],[Count]]</f>
        <v>1</v>
      </c>
      <c r="N120" s="2">
        <f>COUNTIFS(Table2[Sub-Sector],Table4[[#This Row],[Sub-Sector]],Table2[% Away From Current Month Low],"&gt;=0.05")/Table4[[#This Row],[Count]]</f>
        <v>1</v>
      </c>
      <c r="O120" s="2">
        <f>COUNTIFS(Table2[Sub-Sector],Table4[[#This Row],[Sub-Sector]],Table2[% Away From Current Month High],"&lt;=0.05")/Table4[[#This Row],[Count]]</f>
        <v>0</v>
      </c>
      <c r="P120" s="2">
        <f>COUNTIFS(Table2[Sub-Sector],Table4[[#This Row],[Sub-Sector]],Table2[% Away From 52W High],"&lt;=10")/Table4[[#This Row],[Count]]</f>
        <v>0</v>
      </c>
      <c r="Q120" s="2">
        <f>COUNTIFS(Table2[Sub-Sector],Table4[[#This Row],[Sub-Sector]],Table2[% Away From 52W Low],"&gt;=10")/Table4[[#This Row],[Count]]</f>
        <v>1</v>
      </c>
      <c r="R120" s="2">
        <f>COUNTIFS(Table2[Sub-Sector],Table4[[#This Row],[Sub-Sector]],Table2[% Price above 20 EMA],"&gt;=0")/Table4[[#This Row],[Count]]</f>
        <v>0.5</v>
      </c>
      <c r="S120" s="2">
        <f>COUNTIFS(Table2[Sub-Sector],Table4[[#This Row],[Sub-Sector]],Table2[% Price above 50 EMA],"&gt;=0")/Table4[[#This Row],[Count]]</f>
        <v>0.5</v>
      </c>
      <c r="T120" s="2">
        <f>COUNTIFS(Table2[Sub-Sector],Table4[[#This Row],[Sub-Sector]],Table2[% Price above 200 EMA],"&gt;=0")/Table4[[#This Row],[Count]]</f>
        <v>1</v>
      </c>
      <c r="U120" s="2">
        <f>COUNTIFS(Table2[Sub-Sector],Table4[[#This Row],[Sub-Sector]],Table2[Rate of Change - Zone],"Positive")/Table4[[#This Row],[Count]]</f>
        <v>0.5</v>
      </c>
      <c r="V120" s="2">
        <f>COUNTIFS(Table2[Sub-Sector],Table4[[#This Row],[Sub-Sector]],Table2[Sharpe Ratio],"&gt;=0.10")/Table4[[#This Row],[Count]]</f>
        <v>0.5</v>
      </c>
      <c r="W120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651.5</v>
      </c>
      <c r="X120">
        <f>_xlfn.RANK.AVG(Table4[[#This Row],[Score]],Table4[Score],1)</f>
        <v>115</v>
      </c>
      <c r="Y120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367.5</v>
      </c>
      <c r="Z120">
        <f>_xlfn.RANK.AVG(Table4[[#This Row],[Score 2 ]],Table4[[Score 2 ]],1)</f>
        <v>119</v>
      </c>
    </row>
    <row r="121" spans="1:26" x14ac:dyDescent="0.3">
      <c r="A121" t="s">
        <v>98</v>
      </c>
      <c r="B121">
        <f>COUNTIFS(Table2[Sub-Sector],Table4[[#This Row],[Sub-Sector]])</f>
        <v>4</v>
      </c>
      <c r="C121" s="2">
        <f>COUNTIFS(Table2[Sub-Sector],Table4[[#This Row],[Sub-Sector]],Table2[Uptrend],"Uptrend")/Table4[[#This Row],[Count]]</f>
        <v>0.5</v>
      </c>
      <c r="D121" s="2">
        <f>COUNTIFS(Table2[Sub-Sector],Table4[[#This Row],[Sub-Sector]],Table2[1W Return vs Nifty],"&gt;=5")/Table4[[#This Row],[Count]]</f>
        <v>0</v>
      </c>
      <c r="E121" s="2">
        <f>COUNTIFS(Table2[Sub-Sector],Table4[[#This Row],[Sub-Sector]],Table2[1M Return vs Nifty],"&gt;=5")/Table4[[#This Row],[Count]]</f>
        <v>0.75</v>
      </c>
      <c r="F121" s="2">
        <f>COUNTIFS(Table2[Sub-Sector],Table4[[#This Row],[Sub-Sector]],Table2[6M Return vs Nifty],"&gt;=10")/Table4[[#This Row],[Count]]</f>
        <v>0</v>
      </c>
      <c r="G121" s="2">
        <f>COUNTIFS(Table2[Sub-Sector],Table4[[#This Row],[Sub-Sector]],Table2[1Y Return vs Nifty],"&gt;=10")/Table4[[#This Row],[Count]]</f>
        <v>0</v>
      </c>
      <c r="H121" s="2">
        <f>COUNTIFS(Table2[Sub-Sector],Table4[[#This Row],[Sub-Sector]],Table2[RSI Exponential â€“ 14D],"&gt;=50")/Table4[[#This Row],[Count]]</f>
        <v>1</v>
      </c>
      <c r="I121" s="2">
        <f>COUNTIFS(Table2[Sub-Sector],Table4[[#This Row],[Sub-Sector]],Table2[Relative Volume],"&gt;=1")/Table4[[#This Row],[Count]]</f>
        <v>0</v>
      </c>
      <c r="J121" s="2">
        <f>COUNTIFS(Table2[Sub-Sector],Table4[[#This Row],[Sub-Sector]],Table2[% Away From Day Low],"&gt;=0.05")/Table4[[#This Row],[Count]]</f>
        <v>0</v>
      </c>
      <c r="K121" s="2">
        <f>COUNTIFS(Table2[Sub-Sector],Table4[[#This Row],[Sub-Sector]],Table2[% Away From Day High],"&lt;=0.05")/Table4[[#This Row],[Count]]</f>
        <v>1</v>
      </c>
      <c r="L121" s="2">
        <f>COUNTIFS(Table2[Sub-Sector],Table4[[#This Row],[Sub-Sector]],Table2[% Away From Current Week Low],"&gt;=0.05")/Table4[[#This Row],[Count]]</f>
        <v>0</v>
      </c>
      <c r="M121" s="2">
        <f>COUNTIFS(Table2[Sub-Sector],Table4[[#This Row],[Sub-Sector]],Table2[% Away From Current Week High],"&lt;=0.05")/Table4[[#This Row],[Count]]</f>
        <v>0.75</v>
      </c>
      <c r="N121" s="2">
        <f>COUNTIFS(Table2[Sub-Sector],Table4[[#This Row],[Sub-Sector]],Table2[% Away From Current Month Low],"&gt;=0.05")/Table4[[#This Row],[Count]]</f>
        <v>0.5</v>
      </c>
      <c r="O121" s="2">
        <f>COUNTIFS(Table2[Sub-Sector],Table4[[#This Row],[Sub-Sector]],Table2[% Away From Current Month High],"&lt;=0.05")/Table4[[#This Row],[Count]]</f>
        <v>0.5</v>
      </c>
      <c r="P121" s="2">
        <f>COUNTIFS(Table2[Sub-Sector],Table4[[#This Row],[Sub-Sector]],Table2[% Away From 52W High],"&lt;=10")/Table4[[#This Row],[Count]]</f>
        <v>0.25</v>
      </c>
      <c r="Q121" s="2">
        <f>COUNTIFS(Table2[Sub-Sector],Table4[[#This Row],[Sub-Sector]],Table2[% Away From 52W Low],"&gt;=10")/Table4[[#This Row],[Count]]</f>
        <v>1</v>
      </c>
      <c r="R121" s="2">
        <f>COUNTIFS(Table2[Sub-Sector],Table4[[#This Row],[Sub-Sector]],Table2[% Price above 20 EMA],"&gt;=0")/Table4[[#This Row],[Count]]</f>
        <v>0.75</v>
      </c>
      <c r="S121" s="2">
        <f>COUNTIFS(Table2[Sub-Sector],Table4[[#This Row],[Sub-Sector]],Table2[% Price above 50 EMA],"&gt;=0")/Table4[[#This Row],[Count]]</f>
        <v>1</v>
      </c>
      <c r="T121" s="2">
        <f>COUNTIFS(Table2[Sub-Sector],Table4[[#This Row],[Sub-Sector]],Table2[% Price above 200 EMA],"&gt;=0")/Table4[[#This Row],[Count]]</f>
        <v>1</v>
      </c>
      <c r="U121" s="2">
        <f>COUNTIFS(Table2[Sub-Sector],Table4[[#This Row],[Sub-Sector]],Table2[Rate of Change - Zone],"Positive")/Table4[[#This Row],[Count]]</f>
        <v>0.5</v>
      </c>
      <c r="V121" s="2">
        <f>COUNTIFS(Table2[Sub-Sector],Table4[[#This Row],[Sub-Sector]],Table2[Sharpe Ratio],"&gt;=0.10")/Table4[[#This Row],[Count]]</f>
        <v>0</v>
      </c>
      <c r="W121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622</v>
      </c>
      <c r="X121">
        <f>_xlfn.RANK.AVG(Table4[[#This Row],[Score]],Table4[Score],1)</f>
        <v>111</v>
      </c>
      <c r="Y121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427.5</v>
      </c>
      <c r="Z121">
        <f>_xlfn.RANK.AVG(Table4[[#This Row],[Score 2 ]],Table4[[Score 2 ]],1)</f>
        <v>120</v>
      </c>
    </row>
    <row r="122" spans="1:26" x14ac:dyDescent="0.3">
      <c r="A122" t="s">
        <v>530</v>
      </c>
      <c r="B122">
        <f>COUNTIFS(Table2[Sub-Sector],Table4[[#This Row],[Sub-Sector]])</f>
        <v>1</v>
      </c>
      <c r="C122" s="2">
        <f>COUNTIFS(Table2[Sub-Sector],Table4[[#This Row],[Sub-Sector]],Table2[Uptrend],"Uptrend")/Table4[[#This Row],[Count]]</f>
        <v>1</v>
      </c>
      <c r="D122" s="2">
        <f>COUNTIFS(Table2[Sub-Sector],Table4[[#This Row],[Sub-Sector]],Table2[1W Return vs Nifty],"&gt;=5")/Table4[[#This Row],[Count]]</f>
        <v>0</v>
      </c>
      <c r="E122" s="2">
        <f>COUNTIFS(Table2[Sub-Sector],Table4[[#This Row],[Sub-Sector]],Table2[1M Return vs Nifty],"&gt;=5")/Table4[[#This Row],[Count]]</f>
        <v>0</v>
      </c>
      <c r="F122" s="2">
        <f>COUNTIFS(Table2[Sub-Sector],Table4[[#This Row],[Sub-Sector]],Table2[6M Return vs Nifty],"&gt;=10")/Table4[[#This Row],[Count]]</f>
        <v>0</v>
      </c>
      <c r="G122" s="2">
        <f>COUNTIFS(Table2[Sub-Sector],Table4[[#This Row],[Sub-Sector]],Table2[1Y Return vs Nifty],"&gt;=10")/Table4[[#This Row],[Count]]</f>
        <v>0</v>
      </c>
      <c r="H122" s="2">
        <f>COUNTIFS(Table2[Sub-Sector],Table4[[#This Row],[Sub-Sector]],Table2[RSI Exponential â€“ 14D],"&gt;=50")/Table4[[#This Row],[Count]]</f>
        <v>0</v>
      </c>
      <c r="I122" s="2">
        <f>COUNTIFS(Table2[Sub-Sector],Table4[[#This Row],[Sub-Sector]],Table2[Relative Volume],"&gt;=1")/Table4[[#This Row],[Count]]</f>
        <v>0</v>
      </c>
      <c r="J122" s="2">
        <f>COUNTIFS(Table2[Sub-Sector],Table4[[#This Row],[Sub-Sector]],Table2[% Away From Day Low],"&gt;=0.05")/Table4[[#This Row],[Count]]</f>
        <v>0</v>
      </c>
      <c r="K122" s="2">
        <f>COUNTIFS(Table2[Sub-Sector],Table4[[#This Row],[Sub-Sector]],Table2[% Away From Day High],"&lt;=0.05")/Table4[[#This Row],[Count]]</f>
        <v>1</v>
      </c>
      <c r="L122" s="2">
        <f>COUNTIFS(Table2[Sub-Sector],Table4[[#This Row],[Sub-Sector]],Table2[% Away From Current Week Low],"&gt;=0.05")/Table4[[#This Row],[Count]]</f>
        <v>0</v>
      </c>
      <c r="M122" s="2">
        <f>COUNTIFS(Table2[Sub-Sector],Table4[[#This Row],[Sub-Sector]],Table2[% Away From Current Week High],"&lt;=0.05")/Table4[[#This Row],[Count]]</f>
        <v>1</v>
      </c>
      <c r="N122" s="2">
        <f>COUNTIFS(Table2[Sub-Sector],Table4[[#This Row],[Sub-Sector]],Table2[% Away From Current Month Low],"&gt;=0.05")/Table4[[#This Row],[Count]]</f>
        <v>0</v>
      </c>
      <c r="O122" s="2">
        <f>COUNTIFS(Table2[Sub-Sector],Table4[[#This Row],[Sub-Sector]],Table2[% Away From Current Month High],"&lt;=0.05")/Table4[[#This Row],[Count]]</f>
        <v>0</v>
      </c>
      <c r="P122" s="2">
        <f>COUNTIFS(Table2[Sub-Sector],Table4[[#This Row],[Sub-Sector]],Table2[% Away From 52W High],"&lt;=10")/Table4[[#This Row],[Count]]</f>
        <v>0</v>
      </c>
      <c r="Q122" s="2">
        <f>COUNTIFS(Table2[Sub-Sector],Table4[[#This Row],[Sub-Sector]],Table2[% Away From 52W Low],"&gt;=10")/Table4[[#This Row],[Count]]</f>
        <v>1</v>
      </c>
      <c r="R122" s="2">
        <f>COUNTIFS(Table2[Sub-Sector],Table4[[#This Row],[Sub-Sector]],Table2[% Price above 20 EMA],"&gt;=0")/Table4[[#This Row],[Count]]</f>
        <v>0</v>
      </c>
      <c r="S122" s="2">
        <f>COUNTIFS(Table2[Sub-Sector],Table4[[#This Row],[Sub-Sector]],Table2[% Price above 50 EMA],"&gt;=0")/Table4[[#This Row],[Count]]</f>
        <v>0</v>
      </c>
      <c r="T122" s="2">
        <f>COUNTIFS(Table2[Sub-Sector],Table4[[#This Row],[Sub-Sector]],Table2[% Price above 200 EMA],"&gt;=0")/Table4[[#This Row],[Count]]</f>
        <v>1</v>
      </c>
      <c r="U122" s="2">
        <f>COUNTIFS(Table2[Sub-Sector],Table4[[#This Row],[Sub-Sector]],Table2[Rate of Change - Zone],"Positive")/Table4[[#This Row],[Count]]</f>
        <v>0</v>
      </c>
      <c r="V122" s="2">
        <f>COUNTIFS(Table2[Sub-Sector],Table4[[#This Row],[Sub-Sector]],Table2[Sharpe Ratio],"&gt;=0.10")/Table4[[#This Row],[Count]]</f>
        <v>0</v>
      </c>
      <c r="W122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660</v>
      </c>
      <c r="X122">
        <f>_xlfn.RANK.AVG(Table4[[#This Row],[Score]],Table4[Score],1)</f>
        <v>116</v>
      </c>
      <c r="Y122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440</v>
      </c>
      <c r="Z122">
        <f>_xlfn.RANK.AVG(Table4[[#This Row],[Score 2 ]],Table4[[Score 2 ]],1)</f>
        <v>121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AF596-8512-40D0-97CA-7E5F30C5E4AA}">
  <dimension ref="A1:AV738"/>
  <sheetViews>
    <sheetView tabSelected="1" topLeftCell="AK1" workbookViewId="0">
      <selection activeCell="AK2" sqref="AK2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21875" bestFit="1" customWidth="1"/>
    <col min="7" max="7" width="18.21875" bestFit="1" customWidth="1"/>
    <col min="8" max="8" width="25.2187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77734375" bestFit="1" customWidth="1"/>
    <col min="26" max="26" width="19.109375" bestFit="1" customWidth="1"/>
    <col min="27" max="27" width="19.88671875" bestFit="1" customWidth="1"/>
    <col min="28" max="28" width="20.2187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21875" bestFit="1" customWidth="1"/>
    <col min="33" max="33" width="32" bestFit="1" customWidth="1"/>
    <col min="34" max="34" width="32.33203125" bestFit="1" customWidth="1"/>
    <col min="35" max="35" width="23.21875" bestFit="1" customWidth="1"/>
    <col min="36" max="36" width="22.88671875" bestFit="1" customWidth="1"/>
    <col min="37" max="37" width="18.21875" bestFit="1" customWidth="1"/>
    <col min="38" max="38" width="28.88671875" bestFit="1" customWidth="1"/>
    <col min="39" max="39" width="34.7773437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12.6640625" bestFit="1" customWidth="1"/>
    <col min="45" max="45" width="9.88671875" bestFit="1" customWidth="1"/>
    <col min="46" max="46" width="10.6640625" bestFit="1" customWidth="1"/>
    <col min="47" max="47" width="13.777343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10608</v>
      </c>
      <c r="D1" t="s">
        <v>2</v>
      </c>
      <c r="E1" t="s">
        <v>3</v>
      </c>
      <c r="F1" t="s">
        <v>4</v>
      </c>
      <c r="G1" t="s">
        <v>5</v>
      </c>
      <c r="H1" t="s">
        <v>10630</v>
      </c>
      <c r="I1" t="s">
        <v>6</v>
      </c>
      <c r="J1" t="s">
        <v>10631</v>
      </c>
      <c r="K1" t="s">
        <v>7</v>
      </c>
      <c r="L1" t="s">
        <v>10632</v>
      </c>
      <c r="M1" t="s">
        <v>8</v>
      </c>
      <c r="N1" t="s">
        <v>10633</v>
      </c>
      <c r="O1" t="s">
        <v>10634</v>
      </c>
      <c r="P1" t="s">
        <v>9</v>
      </c>
      <c r="Q1" t="s">
        <v>10</v>
      </c>
      <c r="R1" t="s">
        <v>11</v>
      </c>
      <c r="S1" s="2" t="s">
        <v>10635</v>
      </c>
      <c r="T1" s="2" t="s">
        <v>10636</v>
      </c>
      <c r="U1" s="2" t="s">
        <v>10637</v>
      </c>
      <c r="V1" t="s">
        <v>12</v>
      </c>
      <c r="W1" t="s">
        <v>10638</v>
      </c>
      <c r="X1" t="s">
        <v>10639</v>
      </c>
      <c r="Y1" t="s">
        <v>10640</v>
      </c>
      <c r="Z1" t="s">
        <v>10641</v>
      </c>
      <c r="AA1" t="s">
        <v>10642</v>
      </c>
      <c r="AB1" t="s">
        <v>10643</v>
      </c>
      <c r="AC1" s="2" t="s">
        <v>10644</v>
      </c>
      <c r="AD1" s="2" t="s">
        <v>10645</v>
      </c>
      <c r="AE1" s="2" t="s">
        <v>10646</v>
      </c>
      <c r="AF1" s="2" t="s">
        <v>10647</v>
      </c>
      <c r="AG1" s="2" t="s">
        <v>10648</v>
      </c>
      <c r="AH1" s="2" t="s">
        <v>10649</v>
      </c>
      <c r="AI1" t="s">
        <v>13</v>
      </c>
      <c r="AJ1" t="s">
        <v>14</v>
      </c>
      <c r="AK1" t="s">
        <v>10650</v>
      </c>
      <c r="AL1" t="s">
        <v>10651</v>
      </c>
      <c r="AM1" t="s">
        <v>10652</v>
      </c>
      <c r="AN1" t="s">
        <v>10653</v>
      </c>
      <c r="AO1" t="s">
        <v>10654</v>
      </c>
      <c r="AP1" t="s">
        <v>15</v>
      </c>
      <c r="AQ1" s="3" t="s">
        <v>10658</v>
      </c>
      <c r="AR1" s="3" t="s">
        <v>10659</v>
      </c>
      <c r="AS1" s="3" t="s">
        <v>10660</v>
      </c>
      <c r="AT1" s="3" t="s">
        <v>10661</v>
      </c>
      <c r="AU1" s="3" t="s">
        <v>10662</v>
      </c>
      <c r="AV1" s="3" t="s">
        <v>10663</v>
      </c>
    </row>
    <row r="2" spans="1:48" x14ac:dyDescent="0.3">
      <c r="A2" t="s">
        <v>994</v>
      </c>
      <c r="B2" t="s">
        <v>995</v>
      </c>
      <c r="C2" t="s">
        <v>10621</v>
      </c>
      <c r="D2" t="s">
        <v>133</v>
      </c>
      <c r="E2">
        <v>14534.87853865</v>
      </c>
      <c r="F2">
        <v>558.15</v>
      </c>
      <c r="G2">
        <v>213.56522207193001</v>
      </c>
      <c r="H2">
        <f>(Table2[[#This Row],[1Y Return vs Nifty]]-AVERAGE(Table2[1Y Return vs Nifty]))/_xlfn.STDEV.P(Table2[1Y Return vs Nifty])</f>
        <v>2.836063089818452</v>
      </c>
      <c r="I2">
        <v>47.975862375381098</v>
      </c>
      <c r="J2">
        <f>(Table2[[#This Row],[1M Return vs Nifty]]-AVERAGE(Table2[1M Return vs Nifty]))/_xlfn.STDEV.P(Table2[1M Return vs Nifty])</f>
        <v>3.8874018377354589</v>
      </c>
      <c r="K2">
        <v>190.71088665031499</v>
      </c>
      <c r="L2">
        <f>(Table2[[#This Row],[6M Return vs Nifty]]-AVERAGE(Table2[6M Return vs Nifty]))/_xlfn.STDEV.P(Table2[6M Return vs Nifty])</f>
        <v>6.2062643436018909</v>
      </c>
      <c r="M2">
        <v>23.051669710954201</v>
      </c>
      <c r="N2">
        <f>(Table2[[#This Row],[1W Return vs Nifty]]-AVERAGE(Table2[1W Return vs Nifty]))/_xlfn.STDEV.P(Table2[1W Return vs Nifty])</f>
        <v>4.437598062079803</v>
      </c>
      <c r="O2">
        <v>470.43</v>
      </c>
      <c r="P2">
        <v>405.81961982076399</v>
      </c>
      <c r="Q2">
        <v>281.38753276760701</v>
      </c>
      <c r="R2">
        <v>84.791425382972903</v>
      </c>
      <c r="S2" s="2">
        <f>(Table2[[#This Row],[Close Price]]-Table2[[#This Row],[20D EMA]])/Table2[[#This Row],[20D EMA]]</f>
        <v>0.18646769976404559</v>
      </c>
      <c r="T2" s="2">
        <f>(Table2[[#This Row],[Close Price]]-Table2[[#This Row],[50D EMA]])/Table2[[#This Row],[50D EMA]]</f>
        <v>0.37536475009886133</v>
      </c>
      <c r="U2" s="2">
        <f>(Table2[[#This Row],[Close Price]]-Table2[[#This Row],[200D EMA]])/Table2[[#This Row],[200D EMA]]</f>
        <v>0.98356336014704027</v>
      </c>
      <c r="V2">
        <v>0.77863222611132799</v>
      </c>
      <c r="W2">
        <v>553.35</v>
      </c>
      <c r="X2">
        <v>592</v>
      </c>
      <c r="Y2">
        <v>499.05</v>
      </c>
      <c r="Z2">
        <v>592</v>
      </c>
      <c r="AA2">
        <v>404</v>
      </c>
      <c r="AB2">
        <v>592</v>
      </c>
      <c r="AC2" s="2">
        <f>(Table2[[#This Row],[Close Price]]/Table2[[#This Row],[Day Low]])-1</f>
        <v>8.6744375169420795E-3</v>
      </c>
      <c r="AD2" s="2">
        <f>(Table2[[#This Row],[Day High]]/Table2[[#This Row],[Close Price]])-1</f>
        <v>6.0646779539550444E-2</v>
      </c>
      <c r="AE2" s="2">
        <f>(Table2[[#This Row],[Close Price]]/Table2[[#This Row],[Current Week Low]])-1</f>
        <v>0.11842500751427698</v>
      </c>
      <c r="AF2" s="2">
        <f>(Table2[[#This Row],[Current Week High]]/Table2[[#This Row],[Close Price]])-1</f>
        <v>6.0646779539550444E-2</v>
      </c>
      <c r="AG2" s="2">
        <f>(Table2[[#This Row],[Close Price]]/Table2[[#This Row],[Current Month Low]])-1</f>
        <v>0.38155940594059401</v>
      </c>
      <c r="AH2" s="2">
        <f>(Table2[[#This Row],[Current Month High]]/Table2[[#This Row],[Close Price]])-1</f>
        <v>6.0646779539550444E-2</v>
      </c>
      <c r="AI2">
        <v>6.0646779539550399</v>
      </c>
      <c r="AJ2">
        <v>280.45738045738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0.97</v>
      </c>
      <c r="AM2" t="s">
        <v>10656</v>
      </c>
      <c r="AN2">
        <v>30.33</v>
      </c>
      <c r="AO2" t="s">
        <v>10656</v>
      </c>
      <c r="AP2">
        <v>0.27847789601023298</v>
      </c>
      <c r="AQ2">
        <f>(Table2[[#This Row],[Sharpe Ratio]]-AVERAGE(Table2[Sharpe Ratio]))/_xlfn.STDEV.P(Table2[Sharpe Ratio])</f>
        <v>2.4415262311535235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19.808853564389128</v>
      </c>
      <c r="AS2">
        <f>_xlfn.RANK.AVG(Table2[[#This Row],[1Y Return vs Nifty Z-Score]],Table2[1Y Return vs Nifty Z-Score])</f>
        <v>15</v>
      </c>
      <c r="AT2">
        <f>_xlfn.RANK.AVG(Table2[[#This Row],[6M Return vs Nifty Z-Score]],Table2[6M Return vs Nifty Z-Score])</f>
        <v>1</v>
      </c>
      <c r="AU2">
        <f>_xlfn.RANK.AVG(Table2[[#This Row],[Sharpe Ratio Z-Score]],Table2[Sharpe Ratio Z-Score])</f>
        <v>3</v>
      </c>
      <c r="AV2">
        <f>(Table2[[#This Row],[Rank 1Y]]+Table2[[#This Row],[Rank 6M]]+Table2[[#This Row],[Rank Sharpe]])/3</f>
        <v>6.333333333333333</v>
      </c>
    </row>
    <row r="3" spans="1:48" x14ac:dyDescent="0.3">
      <c r="A3" t="s">
        <v>220</v>
      </c>
      <c r="B3" t="s">
        <v>221</v>
      </c>
      <c r="C3" t="s">
        <v>10614</v>
      </c>
      <c r="D3" t="s">
        <v>124</v>
      </c>
      <c r="E3">
        <v>119002.52220750001</v>
      </c>
      <c r="F3">
        <v>572.70000000000005</v>
      </c>
      <c r="G3">
        <v>331.96598628055699</v>
      </c>
      <c r="H3">
        <f>(Table2[[#This Row],[1Y Return vs Nifty]]-AVERAGE(Table2[1Y Return vs Nifty]))/_xlfn.STDEV.P(Table2[1Y Return vs Nifty])</f>
        <v>4.6822441181735357</v>
      </c>
      <c r="I3">
        <v>-11.225568563631899</v>
      </c>
      <c r="J3">
        <f>(Table2[[#This Row],[1M Return vs Nifty]]-AVERAGE(Table2[1M Return vs Nifty]))/_xlfn.STDEV.P(Table2[1M Return vs Nifty])</f>
        <v>-1.1907767883660931</v>
      </c>
      <c r="K3">
        <v>104.687848539017</v>
      </c>
      <c r="L3">
        <f>(Table2[[#This Row],[6M Return vs Nifty]]-AVERAGE(Table2[6M Return vs Nifty]))/_xlfn.STDEV.P(Table2[6M Return vs Nifty])</f>
        <v>3.2894144530585985</v>
      </c>
      <c r="M3">
        <v>-0.131391290254607</v>
      </c>
      <c r="N3">
        <f>(Table2[[#This Row],[1W Return vs Nifty]]-AVERAGE(Table2[1W Return vs Nifty]))/_xlfn.STDEV.P(Table2[1W Return vs Nifty])</f>
        <v>-0.64650868317382615</v>
      </c>
      <c r="O3">
        <v>564.17999999999995</v>
      </c>
      <c r="P3">
        <v>519.54251991056105</v>
      </c>
      <c r="Q3">
        <v>352.32726350861702</v>
      </c>
      <c r="R3">
        <v>52.655391512496799</v>
      </c>
      <c r="S3" s="2">
        <f>(Table2[[#This Row],[Close Price]]-Table2[[#This Row],[20D EMA]])/Table2[[#This Row],[20D EMA]]</f>
        <v>1.5101563330852026E-2</v>
      </c>
      <c r="T3" s="2">
        <f>(Table2[[#This Row],[Close Price]]-Table2[[#This Row],[50D EMA]])/Table2[[#This Row],[50D EMA]]</f>
        <v>0.10231593768030771</v>
      </c>
      <c r="U3" s="2">
        <f>(Table2[[#This Row],[Close Price]]-Table2[[#This Row],[200D EMA]])/Table2[[#This Row],[200D EMA]]</f>
        <v>0.62547738797396035</v>
      </c>
      <c r="V3">
        <v>0.58737454729951899</v>
      </c>
      <c r="W3">
        <v>568.65</v>
      </c>
      <c r="X3">
        <v>594.5</v>
      </c>
      <c r="Y3">
        <v>553</v>
      </c>
      <c r="Z3">
        <v>594.5</v>
      </c>
      <c r="AA3">
        <v>514</v>
      </c>
      <c r="AB3">
        <v>607</v>
      </c>
      <c r="AC3" s="2">
        <f>(Table2[[#This Row],[Close Price]]/Table2[[#This Row],[Day Low]])-1</f>
        <v>7.1221313637563899E-3</v>
      </c>
      <c r="AD3" s="2">
        <f>(Table2[[#This Row],[Day High]]/Table2[[#This Row],[Close Price]])-1</f>
        <v>3.8065304697048941E-2</v>
      </c>
      <c r="AE3" s="2">
        <f>(Table2[[#This Row],[Close Price]]/Table2[[#This Row],[Current Week Low]])-1</f>
        <v>3.5623869801085117E-2</v>
      </c>
      <c r="AF3" s="2">
        <f>(Table2[[#This Row],[Current Week High]]/Table2[[#This Row],[Close Price]])-1</f>
        <v>3.8065304697048941E-2</v>
      </c>
      <c r="AG3" s="2">
        <f>(Table2[[#This Row],[Close Price]]/Table2[[#This Row],[Current Month Low]])-1</f>
        <v>0.11420233463035023</v>
      </c>
      <c r="AH3" s="2">
        <f>(Table2[[#This Row],[Current Month High]]/Table2[[#This Row],[Close Price]])-1</f>
        <v>5.9891740876549582E-2</v>
      </c>
      <c r="AI3">
        <v>12.9736336650951</v>
      </c>
      <c r="AJ3">
        <v>365.60975609756099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0.44</v>
      </c>
      <c r="AM3" t="s">
        <v>10656</v>
      </c>
      <c r="AN3">
        <v>4.88</v>
      </c>
      <c r="AO3" t="s">
        <v>10656</v>
      </c>
      <c r="AP3">
        <v>0.22714844631929201</v>
      </c>
      <c r="AQ3">
        <f>(Table2[[#This Row],[Sharpe Ratio]]-AVERAGE(Table2[Sharpe Ratio]))/_xlfn.STDEV.P(Table2[Sharpe Ratio])</f>
        <v>1.8505458304346554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7.9849189301268719</v>
      </c>
      <c r="AS3">
        <f>_xlfn.RANK.AVG(Table2[[#This Row],[1Y Return vs Nifty Z-Score]],Table2[1Y Return vs Nifty Z-Score])</f>
        <v>3</v>
      </c>
      <c r="AT3">
        <f>_xlfn.RANK.AVG(Table2[[#This Row],[6M Return vs Nifty Z-Score]],Table2[6M Return vs Nifty Z-Score])</f>
        <v>6</v>
      </c>
      <c r="AU3">
        <f>_xlfn.RANK.AVG(Table2[[#This Row],[Sharpe Ratio Z-Score]],Table2[Sharpe Ratio Z-Score])</f>
        <v>23</v>
      </c>
      <c r="AV3">
        <f>(Table2[[#This Row],[Rank 1Y]]+Table2[[#This Row],[Rank 6M]]+Table2[[#This Row],[Rank Sharpe]])/3</f>
        <v>10.666666666666666</v>
      </c>
    </row>
    <row r="4" spans="1:48" x14ac:dyDescent="0.3">
      <c r="A4" t="s">
        <v>436</v>
      </c>
      <c r="B4" t="s">
        <v>437</v>
      </c>
      <c r="C4" t="s">
        <v>10622</v>
      </c>
      <c r="D4" t="s">
        <v>313</v>
      </c>
      <c r="E4">
        <v>54456.406056100001</v>
      </c>
      <c r="F4">
        <v>2085.1999999999998</v>
      </c>
      <c r="G4">
        <v>353.23922670156497</v>
      </c>
      <c r="H4">
        <f>(Table2[[#This Row],[1Y Return vs Nifty]]-AVERAGE(Table2[1Y Return vs Nifty]))/_xlfn.STDEV.P(Table2[1Y Return vs Nifty])</f>
        <v>5.0139501940540816</v>
      </c>
      <c r="I4">
        <v>-24.99557737248</v>
      </c>
      <c r="J4">
        <f>(Table2[[#This Row],[1M Return vs Nifty]]-AVERAGE(Table2[1M Return vs Nifty]))/_xlfn.STDEV.P(Table2[1M Return vs Nifty])</f>
        <v>-2.3719402046078071</v>
      </c>
      <c r="K4">
        <v>131.080127433417</v>
      </c>
      <c r="L4">
        <f>(Table2[[#This Row],[6M Return vs Nifty]]-AVERAGE(Table2[6M Return vs Nifty]))/_xlfn.STDEV.P(Table2[6M Return vs Nifty])</f>
        <v>4.1843179288544396</v>
      </c>
      <c r="M4">
        <v>-8.5193721048938809</v>
      </c>
      <c r="N4">
        <f>(Table2[[#This Row],[1W Return vs Nifty]]-AVERAGE(Table2[1W Return vs Nifty]))/_xlfn.STDEV.P(Table2[1W Return vs Nifty])</f>
        <v>-2.4860151157601855</v>
      </c>
      <c r="O4">
        <v>2277.73</v>
      </c>
      <c r="P4">
        <v>2253.4379851826302</v>
      </c>
      <c r="Q4">
        <v>1522.03581119006</v>
      </c>
      <c r="R4">
        <v>26.197842982106899</v>
      </c>
      <c r="S4" s="2">
        <f>(Table2[[#This Row],[Close Price]]-Table2[[#This Row],[20D EMA]])/Table2[[#This Row],[20D EMA]]</f>
        <v>-8.452713886193719E-2</v>
      </c>
      <c r="T4" s="2">
        <f>(Table2[[#This Row],[Close Price]]-Table2[[#This Row],[50D EMA]])/Table2[[#This Row],[50D EMA]]</f>
        <v>-7.4658360375954844E-2</v>
      </c>
      <c r="U4" s="2">
        <f>(Table2[[#This Row],[Close Price]]-Table2[[#This Row],[200D EMA]])/Table2[[#This Row],[200D EMA]]</f>
        <v>0.37000718686744238</v>
      </c>
      <c r="V4">
        <v>0.40450313711558999</v>
      </c>
      <c r="W4">
        <v>2061.25</v>
      </c>
      <c r="X4">
        <v>2114.15</v>
      </c>
      <c r="Y4">
        <v>2038</v>
      </c>
      <c r="Z4">
        <v>2219.6999999999998</v>
      </c>
      <c r="AA4">
        <v>2038</v>
      </c>
      <c r="AB4">
        <v>2689.8</v>
      </c>
      <c r="AC4" s="2">
        <f>(Table2[[#This Row],[Close Price]]/Table2[[#This Row],[Day Low]])-1</f>
        <v>1.1619163129169108E-2</v>
      </c>
      <c r="AD4" s="2">
        <f>(Table2[[#This Row],[Day High]]/Table2[[#This Row],[Close Price]])-1</f>
        <v>1.3883560329944533E-2</v>
      </c>
      <c r="AE4" s="2">
        <f>(Table2[[#This Row],[Close Price]]/Table2[[#This Row],[Current Week Low]])-1</f>
        <v>2.3159960745829045E-2</v>
      </c>
      <c r="AF4" s="2">
        <f>(Table2[[#This Row],[Current Week High]]/Table2[[#This Row],[Close Price]])-1</f>
        <v>6.4502206023403064E-2</v>
      </c>
      <c r="AG4" s="2">
        <f>(Table2[[#This Row],[Close Price]]/Table2[[#This Row],[Current Month Low]])-1</f>
        <v>2.3159960745829045E-2</v>
      </c>
      <c r="AH4" s="2">
        <f>(Table2[[#This Row],[Current Month High]]/Table2[[#This Row],[Close Price]])-1</f>
        <v>0.28994820640705954</v>
      </c>
      <c r="AI4">
        <v>42.885574525225401</v>
      </c>
      <c r="AJ4">
        <v>407.99683293744999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0.02</v>
      </c>
      <c r="AM4" t="s">
        <v>10656</v>
      </c>
      <c r="AN4">
        <v>-8.9600000000000009</v>
      </c>
      <c r="AO4" t="s">
        <v>10655</v>
      </c>
      <c r="AP4">
        <v>0.22225017948947701</v>
      </c>
      <c r="AQ4">
        <f>(Table2[[#This Row],[Sharpe Ratio]]-AVERAGE(Table2[Sharpe Ratio]))/_xlfn.STDEV.P(Table2[Sharpe Ratio])</f>
        <v>1.794149751549303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6.1344625540898328</v>
      </c>
      <c r="AS4">
        <f>_xlfn.RANK.AVG(Table2[[#This Row],[1Y Return vs Nifty Z-Score]],Table2[1Y Return vs Nifty Z-Score])</f>
        <v>2</v>
      </c>
      <c r="AT4">
        <f>_xlfn.RANK.AVG(Table2[[#This Row],[6M Return vs Nifty Z-Score]],Table2[6M Return vs Nifty Z-Score])</f>
        <v>2</v>
      </c>
      <c r="AU4">
        <f>_xlfn.RANK.AVG(Table2[[#This Row],[Sharpe Ratio Z-Score]],Table2[Sharpe Ratio Z-Score])</f>
        <v>29</v>
      </c>
      <c r="AV4">
        <f>(Table2[[#This Row],[Rank 1Y]]+Table2[[#This Row],[Rank 6M]]+Table2[[#This Row],[Rank Sharpe]])/3</f>
        <v>11</v>
      </c>
    </row>
    <row r="5" spans="1:48" x14ac:dyDescent="0.3">
      <c r="A5" t="s">
        <v>971</v>
      </c>
      <c r="B5" t="s">
        <v>972</v>
      </c>
      <c r="C5" t="s">
        <v>10618</v>
      </c>
      <c r="D5" t="s">
        <v>973</v>
      </c>
      <c r="E5">
        <v>14890.777858039901</v>
      </c>
      <c r="F5">
        <v>2138.1999999999998</v>
      </c>
      <c r="G5">
        <v>160.15317816036901</v>
      </c>
      <c r="H5">
        <f>(Table2[[#This Row],[1Y Return vs Nifty]]-AVERAGE(Table2[1Y Return vs Nifty]))/_xlfn.STDEV.P(Table2[1Y Return vs Nifty])</f>
        <v>2.0032280754984368</v>
      </c>
      <c r="I5">
        <v>48.637156032904599</v>
      </c>
      <c r="J5">
        <f>(Table2[[#This Row],[1M Return vs Nifty]]-AVERAGE(Table2[1M Return vs Nifty]))/_xlfn.STDEV.P(Table2[1M Return vs Nifty])</f>
        <v>3.9441262659113896</v>
      </c>
      <c r="K5">
        <v>111.17448879104499</v>
      </c>
      <c r="L5">
        <f>(Table2[[#This Row],[6M Return vs Nifty]]-AVERAGE(Table2[6M Return vs Nifty]))/_xlfn.STDEV.P(Table2[6M Return vs Nifty])</f>
        <v>3.5093619964671658</v>
      </c>
      <c r="M5">
        <v>8.9552989796841604</v>
      </c>
      <c r="N5">
        <f>(Table2[[#This Row],[1W Return vs Nifty]]-AVERAGE(Table2[1W Return vs Nifty]))/_xlfn.STDEV.P(Table2[1W Return vs Nifty])</f>
        <v>1.3462265855215962</v>
      </c>
      <c r="O5">
        <v>1920.95</v>
      </c>
      <c r="P5">
        <v>1653.6972167147701</v>
      </c>
      <c r="Q5">
        <v>1207.31993585191</v>
      </c>
      <c r="R5">
        <v>66.5552476037589</v>
      </c>
      <c r="S5" s="2">
        <f>(Table2[[#This Row],[Close Price]]-Table2[[#This Row],[20D EMA]])/Table2[[#This Row],[20D EMA]]</f>
        <v>0.11309508316197703</v>
      </c>
      <c r="T5" s="2">
        <f>(Table2[[#This Row],[Close Price]]-Table2[[#This Row],[50D EMA]])/Table2[[#This Row],[50D EMA]]</f>
        <v>0.29298155574558049</v>
      </c>
      <c r="U5" s="2">
        <f>(Table2[[#This Row],[Close Price]]-Table2[[#This Row],[200D EMA]])/Table2[[#This Row],[200D EMA]]</f>
        <v>0.77103014412765536</v>
      </c>
      <c r="V5">
        <v>1.8391736611546601</v>
      </c>
      <c r="W5">
        <v>2128.75</v>
      </c>
      <c r="X5">
        <v>2201.0500000000002</v>
      </c>
      <c r="Y5">
        <v>2110</v>
      </c>
      <c r="Z5">
        <v>2544</v>
      </c>
      <c r="AA5">
        <v>1550</v>
      </c>
      <c r="AB5">
        <v>2544</v>
      </c>
      <c r="AC5" s="2">
        <f>(Table2[[#This Row],[Close Price]]/Table2[[#This Row],[Day Low]])-1</f>
        <v>4.4392248972400239E-3</v>
      </c>
      <c r="AD5" s="2">
        <f>(Table2[[#This Row],[Day High]]/Table2[[#This Row],[Close Price]])-1</f>
        <v>2.9393882705079255E-2</v>
      </c>
      <c r="AE5" s="2">
        <f>(Table2[[#This Row],[Close Price]]/Table2[[#This Row],[Current Week Low]])-1</f>
        <v>1.3364928909952445E-2</v>
      </c>
      <c r="AF5" s="2">
        <f>(Table2[[#This Row],[Current Week High]]/Table2[[#This Row],[Close Price]])-1</f>
        <v>0.18978580114114685</v>
      </c>
      <c r="AG5" s="2">
        <f>(Table2[[#This Row],[Close Price]]/Table2[[#This Row],[Current Month Low]])-1</f>
        <v>0.37948387096774172</v>
      </c>
      <c r="AH5" s="2">
        <f>(Table2[[#This Row],[Current Month High]]/Table2[[#This Row],[Close Price]])-1</f>
        <v>0.18978580114114685</v>
      </c>
      <c r="AI5">
        <v>18.9785801141146</v>
      </c>
      <c r="AJ5">
        <v>202.60401924709799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1.1000000000000001</v>
      </c>
      <c r="AM5" t="s">
        <v>10656</v>
      </c>
      <c r="AN5">
        <v>24.94</v>
      </c>
      <c r="AO5" t="s">
        <v>10656</v>
      </c>
      <c r="AP5">
        <v>0.243236456651268</v>
      </c>
      <c r="AQ5">
        <f>(Table2[[#This Row],[Sharpe Ratio]]-AVERAGE(Table2[Sharpe Ratio]))/_xlfn.STDEV.P(Table2[Sharpe Ratio])</f>
        <v>2.0357747555450381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12.838717678943627</v>
      </c>
      <c r="AS5">
        <f>_xlfn.RANK.AVG(Table2[[#This Row],[1Y Return vs Nifty Z-Score]],Table2[1Y Return vs Nifty Z-Score])</f>
        <v>33</v>
      </c>
      <c r="AT5">
        <f>_xlfn.RANK.AVG(Table2[[#This Row],[6M Return vs Nifty Z-Score]],Table2[6M Return vs Nifty Z-Score])</f>
        <v>4</v>
      </c>
      <c r="AU5">
        <f>_xlfn.RANK.AVG(Table2[[#This Row],[Sharpe Ratio Z-Score]],Table2[Sharpe Ratio Z-Score])</f>
        <v>13</v>
      </c>
      <c r="AV5">
        <f>(Table2[[#This Row],[Rank 1Y]]+Table2[[#This Row],[Rank 6M]]+Table2[[#This Row],[Rank Sharpe]])/3</f>
        <v>16.666666666666668</v>
      </c>
    </row>
    <row r="6" spans="1:48" x14ac:dyDescent="0.3">
      <c r="A6" t="s">
        <v>114</v>
      </c>
      <c r="B6" t="s">
        <v>115</v>
      </c>
      <c r="C6" t="s">
        <v>10619</v>
      </c>
      <c r="D6" t="s">
        <v>116</v>
      </c>
      <c r="E6">
        <v>248478.62548977899</v>
      </c>
      <c r="F6">
        <v>6948.75</v>
      </c>
      <c r="G6">
        <v>211.14157444807299</v>
      </c>
      <c r="H6">
        <f>(Table2[[#This Row],[1Y Return vs Nifty]]-AVERAGE(Table2[1Y Return vs Nifty]))/_xlfn.STDEV.P(Table2[1Y Return vs Nifty])</f>
        <v>2.7982720139542923</v>
      </c>
      <c r="I6">
        <v>32.499805373241401</v>
      </c>
      <c r="J6">
        <f>(Table2[[#This Row],[1M Return vs Nifty]]-AVERAGE(Table2[1M Return vs Nifty]))/_xlfn.STDEV.P(Table2[1M Return vs Nifty])</f>
        <v>2.5598970690491138</v>
      </c>
      <c r="K6">
        <v>67.072119590927997</v>
      </c>
      <c r="L6">
        <f>(Table2[[#This Row],[6M Return vs Nifty]]-AVERAGE(Table2[6M Return vs Nifty]))/_xlfn.STDEV.P(Table2[6M Return vs Nifty])</f>
        <v>2.0139487490575045</v>
      </c>
      <c r="M6">
        <v>7.2115017968560098</v>
      </c>
      <c r="N6">
        <f>(Table2[[#This Row],[1W Return vs Nifty]]-AVERAGE(Table2[1W Return vs Nifty]))/_xlfn.STDEV.P(Table2[1W Return vs Nifty])</f>
        <v>0.96380723981446104</v>
      </c>
      <c r="O6">
        <v>6239.21</v>
      </c>
      <c r="P6">
        <v>5712.6673443003401</v>
      </c>
      <c r="Q6">
        <v>4333.0603894046199</v>
      </c>
      <c r="R6">
        <v>86.826594099350899</v>
      </c>
      <c r="S6" s="2">
        <f>(Table2[[#This Row],[Close Price]]-Table2[[#This Row],[20D EMA]])/Table2[[#This Row],[20D EMA]]</f>
        <v>0.11372273092266488</v>
      </c>
      <c r="T6" s="2">
        <f>(Table2[[#This Row],[Close Price]]-Table2[[#This Row],[50D EMA]])/Table2[[#This Row],[50D EMA]]</f>
        <v>0.21637574554956854</v>
      </c>
      <c r="U6" s="2">
        <f>(Table2[[#This Row],[Close Price]]-Table2[[#This Row],[200D EMA]])/Table2[[#This Row],[200D EMA]]</f>
        <v>0.60365870205533567</v>
      </c>
      <c r="V6">
        <v>1.8811316783706999</v>
      </c>
      <c r="W6">
        <v>6911.75</v>
      </c>
      <c r="X6">
        <v>7030</v>
      </c>
      <c r="Y6">
        <v>6522.3</v>
      </c>
      <c r="Z6">
        <v>7030</v>
      </c>
      <c r="AA6">
        <v>5194.55</v>
      </c>
      <c r="AB6">
        <v>7030</v>
      </c>
      <c r="AC6" s="2">
        <f>(Table2[[#This Row],[Close Price]]/Table2[[#This Row],[Day Low]])-1</f>
        <v>5.3532028791549724E-3</v>
      </c>
      <c r="AD6" s="2">
        <f>(Table2[[#This Row],[Day High]]/Table2[[#This Row],[Close Price]])-1</f>
        <v>1.1692750494693316E-2</v>
      </c>
      <c r="AE6" s="2">
        <f>(Table2[[#This Row],[Close Price]]/Table2[[#This Row],[Current Week Low]])-1</f>
        <v>6.5383377029575529E-2</v>
      </c>
      <c r="AF6" s="2">
        <f>(Table2[[#This Row],[Current Week High]]/Table2[[#This Row],[Close Price]])-1</f>
        <v>1.1692750494693316E-2</v>
      </c>
      <c r="AG6" s="2">
        <f>(Table2[[#This Row],[Close Price]]/Table2[[#This Row],[Current Month Low]])-1</f>
        <v>0.33770008951689756</v>
      </c>
      <c r="AH6" s="2">
        <f>(Table2[[#This Row],[Current Month High]]/Table2[[#This Row],[Close Price]])-1</f>
        <v>1.1692750494693316E-2</v>
      </c>
      <c r="AI6">
        <v>1.16927504946933</v>
      </c>
      <c r="AJ6">
        <v>257.26221079691499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0.33</v>
      </c>
      <c r="AM6" t="s">
        <v>10656</v>
      </c>
      <c r="AN6">
        <v>33.1</v>
      </c>
      <c r="AO6" t="s">
        <v>10656</v>
      </c>
      <c r="AP6">
        <v>0.27729398473044098</v>
      </c>
      <c r="AQ6">
        <f>(Table2[[#This Row],[Sharpe Ratio]]-AVERAGE(Table2[Sharpe Ratio]))/_xlfn.STDEV.P(Table2[Sharpe Ratio])</f>
        <v>2.4278952967336176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10.763820368608989</v>
      </c>
      <c r="AS6">
        <f>_xlfn.RANK.AVG(Table2[[#This Row],[1Y Return vs Nifty Z-Score]],Table2[1Y Return vs Nifty Z-Score])</f>
        <v>16</v>
      </c>
      <c r="AT6">
        <f>_xlfn.RANK.AVG(Table2[[#This Row],[6M Return vs Nifty Z-Score]],Table2[6M Return vs Nifty Z-Score])</f>
        <v>31</v>
      </c>
      <c r="AU6">
        <f>_xlfn.RANK.AVG(Table2[[#This Row],[Sharpe Ratio Z-Score]],Table2[Sharpe Ratio Z-Score])</f>
        <v>5</v>
      </c>
      <c r="AV6">
        <f>(Table2[[#This Row],[Rank 1Y]]+Table2[[#This Row],[Rank 6M]]+Table2[[#This Row],[Rank Sharpe]])/3</f>
        <v>17.333333333333332</v>
      </c>
    </row>
    <row r="7" spans="1:48" x14ac:dyDescent="0.3">
      <c r="A7" t="s">
        <v>256</v>
      </c>
      <c r="B7" t="s">
        <v>257</v>
      </c>
      <c r="C7" t="s">
        <v>10622</v>
      </c>
      <c r="D7" t="s">
        <v>258</v>
      </c>
      <c r="E7">
        <v>105809.374564746</v>
      </c>
      <c r="F7">
        <v>78.84</v>
      </c>
      <c r="G7">
        <v>233.15896628797699</v>
      </c>
      <c r="H7">
        <f>(Table2[[#This Row],[1Y Return vs Nifty]]-AVERAGE(Table2[1Y Return vs Nifty]))/_xlfn.STDEV.P(Table2[1Y Return vs Nifty])</f>
        <v>3.1415813783859883</v>
      </c>
      <c r="I7">
        <v>33.264447083038498</v>
      </c>
      <c r="J7">
        <f>(Table2[[#This Row],[1M Return vs Nifty]]-AVERAGE(Table2[1M Return vs Nifty]))/_xlfn.STDEV.P(Table2[1M Return vs Nifty])</f>
        <v>2.6254864834556249</v>
      </c>
      <c r="K7">
        <v>63.838139687399398</v>
      </c>
      <c r="L7">
        <f>(Table2[[#This Row],[6M Return vs Nifty]]-AVERAGE(Table2[6M Return vs Nifty]))/_xlfn.STDEV.P(Table2[6M Return vs Nifty])</f>
        <v>1.9042916835232464</v>
      </c>
      <c r="M7">
        <v>-2.8223062754978701</v>
      </c>
      <c r="N7">
        <f>(Table2[[#This Row],[1W Return vs Nifty]]-AVERAGE(Table2[1W Return vs Nifty]))/_xlfn.STDEV.P(Table2[1W Return vs Nifty])</f>
        <v>-1.2366334741436638</v>
      </c>
      <c r="O7">
        <v>73.38</v>
      </c>
      <c r="P7">
        <v>64.306214414382595</v>
      </c>
      <c r="Q7">
        <v>47.3544039375791</v>
      </c>
      <c r="R7">
        <v>58.863051472138999</v>
      </c>
      <c r="S7" s="2">
        <f>(Table2[[#This Row],[Close Price]]-Table2[[#This Row],[20D EMA]])/Table2[[#This Row],[20D EMA]]</f>
        <v>7.4407195421095779E-2</v>
      </c>
      <c r="T7" s="2">
        <f>(Table2[[#This Row],[Close Price]]-Table2[[#This Row],[50D EMA]])/Table2[[#This Row],[50D EMA]]</f>
        <v>0.22600903688659385</v>
      </c>
      <c r="U7" s="2">
        <f>(Table2[[#This Row],[Close Price]]-Table2[[#This Row],[200D EMA]])/Table2[[#This Row],[200D EMA]]</f>
        <v>0.66489266983328732</v>
      </c>
      <c r="V7">
        <v>1.2764989556016699</v>
      </c>
      <c r="W7">
        <v>77.7</v>
      </c>
      <c r="X7">
        <v>80.5</v>
      </c>
      <c r="Y7">
        <v>77.3</v>
      </c>
      <c r="Z7">
        <v>82.45</v>
      </c>
      <c r="AA7">
        <v>65.599999999999994</v>
      </c>
      <c r="AB7">
        <v>84.29</v>
      </c>
      <c r="AC7" s="2">
        <f>(Table2[[#This Row],[Close Price]]/Table2[[#This Row],[Day Low]])-1</f>
        <v>1.4671814671814776E-2</v>
      </c>
      <c r="AD7" s="2">
        <f>(Table2[[#This Row],[Day High]]/Table2[[#This Row],[Close Price]])-1</f>
        <v>2.1055301877219712E-2</v>
      </c>
      <c r="AE7" s="2">
        <f>(Table2[[#This Row],[Close Price]]/Table2[[#This Row],[Current Week Low]])-1</f>
        <v>1.9922380336351964E-2</v>
      </c>
      <c r="AF7" s="2">
        <f>(Table2[[#This Row],[Current Week High]]/Table2[[#This Row],[Close Price]])-1</f>
        <v>4.5788939624556102E-2</v>
      </c>
      <c r="AG7" s="2">
        <f>(Table2[[#This Row],[Close Price]]/Table2[[#This Row],[Current Month Low]])-1</f>
        <v>0.201829268292683</v>
      </c>
      <c r="AH7" s="2">
        <f>(Table2[[#This Row],[Current Month High]]/Table2[[#This Row],[Close Price]])-1</f>
        <v>6.9127346524606725E-2</v>
      </c>
      <c r="AI7">
        <v>6.9127346524606699</v>
      </c>
      <c r="AJ7">
        <v>275.42857142857099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0.46</v>
      </c>
      <c r="AM7" t="s">
        <v>10656</v>
      </c>
      <c r="AN7">
        <v>18.97</v>
      </c>
      <c r="AO7" t="s">
        <v>10656</v>
      </c>
      <c r="AP7">
        <v>0.22497555681110001</v>
      </c>
      <c r="AQ7">
        <f>(Table2[[#This Row],[Sharpe Ratio]]-AVERAGE(Table2[Sharpe Ratio]))/_xlfn.STDEV.P(Table2[Sharpe Ratio])</f>
        <v>1.8255283186553353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8.260254389876529</v>
      </c>
      <c r="AS7">
        <f>_xlfn.RANK.AVG(Table2[[#This Row],[1Y Return vs Nifty Z-Score]],Table2[1Y Return vs Nifty Z-Score])</f>
        <v>12</v>
      </c>
      <c r="AT7">
        <f>_xlfn.RANK.AVG(Table2[[#This Row],[6M Return vs Nifty Z-Score]],Table2[6M Return vs Nifty Z-Score])</f>
        <v>37</v>
      </c>
      <c r="AU7">
        <f>_xlfn.RANK.AVG(Table2[[#This Row],[Sharpe Ratio Z-Score]],Table2[Sharpe Ratio Z-Score])</f>
        <v>27</v>
      </c>
      <c r="AV7">
        <f>(Table2[[#This Row],[Rank 1Y]]+Table2[[#This Row],[Rank 6M]]+Table2[[#This Row],[Rank Sharpe]])/3</f>
        <v>25.333333333333332</v>
      </c>
    </row>
    <row r="8" spans="1:48" x14ac:dyDescent="0.3">
      <c r="A8" t="s">
        <v>816</v>
      </c>
      <c r="B8" t="s">
        <v>817</v>
      </c>
      <c r="C8" t="s">
        <v>10614</v>
      </c>
      <c r="D8" t="s">
        <v>46</v>
      </c>
      <c r="E8">
        <v>19829.658864870002</v>
      </c>
      <c r="F8">
        <v>1692.5</v>
      </c>
      <c r="G8">
        <v>209.452984611478</v>
      </c>
      <c r="H8">
        <f>(Table2[[#This Row],[1Y Return vs Nifty]]-AVERAGE(Table2[1Y Return vs Nifty]))/_xlfn.STDEV.P(Table2[1Y Return vs Nifty])</f>
        <v>2.7719424328757292</v>
      </c>
      <c r="I8">
        <v>7.8923851172266</v>
      </c>
      <c r="J8">
        <f>(Table2[[#This Row],[1M Return vs Nifty]]-AVERAGE(Table2[1M Return vs Nifty]))/_xlfn.STDEV.P(Table2[1M Return vs Nifty])</f>
        <v>0.4491224880035552</v>
      </c>
      <c r="K8">
        <v>110.331655289727</v>
      </c>
      <c r="L8">
        <f>(Table2[[#This Row],[6M Return vs Nifty]]-AVERAGE(Table2[6M Return vs Nifty]))/_xlfn.STDEV.P(Table2[6M Return vs Nifty])</f>
        <v>3.4807833870615683</v>
      </c>
      <c r="M8">
        <v>3.7835208323157499</v>
      </c>
      <c r="N8">
        <f>(Table2[[#This Row],[1W Return vs Nifty]]-AVERAGE(Table2[1W Return vs Nifty]))/_xlfn.STDEV.P(Table2[1W Return vs Nifty])</f>
        <v>0.21204192532422028</v>
      </c>
      <c r="O8">
        <v>1649.53</v>
      </c>
      <c r="P8">
        <v>1538.73752330459</v>
      </c>
      <c r="Q8">
        <v>1105.5927822082199</v>
      </c>
      <c r="R8">
        <v>58.115486287956003</v>
      </c>
      <c r="S8" s="2">
        <f>(Table2[[#This Row],[Close Price]]-Table2[[#This Row],[20D EMA]])/Table2[[#This Row],[20D EMA]]</f>
        <v>2.6049844501160952E-2</v>
      </c>
      <c r="T8" s="2">
        <f>(Table2[[#This Row],[Close Price]]-Table2[[#This Row],[50D EMA]])/Table2[[#This Row],[50D EMA]]</f>
        <v>9.9927683810030157E-2</v>
      </c>
      <c r="U8" s="2">
        <f>(Table2[[#This Row],[Close Price]]-Table2[[#This Row],[200D EMA]])/Table2[[#This Row],[200D EMA]]</f>
        <v>0.53085297519719699</v>
      </c>
      <c r="V8">
        <v>0.36270325307592999</v>
      </c>
      <c r="W8">
        <v>1652</v>
      </c>
      <c r="X8">
        <v>1724</v>
      </c>
      <c r="Y8">
        <v>1650.1</v>
      </c>
      <c r="Z8">
        <v>1796.7</v>
      </c>
      <c r="AA8">
        <v>1550</v>
      </c>
      <c r="AB8">
        <v>1796.7</v>
      </c>
      <c r="AC8" s="2">
        <f>(Table2[[#This Row],[Close Price]]/Table2[[#This Row],[Day Low]])-1</f>
        <v>2.4515738498789297E-2</v>
      </c>
      <c r="AD8" s="2">
        <f>(Table2[[#This Row],[Day High]]/Table2[[#This Row],[Close Price]])-1</f>
        <v>1.8611521418020693E-2</v>
      </c>
      <c r="AE8" s="2">
        <f>(Table2[[#This Row],[Close Price]]/Table2[[#This Row],[Current Week Low]])-1</f>
        <v>2.5695412399248552E-2</v>
      </c>
      <c r="AF8" s="2">
        <f>(Table2[[#This Row],[Current Week High]]/Table2[[#This Row],[Close Price]])-1</f>
        <v>6.1565731166912885E-2</v>
      </c>
      <c r="AG8" s="2">
        <f>(Table2[[#This Row],[Close Price]]/Table2[[#This Row],[Current Month Low]])-1</f>
        <v>9.1935483870967838E-2</v>
      </c>
      <c r="AH8" s="2">
        <f>(Table2[[#This Row],[Current Month High]]/Table2[[#This Row],[Close Price]])-1</f>
        <v>6.1565731166912885E-2</v>
      </c>
      <c r="AI8">
        <v>6.1565731166912796</v>
      </c>
      <c r="AJ8">
        <v>258.27688399661298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0.1</v>
      </c>
      <c r="AM8" t="s">
        <v>10656</v>
      </c>
      <c r="AN8">
        <v>7.27</v>
      </c>
      <c r="AO8" t="s">
        <v>10656</v>
      </c>
      <c r="AP8">
        <v>0.190466472049999</v>
      </c>
      <c r="AQ8">
        <f>(Table2[[#This Row],[Sharpe Ratio]]-AVERAGE(Table2[Sharpe Ratio]))/_xlfn.STDEV.P(Table2[Sharpe Ratio])</f>
        <v>1.4282087903270155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8.3420990235920893</v>
      </c>
      <c r="AS8">
        <f>_xlfn.RANK.AVG(Table2[[#This Row],[1Y Return vs Nifty Z-Score]],Table2[1Y Return vs Nifty Z-Score])</f>
        <v>17</v>
      </c>
      <c r="AT8">
        <f>_xlfn.RANK.AVG(Table2[[#This Row],[6M Return vs Nifty Z-Score]],Table2[6M Return vs Nifty Z-Score])</f>
        <v>5</v>
      </c>
      <c r="AU8">
        <f>_xlfn.RANK.AVG(Table2[[#This Row],[Sharpe Ratio Z-Score]],Table2[Sharpe Ratio Z-Score])</f>
        <v>56</v>
      </c>
      <c r="AV8">
        <f>(Table2[[#This Row],[Rank 1Y]]+Table2[[#This Row],[Rank 6M]]+Table2[[#This Row],[Rank Sharpe]])/3</f>
        <v>26</v>
      </c>
    </row>
    <row r="9" spans="1:48" x14ac:dyDescent="0.3">
      <c r="A9" t="s">
        <v>311</v>
      </c>
      <c r="B9" t="s">
        <v>312</v>
      </c>
      <c r="C9" t="s">
        <v>10622</v>
      </c>
      <c r="D9" t="s">
        <v>313</v>
      </c>
      <c r="E9">
        <v>90114.083549999996</v>
      </c>
      <c r="F9">
        <v>4411.6000000000004</v>
      </c>
      <c r="G9">
        <v>107.764897895518</v>
      </c>
      <c r="H9">
        <f>(Table2[[#This Row],[1Y Return vs Nifty]]-AVERAGE(Table2[1Y Return vs Nifty]))/_xlfn.STDEV.P(Table2[1Y Return vs Nifty])</f>
        <v>1.1863562438040447</v>
      </c>
      <c r="I9">
        <v>-17.921476067367301</v>
      </c>
      <c r="J9">
        <f>(Table2[[#This Row],[1M Return vs Nifty]]-AVERAGE(Table2[1M Return vs Nifty]))/_xlfn.STDEV.P(Table2[1M Return vs Nifty])</f>
        <v>-1.7651381480239481</v>
      </c>
      <c r="K9">
        <v>97.298785093265906</v>
      </c>
      <c r="L9">
        <f>(Table2[[#This Row],[6M Return vs Nifty]]-AVERAGE(Table2[6M Return vs Nifty]))/_xlfn.STDEV.P(Table2[6M Return vs Nifty])</f>
        <v>3.0388677463139331</v>
      </c>
      <c r="M9">
        <v>-13.558543546380401</v>
      </c>
      <c r="N9">
        <f>(Table2[[#This Row],[1W Return vs Nifty]]-AVERAGE(Table2[1W Return vs Nifty]))/_xlfn.STDEV.P(Table2[1W Return vs Nifty])</f>
        <v>-3.591118773763553</v>
      </c>
      <c r="O9">
        <v>4770.42</v>
      </c>
      <c r="P9">
        <v>4544.9114676734798</v>
      </c>
      <c r="Q9">
        <v>3191.0146281625598</v>
      </c>
      <c r="R9">
        <v>36.3512182720022</v>
      </c>
      <c r="S9" s="2">
        <f>(Table2[[#This Row],[Close Price]]-Table2[[#This Row],[20D EMA]])/Table2[[#This Row],[20D EMA]]</f>
        <v>-7.5217695716519664E-2</v>
      </c>
      <c r="T9" s="2">
        <f>(Table2[[#This Row],[Close Price]]-Table2[[#This Row],[50D EMA]])/Table2[[#This Row],[50D EMA]]</f>
        <v>-2.9332027394082773E-2</v>
      </c>
      <c r="U9" s="2">
        <f>(Table2[[#This Row],[Close Price]]-Table2[[#This Row],[200D EMA]])/Table2[[#This Row],[200D EMA]]</f>
        <v>0.38250698102887554</v>
      </c>
      <c r="V9">
        <v>0.74387401383427598</v>
      </c>
      <c r="W9">
        <v>4397</v>
      </c>
      <c r="X9">
        <v>4554</v>
      </c>
      <c r="Y9">
        <v>4111.1000000000004</v>
      </c>
      <c r="Z9">
        <v>4900.1000000000004</v>
      </c>
      <c r="AA9">
        <v>4111.1000000000004</v>
      </c>
      <c r="AB9">
        <v>5359.6</v>
      </c>
      <c r="AC9" s="2">
        <f>(Table2[[#This Row],[Close Price]]/Table2[[#This Row],[Day Low]])-1</f>
        <v>3.3204457584716796E-3</v>
      </c>
      <c r="AD9" s="2">
        <f>(Table2[[#This Row],[Day High]]/Table2[[#This Row],[Close Price]])-1</f>
        <v>3.227853839876671E-2</v>
      </c>
      <c r="AE9" s="2">
        <f>(Table2[[#This Row],[Close Price]]/Table2[[#This Row],[Current Week Low]])-1</f>
        <v>7.3094792148086896E-2</v>
      </c>
      <c r="AF9" s="2">
        <f>(Table2[[#This Row],[Current Week High]]/Table2[[#This Row],[Close Price]])-1</f>
        <v>0.11073080061655638</v>
      </c>
      <c r="AG9" s="2">
        <f>(Table2[[#This Row],[Close Price]]/Table2[[#This Row],[Current Month Low]])-1</f>
        <v>7.3094792148086896E-2</v>
      </c>
      <c r="AH9" s="2">
        <f>(Table2[[#This Row],[Current Month High]]/Table2[[#This Row],[Close Price]])-1</f>
        <v>0.21488802248617289</v>
      </c>
      <c r="AI9">
        <v>32.8316257140266</v>
      </c>
      <c r="AJ9">
        <v>153.24913892078001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0.45</v>
      </c>
      <c r="AM9" t="s">
        <v>10656</v>
      </c>
      <c r="AN9">
        <v>-4.95</v>
      </c>
      <c r="AO9" t="s">
        <v>10655</v>
      </c>
      <c r="AP9">
        <v>0.26448725986704202</v>
      </c>
      <c r="AQ9">
        <f>(Table2[[#This Row],[Sharpe Ratio]]-AVERAGE(Table2[Sharpe Ratio]))/_xlfn.STDEV.P(Table2[Sharpe Ratio])</f>
        <v>2.2804453739848149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1.1494124423152914</v>
      </c>
      <c r="AS9">
        <f>_xlfn.RANK.AVG(Table2[[#This Row],[1Y Return vs Nifty Z-Score]],Table2[1Y Return vs Nifty Z-Score])</f>
        <v>78</v>
      </c>
      <c r="AT9">
        <f>_xlfn.RANK.AVG(Table2[[#This Row],[6M Return vs Nifty Z-Score]],Table2[6M Return vs Nifty Z-Score])</f>
        <v>8</v>
      </c>
      <c r="AU9">
        <f>_xlfn.RANK.AVG(Table2[[#This Row],[Sharpe Ratio Z-Score]],Table2[Sharpe Ratio Z-Score])</f>
        <v>8</v>
      </c>
      <c r="AV9">
        <f>(Table2[[#This Row],[Rank 1Y]]+Table2[[#This Row],[Rank 6M]]+Table2[[#This Row],[Rank Sharpe]])/3</f>
        <v>31.333333333333332</v>
      </c>
    </row>
    <row r="10" spans="1:48" x14ac:dyDescent="0.3">
      <c r="A10" t="s">
        <v>810</v>
      </c>
      <c r="B10" t="s">
        <v>811</v>
      </c>
      <c r="C10" t="s">
        <v>10623</v>
      </c>
      <c r="D10" t="s">
        <v>139</v>
      </c>
      <c r="E10">
        <v>20009.156319325</v>
      </c>
      <c r="F10">
        <v>586.15</v>
      </c>
      <c r="G10">
        <v>159.59319265484899</v>
      </c>
      <c r="H10">
        <f>(Table2[[#This Row],[1Y Return vs Nifty]]-AVERAGE(Table2[1Y Return vs Nifty]))/_xlfn.STDEV.P(Table2[1Y Return vs Nifty])</f>
        <v>1.9944964205690547</v>
      </c>
      <c r="I10">
        <v>11.937970438751201</v>
      </c>
      <c r="J10">
        <f>(Table2[[#This Row],[1M Return vs Nifty]]-AVERAGE(Table2[1M Return vs Nifty]))/_xlfn.STDEV.P(Table2[1M Return vs Nifty])</f>
        <v>0.79614458838150437</v>
      </c>
      <c r="K10">
        <v>55.671532501034001</v>
      </c>
      <c r="L10">
        <f>(Table2[[#This Row],[6M Return vs Nifty]]-AVERAGE(Table2[6M Return vs Nifty]))/_xlfn.STDEV.P(Table2[6M Return vs Nifty])</f>
        <v>1.6273801979414388</v>
      </c>
      <c r="M10">
        <v>10.199844145690401</v>
      </c>
      <c r="N10">
        <f>(Table2[[#This Row],[1W Return vs Nifty]]-AVERAGE(Table2[1W Return vs Nifty]))/_xlfn.STDEV.P(Table2[1W Return vs Nifty])</f>
        <v>1.6191586402202922</v>
      </c>
      <c r="O10">
        <v>548.23</v>
      </c>
      <c r="P10">
        <v>503.901067650789</v>
      </c>
      <c r="Q10">
        <v>383.38700797586398</v>
      </c>
      <c r="R10">
        <v>66.496538356192801</v>
      </c>
      <c r="S10" s="2">
        <f>(Table2[[#This Row],[Close Price]]-Table2[[#This Row],[20D EMA]])/Table2[[#This Row],[20D EMA]]</f>
        <v>6.9168049906061249E-2</v>
      </c>
      <c r="T10" s="2">
        <f>(Table2[[#This Row],[Close Price]]-Table2[[#This Row],[50D EMA]])/Table2[[#This Row],[50D EMA]]</f>
        <v>0.16322436610952115</v>
      </c>
      <c r="U10" s="2">
        <f>(Table2[[#This Row],[Close Price]]-Table2[[#This Row],[200D EMA]])/Table2[[#This Row],[200D EMA]]</f>
        <v>0.52887288250753894</v>
      </c>
      <c r="V10">
        <v>1.15730977137639</v>
      </c>
      <c r="W10">
        <v>582.25</v>
      </c>
      <c r="X10">
        <v>603.95000000000005</v>
      </c>
      <c r="Y10">
        <v>582.25</v>
      </c>
      <c r="Z10">
        <v>616</v>
      </c>
      <c r="AA10">
        <v>493.8</v>
      </c>
      <c r="AB10">
        <v>616</v>
      </c>
      <c r="AC10" s="2">
        <f>(Table2[[#This Row],[Close Price]]/Table2[[#This Row],[Day Low]])-1</f>
        <v>6.6981537140402558E-3</v>
      </c>
      <c r="AD10" s="2">
        <f>(Table2[[#This Row],[Day High]]/Table2[[#This Row],[Close Price]])-1</f>
        <v>3.0367653331058619E-2</v>
      </c>
      <c r="AE10" s="2">
        <f>(Table2[[#This Row],[Close Price]]/Table2[[#This Row],[Current Week Low]])-1</f>
        <v>6.6981537140402558E-3</v>
      </c>
      <c r="AF10" s="2">
        <f>(Table2[[#This Row],[Current Week High]]/Table2[[#This Row],[Close Price]])-1</f>
        <v>5.0925531007421254E-2</v>
      </c>
      <c r="AG10" s="2">
        <f>(Table2[[#This Row],[Close Price]]/Table2[[#This Row],[Current Month Low]])-1</f>
        <v>0.18701903604698256</v>
      </c>
      <c r="AH10" s="2">
        <f>(Table2[[#This Row],[Current Month High]]/Table2[[#This Row],[Close Price]])-1</f>
        <v>5.0925531007421254E-2</v>
      </c>
      <c r="AI10">
        <v>5.0925531007421201</v>
      </c>
      <c r="AJ10">
        <v>190.89330024813799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0.68</v>
      </c>
      <c r="AM10" t="s">
        <v>10656</v>
      </c>
      <c r="AN10">
        <v>17.41</v>
      </c>
      <c r="AO10" t="s">
        <v>10656</v>
      </c>
      <c r="AP10">
        <v>0.231764999595132</v>
      </c>
      <c r="AQ10">
        <f>(Table2[[#This Row],[Sharpe Ratio]]-AVERAGE(Table2[Sharpe Ratio]))/_xlfn.STDEV.P(Table2[Sharpe Ratio])</f>
        <v>1.9036984070027503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7.9408782541150407</v>
      </c>
      <c r="AS10">
        <f>_xlfn.RANK.AVG(Table2[[#This Row],[1Y Return vs Nifty Z-Score]],Table2[1Y Return vs Nifty Z-Score])</f>
        <v>34</v>
      </c>
      <c r="AT10">
        <f>_xlfn.RANK.AVG(Table2[[#This Row],[6M Return vs Nifty Z-Score]],Table2[6M Return vs Nifty Z-Score])</f>
        <v>51</v>
      </c>
      <c r="AU10">
        <f>_xlfn.RANK.AVG(Table2[[#This Row],[Sharpe Ratio Z-Score]],Table2[Sharpe Ratio Z-Score])</f>
        <v>19</v>
      </c>
      <c r="AV10">
        <f>(Table2[[#This Row],[Rank 1Y]]+Table2[[#This Row],[Rank 6M]]+Table2[[#This Row],[Rank Sharpe]])/3</f>
        <v>34.666666666666664</v>
      </c>
    </row>
    <row r="11" spans="1:48" x14ac:dyDescent="0.3">
      <c r="A11" t="s">
        <v>990</v>
      </c>
      <c r="B11" t="s">
        <v>991</v>
      </c>
      <c r="C11" t="s">
        <v>10622</v>
      </c>
      <c r="D11" t="s">
        <v>163</v>
      </c>
      <c r="E11">
        <v>14642.3054336</v>
      </c>
      <c r="F11">
        <v>14457.6</v>
      </c>
      <c r="G11">
        <v>119.45250805923099</v>
      </c>
      <c r="H11">
        <f>(Table2[[#This Row],[1Y Return vs Nifty]]-AVERAGE(Table2[1Y Return vs Nifty]))/_xlfn.STDEV.P(Table2[1Y Return vs Nifty])</f>
        <v>1.3685969944890373</v>
      </c>
      <c r="I11">
        <v>21.037624607009199</v>
      </c>
      <c r="J11">
        <f>(Table2[[#This Row],[1M Return vs Nifty]]-AVERAGE(Table2[1M Return vs Nifty]))/_xlfn.STDEV.P(Table2[1M Return vs Nifty])</f>
        <v>1.5766944597142947</v>
      </c>
      <c r="K11">
        <v>64.837940585542199</v>
      </c>
      <c r="L11">
        <f>(Table2[[#This Row],[6M Return vs Nifty]]-AVERAGE(Table2[6M Return vs Nifty]))/_xlfn.STDEV.P(Table2[6M Return vs Nifty])</f>
        <v>1.9381927082294397</v>
      </c>
      <c r="M11">
        <v>8.5722999893033105</v>
      </c>
      <c r="N11">
        <f>(Table2[[#This Row],[1W Return vs Nifty]]-AVERAGE(Table2[1W Return vs Nifty]))/_xlfn.STDEV.P(Table2[1W Return vs Nifty])</f>
        <v>1.2622338914455604</v>
      </c>
      <c r="O11">
        <v>13514.64</v>
      </c>
      <c r="P11">
        <v>12628.921942848099</v>
      </c>
      <c r="Q11">
        <v>9672.0222177463802</v>
      </c>
      <c r="R11">
        <v>72.658943865137203</v>
      </c>
      <c r="S11" s="2">
        <f>(Table2[[#This Row],[Close Price]]-Table2[[#This Row],[20D EMA]])/Table2[[#This Row],[20D EMA]]</f>
        <v>6.9773223704072102E-2</v>
      </c>
      <c r="T11" s="2">
        <f>(Table2[[#This Row],[Close Price]]-Table2[[#This Row],[50D EMA]])/Table2[[#This Row],[50D EMA]]</f>
        <v>0.14480080448889798</v>
      </c>
      <c r="U11" s="2">
        <f>(Table2[[#This Row],[Close Price]]-Table2[[#This Row],[200D EMA]])/Table2[[#This Row],[200D EMA]]</f>
        <v>0.49478564818357901</v>
      </c>
      <c r="V11">
        <v>0.720272586099165</v>
      </c>
      <c r="W11">
        <v>14200</v>
      </c>
      <c r="X11">
        <v>14631.2</v>
      </c>
      <c r="Y11">
        <v>13739.1</v>
      </c>
      <c r="Z11">
        <v>14631.2</v>
      </c>
      <c r="AA11">
        <v>12900.1</v>
      </c>
      <c r="AB11">
        <v>14631.2</v>
      </c>
      <c r="AC11" s="2">
        <f>(Table2[[#This Row],[Close Price]]/Table2[[#This Row],[Day Low]])-1</f>
        <v>1.8140845070422573E-2</v>
      </c>
      <c r="AD11" s="2">
        <f>(Table2[[#This Row],[Day High]]/Table2[[#This Row],[Close Price]])-1</f>
        <v>1.200752545374062E-2</v>
      </c>
      <c r="AE11" s="2">
        <f>(Table2[[#This Row],[Close Price]]/Table2[[#This Row],[Current Week Low]])-1</f>
        <v>5.2296001921523283E-2</v>
      </c>
      <c r="AF11" s="2">
        <f>(Table2[[#This Row],[Current Week High]]/Table2[[#This Row],[Close Price]])-1</f>
        <v>1.200752545374062E-2</v>
      </c>
      <c r="AG11" s="2">
        <f>(Table2[[#This Row],[Close Price]]/Table2[[#This Row],[Current Month Low]])-1</f>
        <v>0.12073549817443285</v>
      </c>
      <c r="AH11" s="2">
        <f>(Table2[[#This Row],[Current Month High]]/Table2[[#This Row],[Close Price]])-1</f>
        <v>1.200752545374062E-2</v>
      </c>
      <c r="AI11">
        <v>1.20075254537406</v>
      </c>
      <c r="AJ11">
        <v>243.24378865398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0.25</v>
      </c>
      <c r="AM11" t="s">
        <v>10656</v>
      </c>
      <c r="AN11">
        <v>11.42</v>
      </c>
      <c r="AO11" t="s">
        <v>10656</v>
      </c>
      <c r="AP11">
        <v>0.23638551614633799</v>
      </c>
      <c r="AQ11">
        <f>(Table2[[#This Row],[Sharpe Ratio]]-AVERAGE(Table2[Sharpe Ratio]))/_xlfn.STDEV.P(Table2[Sharpe Ratio])</f>
        <v>1.9568966146477038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8.1026146685260354</v>
      </c>
      <c r="AS11">
        <f>_xlfn.RANK.AVG(Table2[[#This Row],[1Y Return vs Nifty Z-Score]],Table2[1Y Return vs Nifty Z-Score])</f>
        <v>61</v>
      </c>
      <c r="AT11">
        <f>_xlfn.RANK.AVG(Table2[[#This Row],[6M Return vs Nifty Z-Score]],Table2[6M Return vs Nifty Z-Score])</f>
        <v>34</v>
      </c>
      <c r="AU11">
        <f>_xlfn.RANK.AVG(Table2[[#This Row],[Sharpe Ratio Z-Score]],Table2[Sharpe Ratio Z-Score])</f>
        <v>16</v>
      </c>
      <c r="AV11">
        <f>(Table2[[#This Row],[Rank 1Y]]+Table2[[#This Row],[Rank 6M]]+Table2[[#This Row],[Rank Sharpe]])/3</f>
        <v>37</v>
      </c>
    </row>
    <row r="12" spans="1:48" x14ac:dyDescent="0.3">
      <c r="A12" t="s">
        <v>988</v>
      </c>
      <c r="B12" t="s">
        <v>989</v>
      </c>
      <c r="C12" t="s">
        <v>10622</v>
      </c>
      <c r="D12" t="s">
        <v>133</v>
      </c>
      <c r="E12">
        <v>14661.022558500001</v>
      </c>
      <c r="F12">
        <v>1787.35</v>
      </c>
      <c r="G12">
        <v>86.980297960002304</v>
      </c>
      <c r="H12">
        <f>(Table2[[#This Row],[1Y Return vs Nifty]]-AVERAGE(Table2[1Y Return vs Nifty]))/_xlfn.STDEV.P(Table2[1Y Return vs Nifty])</f>
        <v>0.86226936531662124</v>
      </c>
      <c r="I12">
        <v>19.8576626179646</v>
      </c>
      <c r="J12">
        <f>(Table2[[#This Row],[1M Return vs Nifty]]-AVERAGE(Table2[1M Return vs Nifty]))/_xlfn.STDEV.P(Table2[1M Return vs Nifty])</f>
        <v>1.4754797144397869</v>
      </c>
      <c r="K12">
        <v>111.27638945409301</v>
      </c>
      <c r="L12">
        <f>(Table2[[#This Row],[6M Return vs Nifty]]-AVERAGE(Table2[6M Return vs Nifty]))/_xlfn.STDEV.P(Table2[6M Return vs Nifty])</f>
        <v>3.5128172213044162</v>
      </c>
      <c r="M12">
        <v>2.9930795572879898</v>
      </c>
      <c r="N12">
        <f>(Table2[[#This Row],[1W Return vs Nifty]]-AVERAGE(Table2[1W Return vs Nifty]))/_xlfn.STDEV.P(Table2[1W Return vs Nifty])</f>
        <v>3.8696057930523997E-2</v>
      </c>
      <c r="O12">
        <v>1657.56</v>
      </c>
      <c r="P12">
        <v>1474.8191810214</v>
      </c>
      <c r="Q12">
        <v>1071.26352602519</v>
      </c>
      <c r="R12">
        <v>64.667370646943894</v>
      </c>
      <c r="S12" s="2">
        <f>(Table2[[#This Row],[Close Price]]-Table2[[#This Row],[20D EMA]])/Table2[[#This Row],[20D EMA]]</f>
        <v>7.8301841260648167E-2</v>
      </c>
      <c r="T12" s="2">
        <f>(Table2[[#This Row],[Close Price]]-Table2[[#This Row],[50D EMA]])/Table2[[#This Row],[50D EMA]]</f>
        <v>0.21191127902347573</v>
      </c>
      <c r="U12" s="2">
        <f>(Table2[[#This Row],[Close Price]]-Table2[[#This Row],[200D EMA]])/Table2[[#This Row],[200D EMA]]</f>
        <v>0.66845034538959147</v>
      </c>
      <c r="V12">
        <v>0.88466571485677004</v>
      </c>
      <c r="W12">
        <v>1712.1</v>
      </c>
      <c r="X12">
        <v>1800</v>
      </c>
      <c r="Y12">
        <v>1665.25</v>
      </c>
      <c r="Z12">
        <v>1863.35</v>
      </c>
      <c r="AA12">
        <v>1557</v>
      </c>
      <c r="AB12">
        <v>1863.35</v>
      </c>
      <c r="AC12" s="2">
        <f>(Table2[[#This Row],[Close Price]]/Table2[[#This Row],[Day Low]])-1</f>
        <v>4.3951871970095313E-2</v>
      </c>
      <c r="AD12" s="2">
        <f>(Table2[[#This Row],[Day High]]/Table2[[#This Row],[Close Price]])-1</f>
        <v>7.0775169944330418E-3</v>
      </c>
      <c r="AE12" s="2">
        <f>(Table2[[#This Row],[Close Price]]/Table2[[#This Row],[Current Week Low]])-1</f>
        <v>7.3322323975379078E-2</v>
      </c>
      <c r="AF12" s="2">
        <f>(Table2[[#This Row],[Current Week High]]/Table2[[#This Row],[Close Price]])-1</f>
        <v>4.2521050717542641E-2</v>
      </c>
      <c r="AG12" s="2">
        <f>(Table2[[#This Row],[Close Price]]/Table2[[#This Row],[Current Month Low]])-1</f>
        <v>0.14794476557482339</v>
      </c>
      <c r="AH12" s="2">
        <f>(Table2[[#This Row],[Current Month High]]/Table2[[#This Row],[Close Price]])-1</f>
        <v>4.2521050717542641E-2</v>
      </c>
      <c r="AI12">
        <v>4.2521050717542597</v>
      </c>
      <c r="AJ12">
        <v>174.97692307692299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0.49</v>
      </c>
      <c r="AM12" t="s">
        <v>10656</v>
      </c>
      <c r="AN12">
        <v>14.02</v>
      </c>
      <c r="AO12" t="s">
        <v>10656</v>
      </c>
      <c r="AP12">
        <v>0.23525884536913599</v>
      </c>
      <c r="AQ12">
        <f>(Table2[[#This Row],[Sharpe Ratio]]-AVERAGE(Table2[Sharpe Ratio]))/_xlfn.STDEV.P(Table2[Sharpe Ratio])</f>
        <v>1.9439247173957721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7.8331870763871212</v>
      </c>
      <c r="AS12">
        <f>_xlfn.RANK.AVG(Table2[[#This Row],[1Y Return vs Nifty Z-Score]],Table2[1Y Return vs Nifty Z-Score])</f>
        <v>117</v>
      </c>
      <c r="AT12">
        <f>_xlfn.RANK.AVG(Table2[[#This Row],[6M Return vs Nifty Z-Score]],Table2[6M Return vs Nifty Z-Score])</f>
        <v>3</v>
      </c>
      <c r="AU12">
        <f>_xlfn.RANK.AVG(Table2[[#This Row],[Sharpe Ratio Z-Score]],Table2[Sharpe Ratio Z-Score])</f>
        <v>18</v>
      </c>
      <c r="AV12">
        <f>(Table2[[#This Row],[Rank 1Y]]+Table2[[#This Row],[Rank 6M]]+Table2[[#This Row],[Rank Sharpe]])/3</f>
        <v>46</v>
      </c>
    </row>
    <row r="13" spans="1:48" x14ac:dyDescent="0.3">
      <c r="A13" t="s">
        <v>1025</v>
      </c>
      <c r="B13" t="s">
        <v>1026</v>
      </c>
      <c r="C13" t="s">
        <v>10617</v>
      </c>
      <c r="D13" t="s">
        <v>127</v>
      </c>
      <c r="E13">
        <v>13536.438519019999</v>
      </c>
      <c r="F13">
        <v>934.65</v>
      </c>
      <c r="G13">
        <v>114.59799814309</v>
      </c>
      <c r="H13">
        <f>(Table2[[#This Row],[1Y Return vs Nifty]]-AVERAGE(Table2[1Y Return vs Nifty]))/_xlfn.STDEV.P(Table2[1Y Return vs Nifty])</f>
        <v>1.2929023470005363</v>
      </c>
      <c r="I13">
        <v>10.3858001054738</v>
      </c>
      <c r="J13">
        <f>(Table2[[#This Row],[1M Return vs Nifty]]-AVERAGE(Table2[1M Return vs Nifty]))/_xlfn.STDEV.P(Table2[1M Return vs Nifty])</f>
        <v>0.6630025665503404</v>
      </c>
      <c r="K13">
        <v>68.560469385690396</v>
      </c>
      <c r="L13">
        <f>(Table2[[#This Row],[6M Return vs Nifty]]-AVERAGE(Table2[6M Return vs Nifty]))/_xlfn.STDEV.P(Table2[6M Return vs Nifty])</f>
        <v>2.0644153802211935</v>
      </c>
      <c r="M13">
        <v>-0.94500877264579597</v>
      </c>
      <c r="N13">
        <f>(Table2[[#This Row],[1W Return vs Nifty]]-AVERAGE(Table2[1W Return vs Nifty]))/_xlfn.STDEV.P(Table2[1W Return vs Nifty])</f>
        <v>-0.82493715429183923</v>
      </c>
      <c r="O13">
        <v>902.14</v>
      </c>
      <c r="P13">
        <v>815.64160830914898</v>
      </c>
      <c r="Q13">
        <v>601.90015838686497</v>
      </c>
      <c r="R13">
        <v>59.343069100214599</v>
      </c>
      <c r="S13" s="2">
        <f>(Table2[[#This Row],[Close Price]]-Table2[[#This Row],[20D EMA]])/Table2[[#This Row],[20D EMA]]</f>
        <v>3.6036535349280592E-2</v>
      </c>
      <c r="T13" s="2">
        <f>(Table2[[#This Row],[Close Price]]-Table2[[#This Row],[50D EMA]])/Table2[[#This Row],[50D EMA]]</f>
        <v>0.14590770073336398</v>
      </c>
      <c r="U13" s="2">
        <f>(Table2[[#This Row],[Close Price]]-Table2[[#This Row],[200D EMA]])/Table2[[#This Row],[200D EMA]]</f>
        <v>0.5528322878414389</v>
      </c>
      <c r="V13">
        <v>0.82694429823365401</v>
      </c>
      <c r="W13">
        <v>922</v>
      </c>
      <c r="X13">
        <v>944.95</v>
      </c>
      <c r="Y13">
        <v>916.5</v>
      </c>
      <c r="Z13">
        <v>961.55</v>
      </c>
      <c r="AA13">
        <v>853.2</v>
      </c>
      <c r="AB13">
        <v>999</v>
      </c>
      <c r="AC13" s="2">
        <f>(Table2[[#This Row],[Close Price]]/Table2[[#This Row],[Day Low]])-1</f>
        <v>1.3720173535791691E-2</v>
      </c>
      <c r="AD13" s="2">
        <f>(Table2[[#This Row],[Day High]]/Table2[[#This Row],[Close Price]])-1</f>
        <v>1.1020167977317863E-2</v>
      </c>
      <c r="AE13" s="2">
        <f>(Table2[[#This Row],[Close Price]]/Table2[[#This Row],[Current Week Low]])-1</f>
        <v>1.9803600654664466E-2</v>
      </c>
      <c r="AF13" s="2">
        <f>(Table2[[#This Row],[Current Week High]]/Table2[[#This Row],[Close Price]])-1</f>
        <v>2.87808270475578E-2</v>
      </c>
      <c r="AG13" s="2">
        <f>(Table2[[#This Row],[Close Price]]/Table2[[#This Row],[Current Month Low]])-1</f>
        <v>9.5464135021096963E-2</v>
      </c>
      <c r="AH13" s="2">
        <f>(Table2[[#This Row],[Current Month High]]/Table2[[#This Row],[Close Price]])-1</f>
        <v>6.8849301877708324E-2</v>
      </c>
      <c r="AI13">
        <v>6.8849301877708298</v>
      </c>
      <c r="AJ13">
        <v>149.83961507618201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0.67</v>
      </c>
      <c r="AM13" t="s">
        <v>10656</v>
      </c>
      <c r="AN13">
        <v>4.12</v>
      </c>
      <c r="AO13" t="s">
        <v>10656</v>
      </c>
      <c r="AP13">
        <v>0.19778810440101699</v>
      </c>
      <c r="AQ13">
        <f>(Table2[[#This Row],[Sharpe Ratio]]-AVERAGE(Table2[Sharpe Ratio]))/_xlfn.STDEV.P(Table2[Sharpe Ratio])</f>
        <v>1.5125062306224744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4.7078893701027056</v>
      </c>
      <c r="AS13">
        <f>_xlfn.RANK.AVG(Table2[[#This Row],[1Y Return vs Nifty Z-Score]],Table2[1Y Return vs Nifty Z-Score])</f>
        <v>67</v>
      </c>
      <c r="AT13">
        <f>_xlfn.RANK.AVG(Table2[[#This Row],[6M Return vs Nifty Z-Score]],Table2[6M Return vs Nifty Z-Score])</f>
        <v>27</v>
      </c>
      <c r="AU13">
        <f>_xlfn.RANK.AVG(Table2[[#This Row],[Sharpe Ratio Z-Score]],Table2[Sharpe Ratio Z-Score])</f>
        <v>44</v>
      </c>
      <c r="AV13">
        <f>(Table2[[#This Row],[Rank 1Y]]+Table2[[#This Row],[Rank 6M]]+Table2[[#This Row],[Rank Sharpe]])/3</f>
        <v>46</v>
      </c>
    </row>
    <row r="14" spans="1:48" x14ac:dyDescent="0.3">
      <c r="A14" t="s">
        <v>244</v>
      </c>
      <c r="B14" t="s">
        <v>245</v>
      </c>
      <c r="C14" t="s">
        <v>10609</v>
      </c>
      <c r="D14" t="s">
        <v>57</v>
      </c>
      <c r="E14">
        <v>110796.389683965</v>
      </c>
      <c r="F14">
        <v>681.75</v>
      </c>
      <c r="G14">
        <v>223.813084828873</v>
      </c>
      <c r="H14">
        <f>(Table2[[#This Row],[1Y Return vs Nifty]]-AVERAGE(Table2[1Y Return vs Nifty]))/_xlfn.STDEV.P(Table2[1Y Return vs Nifty])</f>
        <v>2.9958543709770602</v>
      </c>
      <c r="I14">
        <v>18.4834219845219</v>
      </c>
      <c r="J14">
        <f>(Table2[[#This Row],[1M Return vs Nifty]]-AVERAGE(Table2[1M Return vs Nifty]))/_xlfn.STDEV.P(Table2[1M Return vs Nifty])</f>
        <v>1.3576001412406511</v>
      </c>
      <c r="K14">
        <v>61.105444312959101</v>
      </c>
      <c r="L14">
        <f>(Table2[[#This Row],[6M Return vs Nifty]]-AVERAGE(Table2[6M Return vs Nifty]))/_xlfn.STDEV.P(Table2[6M Return vs Nifty])</f>
        <v>1.8116320614169972</v>
      </c>
      <c r="M14">
        <v>1.65048701697702</v>
      </c>
      <c r="N14">
        <f>(Table2[[#This Row],[1W Return vs Nifty]]-AVERAGE(Table2[1W Return vs Nifty]))/_xlfn.STDEV.P(Table2[1W Return vs Nifty])</f>
        <v>-0.25573804591651722</v>
      </c>
      <c r="O14">
        <v>637.21</v>
      </c>
      <c r="P14">
        <v>573.20676285854199</v>
      </c>
      <c r="Q14">
        <v>419.24735861891901</v>
      </c>
      <c r="R14">
        <v>65.696285708132194</v>
      </c>
      <c r="S14" s="2">
        <f>(Table2[[#This Row],[Close Price]]-Table2[[#This Row],[20D EMA]])/Table2[[#This Row],[20D EMA]]</f>
        <v>6.9898463614820799E-2</v>
      </c>
      <c r="T14" s="2">
        <f>(Table2[[#This Row],[Close Price]]-Table2[[#This Row],[50D EMA]])/Table2[[#This Row],[50D EMA]]</f>
        <v>0.18936140355385983</v>
      </c>
      <c r="U14" s="2">
        <f>(Table2[[#This Row],[Close Price]]-Table2[[#This Row],[200D EMA]])/Table2[[#This Row],[200D EMA]]</f>
        <v>0.62612831299835714</v>
      </c>
      <c r="V14">
        <v>1.1608955983232001</v>
      </c>
      <c r="W14">
        <v>675.3</v>
      </c>
      <c r="X14">
        <v>686.9</v>
      </c>
      <c r="Y14">
        <v>670.05</v>
      </c>
      <c r="Z14">
        <v>702.3</v>
      </c>
      <c r="AA14">
        <v>568.29999999999995</v>
      </c>
      <c r="AB14">
        <v>714.3</v>
      </c>
      <c r="AC14" s="2">
        <f>(Table2[[#This Row],[Close Price]]/Table2[[#This Row],[Day Low]])-1</f>
        <v>9.551310528653989E-3</v>
      </c>
      <c r="AD14" s="2">
        <f>(Table2[[#This Row],[Day High]]/Table2[[#This Row],[Close Price]])-1</f>
        <v>7.554088742207421E-3</v>
      </c>
      <c r="AE14" s="2">
        <f>(Table2[[#This Row],[Close Price]]/Table2[[#This Row],[Current Week Low]])-1</f>
        <v>1.746138347884485E-2</v>
      </c>
      <c r="AF14" s="2">
        <f>(Table2[[#This Row],[Current Week High]]/Table2[[#This Row],[Close Price]])-1</f>
        <v>3.0143014301430071E-2</v>
      </c>
      <c r="AG14" s="2">
        <f>(Table2[[#This Row],[Close Price]]/Table2[[#This Row],[Current Month Low]])-1</f>
        <v>0.19963047686081303</v>
      </c>
      <c r="AH14" s="2">
        <f>(Table2[[#This Row],[Current Month High]]/Table2[[#This Row],[Close Price]])-1</f>
        <v>4.7744774477447738E-2</v>
      </c>
      <c r="AI14">
        <v>4.7744774477447702</v>
      </c>
      <c r="AJ14">
        <v>278.04990757855802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0.49</v>
      </c>
      <c r="AM14" t="s">
        <v>10656</v>
      </c>
      <c r="AN14">
        <v>19.329999999999998</v>
      </c>
      <c r="AO14" t="s">
        <v>10656</v>
      </c>
      <c r="AP14">
        <v>0.17033119370144301</v>
      </c>
      <c r="AQ14">
        <f>(Table2[[#This Row],[Sharpe Ratio]]-AVERAGE(Table2[Sharpe Ratio]))/_xlfn.STDEV.P(Table2[Sharpe Ratio])</f>
        <v>1.1963817409691164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7.1057302686873074</v>
      </c>
      <c r="AS14">
        <f>_xlfn.RANK.AVG(Table2[[#This Row],[1Y Return vs Nifty Z-Score]],Table2[1Y Return vs Nifty Z-Score])</f>
        <v>14</v>
      </c>
      <c r="AT14">
        <f>_xlfn.RANK.AVG(Table2[[#This Row],[6M Return vs Nifty Z-Score]],Table2[6M Return vs Nifty Z-Score])</f>
        <v>41</v>
      </c>
      <c r="AU14">
        <f>_xlfn.RANK.AVG(Table2[[#This Row],[Sharpe Ratio Z-Score]],Table2[Sharpe Ratio Z-Score])</f>
        <v>89</v>
      </c>
      <c r="AV14">
        <f>(Table2[[#This Row],[Rank 1Y]]+Table2[[#This Row],[Rank 6M]]+Table2[[#This Row],[Rank Sharpe]])/3</f>
        <v>48</v>
      </c>
    </row>
    <row r="15" spans="1:48" x14ac:dyDescent="0.3">
      <c r="A15" t="s">
        <v>1238</v>
      </c>
      <c r="B15" t="s">
        <v>1239</v>
      </c>
      <c r="C15" t="s">
        <v>10614</v>
      </c>
      <c r="D15" t="s">
        <v>46</v>
      </c>
      <c r="E15">
        <v>9455.1886233599998</v>
      </c>
      <c r="F15">
        <v>548.65</v>
      </c>
      <c r="G15">
        <v>138.79947072071201</v>
      </c>
      <c r="H15">
        <f>(Table2[[#This Row],[1Y Return vs Nifty]]-AVERAGE(Table2[1Y Return vs Nifty]))/_xlfn.STDEV.P(Table2[1Y Return vs Nifty])</f>
        <v>1.6702673059997288</v>
      </c>
      <c r="I15">
        <v>7.5628292790833402</v>
      </c>
      <c r="J15">
        <f>(Table2[[#This Row],[1M Return vs Nifty]]-AVERAGE(Table2[1M Return vs Nifty]))/_xlfn.STDEV.P(Table2[1M Return vs Nifty])</f>
        <v>0.42085385687722138</v>
      </c>
      <c r="K15">
        <v>45.747580407459601</v>
      </c>
      <c r="L15">
        <f>(Table2[[#This Row],[6M Return vs Nifty]]-AVERAGE(Table2[6M Return vs Nifty]))/_xlfn.STDEV.P(Table2[6M Return vs Nifty])</f>
        <v>1.2908810552298351</v>
      </c>
      <c r="M15">
        <v>-2.6699349213124499</v>
      </c>
      <c r="N15">
        <f>(Table2[[#This Row],[1W Return vs Nifty]]-AVERAGE(Table2[1W Return vs Nifty]))/_xlfn.STDEV.P(Table2[1W Return vs Nifty])</f>
        <v>-1.2032180321726</v>
      </c>
      <c r="O15">
        <v>532.97</v>
      </c>
      <c r="P15">
        <v>502.49445054901798</v>
      </c>
      <c r="Q15">
        <v>387.54960001626398</v>
      </c>
      <c r="R15">
        <v>56.583148839441598</v>
      </c>
      <c r="S15" s="2">
        <f>(Table2[[#This Row],[Close Price]]-Table2[[#This Row],[20D EMA]])/Table2[[#This Row],[20D EMA]]</f>
        <v>2.9420042403887552E-2</v>
      </c>
      <c r="T15" s="2">
        <f>(Table2[[#This Row],[Close Price]]-Table2[[#This Row],[50D EMA]])/Table2[[#This Row],[50D EMA]]</f>
        <v>9.1852854097300235E-2</v>
      </c>
      <c r="U15" s="2">
        <f>(Table2[[#This Row],[Close Price]]-Table2[[#This Row],[200D EMA]])/Table2[[#This Row],[200D EMA]]</f>
        <v>0.41568975939331437</v>
      </c>
      <c r="V15">
        <v>0.92583956449051596</v>
      </c>
      <c r="W15">
        <v>541.9</v>
      </c>
      <c r="X15">
        <v>557.6</v>
      </c>
      <c r="Y15">
        <v>541</v>
      </c>
      <c r="Z15">
        <v>578.35</v>
      </c>
      <c r="AA15">
        <v>463</v>
      </c>
      <c r="AB15">
        <v>582.70000000000005</v>
      </c>
      <c r="AC15" s="2">
        <f>(Table2[[#This Row],[Close Price]]/Table2[[#This Row],[Day Low]])-1</f>
        <v>1.2456172725595183E-2</v>
      </c>
      <c r="AD15" s="2">
        <f>(Table2[[#This Row],[Day High]]/Table2[[#This Row],[Close Price]])-1</f>
        <v>1.6312767702542752E-2</v>
      </c>
      <c r="AE15" s="2">
        <f>(Table2[[#This Row],[Close Price]]/Table2[[#This Row],[Current Week Low]])-1</f>
        <v>1.4140480591497084E-2</v>
      </c>
      <c r="AF15" s="2">
        <f>(Table2[[#This Row],[Current Week High]]/Table2[[#This Row],[Close Price]])-1</f>
        <v>5.4132871593912446E-2</v>
      </c>
      <c r="AG15" s="2">
        <f>(Table2[[#This Row],[Close Price]]/Table2[[#This Row],[Current Month Low]])-1</f>
        <v>0.18498920086393089</v>
      </c>
      <c r="AH15" s="2">
        <f>(Table2[[#This Row],[Current Month High]]/Table2[[#This Row],[Close Price]])-1</f>
        <v>6.2061423494030876E-2</v>
      </c>
      <c r="AI15">
        <v>7.5275676660895003</v>
      </c>
      <c r="AJ15">
        <v>191.83510638297801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0.26</v>
      </c>
      <c r="AM15" t="s">
        <v>10656</v>
      </c>
      <c r="AN15">
        <v>16.239999999999998</v>
      </c>
      <c r="AO15" t="s">
        <v>10656</v>
      </c>
      <c r="AP15">
        <v>0.230745132318083</v>
      </c>
      <c r="AQ15">
        <f>(Table2[[#This Row],[Sharpe Ratio]]-AVERAGE(Table2[Sharpe Ratio]))/_xlfn.STDEV.P(Table2[Sharpe Ratio])</f>
        <v>1.8919561893148631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4.0707403752490485</v>
      </c>
      <c r="AS15">
        <f>_xlfn.RANK.AVG(Table2[[#This Row],[1Y Return vs Nifty Z-Score]],Table2[1Y Return vs Nifty Z-Score])</f>
        <v>48</v>
      </c>
      <c r="AT15">
        <f>_xlfn.RANK.AVG(Table2[[#This Row],[6M Return vs Nifty Z-Score]],Table2[6M Return vs Nifty Z-Score])</f>
        <v>76</v>
      </c>
      <c r="AU15">
        <f>_xlfn.RANK.AVG(Table2[[#This Row],[Sharpe Ratio Z-Score]],Table2[Sharpe Ratio Z-Score])</f>
        <v>20</v>
      </c>
      <c r="AV15">
        <f>(Table2[[#This Row],[Rank 1Y]]+Table2[[#This Row],[Rank 6M]]+Table2[[#This Row],[Rank Sharpe]])/3</f>
        <v>48</v>
      </c>
    </row>
    <row r="16" spans="1:48" x14ac:dyDescent="0.3">
      <c r="A16" t="s">
        <v>393</v>
      </c>
      <c r="B16" t="s">
        <v>394</v>
      </c>
      <c r="C16" t="s">
        <v>10621</v>
      </c>
      <c r="D16" t="s">
        <v>89</v>
      </c>
      <c r="E16">
        <v>61502.693715959998</v>
      </c>
      <c r="F16">
        <v>588.9</v>
      </c>
      <c r="G16">
        <v>137.00932496434501</v>
      </c>
      <c r="H16">
        <f>(Table2[[#This Row],[1Y Return vs Nifty]]-AVERAGE(Table2[1Y Return vs Nifty]))/_xlfn.STDEV.P(Table2[1Y Return vs Nifty])</f>
        <v>1.6423541995642696</v>
      </c>
      <c r="I16">
        <v>11.677357113376001</v>
      </c>
      <c r="J16">
        <f>(Table2[[#This Row],[1M Return vs Nifty]]-AVERAGE(Table2[1M Return vs Nifty]))/_xlfn.STDEV.P(Table2[1M Return vs Nifty])</f>
        <v>0.77378970611588915</v>
      </c>
      <c r="K16">
        <v>41.348160222076899</v>
      </c>
      <c r="L16">
        <f>(Table2[[#This Row],[6M Return vs Nifty]]-AVERAGE(Table2[6M Return vs Nifty]))/_xlfn.STDEV.P(Table2[6M Return vs Nifty])</f>
        <v>1.1417065019016366</v>
      </c>
      <c r="M16">
        <v>3.8878944485229101</v>
      </c>
      <c r="N16">
        <f>(Table2[[#This Row],[1W Return vs Nifty]]-AVERAGE(Table2[1W Return vs Nifty]))/_xlfn.STDEV.P(Table2[1W Return vs Nifty])</f>
        <v>0.23493133609519948</v>
      </c>
      <c r="O16">
        <v>555.11</v>
      </c>
      <c r="P16">
        <v>519.81364553262995</v>
      </c>
      <c r="Q16">
        <v>410.88032527834702</v>
      </c>
      <c r="R16">
        <v>71.548256438783696</v>
      </c>
      <c r="S16" s="2">
        <f>(Table2[[#This Row],[Close Price]]-Table2[[#This Row],[20D EMA]])/Table2[[#This Row],[20D EMA]]</f>
        <v>6.0870818396353811E-2</v>
      </c>
      <c r="T16" s="2">
        <f>(Table2[[#This Row],[Close Price]]-Table2[[#This Row],[50D EMA]])/Table2[[#This Row],[50D EMA]]</f>
        <v>0.13290600402877134</v>
      </c>
      <c r="U16" s="2">
        <f>(Table2[[#This Row],[Close Price]]-Table2[[#This Row],[200D EMA]])/Table2[[#This Row],[200D EMA]]</f>
        <v>0.43326405225427916</v>
      </c>
      <c r="V16">
        <v>2.30568805812872</v>
      </c>
      <c r="W16">
        <v>582.25</v>
      </c>
      <c r="X16">
        <v>618.70000000000005</v>
      </c>
      <c r="Y16">
        <v>530.65</v>
      </c>
      <c r="Z16">
        <v>618.70000000000005</v>
      </c>
      <c r="AA16">
        <v>515.95000000000005</v>
      </c>
      <c r="AB16">
        <v>618.70000000000005</v>
      </c>
      <c r="AC16" s="2">
        <f>(Table2[[#This Row],[Close Price]]/Table2[[#This Row],[Day Low]])-1</f>
        <v>1.1421210820094396E-2</v>
      </c>
      <c r="AD16" s="2">
        <f>(Table2[[#This Row],[Day High]]/Table2[[#This Row],[Close Price]])-1</f>
        <v>5.0602818814739381E-2</v>
      </c>
      <c r="AE16" s="2">
        <f>(Table2[[#This Row],[Close Price]]/Table2[[#This Row],[Current Week Low]])-1</f>
        <v>0.10977103552247236</v>
      </c>
      <c r="AF16" s="2">
        <f>(Table2[[#This Row],[Current Week High]]/Table2[[#This Row],[Close Price]])-1</f>
        <v>5.0602818814739381E-2</v>
      </c>
      <c r="AG16" s="2">
        <f>(Table2[[#This Row],[Close Price]]/Table2[[#This Row],[Current Month Low]])-1</f>
        <v>0.14138966954162213</v>
      </c>
      <c r="AH16" s="2">
        <f>(Table2[[#This Row],[Current Month High]]/Table2[[#This Row],[Close Price]])-1</f>
        <v>5.0602818814739381E-2</v>
      </c>
      <c r="AI16">
        <v>7.5904228222109102</v>
      </c>
      <c r="AJ16">
        <v>190.38461538461499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0.35</v>
      </c>
      <c r="AM16" t="s">
        <v>10656</v>
      </c>
      <c r="AN16">
        <v>8.93</v>
      </c>
      <c r="AO16" t="s">
        <v>10656</v>
      </c>
      <c r="AP16">
        <v>0.23800712871496699</v>
      </c>
      <c r="AQ16">
        <f>(Table2[[#This Row],[Sharpe Ratio]]-AVERAGE(Table2[Sharpe Ratio]))/_xlfn.STDEV.P(Table2[Sharpe Ratio])</f>
        <v>1.975567012467851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5.7683487561448459</v>
      </c>
      <c r="AS16">
        <f>_xlfn.RANK.AVG(Table2[[#This Row],[1Y Return vs Nifty Z-Score]],Table2[1Y Return vs Nifty Z-Score])</f>
        <v>50</v>
      </c>
      <c r="AT16">
        <f>_xlfn.RANK.AVG(Table2[[#This Row],[6M Return vs Nifty Z-Score]],Table2[6M Return vs Nifty Z-Score])</f>
        <v>86</v>
      </c>
      <c r="AU16">
        <f>_xlfn.RANK.AVG(Table2[[#This Row],[Sharpe Ratio Z-Score]],Table2[Sharpe Ratio Z-Score])</f>
        <v>15</v>
      </c>
      <c r="AV16">
        <f>(Table2[[#This Row],[Rank 1Y]]+Table2[[#This Row],[Rank 6M]]+Table2[[#This Row],[Rank Sharpe]])/3</f>
        <v>50.333333333333336</v>
      </c>
    </row>
    <row r="17" spans="1:48" x14ac:dyDescent="0.3">
      <c r="A17" t="s">
        <v>951</v>
      </c>
      <c r="B17" t="s">
        <v>952</v>
      </c>
      <c r="C17" t="s">
        <v>10615</v>
      </c>
      <c r="D17" t="s">
        <v>51</v>
      </c>
      <c r="E17">
        <v>15436.601697575001</v>
      </c>
      <c r="F17">
        <v>12198.35</v>
      </c>
      <c r="G17">
        <v>179.84625972510699</v>
      </c>
      <c r="H17">
        <f>(Table2[[#This Row],[1Y Return vs Nifty]]-AVERAGE(Table2[1Y Return vs Nifty]))/_xlfn.STDEV.P(Table2[1Y Return vs Nifty])</f>
        <v>2.3102952960326388</v>
      </c>
      <c r="I17">
        <v>48.428369003235503</v>
      </c>
      <c r="J17">
        <f>(Table2[[#This Row],[1M Return vs Nifty]]-AVERAGE(Table2[1M Return vs Nifty]))/_xlfn.STDEV.P(Table2[1M Return vs Nifty])</f>
        <v>3.9262169381357639</v>
      </c>
      <c r="K17">
        <v>62.4652833534793</v>
      </c>
      <c r="L17">
        <f>(Table2[[#This Row],[6M Return vs Nifty]]-AVERAGE(Table2[6M Return vs Nifty]))/_xlfn.STDEV.P(Table2[6M Return vs Nifty])</f>
        <v>1.8577411787370108</v>
      </c>
      <c r="M17">
        <v>2.74754618206783</v>
      </c>
      <c r="N17">
        <f>(Table2[[#This Row],[1W Return vs Nifty]]-AVERAGE(Table2[1W Return vs Nifty]))/_xlfn.STDEV.P(Table2[1W Return vs Nifty])</f>
        <v>-1.5150062263725382E-2</v>
      </c>
      <c r="O17">
        <v>10867.19</v>
      </c>
      <c r="P17">
        <v>9393.0507003293606</v>
      </c>
      <c r="Q17">
        <v>6961.7417558002498</v>
      </c>
      <c r="R17">
        <v>79.438942179704497</v>
      </c>
      <c r="S17" s="2">
        <f>(Table2[[#This Row],[Close Price]]-Table2[[#This Row],[20D EMA]])/Table2[[#This Row],[20D EMA]]</f>
        <v>0.12249348727683972</v>
      </c>
      <c r="T17" s="2">
        <f>(Table2[[#This Row],[Close Price]]-Table2[[#This Row],[50D EMA]])/Table2[[#This Row],[50D EMA]]</f>
        <v>0.29865688892451886</v>
      </c>
      <c r="U17" s="2">
        <f>(Table2[[#This Row],[Close Price]]-Table2[[#This Row],[200D EMA]])/Table2[[#This Row],[200D EMA]]</f>
        <v>0.75219800272493798</v>
      </c>
      <c r="V17">
        <v>0.54917097184101304</v>
      </c>
      <c r="W17">
        <v>11961</v>
      </c>
      <c r="X17">
        <v>12269.3</v>
      </c>
      <c r="Y17">
        <v>11100</v>
      </c>
      <c r="Z17">
        <v>12400</v>
      </c>
      <c r="AA17">
        <v>8756</v>
      </c>
      <c r="AB17">
        <v>12400</v>
      </c>
      <c r="AC17" s="2">
        <f>(Table2[[#This Row],[Close Price]]/Table2[[#This Row],[Day Low]])-1</f>
        <v>1.9843658556976784E-2</v>
      </c>
      <c r="AD17" s="2">
        <f>(Table2[[#This Row],[Day High]]/Table2[[#This Row],[Close Price]])-1</f>
        <v>5.8163604093994792E-3</v>
      </c>
      <c r="AE17" s="2">
        <f>(Table2[[#This Row],[Close Price]]/Table2[[#This Row],[Current Week Low]])-1</f>
        <v>9.8950450450450589E-2</v>
      </c>
      <c r="AF17" s="2">
        <f>(Table2[[#This Row],[Current Week High]]/Table2[[#This Row],[Close Price]])-1</f>
        <v>1.6530924264347213E-2</v>
      </c>
      <c r="AG17" s="2">
        <f>(Table2[[#This Row],[Close Price]]/Table2[[#This Row],[Current Month Low]])-1</f>
        <v>0.39314184559159449</v>
      </c>
      <c r="AH17" s="2">
        <f>(Table2[[#This Row],[Current Month High]]/Table2[[#This Row],[Close Price]])-1</f>
        <v>1.6530924264347213E-2</v>
      </c>
      <c r="AI17">
        <v>1.65309242643472</v>
      </c>
      <c r="AJ17">
        <v>258.77499999999998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0.67</v>
      </c>
      <c r="AM17" t="s">
        <v>10656</v>
      </c>
      <c r="AN17">
        <v>13.08</v>
      </c>
      <c r="AO17" t="s">
        <v>10656</v>
      </c>
      <c r="AP17">
        <v>0.16830523868063399</v>
      </c>
      <c r="AQ17">
        <f>(Table2[[#This Row],[Sharpe Ratio]]-AVERAGE(Table2[Sharpe Ratio]))/_xlfn.STDEV.P(Table2[Sharpe Ratio])</f>
        <v>1.1730559559228093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9.2521593065644971</v>
      </c>
      <c r="AS17">
        <f>_xlfn.RANK.AVG(Table2[[#This Row],[1Y Return vs Nifty Z-Score]],Table2[1Y Return vs Nifty Z-Score])</f>
        <v>24</v>
      </c>
      <c r="AT17">
        <f>_xlfn.RANK.AVG(Table2[[#This Row],[6M Return vs Nifty Z-Score]],Table2[6M Return vs Nifty Z-Score])</f>
        <v>38</v>
      </c>
      <c r="AU17">
        <f>_xlfn.RANK.AVG(Table2[[#This Row],[Sharpe Ratio Z-Score]],Table2[Sharpe Ratio Z-Score])</f>
        <v>91</v>
      </c>
      <c r="AV17">
        <f>(Table2[[#This Row],[Rank 1Y]]+Table2[[#This Row],[Rank 6M]]+Table2[[#This Row],[Rank Sharpe]])/3</f>
        <v>51</v>
      </c>
    </row>
    <row r="18" spans="1:48" x14ac:dyDescent="0.3">
      <c r="A18" t="s">
        <v>451</v>
      </c>
      <c r="B18" t="s">
        <v>452</v>
      </c>
      <c r="C18" t="s">
        <v>10622</v>
      </c>
      <c r="D18" t="s">
        <v>163</v>
      </c>
      <c r="E18">
        <v>51069.706466625001</v>
      </c>
      <c r="F18">
        <v>12202.2</v>
      </c>
      <c r="G18">
        <v>135.583104665451</v>
      </c>
      <c r="H18">
        <f>(Table2[[#This Row],[1Y Return vs Nifty]]-AVERAGE(Table2[1Y Return vs Nifty]))/_xlfn.STDEV.P(Table2[1Y Return vs Nifty])</f>
        <v>1.620115653422511</v>
      </c>
      <c r="I18">
        <v>3.4704146199049202</v>
      </c>
      <c r="J18">
        <f>(Table2[[#This Row],[1M Return vs Nifty]]-AVERAGE(Table2[1M Return vs Nifty]))/_xlfn.STDEV.P(Table2[1M Return vs Nifty])</f>
        <v>6.9814830932167171E-2</v>
      </c>
      <c r="K18">
        <v>95.1823850713768</v>
      </c>
      <c r="L18">
        <f>(Table2[[#This Row],[6M Return vs Nifty]]-AVERAGE(Table2[6M Return vs Nifty]))/_xlfn.STDEV.P(Table2[6M Return vs Nifty])</f>
        <v>2.9671053288530893</v>
      </c>
      <c r="M18">
        <v>5.5353128014439799</v>
      </c>
      <c r="N18">
        <f>(Table2[[#This Row],[1W Return vs Nifty]]-AVERAGE(Table2[1W Return vs Nifty]))/_xlfn.STDEV.P(Table2[1W Return vs Nifty])</f>
        <v>0.59621454886438097</v>
      </c>
      <c r="O18">
        <v>11851.69</v>
      </c>
      <c r="P18">
        <v>11573.2226634907</v>
      </c>
      <c r="Q18">
        <v>8831.9034759524602</v>
      </c>
      <c r="R18">
        <v>55.592820485732901</v>
      </c>
      <c r="S18" s="2">
        <f>(Table2[[#This Row],[Close Price]]-Table2[[#This Row],[20D EMA]])/Table2[[#This Row],[20D EMA]]</f>
        <v>2.9574685129293815E-2</v>
      </c>
      <c r="T18" s="2">
        <f>(Table2[[#This Row],[Close Price]]-Table2[[#This Row],[50D EMA]])/Table2[[#This Row],[50D EMA]]</f>
        <v>5.4347639788655831E-2</v>
      </c>
      <c r="U18" s="2">
        <f>(Table2[[#This Row],[Close Price]]-Table2[[#This Row],[200D EMA]])/Table2[[#This Row],[200D EMA]]</f>
        <v>0.38160477333387943</v>
      </c>
      <c r="V18">
        <v>0.47889049740460199</v>
      </c>
      <c r="W18">
        <v>11860</v>
      </c>
      <c r="X18">
        <v>12241.65</v>
      </c>
      <c r="Y18">
        <v>11860</v>
      </c>
      <c r="Z18">
        <v>12518.2</v>
      </c>
      <c r="AA18">
        <v>10804.95</v>
      </c>
      <c r="AB18">
        <v>12673.7</v>
      </c>
      <c r="AC18" s="2">
        <f>(Table2[[#This Row],[Close Price]]/Table2[[#This Row],[Day Low]])-1</f>
        <v>2.8853288364249607E-2</v>
      </c>
      <c r="AD18" s="2">
        <f>(Table2[[#This Row],[Day High]]/Table2[[#This Row],[Close Price]])-1</f>
        <v>3.2330235531297102E-3</v>
      </c>
      <c r="AE18" s="2">
        <f>(Table2[[#This Row],[Close Price]]/Table2[[#This Row],[Current Week Low]])-1</f>
        <v>2.8853288364249607E-2</v>
      </c>
      <c r="AF18" s="2">
        <f>(Table2[[#This Row],[Current Week High]]/Table2[[#This Row],[Close Price]])-1</f>
        <v>2.5896969398960801E-2</v>
      </c>
      <c r="AG18" s="2">
        <f>(Table2[[#This Row],[Close Price]]/Table2[[#This Row],[Current Month Low]])-1</f>
        <v>0.12931573029028365</v>
      </c>
      <c r="AH18" s="2">
        <f>(Table2[[#This Row],[Current Month High]]/Table2[[#This Row],[Close Price]])-1</f>
        <v>3.8640573011424095E-2</v>
      </c>
      <c r="AI18">
        <v>17.8639917391945</v>
      </c>
      <c r="AJ18">
        <v>213.206191124002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0.1</v>
      </c>
      <c r="AM18" t="s">
        <v>10656</v>
      </c>
      <c r="AN18">
        <v>11.83</v>
      </c>
      <c r="AO18" t="s">
        <v>10656</v>
      </c>
      <c r="AP18">
        <v>0.16557280138889499</v>
      </c>
      <c r="AQ18">
        <f>(Table2[[#This Row],[Sharpe Ratio]]-AVERAGE(Table2[Sharpe Ratio]))/_xlfn.STDEV.P(Table2[Sharpe Ratio])</f>
        <v>1.1415961040184144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6.3948464660905628</v>
      </c>
      <c r="AS18">
        <f>_xlfn.RANK.AVG(Table2[[#This Row],[1Y Return vs Nifty Z-Score]],Table2[1Y Return vs Nifty Z-Score])</f>
        <v>51</v>
      </c>
      <c r="AT18">
        <f>_xlfn.RANK.AVG(Table2[[#This Row],[6M Return vs Nifty Z-Score]],Table2[6M Return vs Nifty Z-Score])</f>
        <v>9</v>
      </c>
      <c r="AU18">
        <f>_xlfn.RANK.AVG(Table2[[#This Row],[Sharpe Ratio Z-Score]],Table2[Sharpe Ratio Z-Score])</f>
        <v>96</v>
      </c>
      <c r="AV18">
        <f>(Table2[[#This Row],[Rank 1Y]]+Table2[[#This Row],[Rank 6M]]+Table2[[#This Row],[Rank Sharpe]])/3</f>
        <v>52</v>
      </c>
    </row>
    <row r="19" spans="1:48" x14ac:dyDescent="0.3">
      <c r="A19" t="s">
        <v>1137</v>
      </c>
      <c r="B19" t="s">
        <v>1138</v>
      </c>
      <c r="C19" t="s">
        <v>10623</v>
      </c>
      <c r="D19" t="s">
        <v>139</v>
      </c>
      <c r="E19">
        <v>11114.02003439</v>
      </c>
      <c r="F19">
        <v>462.85</v>
      </c>
      <c r="G19">
        <v>310.22542310089898</v>
      </c>
      <c r="H19">
        <f>(Table2[[#This Row],[1Y Return vs Nifty]]-AVERAGE(Table2[1Y Return vs Nifty]))/_xlfn.STDEV.P(Table2[1Y Return vs Nifty])</f>
        <v>4.3432512446367006</v>
      </c>
      <c r="I19">
        <v>12.068884465336099</v>
      </c>
      <c r="J19">
        <f>(Table2[[#This Row],[1M Return vs Nifty]]-AVERAGE(Table2[1M Return vs Nifty]))/_xlfn.STDEV.P(Table2[1M Return vs Nifty])</f>
        <v>0.80737412795707963</v>
      </c>
      <c r="K19">
        <v>71.991488269357006</v>
      </c>
      <c r="L19">
        <f>(Table2[[#This Row],[6M Return vs Nifty]]-AVERAGE(Table2[6M Return vs Nifty]))/_xlfn.STDEV.P(Table2[6M Return vs Nifty])</f>
        <v>2.1807535993192766</v>
      </c>
      <c r="M19">
        <v>-3.7979294187748799E-2</v>
      </c>
      <c r="N19">
        <f>(Table2[[#This Row],[1W Return vs Nifty]]-AVERAGE(Table2[1W Return vs Nifty]))/_xlfn.STDEV.P(Table2[1W Return vs Nifty])</f>
        <v>-0.62602318476331187</v>
      </c>
      <c r="O19">
        <v>469.2</v>
      </c>
      <c r="P19">
        <v>453.54357061059397</v>
      </c>
      <c r="Q19">
        <v>335.88029968581998</v>
      </c>
      <c r="R19">
        <v>46.581517702632098</v>
      </c>
      <c r="S19" s="2">
        <f>(Table2[[#This Row],[Close Price]]-Table2[[#This Row],[20D EMA]])/Table2[[#This Row],[20D EMA]]</f>
        <v>-1.3533674339300866E-2</v>
      </c>
      <c r="T19" s="2">
        <f>(Table2[[#This Row],[Close Price]]-Table2[[#This Row],[50D EMA]])/Table2[[#This Row],[50D EMA]]</f>
        <v>2.0519372321554562E-2</v>
      </c>
      <c r="U19" s="2">
        <f>(Table2[[#This Row],[Close Price]]-Table2[[#This Row],[200D EMA]])/Table2[[#This Row],[200D EMA]]</f>
        <v>0.37802068306163411</v>
      </c>
      <c r="V19">
        <v>0.358947198816572</v>
      </c>
      <c r="W19">
        <v>455.2</v>
      </c>
      <c r="X19">
        <v>469.9</v>
      </c>
      <c r="Y19">
        <v>455.2</v>
      </c>
      <c r="Z19">
        <v>491</v>
      </c>
      <c r="AA19">
        <v>445</v>
      </c>
      <c r="AB19">
        <v>500</v>
      </c>
      <c r="AC19" s="2">
        <f>(Table2[[#This Row],[Close Price]]/Table2[[#This Row],[Day Low]])-1</f>
        <v>1.6805799648506259E-2</v>
      </c>
      <c r="AD19" s="2">
        <f>(Table2[[#This Row],[Day High]]/Table2[[#This Row],[Close Price]])-1</f>
        <v>1.5231716538835371E-2</v>
      </c>
      <c r="AE19" s="2">
        <f>(Table2[[#This Row],[Close Price]]/Table2[[#This Row],[Current Week Low]])-1</f>
        <v>1.6805799648506259E-2</v>
      </c>
      <c r="AF19" s="2">
        <f>(Table2[[#This Row],[Current Week High]]/Table2[[#This Row],[Close Price]])-1</f>
        <v>6.0818839796910495E-2</v>
      </c>
      <c r="AG19" s="2">
        <f>(Table2[[#This Row],[Close Price]]/Table2[[#This Row],[Current Month Low]])-1</f>
        <v>4.0112359550561916E-2</v>
      </c>
      <c r="AH19" s="2">
        <f>(Table2[[#This Row],[Current Month High]]/Table2[[#This Row],[Close Price]])-1</f>
        <v>8.02635843145727E-2</v>
      </c>
      <c r="AI19">
        <v>23.0636275251161</v>
      </c>
      <c r="AJ19">
        <v>352.44379276637301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0.12</v>
      </c>
      <c r="AM19" t="s">
        <v>10656</v>
      </c>
      <c r="AN19">
        <v>-1.96</v>
      </c>
      <c r="AO19" t="s">
        <v>10655</v>
      </c>
      <c r="AP19">
        <v>0.149031485901989</v>
      </c>
      <c r="AQ19">
        <f>(Table2[[#This Row],[Sharpe Ratio]]-AVERAGE(Table2[Sharpe Ratio]))/_xlfn.STDEV.P(Table2[Sharpe Ratio])</f>
        <v>0.95114806076588376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7.6565038479156282</v>
      </c>
      <c r="AS19">
        <f>_xlfn.RANK.AVG(Table2[[#This Row],[1Y Return vs Nifty Z-Score]],Table2[1Y Return vs Nifty Z-Score])</f>
        <v>6</v>
      </c>
      <c r="AT19">
        <f>_xlfn.RANK.AVG(Table2[[#This Row],[6M Return vs Nifty Z-Score]],Table2[6M Return vs Nifty Z-Score])</f>
        <v>24</v>
      </c>
      <c r="AU19">
        <f>_xlfn.RANK.AVG(Table2[[#This Row],[Sharpe Ratio Z-Score]],Table2[Sharpe Ratio Z-Score])</f>
        <v>126</v>
      </c>
      <c r="AV19">
        <f>(Table2[[#This Row],[Rank 1Y]]+Table2[[#This Row],[Rank 6M]]+Table2[[#This Row],[Rank Sharpe]])/3</f>
        <v>52</v>
      </c>
    </row>
    <row r="20" spans="1:48" x14ac:dyDescent="0.3">
      <c r="A20" t="s">
        <v>90</v>
      </c>
      <c r="B20" t="s">
        <v>91</v>
      </c>
      <c r="C20" t="s">
        <v>10622</v>
      </c>
      <c r="D20" t="s">
        <v>92</v>
      </c>
      <c r="E20">
        <v>318878.60775000002</v>
      </c>
      <c r="F20">
        <v>4822.75</v>
      </c>
      <c r="G20">
        <v>111.61228804995</v>
      </c>
      <c r="H20">
        <f>(Table2[[#This Row],[1Y Return vs Nifty]]-AVERAGE(Table2[1Y Return vs Nifty]))/_xlfn.STDEV.P(Table2[1Y Return vs Nifty])</f>
        <v>1.2463472308493373</v>
      </c>
      <c r="I20">
        <v>-6.7629764426109196</v>
      </c>
      <c r="J20">
        <f>(Table2[[#This Row],[1M Return vs Nifty]]-AVERAGE(Table2[1M Return vs Nifty]))/_xlfn.STDEV.P(Table2[1M Return vs Nifty])</f>
        <v>-0.80798469083515201</v>
      </c>
      <c r="K20">
        <v>46.604530934626403</v>
      </c>
      <c r="L20">
        <f>(Table2[[#This Row],[6M Return vs Nifty]]-AVERAGE(Table2[6M Return vs Nifty]))/_xlfn.STDEV.P(Table2[6M Return vs Nifty])</f>
        <v>1.3199383415829804</v>
      </c>
      <c r="M20">
        <v>-0.251868829659255</v>
      </c>
      <c r="N20">
        <f>(Table2[[#This Row],[1W Return vs Nifty]]-AVERAGE(Table2[1W Return vs Nifty]))/_xlfn.STDEV.P(Table2[1W Return vs Nifty])</f>
        <v>-0.67292972700004028</v>
      </c>
      <c r="O20">
        <v>4804.1099999999997</v>
      </c>
      <c r="P20">
        <v>4840.5097578288496</v>
      </c>
      <c r="Q20">
        <v>3897.07678784053</v>
      </c>
      <c r="R20">
        <v>50.582970585054703</v>
      </c>
      <c r="S20" s="2">
        <f>(Table2[[#This Row],[Close Price]]-Table2[[#This Row],[20D EMA]])/Table2[[#This Row],[20D EMA]]</f>
        <v>3.8800110738514164E-3</v>
      </c>
      <c r="T20" s="2">
        <f>(Table2[[#This Row],[Close Price]]-Table2[[#This Row],[50D EMA]])/Table2[[#This Row],[50D EMA]]</f>
        <v>-3.6689850278941558E-3</v>
      </c>
      <c r="U20" s="2">
        <f>(Table2[[#This Row],[Close Price]]-Table2[[#This Row],[200D EMA]])/Table2[[#This Row],[200D EMA]]</f>
        <v>0.23753014440149364</v>
      </c>
      <c r="V20">
        <v>0.48470737412444098</v>
      </c>
      <c r="W20">
        <v>4777.6000000000004</v>
      </c>
      <c r="X20">
        <v>4864</v>
      </c>
      <c r="Y20">
        <v>4683.6000000000004</v>
      </c>
      <c r="Z20">
        <v>4864</v>
      </c>
      <c r="AA20">
        <v>4480.1000000000004</v>
      </c>
      <c r="AB20">
        <v>4946.8999999999996</v>
      </c>
      <c r="AC20" s="2">
        <f>(Table2[[#This Row],[Close Price]]/Table2[[#This Row],[Day Low]])-1</f>
        <v>9.4503516409911725E-3</v>
      </c>
      <c r="AD20" s="2">
        <f>(Table2[[#This Row],[Day High]]/Table2[[#This Row],[Close Price]])-1</f>
        <v>8.5532113420765388E-3</v>
      </c>
      <c r="AE20" s="2">
        <f>(Table2[[#This Row],[Close Price]]/Table2[[#This Row],[Current Week Low]])-1</f>
        <v>2.9710052096677764E-2</v>
      </c>
      <c r="AF20" s="2">
        <f>(Table2[[#This Row],[Current Week High]]/Table2[[#This Row],[Close Price]])-1</f>
        <v>8.5532113420765388E-3</v>
      </c>
      <c r="AG20" s="2">
        <f>(Table2[[#This Row],[Close Price]]/Table2[[#This Row],[Current Month Low]])-1</f>
        <v>7.6482667797593606E-2</v>
      </c>
      <c r="AH20" s="2">
        <f>(Table2[[#This Row],[Current Month High]]/Table2[[#This Row],[Close Price]])-1</f>
        <v>2.5742574257425765E-2</v>
      </c>
      <c r="AI20">
        <v>17.666269244725498</v>
      </c>
      <c r="AJ20">
        <v>172.81083833012701</v>
      </c>
      <c r="AK20" t="str">
        <f>IF(AND(Table2[[#This Row],[20D EMA]]&gt;Table2[[#This Row],[50D EMA]],Table2[[#This Row],[50D EMA]]&gt;Table2[[#This Row],[200D EMA]]),"Uptrend","Downtrend/NoTrend")</f>
        <v>Downtrend/NoTrend</v>
      </c>
      <c r="AL20">
        <v>0</v>
      </c>
      <c r="AM20">
        <v>0</v>
      </c>
      <c r="AN20">
        <v>6.83</v>
      </c>
      <c r="AO20" t="s">
        <v>10656</v>
      </c>
      <c r="AP20">
        <v>0.24804361771644101</v>
      </c>
      <c r="AQ20">
        <f>(Table2[[#This Row],[Sharpe Ratio]]-AVERAGE(Table2[Sharpe Ratio]))/_xlfn.STDEV.P(Table2[Sharpe Ratio])</f>
        <v>2.0911218903715674</v>
      </c>
      <c r="AR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">
        <f>_xlfn.RANK.AVG(Table2[[#This Row],[1Y Return vs Nifty Z-Score]],Table2[1Y Return vs Nifty Z-Score])</f>
        <v>73</v>
      </c>
      <c r="AT20">
        <f>_xlfn.RANK.AVG(Table2[[#This Row],[6M Return vs Nifty Z-Score]],Table2[6M Return vs Nifty Z-Score])</f>
        <v>74</v>
      </c>
      <c r="AU20">
        <f>_xlfn.RANK.AVG(Table2[[#This Row],[Sharpe Ratio Z-Score]],Table2[Sharpe Ratio Z-Score])</f>
        <v>10</v>
      </c>
      <c r="AV20">
        <f>(Table2[[#This Row],[Rank 1Y]]+Table2[[#This Row],[Rank 6M]]+Table2[[#This Row],[Rank Sharpe]])/3</f>
        <v>52.333333333333336</v>
      </c>
    </row>
    <row r="21" spans="1:48" x14ac:dyDescent="0.3">
      <c r="A21" t="s">
        <v>639</v>
      </c>
      <c r="B21" t="s">
        <v>640</v>
      </c>
      <c r="C21" t="s">
        <v>10613</v>
      </c>
      <c r="D21" t="s">
        <v>43</v>
      </c>
      <c r="E21">
        <v>29156.609405200001</v>
      </c>
      <c r="F21">
        <v>5402.35</v>
      </c>
      <c r="G21">
        <v>120.55359675422299</v>
      </c>
      <c r="H21">
        <f>(Table2[[#This Row],[1Y Return vs Nifty]]-AVERAGE(Table2[1Y Return vs Nifty]))/_xlfn.STDEV.P(Table2[1Y Return vs Nifty])</f>
        <v>1.3857658791057665</v>
      </c>
      <c r="I21">
        <v>30.7959470380368</v>
      </c>
      <c r="J21">
        <f>(Table2[[#This Row],[1M Return vs Nifty]]-AVERAGE(Table2[1M Return vs Nifty]))/_xlfn.STDEV.P(Table2[1M Return vs Nifty])</f>
        <v>2.4137435581879583</v>
      </c>
      <c r="K21">
        <v>84.797091537679293</v>
      </c>
      <c r="L21">
        <f>(Table2[[#This Row],[6M Return vs Nifty]]-AVERAGE(Table2[6M Return vs Nifty]))/_xlfn.STDEV.P(Table2[6M Return vs Nifty])</f>
        <v>2.6149631240191606</v>
      </c>
      <c r="M21">
        <v>27.4474609250654</v>
      </c>
      <c r="N21">
        <f>(Table2[[#This Row],[1W Return vs Nifty]]-AVERAGE(Table2[1W Return vs Nifty]))/_xlfn.STDEV.P(Table2[1W Return vs Nifty])</f>
        <v>5.4016067303580808</v>
      </c>
      <c r="O21">
        <v>4784.63</v>
      </c>
      <c r="P21">
        <v>4394.2114065128499</v>
      </c>
      <c r="Q21">
        <v>3412.4746375352101</v>
      </c>
      <c r="R21">
        <v>78.233690503287406</v>
      </c>
      <c r="S21" s="2">
        <f>(Table2[[#This Row],[Close Price]]-Table2[[#This Row],[20D EMA]])/Table2[[#This Row],[20D EMA]]</f>
        <v>0.12910507186553616</v>
      </c>
      <c r="T21" s="2">
        <f>(Table2[[#This Row],[Close Price]]-Table2[[#This Row],[50D EMA]])/Table2[[#This Row],[50D EMA]]</f>
        <v>0.22942423570994899</v>
      </c>
      <c r="U21" s="2">
        <f>(Table2[[#This Row],[Close Price]]-Table2[[#This Row],[200D EMA]])/Table2[[#This Row],[200D EMA]]</f>
        <v>0.58311799319395197</v>
      </c>
      <c r="V21">
        <v>2.0925611094660499</v>
      </c>
      <c r="W21">
        <v>5380</v>
      </c>
      <c r="X21">
        <v>5629</v>
      </c>
      <c r="Y21">
        <v>4520</v>
      </c>
      <c r="Z21">
        <v>5990</v>
      </c>
      <c r="AA21">
        <v>3965.5</v>
      </c>
      <c r="AB21">
        <v>5990</v>
      </c>
      <c r="AC21" s="2">
        <f>(Table2[[#This Row],[Close Price]]/Table2[[#This Row],[Day Low]])-1</f>
        <v>4.1542750929368655E-3</v>
      </c>
      <c r="AD21" s="2">
        <f>(Table2[[#This Row],[Day High]]/Table2[[#This Row],[Close Price]])-1</f>
        <v>4.1953964478421257E-2</v>
      </c>
      <c r="AE21" s="2">
        <f>(Table2[[#This Row],[Close Price]]/Table2[[#This Row],[Current Week Low]])-1</f>
        <v>0.19521017699115051</v>
      </c>
      <c r="AF21" s="2">
        <f>(Table2[[#This Row],[Current Week High]]/Table2[[#This Row],[Close Price]])-1</f>
        <v>0.10877673605005223</v>
      </c>
      <c r="AG21" s="2">
        <f>(Table2[[#This Row],[Close Price]]/Table2[[#This Row],[Current Month Low]])-1</f>
        <v>0.3623376623376624</v>
      </c>
      <c r="AH21" s="2">
        <f>(Table2[[#This Row],[Current Month High]]/Table2[[#This Row],[Close Price]])-1</f>
        <v>0.10877673605005223</v>
      </c>
      <c r="AI21">
        <v>10.877673605005199</v>
      </c>
      <c r="AJ21">
        <v>171.188695346619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0.32</v>
      </c>
      <c r="AM21" t="s">
        <v>10656</v>
      </c>
      <c r="AN21">
        <v>32.700000000000003</v>
      </c>
      <c r="AO21" t="s">
        <v>10656</v>
      </c>
      <c r="AP21">
        <v>0.171662300977316</v>
      </c>
      <c r="AQ21">
        <f>(Table2[[#This Row],[Sharpe Ratio]]-AVERAGE(Table2[Sharpe Ratio]))/_xlfn.STDEV.P(Table2[Sharpe Ratio])</f>
        <v>1.2117074129962229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13.027786704667189</v>
      </c>
      <c r="AS21">
        <f>_xlfn.RANK.AVG(Table2[[#This Row],[1Y Return vs Nifty Z-Score]],Table2[1Y Return vs Nifty Z-Score])</f>
        <v>59</v>
      </c>
      <c r="AT21">
        <f>_xlfn.RANK.AVG(Table2[[#This Row],[6M Return vs Nifty Z-Score]],Table2[6M Return vs Nifty Z-Score])</f>
        <v>14</v>
      </c>
      <c r="AU21">
        <f>_xlfn.RANK.AVG(Table2[[#This Row],[Sharpe Ratio Z-Score]],Table2[Sharpe Ratio Z-Score])</f>
        <v>86</v>
      </c>
      <c r="AV21">
        <f>(Table2[[#This Row],[Rank 1Y]]+Table2[[#This Row],[Rank 6M]]+Table2[[#This Row],[Rank Sharpe]])/3</f>
        <v>53</v>
      </c>
    </row>
    <row r="22" spans="1:48" x14ac:dyDescent="0.3">
      <c r="A22" t="s">
        <v>1298</v>
      </c>
      <c r="B22" t="s">
        <v>1299</v>
      </c>
      <c r="C22" t="s">
        <v>10622</v>
      </c>
      <c r="D22" t="s">
        <v>354</v>
      </c>
      <c r="E22">
        <v>8813.9249234399995</v>
      </c>
      <c r="F22">
        <v>399</v>
      </c>
      <c r="G22">
        <v>144.504335464522</v>
      </c>
      <c r="H22">
        <f>(Table2[[#This Row],[1Y Return vs Nifty]]-AVERAGE(Table2[1Y Return vs Nifty]))/_xlfn.STDEV.P(Table2[1Y Return vs Nifty])</f>
        <v>1.7592212340402236</v>
      </c>
      <c r="I22">
        <v>14.951408254065701</v>
      </c>
      <c r="J22">
        <f>(Table2[[#This Row],[1M Return vs Nifty]]-AVERAGE(Table2[1M Return vs Nifty]))/_xlfn.STDEV.P(Table2[1M Return vs Nifty])</f>
        <v>1.0546311699065452</v>
      </c>
      <c r="K22">
        <v>75.264578567017907</v>
      </c>
      <c r="L22">
        <f>(Table2[[#This Row],[6M Return vs Nifty]]-AVERAGE(Table2[6M Return vs Nifty]))/_xlfn.STDEV.P(Table2[6M Return vs Nifty])</f>
        <v>2.2917368113295096</v>
      </c>
      <c r="M22">
        <v>2.30898499759562E-2</v>
      </c>
      <c r="N22">
        <f>(Table2[[#This Row],[1W Return vs Nifty]]-AVERAGE(Table2[1W Return vs Nifty]))/_xlfn.STDEV.P(Table2[1W Return vs Nifty])</f>
        <v>-0.6126305595291649</v>
      </c>
      <c r="O22">
        <v>360.74</v>
      </c>
      <c r="P22">
        <v>335.80215341147101</v>
      </c>
      <c r="Q22">
        <v>260.074098710351</v>
      </c>
      <c r="R22">
        <v>71.907329683388397</v>
      </c>
      <c r="S22" s="2">
        <f>(Table2[[#This Row],[Close Price]]-Table2[[#This Row],[20D EMA]])/Table2[[#This Row],[20D EMA]]</f>
        <v>0.10605976603648054</v>
      </c>
      <c r="T22" s="2">
        <f>(Table2[[#This Row],[Close Price]]-Table2[[#This Row],[50D EMA]])/Table2[[#This Row],[50D EMA]]</f>
        <v>0.18819964656715674</v>
      </c>
      <c r="U22" s="2">
        <f>(Table2[[#This Row],[Close Price]]-Table2[[#This Row],[200D EMA]])/Table2[[#This Row],[200D EMA]]</f>
        <v>0.53417815145203362</v>
      </c>
      <c r="V22">
        <v>1.3424804754866899</v>
      </c>
      <c r="W22">
        <v>383.35</v>
      </c>
      <c r="X22">
        <v>407.65</v>
      </c>
      <c r="Y22">
        <v>383</v>
      </c>
      <c r="Z22">
        <v>407.65</v>
      </c>
      <c r="AA22">
        <v>303.25</v>
      </c>
      <c r="AB22">
        <v>407.65</v>
      </c>
      <c r="AC22" s="2">
        <f>(Table2[[#This Row],[Close Price]]/Table2[[#This Row],[Day Low]])-1</f>
        <v>4.0824311986435324E-2</v>
      </c>
      <c r="AD22" s="2">
        <f>(Table2[[#This Row],[Day High]]/Table2[[#This Row],[Close Price]])-1</f>
        <v>2.167919799498752E-2</v>
      </c>
      <c r="AE22" s="2">
        <f>(Table2[[#This Row],[Close Price]]/Table2[[#This Row],[Current Week Low]])-1</f>
        <v>4.1775456919060039E-2</v>
      </c>
      <c r="AF22" s="2">
        <f>(Table2[[#This Row],[Current Week High]]/Table2[[#This Row],[Close Price]])-1</f>
        <v>2.167919799498752E-2</v>
      </c>
      <c r="AG22" s="2">
        <f>(Table2[[#This Row],[Close Price]]/Table2[[#This Row],[Current Month Low]])-1</f>
        <v>0.31574608408903537</v>
      </c>
      <c r="AH22" s="2">
        <f>(Table2[[#This Row],[Current Month High]]/Table2[[#This Row],[Close Price]])-1</f>
        <v>2.167919799498752E-2</v>
      </c>
      <c r="AI22">
        <v>2.1679197994987498</v>
      </c>
      <c r="AJ22">
        <v>190.07633587786199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0.31</v>
      </c>
      <c r="AM22" t="s">
        <v>10656</v>
      </c>
      <c r="AN22">
        <v>30.76</v>
      </c>
      <c r="AO22" t="s">
        <v>10656</v>
      </c>
      <c r="AP22">
        <v>0.16401803606432799</v>
      </c>
      <c r="AQ22">
        <f>(Table2[[#This Row],[Sharpe Ratio]]-AVERAGE(Table2[Sharpe Ratio]))/_xlfn.STDEV.P(Table2[Sharpe Ratio])</f>
        <v>1.1236953503561642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5.6166540061032784</v>
      </c>
      <c r="AS22">
        <f>_xlfn.RANK.AVG(Table2[[#This Row],[1Y Return vs Nifty Z-Score]],Table2[1Y Return vs Nifty Z-Score])</f>
        <v>43</v>
      </c>
      <c r="AT22">
        <f>_xlfn.RANK.AVG(Table2[[#This Row],[6M Return vs Nifty Z-Score]],Table2[6M Return vs Nifty Z-Score])</f>
        <v>21</v>
      </c>
      <c r="AU22">
        <f>_xlfn.RANK.AVG(Table2[[#This Row],[Sharpe Ratio Z-Score]],Table2[Sharpe Ratio Z-Score])</f>
        <v>101</v>
      </c>
      <c r="AV22">
        <f>(Table2[[#This Row],[Rank 1Y]]+Table2[[#This Row],[Rank 6M]]+Table2[[#This Row],[Rank Sharpe]])/3</f>
        <v>55</v>
      </c>
    </row>
    <row r="23" spans="1:48" x14ac:dyDescent="0.3">
      <c r="A23" t="s">
        <v>1410</v>
      </c>
      <c r="B23" t="s">
        <v>1411</v>
      </c>
      <c r="C23" t="s">
        <v>10616</v>
      </c>
      <c r="D23" t="s">
        <v>198</v>
      </c>
      <c r="E23">
        <v>7827.3971938349996</v>
      </c>
      <c r="F23">
        <v>2715.2</v>
      </c>
      <c r="G23">
        <v>198.11355868623099</v>
      </c>
      <c r="H23">
        <f>(Table2[[#This Row],[1Y Return vs Nifty]]-AVERAGE(Table2[1Y Return vs Nifty]))/_xlfn.STDEV.P(Table2[1Y Return vs Nifty])</f>
        <v>2.595130795251996</v>
      </c>
      <c r="I23">
        <v>11.066725756171399</v>
      </c>
      <c r="J23">
        <f>(Table2[[#This Row],[1M Return vs Nifty]]-AVERAGE(Table2[1M Return vs Nifty]))/_xlfn.STDEV.P(Table2[1M Return vs Nifty])</f>
        <v>0.72141098726738351</v>
      </c>
      <c r="K23">
        <v>75.367611203648096</v>
      </c>
      <c r="L23">
        <f>(Table2[[#This Row],[6M Return vs Nifty]]-AVERAGE(Table2[6M Return vs Nifty]))/_xlfn.STDEV.P(Table2[6M Return vs Nifty])</f>
        <v>2.2952304188732038</v>
      </c>
      <c r="M23">
        <v>4.7909651491775396</v>
      </c>
      <c r="N23">
        <f>(Table2[[#This Row],[1W Return vs Nifty]]-AVERAGE(Table2[1W Return vs Nifty]))/_xlfn.STDEV.P(Table2[1W Return vs Nifty])</f>
        <v>0.43297713515511321</v>
      </c>
      <c r="O23">
        <v>2546.9299999999998</v>
      </c>
      <c r="P23">
        <v>2346.9251614549798</v>
      </c>
      <c r="Q23">
        <v>1733.1432375781601</v>
      </c>
      <c r="R23">
        <v>68.645746692475697</v>
      </c>
      <c r="S23" s="2">
        <f>(Table2[[#This Row],[Close Price]]-Table2[[#This Row],[20D EMA]])/Table2[[#This Row],[20D EMA]]</f>
        <v>6.6067775714291316E-2</v>
      </c>
      <c r="T23" s="2">
        <f>(Table2[[#This Row],[Close Price]]-Table2[[#This Row],[50D EMA]])/Table2[[#This Row],[50D EMA]]</f>
        <v>0.15691801536471126</v>
      </c>
      <c r="U23" s="2">
        <f>(Table2[[#This Row],[Close Price]]-Table2[[#This Row],[200D EMA]])/Table2[[#This Row],[200D EMA]]</f>
        <v>0.56663335212508747</v>
      </c>
      <c r="V23">
        <v>0.58917382770792104</v>
      </c>
      <c r="W23">
        <v>2690.95</v>
      </c>
      <c r="X23">
        <v>2780</v>
      </c>
      <c r="Y23">
        <v>2570</v>
      </c>
      <c r="Z23">
        <v>2789</v>
      </c>
      <c r="AA23">
        <v>2200.0500000000002</v>
      </c>
      <c r="AB23">
        <v>2789</v>
      </c>
      <c r="AC23" s="2">
        <f>(Table2[[#This Row],[Close Price]]/Table2[[#This Row],[Day Low]])-1</f>
        <v>9.0116873223211602E-3</v>
      </c>
      <c r="AD23" s="2">
        <f>(Table2[[#This Row],[Day High]]/Table2[[#This Row],[Close Price]])-1</f>
        <v>2.3865645256334833E-2</v>
      </c>
      <c r="AE23" s="2">
        <f>(Table2[[#This Row],[Close Price]]/Table2[[#This Row],[Current Week Low]])-1</f>
        <v>5.6498054474708015E-2</v>
      </c>
      <c r="AF23" s="2">
        <f>(Table2[[#This Row],[Current Week High]]/Table2[[#This Row],[Close Price]])-1</f>
        <v>2.7180318208603449E-2</v>
      </c>
      <c r="AG23" s="2">
        <f>(Table2[[#This Row],[Close Price]]/Table2[[#This Row],[Current Month Low]])-1</f>
        <v>0.23415376923251729</v>
      </c>
      <c r="AH23" s="2">
        <f>(Table2[[#This Row],[Current Month High]]/Table2[[#This Row],[Close Price]])-1</f>
        <v>2.7180318208603449E-2</v>
      </c>
      <c r="AI23">
        <v>8.7249558043606292</v>
      </c>
      <c r="AJ23">
        <v>237.29192546583801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0.64</v>
      </c>
      <c r="AM23" t="s">
        <v>10656</v>
      </c>
      <c r="AN23">
        <v>20.13</v>
      </c>
      <c r="AO23" t="s">
        <v>10656</v>
      </c>
      <c r="AP23">
        <v>0.14900941313135499</v>
      </c>
      <c r="AQ23">
        <f>(Table2[[#This Row],[Sharpe Ratio]]-AVERAGE(Table2[Sharpe Ratio]))/_xlfn.STDEV.P(Table2[Sharpe Ratio])</f>
        <v>0.95089392644508342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6.9956432629927798</v>
      </c>
      <c r="AS23">
        <f>_xlfn.RANK.AVG(Table2[[#This Row],[1Y Return vs Nifty Z-Score]],Table2[1Y Return vs Nifty Z-Score])</f>
        <v>18</v>
      </c>
      <c r="AT23">
        <f>_xlfn.RANK.AVG(Table2[[#This Row],[6M Return vs Nifty Z-Score]],Table2[6M Return vs Nifty Z-Score])</f>
        <v>20</v>
      </c>
      <c r="AU23">
        <f>_xlfn.RANK.AVG(Table2[[#This Row],[Sharpe Ratio Z-Score]],Table2[Sharpe Ratio Z-Score])</f>
        <v>127</v>
      </c>
      <c r="AV23">
        <f>(Table2[[#This Row],[Rank 1Y]]+Table2[[#This Row],[Rank 6M]]+Table2[[#This Row],[Rank Sharpe]])/3</f>
        <v>55</v>
      </c>
    </row>
    <row r="24" spans="1:48" x14ac:dyDescent="0.3">
      <c r="A24" t="s">
        <v>808</v>
      </c>
      <c r="B24" t="s">
        <v>809</v>
      </c>
      <c r="C24" t="s">
        <v>10622</v>
      </c>
      <c r="D24" t="s">
        <v>313</v>
      </c>
      <c r="E24">
        <v>20059.77348</v>
      </c>
      <c r="F24">
        <v>1764.75</v>
      </c>
      <c r="G24">
        <v>93.329469833663097</v>
      </c>
      <c r="H24">
        <f>(Table2[[#This Row],[1Y Return vs Nifty]]-AVERAGE(Table2[1Y Return vs Nifty]))/_xlfn.STDEV.P(Table2[1Y Return vs Nifty])</f>
        <v>0.96126974540085874</v>
      </c>
      <c r="I24">
        <v>-33.661634860841701</v>
      </c>
      <c r="J24">
        <f>(Table2[[#This Row],[1M Return vs Nifty]]-AVERAGE(Table2[1M Return vs Nifty]))/_xlfn.STDEV.P(Table2[1M Return vs Nifty])</f>
        <v>-3.115297032507808</v>
      </c>
      <c r="K24">
        <v>102.676857832487</v>
      </c>
      <c r="L24">
        <f>(Table2[[#This Row],[6M Return vs Nifty]]-AVERAGE(Table2[6M Return vs Nifty]))/_xlfn.STDEV.P(Table2[6M Return vs Nifty])</f>
        <v>3.221226231030955</v>
      </c>
      <c r="M24">
        <v>-13.1427581105958</v>
      </c>
      <c r="N24">
        <f>(Table2[[#This Row],[1W Return vs Nifty]]-AVERAGE(Table2[1W Return vs Nifty]))/_xlfn.STDEV.P(Table2[1W Return vs Nifty])</f>
        <v>-3.4999359252803224</v>
      </c>
      <c r="O24">
        <v>2019.16</v>
      </c>
      <c r="P24">
        <v>1998.3508588786599</v>
      </c>
      <c r="Q24">
        <v>1388.32551458904</v>
      </c>
      <c r="R24">
        <v>19.438018591346399</v>
      </c>
      <c r="S24" s="2">
        <f>(Table2[[#This Row],[Close Price]]-Table2[[#This Row],[20D EMA]])/Table2[[#This Row],[20D EMA]]</f>
        <v>-0.12599793973731654</v>
      </c>
      <c r="T24" s="2">
        <f>(Table2[[#This Row],[Close Price]]-Table2[[#This Row],[50D EMA]])/Table2[[#This Row],[50D EMA]]</f>
        <v>-0.11689681911500815</v>
      </c>
      <c r="U24" s="2">
        <f>(Table2[[#This Row],[Close Price]]-Table2[[#This Row],[200D EMA]])/Table2[[#This Row],[200D EMA]]</f>
        <v>0.27113561009673287</v>
      </c>
      <c r="V24">
        <v>0.38936386465050299</v>
      </c>
      <c r="W24">
        <v>1743.25</v>
      </c>
      <c r="X24">
        <v>1845.85</v>
      </c>
      <c r="Y24">
        <v>1732</v>
      </c>
      <c r="Z24">
        <v>2012.6</v>
      </c>
      <c r="AA24">
        <v>1732</v>
      </c>
      <c r="AB24">
        <v>2474</v>
      </c>
      <c r="AC24" s="2">
        <f>(Table2[[#This Row],[Close Price]]/Table2[[#This Row],[Day Low]])-1</f>
        <v>1.2333285529900984E-2</v>
      </c>
      <c r="AD24" s="2">
        <f>(Table2[[#This Row],[Day High]]/Table2[[#This Row],[Close Price]])-1</f>
        <v>4.5955517778722088E-2</v>
      </c>
      <c r="AE24" s="2">
        <f>(Table2[[#This Row],[Close Price]]/Table2[[#This Row],[Current Week Low]])-1</f>
        <v>1.8908775981524295E-2</v>
      </c>
      <c r="AF24" s="2">
        <f>(Table2[[#This Row],[Current Week High]]/Table2[[#This Row],[Close Price]])-1</f>
        <v>0.14044482221277788</v>
      </c>
      <c r="AG24" s="2">
        <f>(Table2[[#This Row],[Close Price]]/Table2[[#This Row],[Current Month Low]])-1</f>
        <v>1.8908775981524295E-2</v>
      </c>
      <c r="AH24" s="2">
        <f>(Table2[[#This Row],[Current Month High]]/Table2[[#This Row],[Close Price]])-1</f>
        <v>0.40189828587618637</v>
      </c>
      <c r="AI24">
        <v>60.577985550361198</v>
      </c>
      <c r="AJ24">
        <v>172.211938917168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0.22</v>
      </c>
      <c r="AM24" t="s">
        <v>10656</v>
      </c>
      <c r="AN24">
        <v>-15.96</v>
      </c>
      <c r="AO24" t="s">
        <v>10655</v>
      </c>
      <c r="AP24">
        <v>0.193030303805374</v>
      </c>
      <c r="AQ24">
        <f>(Table2[[#This Row],[Sharpe Ratio]]-AVERAGE(Table2[Sharpe Ratio]))/_xlfn.STDEV.P(Table2[Sharpe Ratio])</f>
        <v>1.4577274063903138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-0.97500957496600282</v>
      </c>
      <c r="AS24">
        <f>_xlfn.RANK.AVG(Table2[[#This Row],[1Y Return vs Nifty Z-Score]],Table2[1Y Return vs Nifty Z-Score])</f>
        <v>111</v>
      </c>
      <c r="AT24">
        <f>_xlfn.RANK.AVG(Table2[[#This Row],[6M Return vs Nifty Z-Score]],Table2[6M Return vs Nifty Z-Score])</f>
        <v>7</v>
      </c>
      <c r="AU24">
        <f>_xlfn.RANK.AVG(Table2[[#This Row],[Sharpe Ratio Z-Score]],Table2[Sharpe Ratio Z-Score])</f>
        <v>50</v>
      </c>
      <c r="AV24">
        <f>(Table2[[#This Row],[Rank 1Y]]+Table2[[#This Row],[Rank 6M]]+Table2[[#This Row],[Rank Sharpe]])/3</f>
        <v>56</v>
      </c>
    </row>
    <row r="25" spans="1:48" x14ac:dyDescent="0.3">
      <c r="A25" t="s">
        <v>1356</v>
      </c>
      <c r="B25" t="s">
        <v>1357</v>
      </c>
      <c r="C25" t="s">
        <v>10629</v>
      </c>
      <c r="D25" t="s">
        <v>1358</v>
      </c>
      <c r="E25">
        <v>8325.4325963600004</v>
      </c>
      <c r="F25">
        <v>1346.05</v>
      </c>
      <c r="G25">
        <v>149.61398113301101</v>
      </c>
      <c r="H25">
        <f>(Table2[[#This Row],[1Y Return vs Nifty]]-AVERAGE(Table2[1Y Return vs Nifty]))/_xlfn.STDEV.P(Table2[1Y Return vs Nifty])</f>
        <v>1.8388941226219158</v>
      </c>
      <c r="I25">
        <v>5.4381567116483804</v>
      </c>
      <c r="J25">
        <f>(Table2[[#This Row],[1M Return vs Nifty]]-AVERAGE(Table2[1M Return vs Nifty]))/_xlfn.STDEV.P(Table2[1M Return vs Nifty])</f>
        <v>0.2386037550084438</v>
      </c>
      <c r="K25">
        <v>68.635234873163199</v>
      </c>
      <c r="L25">
        <f>(Table2[[#This Row],[6M Return vs Nifty]]-AVERAGE(Table2[6M Return vs Nifty]))/_xlfn.STDEV.P(Table2[6M Return vs Nifty])</f>
        <v>2.0669505116085474</v>
      </c>
      <c r="M25">
        <v>0.20998587711644201</v>
      </c>
      <c r="N25">
        <f>(Table2[[#This Row],[1W Return vs Nifty]]-AVERAGE(Table2[1W Return vs Nifty]))/_xlfn.STDEV.P(Table2[1W Return vs Nifty])</f>
        <v>-0.5716437652401577</v>
      </c>
      <c r="O25">
        <v>1316.37</v>
      </c>
      <c r="P25">
        <v>1247.1934246988201</v>
      </c>
      <c r="Q25">
        <v>938.00954414777902</v>
      </c>
      <c r="R25">
        <v>54.029388679793598</v>
      </c>
      <c r="S25" s="2">
        <f>(Table2[[#This Row],[Close Price]]-Table2[[#This Row],[20D EMA]])/Table2[[#This Row],[20D EMA]]</f>
        <v>2.2546852328752604E-2</v>
      </c>
      <c r="T25" s="2">
        <f>(Table2[[#This Row],[Close Price]]-Table2[[#This Row],[50D EMA]])/Table2[[#This Row],[50D EMA]]</f>
        <v>7.9263226812675322E-2</v>
      </c>
      <c r="U25" s="2">
        <f>(Table2[[#This Row],[Close Price]]-Table2[[#This Row],[200D EMA]])/Table2[[#This Row],[200D EMA]]</f>
        <v>0.43500672077163433</v>
      </c>
      <c r="V25">
        <v>0.70314743676632196</v>
      </c>
      <c r="W25">
        <v>1335.9</v>
      </c>
      <c r="X25">
        <v>1375</v>
      </c>
      <c r="Y25">
        <v>1322.75</v>
      </c>
      <c r="Z25">
        <v>1420</v>
      </c>
      <c r="AA25">
        <v>1203.7</v>
      </c>
      <c r="AB25">
        <v>1420</v>
      </c>
      <c r="AC25" s="2">
        <f>(Table2[[#This Row],[Close Price]]/Table2[[#This Row],[Day Low]])-1</f>
        <v>7.5978740923721144E-3</v>
      </c>
      <c r="AD25" s="2">
        <f>(Table2[[#This Row],[Day High]]/Table2[[#This Row],[Close Price]])-1</f>
        <v>2.1507373425950105E-2</v>
      </c>
      <c r="AE25" s="2">
        <f>(Table2[[#This Row],[Close Price]]/Table2[[#This Row],[Current Week Low]])-1</f>
        <v>1.7614817614817646E-2</v>
      </c>
      <c r="AF25" s="2">
        <f>(Table2[[#This Row],[Current Week High]]/Table2[[#This Row],[Close Price]])-1</f>
        <v>5.4938523828981234E-2</v>
      </c>
      <c r="AG25" s="2">
        <f>(Table2[[#This Row],[Close Price]]/Table2[[#This Row],[Current Month Low]])-1</f>
        <v>0.11826036387804262</v>
      </c>
      <c r="AH25" s="2">
        <f>(Table2[[#This Row],[Current Month High]]/Table2[[#This Row],[Close Price]])-1</f>
        <v>5.4938523828981234E-2</v>
      </c>
      <c r="AI25">
        <v>5.4938523828981198</v>
      </c>
      <c r="AJ25">
        <v>209.117005396716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</v>
      </c>
      <c r="AM25">
        <v>0</v>
      </c>
      <c r="AN25">
        <v>10.7</v>
      </c>
      <c r="AO25" t="s">
        <v>10656</v>
      </c>
      <c r="AP25">
        <v>0.16074919213421399</v>
      </c>
      <c r="AQ25">
        <f>(Table2[[#This Row],[Sharpe Ratio]]-AVERAGE(Table2[Sharpe Ratio]))/_xlfn.STDEV.P(Table2[Sharpe Ratio])</f>
        <v>1.08605959335238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4.6588642173511294</v>
      </c>
      <c r="AS25">
        <f>_xlfn.RANK.AVG(Table2[[#This Row],[1Y Return vs Nifty Z-Score]],Table2[1Y Return vs Nifty Z-Score])</f>
        <v>40</v>
      </c>
      <c r="AT25">
        <f>_xlfn.RANK.AVG(Table2[[#This Row],[6M Return vs Nifty Z-Score]],Table2[6M Return vs Nifty Z-Score])</f>
        <v>26</v>
      </c>
      <c r="AU25">
        <f>_xlfn.RANK.AVG(Table2[[#This Row],[Sharpe Ratio Z-Score]],Table2[Sharpe Ratio Z-Score])</f>
        <v>106</v>
      </c>
      <c r="AV25">
        <f>(Table2[[#This Row],[Rank 1Y]]+Table2[[#This Row],[Rank 6M]]+Table2[[#This Row],[Rank Sharpe]])/3</f>
        <v>57.333333333333336</v>
      </c>
    </row>
    <row r="26" spans="1:48" x14ac:dyDescent="0.3">
      <c r="A26" t="s">
        <v>716</v>
      </c>
      <c r="B26" t="s">
        <v>717</v>
      </c>
      <c r="C26" t="s">
        <v>10624</v>
      </c>
      <c r="D26" t="s">
        <v>303</v>
      </c>
      <c r="E26">
        <v>23868.859455909998</v>
      </c>
      <c r="F26">
        <v>527.15</v>
      </c>
      <c r="G26">
        <v>153.03271824670401</v>
      </c>
      <c r="H26">
        <f>(Table2[[#This Row],[1Y Return vs Nifty]]-AVERAGE(Table2[1Y Return vs Nifty]))/_xlfn.STDEV.P(Table2[1Y Return vs Nifty])</f>
        <v>1.8922012751763715</v>
      </c>
      <c r="I26">
        <v>17.019871367509101</v>
      </c>
      <c r="J26">
        <f>(Table2[[#This Row],[1M Return vs Nifty]]-AVERAGE(Table2[1M Return vs Nifty]))/_xlfn.STDEV.P(Table2[1M Return vs Nifty])</f>
        <v>1.2320597388610453</v>
      </c>
      <c r="K26">
        <v>32.3173571157011</v>
      </c>
      <c r="L26">
        <f>(Table2[[#This Row],[6M Return vs Nifty]]-AVERAGE(Table2[6M Return vs Nifty]))/_xlfn.STDEV.P(Table2[6M Return vs Nifty])</f>
        <v>0.83549205481050692</v>
      </c>
      <c r="M26">
        <v>2.3054550492465902</v>
      </c>
      <c r="N26">
        <f>(Table2[[#This Row],[1W Return vs Nifty]]-AVERAGE(Table2[1W Return vs Nifty]))/_xlfn.STDEV.P(Table2[1W Return vs Nifty])</f>
        <v>-0.1121018198541526</v>
      </c>
      <c r="O26">
        <v>466.47</v>
      </c>
      <c r="P26">
        <v>432.10768236816801</v>
      </c>
      <c r="Q26">
        <v>351.513761755041</v>
      </c>
      <c r="R26">
        <v>64.958774048091797</v>
      </c>
      <c r="S26" s="2">
        <f>(Table2[[#This Row],[Close Price]]-Table2[[#This Row],[20D EMA]])/Table2[[#This Row],[20D EMA]]</f>
        <v>0.13008339228674931</v>
      </c>
      <c r="T26" s="2">
        <f>(Table2[[#This Row],[Close Price]]-Table2[[#This Row],[50D EMA]])/Table2[[#This Row],[50D EMA]]</f>
        <v>0.21995053897434114</v>
      </c>
      <c r="U26" s="2">
        <f>(Table2[[#This Row],[Close Price]]-Table2[[#This Row],[200D EMA]])/Table2[[#This Row],[200D EMA]]</f>
        <v>0.49965679115389627</v>
      </c>
      <c r="V26">
        <v>1.26067547169546</v>
      </c>
      <c r="W26">
        <v>480.5</v>
      </c>
      <c r="X26">
        <v>530</v>
      </c>
      <c r="Y26">
        <v>467</v>
      </c>
      <c r="Z26">
        <v>530</v>
      </c>
      <c r="AA26">
        <v>427.65</v>
      </c>
      <c r="AB26">
        <v>530</v>
      </c>
      <c r="AC26" s="2">
        <f>(Table2[[#This Row],[Close Price]]/Table2[[#This Row],[Day Low]])-1</f>
        <v>9.7086368366285036E-2</v>
      </c>
      <c r="AD26" s="2">
        <f>(Table2[[#This Row],[Day High]]/Table2[[#This Row],[Close Price]])-1</f>
        <v>5.4064308071706257E-3</v>
      </c>
      <c r="AE26" s="2">
        <f>(Table2[[#This Row],[Close Price]]/Table2[[#This Row],[Current Week Low]])-1</f>
        <v>0.12880085653104922</v>
      </c>
      <c r="AF26" s="2">
        <f>(Table2[[#This Row],[Current Week High]]/Table2[[#This Row],[Close Price]])-1</f>
        <v>5.4064308071706257E-3</v>
      </c>
      <c r="AG26" s="2">
        <f>(Table2[[#This Row],[Close Price]]/Table2[[#This Row],[Current Month Low]])-1</f>
        <v>0.23266690050274752</v>
      </c>
      <c r="AH26" s="2">
        <f>(Table2[[#This Row],[Current Month High]]/Table2[[#This Row],[Close Price]])-1</f>
        <v>5.4064308071706257E-3</v>
      </c>
      <c r="AI26">
        <v>0.54064308071706202</v>
      </c>
      <c r="AJ26">
        <v>188.77019994522001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0.45</v>
      </c>
      <c r="AM26" t="s">
        <v>10656</v>
      </c>
      <c r="AN26">
        <v>10.92</v>
      </c>
      <c r="AO26" t="s">
        <v>10656</v>
      </c>
      <c r="AP26">
        <v>0.22521617396719501</v>
      </c>
      <c r="AQ26">
        <f>(Table2[[#This Row],[Sharpe Ratio]]-AVERAGE(Table2[Sharpe Ratio]))/_xlfn.STDEV.P(Table2[Sharpe Ratio])</f>
        <v>1.8282986585710179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5.6759499075647888</v>
      </c>
      <c r="AS26">
        <f>_xlfn.RANK.AVG(Table2[[#This Row],[1Y Return vs Nifty Z-Score]],Table2[1Y Return vs Nifty Z-Score])</f>
        <v>37</v>
      </c>
      <c r="AT26">
        <f>_xlfn.RANK.AVG(Table2[[#This Row],[6M Return vs Nifty Z-Score]],Table2[6M Return vs Nifty Z-Score])</f>
        <v>126</v>
      </c>
      <c r="AU26">
        <f>_xlfn.RANK.AVG(Table2[[#This Row],[Sharpe Ratio Z-Score]],Table2[Sharpe Ratio Z-Score])</f>
        <v>26</v>
      </c>
      <c r="AV26">
        <f>(Table2[[#This Row],[Rank 1Y]]+Table2[[#This Row],[Rank 6M]]+Table2[[#This Row],[Rank Sharpe]])/3</f>
        <v>63</v>
      </c>
    </row>
    <row r="27" spans="1:48" x14ac:dyDescent="0.3">
      <c r="A27" t="s">
        <v>1264</v>
      </c>
      <c r="B27" t="s">
        <v>1265</v>
      </c>
      <c r="C27" t="s">
        <v>10627</v>
      </c>
      <c r="D27" t="s">
        <v>1175</v>
      </c>
      <c r="E27">
        <v>9182.1431097000004</v>
      </c>
      <c r="F27">
        <v>757.55</v>
      </c>
      <c r="G27">
        <v>117.14046738629401</v>
      </c>
      <c r="H27">
        <f>(Table2[[#This Row],[1Y Return vs Nifty]]-AVERAGE(Table2[1Y Return vs Nifty]))/_xlfn.STDEV.P(Table2[1Y Return vs Nifty])</f>
        <v>1.3325461661376221</v>
      </c>
      <c r="I27">
        <v>30.199291704593001</v>
      </c>
      <c r="J27">
        <f>(Table2[[#This Row],[1M Return vs Nifty]]-AVERAGE(Table2[1M Return vs Nifty]))/_xlfn.STDEV.P(Table2[1M Return vs Nifty])</f>
        <v>2.3625636743002683</v>
      </c>
      <c r="K27">
        <v>40.305345905955498</v>
      </c>
      <c r="L27">
        <f>(Table2[[#This Row],[6M Return vs Nifty]]-AVERAGE(Table2[6M Return vs Nifty]))/_xlfn.STDEV.P(Table2[6M Return vs Nifty])</f>
        <v>1.1063469878619179</v>
      </c>
      <c r="M27">
        <v>-1.2672854967262299</v>
      </c>
      <c r="N27">
        <f>(Table2[[#This Row],[1W Return vs Nifty]]-AVERAGE(Table2[1W Return vs Nifty]))/_xlfn.STDEV.P(Table2[1W Return vs Nifty])</f>
        <v>-0.89561329436886117</v>
      </c>
      <c r="O27">
        <v>685.59</v>
      </c>
      <c r="P27">
        <v>601.21182070052998</v>
      </c>
      <c r="Q27">
        <v>467.408278257473</v>
      </c>
      <c r="R27">
        <v>55.9353353209329</v>
      </c>
      <c r="S27" s="2">
        <f>(Table2[[#This Row],[Close Price]]-Table2[[#This Row],[20D EMA]])/Table2[[#This Row],[20D EMA]]</f>
        <v>0.10496069079187258</v>
      </c>
      <c r="T27" s="2">
        <f>(Table2[[#This Row],[Close Price]]-Table2[[#This Row],[50D EMA]])/Table2[[#This Row],[50D EMA]]</f>
        <v>0.2600384322405791</v>
      </c>
      <c r="U27" s="2">
        <f>(Table2[[#This Row],[Close Price]]-Table2[[#This Row],[200D EMA]])/Table2[[#This Row],[200D EMA]]</f>
        <v>0.62074579171809552</v>
      </c>
      <c r="V27">
        <v>1.0990851142729401</v>
      </c>
      <c r="W27">
        <v>706.25</v>
      </c>
      <c r="X27">
        <v>762</v>
      </c>
      <c r="Y27">
        <v>706.25</v>
      </c>
      <c r="Z27">
        <v>784.8</v>
      </c>
      <c r="AA27">
        <v>577</v>
      </c>
      <c r="AB27">
        <v>784.8</v>
      </c>
      <c r="AC27" s="2">
        <f>(Table2[[#This Row],[Close Price]]/Table2[[#This Row],[Day Low]])-1</f>
        <v>7.2637168141592934E-2</v>
      </c>
      <c r="AD27" s="2">
        <f>(Table2[[#This Row],[Day High]]/Table2[[#This Row],[Close Price]])-1</f>
        <v>5.874199722790685E-3</v>
      </c>
      <c r="AE27" s="2">
        <f>(Table2[[#This Row],[Close Price]]/Table2[[#This Row],[Current Week Low]])-1</f>
        <v>7.2637168141592934E-2</v>
      </c>
      <c r="AF27" s="2">
        <f>(Table2[[#This Row],[Current Week High]]/Table2[[#This Row],[Close Price]])-1</f>
        <v>3.5971223021582732E-2</v>
      </c>
      <c r="AG27" s="2">
        <f>(Table2[[#This Row],[Close Price]]/Table2[[#This Row],[Current Month Low]])-1</f>
        <v>0.31291161178509519</v>
      </c>
      <c r="AH27" s="2">
        <f>(Table2[[#This Row],[Current Month High]]/Table2[[#This Row],[Close Price]])-1</f>
        <v>3.5971223021582732E-2</v>
      </c>
      <c r="AI27">
        <v>3.5971223021582701</v>
      </c>
      <c r="AJ27">
        <v>165.434477925718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0.78</v>
      </c>
      <c r="AM27" t="s">
        <v>10656</v>
      </c>
      <c r="AN27">
        <v>23.98</v>
      </c>
      <c r="AO27" t="s">
        <v>10656</v>
      </c>
      <c r="AP27">
        <v>0.19979836418466601</v>
      </c>
      <c r="AQ27">
        <f>(Table2[[#This Row],[Sharpe Ratio]]-AVERAGE(Table2[Sharpe Ratio]))/_xlfn.STDEV.P(Table2[Sharpe Ratio])</f>
        <v>1.5356513089282637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5.4414948428592114</v>
      </c>
      <c r="AS27">
        <f>_xlfn.RANK.AVG(Table2[[#This Row],[1Y Return vs Nifty Z-Score]],Table2[1Y Return vs Nifty Z-Score])</f>
        <v>62</v>
      </c>
      <c r="AT27">
        <f>_xlfn.RANK.AVG(Table2[[#This Row],[6M Return vs Nifty Z-Score]],Table2[6M Return vs Nifty Z-Score])</f>
        <v>90</v>
      </c>
      <c r="AU27">
        <f>_xlfn.RANK.AVG(Table2[[#This Row],[Sharpe Ratio Z-Score]],Table2[Sharpe Ratio Z-Score])</f>
        <v>37</v>
      </c>
      <c r="AV27">
        <f>(Table2[[#This Row],[Rank 1Y]]+Table2[[#This Row],[Rank 6M]]+Table2[[#This Row],[Rank Sharpe]])/3</f>
        <v>63</v>
      </c>
    </row>
    <row r="28" spans="1:48" x14ac:dyDescent="0.3">
      <c r="A28" t="s">
        <v>1337</v>
      </c>
      <c r="B28" t="s">
        <v>1338</v>
      </c>
      <c r="C28" t="s">
        <v>10611</v>
      </c>
      <c r="D28" t="s">
        <v>527</v>
      </c>
      <c r="E28">
        <v>8561.3342599999996</v>
      </c>
      <c r="F28">
        <v>431.1</v>
      </c>
      <c r="G28">
        <v>104.76541432494599</v>
      </c>
      <c r="H28">
        <f>(Table2[[#This Row],[1Y Return vs Nifty]]-AVERAGE(Table2[1Y Return vs Nifty]))/_xlfn.STDEV.P(Table2[1Y Return vs Nifty])</f>
        <v>1.13958636271531</v>
      </c>
      <c r="I28">
        <v>13.3304471387054</v>
      </c>
      <c r="J28">
        <f>(Table2[[#This Row],[1M Return vs Nifty]]-AVERAGE(Table2[1M Return vs Nifty]))/_xlfn.STDEV.P(Table2[1M Return vs Nifty])</f>
        <v>0.91558841436497385</v>
      </c>
      <c r="K28">
        <v>37.650122572410503</v>
      </c>
      <c r="L28">
        <f>(Table2[[#This Row],[6M Return vs Nifty]]-AVERAGE(Table2[6M Return vs Nifty]))/_xlfn.STDEV.P(Table2[6M Return vs Nifty])</f>
        <v>1.0163142703496828</v>
      </c>
      <c r="M28">
        <v>8.0435351509630593</v>
      </c>
      <c r="N28">
        <f>(Table2[[#This Row],[1W Return vs Nifty]]-AVERAGE(Table2[1W Return vs Nifty]))/_xlfn.STDEV.P(Table2[1W Return vs Nifty])</f>
        <v>1.1462743604277004</v>
      </c>
      <c r="O28">
        <v>403.86</v>
      </c>
      <c r="P28">
        <v>386.79542132501803</v>
      </c>
      <c r="Q28">
        <v>315.28294991083902</v>
      </c>
      <c r="R28">
        <v>79.570361932840598</v>
      </c>
      <c r="S28" s="2">
        <f>(Table2[[#This Row],[Close Price]]-Table2[[#This Row],[20D EMA]])/Table2[[#This Row],[20D EMA]]</f>
        <v>6.7449116030307552E-2</v>
      </c>
      <c r="T28" s="2">
        <f>(Table2[[#This Row],[Close Price]]-Table2[[#This Row],[50D EMA]])/Table2[[#This Row],[50D EMA]]</f>
        <v>0.11454266579271001</v>
      </c>
      <c r="U28" s="2">
        <f>(Table2[[#This Row],[Close Price]]-Table2[[#This Row],[200D EMA]])/Table2[[#This Row],[200D EMA]]</f>
        <v>0.3673432074963574</v>
      </c>
      <c r="V28">
        <v>1.2185406753243599</v>
      </c>
      <c r="W28">
        <v>428.45</v>
      </c>
      <c r="X28">
        <v>434</v>
      </c>
      <c r="Y28">
        <v>394.4</v>
      </c>
      <c r="Z28">
        <v>434</v>
      </c>
      <c r="AA28">
        <v>378.3</v>
      </c>
      <c r="AB28">
        <v>434</v>
      </c>
      <c r="AC28" s="2">
        <f>(Table2[[#This Row],[Close Price]]/Table2[[#This Row],[Day Low]])-1</f>
        <v>6.1850857743028786E-3</v>
      </c>
      <c r="AD28" s="2">
        <f>(Table2[[#This Row],[Day High]]/Table2[[#This Row],[Close Price]])-1</f>
        <v>6.7269774994200837E-3</v>
      </c>
      <c r="AE28" s="2">
        <f>(Table2[[#This Row],[Close Price]]/Table2[[#This Row],[Current Week Low]])-1</f>
        <v>9.3052738336714125E-2</v>
      </c>
      <c r="AF28" s="2">
        <f>(Table2[[#This Row],[Current Week High]]/Table2[[#This Row],[Close Price]])-1</f>
        <v>6.7269774994200837E-3</v>
      </c>
      <c r="AG28" s="2">
        <f>(Table2[[#This Row],[Close Price]]/Table2[[#This Row],[Current Month Low]])-1</f>
        <v>0.13957176843774777</v>
      </c>
      <c r="AH28" s="2">
        <f>(Table2[[#This Row],[Current Month High]]/Table2[[#This Row],[Close Price]])-1</f>
        <v>6.7269774994200837E-3</v>
      </c>
      <c r="AI28">
        <v>4.6624913013221896</v>
      </c>
      <c r="AJ28">
        <v>138.80348982135399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0.16</v>
      </c>
      <c r="AM28" t="s">
        <v>10656</v>
      </c>
      <c r="AN28">
        <v>12.53</v>
      </c>
      <c r="AO28" t="s">
        <v>10656</v>
      </c>
      <c r="AP28">
        <v>0.33572269024609103</v>
      </c>
      <c r="AQ28">
        <f>(Table2[[#This Row],[Sharpe Ratio]]-AVERAGE(Table2[Sharpe Ratio]))/_xlfn.STDEV.P(Table2[Sharpe Ratio])</f>
        <v>3.1006128108903646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7.318376218748031</v>
      </c>
      <c r="AS28">
        <f>_xlfn.RANK.AVG(Table2[[#This Row],[1Y Return vs Nifty Z-Score]],Table2[1Y Return vs Nifty Z-Score])</f>
        <v>87</v>
      </c>
      <c r="AT28">
        <f>_xlfn.RANK.AVG(Table2[[#This Row],[6M Return vs Nifty Z-Score]],Table2[6M Return vs Nifty Z-Score])</f>
        <v>102</v>
      </c>
      <c r="AU28">
        <f>_xlfn.RANK.AVG(Table2[[#This Row],[Sharpe Ratio Z-Score]],Table2[Sharpe Ratio Z-Score])</f>
        <v>1</v>
      </c>
      <c r="AV28">
        <f>(Table2[[#This Row],[Rank 1Y]]+Table2[[#This Row],[Rank 6M]]+Table2[[#This Row],[Rank Sharpe]])/3</f>
        <v>63.333333333333336</v>
      </c>
    </row>
    <row r="29" spans="1:48" x14ac:dyDescent="0.3">
      <c r="A29" t="s">
        <v>641</v>
      </c>
      <c r="B29" t="s">
        <v>642</v>
      </c>
      <c r="C29" t="s">
        <v>10622</v>
      </c>
      <c r="D29" t="s">
        <v>163</v>
      </c>
      <c r="E29">
        <v>29112.415868736</v>
      </c>
      <c r="F29">
        <v>218.68</v>
      </c>
      <c r="G29">
        <v>301.64559710882702</v>
      </c>
      <c r="H29">
        <f>(Table2[[#This Row],[1Y Return vs Nifty]]-AVERAGE(Table2[1Y Return vs Nifty]))/_xlfn.STDEV.P(Table2[1Y Return vs Nifty])</f>
        <v>4.2094690678152702</v>
      </c>
      <c r="I29">
        <v>44.287900781909002</v>
      </c>
      <c r="J29">
        <f>(Table2[[#This Row],[1M Return vs Nifty]]-AVERAGE(Table2[1M Return vs Nifty]))/_xlfn.STDEV.P(Table2[1M Return vs Nifty])</f>
        <v>3.5710559751304416</v>
      </c>
      <c r="K29">
        <v>31.2812153436739</v>
      </c>
      <c r="L29">
        <f>(Table2[[#This Row],[6M Return vs Nifty]]-AVERAGE(Table2[6M Return vs Nifty]))/_xlfn.STDEV.P(Table2[6M Return vs Nifty])</f>
        <v>0.80035879189999903</v>
      </c>
      <c r="M29">
        <v>3.8050811575683499</v>
      </c>
      <c r="N29">
        <f>(Table2[[#This Row],[1W Return vs Nifty]]-AVERAGE(Table2[1W Return vs Nifty]))/_xlfn.STDEV.P(Table2[1W Return vs Nifty])</f>
        <v>0.21677016181727399</v>
      </c>
      <c r="O29">
        <v>196.52</v>
      </c>
      <c r="P29">
        <v>176.20926606198501</v>
      </c>
      <c r="Q29">
        <v>134.92245441532501</v>
      </c>
      <c r="R29">
        <v>77.231593149919604</v>
      </c>
      <c r="S29" s="2">
        <f>(Table2[[#This Row],[Close Price]]-Table2[[#This Row],[20D EMA]])/Table2[[#This Row],[20D EMA]]</f>
        <v>0.11276205984123751</v>
      </c>
      <c r="T29" s="2">
        <f>(Table2[[#This Row],[Close Price]]-Table2[[#This Row],[50D EMA]])/Table2[[#This Row],[50D EMA]]</f>
        <v>0.24102440743993056</v>
      </c>
      <c r="U29" s="2">
        <f>(Table2[[#This Row],[Close Price]]-Table2[[#This Row],[200D EMA]])/Table2[[#This Row],[200D EMA]]</f>
        <v>0.6207828485453456</v>
      </c>
      <c r="V29">
        <v>1.7238200815201601</v>
      </c>
      <c r="W29">
        <v>217.44</v>
      </c>
      <c r="X29">
        <v>224.95</v>
      </c>
      <c r="Y29">
        <v>208.5</v>
      </c>
      <c r="Z29">
        <v>232</v>
      </c>
      <c r="AA29">
        <v>164.07</v>
      </c>
      <c r="AB29">
        <v>236.95</v>
      </c>
      <c r="AC29" s="2">
        <f>(Table2[[#This Row],[Close Price]]/Table2[[#This Row],[Day Low]])-1</f>
        <v>5.7027225901398193E-3</v>
      </c>
      <c r="AD29" s="2">
        <f>(Table2[[#This Row],[Day High]]/Table2[[#This Row],[Close Price]])-1</f>
        <v>2.8672032193158836E-2</v>
      </c>
      <c r="AE29" s="2">
        <f>(Table2[[#This Row],[Close Price]]/Table2[[#This Row],[Current Week Low]])-1</f>
        <v>4.8824940047961674E-2</v>
      </c>
      <c r="AF29" s="2">
        <f>(Table2[[#This Row],[Current Week High]]/Table2[[#This Row],[Close Price]])-1</f>
        <v>6.0910920065849528E-2</v>
      </c>
      <c r="AG29" s="2">
        <f>(Table2[[#This Row],[Close Price]]/Table2[[#This Row],[Current Month Low]])-1</f>
        <v>0.33284573657585192</v>
      </c>
      <c r="AH29" s="2">
        <f>(Table2[[#This Row],[Current Month High]]/Table2[[#This Row],[Close Price]])-1</f>
        <v>8.3546734955185498E-2</v>
      </c>
      <c r="AI29">
        <v>8.3546734955185507</v>
      </c>
      <c r="AJ29">
        <v>364.78214665249698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0.4</v>
      </c>
      <c r="AM29" t="s">
        <v>10656</v>
      </c>
      <c r="AN29">
        <v>31.59</v>
      </c>
      <c r="AO29" t="s">
        <v>10656</v>
      </c>
      <c r="AP29">
        <v>0.192570961069123</v>
      </c>
      <c r="AQ29">
        <f>(Table2[[#This Row],[Sharpe Ratio]]-AVERAGE(Table2[Sharpe Ratio]))/_xlfn.STDEV.P(Table2[Sharpe Ratio])</f>
        <v>1.452438774698928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10.250092771361913</v>
      </c>
      <c r="AS29">
        <f>_xlfn.RANK.AVG(Table2[[#This Row],[1Y Return vs Nifty Z-Score]],Table2[1Y Return vs Nifty Z-Score])</f>
        <v>7</v>
      </c>
      <c r="AT29">
        <f>_xlfn.RANK.AVG(Table2[[#This Row],[6M Return vs Nifty Z-Score]],Table2[6M Return vs Nifty Z-Score])</f>
        <v>134</v>
      </c>
      <c r="AU29">
        <f>_xlfn.RANK.AVG(Table2[[#This Row],[Sharpe Ratio Z-Score]],Table2[Sharpe Ratio Z-Score])</f>
        <v>52</v>
      </c>
      <c r="AV29">
        <f>(Table2[[#This Row],[Rank 1Y]]+Table2[[#This Row],[Rank 6M]]+Table2[[#This Row],[Rank Sharpe]])/3</f>
        <v>64.333333333333329</v>
      </c>
    </row>
    <row r="30" spans="1:48" x14ac:dyDescent="0.3">
      <c r="A30" t="s">
        <v>846</v>
      </c>
      <c r="B30" t="s">
        <v>847</v>
      </c>
      <c r="C30" t="s">
        <v>10611</v>
      </c>
      <c r="D30" t="s">
        <v>124</v>
      </c>
      <c r="E30">
        <v>18786.492474588002</v>
      </c>
      <c r="F30">
        <v>71.739999999999995</v>
      </c>
      <c r="G30">
        <v>363.70503067467303</v>
      </c>
      <c r="H30">
        <f>(Table2[[#This Row],[1Y Return vs Nifty]]-AVERAGE(Table2[1Y Return vs Nifty]))/_xlfn.STDEV.P(Table2[1Y Return vs Nifty])</f>
        <v>5.177139755124732</v>
      </c>
      <c r="I30">
        <v>-1.5446192857058401</v>
      </c>
      <c r="J30">
        <f>(Table2[[#This Row],[1M Return vs Nifty]]-AVERAGE(Table2[1M Return vs Nifty]))/_xlfn.STDEV.P(Table2[1M Return vs Nifty])</f>
        <v>-0.36036460197516412</v>
      </c>
      <c r="K30">
        <v>41.374940309201001</v>
      </c>
      <c r="L30">
        <f>(Table2[[#This Row],[6M Return vs Nifty]]-AVERAGE(Table2[6M Return vs Nifty]))/_xlfn.STDEV.P(Table2[6M Return vs Nifty])</f>
        <v>1.1426145550919413</v>
      </c>
      <c r="M30">
        <v>-0.75802895278488602</v>
      </c>
      <c r="N30">
        <f>(Table2[[#This Row],[1W Return vs Nifty]]-AVERAGE(Table2[1W Return vs Nifty]))/_xlfn.STDEV.P(Table2[1W Return vs Nifty])</f>
        <v>-0.78393198403707465</v>
      </c>
      <c r="O30">
        <v>73.31</v>
      </c>
      <c r="P30">
        <v>69.801156860602205</v>
      </c>
      <c r="Q30">
        <v>51.627408991112503</v>
      </c>
      <c r="R30">
        <v>42.8332440069901</v>
      </c>
      <c r="S30" s="2">
        <f>(Table2[[#This Row],[Close Price]]-Table2[[#This Row],[20D EMA]])/Table2[[#This Row],[20D EMA]]</f>
        <v>-2.1415905060701231E-2</v>
      </c>
      <c r="T30" s="2">
        <f>(Table2[[#This Row],[Close Price]]-Table2[[#This Row],[50D EMA]])/Table2[[#This Row],[50D EMA]]</f>
        <v>2.7776661972376691E-2</v>
      </c>
      <c r="U30" s="2">
        <f>(Table2[[#This Row],[Close Price]]-Table2[[#This Row],[200D EMA]])/Table2[[#This Row],[200D EMA]]</f>
        <v>0.38957196190786586</v>
      </c>
      <c r="V30">
        <v>0.60693167293518502</v>
      </c>
      <c r="W30">
        <v>71.56</v>
      </c>
      <c r="X30">
        <v>73.2</v>
      </c>
      <c r="Y30">
        <v>71.05</v>
      </c>
      <c r="Z30">
        <v>74.55</v>
      </c>
      <c r="AA30">
        <v>68.11</v>
      </c>
      <c r="AB30">
        <v>88.8</v>
      </c>
      <c r="AC30" s="2">
        <f>(Table2[[#This Row],[Close Price]]/Table2[[#This Row],[Day Low]])-1</f>
        <v>2.515371716042436E-3</v>
      </c>
      <c r="AD30" s="2">
        <f>(Table2[[#This Row],[Day High]]/Table2[[#This Row],[Close Price]])-1</f>
        <v>2.0351268469473105E-2</v>
      </c>
      <c r="AE30" s="2">
        <f>(Table2[[#This Row],[Close Price]]/Table2[[#This Row],[Current Week Low]])-1</f>
        <v>9.7114707952146162E-3</v>
      </c>
      <c r="AF30" s="2">
        <f>(Table2[[#This Row],[Current Week High]]/Table2[[#This Row],[Close Price]])-1</f>
        <v>3.91692221912463E-2</v>
      </c>
      <c r="AG30" s="2">
        <f>(Table2[[#This Row],[Close Price]]/Table2[[#This Row],[Current Month Low]])-1</f>
        <v>5.3296138599324472E-2</v>
      </c>
      <c r="AH30" s="2">
        <f>(Table2[[#This Row],[Current Month High]]/Table2[[#This Row],[Close Price]])-1</f>
        <v>0.23780317814329521</v>
      </c>
      <c r="AI30">
        <v>27.4045163088932</v>
      </c>
      <c r="AJ30">
        <v>406.99646643109497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0.17</v>
      </c>
      <c r="AM30" t="s">
        <v>10656</v>
      </c>
      <c r="AN30">
        <v>-2.61</v>
      </c>
      <c r="AO30" t="s">
        <v>10655</v>
      </c>
      <c r="AP30">
        <v>0.155920323523765</v>
      </c>
      <c r="AQ30">
        <f>(Table2[[#This Row],[Sharpe Ratio]]-AVERAGE(Table2[Sharpe Ratio]))/_xlfn.STDEV.P(Table2[Sharpe Ratio])</f>
        <v>1.030462529218541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6.2059202534229749</v>
      </c>
      <c r="AS30">
        <f>_xlfn.RANK.AVG(Table2[[#This Row],[1Y Return vs Nifty Z-Score]],Table2[1Y Return vs Nifty Z-Score])</f>
        <v>1</v>
      </c>
      <c r="AT30">
        <f>_xlfn.RANK.AVG(Table2[[#This Row],[6M Return vs Nifty Z-Score]],Table2[6M Return vs Nifty Z-Score])</f>
        <v>85</v>
      </c>
      <c r="AU30">
        <f>_xlfn.RANK.AVG(Table2[[#This Row],[Sharpe Ratio Z-Score]],Table2[Sharpe Ratio Z-Score])</f>
        <v>115</v>
      </c>
      <c r="AV30">
        <f>(Table2[[#This Row],[Rank 1Y]]+Table2[[#This Row],[Rank 6M]]+Table2[[#This Row],[Rank Sharpe]])/3</f>
        <v>67</v>
      </c>
    </row>
    <row r="31" spans="1:48" x14ac:dyDescent="0.3">
      <c r="A31" t="s">
        <v>301</v>
      </c>
      <c r="B31" t="s">
        <v>302</v>
      </c>
      <c r="C31" t="s">
        <v>10624</v>
      </c>
      <c r="D31" t="s">
        <v>303</v>
      </c>
      <c r="E31">
        <v>94068.936675250006</v>
      </c>
      <c r="F31">
        <v>10622.8</v>
      </c>
      <c r="G31">
        <v>115.37812367538901</v>
      </c>
      <c r="H31">
        <f>(Table2[[#This Row],[1Y Return vs Nifty]]-AVERAGE(Table2[1Y Return vs Nifty]))/_xlfn.STDEV.P(Table2[1Y Return vs Nifty])</f>
        <v>1.3050665671142516</v>
      </c>
      <c r="I31">
        <v>-7.3096088930400098</v>
      </c>
      <c r="J31">
        <f>(Table2[[#This Row],[1M Return vs Nifty]]-AVERAGE(Table2[1M Return vs Nifty]))/_xlfn.STDEV.P(Table2[1M Return vs Nifty])</f>
        <v>-0.85487371331439144</v>
      </c>
      <c r="K31">
        <v>42.818725497230702</v>
      </c>
      <c r="L31">
        <f>(Table2[[#This Row],[6M Return vs Nifty]]-AVERAGE(Table2[6M Return vs Nifty]))/_xlfn.STDEV.P(Table2[6M Return vs Nifty])</f>
        <v>1.1915700995615961</v>
      </c>
      <c r="M31">
        <v>0.72512867008640103</v>
      </c>
      <c r="N31">
        <f>(Table2[[#This Row],[1W Return vs Nifty]]-AVERAGE(Table2[1W Return vs Nifty]))/_xlfn.STDEV.P(Table2[1W Return vs Nifty])</f>
        <v>-0.45867158488956461</v>
      </c>
      <c r="O31">
        <v>10485.51</v>
      </c>
      <c r="P31">
        <v>10396.8358884302</v>
      </c>
      <c r="Q31">
        <v>8563.2835497079304</v>
      </c>
      <c r="R31">
        <v>49.425007141076499</v>
      </c>
      <c r="S31" s="2">
        <f>(Table2[[#This Row],[Close Price]]-Table2[[#This Row],[20D EMA]])/Table2[[#This Row],[20D EMA]]</f>
        <v>1.3093306858703016E-2</v>
      </c>
      <c r="T31" s="2">
        <f>(Table2[[#This Row],[Close Price]]-Table2[[#This Row],[50D EMA]])/Table2[[#This Row],[50D EMA]]</f>
        <v>2.1733930783812489E-2</v>
      </c>
      <c r="U31" s="2">
        <f>(Table2[[#This Row],[Close Price]]-Table2[[#This Row],[200D EMA]])/Table2[[#This Row],[200D EMA]]</f>
        <v>0.24050546012368271</v>
      </c>
      <c r="V31">
        <v>0.210447624232207</v>
      </c>
      <c r="W31">
        <v>10401</v>
      </c>
      <c r="X31">
        <v>10696</v>
      </c>
      <c r="Y31">
        <v>10200</v>
      </c>
      <c r="Z31">
        <v>10696</v>
      </c>
      <c r="AA31">
        <v>9967.5499999999993</v>
      </c>
      <c r="AB31">
        <v>10919.95</v>
      </c>
      <c r="AC31" s="2">
        <f>(Table2[[#This Row],[Close Price]]/Table2[[#This Row],[Day Low]])-1</f>
        <v>2.1324872608402989E-2</v>
      </c>
      <c r="AD31" s="2">
        <f>(Table2[[#This Row],[Day High]]/Table2[[#This Row],[Close Price]])-1</f>
        <v>6.8908385736341504E-3</v>
      </c>
      <c r="AE31" s="2">
        <f>(Table2[[#This Row],[Close Price]]/Table2[[#This Row],[Current Week Low]])-1</f>
        <v>4.1450980392156778E-2</v>
      </c>
      <c r="AF31" s="2">
        <f>(Table2[[#This Row],[Current Week High]]/Table2[[#This Row],[Close Price]])-1</f>
        <v>6.8908385736341504E-3</v>
      </c>
      <c r="AG31" s="2">
        <f>(Table2[[#This Row],[Close Price]]/Table2[[#This Row],[Current Month Low]])-1</f>
        <v>6.5738320851161935E-2</v>
      </c>
      <c r="AH31" s="2">
        <f>(Table2[[#This Row],[Current Month High]]/Table2[[#This Row],[Close Price]])-1</f>
        <v>2.7972850849117048E-2</v>
      </c>
      <c r="AI31">
        <v>25.1835674210189</v>
      </c>
      <c r="AJ31">
        <v>143.65337859534799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0.09</v>
      </c>
      <c r="AM31" t="s">
        <v>10656</v>
      </c>
      <c r="AN31">
        <v>4.3</v>
      </c>
      <c r="AO31" t="s">
        <v>10656</v>
      </c>
      <c r="AP31">
        <v>0.18878271460948901</v>
      </c>
      <c r="AQ31">
        <f>(Table2[[#This Row],[Sharpe Ratio]]-AVERAGE(Table2[Sharpe Ratio]))/_xlfn.STDEV.P(Table2[Sharpe Ratio])</f>
        <v>1.4088228889994665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2.5919142574713585</v>
      </c>
      <c r="AS31">
        <f>_xlfn.RANK.AVG(Table2[[#This Row],[1Y Return vs Nifty Z-Score]],Table2[1Y Return vs Nifty Z-Score])</f>
        <v>65</v>
      </c>
      <c r="AT31">
        <f>_xlfn.RANK.AVG(Table2[[#This Row],[6M Return vs Nifty Z-Score]],Table2[6M Return vs Nifty Z-Score])</f>
        <v>82</v>
      </c>
      <c r="AU31">
        <f>_xlfn.RANK.AVG(Table2[[#This Row],[Sharpe Ratio Z-Score]],Table2[Sharpe Ratio Z-Score])</f>
        <v>58</v>
      </c>
      <c r="AV31">
        <f>(Table2[[#This Row],[Rank 1Y]]+Table2[[#This Row],[Rank 6M]]+Table2[[#This Row],[Rank Sharpe]])/3</f>
        <v>68.333333333333329</v>
      </c>
    </row>
    <row r="32" spans="1:48" x14ac:dyDescent="0.3">
      <c r="A32" t="s">
        <v>635</v>
      </c>
      <c r="B32" t="s">
        <v>636</v>
      </c>
      <c r="C32" t="s">
        <v>10611</v>
      </c>
      <c r="D32" t="s">
        <v>198</v>
      </c>
      <c r="E32">
        <v>29460.26770258</v>
      </c>
      <c r="F32">
        <v>13487.2</v>
      </c>
      <c r="G32">
        <v>150.135373634198</v>
      </c>
      <c r="H32">
        <f>(Table2[[#This Row],[1Y Return vs Nifty]]-AVERAGE(Table2[1Y Return vs Nifty]))/_xlfn.STDEV.P(Table2[1Y Return vs Nifty])</f>
        <v>1.8470240105533984</v>
      </c>
      <c r="I32">
        <v>2.7765867148513999</v>
      </c>
      <c r="J32">
        <f>(Table2[[#This Row],[1M Return vs Nifty]]-AVERAGE(Table2[1M Return vs Nifty]))/_xlfn.STDEV.P(Table2[1M Return vs Nifty])</f>
        <v>1.0299681015178612E-2</v>
      </c>
      <c r="K32">
        <v>33.773894420592498</v>
      </c>
      <c r="L32">
        <f>(Table2[[#This Row],[6M Return vs Nifty]]-AVERAGE(Table2[6M Return vs Nifty]))/_xlfn.STDEV.P(Table2[6M Return vs Nifty])</f>
        <v>0.884879995199777</v>
      </c>
      <c r="M32">
        <v>-2.5230042230948002</v>
      </c>
      <c r="N32">
        <f>(Table2[[#This Row],[1W Return vs Nifty]]-AVERAGE(Table2[1W Return vs Nifty]))/_xlfn.STDEV.P(Table2[1W Return vs Nifty])</f>
        <v>-1.1709957404806521</v>
      </c>
      <c r="O32">
        <v>13407.09</v>
      </c>
      <c r="P32">
        <v>12908.7954412252</v>
      </c>
      <c r="Q32">
        <v>10016.957265605201</v>
      </c>
      <c r="R32">
        <v>44.185261600992398</v>
      </c>
      <c r="S32" s="2">
        <f>(Table2[[#This Row],[Close Price]]-Table2[[#This Row],[20D EMA]])/Table2[[#This Row],[20D EMA]]</f>
        <v>5.97519670562371E-3</v>
      </c>
      <c r="T32" s="2">
        <f>(Table2[[#This Row],[Close Price]]-Table2[[#This Row],[50D EMA]])/Table2[[#This Row],[50D EMA]]</f>
        <v>4.4807012506188029E-2</v>
      </c>
      <c r="U32" s="2">
        <f>(Table2[[#This Row],[Close Price]]-Table2[[#This Row],[200D EMA]])/Table2[[#This Row],[200D EMA]]</f>
        <v>0.34643681133695409</v>
      </c>
      <c r="V32">
        <v>0.83387295966193997</v>
      </c>
      <c r="W32">
        <v>13215.1</v>
      </c>
      <c r="X32">
        <v>13525</v>
      </c>
      <c r="Y32">
        <v>13055</v>
      </c>
      <c r="Z32">
        <v>13684</v>
      </c>
      <c r="AA32">
        <v>12750</v>
      </c>
      <c r="AB32">
        <v>14055.05</v>
      </c>
      <c r="AC32" s="2">
        <f>(Table2[[#This Row],[Close Price]]/Table2[[#This Row],[Day Low]])-1</f>
        <v>2.059008255707484E-2</v>
      </c>
      <c r="AD32" s="2">
        <f>(Table2[[#This Row],[Day High]]/Table2[[#This Row],[Close Price]])-1</f>
        <v>2.8026573343613581E-3</v>
      </c>
      <c r="AE32" s="2">
        <f>(Table2[[#This Row],[Close Price]]/Table2[[#This Row],[Current Week Low]])-1</f>
        <v>3.3106089620835055E-2</v>
      </c>
      <c r="AF32" s="2">
        <f>(Table2[[#This Row],[Current Week High]]/Table2[[#This Row],[Close Price]])-1</f>
        <v>1.4591612788421582E-2</v>
      </c>
      <c r="AG32" s="2">
        <f>(Table2[[#This Row],[Close Price]]/Table2[[#This Row],[Current Month Low]])-1</f>
        <v>5.7819607843137222E-2</v>
      </c>
      <c r="AH32" s="2">
        <f>(Table2[[#This Row],[Current Month High]]/Table2[[#This Row],[Close Price]])-1</f>
        <v>4.2102882733258129E-2</v>
      </c>
      <c r="AI32">
        <v>8.2937896672400306</v>
      </c>
      <c r="AJ32">
        <v>196.80679097462701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0.1</v>
      </c>
      <c r="AM32" t="s">
        <v>10656</v>
      </c>
      <c r="AN32">
        <v>4.59</v>
      </c>
      <c r="AO32" t="s">
        <v>10656</v>
      </c>
      <c r="AP32">
        <v>0.194234307637878</v>
      </c>
      <c r="AQ32">
        <f>(Table2[[#This Row],[Sharpe Ratio]]-AVERAGE(Table2[Sharpe Ratio]))/_xlfn.STDEV.P(Table2[Sharpe Ratio])</f>
        <v>1.4715896759389753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3.0427976222266775</v>
      </c>
      <c r="AS32">
        <f>_xlfn.RANK.AVG(Table2[[#This Row],[1Y Return vs Nifty Z-Score]],Table2[1Y Return vs Nifty Z-Score])</f>
        <v>39</v>
      </c>
      <c r="AT32">
        <f>_xlfn.RANK.AVG(Table2[[#This Row],[6M Return vs Nifty Z-Score]],Table2[6M Return vs Nifty Z-Score])</f>
        <v>121</v>
      </c>
      <c r="AU32">
        <f>_xlfn.RANK.AVG(Table2[[#This Row],[Sharpe Ratio Z-Score]],Table2[Sharpe Ratio Z-Score])</f>
        <v>47</v>
      </c>
      <c r="AV32">
        <f>(Table2[[#This Row],[Rank 1Y]]+Table2[[#This Row],[Rank 6M]]+Table2[[#This Row],[Rank Sharpe]])/3</f>
        <v>69</v>
      </c>
    </row>
    <row r="33" spans="1:48" x14ac:dyDescent="0.3">
      <c r="A33" t="s">
        <v>418</v>
      </c>
      <c r="B33" t="s">
        <v>419</v>
      </c>
      <c r="C33" t="s">
        <v>10611</v>
      </c>
      <c r="D33" t="s">
        <v>124</v>
      </c>
      <c r="E33">
        <v>57144.235500000003</v>
      </c>
      <c r="F33">
        <v>284.35000000000002</v>
      </c>
      <c r="G33">
        <v>251.21591383019501</v>
      </c>
      <c r="H33">
        <f>(Table2[[#This Row],[1Y Return vs Nifty]]-AVERAGE(Table2[1Y Return vs Nifty]))/_xlfn.STDEV.P(Table2[1Y Return vs Nifty])</f>
        <v>3.423136942704017</v>
      </c>
      <c r="I33">
        <v>-13.7367728869314</v>
      </c>
      <c r="J33">
        <f>(Table2[[#This Row],[1M Return vs Nifty]]-AVERAGE(Table2[1M Return vs Nifty]))/_xlfn.STDEV.P(Table2[1M Return vs Nifty])</f>
        <v>-1.4061827999790606</v>
      </c>
      <c r="K33">
        <v>30.886514611917502</v>
      </c>
      <c r="L33">
        <f>(Table2[[#This Row],[6M Return vs Nifty]]-AVERAGE(Table2[6M Return vs Nifty]))/_xlfn.STDEV.P(Table2[6M Return vs Nifty])</f>
        <v>0.78697536797661394</v>
      </c>
      <c r="M33">
        <v>-2.15481261788773</v>
      </c>
      <c r="N33">
        <f>(Table2[[#This Row],[1W Return vs Nifty]]-AVERAGE(Table2[1W Return vs Nifty]))/_xlfn.STDEV.P(Table2[1W Return vs Nifty])</f>
        <v>-1.0902503452336041</v>
      </c>
      <c r="O33">
        <v>294.25</v>
      </c>
      <c r="P33">
        <v>290.63054876561699</v>
      </c>
      <c r="Q33">
        <v>218.05533747080401</v>
      </c>
      <c r="R33">
        <v>37.742375920536603</v>
      </c>
      <c r="S33" s="2">
        <f>(Table2[[#This Row],[Close Price]]-Table2[[#This Row],[20D EMA]])/Table2[[#This Row],[20D EMA]]</f>
        <v>-3.3644859813084037E-2</v>
      </c>
      <c r="T33" s="2">
        <f>(Table2[[#This Row],[Close Price]]-Table2[[#This Row],[50D EMA]])/Table2[[#This Row],[50D EMA]]</f>
        <v>-2.1610077785326021E-2</v>
      </c>
      <c r="U33" s="2">
        <f>(Table2[[#This Row],[Close Price]]-Table2[[#This Row],[200D EMA]])/Table2[[#This Row],[200D EMA]]</f>
        <v>0.30402678190838772</v>
      </c>
      <c r="V33">
        <v>0.43192754070865802</v>
      </c>
      <c r="W33">
        <v>283.25</v>
      </c>
      <c r="X33">
        <v>287.10000000000002</v>
      </c>
      <c r="Y33">
        <v>282.14999999999998</v>
      </c>
      <c r="Z33">
        <v>297.8</v>
      </c>
      <c r="AA33">
        <v>282.14999999999998</v>
      </c>
      <c r="AB33">
        <v>316.10000000000002</v>
      </c>
      <c r="AC33" s="2">
        <f>(Table2[[#This Row],[Close Price]]/Table2[[#This Row],[Day Low]])-1</f>
        <v>3.8834951456312439E-3</v>
      </c>
      <c r="AD33" s="2">
        <f>(Table2[[#This Row],[Day High]]/Table2[[#This Row],[Close Price]])-1</f>
        <v>9.6711798839459462E-3</v>
      </c>
      <c r="AE33" s="2">
        <f>(Table2[[#This Row],[Close Price]]/Table2[[#This Row],[Current Week Low]])-1</f>
        <v>7.7972709551659136E-3</v>
      </c>
      <c r="AF33" s="2">
        <f>(Table2[[#This Row],[Current Week High]]/Table2[[#This Row],[Close Price]])-1</f>
        <v>4.7300861614207879E-2</v>
      </c>
      <c r="AG33" s="2">
        <f>(Table2[[#This Row],[Close Price]]/Table2[[#This Row],[Current Month Low]])-1</f>
        <v>7.7972709551659136E-3</v>
      </c>
      <c r="AH33" s="2">
        <f>(Table2[[#This Row],[Current Month High]]/Table2[[#This Row],[Close Price]])-1</f>
        <v>0.11165816775101112</v>
      </c>
      <c r="AI33">
        <v>24.388957270968799</v>
      </c>
      <c r="AJ33">
        <v>320.325203252032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0.11</v>
      </c>
      <c r="AM33" t="s">
        <v>10656</v>
      </c>
      <c r="AN33">
        <v>-0.51</v>
      </c>
      <c r="AO33" t="s">
        <v>10655</v>
      </c>
      <c r="AP33">
        <v>0.18428192355569001</v>
      </c>
      <c r="AQ33">
        <f>(Table2[[#This Row],[Sharpe Ratio]]-AVERAGE(Table2[Sharpe Ratio]))/_xlfn.STDEV.P(Table2[Sharpe Ratio])</f>
        <v>1.3570031380272392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3.0706823034952051</v>
      </c>
      <c r="AS33">
        <f>_xlfn.RANK.AVG(Table2[[#This Row],[1Y Return vs Nifty Z-Score]],Table2[1Y Return vs Nifty Z-Score])</f>
        <v>9</v>
      </c>
      <c r="AT33">
        <f>_xlfn.RANK.AVG(Table2[[#This Row],[6M Return vs Nifty Z-Score]],Table2[6M Return vs Nifty Z-Score])</f>
        <v>138</v>
      </c>
      <c r="AU33">
        <f>_xlfn.RANK.AVG(Table2[[#This Row],[Sharpe Ratio Z-Score]],Table2[Sharpe Ratio Z-Score])</f>
        <v>66</v>
      </c>
      <c r="AV33">
        <f>(Table2[[#This Row],[Rank 1Y]]+Table2[[#This Row],[Rank 6M]]+Table2[[#This Row],[Rank Sharpe]])/3</f>
        <v>71</v>
      </c>
    </row>
    <row r="34" spans="1:48" x14ac:dyDescent="0.3">
      <c r="A34" t="s">
        <v>1092</v>
      </c>
      <c r="B34" t="s">
        <v>1093</v>
      </c>
      <c r="C34" t="s">
        <v>10613</v>
      </c>
      <c r="D34" t="s">
        <v>359</v>
      </c>
      <c r="E34">
        <v>12008.00680352</v>
      </c>
      <c r="F34">
        <v>362.75</v>
      </c>
      <c r="G34">
        <v>81.473247799343497</v>
      </c>
      <c r="H34">
        <f>(Table2[[#This Row],[1Y Return vs Nifty]]-AVERAGE(Table2[1Y Return vs Nifty]))/_xlfn.STDEV.P(Table2[1Y Return vs Nifty])</f>
        <v>0.7763998897540022</v>
      </c>
      <c r="I34">
        <v>18.414128013969499</v>
      </c>
      <c r="J34">
        <f>(Table2[[#This Row],[1M Return vs Nifty]]-AVERAGE(Table2[1M Return vs Nifty]))/_xlfn.STDEV.P(Table2[1M Return vs Nifty])</f>
        <v>1.3516562450443004</v>
      </c>
      <c r="K34">
        <v>84.170164464757505</v>
      </c>
      <c r="L34">
        <f>(Table2[[#This Row],[6M Return vs Nifty]]-AVERAGE(Table2[6M Return vs Nifty]))/_xlfn.STDEV.P(Table2[6M Return vs Nifty])</f>
        <v>2.5937054213829831</v>
      </c>
      <c r="M34">
        <v>7.3542042291536101</v>
      </c>
      <c r="N34">
        <f>(Table2[[#This Row],[1W Return vs Nifty]]-AVERAGE(Table2[1W Return vs Nifty]))/_xlfn.STDEV.P(Table2[1W Return vs Nifty])</f>
        <v>0.99510226157929615</v>
      </c>
      <c r="O34">
        <v>319.45999999999998</v>
      </c>
      <c r="P34">
        <v>290.61340578713401</v>
      </c>
      <c r="Q34">
        <v>229.99357354467199</v>
      </c>
      <c r="R34">
        <v>75.566997580484497</v>
      </c>
      <c r="S34" s="2">
        <f>(Table2[[#This Row],[Close Price]]-Table2[[#This Row],[20D EMA]])/Table2[[#This Row],[20D EMA]]</f>
        <v>0.13550992299505424</v>
      </c>
      <c r="T34" s="2">
        <f>(Table2[[#This Row],[Close Price]]-Table2[[#This Row],[50D EMA]])/Table2[[#This Row],[50D EMA]]</f>
        <v>0.24822183965492622</v>
      </c>
      <c r="U34" s="2">
        <f>(Table2[[#This Row],[Close Price]]-Table2[[#This Row],[200D EMA]])/Table2[[#This Row],[200D EMA]]</f>
        <v>0.57721798226480681</v>
      </c>
      <c r="V34">
        <v>0.79282184536713796</v>
      </c>
      <c r="W34">
        <v>345.8</v>
      </c>
      <c r="X34">
        <v>364</v>
      </c>
      <c r="Y34">
        <v>325.8</v>
      </c>
      <c r="Z34">
        <v>364</v>
      </c>
      <c r="AA34">
        <v>289</v>
      </c>
      <c r="AB34">
        <v>364</v>
      </c>
      <c r="AC34" s="2">
        <f>(Table2[[#This Row],[Close Price]]/Table2[[#This Row],[Day Low]])-1</f>
        <v>4.9016772700983147E-2</v>
      </c>
      <c r="AD34" s="2">
        <f>(Table2[[#This Row],[Day High]]/Table2[[#This Row],[Close Price]])-1</f>
        <v>3.4458993797381599E-3</v>
      </c>
      <c r="AE34" s="2">
        <f>(Table2[[#This Row],[Close Price]]/Table2[[#This Row],[Current Week Low]])-1</f>
        <v>0.11341313689379984</v>
      </c>
      <c r="AF34" s="2">
        <f>(Table2[[#This Row],[Current Week High]]/Table2[[#This Row],[Close Price]])-1</f>
        <v>3.4458993797381599E-3</v>
      </c>
      <c r="AG34" s="2">
        <f>(Table2[[#This Row],[Close Price]]/Table2[[#This Row],[Current Month Low]])-1</f>
        <v>0.25519031141868509</v>
      </c>
      <c r="AH34" s="2">
        <f>(Table2[[#This Row],[Current Month High]]/Table2[[#This Row],[Close Price]])-1</f>
        <v>3.4458993797381599E-3</v>
      </c>
      <c r="AI34">
        <v>0.34458993797381599</v>
      </c>
      <c r="AJ34">
        <v>147.44201909959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0.57999999999999996</v>
      </c>
      <c r="AM34" t="s">
        <v>10656</v>
      </c>
      <c r="AN34">
        <v>21.95</v>
      </c>
      <c r="AO34" t="s">
        <v>10656</v>
      </c>
      <c r="AP34">
        <v>0.179007499117873</v>
      </c>
      <c r="AQ34">
        <f>(Table2[[#This Row],[Sharpe Ratio]]-AVERAGE(Table2[Sharpe Ratio]))/_xlfn.STDEV.P(Table2[Sharpe Ratio])</f>
        <v>1.2962761774502078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7.0131399952107891</v>
      </c>
      <c r="AS34">
        <f>_xlfn.RANK.AVG(Table2[[#This Row],[1Y Return vs Nifty Z-Score]],Table2[1Y Return vs Nifty Z-Score])</f>
        <v>126</v>
      </c>
      <c r="AT34">
        <f>_xlfn.RANK.AVG(Table2[[#This Row],[6M Return vs Nifty Z-Score]],Table2[6M Return vs Nifty Z-Score])</f>
        <v>15</v>
      </c>
      <c r="AU34">
        <f>_xlfn.RANK.AVG(Table2[[#This Row],[Sharpe Ratio Z-Score]],Table2[Sharpe Ratio Z-Score])</f>
        <v>73</v>
      </c>
      <c r="AV34">
        <f>(Table2[[#This Row],[Rank 1Y]]+Table2[[#This Row],[Rank 6M]]+Table2[[#This Row],[Rank Sharpe]])/3</f>
        <v>71.333333333333329</v>
      </c>
    </row>
    <row r="35" spans="1:48" x14ac:dyDescent="0.3">
      <c r="A35" t="s">
        <v>1402</v>
      </c>
      <c r="B35" t="s">
        <v>1403</v>
      </c>
      <c r="C35" t="s">
        <v>10614</v>
      </c>
      <c r="D35" t="s">
        <v>46</v>
      </c>
      <c r="E35">
        <v>7872.0688536500002</v>
      </c>
      <c r="F35">
        <v>601.25</v>
      </c>
      <c r="G35">
        <v>69.8873280026869</v>
      </c>
      <c r="H35">
        <f>(Table2[[#This Row],[1Y Return vs Nifty]]-AVERAGE(Table2[1Y Return vs Nifty]))/_xlfn.STDEV.P(Table2[1Y Return vs Nifty])</f>
        <v>0.59574476081461913</v>
      </c>
      <c r="I35">
        <v>16.026341591970599</v>
      </c>
      <c r="J35">
        <f>(Table2[[#This Row],[1M Return vs Nifty]]-AVERAGE(Table2[1M Return vs Nifty]))/_xlfn.STDEV.P(Table2[1M Return vs Nifty])</f>
        <v>1.1468367705896771</v>
      </c>
      <c r="K35">
        <v>73.333363283830593</v>
      </c>
      <c r="L35">
        <f>(Table2[[#This Row],[6M Return vs Nifty]]-AVERAGE(Table2[6M Return vs Nifty]))/_xlfn.STDEV.P(Table2[6M Return vs Nifty])</f>
        <v>2.2262535964715049</v>
      </c>
      <c r="M35">
        <v>-0.26560545078521702</v>
      </c>
      <c r="N35">
        <f>(Table2[[#This Row],[1W Return vs Nifty]]-AVERAGE(Table2[1W Return vs Nifty]))/_xlfn.STDEV.P(Table2[1W Return vs Nifty])</f>
        <v>-0.67594220443431241</v>
      </c>
      <c r="O35">
        <v>553.32000000000005</v>
      </c>
      <c r="P35">
        <v>512.23422453335399</v>
      </c>
      <c r="Q35">
        <v>397.76735206227897</v>
      </c>
      <c r="R35">
        <v>66.751274564719196</v>
      </c>
      <c r="S35" s="2">
        <f>(Table2[[#This Row],[Close Price]]-Table2[[#This Row],[20D EMA]])/Table2[[#This Row],[20D EMA]]</f>
        <v>8.6622569218535284E-2</v>
      </c>
      <c r="T35" s="2">
        <f>(Table2[[#This Row],[Close Price]]-Table2[[#This Row],[50D EMA]])/Table2[[#This Row],[50D EMA]]</f>
        <v>0.17377943761516421</v>
      </c>
      <c r="U35" s="2">
        <f>(Table2[[#This Row],[Close Price]]-Table2[[#This Row],[200D EMA]])/Table2[[#This Row],[200D EMA]]</f>
        <v>0.51156196425558187</v>
      </c>
      <c r="V35">
        <v>1.0297260954943299</v>
      </c>
      <c r="W35">
        <v>572.1</v>
      </c>
      <c r="X35">
        <v>610</v>
      </c>
      <c r="Y35">
        <v>550</v>
      </c>
      <c r="Z35">
        <v>610</v>
      </c>
      <c r="AA35">
        <v>525.04999999999995</v>
      </c>
      <c r="AB35">
        <v>610</v>
      </c>
      <c r="AC35" s="2">
        <f>(Table2[[#This Row],[Close Price]]/Table2[[#This Row],[Day Low]])-1</f>
        <v>5.0952630658975595E-2</v>
      </c>
      <c r="AD35" s="2">
        <f>(Table2[[#This Row],[Day High]]/Table2[[#This Row],[Close Price]])-1</f>
        <v>1.4553014553014609E-2</v>
      </c>
      <c r="AE35" s="2">
        <f>(Table2[[#This Row],[Close Price]]/Table2[[#This Row],[Current Week Low]])-1</f>
        <v>9.3181818181818254E-2</v>
      </c>
      <c r="AF35" s="2">
        <f>(Table2[[#This Row],[Current Week High]]/Table2[[#This Row],[Close Price]])-1</f>
        <v>1.4553014553014609E-2</v>
      </c>
      <c r="AG35" s="2">
        <f>(Table2[[#This Row],[Close Price]]/Table2[[#This Row],[Current Month Low]])-1</f>
        <v>0.14512903532996857</v>
      </c>
      <c r="AH35" s="2">
        <f>(Table2[[#This Row],[Current Month High]]/Table2[[#This Row],[Close Price]])-1</f>
        <v>1.4553014553014609E-2</v>
      </c>
      <c r="AI35">
        <v>1.45530145530146</v>
      </c>
      <c r="AJ35">
        <v>149.22279792746099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0.4</v>
      </c>
      <c r="AM35" t="s">
        <v>10656</v>
      </c>
      <c r="AN35">
        <v>13.42</v>
      </c>
      <c r="AO35" t="s">
        <v>10656</v>
      </c>
      <c r="AP35">
        <v>0.19804802829538601</v>
      </c>
      <c r="AQ35">
        <f>(Table2[[#This Row],[Sharpe Ratio]]-AVERAGE(Table2[Sharpe Ratio]))/_xlfn.STDEV.P(Table2[Sharpe Ratio])</f>
        <v>1.5154988582110323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4.8083917816525208</v>
      </c>
      <c r="AS35">
        <f>_xlfn.RANK.AVG(Table2[[#This Row],[1Y Return vs Nifty Z-Score]],Table2[1Y Return vs Nifty Z-Score])</f>
        <v>152</v>
      </c>
      <c r="AT35">
        <f>_xlfn.RANK.AVG(Table2[[#This Row],[6M Return vs Nifty Z-Score]],Table2[6M Return vs Nifty Z-Score])</f>
        <v>22</v>
      </c>
      <c r="AU35">
        <f>_xlfn.RANK.AVG(Table2[[#This Row],[Sharpe Ratio Z-Score]],Table2[Sharpe Ratio Z-Score])</f>
        <v>43</v>
      </c>
      <c r="AV35">
        <f>(Table2[[#This Row],[Rank 1Y]]+Table2[[#This Row],[Rank 6M]]+Table2[[#This Row],[Rank Sharpe]])/3</f>
        <v>72.333333333333329</v>
      </c>
    </row>
    <row r="36" spans="1:48" x14ac:dyDescent="0.3">
      <c r="A36" t="s">
        <v>131</v>
      </c>
      <c r="B36" t="s">
        <v>132</v>
      </c>
      <c r="C36" t="s">
        <v>10622</v>
      </c>
      <c r="D36" t="s">
        <v>133</v>
      </c>
      <c r="E36">
        <v>222582.76534305001</v>
      </c>
      <c r="F36">
        <v>306</v>
      </c>
      <c r="G36">
        <v>101.720475007301</v>
      </c>
      <c r="H36">
        <f>(Table2[[#This Row],[1Y Return vs Nifty]]-AVERAGE(Table2[1Y Return vs Nifty]))/_xlfn.STDEV.P(Table2[1Y Return vs Nifty])</f>
        <v>1.0921077063206324</v>
      </c>
      <c r="I36">
        <v>-4.9839058653816704</v>
      </c>
      <c r="J36">
        <f>(Table2[[#This Row],[1M Return vs Nifty]]-AVERAGE(Table2[1M Return vs Nifty]))/_xlfn.STDEV.P(Table2[1M Return vs Nifty])</f>
        <v>-0.65537962645894376</v>
      </c>
      <c r="K36">
        <v>37.298109724186297</v>
      </c>
      <c r="L36">
        <f>(Table2[[#This Row],[6M Return vs Nifty]]-AVERAGE(Table2[6M Return vs Nifty]))/_xlfn.STDEV.P(Table2[6M Return vs Nifty])</f>
        <v>1.0043782976107969</v>
      </c>
      <c r="M36">
        <v>1.5144294868117201</v>
      </c>
      <c r="N36">
        <f>(Table2[[#This Row],[1W Return vs Nifty]]-AVERAGE(Table2[1W Return vs Nifty]))/_xlfn.STDEV.P(Table2[1W Return vs Nifty])</f>
        <v>-0.28557582302541079</v>
      </c>
      <c r="O36">
        <v>303.95999999999998</v>
      </c>
      <c r="P36">
        <v>299.80277723809598</v>
      </c>
      <c r="Q36">
        <v>240.44841067246799</v>
      </c>
      <c r="R36">
        <v>53.4990067407685</v>
      </c>
      <c r="S36" s="2">
        <f>(Table2[[#This Row],[Close Price]]-Table2[[#This Row],[20D EMA]])/Table2[[#This Row],[20D EMA]]</f>
        <v>6.7114093959732219E-3</v>
      </c>
      <c r="T36" s="2">
        <f>(Table2[[#This Row],[Close Price]]-Table2[[#This Row],[50D EMA]])/Table2[[#This Row],[50D EMA]]</f>
        <v>2.0670998511072278E-2</v>
      </c>
      <c r="U36" s="2">
        <f>(Table2[[#This Row],[Close Price]]-Table2[[#This Row],[200D EMA]])/Table2[[#This Row],[200D EMA]]</f>
        <v>0.27262226081762103</v>
      </c>
      <c r="V36">
        <v>0.353654203653753</v>
      </c>
      <c r="W36">
        <v>304.10000000000002</v>
      </c>
      <c r="X36">
        <v>309.2</v>
      </c>
      <c r="Y36">
        <v>297.8</v>
      </c>
      <c r="Z36">
        <v>309.2</v>
      </c>
      <c r="AA36">
        <v>285</v>
      </c>
      <c r="AB36">
        <v>317.7</v>
      </c>
      <c r="AC36" s="2">
        <f>(Table2[[#This Row],[Close Price]]/Table2[[#This Row],[Day Low]])-1</f>
        <v>6.2479447550147782E-3</v>
      </c>
      <c r="AD36" s="2">
        <f>(Table2[[#This Row],[Day High]]/Table2[[#This Row],[Close Price]])-1</f>
        <v>1.0457516339869244E-2</v>
      </c>
      <c r="AE36" s="2">
        <f>(Table2[[#This Row],[Close Price]]/Table2[[#This Row],[Current Week Low]])-1</f>
        <v>2.7535258562793707E-2</v>
      </c>
      <c r="AF36" s="2">
        <f>(Table2[[#This Row],[Current Week High]]/Table2[[#This Row],[Close Price]])-1</f>
        <v>1.0457516339869244E-2</v>
      </c>
      <c r="AG36" s="2">
        <f>(Table2[[#This Row],[Close Price]]/Table2[[#This Row],[Current Month Low]])-1</f>
        <v>7.3684210526315796E-2</v>
      </c>
      <c r="AH36" s="2">
        <f>(Table2[[#This Row],[Current Month High]]/Table2[[#This Row],[Close Price]])-1</f>
        <v>3.8235294117646923E-2</v>
      </c>
      <c r="AI36">
        <v>11.2745098039215</v>
      </c>
      <c r="AJ36">
        <v>140.944881889763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0.06</v>
      </c>
      <c r="AM36" t="s">
        <v>10656</v>
      </c>
      <c r="AN36">
        <v>6.53</v>
      </c>
      <c r="AO36" t="s">
        <v>10656</v>
      </c>
      <c r="AP36">
        <v>0.22372676465222099</v>
      </c>
      <c r="AQ36">
        <f>(Table2[[#This Row],[Sharpe Ratio]]-AVERAGE(Table2[Sharpe Ratio]))/_xlfn.STDEV.P(Table2[Sharpe Ratio])</f>
        <v>1.8111503797740003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2.9666809342210754</v>
      </c>
      <c r="AS36">
        <f>_xlfn.RANK.AVG(Table2[[#This Row],[1Y Return vs Nifty Z-Score]],Table2[1Y Return vs Nifty Z-Score])</f>
        <v>92</v>
      </c>
      <c r="AT36">
        <f>_xlfn.RANK.AVG(Table2[[#This Row],[6M Return vs Nifty Z-Score]],Table2[6M Return vs Nifty Z-Score])</f>
        <v>105</v>
      </c>
      <c r="AU36">
        <f>_xlfn.RANK.AVG(Table2[[#This Row],[Sharpe Ratio Z-Score]],Table2[Sharpe Ratio Z-Score])</f>
        <v>28</v>
      </c>
      <c r="AV36">
        <f>(Table2[[#This Row],[Rank 1Y]]+Table2[[#This Row],[Rank 6M]]+Table2[[#This Row],[Rank Sharpe]])/3</f>
        <v>75</v>
      </c>
    </row>
    <row r="37" spans="1:48" x14ac:dyDescent="0.3">
      <c r="A37" t="s">
        <v>894</v>
      </c>
      <c r="B37" t="s">
        <v>895</v>
      </c>
      <c r="C37" t="s">
        <v>10624</v>
      </c>
      <c r="D37" t="s">
        <v>303</v>
      </c>
      <c r="E37">
        <v>17019.788814359999</v>
      </c>
      <c r="F37">
        <v>500.35</v>
      </c>
      <c r="G37">
        <v>188.01340109946</v>
      </c>
      <c r="H37">
        <f>(Table2[[#This Row],[1Y Return vs Nifty]]-AVERAGE(Table2[1Y Return vs Nifty]))/_xlfn.STDEV.P(Table2[1Y Return vs Nifty])</f>
        <v>2.4376426283070853</v>
      </c>
      <c r="I37">
        <v>58.459580309022897</v>
      </c>
      <c r="J37">
        <f>(Table2[[#This Row],[1M Return vs Nifty]]-AVERAGE(Table2[1M Return vs Nifty]))/_xlfn.STDEV.P(Table2[1M Return vs Nifty])</f>
        <v>4.786673890594134</v>
      </c>
      <c r="K37">
        <v>54.504792539855202</v>
      </c>
      <c r="L37">
        <f>(Table2[[#This Row],[6M Return vs Nifty]]-AVERAGE(Table2[6M Return vs Nifty]))/_xlfn.STDEV.P(Table2[6M Return vs Nifty])</f>
        <v>1.5878186409123352</v>
      </c>
      <c r="M37">
        <v>13.4816455804644</v>
      </c>
      <c r="N37">
        <f>(Table2[[#This Row],[1W Return vs Nifty]]-AVERAGE(Table2[1W Return vs Nifty]))/_xlfn.STDEV.P(Table2[1W Return vs Nifty])</f>
        <v>2.3388663962516261</v>
      </c>
      <c r="O37">
        <v>392.26</v>
      </c>
      <c r="P37">
        <v>337.706211330695</v>
      </c>
      <c r="Q37">
        <v>273.66279634348001</v>
      </c>
      <c r="R37">
        <v>85.523256240978597</v>
      </c>
      <c r="S37" s="2">
        <f>(Table2[[#This Row],[Close Price]]-Table2[[#This Row],[20D EMA]])/Table2[[#This Row],[20D EMA]]</f>
        <v>0.27555702850150421</v>
      </c>
      <c r="T37" s="2">
        <f>(Table2[[#This Row],[Close Price]]-Table2[[#This Row],[50D EMA]])/Table2[[#This Row],[50D EMA]]</f>
        <v>0.48161325795111876</v>
      </c>
      <c r="U37" s="2">
        <f>(Table2[[#This Row],[Close Price]]-Table2[[#This Row],[200D EMA]])/Table2[[#This Row],[200D EMA]]</f>
        <v>0.82834498033850412</v>
      </c>
      <c r="V37">
        <v>1.1825035050286401</v>
      </c>
      <c r="W37">
        <v>446.15</v>
      </c>
      <c r="X37">
        <v>507</v>
      </c>
      <c r="Y37">
        <v>407</v>
      </c>
      <c r="Z37">
        <v>507</v>
      </c>
      <c r="AA37">
        <v>324.3</v>
      </c>
      <c r="AB37">
        <v>507</v>
      </c>
      <c r="AC37" s="2">
        <f>(Table2[[#This Row],[Close Price]]/Table2[[#This Row],[Day Low]])-1</f>
        <v>0.12148380589487862</v>
      </c>
      <c r="AD37" s="2">
        <f>(Table2[[#This Row],[Day High]]/Table2[[#This Row],[Close Price]])-1</f>
        <v>1.3290696512441302E-2</v>
      </c>
      <c r="AE37" s="2">
        <f>(Table2[[#This Row],[Close Price]]/Table2[[#This Row],[Current Week Low]])-1</f>
        <v>0.22936117936117939</v>
      </c>
      <c r="AF37" s="2">
        <f>(Table2[[#This Row],[Current Week High]]/Table2[[#This Row],[Close Price]])-1</f>
        <v>1.3290696512441302E-2</v>
      </c>
      <c r="AG37" s="2">
        <f>(Table2[[#This Row],[Close Price]]/Table2[[#This Row],[Current Month Low]])-1</f>
        <v>0.54286154794942965</v>
      </c>
      <c r="AH37" s="2">
        <f>(Table2[[#This Row],[Current Month High]]/Table2[[#This Row],[Close Price]])-1</f>
        <v>1.3290696512441302E-2</v>
      </c>
      <c r="AI37">
        <v>1.32906965124413</v>
      </c>
      <c r="AJ37">
        <v>223.85113268608399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1.06</v>
      </c>
      <c r="AM37" t="s">
        <v>10656</v>
      </c>
      <c r="AN37">
        <v>29.84</v>
      </c>
      <c r="AO37" t="s">
        <v>10656</v>
      </c>
      <c r="AP37">
        <v>0.13784548981706901</v>
      </c>
      <c r="AQ37">
        <f>(Table2[[#This Row],[Sharpe Ratio]]-AVERAGE(Table2[Sharpe Ratio]))/_xlfn.STDEV.P(Table2[Sharpe Ratio])</f>
        <v>0.82235836034031273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11.973359916405494</v>
      </c>
      <c r="AS37">
        <f>_xlfn.RANK.AVG(Table2[[#This Row],[1Y Return vs Nifty Z-Score]],Table2[1Y Return vs Nifty Z-Score])</f>
        <v>21</v>
      </c>
      <c r="AT37">
        <f>_xlfn.RANK.AVG(Table2[[#This Row],[6M Return vs Nifty Z-Score]],Table2[6M Return vs Nifty Z-Score])</f>
        <v>53</v>
      </c>
      <c r="AU37">
        <f>_xlfn.RANK.AVG(Table2[[#This Row],[Sharpe Ratio Z-Score]],Table2[Sharpe Ratio Z-Score])</f>
        <v>152</v>
      </c>
      <c r="AV37">
        <f>(Table2[[#This Row],[Rank 1Y]]+Table2[[#This Row],[Rank 6M]]+Table2[[#This Row],[Rank Sharpe]])/3</f>
        <v>75.333333333333329</v>
      </c>
    </row>
    <row r="38" spans="1:48" x14ac:dyDescent="0.3">
      <c r="A38" t="s">
        <v>333</v>
      </c>
      <c r="B38" t="s">
        <v>334</v>
      </c>
      <c r="C38" t="s">
        <v>10621</v>
      </c>
      <c r="D38" t="s">
        <v>335</v>
      </c>
      <c r="E38">
        <v>76948.365255124998</v>
      </c>
      <c r="F38">
        <v>13270.55</v>
      </c>
      <c r="G38">
        <v>137.91613948294099</v>
      </c>
      <c r="H38">
        <f>(Table2[[#This Row],[1Y Return vs Nifty]]-AVERAGE(Table2[1Y Return vs Nifty]))/_xlfn.STDEV.P(Table2[1Y Return vs Nifty])</f>
        <v>1.6564938360071471</v>
      </c>
      <c r="I38">
        <v>11.0504201627383</v>
      </c>
      <c r="J38">
        <f>(Table2[[#This Row],[1M Return vs Nifty]]-AVERAGE(Table2[1M Return vs Nifty]))/_xlfn.STDEV.P(Table2[1M Return vs Nifty])</f>
        <v>0.72001232654678093</v>
      </c>
      <c r="K38">
        <v>81.484925044658993</v>
      </c>
      <c r="L38">
        <f>(Table2[[#This Row],[6M Return vs Nifty]]-AVERAGE(Table2[6M Return vs Nifty]))/_xlfn.STDEV.P(Table2[6M Return vs Nifty])</f>
        <v>2.5026549251372781</v>
      </c>
      <c r="M38">
        <v>5.47482084473741</v>
      </c>
      <c r="N38">
        <f>(Table2[[#This Row],[1W Return vs Nifty]]-AVERAGE(Table2[1W Return vs Nifty]))/_xlfn.STDEV.P(Table2[1W Return vs Nifty])</f>
        <v>0.58294850236994145</v>
      </c>
      <c r="O38">
        <v>12185.65</v>
      </c>
      <c r="P38">
        <v>11543.221033202501</v>
      </c>
      <c r="Q38">
        <v>8821.6593329809202</v>
      </c>
      <c r="R38">
        <v>73.463250312705995</v>
      </c>
      <c r="S38" s="2">
        <f>(Table2[[#This Row],[Close Price]]-Table2[[#This Row],[20D EMA]])/Table2[[#This Row],[20D EMA]]</f>
        <v>8.9030950339128376E-2</v>
      </c>
      <c r="T38" s="2">
        <f>(Table2[[#This Row],[Close Price]]-Table2[[#This Row],[50D EMA]])/Table2[[#This Row],[50D EMA]]</f>
        <v>0.14964011880471426</v>
      </c>
      <c r="U38" s="2">
        <f>(Table2[[#This Row],[Close Price]]-Table2[[#This Row],[200D EMA]])/Table2[[#This Row],[200D EMA]]</f>
        <v>0.50431449448363108</v>
      </c>
      <c r="V38">
        <v>1.0997555498203</v>
      </c>
      <c r="W38">
        <v>12800</v>
      </c>
      <c r="X38">
        <v>13394.9</v>
      </c>
      <c r="Y38">
        <v>12419.8</v>
      </c>
      <c r="Z38">
        <v>13394.9</v>
      </c>
      <c r="AA38">
        <v>10950.05</v>
      </c>
      <c r="AB38">
        <v>13394.9</v>
      </c>
      <c r="AC38" s="2">
        <f>(Table2[[#This Row],[Close Price]]/Table2[[#This Row],[Day Low]])-1</f>
        <v>3.6761718750000005E-2</v>
      </c>
      <c r="AD38" s="2">
        <f>(Table2[[#This Row],[Day High]]/Table2[[#This Row],[Close Price]])-1</f>
        <v>9.3703727426519556E-3</v>
      </c>
      <c r="AE38" s="2">
        <f>(Table2[[#This Row],[Close Price]]/Table2[[#This Row],[Current Week Low]])-1</f>
        <v>6.8499492745454749E-2</v>
      </c>
      <c r="AF38" s="2">
        <f>(Table2[[#This Row],[Current Week High]]/Table2[[#This Row],[Close Price]])-1</f>
        <v>9.3703727426519556E-3</v>
      </c>
      <c r="AG38" s="2">
        <f>(Table2[[#This Row],[Close Price]]/Table2[[#This Row],[Current Month Low]])-1</f>
        <v>0.21191684056237192</v>
      </c>
      <c r="AH38" s="2">
        <f>(Table2[[#This Row],[Current Month High]]/Table2[[#This Row],[Close Price]])-1</f>
        <v>9.3703727426519556E-3</v>
      </c>
      <c r="AI38">
        <v>0.93703727426519501</v>
      </c>
      <c r="AJ38">
        <v>180.35682219100201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0.31</v>
      </c>
      <c r="AM38" t="s">
        <v>10656</v>
      </c>
      <c r="AN38">
        <v>19.440000000000001</v>
      </c>
      <c r="AO38" t="s">
        <v>10656</v>
      </c>
      <c r="AP38">
        <v>0.13146876327582399</v>
      </c>
      <c r="AQ38">
        <f>(Table2[[#This Row],[Sharpe Ratio]]-AVERAGE(Table2[Sharpe Ratio]))/_xlfn.STDEV.P(Table2[Sharpe Ratio])</f>
        <v>0.74894007065845924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6.2110496607196062</v>
      </c>
      <c r="AS38">
        <f>_xlfn.RANK.AVG(Table2[[#This Row],[1Y Return vs Nifty Z-Score]],Table2[1Y Return vs Nifty Z-Score])</f>
        <v>49</v>
      </c>
      <c r="AT38">
        <f>_xlfn.RANK.AVG(Table2[[#This Row],[6M Return vs Nifty Z-Score]],Table2[6M Return vs Nifty Z-Score])</f>
        <v>18</v>
      </c>
      <c r="AU38">
        <f>_xlfn.RANK.AVG(Table2[[#This Row],[Sharpe Ratio Z-Score]],Table2[Sharpe Ratio Z-Score])</f>
        <v>166</v>
      </c>
      <c r="AV38">
        <f>(Table2[[#This Row],[Rank 1Y]]+Table2[[#This Row],[Rank 6M]]+Table2[[#This Row],[Rank Sharpe]])/3</f>
        <v>77.666666666666671</v>
      </c>
    </row>
    <row r="39" spans="1:48" x14ac:dyDescent="0.3">
      <c r="A39" t="s">
        <v>500</v>
      </c>
      <c r="B39" t="s">
        <v>501</v>
      </c>
      <c r="C39" t="s">
        <v>10611</v>
      </c>
      <c r="D39" t="s">
        <v>408</v>
      </c>
      <c r="E39">
        <v>41942.313742999999</v>
      </c>
      <c r="F39">
        <v>696.45</v>
      </c>
      <c r="G39">
        <v>182.55788481019499</v>
      </c>
      <c r="H39">
        <f>(Table2[[#This Row],[1Y Return vs Nifty]]-AVERAGE(Table2[1Y Return vs Nifty]))/_xlfn.STDEV.P(Table2[1Y Return vs Nifty])</f>
        <v>2.3525767020823514</v>
      </c>
      <c r="I39">
        <v>29.170516372588299</v>
      </c>
      <c r="J39">
        <f>(Table2[[#This Row],[1M Return vs Nifty]]-AVERAGE(Table2[1M Return vs Nifty]))/_xlfn.STDEV.P(Table2[1M Return vs Nifty])</f>
        <v>2.2743174137085491</v>
      </c>
      <c r="K39">
        <v>54.912611691860398</v>
      </c>
      <c r="L39">
        <f>(Table2[[#This Row],[6M Return vs Nifty]]-AVERAGE(Table2[6M Return vs Nifty]))/_xlfn.STDEV.P(Table2[6M Return vs Nifty])</f>
        <v>1.6016468812884628</v>
      </c>
      <c r="M39">
        <v>13.638491294047499</v>
      </c>
      <c r="N39">
        <f>(Table2[[#This Row],[1W Return vs Nifty]]-AVERAGE(Table2[1W Return vs Nifty]))/_xlfn.STDEV.P(Table2[1W Return vs Nifty])</f>
        <v>2.3732630771019405</v>
      </c>
      <c r="O39">
        <v>633.51</v>
      </c>
      <c r="P39">
        <v>605.87703780782101</v>
      </c>
      <c r="Q39">
        <v>487.72902543576498</v>
      </c>
      <c r="R39">
        <v>78.562563685085394</v>
      </c>
      <c r="S39" s="2">
        <f>(Table2[[#This Row],[Close Price]]-Table2[[#This Row],[20D EMA]])/Table2[[#This Row],[20D EMA]]</f>
        <v>9.9351233603258121E-2</v>
      </c>
      <c r="T39" s="2">
        <f>(Table2[[#This Row],[Close Price]]-Table2[[#This Row],[50D EMA]])/Table2[[#This Row],[50D EMA]]</f>
        <v>0.14949066648884621</v>
      </c>
      <c r="U39" s="2">
        <f>(Table2[[#This Row],[Close Price]]-Table2[[#This Row],[200D EMA]])/Table2[[#This Row],[200D EMA]]</f>
        <v>0.42794454231579065</v>
      </c>
      <c r="V39">
        <v>1.1094461039143999</v>
      </c>
      <c r="W39">
        <v>689.1</v>
      </c>
      <c r="X39">
        <v>704.6</v>
      </c>
      <c r="Y39">
        <v>627.15</v>
      </c>
      <c r="Z39">
        <v>716.5</v>
      </c>
      <c r="AA39">
        <v>578</v>
      </c>
      <c r="AB39">
        <v>716.5</v>
      </c>
      <c r="AC39" s="2">
        <f>(Table2[[#This Row],[Close Price]]/Table2[[#This Row],[Day Low]])-1</f>
        <v>1.0666086199390579E-2</v>
      </c>
      <c r="AD39" s="2">
        <f>(Table2[[#This Row],[Day High]]/Table2[[#This Row],[Close Price]])-1</f>
        <v>1.1702204034747643E-2</v>
      </c>
      <c r="AE39" s="2">
        <f>(Table2[[#This Row],[Close Price]]/Table2[[#This Row],[Current Week Low]])-1</f>
        <v>0.11049988041138503</v>
      </c>
      <c r="AF39" s="2">
        <f>(Table2[[#This Row],[Current Week High]]/Table2[[#This Row],[Close Price]])-1</f>
        <v>2.8788857778734966E-2</v>
      </c>
      <c r="AG39" s="2">
        <f>(Table2[[#This Row],[Close Price]]/Table2[[#This Row],[Current Month Low]])-1</f>
        <v>0.20493079584775087</v>
      </c>
      <c r="AH39" s="2">
        <f>(Table2[[#This Row],[Current Month High]]/Table2[[#This Row],[Close Price]])-1</f>
        <v>2.8788857778734966E-2</v>
      </c>
      <c r="AI39">
        <v>3.6686050685619902</v>
      </c>
      <c r="AJ39">
        <v>231.13039343872501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0.2</v>
      </c>
      <c r="AM39" t="s">
        <v>10656</v>
      </c>
      <c r="AN39">
        <v>17.88</v>
      </c>
      <c r="AO39" t="s">
        <v>10656</v>
      </c>
      <c r="AP39">
        <v>0.133971585904825</v>
      </c>
      <c r="AQ39">
        <f>(Table2[[#This Row],[Sharpe Ratio]]-AVERAGE(Table2[Sharpe Ratio]))/_xlfn.STDEV.P(Table2[Sharpe Ratio])</f>
        <v>0.77775625959329431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9.3795603337745987</v>
      </c>
      <c r="AS39">
        <f>_xlfn.RANK.AVG(Table2[[#This Row],[1Y Return vs Nifty Z-Score]],Table2[1Y Return vs Nifty Z-Score])</f>
        <v>23</v>
      </c>
      <c r="AT39">
        <f>_xlfn.RANK.AVG(Table2[[#This Row],[6M Return vs Nifty Z-Score]],Table2[6M Return vs Nifty Z-Score])</f>
        <v>52</v>
      </c>
      <c r="AU39">
        <f>_xlfn.RANK.AVG(Table2[[#This Row],[Sharpe Ratio Z-Score]],Table2[Sharpe Ratio Z-Score])</f>
        <v>159</v>
      </c>
      <c r="AV39">
        <f>(Table2[[#This Row],[Rank 1Y]]+Table2[[#This Row],[Rank 6M]]+Table2[[#This Row],[Rank Sharpe]])/3</f>
        <v>78</v>
      </c>
    </row>
    <row r="40" spans="1:48" x14ac:dyDescent="0.3">
      <c r="A40" t="s">
        <v>832</v>
      </c>
      <c r="B40" t="s">
        <v>833</v>
      </c>
      <c r="C40" t="s">
        <v>10622</v>
      </c>
      <c r="D40" t="s">
        <v>263</v>
      </c>
      <c r="E40">
        <v>19258.208971420001</v>
      </c>
      <c r="F40">
        <v>1323.85</v>
      </c>
      <c r="G40">
        <v>155.08826462808301</v>
      </c>
      <c r="H40">
        <f>(Table2[[#This Row],[1Y Return vs Nifty]]-AVERAGE(Table2[1Y Return vs Nifty]))/_xlfn.STDEV.P(Table2[1Y Return vs Nifty])</f>
        <v>1.9242526792156147</v>
      </c>
      <c r="I40">
        <v>5.6815575991757097</v>
      </c>
      <c r="J40">
        <f>(Table2[[#This Row],[1M Return vs Nifty]]-AVERAGE(Table2[1M Return vs Nifty]))/_xlfn.STDEV.P(Table2[1M Return vs Nifty])</f>
        <v>0.25948218927954686</v>
      </c>
      <c r="K40">
        <v>29.068064760527001</v>
      </c>
      <c r="L40">
        <f>(Table2[[#This Row],[6M Return vs Nifty]]-AVERAGE(Table2[6M Return vs Nifty]))/_xlfn.STDEV.P(Table2[6M Return vs Nifty])</f>
        <v>0.72531577809879233</v>
      </c>
      <c r="M40">
        <v>3.1980521149432701</v>
      </c>
      <c r="N40">
        <f>(Table2[[#This Row],[1W Return vs Nifty]]-AVERAGE(Table2[1W Return vs Nifty]))/_xlfn.STDEV.P(Table2[1W Return vs Nifty])</f>
        <v>8.3647083289632607E-2</v>
      </c>
      <c r="O40">
        <v>1270.49</v>
      </c>
      <c r="P40">
        <v>1252.42864860226</v>
      </c>
      <c r="Q40">
        <v>1000.09487969519</v>
      </c>
      <c r="R40">
        <v>63.0753106461759</v>
      </c>
      <c r="S40" s="2">
        <f>(Table2[[#This Row],[Close Price]]-Table2[[#This Row],[20D EMA]])/Table2[[#This Row],[20D EMA]]</f>
        <v>4.1999543483222927E-2</v>
      </c>
      <c r="T40" s="2">
        <f>(Table2[[#This Row],[Close Price]]-Table2[[#This Row],[50D EMA]])/Table2[[#This Row],[50D EMA]]</f>
        <v>5.7026283674880704E-2</v>
      </c>
      <c r="U40" s="2">
        <f>(Table2[[#This Row],[Close Price]]-Table2[[#This Row],[200D EMA]])/Table2[[#This Row],[200D EMA]]</f>
        <v>0.32372440543189696</v>
      </c>
      <c r="V40">
        <v>1.48420818459712</v>
      </c>
      <c r="W40">
        <v>1286.95</v>
      </c>
      <c r="X40">
        <v>1332.8</v>
      </c>
      <c r="Y40">
        <v>1257.75</v>
      </c>
      <c r="Z40">
        <v>1379.7</v>
      </c>
      <c r="AA40">
        <v>1087.6500000000001</v>
      </c>
      <c r="AB40">
        <v>1379.7</v>
      </c>
      <c r="AC40" s="2">
        <f>(Table2[[#This Row],[Close Price]]/Table2[[#This Row],[Day Low]])-1</f>
        <v>2.8672442596837433E-2</v>
      </c>
      <c r="AD40" s="2">
        <f>(Table2[[#This Row],[Day High]]/Table2[[#This Row],[Close Price]])-1</f>
        <v>6.7605846583826956E-3</v>
      </c>
      <c r="AE40" s="2">
        <f>(Table2[[#This Row],[Close Price]]/Table2[[#This Row],[Current Week Low]])-1</f>
        <v>5.2554164182071039E-2</v>
      </c>
      <c r="AF40" s="2">
        <f>(Table2[[#This Row],[Current Week High]]/Table2[[#This Row],[Close Price]])-1</f>
        <v>4.2187559013483478E-2</v>
      </c>
      <c r="AG40" s="2">
        <f>(Table2[[#This Row],[Close Price]]/Table2[[#This Row],[Current Month Low]])-1</f>
        <v>0.21716544844389252</v>
      </c>
      <c r="AH40" s="2">
        <f>(Table2[[#This Row],[Current Month High]]/Table2[[#This Row],[Close Price]])-1</f>
        <v>4.2187559013483478E-2</v>
      </c>
      <c r="AI40">
        <v>9.5290251916757995</v>
      </c>
      <c r="AJ40">
        <v>189.050218340611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-0.04</v>
      </c>
      <c r="AM40" t="s">
        <v>10655</v>
      </c>
      <c r="AN40">
        <v>20.96</v>
      </c>
      <c r="AO40" t="s">
        <v>10656</v>
      </c>
      <c r="AP40">
        <v>0.189752922615648</v>
      </c>
      <c r="AQ40">
        <f>(Table2[[#This Row],[Sharpe Ratio]]-AVERAGE(Table2[Sharpe Ratio]))/_xlfn.STDEV.P(Table2[Sharpe Ratio])</f>
        <v>1.4199933558506179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4.4126910857342052</v>
      </c>
      <c r="AS40">
        <f>_xlfn.RANK.AVG(Table2[[#This Row],[1Y Return vs Nifty Z-Score]],Table2[1Y Return vs Nifty Z-Score])</f>
        <v>35</v>
      </c>
      <c r="AT40">
        <f>_xlfn.RANK.AVG(Table2[[#This Row],[6M Return vs Nifty Z-Score]],Table2[6M Return vs Nifty Z-Score])</f>
        <v>147</v>
      </c>
      <c r="AU40">
        <f>_xlfn.RANK.AVG(Table2[[#This Row],[Sharpe Ratio Z-Score]],Table2[Sharpe Ratio Z-Score])</f>
        <v>57</v>
      </c>
      <c r="AV40">
        <f>(Table2[[#This Row],[Rank 1Y]]+Table2[[#This Row],[Rank 6M]]+Table2[[#This Row],[Rank Sharpe]])/3</f>
        <v>79.666666666666671</v>
      </c>
    </row>
    <row r="41" spans="1:48" x14ac:dyDescent="0.3">
      <c r="A41" t="s">
        <v>958</v>
      </c>
      <c r="B41" t="s">
        <v>959</v>
      </c>
      <c r="C41" t="s">
        <v>10622</v>
      </c>
      <c r="D41" t="s">
        <v>263</v>
      </c>
      <c r="E41">
        <v>15220.70589105</v>
      </c>
      <c r="F41">
        <v>1907</v>
      </c>
      <c r="G41">
        <v>92.390556537042499</v>
      </c>
      <c r="H41">
        <f>(Table2[[#This Row],[1Y Return vs Nifty]]-AVERAGE(Table2[1Y Return vs Nifty]))/_xlfn.STDEV.P(Table2[1Y Return vs Nifty])</f>
        <v>0.94662960412240427</v>
      </c>
      <c r="I41">
        <v>-18.189940834439099</v>
      </c>
      <c r="J41">
        <f>(Table2[[#This Row],[1M Return vs Nifty]]-AVERAGE(Table2[1M Return vs Nifty]))/_xlfn.STDEV.P(Table2[1M Return vs Nifty])</f>
        <v>-1.7881665110277034</v>
      </c>
      <c r="K41">
        <v>94.076325642396895</v>
      </c>
      <c r="L41">
        <f>(Table2[[#This Row],[6M Return vs Nifty]]-AVERAGE(Table2[6M Return vs Nifty]))/_xlfn.STDEV.P(Table2[6M Return vs Nifty])</f>
        <v>2.9296013137056551</v>
      </c>
      <c r="M41">
        <v>4.13857851773329E-2</v>
      </c>
      <c r="N41">
        <f>(Table2[[#This Row],[1W Return vs Nifty]]-AVERAGE(Table2[1W Return vs Nifty]))/_xlfn.STDEV.P(Table2[1W Return vs Nifty])</f>
        <v>-0.60861821242956515</v>
      </c>
      <c r="O41">
        <v>2024.37</v>
      </c>
      <c r="P41">
        <v>2028.0802258587401</v>
      </c>
      <c r="Q41">
        <v>1512.5524892383801</v>
      </c>
      <c r="R41">
        <v>36.237784108520998</v>
      </c>
      <c r="S41" s="2">
        <f>(Table2[[#This Row],[Close Price]]-Table2[[#This Row],[20D EMA]])/Table2[[#This Row],[20D EMA]]</f>
        <v>-5.7978531592544791E-2</v>
      </c>
      <c r="T41" s="2">
        <f>(Table2[[#This Row],[Close Price]]-Table2[[#This Row],[50D EMA]])/Table2[[#This Row],[50D EMA]]</f>
        <v>-5.9701891628804599E-2</v>
      </c>
      <c r="U41" s="2">
        <f>(Table2[[#This Row],[Close Price]]-Table2[[#This Row],[200D EMA]])/Table2[[#This Row],[200D EMA]]</f>
        <v>0.2607826925465821</v>
      </c>
      <c r="V41">
        <v>0.41937710772383602</v>
      </c>
      <c r="W41">
        <v>1897.5</v>
      </c>
      <c r="X41">
        <v>1929</v>
      </c>
      <c r="Y41">
        <v>1897.5</v>
      </c>
      <c r="Z41">
        <v>2037.6</v>
      </c>
      <c r="AA41">
        <v>1851.65</v>
      </c>
      <c r="AB41">
        <v>2472</v>
      </c>
      <c r="AC41" s="2">
        <f>(Table2[[#This Row],[Close Price]]/Table2[[#This Row],[Day Low]])-1</f>
        <v>5.0065876152831645E-3</v>
      </c>
      <c r="AD41" s="2">
        <f>(Table2[[#This Row],[Day High]]/Table2[[#This Row],[Close Price]])-1</f>
        <v>1.1536444677503921E-2</v>
      </c>
      <c r="AE41" s="2">
        <f>(Table2[[#This Row],[Close Price]]/Table2[[#This Row],[Current Week Low]])-1</f>
        <v>5.0065876152831645E-3</v>
      </c>
      <c r="AF41" s="2">
        <f>(Table2[[#This Row],[Current Week High]]/Table2[[#This Row],[Close Price]])-1</f>
        <v>6.8484530676455213E-2</v>
      </c>
      <c r="AG41" s="2">
        <f>(Table2[[#This Row],[Close Price]]/Table2[[#This Row],[Current Month Low]])-1</f>
        <v>2.9892258256149828E-2</v>
      </c>
      <c r="AH41" s="2">
        <f>(Table2[[#This Row],[Current Month High]]/Table2[[#This Row],[Close Price]])-1</f>
        <v>0.29627687467226016</v>
      </c>
      <c r="AI41">
        <v>40.744625065547901</v>
      </c>
      <c r="AJ41">
        <v>150.22962865765601</v>
      </c>
      <c r="AK41" t="str">
        <f>IF(AND(Table2[[#This Row],[20D EMA]]&gt;Table2[[#This Row],[50D EMA]],Table2[[#This Row],[50D EMA]]&gt;Table2[[#This Row],[200D EMA]]),"Uptrend","Downtrend/NoTrend")</f>
        <v>Downtrend/NoTrend</v>
      </c>
      <c r="AL41">
        <v>7.0000000000000007E-2</v>
      </c>
      <c r="AM41" t="s">
        <v>10656</v>
      </c>
      <c r="AN41">
        <v>-2.96</v>
      </c>
      <c r="AO41" t="s">
        <v>10655</v>
      </c>
      <c r="AP41">
        <v>0.15049818865924999</v>
      </c>
      <c r="AQ41">
        <f>(Table2[[#This Row],[Sharpe Ratio]]-AVERAGE(Table2[Sharpe Ratio]))/_xlfn.STDEV.P(Table2[Sharpe Ratio])</f>
        <v>0.96803490814960991</v>
      </c>
      <c r="AR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">
        <f>_xlfn.RANK.AVG(Table2[[#This Row],[1Y Return vs Nifty Z-Score]],Table2[1Y Return vs Nifty Z-Score])</f>
        <v>112</v>
      </c>
      <c r="AT41">
        <f>_xlfn.RANK.AVG(Table2[[#This Row],[6M Return vs Nifty Z-Score]],Table2[6M Return vs Nifty Z-Score])</f>
        <v>10</v>
      </c>
      <c r="AU41">
        <f>_xlfn.RANK.AVG(Table2[[#This Row],[Sharpe Ratio Z-Score]],Table2[Sharpe Ratio Z-Score])</f>
        <v>125</v>
      </c>
      <c r="AV41">
        <f>(Table2[[#This Row],[Rank 1Y]]+Table2[[#This Row],[Rank 6M]]+Table2[[#This Row],[Rank Sharpe]])/3</f>
        <v>82.333333333333329</v>
      </c>
    </row>
    <row r="42" spans="1:48" x14ac:dyDescent="0.3">
      <c r="A42" t="s">
        <v>465</v>
      </c>
      <c r="B42" t="s">
        <v>466</v>
      </c>
      <c r="C42" t="s">
        <v>10615</v>
      </c>
      <c r="D42" t="s">
        <v>51</v>
      </c>
      <c r="E42">
        <v>47315.899057299997</v>
      </c>
      <c r="F42">
        <v>1686.65</v>
      </c>
      <c r="G42">
        <v>94.745664133579993</v>
      </c>
      <c r="H42">
        <f>(Table2[[#This Row],[1Y Return vs Nifty]]-AVERAGE(Table2[1Y Return vs Nifty]))/_xlfn.STDEV.P(Table2[1Y Return vs Nifty])</f>
        <v>0.98335195970451172</v>
      </c>
      <c r="I42">
        <v>16.671136474844001</v>
      </c>
      <c r="J42">
        <f>(Table2[[#This Row],[1M Return vs Nifty]]-AVERAGE(Table2[1M Return vs Nifty]))/_xlfn.STDEV.P(Table2[1M Return vs Nifty])</f>
        <v>1.2021459673521762</v>
      </c>
      <c r="K42">
        <v>75.632674271406302</v>
      </c>
      <c r="L42">
        <f>(Table2[[#This Row],[6M Return vs Nifty]]-AVERAGE(Table2[6M Return vs Nifty]))/_xlfn.STDEV.P(Table2[6M Return vs Nifty])</f>
        <v>2.3042181179495524</v>
      </c>
      <c r="M42">
        <v>12.958228659657401</v>
      </c>
      <c r="N42">
        <f>(Table2[[#This Row],[1W Return vs Nifty]]-AVERAGE(Table2[1W Return vs Nifty]))/_xlfn.STDEV.P(Table2[1W Return vs Nifty])</f>
        <v>2.2240796777283047</v>
      </c>
      <c r="O42">
        <v>1534.41</v>
      </c>
      <c r="P42">
        <v>1408.5640277805701</v>
      </c>
      <c r="Q42">
        <v>1102.8619684510099</v>
      </c>
      <c r="R42">
        <v>86.390725081355697</v>
      </c>
      <c r="S42" s="2">
        <f>(Table2[[#This Row],[Close Price]]-Table2[[#This Row],[20D EMA]])/Table2[[#This Row],[20D EMA]]</f>
        <v>9.9217288729870109E-2</v>
      </c>
      <c r="T42" s="2">
        <f>(Table2[[#This Row],[Close Price]]-Table2[[#This Row],[50D EMA]])/Table2[[#This Row],[50D EMA]]</f>
        <v>0.19742515550223252</v>
      </c>
      <c r="U42" s="2">
        <f>(Table2[[#This Row],[Close Price]]-Table2[[#This Row],[200D EMA]])/Table2[[#This Row],[200D EMA]]</f>
        <v>0.52933916323992136</v>
      </c>
      <c r="V42">
        <v>1.4488997368691101</v>
      </c>
      <c r="W42">
        <v>1665</v>
      </c>
      <c r="X42">
        <v>1694.45</v>
      </c>
      <c r="Y42">
        <v>1565.8</v>
      </c>
      <c r="Z42">
        <v>1694.45</v>
      </c>
      <c r="AA42">
        <v>1406.4</v>
      </c>
      <c r="AB42">
        <v>1694.45</v>
      </c>
      <c r="AC42" s="2">
        <f>(Table2[[#This Row],[Close Price]]/Table2[[#This Row],[Day Low]])-1</f>
        <v>1.3003003003003055E-2</v>
      </c>
      <c r="AD42" s="2">
        <f>(Table2[[#This Row],[Day High]]/Table2[[#This Row],[Close Price]])-1</f>
        <v>4.6245516260041697E-3</v>
      </c>
      <c r="AE42" s="2">
        <f>(Table2[[#This Row],[Close Price]]/Table2[[#This Row],[Current Week Low]])-1</f>
        <v>7.7180993741218673E-2</v>
      </c>
      <c r="AF42" s="2">
        <f>(Table2[[#This Row],[Current Week High]]/Table2[[#This Row],[Close Price]])-1</f>
        <v>4.6245516260041697E-3</v>
      </c>
      <c r="AG42" s="2">
        <f>(Table2[[#This Row],[Close Price]]/Table2[[#This Row],[Current Month Low]])-1</f>
        <v>0.19926763367463018</v>
      </c>
      <c r="AH42" s="2">
        <f>(Table2[[#This Row],[Current Month High]]/Table2[[#This Row],[Close Price]])-1</f>
        <v>4.6245516260041697E-3</v>
      </c>
      <c r="AI42">
        <v>0.46245516260041603</v>
      </c>
      <c r="AJ42">
        <v>133.575682038498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0.24</v>
      </c>
      <c r="AM42" t="s">
        <v>10656</v>
      </c>
      <c r="AN42">
        <v>18.309999999999999</v>
      </c>
      <c r="AO42" t="s">
        <v>10656</v>
      </c>
      <c r="AP42">
        <v>0.15227059976951299</v>
      </c>
      <c r="AQ42">
        <f>(Table2[[#This Row],[Sharpe Ratio]]-AVERAGE(Table2[Sharpe Ratio]))/_xlfn.STDEV.P(Table2[Sharpe Ratio])</f>
        <v>0.98844152139967678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7.7022372441342224</v>
      </c>
      <c r="AS42">
        <f>_xlfn.RANK.AVG(Table2[[#This Row],[1Y Return vs Nifty Z-Score]],Table2[1Y Return vs Nifty Z-Score])</f>
        <v>109</v>
      </c>
      <c r="AT42">
        <f>_xlfn.RANK.AVG(Table2[[#This Row],[6M Return vs Nifty Z-Score]],Table2[6M Return vs Nifty Z-Score])</f>
        <v>19</v>
      </c>
      <c r="AU42">
        <f>_xlfn.RANK.AVG(Table2[[#This Row],[Sharpe Ratio Z-Score]],Table2[Sharpe Ratio Z-Score])</f>
        <v>120</v>
      </c>
      <c r="AV42">
        <f>(Table2[[#This Row],[Rank 1Y]]+Table2[[#This Row],[Rank 6M]]+Table2[[#This Row],[Rank Sharpe]])/3</f>
        <v>82.666666666666671</v>
      </c>
    </row>
    <row r="43" spans="1:48" x14ac:dyDescent="0.3">
      <c r="A43" t="s">
        <v>1418</v>
      </c>
      <c r="B43" t="s">
        <v>1419</v>
      </c>
      <c r="C43" t="s">
        <v>10622</v>
      </c>
      <c r="D43" t="s">
        <v>303</v>
      </c>
      <c r="E43">
        <v>7723.2608993899903</v>
      </c>
      <c r="F43">
        <v>3353.6</v>
      </c>
      <c r="G43">
        <v>175.11595494880399</v>
      </c>
      <c r="H43">
        <f>(Table2[[#This Row],[1Y Return vs Nifty]]-AVERAGE(Table2[1Y Return vs Nifty]))/_xlfn.STDEV.P(Table2[1Y Return vs Nifty])</f>
        <v>2.236537335138399</v>
      </c>
      <c r="I43">
        <v>39.161762051525102</v>
      </c>
      <c r="J43">
        <f>(Table2[[#This Row],[1M Return vs Nifty]]-AVERAGE(Table2[1M Return vs Nifty]))/_xlfn.STDEV.P(Table2[1M Return vs Nifty])</f>
        <v>3.1313461957860294</v>
      </c>
      <c r="K43">
        <v>45.203921737928397</v>
      </c>
      <c r="L43">
        <f>(Table2[[#This Row],[6M Return vs Nifty]]-AVERAGE(Table2[6M Return vs Nifty]))/_xlfn.STDEV.P(Table2[6M Return vs Nifty])</f>
        <v>1.2724467989476598</v>
      </c>
      <c r="M43">
        <v>6.6094185088016202</v>
      </c>
      <c r="N43">
        <f>(Table2[[#This Row],[1W Return vs Nifty]]-AVERAGE(Table2[1W Return vs Nifty]))/_xlfn.STDEV.P(Table2[1W Return vs Nifty])</f>
        <v>0.8317687783773714</v>
      </c>
      <c r="O43">
        <v>2949.78</v>
      </c>
      <c r="P43">
        <v>2583.48812657194</v>
      </c>
      <c r="Q43">
        <v>1945.6709889188301</v>
      </c>
      <c r="R43">
        <v>78.546506900872501</v>
      </c>
      <c r="S43" s="2">
        <f>(Table2[[#This Row],[Close Price]]-Table2[[#This Row],[20D EMA]])/Table2[[#This Row],[20D EMA]]</f>
        <v>0.13689834496131903</v>
      </c>
      <c r="T43" s="2">
        <f>(Table2[[#This Row],[Close Price]]-Table2[[#This Row],[50D EMA]])/Table2[[#This Row],[50D EMA]]</f>
        <v>0.29808996043265357</v>
      </c>
      <c r="U43" s="2">
        <f>(Table2[[#This Row],[Close Price]]-Table2[[#This Row],[200D EMA]])/Table2[[#This Row],[200D EMA]]</f>
        <v>0.72362132092205755</v>
      </c>
      <c r="V43">
        <v>1.3542679838229199</v>
      </c>
      <c r="W43">
        <v>3300.55</v>
      </c>
      <c r="X43">
        <v>3372.4</v>
      </c>
      <c r="Y43">
        <v>3211.7</v>
      </c>
      <c r="Z43">
        <v>3548</v>
      </c>
      <c r="AA43">
        <v>2300</v>
      </c>
      <c r="AB43">
        <v>3548</v>
      </c>
      <c r="AC43" s="2">
        <f>(Table2[[#This Row],[Close Price]]/Table2[[#This Row],[Day Low]])-1</f>
        <v>1.6073078729302637E-2</v>
      </c>
      <c r="AD43" s="2">
        <f>(Table2[[#This Row],[Day High]]/Table2[[#This Row],[Close Price]])-1</f>
        <v>5.6059160305343969E-3</v>
      </c>
      <c r="AE43" s="2">
        <f>(Table2[[#This Row],[Close Price]]/Table2[[#This Row],[Current Week Low]])-1</f>
        <v>4.4182208799078415E-2</v>
      </c>
      <c r="AF43" s="2">
        <f>(Table2[[#This Row],[Current Week High]]/Table2[[#This Row],[Close Price]])-1</f>
        <v>5.7967557251908497E-2</v>
      </c>
      <c r="AG43" s="2">
        <f>(Table2[[#This Row],[Close Price]]/Table2[[#This Row],[Current Month Low]])-1</f>
        <v>0.45808695652173914</v>
      </c>
      <c r="AH43" s="2">
        <f>(Table2[[#This Row],[Current Month High]]/Table2[[#This Row],[Close Price]])-1</f>
        <v>5.7967557251908497E-2</v>
      </c>
      <c r="AI43">
        <v>5.7967557251908497</v>
      </c>
      <c r="AJ43">
        <v>217.36538279549501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0.76</v>
      </c>
      <c r="AM43" t="s">
        <v>10656</v>
      </c>
      <c r="AN43">
        <v>44.21</v>
      </c>
      <c r="AO43" t="s">
        <v>10656</v>
      </c>
      <c r="AP43">
        <v>0.139690556710758</v>
      </c>
      <c r="AQ43">
        <f>(Table2[[#This Row],[Sharpe Ratio]]-AVERAGE(Table2[Sharpe Ratio]))/_xlfn.STDEV.P(Table2[Sharpe Ratio])</f>
        <v>0.84360149422837927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8.3157006024778379</v>
      </c>
      <c r="AS43">
        <f>_xlfn.RANK.AVG(Table2[[#This Row],[1Y Return vs Nifty Z-Score]],Table2[1Y Return vs Nifty Z-Score])</f>
        <v>27</v>
      </c>
      <c r="AT43">
        <f>_xlfn.RANK.AVG(Table2[[#This Row],[6M Return vs Nifty Z-Score]],Table2[6M Return vs Nifty Z-Score])</f>
        <v>77</v>
      </c>
      <c r="AU43">
        <f>_xlfn.RANK.AVG(Table2[[#This Row],[Sharpe Ratio Z-Score]],Table2[Sharpe Ratio Z-Score])</f>
        <v>146</v>
      </c>
      <c r="AV43">
        <f>(Table2[[#This Row],[Rank 1Y]]+Table2[[#This Row],[Rank 6M]]+Table2[[#This Row],[Rank Sharpe]])/3</f>
        <v>83.333333333333329</v>
      </c>
    </row>
    <row r="44" spans="1:48" x14ac:dyDescent="0.3">
      <c r="A44" t="s">
        <v>240</v>
      </c>
      <c r="B44" t="s">
        <v>241</v>
      </c>
      <c r="C44" t="s">
        <v>10622</v>
      </c>
      <c r="D44" t="s">
        <v>163</v>
      </c>
      <c r="E44">
        <v>113206.06344711001</v>
      </c>
      <c r="F44">
        <v>750.2</v>
      </c>
      <c r="G44">
        <v>52.239244399584202</v>
      </c>
      <c r="H44">
        <f>(Table2[[#This Row],[1Y Return vs Nifty]]-AVERAGE(Table2[1Y Return vs Nifty]))/_xlfn.STDEV.P(Table2[1Y Return vs Nifty])</f>
        <v>0.3205644665602459</v>
      </c>
      <c r="I44">
        <v>4.3183821360524703</v>
      </c>
      <c r="J44">
        <f>(Table2[[#This Row],[1M Return vs Nifty]]-AVERAGE(Table2[1M Return vs Nifty]))/_xlfn.STDEV.P(Table2[1M Return vs Nifty])</f>
        <v>0.14255176393915681</v>
      </c>
      <c r="K44">
        <v>61.224651254877301</v>
      </c>
      <c r="L44">
        <f>(Table2[[#This Row],[6M Return vs Nifty]]-AVERAGE(Table2[6M Return vs Nifty]))/_xlfn.STDEV.P(Table2[6M Return vs Nifty])</f>
        <v>1.8156741036782369</v>
      </c>
      <c r="M44">
        <v>4.3265575582442803</v>
      </c>
      <c r="N44">
        <f>(Table2[[#This Row],[1W Return vs Nifty]]-AVERAGE(Table2[1W Return vs Nifty]))/_xlfn.STDEV.P(Table2[1W Return vs Nifty])</f>
        <v>0.331131319130747</v>
      </c>
      <c r="O44">
        <v>718.35</v>
      </c>
      <c r="P44">
        <v>698.49580340920295</v>
      </c>
      <c r="Q44">
        <v>576.26377297274303</v>
      </c>
      <c r="R44">
        <v>64.948041312318693</v>
      </c>
      <c r="S44" s="2">
        <f>(Table2[[#This Row],[Close Price]]-Table2[[#This Row],[20D EMA]])/Table2[[#This Row],[20D EMA]]</f>
        <v>4.4337718382404148E-2</v>
      </c>
      <c r="T44" s="2">
        <f>(Table2[[#This Row],[Close Price]]-Table2[[#This Row],[50D EMA]])/Table2[[#This Row],[50D EMA]]</f>
        <v>7.4022200761179074E-2</v>
      </c>
      <c r="U44" s="2">
        <f>(Table2[[#This Row],[Close Price]]-Table2[[#This Row],[200D EMA]])/Table2[[#This Row],[200D EMA]]</f>
        <v>0.30183439456896782</v>
      </c>
      <c r="V44">
        <v>0.63435379133916603</v>
      </c>
      <c r="W44">
        <v>735.4</v>
      </c>
      <c r="X44">
        <v>758.8</v>
      </c>
      <c r="Y44">
        <v>705.65</v>
      </c>
      <c r="Z44">
        <v>758.8</v>
      </c>
      <c r="AA44">
        <v>665.55</v>
      </c>
      <c r="AB44">
        <v>758.8</v>
      </c>
      <c r="AC44" s="2">
        <f>(Table2[[#This Row],[Close Price]]/Table2[[#This Row],[Day Low]])-1</f>
        <v>2.0125101985314142E-2</v>
      </c>
      <c r="AD44" s="2">
        <f>(Table2[[#This Row],[Day High]]/Table2[[#This Row],[Close Price]])-1</f>
        <v>1.1463609704078781E-2</v>
      </c>
      <c r="AE44" s="2">
        <f>(Table2[[#This Row],[Close Price]]/Table2[[#This Row],[Current Week Low]])-1</f>
        <v>6.3133281371785088E-2</v>
      </c>
      <c r="AF44" s="2">
        <f>(Table2[[#This Row],[Current Week High]]/Table2[[#This Row],[Close Price]])-1</f>
        <v>1.1463609704078781E-2</v>
      </c>
      <c r="AG44" s="2">
        <f>(Table2[[#This Row],[Close Price]]/Table2[[#This Row],[Current Month Low]])-1</f>
        <v>0.12718803996694472</v>
      </c>
      <c r="AH44" s="2">
        <f>(Table2[[#This Row],[Current Month High]]/Table2[[#This Row],[Close Price]])-1</f>
        <v>1.1463609704078781E-2</v>
      </c>
      <c r="AI44">
        <v>4.4721407624633303</v>
      </c>
      <c r="AJ44">
        <v>108.853006681514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0.06</v>
      </c>
      <c r="AM44" t="s">
        <v>10656</v>
      </c>
      <c r="AN44">
        <v>12.21</v>
      </c>
      <c r="AO44" t="s">
        <v>10656</v>
      </c>
      <c r="AP44">
        <v>0.24695187479980399</v>
      </c>
      <c r="AQ44">
        <f>(Table2[[#This Row],[Sharpe Ratio]]-AVERAGE(Table2[Sharpe Ratio]))/_xlfn.STDEV.P(Table2[Sharpe Ratio])</f>
        <v>2.0785521342132429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4.6884737875216294</v>
      </c>
      <c r="AS44">
        <f>_xlfn.RANK.AVG(Table2[[#This Row],[1Y Return vs Nifty Z-Score]],Table2[1Y Return vs Nifty Z-Score])</f>
        <v>208</v>
      </c>
      <c r="AT44">
        <f>_xlfn.RANK.AVG(Table2[[#This Row],[6M Return vs Nifty Z-Score]],Table2[6M Return vs Nifty Z-Score])</f>
        <v>40</v>
      </c>
      <c r="AU44">
        <f>_xlfn.RANK.AVG(Table2[[#This Row],[Sharpe Ratio Z-Score]],Table2[Sharpe Ratio Z-Score])</f>
        <v>11</v>
      </c>
      <c r="AV44">
        <f>(Table2[[#This Row],[Rank 1Y]]+Table2[[#This Row],[Rank 6M]]+Table2[[#This Row],[Rank Sharpe]])/3</f>
        <v>86.333333333333329</v>
      </c>
    </row>
    <row r="45" spans="1:48" x14ac:dyDescent="0.3">
      <c r="A45" t="s">
        <v>463</v>
      </c>
      <c r="B45" t="s">
        <v>464</v>
      </c>
      <c r="C45" t="s">
        <v>10622</v>
      </c>
      <c r="D45" t="s">
        <v>92</v>
      </c>
      <c r="E45">
        <v>47816.245312500003</v>
      </c>
      <c r="F45">
        <v>1315.75</v>
      </c>
      <c r="G45">
        <v>98.885897289488696</v>
      </c>
      <c r="H45">
        <f>(Table2[[#This Row],[1Y Return vs Nifty]]-AVERAGE(Table2[1Y Return vs Nifty]))/_xlfn.STDEV.P(Table2[1Y Return vs Nifty])</f>
        <v>1.0479091435748538</v>
      </c>
      <c r="I45">
        <v>-15.4508947578798</v>
      </c>
      <c r="J45">
        <f>(Table2[[#This Row],[1M Return vs Nifty]]-AVERAGE(Table2[1M Return vs Nifty]))/_xlfn.STDEV.P(Table2[1M Return vs Nifty])</f>
        <v>-1.5532166961115801</v>
      </c>
      <c r="K45">
        <v>35.4853150987283</v>
      </c>
      <c r="L45">
        <f>(Table2[[#This Row],[6M Return vs Nifty]]-AVERAGE(Table2[6M Return vs Nifty]))/_xlfn.STDEV.P(Table2[6M Return vs Nifty])</f>
        <v>0.94291046386603439</v>
      </c>
      <c r="M45">
        <v>-3.5361895933857901</v>
      </c>
      <c r="N45">
        <f>(Table2[[#This Row],[1W Return vs Nifty]]-AVERAGE(Table2[1W Return vs Nifty]))/_xlfn.STDEV.P(Table2[1W Return vs Nifty])</f>
        <v>-1.3931899785504274</v>
      </c>
      <c r="O45">
        <v>1375.43</v>
      </c>
      <c r="P45">
        <v>1404.4389858263801</v>
      </c>
      <c r="Q45">
        <v>1112.41861507768</v>
      </c>
      <c r="R45">
        <v>31.817962265956101</v>
      </c>
      <c r="S45" s="2">
        <f>(Table2[[#This Row],[Close Price]]-Table2[[#This Row],[20D EMA]])/Table2[[#This Row],[20D EMA]]</f>
        <v>-4.3390067106286803E-2</v>
      </c>
      <c r="T45" s="2">
        <f>(Table2[[#This Row],[Close Price]]-Table2[[#This Row],[50D EMA]])/Table2[[#This Row],[50D EMA]]</f>
        <v>-6.3149048638944577E-2</v>
      </c>
      <c r="U45" s="2">
        <f>(Table2[[#This Row],[Close Price]]-Table2[[#This Row],[200D EMA]])/Table2[[#This Row],[200D EMA]]</f>
        <v>0.18278315569909931</v>
      </c>
      <c r="V45">
        <v>0.39620967432958698</v>
      </c>
      <c r="W45">
        <v>1310</v>
      </c>
      <c r="X45">
        <v>1345</v>
      </c>
      <c r="Y45">
        <v>1301.75</v>
      </c>
      <c r="Z45">
        <v>1351</v>
      </c>
      <c r="AA45">
        <v>1222.3499999999999</v>
      </c>
      <c r="AB45">
        <v>1467.45</v>
      </c>
      <c r="AC45" s="2">
        <f>(Table2[[#This Row],[Close Price]]/Table2[[#This Row],[Day Low]])-1</f>
        <v>4.3893129770993244E-3</v>
      </c>
      <c r="AD45" s="2">
        <f>(Table2[[#This Row],[Day High]]/Table2[[#This Row],[Close Price]])-1</f>
        <v>2.2230666920007636E-2</v>
      </c>
      <c r="AE45" s="2">
        <f>(Table2[[#This Row],[Close Price]]/Table2[[#This Row],[Current Week Low]])-1</f>
        <v>1.0754753216823509E-2</v>
      </c>
      <c r="AF45" s="2">
        <f>(Table2[[#This Row],[Current Week High]]/Table2[[#This Row],[Close Price]])-1</f>
        <v>2.67908037241118E-2</v>
      </c>
      <c r="AG45" s="2">
        <f>(Table2[[#This Row],[Close Price]]/Table2[[#This Row],[Current Month Low]])-1</f>
        <v>7.6410193479772737E-2</v>
      </c>
      <c r="AH45" s="2">
        <f>(Table2[[#This Row],[Current Month High]]/Table2[[#This Row],[Close Price]])-1</f>
        <v>0.11529545886376602</v>
      </c>
      <c r="AI45">
        <v>36.401292038761099</v>
      </c>
      <c r="AJ45">
        <v>192.388888888888</v>
      </c>
      <c r="AK45" t="str">
        <f>IF(AND(Table2[[#This Row],[20D EMA]]&gt;Table2[[#This Row],[50D EMA]],Table2[[#This Row],[50D EMA]]&gt;Table2[[#This Row],[200D EMA]]),"Uptrend","Downtrend/NoTrend")</f>
        <v>Downtrend/NoTrend</v>
      </c>
      <c r="AL45">
        <v>0</v>
      </c>
      <c r="AM45">
        <v>0</v>
      </c>
      <c r="AN45">
        <v>-2</v>
      </c>
      <c r="AO45" t="s">
        <v>10655</v>
      </c>
      <c r="AP45">
        <v>0.18828833803984099</v>
      </c>
      <c r="AQ45">
        <f>(Table2[[#This Row],[Sharpe Ratio]]-AVERAGE(Table2[Sharpe Ratio]))/_xlfn.STDEV.P(Table2[Sharpe Ratio])</f>
        <v>1.4031308960987874</v>
      </c>
      <c r="AR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">
        <f>_xlfn.RANK.AVG(Table2[[#This Row],[1Y Return vs Nifty Z-Score]],Table2[1Y Return vs Nifty Z-Score])</f>
        <v>103</v>
      </c>
      <c r="AT45">
        <f>_xlfn.RANK.AVG(Table2[[#This Row],[6M Return vs Nifty Z-Score]],Table2[6M Return vs Nifty Z-Score])</f>
        <v>112</v>
      </c>
      <c r="AU45">
        <f>_xlfn.RANK.AVG(Table2[[#This Row],[Sharpe Ratio Z-Score]],Table2[Sharpe Ratio Z-Score])</f>
        <v>60</v>
      </c>
      <c r="AV45">
        <f>(Table2[[#This Row],[Rank 1Y]]+Table2[[#This Row],[Rank 6M]]+Table2[[#This Row],[Rank Sharpe]])/3</f>
        <v>91.666666666666671</v>
      </c>
    </row>
    <row r="46" spans="1:48" x14ac:dyDescent="0.3">
      <c r="A46" t="s">
        <v>355</v>
      </c>
      <c r="B46" t="s">
        <v>356</v>
      </c>
      <c r="C46" t="s">
        <v>10623</v>
      </c>
      <c r="D46" t="s">
        <v>139</v>
      </c>
      <c r="E46">
        <v>69946.350006459994</v>
      </c>
      <c r="F46">
        <v>1677.65</v>
      </c>
      <c r="G46">
        <v>166.14427449109701</v>
      </c>
      <c r="H46">
        <f>(Table2[[#This Row],[1Y Return vs Nifty]]-AVERAGE(Table2[1Y Return vs Nifty]))/_xlfn.STDEV.P(Table2[1Y Return vs Nifty])</f>
        <v>2.0966451109269286</v>
      </c>
      <c r="I46">
        <v>-3.3720944127383401</v>
      </c>
      <c r="J46">
        <f>(Table2[[#This Row],[1M Return vs Nifty]]-AVERAGE(Table2[1M Return vs Nifty]))/_xlfn.STDEV.P(Table2[1M Return vs Nifty])</f>
        <v>-0.51712171042054622</v>
      </c>
      <c r="K46">
        <v>24.597906732212198</v>
      </c>
      <c r="L46">
        <f>(Table2[[#This Row],[6M Return vs Nifty]]-AVERAGE(Table2[6M Return vs Nifty]))/_xlfn.STDEV.P(Table2[6M Return vs Nifty])</f>
        <v>0.57374266185135792</v>
      </c>
      <c r="M46">
        <v>-5.8071785401511802</v>
      </c>
      <c r="N46">
        <f>(Table2[[#This Row],[1W Return vs Nifty]]-AVERAGE(Table2[1W Return vs Nifty]))/_xlfn.STDEV.P(Table2[1W Return vs Nifty])</f>
        <v>-1.8912238758879847</v>
      </c>
      <c r="O46">
        <v>1756</v>
      </c>
      <c r="P46">
        <v>1741.4639310996999</v>
      </c>
      <c r="Q46">
        <v>1406.50109856309</v>
      </c>
      <c r="R46">
        <v>45.830875752549503</v>
      </c>
      <c r="S46" s="2">
        <f>(Table2[[#This Row],[Close Price]]-Table2[[#This Row],[20D EMA]])/Table2[[#This Row],[20D EMA]]</f>
        <v>-4.4618451025056897E-2</v>
      </c>
      <c r="T46" s="2">
        <f>(Table2[[#This Row],[Close Price]]-Table2[[#This Row],[50D EMA]])/Table2[[#This Row],[50D EMA]]</f>
        <v>-3.6643843125365581E-2</v>
      </c>
      <c r="U46" s="2">
        <f>(Table2[[#This Row],[Close Price]]-Table2[[#This Row],[200D EMA]])/Table2[[#This Row],[200D EMA]]</f>
        <v>0.1927825735180167</v>
      </c>
      <c r="V46">
        <v>0.76897556690023805</v>
      </c>
      <c r="W46">
        <v>1668.6</v>
      </c>
      <c r="X46">
        <v>1754.55</v>
      </c>
      <c r="Y46">
        <v>1668.6</v>
      </c>
      <c r="Z46">
        <v>1878.5</v>
      </c>
      <c r="AA46">
        <v>1592.35</v>
      </c>
      <c r="AB46">
        <v>1878.5</v>
      </c>
      <c r="AC46" s="2">
        <f>(Table2[[#This Row],[Close Price]]/Table2[[#This Row],[Day Low]])-1</f>
        <v>5.4237084981423322E-3</v>
      </c>
      <c r="AD46" s="2">
        <f>(Table2[[#This Row],[Day High]]/Table2[[#This Row],[Close Price]])-1</f>
        <v>4.5837928054123234E-2</v>
      </c>
      <c r="AE46" s="2">
        <f>(Table2[[#This Row],[Close Price]]/Table2[[#This Row],[Current Week Low]])-1</f>
        <v>5.4237084981423322E-3</v>
      </c>
      <c r="AF46" s="2">
        <f>(Table2[[#This Row],[Current Week High]]/Table2[[#This Row],[Close Price]])-1</f>
        <v>0.11972103835722581</v>
      </c>
      <c r="AG46" s="2">
        <f>(Table2[[#This Row],[Close Price]]/Table2[[#This Row],[Current Month Low]])-1</f>
        <v>5.3568624988225011E-2</v>
      </c>
      <c r="AH46" s="2">
        <f>(Table2[[#This Row],[Current Month High]]/Table2[[#This Row],[Close Price]])-1</f>
        <v>0.11972103835722581</v>
      </c>
      <c r="AI46">
        <v>23.672994963192501</v>
      </c>
      <c r="AJ46">
        <v>198.14288253065499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0.06</v>
      </c>
      <c r="AM46" t="s">
        <v>10656</v>
      </c>
      <c r="AN46">
        <v>2.56</v>
      </c>
      <c r="AO46" t="s">
        <v>10656</v>
      </c>
      <c r="AP46">
        <v>0.179168698462633</v>
      </c>
      <c r="AQ46">
        <f>(Table2[[#This Row],[Sharpe Ratio]]-AVERAGE(Table2[Sharpe Ratio]))/_xlfn.STDEV.P(Table2[Sharpe Ratio])</f>
        <v>1.2981321422800567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1.5601743287498124</v>
      </c>
      <c r="AS46">
        <f>_xlfn.RANK.AVG(Table2[[#This Row],[1Y Return vs Nifty Z-Score]],Table2[1Y Return vs Nifty Z-Score])</f>
        <v>32</v>
      </c>
      <c r="AT46">
        <f>_xlfn.RANK.AVG(Table2[[#This Row],[6M Return vs Nifty Z-Score]],Table2[6M Return vs Nifty Z-Score])</f>
        <v>174</v>
      </c>
      <c r="AU46">
        <f>_xlfn.RANK.AVG(Table2[[#This Row],[Sharpe Ratio Z-Score]],Table2[Sharpe Ratio Z-Score])</f>
        <v>72</v>
      </c>
      <c r="AV46">
        <f>(Table2[[#This Row],[Rank 1Y]]+Table2[[#This Row],[Rank 6M]]+Table2[[#This Row],[Rank Sharpe]])/3</f>
        <v>92.666666666666671</v>
      </c>
    </row>
    <row r="47" spans="1:48" x14ac:dyDescent="0.3">
      <c r="A47" t="s">
        <v>1389</v>
      </c>
      <c r="B47" t="s">
        <v>1390</v>
      </c>
      <c r="C47" t="s">
        <v>10611</v>
      </c>
      <c r="D47" t="s">
        <v>408</v>
      </c>
      <c r="E47">
        <v>8026.8200858419996</v>
      </c>
      <c r="F47">
        <v>275.68</v>
      </c>
      <c r="G47">
        <v>248.947189518898</v>
      </c>
      <c r="H47">
        <f>(Table2[[#This Row],[1Y Return vs Nifty]]-AVERAGE(Table2[1Y Return vs Nifty]))/_xlfn.STDEV.P(Table2[1Y Return vs Nifty])</f>
        <v>3.387761530981976</v>
      </c>
      <c r="I47">
        <v>38.266791415626102</v>
      </c>
      <c r="J47">
        <f>(Table2[[#This Row],[1M Return vs Nifty]]-AVERAGE(Table2[1M Return vs Nifty]))/_xlfn.STDEV.P(Table2[1M Return vs Nifty])</f>
        <v>3.0545774305362046</v>
      </c>
      <c r="K47">
        <v>61.959344408946897</v>
      </c>
      <c r="L47">
        <f>(Table2[[#This Row],[6M Return vs Nifty]]-AVERAGE(Table2[6M Return vs Nifty]))/_xlfn.STDEV.P(Table2[6M Return vs Nifty])</f>
        <v>1.840585914433609</v>
      </c>
      <c r="M47">
        <v>21.924193409811998</v>
      </c>
      <c r="N47">
        <f>(Table2[[#This Row],[1W Return vs Nifty]]-AVERAGE(Table2[1W Return vs Nifty]))/_xlfn.STDEV.P(Table2[1W Return vs Nifty])</f>
        <v>4.1903395198427882</v>
      </c>
      <c r="O47">
        <v>223.96</v>
      </c>
      <c r="P47">
        <v>207.78187336207799</v>
      </c>
      <c r="Q47">
        <v>164.25955828124401</v>
      </c>
      <c r="R47">
        <v>87.098860164205604</v>
      </c>
      <c r="S47" s="2">
        <f>(Table2[[#This Row],[Close Price]]-Table2[[#This Row],[20D EMA]])/Table2[[#This Row],[20D EMA]]</f>
        <v>0.23093409537417395</v>
      </c>
      <c r="T47" s="2">
        <f>(Table2[[#This Row],[Close Price]]-Table2[[#This Row],[50D EMA]])/Table2[[#This Row],[50D EMA]]</f>
        <v>0.32677598646732592</v>
      </c>
      <c r="U47" s="2">
        <f>(Table2[[#This Row],[Close Price]]-Table2[[#This Row],[200D EMA]])/Table2[[#This Row],[200D EMA]]</f>
        <v>0.67831937991689184</v>
      </c>
      <c r="V47">
        <v>1.3999947276409399</v>
      </c>
      <c r="W47">
        <v>260.01</v>
      </c>
      <c r="X47">
        <v>279</v>
      </c>
      <c r="Y47">
        <v>215.46</v>
      </c>
      <c r="Z47">
        <v>279</v>
      </c>
      <c r="AA47">
        <v>195</v>
      </c>
      <c r="AB47">
        <v>279</v>
      </c>
      <c r="AC47" s="2">
        <f>(Table2[[#This Row],[Close Price]]/Table2[[#This Row],[Day Low]])-1</f>
        <v>6.0266912811045792E-2</v>
      </c>
      <c r="AD47" s="2">
        <f>(Table2[[#This Row],[Day High]]/Table2[[#This Row],[Close Price]])-1</f>
        <v>1.2042948345908355E-2</v>
      </c>
      <c r="AE47" s="2">
        <f>(Table2[[#This Row],[Close Price]]/Table2[[#This Row],[Current Week Low]])-1</f>
        <v>0.27949503388099872</v>
      </c>
      <c r="AF47" s="2">
        <f>(Table2[[#This Row],[Current Week High]]/Table2[[#This Row],[Close Price]])-1</f>
        <v>1.2042948345908355E-2</v>
      </c>
      <c r="AG47" s="2">
        <f>(Table2[[#This Row],[Close Price]]/Table2[[#This Row],[Current Month Low]])-1</f>
        <v>0.41374358974358971</v>
      </c>
      <c r="AH47" s="2">
        <f>(Table2[[#This Row],[Current Month High]]/Table2[[#This Row],[Close Price]])-1</f>
        <v>1.2042948345908355E-2</v>
      </c>
      <c r="AI47">
        <v>1.20429483459083</v>
      </c>
      <c r="AJ47">
        <v>293.82857142857102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0.45</v>
      </c>
      <c r="AM47" t="s">
        <v>10656</v>
      </c>
      <c r="AN47">
        <v>40.65</v>
      </c>
      <c r="AO47" t="s">
        <v>10656</v>
      </c>
      <c r="AP47">
        <v>0.10455471889263999</v>
      </c>
      <c r="AQ47">
        <f>(Table2[[#This Row],[Sharpe Ratio]]-AVERAGE(Table2[Sharpe Ratio]))/_xlfn.STDEV.P(Table2[Sharpe Ratio])</f>
        <v>0.43906585945399651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12.912330255248573</v>
      </c>
      <c r="AS47">
        <f>_xlfn.RANK.AVG(Table2[[#This Row],[1Y Return vs Nifty Z-Score]],Table2[1Y Return vs Nifty Z-Score])</f>
        <v>10</v>
      </c>
      <c r="AT47">
        <f>_xlfn.RANK.AVG(Table2[[#This Row],[6M Return vs Nifty Z-Score]],Table2[6M Return vs Nifty Z-Score])</f>
        <v>39</v>
      </c>
      <c r="AU47">
        <f>_xlfn.RANK.AVG(Table2[[#This Row],[Sharpe Ratio Z-Score]],Table2[Sharpe Ratio Z-Score])</f>
        <v>231</v>
      </c>
      <c r="AV47">
        <f>(Table2[[#This Row],[Rank 1Y]]+Table2[[#This Row],[Rank 6M]]+Table2[[#This Row],[Rank Sharpe]])/3</f>
        <v>93.333333333333329</v>
      </c>
    </row>
    <row r="48" spans="1:48" x14ac:dyDescent="0.3">
      <c r="A48" t="s">
        <v>1029</v>
      </c>
      <c r="B48" t="s">
        <v>1030</v>
      </c>
      <c r="C48" t="s">
        <v>10623</v>
      </c>
      <c r="D48" t="s">
        <v>471</v>
      </c>
      <c r="E48">
        <v>13479.659591894901</v>
      </c>
      <c r="F48">
        <v>2062.4</v>
      </c>
      <c r="G48">
        <v>44.783423506027297</v>
      </c>
      <c r="H48">
        <f>(Table2[[#This Row],[1Y Return vs Nifty]]-AVERAGE(Table2[1Y Return vs Nifty]))/_xlfn.STDEV.P(Table2[1Y Return vs Nifty])</f>
        <v>0.20430850168957937</v>
      </c>
      <c r="I48">
        <v>2.49284367851706</v>
      </c>
      <c r="J48">
        <f>(Table2[[#This Row],[1M Return vs Nifty]]-AVERAGE(Table2[1M Return vs Nifty]))/_xlfn.STDEV.P(Table2[1M Return vs Nifty])</f>
        <v>-1.4039220926272047E-2</v>
      </c>
      <c r="K48">
        <v>72.319465929158198</v>
      </c>
      <c r="L48">
        <f>(Table2[[#This Row],[6M Return vs Nifty]]-AVERAGE(Table2[6M Return vs Nifty]))/_xlfn.STDEV.P(Table2[6M Return vs Nifty])</f>
        <v>2.1918745922776282</v>
      </c>
      <c r="M48">
        <v>7.6261841576827996</v>
      </c>
      <c r="N48">
        <f>(Table2[[#This Row],[1W Return vs Nifty]]-AVERAGE(Table2[1W Return vs Nifty]))/_xlfn.STDEV.P(Table2[1W Return vs Nifty])</f>
        <v>1.0547481810347448</v>
      </c>
      <c r="O48">
        <v>1988.6</v>
      </c>
      <c r="P48">
        <v>1835.77840815274</v>
      </c>
      <c r="Q48">
        <v>1432.4255711585899</v>
      </c>
      <c r="R48">
        <v>70.590009879600501</v>
      </c>
      <c r="S48" s="2">
        <f>(Table2[[#This Row],[Close Price]]-Table2[[#This Row],[20D EMA]])/Table2[[#This Row],[20D EMA]]</f>
        <v>3.7111535753796734E-2</v>
      </c>
      <c r="T48" s="2">
        <f>(Table2[[#This Row],[Close Price]]-Table2[[#This Row],[50D EMA]])/Table2[[#This Row],[50D EMA]]</f>
        <v>0.12344713874007215</v>
      </c>
      <c r="U48" s="2">
        <f>(Table2[[#This Row],[Close Price]]-Table2[[#This Row],[200D EMA]])/Table2[[#This Row],[200D EMA]]</f>
        <v>0.43979557578818385</v>
      </c>
      <c r="V48">
        <v>0.64373602563070198</v>
      </c>
      <c r="W48">
        <v>2045</v>
      </c>
      <c r="X48">
        <v>2150</v>
      </c>
      <c r="Y48">
        <v>1838.15</v>
      </c>
      <c r="Z48">
        <v>2150</v>
      </c>
      <c r="AA48">
        <v>1819.45</v>
      </c>
      <c r="AB48">
        <v>2150</v>
      </c>
      <c r="AC48" s="2">
        <f>(Table2[[#This Row],[Close Price]]/Table2[[#This Row],[Day Low]])-1</f>
        <v>8.5085574572127953E-3</v>
      </c>
      <c r="AD48" s="2">
        <f>(Table2[[#This Row],[Day High]]/Table2[[#This Row],[Close Price]])-1</f>
        <v>4.2474786656322649E-2</v>
      </c>
      <c r="AE48" s="2">
        <f>(Table2[[#This Row],[Close Price]]/Table2[[#This Row],[Current Week Low]])-1</f>
        <v>0.12199766069145612</v>
      </c>
      <c r="AF48" s="2">
        <f>(Table2[[#This Row],[Current Week High]]/Table2[[#This Row],[Close Price]])-1</f>
        <v>4.2474786656322649E-2</v>
      </c>
      <c r="AG48" s="2">
        <f>(Table2[[#This Row],[Close Price]]/Table2[[#This Row],[Current Month Low]])-1</f>
        <v>0.13352936326911991</v>
      </c>
      <c r="AH48" s="2">
        <f>(Table2[[#This Row],[Current Month High]]/Table2[[#This Row],[Close Price]])-1</f>
        <v>4.2474786656322649E-2</v>
      </c>
      <c r="AI48">
        <v>15.399534522885901</v>
      </c>
      <c r="AJ48">
        <v>129.56971192709599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-0.17</v>
      </c>
      <c r="AM48" t="s">
        <v>10655</v>
      </c>
      <c r="AN48">
        <v>6.58</v>
      </c>
      <c r="AO48" t="s">
        <v>10656</v>
      </c>
      <c r="AP48">
        <v>0.22762493158552699</v>
      </c>
      <c r="AQ48">
        <f>(Table2[[#This Row],[Sharpe Ratio]]-AVERAGE(Table2[Sharpe Ratio]))/_xlfn.STDEV.P(Table2[Sharpe Ratio])</f>
        <v>1.8560318322381357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5.2929238863138153</v>
      </c>
      <c r="AS48">
        <f>_xlfn.RANK.AVG(Table2[[#This Row],[1Y Return vs Nifty Z-Score]],Table2[1Y Return vs Nifty Z-Score])</f>
        <v>238</v>
      </c>
      <c r="AT48">
        <f>_xlfn.RANK.AVG(Table2[[#This Row],[6M Return vs Nifty Z-Score]],Table2[6M Return vs Nifty Z-Score])</f>
        <v>23</v>
      </c>
      <c r="AU48">
        <f>_xlfn.RANK.AVG(Table2[[#This Row],[Sharpe Ratio Z-Score]],Table2[Sharpe Ratio Z-Score])</f>
        <v>22</v>
      </c>
      <c r="AV48">
        <f>(Table2[[#This Row],[Rank 1Y]]+Table2[[#This Row],[Rank 6M]]+Table2[[#This Row],[Rank Sharpe]])/3</f>
        <v>94.333333333333329</v>
      </c>
    </row>
    <row r="49" spans="1:48" x14ac:dyDescent="0.3">
      <c r="A49" t="s">
        <v>322</v>
      </c>
      <c r="B49" t="s">
        <v>323</v>
      </c>
      <c r="C49" t="s">
        <v>10617</v>
      </c>
      <c r="D49" t="s">
        <v>95</v>
      </c>
      <c r="E49">
        <v>81635.163846319905</v>
      </c>
      <c r="F49">
        <v>1672</v>
      </c>
      <c r="G49">
        <v>125.76449695237299</v>
      </c>
      <c r="H49">
        <f>(Table2[[#This Row],[1Y Return vs Nifty]]-AVERAGE(Table2[1Y Return vs Nifty]))/_xlfn.STDEV.P(Table2[1Y Return vs Nifty])</f>
        <v>1.467017593575489</v>
      </c>
      <c r="I49">
        <v>6.9927893199035296</v>
      </c>
      <c r="J49">
        <f>(Table2[[#This Row],[1M Return vs Nifty]]-AVERAGE(Table2[1M Return vs Nifty]))/_xlfn.STDEV.P(Table2[1M Return vs Nifty])</f>
        <v>0.3719569857912372</v>
      </c>
      <c r="K49">
        <v>36.751358728597999</v>
      </c>
      <c r="L49">
        <f>(Table2[[#This Row],[6M Return vs Nifty]]-AVERAGE(Table2[6M Return vs Nifty]))/_xlfn.STDEV.P(Table2[6M Return vs Nifty])</f>
        <v>0.98583918742995447</v>
      </c>
      <c r="M49">
        <v>-0.78273592779715295</v>
      </c>
      <c r="N49">
        <f>(Table2[[#This Row],[1W Return vs Nifty]]-AVERAGE(Table2[1W Return vs Nifty]))/_xlfn.STDEV.P(Table2[1W Return vs Nifty])</f>
        <v>-0.7893502891654669</v>
      </c>
      <c r="O49">
        <v>1695.46</v>
      </c>
      <c r="P49">
        <v>1619.1881791706301</v>
      </c>
      <c r="Q49">
        <v>1311.97664751915</v>
      </c>
      <c r="R49">
        <v>47.3477194721861</v>
      </c>
      <c r="S49" s="2">
        <f>(Table2[[#This Row],[Close Price]]-Table2[[#This Row],[20D EMA]])/Table2[[#This Row],[20D EMA]]</f>
        <v>-1.3836952803369018E-2</v>
      </c>
      <c r="T49" s="2">
        <f>(Table2[[#This Row],[Close Price]]-Table2[[#This Row],[50D EMA]])/Table2[[#This Row],[50D EMA]]</f>
        <v>3.2616234177562278E-2</v>
      </c>
      <c r="U49" s="2">
        <f>(Table2[[#This Row],[Close Price]]-Table2[[#This Row],[200D EMA]])/Table2[[#This Row],[200D EMA]]</f>
        <v>0.2744129273654583</v>
      </c>
      <c r="V49">
        <v>0.62924811362779898</v>
      </c>
      <c r="W49">
        <v>1665.9</v>
      </c>
      <c r="X49">
        <v>1710</v>
      </c>
      <c r="Y49">
        <v>1657</v>
      </c>
      <c r="Z49">
        <v>1818.7</v>
      </c>
      <c r="AA49">
        <v>1657</v>
      </c>
      <c r="AB49">
        <v>1896</v>
      </c>
      <c r="AC49" s="2">
        <f>(Table2[[#This Row],[Close Price]]/Table2[[#This Row],[Day Low]])-1</f>
        <v>3.6616843748122907E-3</v>
      </c>
      <c r="AD49" s="2">
        <f>(Table2[[#This Row],[Day High]]/Table2[[#This Row],[Close Price]])-1</f>
        <v>2.2727272727272707E-2</v>
      </c>
      <c r="AE49" s="2">
        <f>(Table2[[#This Row],[Close Price]]/Table2[[#This Row],[Current Week Low]])-1</f>
        <v>9.0525045262521697E-3</v>
      </c>
      <c r="AF49" s="2">
        <f>(Table2[[#This Row],[Current Week High]]/Table2[[#This Row],[Close Price]])-1</f>
        <v>8.7739234449760728E-2</v>
      </c>
      <c r="AG49" s="2">
        <f>(Table2[[#This Row],[Close Price]]/Table2[[#This Row],[Current Month Low]])-1</f>
        <v>9.0525045262521697E-3</v>
      </c>
      <c r="AH49" s="2">
        <f>(Table2[[#This Row],[Current Month High]]/Table2[[#This Row],[Close Price]])-1</f>
        <v>0.13397129186602874</v>
      </c>
      <c r="AI49">
        <v>14.1148325358851</v>
      </c>
      <c r="AJ49">
        <v>156.12745098039201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0.04</v>
      </c>
      <c r="AM49" t="s">
        <v>10656</v>
      </c>
      <c r="AN49">
        <v>-5.43</v>
      </c>
      <c r="AO49" t="s">
        <v>10655</v>
      </c>
      <c r="AP49">
        <v>0.145442077174742</v>
      </c>
      <c r="AQ49">
        <f>(Table2[[#This Row],[Sharpe Ratio]]-AVERAGE(Table2[Sharpe Ratio]))/_xlfn.STDEV.P(Table2[Sharpe Ratio])</f>
        <v>0.90982148857887246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2.9452849662100862</v>
      </c>
      <c r="AS49">
        <f>_xlfn.RANK.AVG(Table2[[#This Row],[1Y Return vs Nifty Z-Score]],Table2[1Y Return vs Nifty Z-Score])</f>
        <v>57</v>
      </c>
      <c r="AT49">
        <f>_xlfn.RANK.AVG(Table2[[#This Row],[6M Return vs Nifty Z-Score]],Table2[6M Return vs Nifty Z-Score])</f>
        <v>107</v>
      </c>
      <c r="AU49">
        <f>_xlfn.RANK.AVG(Table2[[#This Row],[Sharpe Ratio Z-Score]],Table2[Sharpe Ratio Z-Score])</f>
        <v>133</v>
      </c>
      <c r="AV49">
        <f>(Table2[[#This Row],[Rank 1Y]]+Table2[[#This Row],[Rank 6M]]+Table2[[#This Row],[Rank Sharpe]])/3</f>
        <v>99</v>
      </c>
    </row>
    <row r="50" spans="1:48" x14ac:dyDescent="0.3">
      <c r="A50" t="s">
        <v>974</v>
      </c>
      <c r="B50" t="s">
        <v>975</v>
      </c>
      <c r="C50" t="s">
        <v>10615</v>
      </c>
      <c r="D50" t="s">
        <v>51</v>
      </c>
      <c r="E50">
        <v>14877.58977796</v>
      </c>
      <c r="F50">
        <v>1018.3</v>
      </c>
      <c r="G50">
        <v>311.54155109854202</v>
      </c>
      <c r="H50">
        <f>(Table2[[#This Row],[1Y Return vs Nifty]]-AVERAGE(Table2[1Y Return vs Nifty]))/_xlfn.STDEV.P(Table2[1Y Return vs Nifty])</f>
        <v>4.3637731606595915</v>
      </c>
      <c r="I50">
        <v>13.5054456349079</v>
      </c>
      <c r="J50">
        <f>(Table2[[#This Row],[1M Return vs Nifty]]-AVERAGE(Table2[1M Return vs Nifty]))/_xlfn.STDEV.P(Table2[1M Return vs Nifty])</f>
        <v>0.93059943029685077</v>
      </c>
      <c r="K50">
        <v>67.399944871803299</v>
      </c>
      <c r="L50">
        <f>(Table2[[#This Row],[6M Return vs Nifty]]-AVERAGE(Table2[6M Return vs Nifty]))/_xlfn.STDEV.P(Table2[6M Return vs Nifty])</f>
        <v>2.0250645751853993</v>
      </c>
      <c r="M50">
        <v>1.2637923824519299</v>
      </c>
      <c r="N50">
        <f>(Table2[[#This Row],[1W Return vs Nifty]]-AVERAGE(Table2[1W Return vs Nifty]))/_xlfn.STDEV.P(Table2[1W Return vs Nifty])</f>
        <v>-0.34054120455203507</v>
      </c>
      <c r="O50">
        <v>929.76</v>
      </c>
      <c r="P50">
        <v>835.98097456026096</v>
      </c>
      <c r="Q50">
        <v>600.00947106798799</v>
      </c>
      <c r="R50">
        <v>60.758033143767904</v>
      </c>
      <c r="S50" s="2">
        <f>(Table2[[#This Row],[Close Price]]-Table2[[#This Row],[20D EMA]])/Table2[[#This Row],[20D EMA]]</f>
        <v>9.5228876269144683E-2</v>
      </c>
      <c r="T50" s="2">
        <f>(Table2[[#This Row],[Close Price]]-Table2[[#This Row],[50D EMA]])/Table2[[#This Row],[50D EMA]]</f>
        <v>0.21808992188565254</v>
      </c>
      <c r="U50" s="2">
        <f>(Table2[[#This Row],[Close Price]]-Table2[[#This Row],[200D EMA]])/Table2[[#This Row],[200D EMA]]</f>
        <v>0.69713987712139769</v>
      </c>
      <c r="V50">
        <v>0.45908885202835997</v>
      </c>
      <c r="W50">
        <v>970</v>
      </c>
      <c r="X50">
        <v>1018.3</v>
      </c>
      <c r="Y50">
        <v>938.1</v>
      </c>
      <c r="Z50">
        <v>1018.3</v>
      </c>
      <c r="AA50">
        <v>840</v>
      </c>
      <c r="AB50">
        <v>1018.3</v>
      </c>
      <c r="AC50" s="2">
        <f>(Table2[[#This Row],[Close Price]]/Table2[[#This Row],[Day Low]])-1</f>
        <v>4.9793814432989691E-2</v>
      </c>
      <c r="AD50" s="2">
        <f>(Table2[[#This Row],[Day High]]/Table2[[#This Row],[Close Price]])-1</f>
        <v>0</v>
      </c>
      <c r="AE50" s="2">
        <f>(Table2[[#This Row],[Close Price]]/Table2[[#This Row],[Current Week Low]])-1</f>
        <v>8.5491951817503464E-2</v>
      </c>
      <c r="AF50" s="2">
        <f>(Table2[[#This Row],[Current Week High]]/Table2[[#This Row],[Close Price]])-1</f>
        <v>0</v>
      </c>
      <c r="AG50" s="2">
        <f>(Table2[[#This Row],[Close Price]]/Table2[[#This Row],[Current Month Low]])-1</f>
        <v>0.21226190476190476</v>
      </c>
      <c r="AH50" s="2">
        <f>(Table2[[#This Row],[Current Month High]]/Table2[[#This Row],[Close Price]])-1</f>
        <v>0</v>
      </c>
      <c r="AI50">
        <v>0</v>
      </c>
      <c r="AJ50">
        <v>377.51465416178098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0.64</v>
      </c>
      <c r="AM50" t="s">
        <v>10656</v>
      </c>
      <c r="AN50">
        <v>20.11</v>
      </c>
      <c r="AO50" t="s">
        <v>10656</v>
      </c>
      <c r="AP50">
        <v>9.1481366328481001E-2</v>
      </c>
      <c r="AQ50">
        <f>(Table2[[#This Row],[Sharpe Ratio]]-AVERAGE(Table2[Sharpe Ratio]))/_xlfn.STDEV.P(Table2[Sharpe Ratio])</f>
        <v>0.28854612500086657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7.2674420865906733</v>
      </c>
      <c r="AS50">
        <f>_xlfn.RANK.AVG(Table2[[#This Row],[1Y Return vs Nifty Z-Score]],Table2[1Y Return vs Nifty Z-Score])</f>
        <v>5</v>
      </c>
      <c r="AT50">
        <f>_xlfn.RANK.AVG(Table2[[#This Row],[6M Return vs Nifty Z-Score]],Table2[6M Return vs Nifty Z-Score])</f>
        <v>30</v>
      </c>
      <c r="AU50">
        <f>_xlfn.RANK.AVG(Table2[[#This Row],[Sharpe Ratio Z-Score]],Table2[Sharpe Ratio Z-Score])</f>
        <v>262</v>
      </c>
      <c r="AV50">
        <f>(Table2[[#This Row],[Rank 1Y]]+Table2[[#This Row],[Rank 6M]]+Table2[[#This Row],[Rank Sharpe]])/3</f>
        <v>99</v>
      </c>
    </row>
    <row r="51" spans="1:48" x14ac:dyDescent="0.3">
      <c r="A51" t="s">
        <v>828</v>
      </c>
      <c r="B51" t="s">
        <v>829</v>
      </c>
      <c r="C51" t="s">
        <v>10622</v>
      </c>
      <c r="D51" t="s">
        <v>163</v>
      </c>
      <c r="E51">
        <v>19421.225242875</v>
      </c>
      <c r="F51">
        <v>798.55</v>
      </c>
      <c r="G51">
        <v>109.258472808579</v>
      </c>
      <c r="H51">
        <f>(Table2[[#This Row],[1Y Return vs Nifty]]-AVERAGE(Table2[1Y Return vs Nifty]))/_xlfn.STDEV.P(Table2[1Y Return vs Nifty])</f>
        <v>1.2096450265019474</v>
      </c>
      <c r="I51">
        <v>0.95725715445213899</v>
      </c>
      <c r="J51">
        <f>(Table2[[#This Row],[1M Return vs Nifty]]-AVERAGE(Table2[1M Return vs Nifty]))/_xlfn.STDEV.P(Table2[1M Return vs Nifty])</f>
        <v>-0.14575871725177869</v>
      </c>
      <c r="K51">
        <v>27.8912023354337</v>
      </c>
      <c r="L51">
        <f>(Table2[[#This Row],[6M Return vs Nifty]]-AVERAGE(Table2[6M Return vs Nifty]))/_xlfn.STDEV.P(Table2[6M Return vs Nifty])</f>
        <v>0.68541099083265811</v>
      </c>
      <c r="M51">
        <v>-0.62310030628895396</v>
      </c>
      <c r="N51">
        <f>(Table2[[#This Row],[1W Return vs Nifty]]-AVERAGE(Table2[1W Return vs Nifty]))/_xlfn.STDEV.P(Table2[1W Return vs Nifty])</f>
        <v>-0.75434177411000158</v>
      </c>
      <c r="O51">
        <v>807.12</v>
      </c>
      <c r="P51">
        <v>809.11418622025099</v>
      </c>
      <c r="Q51">
        <v>666.64650777438499</v>
      </c>
      <c r="R51">
        <v>52.647364272677301</v>
      </c>
      <c r="S51" s="2">
        <f>(Table2[[#This Row],[Close Price]]-Table2[[#This Row],[20D EMA]])/Table2[[#This Row],[20D EMA]]</f>
        <v>-1.0617999801764359E-2</v>
      </c>
      <c r="T51" s="2">
        <f>(Table2[[#This Row],[Close Price]]-Table2[[#This Row],[50D EMA]])/Table2[[#This Row],[50D EMA]]</f>
        <v>-1.3056483745021531E-2</v>
      </c>
      <c r="U51" s="2">
        <f>(Table2[[#This Row],[Close Price]]-Table2[[#This Row],[200D EMA]])/Table2[[#This Row],[200D EMA]]</f>
        <v>0.1978612213329938</v>
      </c>
      <c r="V51">
        <v>0.55065548727888602</v>
      </c>
      <c r="W51">
        <v>794.6</v>
      </c>
      <c r="X51">
        <v>824</v>
      </c>
      <c r="Y51">
        <v>785.2</v>
      </c>
      <c r="Z51">
        <v>833.95</v>
      </c>
      <c r="AA51">
        <v>745</v>
      </c>
      <c r="AB51">
        <v>853</v>
      </c>
      <c r="AC51" s="2">
        <f>(Table2[[#This Row],[Close Price]]/Table2[[#This Row],[Day Low]])-1</f>
        <v>4.9710546186760851E-3</v>
      </c>
      <c r="AD51" s="2">
        <f>(Table2[[#This Row],[Day High]]/Table2[[#This Row],[Close Price]])-1</f>
        <v>3.1870264855049735E-2</v>
      </c>
      <c r="AE51" s="2">
        <f>(Table2[[#This Row],[Close Price]]/Table2[[#This Row],[Current Week Low]])-1</f>
        <v>1.7002037697401828E-2</v>
      </c>
      <c r="AF51" s="2">
        <f>(Table2[[#This Row],[Current Week High]]/Table2[[#This Row],[Close Price]])-1</f>
        <v>4.4330348757122495E-2</v>
      </c>
      <c r="AG51" s="2">
        <f>(Table2[[#This Row],[Close Price]]/Table2[[#This Row],[Current Month Low]])-1</f>
        <v>7.1879194630872334E-2</v>
      </c>
      <c r="AH51" s="2">
        <f>(Table2[[#This Row],[Current Month High]]/Table2[[#This Row],[Close Price]])-1</f>
        <v>6.8186087283200969E-2</v>
      </c>
      <c r="AI51">
        <v>22.722434412372401</v>
      </c>
      <c r="AJ51">
        <v>166.183333333333</v>
      </c>
      <c r="AK51" t="str">
        <f>IF(AND(Table2[[#This Row],[20D EMA]]&gt;Table2[[#This Row],[50D EMA]],Table2[[#This Row],[50D EMA]]&gt;Table2[[#This Row],[200D EMA]]),"Uptrend","Downtrend/NoTrend")</f>
        <v>Downtrend/NoTrend</v>
      </c>
      <c r="AL51">
        <v>0.03</v>
      </c>
      <c r="AM51" t="s">
        <v>10656</v>
      </c>
      <c r="AN51">
        <v>1.26</v>
      </c>
      <c r="AO51" t="s">
        <v>10656</v>
      </c>
      <c r="AP51">
        <v>0.18146739927318101</v>
      </c>
      <c r="AQ51">
        <f>(Table2[[#This Row],[Sharpe Ratio]]-AVERAGE(Table2[Sharpe Ratio]))/_xlfn.STDEV.P(Table2[Sharpe Ratio])</f>
        <v>1.3245981795029378</v>
      </c>
      <c r="AR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">
        <f>_xlfn.RANK.AVG(Table2[[#This Row],[1Y Return vs Nifty Z-Score]],Table2[1Y Return vs Nifty Z-Score])</f>
        <v>77</v>
      </c>
      <c r="AT51">
        <f>_xlfn.RANK.AVG(Table2[[#This Row],[6M Return vs Nifty Z-Score]],Table2[6M Return vs Nifty Z-Score])</f>
        <v>154</v>
      </c>
      <c r="AU51">
        <f>_xlfn.RANK.AVG(Table2[[#This Row],[Sharpe Ratio Z-Score]],Table2[Sharpe Ratio Z-Score])</f>
        <v>68</v>
      </c>
      <c r="AV51">
        <f>(Table2[[#This Row],[Rank 1Y]]+Table2[[#This Row],[Rank 6M]]+Table2[[#This Row],[Rank Sharpe]])/3</f>
        <v>99.666666666666671</v>
      </c>
    </row>
    <row r="52" spans="1:48" x14ac:dyDescent="0.3">
      <c r="A52" t="s">
        <v>714</v>
      </c>
      <c r="B52" t="s">
        <v>715</v>
      </c>
      <c r="C52" t="s">
        <v>10622</v>
      </c>
      <c r="D52" t="s">
        <v>163</v>
      </c>
      <c r="E52">
        <v>24026.726469105</v>
      </c>
      <c r="F52">
        <v>729.6</v>
      </c>
      <c r="G52">
        <v>67.1549273405478</v>
      </c>
      <c r="H52">
        <f>(Table2[[#This Row],[1Y Return vs Nifty]]-AVERAGE(Table2[1Y Return vs Nifty]))/_xlfn.STDEV.P(Table2[1Y Return vs Nifty])</f>
        <v>0.55313940857704869</v>
      </c>
      <c r="I52">
        <v>23.003821814427798</v>
      </c>
      <c r="J52">
        <f>(Table2[[#This Row],[1M Return vs Nifty]]-AVERAGE(Table2[1M Return vs Nifty]))/_xlfn.STDEV.P(Table2[1M Return vs Nifty])</f>
        <v>1.7453508667477586</v>
      </c>
      <c r="K52">
        <v>47.793095594469001</v>
      </c>
      <c r="L52">
        <f>(Table2[[#This Row],[6M Return vs Nifty]]-AVERAGE(Table2[6M Return vs Nifty]))/_xlfn.STDEV.P(Table2[6M Return vs Nifty])</f>
        <v>1.3602399256014386</v>
      </c>
      <c r="M52">
        <v>-2.8079506707164898</v>
      </c>
      <c r="N52">
        <f>(Table2[[#This Row],[1W Return vs Nifty]]-AVERAGE(Table2[1W Return vs Nifty]))/_xlfn.STDEV.P(Table2[1W Return vs Nifty])</f>
        <v>-1.2334852519525819</v>
      </c>
      <c r="O52">
        <v>710.49</v>
      </c>
      <c r="P52">
        <v>655.39225706971399</v>
      </c>
      <c r="Q52">
        <v>539.407011719867</v>
      </c>
      <c r="R52">
        <v>61.3646656659119</v>
      </c>
      <c r="S52" s="2">
        <f>(Table2[[#This Row],[Close Price]]-Table2[[#This Row],[20D EMA]])/Table2[[#This Row],[20D EMA]]</f>
        <v>2.6896930287548051E-2</v>
      </c>
      <c r="T52" s="2">
        <f>(Table2[[#This Row],[Close Price]]-Table2[[#This Row],[50D EMA]])/Table2[[#This Row],[50D EMA]]</f>
        <v>0.11322645656827246</v>
      </c>
      <c r="U52" s="2">
        <f>(Table2[[#This Row],[Close Price]]-Table2[[#This Row],[200D EMA]])/Table2[[#This Row],[200D EMA]]</f>
        <v>0.35259643302320831</v>
      </c>
      <c r="V52">
        <v>2.9926664519337298</v>
      </c>
      <c r="W52">
        <v>724.6</v>
      </c>
      <c r="X52">
        <v>760.6</v>
      </c>
      <c r="Y52">
        <v>724.6</v>
      </c>
      <c r="Z52">
        <v>814.9</v>
      </c>
      <c r="AA52">
        <v>580.4</v>
      </c>
      <c r="AB52">
        <v>843.95</v>
      </c>
      <c r="AC52" s="2">
        <f>(Table2[[#This Row],[Close Price]]/Table2[[#This Row],[Day Low]])-1</f>
        <v>6.9003588186584697E-3</v>
      </c>
      <c r="AD52" s="2">
        <f>(Table2[[#This Row],[Day High]]/Table2[[#This Row],[Close Price]])-1</f>
        <v>4.2489035087719396E-2</v>
      </c>
      <c r="AE52" s="2">
        <f>(Table2[[#This Row],[Close Price]]/Table2[[#This Row],[Current Week Low]])-1</f>
        <v>6.9003588186584697E-3</v>
      </c>
      <c r="AF52" s="2">
        <f>(Table2[[#This Row],[Current Week High]]/Table2[[#This Row],[Close Price]])-1</f>
        <v>0.11691337719298245</v>
      </c>
      <c r="AG52" s="2">
        <f>(Table2[[#This Row],[Close Price]]/Table2[[#This Row],[Current Month Low]])-1</f>
        <v>0.25706409372846317</v>
      </c>
      <c r="AH52" s="2">
        <f>(Table2[[#This Row],[Current Month High]]/Table2[[#This Row],[Close Price]])-1</f>
        <v>0.15672971491228083</v>
      </c>
      <c r="AI52">
        <v>15.672971491227999</v>
      </c>
      <c r="AJ52">
        <v>133.84615384615299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0.19</v>
      </c>
      <c r="AM52" t="s">
        <v>10656</v>
      </c>
      <c r="AN52">
        <v>17.78</v>
      </c>
      <c r="AO52" t="s">
        <v>10656</v>
      </c>
      <c r="AP52">
        <v>0.17995865008728601</v>
      </c>
      <c r="AQ52">
        <f>(Table2[[#This Row],[Sharpe Ratio]]-AVERAGE(Table2[Sharpe Ratio]))/_xlfn.STDEV.P(Table2[Sharpe Ratio])</f>
        <v>1.3072272315611007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3.7324721805347649</v>
      </c>
      <c r="AS52">
        <f>_xlfn.RANK.AVG(Table2[[#This Row],[1Y Return vs Nifty Z-Score]],Table2[1Y Return vs Nifty Z-Score])</f>
        <v>162</v>
      </c>
      <c r="AT52">
        <f>_xlfn.RANK.AVG(Table2[[#This Row],[6M Return vs Nifty Z-Score]],Table2[6M Return vs Nifty Z-Score])</f>
        <v>71</v>
      </c>
      <c r="AU52">
        <f>_xlfn.RANK.AVG(Table2[[#This Row],[Sharpe Ratio Z-Score]],Table2[Sharpe Ratio Z-Score])</f>
        <v>71</v>
      </c>
      <c r="AV52">
        <f>(Table2[[#This Row],[Rank 1Y]]+Table2[[#This Row],[Rank 6M]]+Table2[[#This Row],[Rank Sharpe]])/3</f>
        <v>101.33333333333333</v>
      </c>
    </row>
    <row r="53" spans="1:48" x14ac:dyDescent="0.3">
      <c r="A53" t="s">
        <v>1349</v>
      </c>
      <c r="B53" t="s">
        <v>1350</v>
      </c>
      <c r="C53" t="s">
        <v>10622</v>
      </c>
      <c r="D53" t="s">
        <v>962</v>
      </c>
      <c r="E53">
        <v>8371.3013553599994</v>
      </c>
      <c r="F53">
        <v>881.6</v>
      </c>
      <c r="G53">
        <v>111.802775972804</v>
      </c>
      <c r="H53">
        <f>(Table2[[#This Row],[1Y Return vs Nifty]]-AVERAGE(Table2[1Y Return vs Nifty]))/_xlfn.STDEV.P(Table2[1Y Return vs Nifty])</f>
        <v>1.2493174413176089</v>
      </c>
      <c r="I53">
        <v>-3.8131299595942898</v>
      </c>
      <c r="J53">
        <f>(Table2[[#This Row],[1M Return vs Nifty]]-AVERAGE(Table2[1M Return vs Nifty]))/_xlfn.STDEV.P(Table2[1M Return vs Nifty])</f>
        <v>-0.55495284476765516</v>
      </c>
      <c r="K53">
        <v>26.8424998456438</v>
      </c>
      <c r="L53">
        <f>(Table2[[#This Row],[6M Return vs Nifty]]-AVERAGE(Table2[6M Return vs Nifty]))/_xlfn.STDEV.P(Table2[6M Return vs Nifty])</f>
        <v>0.64985182192027346</v>
      </c>
      <c r="M53">
        <v>3.8214435550559198</v>
      </c>
      <c r="N53">
        <f>(Table2[[#This Row],[1W Return vs Nifty]]-AVERAGE(Table2[1W Return vs Nifty]))/_xlfn.STDEV.P(Table2[1W Return vs Nifty])</f>
        <v>0.22035847896964389</v>
      </c>
      <c r="O53">
        <v>871.74</v>
      </c>
      <c r="P53">
        <v>868.25497678218801</v>
      </c>
      <c r="Q53">
        <v>717.31409005358796</v>
      </c>
      <c r="R53">
        <v>58.510984366977802</v>
      </c>
      <c r="S53" s="2">
        <f>(Table2[[#This Row],[Close Price]]-Table2[[#This Row],[20D EMA]])/Table2[[#This Row],[20D EMA]]</f>
        <v>1.1310711909514321E-2</v>
      </c>
      <c r="T53" s="2">
        <f>(Table2[[#This Row],[Close Price]]-Table2[[#This Row],[50D EMA]])/Table2[[#This Row],[50D EMA]]</f>
        <v>1.5369935761577292E-2</v>
      </c>
      <c r="U53" s="2">
        <f>(Table2[[#This Row],[Close Price]]-Table2[[#This Row],[200D EMA]])/Table2[[#This Row],[200D EMA]]</f>
        <v>0.22902925263065563</v>
      </c>
      <c r="V53">
        <v>0.467684659599157</v>
      </c>
      <c r="W53">
        <v>868</v>
      </c>
      <c r="X53">
        <v>891</v>
      </c>
      <c r="Y53">
        <v>861.15</v>
      </c>
      <c r="Z53">
        <v>899.9</v>
      </c>
      <c r="AA53">
        <v>806.5</v>
      </c>
      <c r="AB53">
        <v>901.25</v>
      </c>
      <c r="AC53" s="2">
        <f>(Table2[[#This Row],[Close Price]]/Table2[[#This Row],[Day Low]])-1</f>
        <v>1.5668202764977046E-2</v>
      </c>
      <c r="AD53" s="2">
        <f>(Table2[[#This Row],[Day High]]/Table2[[#This Row],[Close Price]])-1</f>
        <v>1.0662431941923733E-2</v>
      </c>
      <c r="AE53" s="2">
        <f>(Table2[[#This Row],[Close Price]]/Table2[[#This Row],[Current Week Low]])-1</f>
        <v>2.3747314637403427E-2</v>
      </c>
      <c r="AF53" s="2">
        <f>(Table2[[#This Row],[Current Week High]]/Table2[[#This Row],[Close Price]])-1</f>
        <v>2.0757713248638732E-2</v>
      </c>
      <c r="AG53" s="2">
        <f>(Table2[[#This Row],[Close Price]]/Table2[[#This Row],[Current Month Low]])-1</f>
        <v>9.3118412895226266E-2</v>
      </c>
      <c r="AH53" s="2">
        <f>(Table2[[#This Row],[Current Month High]]/Table2[[#This Row],[Close Price]])-1</f>
        <v>2.228901996370225E-2</v>
      </c>
      <c r="AI53">
        <v>20.122504537205</v>
      </c>
      <c r="AJ53">
        <v>143.53591160220901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</v>
      </c>
      <c r="AM53">
        <v>0</v>
      </c>
      <c r="AN53">
        <v>8.27</v>
      </c>
      <c r="AO53" t="s">
        <v>10656</v>
      </c>
      <c r="AP53">
        <v>0.177717363486775</v>
      </c>
      <c r="AQ53">
        <f>(Table2[[#This Row],[Sharpe Ratio]]-AVERAGE(Table2[Sharpe Ratio]))/_xlfn.STDEV.P(Table2[Sharpe Ratio])</f>
        <v>1.2814222314827617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2.8459971289226331</v>
      </c>
      <c r="AS53">
        <f>_xlfn.RANK.AVG(Table2[[#This Row],[1Y Return vs Nifty Z-Score]],Table2[1Y Return vs Nifty Z-Score])</f>
        <v>72</v>
      </c>
      <c r="AT53">
        <f>_xlfn.RANK.AVG(Table2[[#This Row],[6M Return vs Nifty Z-Score]],Table2[6M Return vs Nifty Z-Score])</f>
        <v>158</v>
      </c>
      <c r="AU53">
        <f>_xlfn.RANK.AVG(Table2[[#This Row],[Sharpe Ratio Z-Score]],Table2[Sharpe Ratio Z-Score])</f>
        <v>76</v>
      </c>
      <c r="AV53">
        <f>(Table2[[#This Row],[Rank 1Y]]+Table2[[#This Row],[Rank 6M]]+Table2[[#This Row],[Rank Sharpe]])/3</f>
        <v>102</v>
      </c>
    </row>
    <row r="54" spans="1:48" x14ac:dyDescent="0.3">
      <c r="A54" t="s">
        <v>687</v>
      </c>
      <c r="B54" t="s">
        <v>688</v>
      </c>
      <c r="C54" t="s">
        <v>10628</v>
      </c>
      <c r="D54" t="s">
        <v>689</v>
      </c>
      <c r="E54">
        <v>25792.352712</v>
      </c>
      <c r="F54">
        <v>2350.35</v>
      </c>
      <c r="G54">
        <v>104.15940201516899</v>
      </c>
      <c r="H54">
        <f>(Table2[[#This Row],[1Y Return vs Nifty]]-AVERAGE(Table2[1Y Return vs Nifty]))/_xlfn.STDEV.P(Table2[1Y Return vs Nifty])</f>
        <v>1.1301370281883085</v>
      </c>
      <c r="I54">
        <v>4.7176381950585196</v>
      </c>
      <c r="J54">
        <f>(Table2[[#This Row],[1M Return vs Nifty]]-AVERAGE(Table2[1M Return vs Nifty]))/_xlfn.STDEV.P(Table2[1M Return vs Nifty])</f>
        <v>0.17679913858918347</v>
      </c>
      <c r="K54">
        <v>52.286883965583201</v>
      </c>
      <c r="L54">
        <f>(Table2[[#This Row],[6M Return vs Nifty]]-AVERAGE(Table2[6M Return vs Nifty]))/_xlfn.STDEV.P(Table2[6M Return vs Nifty])</f>
        <v>1.5126142942147653</v>
      </c>
      <c r="M54">
        <v>7.9768645957524997</v>
      </c>
      <c r="N54">
        <f>(Table2[[#This Row],[1W Return vs Nifty]]-AVERAGE(Table2[1W Return vs Nifty]))/_xlfn.STDEV.P(Table2[1W Return vs Nifty])</f>
        <v>1.1316533308993677</v>
      </c>
      <c r="O54">
        <v>2229.17</v>
      </c>
      <c r="P54">
        <v>2194.60453487931</v>
      </c>
      <c r="Q54">
        <v>1798.3600929876</v>
      </c>
      <c r="R54">
        <v>71.303333002446806</v>
      </c>
      <c r="S54" s="2">
        <f>(Table2[[#This Row],[Close Price]]-Table2[[#This Row],[20D EMA]])/Table2[[#This Row],[20D EMA]]</f>
        <v>5.436104020779027E-2</v>
      </c>
      <c r="T54" s="2">
        <f>(Table2[[#This Row],[Close Price]]-Table2[[#This Row],[50D EMA]])/Table2[[#This Row],[50D EMA]]</f>
        <v>7.0967439757548378E-2</v>
      </c>
      <c r="U54" s="2">
        <f>(Table2[[#This Row],[Close Price]]-Table2[[#This Row],[200D EMA]])/Table2[[#This Row],[200D EMA]]</f>
        <v>0.30694070067768459</v>
      </c>
      <c r="V54">
        <v>1.2970016997509699</v>
      </c>
      <c r="W54">
        <v>2323.0500000000002</v>
      </c>
      <c r="X54">
        <v>2383.4499999999998</v>
      </c>
      <c r="Y54">
        <v>2114.35</v>
      </c>
      <c r="Z54">
        <v>2443</v>
      </c>
      <c r="AA54">
        <v>2090</v>
      </c>
      <c r="AB54">
        <v>2443</v>
      </c>
      <c r="AC54" s="2">
        <f>(Table2[[#This Row],[Close Price]]/Table2[[#This Row],[Day Low]])-1</f>
        <v>1.1751791825401758E-2</v>
      </c>
      <c r="AD54" s="2">
        <f>(Table2[[#This Row],[Day High]]/Table2[[#This Row],[Close Price]])-1</f>
        <v>1.4083008913565953E-2</v>
      </c>
      <c r="AE54" s="2">
        <f>(Table2[[#This Row],[Close Price]]/Table2[[#This Row],[Current Week Low]])-1</f>
        <v>0.11161822782415398</v>
      </c>
      <c r="AF54" s="2">
        <f>(Table2[[#This Row],[Current Week High]]/Table2[[#This Row],[Close Price]])-1</f>
        <v>3.9419660901567788E-2</v>
      </c>
      <c r="AG54" s="2">
        <f>(Table2[[#This Row],[Close Price]]/Table2[[#This Row],[Current Month Low]])-1</f>
        <v>0.12456937799043066</v>
      </c>
      <c r="AH54" s="2">
        <f>(Table2[[#This Row],[Current Month High]]/Table2[[#This Row],[Close Price]])-1</f>
        <v>3.9419660901567788E-2</v>
      </c>
      <c r="AI54">
        <v>3.9419660901567699</v>
      </c>
      <c r="AJ54">
        <v>139.83163265306101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0.08</v>
      </c>
      <c r="AM54" t="s">
        <v>10656</v>
      </c>
      <c r="AN54">
        <v>9.9600000000000009</v>
      </c>
      <c r="AO54" t="s">
        <v>10656</v>
      </c>
      <c r="AP54">
        <v>0.13233522959670899</v>
      </c>
      <c r="AQ54">
        <f>(Table2[[#This Row],[Sharpe Ratio]]-AVERAGE(Table2[Sharpe Ratio]))/_xlfn.STDEV.P(Table2[Sharpe Ratio])</f>
        <v>0.75891611007850379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4.7101199019701285</v>
      </c>
      <c r="AS54">
        <f>_xlfn.RANK.AVG(Table2[[#This Row],[1Y Return vs Nifty Z-Score]],Table2[1Y Return vs Nifty Z-Score])</f>
        <v>89</v>
      </c>
      <c r="AT54">
        <f>_xlfn.RANK.AVG(Table2[[#This Row],[6M Return vs Nifty Z-Score]],Table2[6M Return vs Nifty Z-Score])</f>
        <v>59</v>
      </c>
      <c r="AU54">
        <f>_xlfn.RANK.AVG(Table2[[#This Row],[Sharpe Ratio Z-Score]],Table2[Sharpe Ratio Z-Score])</f>
        <v>161</v>
      </c>
      <c r="AV54">
        <f>(Table2[[#This Row],[Rank 1Y]]+Table2[[#This Row],[Rank 6M]]+Table2[[#This Row],[Rank Sharpe]])/3</f>
        <v>103</v>
      </c>
    </row>
    <row r="55" spans="1:48" x14ac:dyDescent="0.3">
      <c r="A55" t="s">
        <v>838</v>
      </c>
      <c r="B55" t="s">
        <v>839</v>
      </c>
      <c r="C55" t="s">
        <v>10622</v>
      </c>
      <c r="D55" t="s">
        <v>724</v>
      </c>
      <c r="E55">
        <v>19085.966400959998</v>
      </c>
      <c r="F55">
        <v>1416.05</v>
      </c>
      <c r="G55">
        <v>68.450395138296599</v>
      </c>
      <c r="H55">
        <f>(Table2[[#This Row],[1Y Return vs Nifty]]-AVERAGE(Table2[1Y Return vs Nifty]))/_xlfn.STDEV.P(Table2[1Y Return vs Nifty])</f>
        <v>0.57333917744707519</v>
      </c>
      <c r="I55">
        <v>-14.5887351775729</v>
      </c>
      <c r="J55">
        <f>(Table2[[#This Row],[1M Return vs Nifty]]-AVERAGE(Table2[1M Return vs Nifty]))/_xlfn.STDEV.P(Table2[1M Return vs Nifty])</f>
        <v>-1.4792623966367342</v>
      </c>
      <c r="K55">
        <v>30.9877205029903</v>
      </c>
      <c r="L55">
        <f>(Table2[[#This Row],[6M Return vs Nifty]]-AVERAGE(Table2[6M Return vs Nifty]))/_xlfn.STDEV.P(Table2[6M Return vs Nifty])</f>
        <v>0.79040703464149142</v>
      </c>
      <c r="M55">
        <v>-1.3111192887084999</v>
      </c>
      <c r="N55">
        <f>(Table2[[#This Row],[1W Return vs Nifty]]-AVERAGE(Table2[1W Return vs Nifty]))/_xlfn.STDEV.P(Table2[1W Return vs Nifty])</f>
        <v>-0.90522616117171695</v>
      </c>
      <c r="O55">
        <v>1471.16</v>
      </c>
      <c r="P55">
        <v>1485.05861450312</v>
      </c>
      <c r="Q55">
        <v>1188.2835645340899</v>
      </c>
      <c r="R55">
        <v>41.424475969755598</v>
      </c>
      <c r="S55" s="2">
        <f>(Table2[[#This Row],[Close Price]]-Table2[[#This Row],[20D EMA]])/Table2[[#This Row],[20D EMA]]</f>
        <v>-3.7460235460453059E-2</v>
      </c>
      <c r="T55" s="2">
        <f>(Table2[[#This Row],[Close Price]]-Table2[[#This Row],[50D EMA]])/Table2[[#This Row],[50D EMA]]</f>
        <v>-4.646861331208086E-2</v>
      </c>
      <c r="U55" s="2">
        <f>(Table2[[#This Row],[Close Price]]-Table2[[#This Row],[200D EMA]])/Table2[[#This Row],[200D EMA]]</f>
        <v>0.19167683730037469</v>
      </c>
      <c r="V55">
        <v>0.45465260459531698</v>
      </c>
      <c r="W55">
        <v>1403.55</v>
      </c>
      <c r="X55">
        <v>1429.9</v>
      </c>
      <c r="Y55">
        <v>1403.55</v>
      </c>
      <c r="Z55">
        <v>1488.7</v>
      </c>
      <c r="AA55">
        <v>1315.45</v>
      </c>
      <c r="AB55">
        <v>1636.75</v>
      </c>
      <c r="AC55" s="2">
        <f>(Table2[[#This Row],[Close Price]]/Table2[[#This Row],[Day Low]])-1</f>
        <v>8.9059883865911793E-3</v>
      </c>
      <c r="AD55" s="2">
        <f>(Table2[[#This Row],[Day High]]/Table2[[#This Row],[Close Price]])-1</f>
        <v>9.780728081635548E-3</v>
      </c>
      <c r="AE55" s="2">
        <f>(Table2[[#This Row],[Close Price]]/Table2[[#This Row],[Current Week Low]])-1</f>
        <v>8.9059883865911793E-3</v>
      </c>
      <c r="AF55" s="2">
        <f>(Table2[[#This Row],[Current Week High]]/Table2[[#This Row],[Close Price]])-1</f>
        <v>5.1304685569012465E-2</v>
      </c>
      <c r="AG55" s="2">
        <f>(Table2[[#This Row],[Close Price]]/Table2[[#This Row],[Current Month Low]])-1</f>
        <v>7.6475730738530423E-2</v>
      </c>
      <c r="AH55" s="2">
        <f>(Table2[[#This Row],[Current Month High]]/Table2[[#This Row],[Close Price]])-1</f>
        <v>0.15585607852830052</v>
      </c>
      <c r="AI55">
        <v>33.960665230747502</v>
      </c>
      <c r="AJ55">
        <v>107.93685756240799</v>
      </c>
      <c r="AK55" t="str">
        <f>IF(AND(Table2[[#This Row],[20D EMA]]&gt;Table2[[#This Row],[50D EMA]],Table2[[#This Row],[50D EMA]]&gt;Table2[[#This Row],[200D EMA]]),"Uptrend","Downtrend/NoTrend")</f>
        <v>Downtrend/NoTrend</v>
      </c>
      <c r="AL55">
        <v>0.06</v>
      </c>
      <c r="AM55" t="s">
        <v>10656</v>
      </c>
      <c r="AN55">
        <v>2.67</v>
      </c>
      <c r="AO55" t="s">
        <v>10656</v>
      </c>
      <c r="AP55">
        <v>0.23623941758988901</v>
      </c>
      <c r="AQ55">
        <f>(Table2[[#This Row],[Sharpe Ratio]]-AVERAGE(Table2[Sharpe Ratio]))/_xlfn.STDEV.P(Table2[Sharpe Ratio])</f>
        <v>1.9552145123856586</v>
      </c>
      <c r="AR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">
        <f>_xlfn.RANK.AVG(Table2[[#This Row],[1Y Return vs Nifty Z-Score]],Table2[1Y Return vs Nifty Z-Score])</f>
        <v>156</v>
      </c>
      <c r="AT55">
        <f>_xlfn.RANK.AVG(Table2[[#This Row],[6M Return vs Nifty Z-Score]],Table2[6M Return vs Nifty Z-Score])</f>
        <v>137</v>
      </c>
      <c r="AU55">
        <f>_xlfn.RANK.AVG(Table2[[#This Row],[Sharpe Ratio Z-Score]],Table2[Sharpe Ratio Z-Score])</f>
        <v>17</v>
      </c>
      <c r="AV55">
        <f>(Table2[[#This Row],[Rank 1Y]]+Table2[[#This Row],[Rank 6M]]+Table2[[#This Row],[Rank Sharpe]])/3</f>
        <v>103.33333333333333</v>
      </c>
    </row>
    <row r="56" spans="1:48" x14ac:dyDescent="0.3">
      <c r="A56" t="s">
        <v>1161</v>
      </c>
      <c r="B56" t="s">
        <v>1162</v>
      </c>
      <c r="C56" t="s">
        <v>622</v>
      </c>
      <c r="D56" t="s">
        <v>471</v>
      </c>
      <c r="E56">
        <v>10605.31880648</v>
      </c>
      <c r="F56">
        <v>405.3</v>
      </c>
      <c r="G56">
        <v>105.870171982496</v>
      </c>
      <c r="H56">
        <f>(Table2[[#This Row],[1Y Return vs Nifty]]-AVERAGE(Table2[1Y Return vs Nifty]))/_xlfn.STDEV.P(Table2[1Y Return vs Nifty])</f>
        <v>1.1568124561609991</v>
      </c>
      <c r="I56">
        <v>5.9889543643060499</v>
      </c>
      <c r="J56">
        <f>(Table2[[#This Row],[1M Return vs Nifty]]-AVERAGE(Table2[1M Return vs Nifty]))/_xlfn.STDEV.P(Table2[1M Return vs Nifty])</f>
        <v>0.28585006008364533</v>
      </c>
      <c r="K56">
        <v>29.442853020052599</v>
      </c>
      <c r="L56">
        <f>(Table2[[#This Row],[6M Return vs Nifty]]-AVERAGE(Table2[6M Return vs Nifty]))/_xlfn.STDEV.P(Table2[6M Return vs Nifty])</f>
        <v>0.7380240143780058</v>
      </c>
      <c r="M56">
        <v>-1.94478143235235</v>
      </c>
      <c r="N56">
        <f>(Table2[[#This Row],[1W Return vs Nifty]]-AVERAGE(Table2[1W Return vs Nifty]))/_xlfn.STDEV.P(Table2[1W Return vs Nifty])</f>
        <v>-1.0441899493679174</v>
      </c>
      <c r="O56">
        <v>394.74</v>
      </c>
      <c r="P56">
        <v>381.76912308524197</v>
      </c>
      <c r="Q56">
        <v>314.08589872185502</v>
      </c>
      <c r="R56">
        <v>62.473576438990598</v>
      </c>
      <c r="S56" s="2">
        <f>(Table2[[#This Row],[Close Price]]-Table2[[#This Row],[20D EMA]])/Table2[[#This Row],[20D EMA]]</f>
        <v>2.675178598571212E-2</v>
      </c>
      <c r="T56" s="2">
        <f>(Table2[[#This Row],[Close Price]]-Table2[[#This Row],[50D EMA]])/Table2[[#This Row],[50D EMA]]</f>
        <v>6.1636406644400184E-2</v>
      </c>
      <c r="U56" s="2">
        <f>(Table2[[#This Row],[Close Price]]-Table2[[#This Row],[200D EMA]])/Table2[[#This Row],[200D EMA]]</f>
        <v>0.29041132266470021</v>
      </c>
      <c r="V56">
        <v>0.70475671187518696</v>
      </c>
      <c r="W56">
        <v>402.45</v>
      </c>
      <c r="X56">
        <v>409.5</v>
      </c>
      <c r="Y56">
        <v>398.9</v>
      </c>
      <c r="Z56">
        <v>415</v>
      </c>
      <c r="AA56">
        <v>350</v>
      </c>
      <c r="AB56">
        <v>421.3</v>
      </c>
      <c r="AC56" s="2">
        <f>(Table2[[#This Row],[Close Price]]/Table2[[#This Row],[Day Low]])-1</f>
        <v>7.0816250465897124E-3</v>
      </c>
      <c r="AD56" s="2">
        <f>(Table2[[#This Row],[Day High]]/Table2[[#This Row],[Close Price]])-1</f>
        <v>1.0362694300518172E-2</v>
      </c>
      <c r="AE56" s="2">
        <f>(Table2[[#This Row],[Close Price]]/Table2[[#This Row],[Current Week Low]])-1</f>
        <v>1.6044121333667727E-2</v>
      </c>
      <c r="AF56" s="2">
        <f>(Table2[[#This Row],[Current Week High]]/Table2[[#This Row],[Close Price]])-1</f>
        <v>2.3932889217863185E-2</v>
      </c>
      <c r="AG56" s="2">
        <f>(Table2[[#This Row],[Close Price]]/Table2[[#This Row],[Current Month Low]])-1</f>
        <v>0.15800000000000014</v>
      </c>
      <c r="AH56" s="2">
        <f>(Table2[[#This Row],[Current Month High]]/Table2[[#This Row],[Close Price]])-1</f>
        <v>3.9476930668640442E-2</v>
      </c>
      <c r="AI56">
        <v>3.9476930668640402</v>
      </c>
      <c r="AJ56">
        <v>160.64308681672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0.01</v>
      </c>
      <c r="AM56" t="s">
        <v>10656</v>
      </c>
      <c r="AN56">
        <v>4.97</v>
      </c>
      <c r="AO56" t="s">
        <v>10656</v>
      </c>
      <c r="AP56">
        <v>0.17372879491888299</v>
      </c>
      <c r="AQ56">
        <f>(Table2[[#This Row],[Sharpe Ratio]]-AVERAGE(Table2[Sharpe Ratio]))/_xlfn.STDEV.P(Table2[Sharpe Ratio])</f>
        <v>1.2354999419444908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2.3719965231992233</v>
      </c>
      <c r="AS56">
        <f>_xlfn.RANK.AVG(Table2[[#This Row],[1Y Return vs Nifty Z-Score]],Table2[1Y Return vs Nifty Z-Score])</f>
        <v>84</v>
      </c>
      <c r="AT56">
        <f>_xlfn.RANK.AVG(Table2[[#This Row],[6M Return vs Nifty Z-Score]],Table2[6M Return vs Nifty Z-Score])</f>
        <v>146</v>
      </c>
      <c r="AU56">
        <f>_xlfn.RANK.AVG(Table2[[#This Row],[Sharpe Ratio Z-Score]],Table2[Sharpe Ratio Z-Score])</f>
        <v>80</v>
      </c>
      <c r="AV56">
        <f>(Table2[[#This Row],[Rank 1Y]]+Table2[[#This Row],[Rank 6M]]+Table2[[#This Row],[Rank Sharpe]])/3</f>
        <v>103.33333333333333</v>
      </c>
    </row>
    <row r="57" spans="1:48" x14ac:dyDescent="0.3">
      <c r="A57" t="s">
        <v>623</v>
      </c>
      <c r="B57" t="s">
        <v>624</v>
      </c>
      <c r="C57" t="s">
        <v>10611</v>
      </c>
      <c r="D57" t="s">
        <v>553</v>
      </c>
      <c r="E57">
        <v>30285.145</v>
      </c>
      <c r="F57">
        <v>1568.5</v>
      </c>
      <c r="G57">
        <v>141.87161995293701</v>
      </c>
      <c r="H57">
        <f>(Table2[[#This Row],[1Y Return vs Nifty]]-AVERAGE(Table2[1Y Return vs Nifty]))/_xlfn.STDEV.P(Table2[1Y Return vs Nifty])</f>
        <v>1.7181702369201373</v>
      </c>
      <c r="I57">
        <v>24.661689710994999</v>
      </c>
      <c r="J57">
        <f>(Table2[[#This Row],[1M Return vs Nifty]]-AVERAGE(Table2[1M Return vs Nifty]))/_xlfn.STDEV.P(Table2[1M Return vs Nifty])</f>
        <v>1.8875594110973095</v>
      </c>
      <c r="K57">
        <v>56.944666944904</v>
      </c>
      <c r="L57">
        <f>(Table2[[#This Row],[6M Return vs Nifty]]-AVERAGE(Table2[6M Return vs Nifty]))/_xlfn.STDEV.P(Table2[6M Return vs Nifty])</f>
        <v>1.6705493552367725</v>
      </c>
      <c r="M57">
        <v>9.9339123352672694</v>
      </c>
      <c r="N57">
        <f>(Table2[[#This Row],[1W Return vs Nifty]]-AVERAGE(Table2[1W Return vs Nifty]))/_xlfn.STDEV.P(Table2[1W Return vs Nifty])</f>
        <v>1.5608390891015138</v>
      </c>
      <c r="O57">
        <v>1326.95</v>
      </c>
      <c r="P57">
        <v>1221.7221835927</v>
      </c>
      <c r="Q57">
        <v>1012.91166460033</v>
      </c>
      <c r="R57">
        <v>81.022222773078099</v>
      </c>
      <c r="S57" s="2">
        <f>(Table2[[#This Row],[Close Price]]-Table2[[#This Row],[20D EMA]])/Table2[[#This Row],[20D EMA]]</f>
        <v>0.18203398771619123</v>
      </c>
      <c r="T57" s="2">
        <f>(Table2[[#This Row],[Close Price]]-Table2[[#This Row],[50D EMA]])/Table2[[#This Row],[50D EMA]]</f>
        <v>0.28384343107164972</v>
      </c>
      <c r="U57" s="2">
        <f>(Table2[[#This Row],[Close Price]]-Table2[[#This Row],[200D EMA]])/Table2[[#This Row],[200D EMA]]</f>
        <v>0.54850620722083543</v>
      </c>
      <c r="V57">
        <v>1.6999337879571801</v>
      </c>
      <c r="W57">
        <v>1485.65</v>
      </c>
      <c r="X57">
        <v>1664.4</v>
      </c>
      <c r="Y57">
        <v>1420</v>
      </c>
      <c r="Z57">
        <v>1664.4</v>
      </c>
      <c r="AA57">
        <v>1139.5999999999999</v>
      </c>
      <c r="AB57">
        <v>1664.4</v>
      </c>
      <c r="AC57" s="2">
        <f>(Table2[[#This Row],[Close Price]]/Table2[[#This Row],[Day Low]])-1</f>
        <v>5.5766836065022085E-2</v>
      </c>
      <c r="AD57" s="2">
        <f>(Table2[[#This Row],[Day High]]/Table2[[#This Row],[Close Price]])-1</f>
        <v>6.11412177239401E-2</v>
      </c>
      <c r="AE57" s="2">
        <f>(Table2[[#This Row],[Close Price]]/Table2[[#This Row],[Current Week Low]])-1</f>
        <v>0.10457746478873231</v>
      </c>
      <c r="AF57" s="2">
        <f>(Table2[[#This Row],[Current Week High]]/Table2[[#This Row],[Close Price]])-1</f>
        <v>6.11412177239401E-2</v>
      </c>
      <c r="AG57" s="2">
        <f>(Table2[[#This Row],[Close Price]]/Table2[[#This Row],[Current Month Low]])-1</f>
        <v>0.37636012636012639</v>
      </c>
      <c r="AH57" s="2">
        <f>(Table2[[#This Row],[Current Month High]]/Table2[[#This Row],[Close Price]])-1</f>
        <v>6.11412177239401E-2</v>
      </c>
      <c r="AI57">
        <v>6.11412177239401</v>
      </c>
      <c r="AJ57">
        <v>183.28893303833399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0.43</v>
      </c>
      <c r="AM57" t="s">
        <v>10656</v>
      </c>
      <c r="AN57">
        <v>36.82</v>
      </c>
      <c r="AO57" t="s">
        <v>10656</v>
      </c>
      <c r="AP57">
        <v>0.104183873891592</v>
      </c>
      <c r="AQ57">
        <f>(Table2[[#This Row],[Sharpe Ratio]]-AVERAGE(Table2[Sharpe Ratio]))/_xlfn.STDEV.P(Table2[Sharpe Ratio])</f>
        <v>0.43479614433638814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7.2719142366921208</v>
      </c>
      <c r="AS57">
        <f>_xlfn.RANK.AVG(Table2[[#This Row],[1Y Return vs Nifty Z-Score]],Table2[1Y Return vs Nifty Z-Score])</f>
        <v>45</v>
      </c>
      <c r="AT57">
        <f>_xlfn.RANK.AVG(Table2[[#This Row],[6M Return vs Nifty Z-Score]],Table2[6M Return vs Nifty Z-Score])</f>
        <v>49</v>
      </c>
      <c r="AU57">
        <f>_xlfn.RANK.AVG(Table2[[#This Row],[Sharpe Ratio Z-Score]],Table2[Sharpe Ratio Z-Score])</f>
        <v>233</v>
      </c>
      <c r="AV57">
        <f>(Table2[[#This Row],[Rank 1Y]]+Table2[[#This Row],[Rank 6M]]+Table2[[#This Row],[Rank Sharpe]])/3</f>
        <v>109</v>
      </c>
    </row>
    <row r="58" spans="1:48" x14ac:dyDescent="0.3">
      <c r="A58" t="s">
        <v>1019</v>
      </c>
      <c r="B58" t="s">
        <v>1020</v>
      </c>
      <c r="C58" t="s">
        <v>10622</v>
      </c>
      <c r="D58" t="s">
        <v>444</v>
      </c>
      <c r="E58">
        <v>13622.933831867</v>
      </c>
      <c r="F58">
        <v>217.92</v>
      </c>
      <c r="G58">
        <v>238.587268501311</v>
      </c>
      <c r="H58">
        <f>(Table2[[#This Row],[1Y Return vs Nifty]]-AVERAGE(Table2[1Y Return vs Nifty]))/_xlfn.STDEV.P(Table2[1Y Return vs Nifty])</f>
        <v>3.2262229651985246</v>
      </c>
      <c r="I58">
        <v>11.286714228412</v>
      </c>
      <c r="J58">
        <f>(Table2[[#This Row],[1M Return vs Nifty]]-AVERAGE(Table2[1M Return vs Nifty]))/_xlfn.STDEV.P(Table2[1M Return vs Nifty])</f>
        <v>0.74028115205903855</v>
      </c>
      <c r="K58">
        <v>11.715361338282399</v>
      </c>
      <c r="L58">
        <f>(Table2[[#This Row],[6M Return vs Nifty]]-AVERAGE(Table2[6M Return vs Nifty]))/_xlfn.STDEV.P(Table2[6M Return vs Nifty])</f>
        <v>0.13692420080623499</v>
      </c>
      <c r="M58">
        <v>8.4877255150991502</v>
      </c>
      <c r="N58">
        <f>(Table2[[#This Row],[1W Return vs Nifty]]-AVERAGE(Table2[1W Return vs Nifty]))/_xlfn.STDEV.P(Table2[1W Return vs Nifty])</f>
        <v>1.2436864850113873</v>
      </c>
      <c r="O58">
        <v>206.54</v>
      </c>
      <c r="P58">
        <v>197.12519263210601</v>
      </c>
      <c r="Q58">
        <v>161.15986248131301</v>
      </c>
      <c r="R58">
        <v>71.507460601186807</v>
      </c>
      <c r="S58" s="2">
        <f>(Table2[[#This Row],[Close Price]]-Table2[[#This Row],[20D EMA]])/Table2[[#This Row],[20D EMA]]</f>
        <v>5.5098286046286415E-2</v>
      </c>
      <c r="T58" s="2">
        <f>(Table2[[#This Row],[Close Price]]-Table2[[#This Row],[50D EMA]])/Table2[[#This Row],[50D EMA]]</f>
        <v>0.10549035914807323</v>
      </c>
      <c r="U58" s="2">
        <f>(Table2[[#This Row],[Close Price]]-Table2[[#This Row],[200D EMA]])/Table2[[#This Row],[200D EMA]]</f>
        <v>0.35219772866999366</v>
      </c>
      <c r="V58">
        <v>0.863052930189388</v>
      </c>
      <c r="W58">
        <v>215.01</v>
      </c>
      <c r="X58">
        <v>222.45</v>
      </c>
      <c r="Y58">
        <v>201.08</v>
      </c>
      <c r="Z58">
        <v>224</v>
      </c>
      <c r="AA58">
        <v>193.66</v>
      </c>
      <c r="AB58">
        <v>224</v>
      </c>
      <c r="AC58" s="2">
        <f>(Table2[[#This Row],[Close Price]]/Table2[[#This Row],[Day Low]])-1</f>
        <v>1.3534254220733954E-2</v>
      </c>
      <c r="AD58" s="2">
        <f>(Table2[[#This Row],[Day High]]/Table2[[#This Row],[Close Price]])-1</f>
        <v>2.0787444933920707E-2</v>
      </c>
      <c r="AE58" s="2">
        <f>(Table2[[#This Row],[Close Price]]/Table2[[#This Row],[Current Week Low]])-1</f>
        <v>8.3747762084742217E-2</v>
      </c>
      <c r="AF58" s="2">
        <f>(Table2[[#This Row],[Current Week High]]/Table2[[#This Row],[Close Price]])-1</f>
        <v>2.7900146842878115E-2</v>
      </c>
      <c r="AG58" s="2">
        <f>(Table2[[#This Row],[Close Price]]/Table2[[#This Row],[Current Month Low]])-1</f>
        <v>0.12527109366931732</v>
      </c>
      <c r="AH58" s="2">
        <f>(Table2[[#This Row],[Current Month High]]/Table2[[#This Row],[Close Price]])-1</f>
        <v>2.7900146842878115E-2</v>
      </c>
      <c r="AI58">
        <v>2.9735682819383298</v>
      </c>
      <c r="AJ58">
        <v>270.92765957446801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0.36</v>
      </c>
      <c r="AM58" t="s">
        <v>10656</v>
      </c>
      <c r="AN58">
        <v>11.34</v>
      </c>
      <c r="AO58" t="s">
        <v>10656</v>
      </c>
      <c r="AP58">
        <v>0.19810862748556199</v>
      </c>
      <c r="AQ58">
        <f>(Table2[[#This Row],[Sharpe Ratio]]-AVERAGE(Table2[Sharpe Ratio]))/_xlfn.STDEV.P(Table2[Sharpe Ratio])</f>
        <v>1.5161965655488097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6.8633113686239948</v>
      </c>
      <c r="AS58">
        <f>_xlfn.RANK.AVG(Table2[[#This Row],[1Y Return vs Nifty Z-Score]],Table2[1Y Return vs Nifty Z-Score])</f>
        <v>11</v>
      </c>
      <c r="AT58">
        <f>_xlfn.RANK.AVG(Table2[[#This Row],[6M Return vs Nifty Z-Score]],Table2[6M Return vs Nifty Z-Score])</f>
        <v>274</v>
      </c>
      <c r="AU58">
        <f>_xlfn.RANK.AVG(Table2[[#This Row],[Sharpe Ratio Z-Score]],Table2[Sharpe Ratio Z-Score])</f>
        <v>42</v>
      </c>
      <c r="AV58">
        <f>(Table2[[#This Row],[Rank 1Y]]+Table2[[#This Row],[Rank 6M]]+Table2[[#This Row],[Rank Sharpe]])/3</f>
        <v>109</v>
      </c>
    </row>
    <row r="59" spans="1:48" x14ac:dyDescent="0.3">
      <c r="A59" t="s">
        <v>1292</v>
      </c>
      <c r="B59" t="s">
        <v>1293</v>
      </c>
      <c r="C59" t="s">
        <v>10617</v>
      </c>
      <c r="D59" t="s">
        <v>63</v>
      </c>
      <c r="E59">
        <v>8892.8953041599998</v>
      </c>
      <c r="F59">
        <v>16.25</v>
      </c>
      <c r="G59">
        <v>167.78971311551999</v>
      </c>
      <c r="H59">
        <f>(Table2[[#This Row],[1Y Return vs Nifty]]-AVERAGE(Table2[1Y Return vs Nifty]))/_xlfn.STDEV.P(Table2[1Y Return vs Nifty])</f>
        <v>2.122301850493066</v>
      </c>
      <c r="I59">
        <v>3.4708123106791202</v>
      </c>
      <c r="J59">
        <f>(Table2[[#This Row],[1M Return vs Nifty]]-AVERAGE(Table2[1M Return vs Nifty]))/_xlfn.STDEV.P(Table2[1M Return vs Nifty])</f>
        <v>6.9848944039862512E-2</v>
      </c>
      <c r="K59">
        <v>46.014929533227203</v>
      </c>
      <c r="L59">
        <f>(Table2[[#This Row],[6M Return vs Nifty]]-AVERAGE(Table2[6M Return vs Nifty]))/_xlfn.STDEV.P(Table2[6M Return vs Nifty])</f>
        <v>1.2999462694486488</v>
      </c>
      <c r="M59">
        <v>5.4832341278627599</v>
      </c>
      <c r="N59">
        <f>(Table2[[#This Row],[1W Return vs Nifty]]-AVERAGE(Table2[1W Return vs Nifty]))/_xlfn.STDEV.P(Table2[1W Return vs Nifty])</f>
        <v>0.58479355766635333</v>
      </c>
      <c r="O59">
        <v>16.079999999999998</v>
      </c>
      <c r="P59">
        <v>15.9725063083372</v>
      </c>
      <c r="Q59">
        <v>12.515884511500399</v>
      </c>
      <c r="R59">
        <v>62.342710756785003</v>
      </c>
      <c r="S59" s="2">
        <f>(Table2[[#This Row],[Close Price]]-Table2[[#This Row],[20D EMA]])/Table2[[#This Row],[20D EMA]]</f>
        <v>1.0572139303482695E-2</v>
      </c>
      <c r="T59" s="2">
        <f>(Table2[[#This Row],[Close Price]]-Table2[[#This Row],[50D EMA]])/Table2[[#This Row],[50D EMA]]</f>
        <v>1.7373209082281332E-2</v>
      </c>
      <c r="U59" s="2">
        <f>(Table2[[#This Row],[Close Price]]-Table2[[#This Row],[200D EMA]])/Table2[[#This Row],[200D EMA]]</f>
        <v>0.29835010742296764</v>
      </c>
      <c r="V59">
        <v>0.67583996292347703</v>
      </c>
      <c r="W59">
        <v>16</v>
      </c>
      <c r="X59">
        <v>17.04</v>
      </c>
      <c r="Y59">
        <v>15.3</v>
      </c>
      <c r="Z59">
        <v>17.09</v>
      </c>
      <c r="AA59">
        <v>15</v>
      </c>
      <c r="AB59">
        <v>17.8</v>
      </c>
      <c r="AC59" s="2">
        <f>(Table2[[#This Row],[Close Price]]/Table2[[#This Row],[Day Low]])-1</f>
        <v>1.5625E-2</v>
      </c>
      <c r="AD59" s="2">
        <f>(Table2[[#This Row],[Day High]]/Table2[[#This Row],[Close Price]])-1</f>
        <v>4.8615384615384505E-2</v>
      </c>
      <c r="AE59" s="2">
        <f>(Table2[[#This Row],[Close Price]]/Table2[[#This Row],[Current Week Low]])-1</f>
        <v>6.2091503267973858E-2</v>
      </c>
      <c r="AF59" s="2">
        <f>(Table2[[#This Row],[Current Week High]]/Table2[[#This Row],[Close Price]])-1</f>
        <v>5.1692307692307704E-2</v>
      </c>
      <c r="AG59" s="2">
        <f>(Table2[[#This Row],[Close Price]]/Table2[[#This Row],[Current Month Low]])-1</f>
        <v>8.3333333333333259E-2</v>
      </c>
      <c r="AH59" s="2">
        <f>(Table2[[#This Row],[Current Month High]]/Table2[[#This Row],[Close Price]])-1</f>
        <v>9.5384615384615401E-2</v>
      </c>
      <c r="AI59">
        <v>29.846153846153801</v>
      </c>
      <c r="AJ59">
        <v>225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-0.27</v>
      </c>
      <c r="AM59" t="s">
        <v>10655</v>
      </c>
      <c r="AN59">
        <v>4.0999999999999996</v>
      </c>
      <c r="AO59" t="s">
        <v>10656</v>
      </c>
      <c r="AP59">
        <v>0.107817911968171</v>
      </c>
      <c r="AQ59">
        <f>(Table2[[#This Row],[Sharpe Ratio]]-AVERAGE(Table2[Sharpe Ratio]))/_xlfn.STDEV.P(Table2[Sharpe Ratio])</f>
        <v>0.47663655547766159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4.5535271771255923</v>
      </c>
      <c r="AS59">
        <f>_xlfn.RANK.AVG(Table2[[#This Row],[1Y Return vs Nifty Z-Score]],Table2[1Y Return vs Nifty Z-Score])</f>
        <v>31</v>
      </c>
      <c r="AT59">
        <f>_xlfn.RANK.AVG(Table2[[#This Row],[6M Return vs Nifty Z-Score]],Table2[6M Return vs Nifty Z-Score])</f>
        <v>75</v>
      </c>
      <c r="AU59">
        <f>_xlfn.RANK.AVG(Table2[[#This Row],[Sharpe Ratio Z-Score]],Table2[Sharpe Ratio Z-Score])</f>
        <v>222</v>
      </c>
      <c r="AV59">
        <f>(Table2[[#This Row],[Rank 1Y]]+Table2[[#This Row],[Rank 6M]]+Table2[[#This Row],[Rank Sharpe]])/3</f>
        <v>109.33333333333333</v>
      </c>
    </row>
    <row r="60" spans="1:48" x14ac:dyDescent="0.3">
      <c r="A60" t="s">
        <v>261</v>
      </c>
      <c r="B60" t="s">
        <v>262</v>
      </c>
      <c r="C60" t="s">
        <v>10622</v>
      </c>
      <c r="D60" t="s">
        <v>263</v>
      </c>
      <c r="E60">
        <v>105771.204</v>
      </c>
      <c r="F60">
        <v>3821.95</v>
      </c>
      <c r="G60">
        <v>92.278195801620697</v>
      </c>
      <c r="H60">
        <f>(Table2[[#This Row],[1Y Return vs Nifty]]-AVERAGE(Table2[1Y Return vs Nifty]))/_xlfn.STDEV.P(Table2[1Y Return vs Nifty])</f>
        <v>0.94487760311587154</v>
      </c>
      <c r="I60">
        <v>3.1612502749652198</v>
      </c>
      <c r="J60">
        <f>(Table2[[#This Row],[1M Return vs Nifty]]-AVERAGE(Table2[1M Return vs Nifty]))/_xlfn.STDEV.P(Table2[1M Return vs Nifty])</f>
        <v>4.329534071844552E-2</v>
      </c>
      <c r="K60">
        <v>24.2144274399053</v>
      </c>
      <c r="L60">
        <f>(Table2[[#This Row],[6M Return vs Nifty]]-AVERAGE(Table2[6M Return vs Nifty]))/_xlfn.STDEV.P(Table2[6M Return vs Nifty])</f>
        <v>0.56073973198106208</v>
      </c>
      <c r="M60">
        <v>0.95414472354436297</v>
      </c>
      <c r="N60">
        <f>(Table2[[#This Row],[1W Return vs Nifty]]-AVERAGE(Table2[1W Return vs Nifty]))/_xlfn.STDEV.P(Table2[1W Return vs Nifty])</f>
        <v>-0.40844775715187814</v>
      </c>
      <c r="O60">
        <v>3760.21</v>
      </c>
      <c r="P60">
        <v>3726.1767530177699</v>
      </c>
      <c r="Q60">
        <v>3083.0333642801602</v>
      </c>
      <c r="R60">
        <v>60.314392150505498</v>
      </c>
      <c r="S60" s="2">
        <f>(Table2[[#This Row],[Close Price]]-Table2[[#This Row],[20D EMA]])/Table2[[#This Row],[20D EMA]]</f>
        <v>1.6419295730823485E-2</v>
      </c>
      <c r="T60" s="2">
        <f>(Table2[[#This Row],[Close Price]]-Table2[[#This Row],[50D EMA]])/Table2[[#This Row],[50D EMA]]</f>
        <v>2.5702819090550316E-2</v>
      </c>
      <c r="U60" s="2">
        <f>(Table2[[#This Row],[Close Price]]-Table2[[#This Row],[200D EMA]])/Table2[[#This Row],[200D EMA]]</f>
        <v>0.23967195563982002</v>
      </c>
      <c r="V60">
        <v>0.47285514757452801</v>
      </c>
      <c r="W60">
        <v>3780</v>
      </c>
      <c r="X60">
        <v>3852.7</v>
      </c>
      <c r="Y60">
        <v>3720</v>
      </c>
      <c r="Z60">
        <v>3860.95</v>
      </c>
      <c r="AA60">
        <v>3359.05</v>
      </c>
      <c r="AB60">
        <v>3864.95</v>
      </c>
      <c r="AC60" s="2">
        <f>(Table2[[#This Row],[Close Price]]/Table2[[#This Row],[Day Low]])-1</f>
        <v>1.109788359788344E-2</v>
      </c>
      <c r="AD60" s="2">
        <f>(Table2[[#This Row],[Day High]]/Table2[[#This Row],[Close Price]])-1</f>
        <v>8.045631156870181E-3</v>
      </c>
      <c r="AE60" s="2">
        <f>(Table2[[#This Row],[Close Price]]/Table2[[#This Row],[Current Week Low]])-1</f>
        <v>2.7405913978494567E-2</v>
      </c>
      <c r="AF60" s="2">
        <f>(Table2[[#This Row],[Current Week High]]/Table2[[#This Row],[Close Price]])-1</f>
        <v>1.020421512578662E-2</v>
      </c>
      <c r="AG60" s="2">
        <f>(Table2[[#This Row],[Close Price]]/Table2[[#This Row],[Current Month Low]])-1</f>
        <v>0.13780682038076231</v>
      </c>
      <c r="AH60" s="2">
        <f>(Table2[[#This Row],[Current Month High]]/Table2[[#This Row],[Close Price]])-1</f>
        <v>1.1250801292533863E-2</v>
      </c>
      <c r="AI60">
        <v>9.1563207263307902</v>
      </c>
      <c r="AJ60">
        <v>131.17099135063199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0.06</v>
      </c>
      <c r="AM60" t="s">
        <v>10656</v>
      </c>
      <c r="AN60">
        <v>8.51</v>
      </c>
      <c r="AO60" t="s">
        <v>10656</v>
      </c>
      <c r="AP60">
        <v>0.198713064955539</v>
      </c>
      <c r="AQ60">
        <f>(Table2[[#This Row],[Sharpe Ratio]]-AVERAGE(Table2[Sharpe Ratio]))/_xlfn.STDEV.P(Table2[Sharpe Ratio])</f>
        <v>1.5231557420131456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2.6636206606766462</v>
      </c>
      <c r="AS60">
        <f>_xlfn.RANK.AVG(Table2[[#This Row],[1Y Return vs Nifty Z-Score]],Table2[1Y Return vs Nifty Z-Score])</f>
        <v>113</v>
      </c>
      <c r="AT60">
        <f>_xlfn.RANK.AVG(Table2[[#This Row],[6M Return vs Nifty Z-Score]],Table2[6M Return vs Nifty Z-Score])</f>
        <v>176</v>
      </c>
      <c r="AU60">
        <f>_xlfn.RANK.AVG(Table2[[#This Row],[Sharpe Ratio Z-Score]],Table2[Sharpe Ratio Z-Score])</f>
        <v>40</v>
      </c>
      <c r="AV60">
        <f>(Table2[[#This Row],[Rank 1Y]]+Table2[[#This Row],[Rank 6M]]+Table2[[#This Row],[Rank Sharpe]])/3</f>
        <v>109.66666666666667</v>
      </c>
    </row>
    <row r="61" spans="1:48" x14ac:dyDescent="0.3">
      <c r="A61" t="s">
        <v>1701</v>
      </c>
      <c r="B61" t="s">
        <v>1702</v>
      </c>
      <c r="C61" t="s">
        <v>10612</v>
      </c>
      <c r="D61" t="s">
        <v>921</v>
      </c>
      <c r="E61">
        <v>4945.3742015999997</v>
      </c>
      <c r="F61">
        <v>598.29999999999995</v>
      </c>
      <c r="G61">
        <v>109.61456484519</v>
      </c>
      <c r="H61">
        <f>(Table2[[#This Row],[1Y Return vs Nifty]]-AVERAGE(Table2[1Y Return vs Nifty]))/_xlfn.STDEV.P(Table2[1Y Return vs Nifty])</f>
        <v>1.2151974430486949</v>
      </c>
      <c r="I61">
        <v>44.417093004276197</v>
      </c>
      <c r="J61">
        <f>(Table2[[#This Row],[1M Return vs Nifty]]-AVERAGE(Table2[1M Return vs Nifty]))/_xlfn.STDEV.P(Table2[1M Return vs Nifty])</f>
        <v>3.5821378218337672</v>
      </c>
      <c r="K61">
        <v>89.255834420866506</v>
      </c>
      <c r="L61">
        <f>(Table2[[#This Row],[6M Return vs Nifty]]-AVERAGE(Table2[6M Return vs Nifty]))/_xlfn.STDEV.P(Table2[6M Return vs Nifty])</f>
        <v>2.7661491780848007</v>
      </c>
      <c r="M61">
        <v>15.5209521306541</v>
      </c>
      <c r="N61">
        <f>(Table2[[#This Row],[1W Return vs Nifty]]-AVERAGE(Table2[1W Return vs Nifty]))/_xlfn.STDEV.P(Table2[1W Return vs Nifty])</f>
        <v>2.7860917297362229</v>
      </c>
      <c r="O61">
        <v>502.97</v>
      </c>
      <c r="P61">
        <v>431.693580072918</v>
      </c>
      <c r="Q61">
        <v>336.62703749412702</v>
      </c>
      <c r="R61">
        <v>78.302566084783507</v>
      </c>
      <c r="S61" s="2">
        <f>(Table2[[#This Row],[Close Price]]-Table2[[#This Row],[20D EMA]])/Table2[[#This Row],[20D EMA]]</f>
        <v>0.18953416704773629</v>
      </c>
      <c r="T61" s="2">
        <f>(Table2[[#This Row],[Close Price]]-Table2[[#This Row],[50D EMA]])/Table2[[#This Row],[50D EMA]]</f>
        <v>0.38593675611052686</v>
      </c>
      <c r="U61" s="2">
        <f>(Table2[[#This Row],[Close Price]]-Table2[[#This Row],[200D EMA]])/Table2[[#This Row],[200D EMA]]</f>
        <v>0.77733792405322821</v>
      </c>
      <c r="V61">
        <v>1.58369038793471</v>
      </c>
      <c r="W61">
        <v>570</v>
      </c>
      <c r="X61">
        <v>605</v>
      </c>
      <c r="Y61">
        <v>490.1</v>
      </c>
      <c r="Z61">
        <v>605</v>
      </c>
      <c r="AA61">
        <v>440.1</v>
      </c>
      <c r="AB61">
        <v>605</v>
      </c>
      <c r="AC61" s="2">
        <f>(Table2[[#This Row],[Close Price]]/Table2[[#This Row],[Day Low]])-1</f>
        <v>4.9649122807017498E-2</v>
      </c>
      <c r="AD61" s="2">
        <f>(Table2[[#This Row],[Day High]]/Table2[[#This Row],[Close Price]])-1</f>
        <v>1.1198395453785759E-2</v>
      </c>
      <c r="AE61" s="2">
        <f>(Table2[[#This Row],[Close Price]]/Table2[[#This Row],[Current Week Low]])-1</f>
        <v>0.22077127116914896</v>
      </c>
      <c r="AF61" s="2">
        <f>(Table2[[#This Row],[Current Week High]]/Table2[[#This Row],[Close Price]])-1</f>
        <v>1.1198395453785759E-2</v>
      </c>
      <c r="AG61" s="2">
        <f>(Table2[[#This Row],[Close Price]]/Table2[[#This Row],[Current Month Low]])-1</f>
        <v>0.35946375823676413</v>
      </c>
      <c r="AH61" s="2">
        <f>(Table2[[#This Row],[Current Month High]]/Table2[[#This Row],[Close Price]])-1</f>
        <v>1.1198395453785759E-2</v>
      </c>
      <c r="AI61">
        <v>1.1198395453785699</v>
      </c>
      <c r="AJ61">
        <v>177.24745134383599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1.27</v>
      </c>
      <c r="AM61" t="s">
        <v>10656</v>
      </c>
      <c r="AN61">
        <v>35.07</v>
      </c>
      <c r="AO61" t="s">
        <v>10656</v>
      </c>
      <c r="AP61">
        <v>0.101585150298192</v>
      </c>
      <c r="AQ61">
        <f>(Table2[[#This Row],[Sharpe Ratio]]-AVERAGE(Table2[Sharpe Ratio]))/_xlfn.STDEV.P(Table2[Sharpe Ratio])</f>
        <v>0.40487580192414202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10.754451974627628</v>
      </c>
      <c r="AS61">
        <f>_xlfn.RANK.AVG(Table2[[#This Row],[1Y Return vs Nifty Z-Score]],Table2[1Y Return vs Nifty Z-Score])</f>
        <v>76</v>
      </c>
      <c r="AT61">
        <f>_xlfn.RANK.AVG(Table2[[#This Row],[6M Return vs Nifty Z-Score]],Table2[6M Return vs Nifty Z-Score])</f>
        <v>13</v>
      </c>
      <c r="AU61">
        <f>_xlfn.RANK.AVG(Table2[[#This Row],[Sharpe Ratio Z-Score]],Table2[Sharpe Ratio Z-Score])</f>
        <v>242</v>
      </c>
      <c r="AV61">
        <f>(Table2[[#This Row],[Rank 1Y]]+Table2[[#This Row],[Rank 6M]]+Table2[[#This Row],[Rank Sharpe]])/3</f>
        <v>110.33333333333333</v>
      </c>
    </row>
    <row r="62" spans="1:48" x14ac:dyDescent="0.3">
      <c r="A62" t="s">
        <v>572</v>
      </c>
      <c r="B62" t="s">
        <v>573</v>
      </c>
      <c r="C62" t="s">
        <v>10622</v>
      </c>
      <c r="D62" t="s">
        <v>224</v>
      </c>
      <c r="E62">
        <v>34217.37913275</v>
      </c>
      <c r="F62">
        <v>8950.25</v>
      </c>
      <c r="G62">
        <v>56.618028804114601</v>
      </c>
      <c r="H62">
        <f>(Table2[[#This Row],[1Y Return vs Nifty]]-AVERAGE(Table2[1Y Return vs Nifty]))/_xlfn.STDEV.P(Table2[1Y Return vs Nifty])</f>
        <v>0.38884129525247246</v>
      </c>
      <c r="I62">
        <v>0.88484285237069005</v>
      </c>
      <c r="J62">
        <f>(Table2[[#This Row],[1M Return vs Nifty]]-AVERAGE(Table2[1M Return vs Nifty]))/_xlfn.STDEV.P(Table2[1M Return vs Nifty])</f>
        <v>-0.1519702691555308</v>
      </c>
      <c r="K62">
        <v>30.387597481070699</v>
      </c>
      <c r="L62">
        <f>(Table2[[#This Row],[6M Return vs Nifty]]-AVERAGE(Table2[6M Return vs Nifty]))/_xlfn.STDEV.P(Table2[6M Return vs Nifty])</f>
        <v>0.77005819775742423</v>
      </c>
      <c r="M62">
        <v>0.57284456239994597</v>
      </c>
      <c r="N62">
        <f>(Table2[[#This Row],[1W Return vs Nifty]]-AVERAGE(Table2[1W Return vs Nifty]))/_xlfn.STDEV.P(Table2[1W Return vs Nifty])</f>
        <v>-0.49206789347207952</v>
      </c>
      <c r="O62">
        <v>8469.7000000000007</v>
      </c>
      <c r="P62">
        <v>8356.0322435525795</v>
      </c>
      <c r="Q62">
        <v>7044.2352067710599</v>
      </c>
      <c r="R62">
        <v>56.493311020697398</v>
      </c>
      <c r="S62" s="2">
        <f>(Table2[[#This Row],[Close Price]]-Table2[[#This Row],[20D EMA]])/Table2[[#This Row],[20D EMA]]</f>
        <v>5.6737546784419661E-2</v>
      </c>
      <c r="T62" s="2">
        <f>(Table2[[#This Row],[Close Price]]-Table2[[#This Row],[50D EMA]])/Table2[[#This Row],[50D EMA]]</f>
        <v>7.1112429814510617E-2</v>
      </c>
      <c r="U62" s="2">
        <f>(Table2[[#This Row],[Close Price]]-Table2[[#This Row],[200D EMA]])/Table2[[#This Row],[200D EMA]]</f>
        <v>0.27057796017328334</v>
      </c>
      <c r="V62">
        <v>0.69218351103769304</v>
      </c>
      <c r="W62">
        <v>8440</v>
      </c>
      <c r="X62">
        <v>8990</v>
      </c>
      <c r="Y62">
        <v>8203.2999999999993</v>
      </c>
      <c r="Z62">
        <v>8990</v>
      </c>
      <c r="AA62">
        <v>8081</v>
      </c>
      <c r="AB62">
        <v>9329.9500000000007</v>
      </c>
      <c r="AC62" s="2">
        <f>(Table2[[#This Row],[Close Price]]/Table2[[#This Row],[Day Low]])-1</f>
        <v>6.0456161137440789E-2</v>
      </c>
      <c r="AD62" s="2">
        <f>(Table2[[#This Row],[Day High]]/Table2[[#This Row],[Close Price]])-1</f>
        <v>4.4412167257896762E-3</v>
      </c>
      <c r="AE62" s="2">
        <f>(Table2[[#This Row],[Close Price]]/Table2[[#This Row],[Current Week Low]])-1</f>
        <v>9.1054819401948039E-2</v>
      </c>
      <c r="AF62" s="2">
        <f>(Table2[[#This Row],[Current Week High]]/Table2[[#This Row],[Close Price]])-1</f>
        <v>4.4412167257896762E-3</v>
      </c>
      <c r="AG62" s="2">
        <f>(Table2[[#This Row],[Close Price]]/Table2[[#This Row],[Current Month Low]])-1</f>
        <v>0.10756713278059649</v>
      </c>
      <c r="AH62" s="2">
        <f>(Table2[[#This Row],[Current Month High]]/Table2[[#This Row],[Close Price]])-1</f>
        <v>4.242339599452527E-2</v>
      </c>
      <c r="AI62">
        <v>7.9288288036647003</v>
      </c>
      <c r="AJ62">
        <v>96.897033427562604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0.04</v>
      </c>
      <c r="AM62" t="s">
        <v>10656</v>
      </c>
      <c r="AN62">
        <v>10.16</v>
      </c>
      <c r="AO62" t="s">
        <v>10656</v>
      </c>
      <c r="AP62">
        <v>0.27757411188534797</v>
      </c>
      <c r="AQ62">
        <f>(Table2[[#This Row],[Sharpe Ratio]]-AVERAGE(Table2[Sharpe Ratio]))/_xlfn.STDEV.P(Table2[Sharpe Ratio])</f>
        <v>2.4311205340828579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2.9459818644651445</v>
      </c>
      <c r="AS62">
        <f>_xlfn.RANK.AVG(Table2[[#This Row],[1Y Return vs Nifty Z-Score]],Table2[1Y Return vs Nifty Z-Score])</f>
        <v>190</v>
      </c>
      <c r="AT62">
        <f>_xlfn.RANK.AVG(Table2[[#This Row],[6M Return vs Nifty Z-Score]],Table2[6M Return vs Nifty Z-Score])</f>
        <v>141</v>
      </c>
      <c r="AU62">
        <f>_xlfn.RANK.AVG(Table2[[#This Row],[Sharpe Ratio Z-Score]],Table2[Sharpe Ratio Z-Score])</f>
        <v>4</v>
      </c>
      <c r="AV62">
        <f>(Table2[[#This Row],[Rank 1Y]]+Table2[[#This Row],[Rank 6M]]+Table2[[#This Row],[Rank Sharpe]])/3</f>
        <v>111.66666666666667</v>
      </c>
    </row>
    <row r="63" spans="1:48" x14ac:dyDescent="0.3">
      <c r="A63" t="s">
        <v>558</v>
      </c>
      <c r="B63" t="s">
        <v>559</v>
      </c>
      <c r="C63" t="s">
        <v>10621</v>
      </c>
      <c r="D63" t="s">
        <v>335</v>
      </c>
      <c r="E63">
        <v>35910.622724200002</v>
      </c>
      <c r="F63">
        <v>1723.6</v>
      </c>
      <c r="G63">
        <v>106.011957248827</v>
      </c>
      <c r="H63">
        <f>(Table2[[#This Row],[1Y Return vs Nifty]]-AVERAGE(Table2[1Y Return vs Nifty]))/_xlfn.STDEV.P(Table2[1Y Return vs Nifty])</f>
        <v>1.1590232634184534</v>
      </c>
      <c r="I63">
        <v>5.1922085847746704</v>
      </c>
      <c r="J63">
        <f>(Table2[[#This Row],[1M Return vs Nifty]]-AVERAGE(Table2[1M Return vs Nifty]))/_xlfn.STDEV.P(Table2[1M Return vs Nifty])</f>
        <v>0.21750682371456298</v>
      </c>
      <c r="K63">
        <v>21.473060014912001</v>
      </c>
      <c r="L63">
        <f>(Table2[[#This Row],[6M Return vs Nifty]]-AVERAGE(Table2[6M Return vs Nifty]))/_xlfn.STDEV.P(Table2[6M Return vs Nifty])</f>
        <v>0.46778605992887179</v>
      </c>
      <c r="M63">
        <v>0.16189051006746</v>
      </c>
      <c r="N63">
        <f>(Table2[[#This Row],[1W Return vs Nifty]]-AVERAGE(Table2[1W Return vs Nifty]))/_xlfn.STDEV.P(Table2[1W Return vs Nifty])</f>
        <v>-0.58219120675430591</v>
      </c>
      <c r="O63">
        <v>1694.31</v>
      </c>
      <c r="P63">
        <v>1658.4103059717199</v>
      </c>
      <c r="Q63">
        <v>1381.35232541956</v>
      </c>
      <c r="R63">
        <v>64.605880952077101</v>
      </c>
      <c r="S63" s="2">
        <f>(Table2[[#This Row],[Close Price]]-Table2[[#This Row],[20D EMA]])/Table2[[#This Row],[20D EMA]]</f>
        <v>1.7287273285290155E-2</v>
      </c>
      <c r="T63" s="2">
        <f>(Table2[[#This Row],[Close Price]]-Table2[[#This Row],[50D EMA]])/Table2[[#This Row],[50D EMA]]</f>
        <v>3.9308543726205972E-2</v>
      </c>
      <c r="U63" s="2">
        <f>(Table2[[#This Row],[Close Price]]-Table2[[#This Row],[200D EMA]])/Table2[[#This Row],[200D EMA]]</f>
        <v>0.24776276716838957</v>
      </c>
      <c r="V63">
        <v>1.05775432396639</v>
      </c>
      <c r="W63">
        <v>1711.1</v>
      </c>
      <c r="X63">
        <v>1759.7</v>
      </c>
      <c r="Y63">
        <v>1671.5</v>
      </c>
      <c r="Z63">
        <v>1779</v>
      </c>
      <c r="AA63">
        <v>1539.1</v>
      </c>
      <c r="AB63">
        <v>1779</v>
      </c>
      <c r="AC63" s="2">
        <f>(Table2[[#This Row],[Close Price]]/Table2[[#This Row],[Day Low]])-1</f>
        <v>7.3052422418327101E-3</v>
      </c>
      <c r="AD63" s="2">
        <f>(Table2[[#This Row],[Day High]]/Table2[[#This Row],[Close Price]])-1</f>
        <v>2.0944534694824934E-2</v>
      </c>
      <c r="AE63" s="2">
        <f>(Table2[[#This Row],[Close Price]]/Table2[[#This Row],[Current Week Low]])-1</f>
        <v>3.1169608136404348E-2</v>
      </c>
      <c r="AF63" s="2">
        <f>(Table2[[#This Row],[Current Week High]]/Table2[[#This Row],[Close Price]])-1</f>
        <v>3.2142028312833748E-2</v>
      </c>
      <c r="AG63" s="2">
        <f>(Table2[[#This Row],[Close Price]]/Table2[[#This Row],[Current Month Low]])-1</f>
        <v>0.11987525177051528</v>
      </c>
      <c r="AH63" s="2">
        <f>(Table2[[#This Row],[Current Month High]]/Table2[[#This Row],[Close Price]])-1</f>
        <v>3.2142028312833748E-2</v>
      </c>
      <c r="AI63">
        <v>10.106753307031701</v>
      </c>
      <c r="AJ63">
        <v>145.632036482827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-0.06</v>
      </c>
      <c r="AM63" t="s">
        <v>10655</v>
      </c>
      <c r="AN63">
        <v>8.4499999999999993</v>
      </c>
      <c r="AO63" t="s">
        <v>10656</v>
      </c>
      <c r="AP63">
        <v>0.188382374438084</v>
      </c>
      <c r="AQ63">
        <f>(Table2[[#This Row],[Sharpe Ratio]]-AVERAGE(Table2[Sharpe Ratio]))/_xlfn.STDEV.P(Table2[Sharpe Ratio])</f>
        <v>1.4042135819380166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2.6663385222455989</v>
      </c>
      <c r="AS63">
        <f>_xlfn.RANK.AVG(Table2[[#This Row],[1Y Return vs Nifty Z-Score]],Table2[1Y Return vs Nifty Z-Score])</f>
        <v>83</v>
      </c>
      <c r="AT63">
        <f>_xlfn.RANK.AVG(Table2[[#This Row],[6M Return vs Nifty Z-Score]],Table2[6M Return vs Nifty Z-Score])</f>
        <v>196</v>
      </c>
      <c r="AU63">
        <f>_xlfn.RANK.AVG(Table2[[#This Row],[Sharpe Ratio Z-Score]],Table2[Sharpe Ratio Z-Score])</f>
        <v>59</v>
      </c>
      <c r="AV63">
        <f>(Table2[[#This Row],[Rank 1Y]]+Table2[[#This Row],[Rank 6M]]+Table2[[#This Row],[Rank Sharpe]])/3</f>
        <v>112.66666666666667</v>
      </c>
    </row>
    <row r="64" spans="1:48" x14ac:dyDescent="0.3">
      <c r="A64" t="s">
        <v>495</v>
      </c>
      <c r="B64" t="s">
        <v>496</v>
      </c>
      <c r="C64" t="s">
        <v>10622</v>
      </c>
      <c r="D64" t="s">
        <v>497</v>
      </c>
      <c r="E64">
        <v>42419.792760659999</v>
      </c>
      <c r="F64">
        <v>4633.2</v>
      </c>
      <c r="G64">
        <v>51.9165630098123</v>
      </c>
      <c r="H64">
        <f>(Table2[[#This Row],[1Y Return vs Nifty]]-AVERAGE(Table2[1Y Return vs Nifty]))/_xlfn.STDEV.P(Table2[1Y Return vs Nifty])</f>
        <v>0.31553301035316905</v>
      </c>
      <c r="I64">
        <v>12.0021900745101</v>
      </c>
      <c r="J64">
        <f>(Table2[[#This Row],[1M Return vs Nifty]]-AVERAGE(Table2[1M Return vs Nifty]))/_xlfn.STDEV.P(Table2[1M Return vs Nifty])</f>
        <v>0.80165321843510606</v>
      </c>
      <c r="K64">
        <v>34.877472756744503</v>
      </c>
      <c r="L64">
        <f>(Table2[[#This Row],[6M Return vs Nifty]]-AVERAGE(Table2[6M Return vs Nifty]))/_xlfn.STDEV.P(Table2[6M Return vs Nifty])</f>
        <v>0.92229988200784541</v>
      </c>
      <c r="M64">
        <v>6.2647913427731199</v>
      </c>
      <c r="N64">
        <f>(Table2[[#This Row],[1W Return vs Nifty]]-AVERAGE(Table2[1W Return vs Nifty]))/_xlfn.STDEV.P(Table2[1W Return vs Nifty])</f>
        <v>0.75619112712106051</v>
      </c>
      <c r="O64">
        <v>4410.1899999999996</v>
      </c>
      <c r="P64">
        <v>4335.0809926546299</v>
      </c>
      <c r="Q64">
        <v>3717.9024113861301</v>
      </c>
      <c r="R64">
        <v>76.313614383332606</v>
      </c>
      <c r="S64" s="2">
        <f>(Table2[[#This Row],[Close Price]]-Table2[[#This Row],[20D EMA]])/Table2[[#This Row],[20D EMA]]</f>
        <v>5.0566982374909072E-2</v>
      </c>
      <c r="T64" s="2">
        <f>(Table2[[#This Row],[Close Price]]-Table2[[#This Row],[50D EMA]])/Table2[[#This Row],[50D EMA]]</f>
        <v>6.8768959069162347E-2</v>
      </c>
      <c r="U64" s="2">
        <f>(Table2[[#This Row],[Close Price]]-Table2[[#This Row],[200D EMA]])/Table2[[#This Row],[200D EMA]]</f>
        <v>0.24618655557250713</v>
      </c>
      <c r="V64">
        <v>1.0283593256779799</v>
      </c>
      <c r="W64">
        <v>4609</v>
      </c>
      <c r="X64">
        <v>4723.5</v>
      </c>
      <c r="Y64">
        <v>4300</v>
      </c>
      <c r="Z64">
        <v>4779.8999999999996</v>
      </c>
      <c r="AA64">
        <v>3950.05</v>
      </c>
      <c r="AB64">
        <v>4779.8999999999996</v>
      </c>
      <c r="AC64" s="2">
        <f>(Table2[[#This Row],[Close Price]]/Table2[[#This Row],[Day Low]])-1</f>
        <v>5.2505966587110819E-3</v>
      </c>
      <c r="AD64" s="2">
        <f>(Table2[[#This Row],[Day High]]/Table2[[#This Row],[Close Price]])-1</f>
        <v>1.9489769489769548E-2</v>
      </c>
      <c r="AE64" s="2">
        <f>(Table2[[#This Row],[Close Price]]/Table2[[#This Row],[Current Week Low]])-1</f>
        <v>7.7488372093023283E-2</v>
      </c>
      <c r="AF64" s="2">
        <f>(Table2[[#This Row],[Current Week High]]/Table2[[#This Row],[Close Price]])-1</f>
        <v>3.1662781662781692E-2</v>
      </c>
      <c r="AG64" s="2">
        <f>(Table2[[#This Row],[Close Price]]/Table2[[#This Row],[Current Month Low]])-1</f>
        <v>0.17294717788382408</v>
      </c>
      <c r="AH64" s="2">
        <f>(Table2[[#This Row],[Current Month High]]/Table2[[#This Row],[Close Price]])-1</f>
        <v>3.1662781662781692E-2</v>
      </c>
      <c r="AI64">
        <v>8.7736337736337795</v>
      </c>
      <c r="AJ64">
        <v>99.612252811167096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-0.01</v>
      </c>
      <c r="AM64" t="s">
        <v>10655</v>
      </c>
      <c r="AN64">
        <v>16.149999999999999</v>
      </c>
      <c r="AO64" t="s">
        <v>10656</v>
      </c>
      <c r="AP64">
        <v>0.24214377108936899</v>
      </c>
      <c r="AQ64">
        <f>(Table2[[#This Row],[Sharpe Ratio]]-AVERAGE(Table2[Sharpe Ratio]))/_xlfn.STDEV.P(Table2[Sharpe Ratio])</f>
        <v>2.0231941462628629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4.8188713841800439</v>
      </c>
      <c r="AS64">
        <f>_xlfn.RANK.AVG(Table2[[#This Row],[1Y Return vs Nifty Z-Score]],Table2[1Y Return vs Nifty Z-Score])</f>
        <v>211</v>
      </c>
      <c r="AT64">
        <f>_xlfn.RANK.AVG(Table2[[#This Row],[6M Return vs Nifty Z-Score]],Table2[6M Return vs Nifty Z-Score])</f>
        <v>115</v>
      </c>
      <c r="AU64">
        <f>_xlfn.RANK.AVG(Table2[[#This Row],[Sharpe Ratio Z-Score]],Table2[Sharpe Ratio Z-Score])</f>
        <v>14</v>
      </c>
      <c r="AV64">
        <f>(Table2[[#This Row],[Rank 1Y]]+Table2[[#This Row],[Rank 6M]]+Table2[[#This Row],[Rank Sharpe]])/3</f>
        <v>113.33333333333333</v>
      </c>
    </row>
    <row r="65" spans="1:48" x14ac:dyDescent="0.3">
      <c r="A65" t="s">
        <v>865</v>
      </c>
      <c r="B65" t="s">
        <v>866</v>
      </c>
      <c r="C65" t="s">
        <v>10616</v>
      </c>
      <c r="D65" t="s">
        <v>484</v>
      </c>
      <c r="E65">
        <v>17966.390424990001</v>
      </c>
      <c r="F65">
        <v>657.2</v>
      </c>
      <c r="G65">
        <v>102.045059307252</v>
      </c>
      <c r="H65">
        <f>(Table2[[#This Row],[1Y Return vs Nifty]]-AVERAGE(Table2[1Y Return vs Nifty]))/_xlfn.STDEV.P(Table2[1Y Return vs Nifty])</f>
        <v>1.0971688339297039</v>
      </c>
      <c r="I65">
        <v>2.0004983664534501</v>
      </c>
      <c r="J65">
        <f>(Table2[[#This Row],[1M Return vs Nifty]]-AVERAGE(Table2[1M Return vs Nifty]))/_xlfn.STDEV.P(Table2[1M Return vs Nifty])</f>
        <v>-5.627160282525602E-2</v>
      </c>
      <c r="K65">
        <v>16.294700079763501</v>
      </c>
      <c r="L65">
        <f>(Table2[[#This Row],[6M Return vs Nifty]]-AVERAGE(Table2[6M Return vs Nifty]))/_xlfn.STDEV.P(Table2[6M Return vs Nifty])</f>
        <v>0.29219939219819674</v>
      </c>
      <c r="M65">
        <v>5.3189241824250701E-2</v>
      </c>
      <c r="N65">
        <f>(Table2[[#This Row],[1W Return vs Nifty]]-AVERAGE(Table2[1W Return vs Nifty]))/_xlfn.STDEV.P(Table2[1W Return vs Nifty])</f>
        <v>-0.6060296830911498</v>
      </c>
      <c r="O65">
        <v>625.17999999999995</v>
      </c>
      <c r="P65">
        <v>589.52208299351798</v>
      </c>
      <c r="Q65">
        <v>481.614748526234</v>
      </c>
      <c r="R65">
        <v>62.5608418811563</v>
      </c>
      <c r="S65" s="2">
        <f>(Table2[[#This Row],[Close Price]]-Table2[[#This Row],[20D EMA]])/Table2[[#This Row],[20D EMA]]</f>
        <v>5.1217249432163693E-2</v>
      </c>
      <c r="T65" s="2">
        <f>(Table2[[#This Row],[Close Price]]-Table2[[#This Row],[50D EMA]])/Table2[[#This Row],[50D EMA]]</f>
        <v>0.11480132629268479</v>
      </c>
      <c r="U65" s="2">
        <f>(Table2[[#This Row],[Close Price]]-Table2[[#This Row],[200D EMA]])/Table2[[#This Row],[200D EMA]]</f>
        <v>0.36457615139707822</v>
      </c>
      <c r="V65">
        <v>0.97408979676985696</v>
      </c>
      <c r="W65">
        <v>637.5</v>
      </c>
      <c r="X65">
        <v>664</v>
      </c>
      <c r="Y65">
        <v>637.5</v>
      </c>
      <c r="Z65">
        <v>677.4</v>
      </c>
      <c r="AA65">
        <v>561.45000000000005</v>
      </c>
      <c r="AB65">
        <v>677.4</v>
      </c>
      <c r="AC65" s="2">
        <f>(Table2[[#This Row],[Close Price]]/Table2[[#This Row],[Day Low]])-1</f>
        <v>3.0901960784313731E-2</v>
      </c>
      <c r="AD65" s="2">
        <f>(Table2[[#This Row],[Day High]]/Table2[[#This Row],[Close Price]])-1</f>
        <v>1.0346926354229957E-2</v>
      </c>
      <c r="AE65" s="2">
        <f>(Table2[[#This Row],[Close Price]]/Table2[[#This Row],[Current Week Low]])-1</f>
        <v>3.0901960784313731E-2</v>
      </c>
      <c r="AF65" s="2">
        <f>(Table2[[#This Row],[Current Week High]]/Table2[[#This Row],[Close Price]])-1</f>
        <v>3.0736457699330311E-2</v>
      </c>
      <c r="AG65" s="2">
        <f>(Table2[[#This Row],[Close Price]]/Table2[[#This Row],[Current Month Low]])-1</f>
        <v>0.17054056460949329</v>
      </c>
      <c r="AH65" s="2">
        <f>(Table2[[#This Row],[Current Month High]]/Table2[[#This Row],[Close Price]])-1</f>
        <v>3.0736457699330311E-2</v>
      </c>
      <c r="AI65">
        <v>4.17681071211197</v>
      </c>
      <c r="AJ65">
        <v>180.974775545104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0.34</v>
      </c>
      <c r="AM65" t="s">
        <v>10656</v>
      </c>
      <c r="AN65">
        <v>14.1</v>
      </c>
      <c r="AO65" t="s">
        <v>10656</v>
      </c>
      <c r="AP65">
        <v>0.245060327399207</v>
      </c>
      <c r="AQ65">
        <f>(Table2[[#This Row],[Sharpe Ratio]]-AVERAGE(Table2[Sharpe Ratio]))/_xlfn.STDEV.P(Table2[Sharpe Ratio])</f>
        <v>2.0567738481120998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2.7838407883235945</v>
      </c>
      <c r="AS65">
        <f>_xlfn.RANK.AVG(Table2[[#This Row],[1Y Return vs Nifty Z-Score]],Table2[1Y Return vs Nifty Z-Score])</f>
        <v>91</v>
      </c>
      <c r="AT65">
        <f>_xlfn.RANK.AVG(Table2[[#This Row],[6M Return vs Nifty Z-Score]],Table2[6M Return vs Nifty Z-Score])</f>
        <v>237</v>
      </c>
      <c r="AU65">
        <f>_xlfn.RANK.AVG(Table2[[#This Row],[Sharpe Ratio Z-Score]],Table2[Sharpe Ratio Z-Score])</f>
        <v>12</v>
      </c>
      <c r="AV65">
        <f>(Table2[[#This Row],[Rank 1Y]]+Table2[[#This Row],[Rank 6M]]+Table2[[#This Row],[Rank Sharpe]])/3</f>
        <v>113.33333333333333</v>
      </c>
    </row>
    <row r="66" spans="1:48" x14ac:dyDescent="0.3">
      <c r="A66" t="s">
        <v>267</v>
      </c>
      <c r="B66" t="s">
        <v>268</v>
      </c>
      <c r="C66" t="s">
        <v>10622</v>
      </c>
      <c r="D66" t="s">
        <v>163</v>
      </c>
      <c r="E66">
        <v>104340.028432575</v>
      </c>
      <c r="F66">
        <v>296.2</v>
      </c>
      <c r="G66">
        <v>142.837450765997</v>
      </c>
      <c r="H66">
        <f>(Table2[[#This Row],[1Y Return vs Nifty]]-AVERAGE(Table2[1Y Return vs Nifty]))/_xlfn.STDEV.P(Table2[1Y Return vs Nifty])</f>
        <v>1.7332300934640548</v>
      </c>
      <c r="I66">
        <v>-3.56079384666665</v>
      </c>
      <c r="J66">
        <f>(Table2[[#This Row],[1M Return vs Nifty]]-AVERAGE(Table2[1M Return vs Nifty]))/_xlfn.STDEV.P(Table2[1M Return vs Nifty])</f>
        <v>-0.5333079649913075</v>
      </c>
      <c r="K66">
        <v>17.254907883080101</v>
      </c>
      <c r="L66">
        <f>(Table2[[#This Row],[6M Return vs Nifty]]-AVERAGE(Table2[6M Return vs Nifty]))/_xlfn.STDEV.P(Table2[6M Return vs Nifty])</f>
        <v>0.32475790312150477</v>
      </c>
      <c r="M66">
        <v>0.92892015508266901</v>
      </c>
      <c r="N66">
        <f>(Table2[[#This Row],[1W Return vs Nifty]]-AVERAGE(Table2[1W Return vs Nifty]))/_xlfn.STDEV.P(Table2[1W Return vs Nifty])</f>
        <v>-0.41397957189607965</v>
      </c>
      <c r="O66">
        <v>299.83</v>
      </c>
      <c r="P66">
        <v>299.78102635926501</v>
      </c>
      <c r="Q66">
        <v>248.73174312743899</v>
      </c>
      <c r="R66">
        <v>51.906059064836299</v>
      </c>
      <c r="S66" s="2">
        <f>(Table2[[#This Row],[Close Price]]-Table2[[#This Row],[20D EMA]])/Table2[[#This Row],[20D EMA]]</f>
        <v>-1.2106860554314097E-2</v>
      </c>
      <c r="T66" s="2">
        <f>(Table2[[#This Row],[Close Price]]-Table2[[#This Row],[50D EMA]])/Table2[[#This Row],[50D EMA]]</f>
        <v>-1.1945473677088002E-2</v>
      </c>
      <c r="U66" s="2">
        <f>(Table2[[#This Row],[Close Price]]-Table2[[#This Row],[200D EMA]])/Table2[[#This Row],[200D EMA]]</f>
        <v>0.19084116999188316</v>
      </c>
      <c r="V66">
        <v>0.39679512435848902</v>
      </c>
      <c r="W66">
        <v>295.25</v>
      </c>
      <c r="X66">
        <v>301.35000000000002</v>
      </c>
      <c r="Y66">
        <v>291.64999999999998</v>
      </c>
      <c r="Z66">
        <v>302.5</v>
      </c>
      <c r="AA66">
        <v>285</v>
      </c>
      <c r="AB66">
        <v>319.95</v>
      </c>
      <c r="AC66" s="2">
        <f>(Table2[[#This Row],[Close Price]]/Table2[[#This Row],[Day Low]])-1</f>
        <v>3.2176121930567181E-3</v>
      </c>
      <c r="AD66" s="2">
        <f>(Table2[[#This Row],[Day High]]/Table2[[#This Row],[Close Price]])-1</f>
        <v>1.7386900742741407E-2</v>
      </c>
      <c r="AE66" s="2">
        <f>(Table2[[#This Row],[Close Price]]/Table2[[#This Row],[Current Week Low]])-1</f>
        <v>1.5600891479513157E-2</v>
      </c>
      <c r="AF66" s="2">
        <f>(Table2[[#This Row],[Current Week High]]/Table2[[#This Row],[Close Price]])-1</f>
        <v>2.1269412559081768E-2</v>
      </c>
      <c r="AG66" s="2">
        <f>(Table2[[#This Row],[Close Price]]/Table2[[#This Row],[Current Month Low]])-1</f>
        <v>3.9298245614034943E-2</v>
      </c>
      <c r="AH66" s="2">
        <f>(Table2[[#This Row],[Current Month High]]/Table2[[#This Row],[Close Price]])-1</f>
        <v>8.0182309250506512E-2</v>
      </c>
      <c r="AI66">
        <v>13.217420661715</v>
      </c>
      <c r="AJ66">
        <v>182.09523809523799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0.06</v>
      </c>
      <c r="AM66" t="s">
        <v>10656</v>
      </c>
      <c r="AN66">
        <v>3.01</v>
      </c>
      <c r="AO66" t="s">
        <v>10656</v>
      </c>
      <c r="AP66">
        <v>0.180986011189782</v>
      </c>
      <c r="AQ66">
        <f>(Table2[[#This Row],[Sharpe Ratio]]-AVERAGE(Table2[Sharpe Ratio]))/_xlfn.STDEV.P(Table2[Sharpe Ratio])</f>
        <v>1.3190557292304066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2.4297561889285788</v>
      </c>
      <c r="AS66">
        <f>_xlfn.RANK.AVG(Table2[[#This Row],[1Y Return vs Nifty Z-Score]],Table2[1Y Return vs Nifty Z-Score])</f>
        <v>44</v>
      </c>
      <c r="AT66">
        <f>_xlfn.RANK.AVG(Table2[[#This Row],[6M Return vs Nifty Z-Score]],Table2[6M Return vs Nifty Z-Score])</f>
        <v>227</v>
      </c>
      <c r="AU66">
        <f>_xlfn.RANK.AVG(Table2[[#This Row],[Sharpe Ratio Z-Score]],Table2[Sharpe Ratio Z-Score])</f>
        <v>70</v>
      </c>
      <c r="AV66">
        <f>(Table2[[#This Row],[Rank 1Y]]+Table2[[#This Row],[Rank 6M]]+Table2[[#This Row],[Rank Sharpe]])/3</f>
        <v>113.66666666666667</v>
      </c>
    </row>
    <row r="67" spans="1:48" x14ac:dyDescent="0.3">
      <c r="A67" t="s">
        <v>169</v>
      </c>
      <c r="B67" t="s">
        <v>170</v>
      </c>
      <c r="C67" t="s">
        <v>10611</v>
      </c>
      <c r="D67" t="s">
        <v>124</v>
      </c>
      <c r="E67">
        <v>156768.99084000001</v>
      </c>
      <c r="F67">
        <v>586.70000000000005</v>
      </c>
      <c r="G67">
        <v>116.742582782824</v>
      </c>
      <c r="H67">
        <f>(Table2[[#This Row],[1Y Return vs Nifty]]-AVERAGE(Table2[1Y Return vs Nifty]))/_xlfn.STDEV.P(Table2[1Y Return vs Nifty])</f>
        <v>1.3263420929518566</v>
      </c>
      <c r="I67">
        <v>-5.6671696542060301</v>
      </c>
      <c r="J67">
        <f>(Table2[[#This Row],[1M Return vs Nifty]]-AVERAGE(Table2[1M Return vs Nifty]))/_xlfn.STDEV.P(Table2[1M Return vs Nifty])</f>
        <v>-0.71398860792041241</v>
      </c>
      <c r="K67">
        <v>14.7055316549407</v>
      </c>
      <c r="L67">
        <f>(Table2[[#This Row],[6M Return vs Nifty]]-AVERAGE(Table2[6M Return vs Nifty]))/_xlfn.STDEV.P(Table2[6M Return vs Nifty])</f>
        <v>0.23831422552921749</v>
      </c>
      <c r="M67">
        <v>2.4621173914293002</v>
      </c>
      <c r="N67">
        <f>(Table2[[#This Row],[1W Return vs Nifty]]-AVERAGE(Table2[1W Return vs Nifty]))/_xlfn.STDEV.P(Table2[1W Return vs Nifty])</f>
        <v>-7.7745352838135273E-2</v>
      </c>
      <c r="O67">
        <v>591.01</v>
      </c>
      <c r="P67">
        <v>578.20858971804796</v>
      </c>
      <c r="Q67">
        <v>477.136534415021</v>
      </c>
      <c r="R67">
        <v>53.864425218542898</v>
      </c>
      <c r="S67" s="2">
        <f>(Table2[[#This Row],[Close Price]]-Table2[[#This Row],[20D EMA]])/Table2[[#This Row],[20D EMA]]</f>
        <v>-7.2926008020167939E-3</v>
      </c>
      <c r="T67" s="2">
        <f>(Table2[[#This Row],[Close Price]]-Table2[[#This Row],[50D EMA]])/Table2[[#This Row],[50D EMA]]</f>
        <v>1.468572143850847E-2</v>
      </c>
      <c r="U67" s="2">
        <f>(Table2[[#This Row],[Close Price]]-Table2[[#This Row],[200D EMA]])/Table2[[#This Row],[200D EMA]]</f>
        <v>0.22962707250935219</v>
      </c>
      <c r="V67">
        <v>0.35593628764059598</v>
      </c>
      <c r="W67">
        <v>585.75</v>
      </c>
      <c r="X67">
        <v>597.04999999999995</v>
      </c>
      <c r="Y67">
        <v>580</v>
      </c>
      <c r="Z67">
        <v>604.95000000000005</v>
      </c>
      <c r="AA67">
        <v>560.04999999999995</v>
      </c>
      <c r="AB67">
        <v>646.95000000000005</v>
      </c>
      <c r="AC67" s="2">
        <f>(Table2[[#This Row],[Close Price]]/Table2[[#This Row],[Day Low]])-1</f>
        <v>1.6218523260778106E-3</v>
      </c>
      <c r="AD67" s="2">
        <f>(Table2[[#This Row],[Day High]]/Table2[[#This Row],[Close Price]])-1</f>
        <v>1.7641043122549771E-2</v>
      </c>
      <c r="AE67" s="2">
        <f>(Table2[[#This Row],[Close Price]]/Table2[[#This Row],[Current Week Low]])-1</f>
        <v>1.1551724137931041E-2</v>
      </c>
      <c r="AF67" s="2">
        <f>(Table2[[#This Row],[Current Week High]]/Table2[[#This Row],[Close Price]])-1</f>
        <v>3.1106187148457476E-2</v>
      </c>
      <c r="AG67" s="2">
        <f>(Table2[[#This Row],[Close Price]]/Table2[[#This Row],[Current Month Low]])-1</f>
        <v>4.7585037050263512E-2</v>
      </c>
      <c r="AH67" s="2">
        <f>(Table2[[#This Row],[Current Month High]]/Table2[[#This Row],[Close Price]])-1</f>
        <v>0.1026930288051815</v>
      </c>
      <c r="AI67">
        <v>11.470939151184499</v>
      </c>
      <c r="AJ67">
        <v>154.47842116677501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0.16</v>
      </c>
      <c r="AM67" t="s">
        <v>10656</v>
      </c>
      <c r="AN67">
        <v>3.76</v>
      </c>
      <c r="AO67" t="s">
        <v>10656</v>
      </c>
      <c r="AP67">
        <v>0.20184715590201199</v>
      </c>
      <c r="AQ67">
        <f>(Table2[[#This Row],[Sharpe Ratio]]-AVERAGE(Table2[Sharpe Ratio]))/_xlfn.STDEV.P(Table2[Sharpe Ratio])</f>
        <v>1.5592400237381234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2.3321623814606496</v>
      </c>
      <c r="AS67">
        <f>_xlfn.RANK.AVG(Table2[[#This Row],[1Y Return vs Nifty Z-Score]],Table2[1Y Return vs Nifty Z-Score])</f>
        <v>63</v>
      </c>
      <c r="AT67">
        <f>_xlfn.RANK.AVG(Table2[[#This Row],[6M Return vs Nifty Z-Score]],Table2[6M Return vs Nifty Z-Score])</f>
        <v>251</v>
      </c>
      <c r="AU67">
        <f>_xlfn.RANK.AVG(Table2[[#This Row],[Sharpe Ratio Z-Score]],Table2[Sharpe Ratio Z-Score])</f>
        <v>35</v>
      </c>
      <c r="AV67">
        <f>(Table2[[#This Row],[Rank 1Y]]+Table2[[#This Row],[Rank 6M]]+Table2[[#This Row],[Rank Sharpe]])/3</f>
        <v>116.33333333333333</v>
      </c>
    </row>
    <row r="68" spans="1:48" x14ac:dyDescent="0.3">
      <c r="A68" t="s">
        <v>652</v>
      </c>
      <c r="B68" t="s">
        <v>653</v>
      </c>
      <c r="C68" t="s">
        <v>10616</v>
      </c>
      <c r="D68" t="s">
        <v>484</v>
      </c>
      <c r="E68">
        <v>28336.901981300001</v>
      </c>
      <c r="F68">
        <v>1527.35</v>
      </c>
      <c r="G68">
        <v>116.320790664169</v>
      </c>
      <c r="H68">
        <f>(Table2[[#This Row],[1Y Return vs Nifty]]-AVERAGE(Table2[1Y Return vs Nifty]))/_xlfn.STDEV.P(Table2[1Y Return vs Nifty])</f>
        <v>1.3197652383802216</v>
      </c>
      <c r="I68">
        <v>-0.755602418559565</v>
      </c>
      <c r="J68">
        <f>(Table2[[#This Row],[1M Return vs Nifty]]-AVERAGE(Table2[1M Return vs Nifty]))/_xlfn.STDEV.P(Table2[1M Return vs Nifty])</f>
        <v>-0.29268433602849403</v>
      </c>
      <c r="K68">
        <v>66.864475319616901</v>
      </c>
      <c r="L68">
        <f>(Table2[[#This Row],[6M Return vs Nifty]]-AVERAGE(Table2[6M Return vs Nifty]))/_xlfn.STDEV.P(Table2[6M Return vs Nifty])</f>
        <v>2.0069079936582117</v>
      </c>
      <c r="M68">
        <v>-2.4715888119272802</v>
      </c>
      <c r="N68">
        <f>(Table2[[#This Row],[1W Return vs Nifty]]-AVERAGE(Table2[1W Return vs Nifty]))/_xlfn.STDEV.P(Table2[1W Return vs Nifty])</f>
        <v>-1.1597202044885262</v>
      </c>
      <c r="O68">
        <v>1555.52</v>
      </c>
      <c r="P68">
        <v>1504.9862791686401</v>
      </c>
      <c r="Q68">
        <v>1148.4376946544801</v>
      </c>
      <c r="R68">
        <v>47.617560046831798</v>
      </c>
      <c r="S68" s="2">
        <f>(Table2[[#This Row],[Close Price]]-Table2[[#This Row],[20D EMA]])/Table2[[#This Row],[20D EMA]]</f>
        <v>-1.8109699650277769E-2</v>
      </c>
      <c r="T68" s="2">
        <f>(Table2[[#This Row],[Close Price]]-Table2[[#This Row],[50D EMA]])/Table2[[#This Row],[50D EMA]]</f>
        <v>1.485975064418105E-2</v>
      </c>
      <c r="U68" s="2">
        <f>(Table2[[#This Row],[Close Price]]-Table2[[#This Row],[200D EMA]])/Table2[[#This Row],[200D EMA]]</f>
        <v>0.32993718954820594</v>
      </c>
      <c r="V68">
        <v>0.26667813461529599</v>
      </c>
      <c r="W68">
        <v>1524.1</v>
      </c>
      <c r="X68">
        <v>1552</v>
      </c>
      <c r="Y68">
        <v>1524.1</v>
      </c>
      <c r="Z68">
        <v>1583.8</v>
      </c>
      <c r="AA68">
        <v>1458.55</v>
      </c>
      <c r="AB68">
        <v>1666</v>
      </c>
      <c r="AC68" s="2">
        <f>(Table2[[#This Row],[Close Price]]/Table2[[#This Row],[Day Low]])-1</f>
        <v>2.1324060101042264E-3</v>
      </c>
      <c r="AD68" s="2">
        <f>(Table2[[#This Row],[Day High]]/Table2[[#This Row],[Close Price]])-1</f>
        <v>1.6139064392575397E-2</v>
      </c>
      <c r="AE68" s="2">
        <f>(Table2[[#This Row],[Close Price]]/Table2[[#This Row],[Current Week Low]])-1</f>
        <v>2.1324060101042264E-3</v>
      </c>
      <c r="AF68" s="2">
        <f>(Table2[[#This Row],[Current Week High]]/Table2[[#This Row],[Close Price]])-1</f>
        <v>3.6959439552165518E-2</v>
      </c>
      <c r="AG68" s="2">
        <f>(Table2[[#This Row],[Close Price]]/Table2[[#This Row],[Current Month Low]])-1</f>
        <v>4.7170134722841039E-2</v>
      </c>
      <c r="AH68" s="2">
        <f>(Table2[[#This Row],[Current Month High]]/Table2[[#This Row],[Close Price]])-1</f>
        <v>9.0778145153370238E-2</v>
      </c>
      <c r="AI68">
        <v>16.276557436082101</v>
      </c>
      <c r="AJ68">
        <v>154.98330550918101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0.27</v>
      </c>
      <c r="AM68" t="s">
        <v>10656</v>
      </c>
      <c r="AN68">
        <v>4.1500000000000004</v>
      </c>
      <c r="AO68" t="s">
        <v>10656</v>
      </c>
      <c r="AP68">
        <v>9.2743651096169E-2</v>
      </c>
      <c r="AQ68">
        <f>(Table2[[#This Row],[Sharpe Ratio]]-AVERAGE(Table2[Sharpe Ratio]))/_xlfn.STDEV.P(Table2[Sharpe Ratio])</f>
        <v>0.30307941071347833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2.1773481022348915</v>
      </c>
      <c r="AS68">
        <f>_xlfn.RANK.AVG(Table2[[#This Row],[1Y Return vs Nifty Z-Score]],Table2[1Y Return vs Nifty Z-Score])</f>
        <v>64</v>
      </c>
      <c r="AT68">
        <f>_xlfn.RANK.AVG(Table2[[#This Row],[6M Return vs Nifty Z-Score]],Table2[6M Return vs Nifty Z-Score])</f>
        <v>32</v>
      </c>
      <c r="AU68">
        <f>_xlfn.RANK.AVG(Table2[[#This Row],[Sharpe Ratio Z-Score]],Table2[Sharpe Ratio Z-Score])</f>
        <v>257</v>
      </c>
      <c r="AV68">
        <f>(Table2[[#This Row],[Rank 1Y]]+Table2[[#This Row],[Rank 6M]]+Table2[[#This Row],[Rank Sharpe]])/3</f>
        <v>117.66666666666667</v>
      </c>
    </row>
    <row r="69" spans="1:48" x14ac:dyDescent="0.3">
      <c r="A69" t="s">
        <v>207</v>
      </c>
      <c r="B69" t="s">
        <v>208</v>
      </c>
      <c r="C69" t="s">
        <v>10616</v>
      </c>
      <c r="D69" t="s">
        <v>104</v>
      </c>
      <c r="E69">
        <v>128570.45022625</v>
      </c>
      <c r="F69">
        <v>2767</v>
      </c>
      <c r="G69">
        <v>76.496607932501703</v>
      </c>
      <c r="H69">
        <f>(Table2[[#This Row],[1Y Return vs Nifty]]-AVERAGE(Table2[1Y Return vs Nifty]))/_xlfn.STDEV.P(Table2[1Y Return vs Nifty])</f>
        <v>0.69880091335778871</v>
      </c>
      <c r="I69">
        <v>9.8984950823622295</v>
      </c>
      <c r="J69">
        <f>(Table2[[#This Row],[1M Return vs Nifty]]-AVERAGE(Table2[1M Return vs Nifty]))/_xlfn.STDEV.P(Table2[1M Return vs Nifty])</f>
        <v>0.6212025304109039</v>
      </c>
      <c r="K69">
        <v>19.016624702396602</v>
      </c>
      <c r="L69">
        <f>(Table2[[#This Row],[6M Return vs Nifty]]-AVERAGE(Table2[6M Return vs Nifty]))/_xlfn.STDEV.P(Table2[6M Return vs Nifty])</f>
        <v>0.3844938020668911</v>
      </c>
      <c r="M69">
        <v>2.9074317517712198</v>
      </c>
      <c r="N69">
        <f>(Table2[[#This Row],[1W Return vs Nifty]]-AVERAGE(Table2[1W Return vs Nifty]))/_xlfn.STDEV.P(Table2[1W Return vs Nifty])</f>
        <v>1.9913267093659249E-2</v>
      </c>
      <c r="O69">
        <v>2589.8200000000002</v>
      </c>
      <c r="P69">
        <v>2481.94545763724</v>
      </c>
      <c r="Q69">
        <v>2137.8899104761399</v>
      </c>
      <c r="R69">
        <v>75.316188378574907</v>
      </c>
      <c r="S69" s="2">
        <f>(Table2[[#This Row],[Close Price]]-Table2[[#This Row],[20D EMA]])/Table2[[#This Row],[20D EMA]]</f>
        <v>6.8414021051656032E-2</v>
      </c>
      <c r="T69" s="2">
        <f>(Table2[[#This Row],[Close Price]]-Table2[[#This Row],[50D EMA]])/Table2[[#This Row],[50D EMA]]</f>
        <v>0.1148512516605123</v>
      </c>
      <c r="U69" s="2">
        <f>(Table2[[#This Row],[Close Price]]-Table2[[#This Row],[200D EMA]])/Table2[[#This Row],[200D EMA]]</f>
        <v>0.29426683125313402</v>
      </c>
      <c r="V69">
        <v>1.0728568277654</v>
      </c>
      <c r="W69">
        <v>2751.2</v>
      </c>
      <c r="X69">
        <v>2818</v>
      </c>
      <c r="Y69">
        <v>2585.25</v>
      </c>
      <c r="Z69">
        <v>2818</v>
      </c>
      <c r="AA69">
        <v>2427</v>
      </c>
      <c r="AB69">
        <v>2818</v>
      </c>
      <c r="AC69" s="2">
        <f>(Table2[[#This Row],[Close Price]]/Table2[[#This Row],[Day Low]])-1</f>
        <v>5.7429485315498852E-3</v>
      </c>
      <c r="AD69" s="2">
        <f>(Table2[[#This Row],[Day High]]/Table2[[#This Row],[Close Price]])-1</f>
        <v>1.8431514275388583E-2</v>
      </c>
      <c r="AE69" s="2">
        <f>(Table2[[#This Row],[Close Price]]/Table2[[#This Row],[Current Week Low]])-1</f>
        <v>7.0302678657770068E-2</v>
      </c>
      <c r="AF69" s="2">
        <f>(Table2[[#This Row],[Current Week High]]/Table2[[#This Row],[Close Price]])-1</f>
        <v>1.8431514275388583E-2</v>
      </c>
      <c r="AG69" s="2">
        <f>(Table2[[#This Row],[Close Price]]/Table2[[#This Row],[Current Month Low]])-1</f>
        <v>0.14009064688916362</v>
      </c>
      <c r="AH69" s="2">
        <f>(Table2[[#This Row],[Current Month High]]/Table2[[#This Row],[Close Price]])-1</f>
        <v>1.8431514275388583E-2</v>
      </c>
      <c r="AI69">
        <v>1.8431514275388501</v>
      </c>
      <c r="AJ69">
        <v>109.44667322685601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0.12</v>
      </c>
      <c r="AM69" t="s">
        <v>10656</v>
      </c>
      <c r="AN69">
        <v>11.63</v>
      </c>
      <c r="AO69" t="s">
        <v>10656</v>
      </c>
      <c r="AP69">
        <v>0.26738596418944199</v>
      </c>
      <c r="AQ69">
        <f>(Table2[[#This Row],[Sharpe Ratio]]-AVERAGE(Table2[Sharpe Ratio]))/_xlfn.STDEV.P(Table2[Sharpe Ratio])</f>
        <v>2.3138195374003985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4.0382300503296413</v>
      </c>
      <c r="AS69">
        <f>_xlfn.RANK.AVG(Table2[[#This Row],[1Y Return vs Nifty Z-Score]],Table2[1Y Return vs Nifty Z-Score])</f>
        <v>138</v>
      </c>
      <c r="AT69">
        <f>_xlfn.RANK.AVG(Table2[[#This Row],[6M Return vs Nifty Z-Score]],Table2[6M Return vs Nifty Z-Score])</f>
        <v>210</v>
      </c>
      <c r="AU69">
        <f>_xlfn.RANK.AVG(Table2[[#This Row],[Sharpe Ratio Z-Score]],Table2[Sharpe Ratio Z-Score])</f>
        <v>7</v>
      </c>
      <c r="AV69">
        <f>(Table2[[#This Row],[Rank 1Y]]+Table2[[#This Row],[Rank 6M]]+Table2[[#This Row],[Rank Sharpe]])/3</f>
        <v>118.33333333333333</v>
      </c>
    </row>
    <row r="70" spans="1:48" x14ac:dyDescent="0.3">
      <c r="A70" t="s">
        <v>722</v>
      </c>
      <c r="B70" t="s">
        <v>723</v>
      </c>
      <c r="C70" t="s">
        <v>10622</v>
      </c>
      <c r="D70" t="s">
        <v>724</v>
      </c>
      <c r="E70">
        <v>23585.11160244</v>
      </c>
      <c r="F70">
        <v>555.1</v>
      </c>
      <c r="G70">
        <v>49.598460012883102</v>
      </c>
      <c r="H70">
        <f>(Table2[[#This Row],[1Y Return vs Nifty]]-AVERAGE(Table2[1Y Return vs Nifty]))/_xlfn.STDEV.P(Table2[1Y Return vs Nifty])</f>
        <v>0.27938765433871926</v>
      </c>
      <c r="I70">
        <v>-15.598741998900501</v>
      </c>
      <c r="J70">
        <f>(Table2[[#This Row],[1M Return vs Nifty]]-AVERAGE(Table2[1M Return vs Nifty]))/_xlfn.STDEV.P(Table2[1M Return vs Nifty])</f>
        <v>-1.5658987324639253</v>
      </c>
      <c r="K70">
        <v>32.411034943822003</v>
      </c>
      <c r="L70">
        <f>(Table2[[#This Row],[6M Return vs Nifty]]-AVERAGE(Table2[6M Return vs Nifty]))/_xlfn.STDEV.P(Table2[6M Return vs Nifty])</f>
        <v>0.838668461604548</v>
      </c>
      <c r="M70">
        <v>-1.60595683905321</v>
      </c>
      <c r="N70">
        <f>(Table2[[#This Row],[1W Return vs Nifty]]-AVERAGE(Table2[1W Return vs Nifty]))/_xlfn.STDEV.P(Table2[1W Return vs Nifty])</f>
        <v>-0.96988481769612667</v>
      </c>
      <c r="O70">
        <v>575.07000000000005</v>
      </c>
      <c r="P70">
        <v>590.88398415246297</v>
      </c>
      <c r="Q70">
        <v>472.55214824687698</v>
      </c>
      <c r="R70">
        <v>43.761761941499401</v>
      </c>
      <c r="S70" s="2">
        <f>(Table2[[#This Row],[Close Price]]-Table2[[#This Row],[20D EMA]])/Table2[[#This Row],[20D EMA]]</f>
        <v>-3.4726207244335519E-2</v>
      </c>
      <c r="T70" s="2">
        <f>(Table2[[#This Row],[Close Price]]-Table2[[#This Row],[50D EMA]])/Table2[[#This Row],[50D EMA]]</f>
        <v>-6.0560084741152466E-2</v>
      </c>
      <c r="U70" s="2">
        <f>(Table2[[#This Row],[Close Price]]-Table2[[#This Row],[200D EMA]])/Table2[[#This Row],[200D EMA]]</f>
        <v>0.17468516873612283</v>
      </c>
      <c r="V70">
        <v>0.38266442459559902</v>
      </c>
      <c r="W70">
        <v>551.25</v>
      </c>
      <c r="X70">
        <v>559.70000000000005</v>
      </c>
      <c r="Y70">
        <v>528.75</v>
      </c>
      <c r="Z70">
        <v>578</v>
      </c>
      <c r="AA70">
        <v>528.75</v>
      </c>
      <c r="AB70">
        <v>617.6</v>
      </c>
      <c r="AC70" s="2">
        <f>(Table2[[#This Row],[Close Price]]/Table2[[#This Row],[Day Low]])-1</f>
        <v>6.9841269841270925E-3</v>
      </c>
      <c r="AD70" s="2">
        <f>(Table2[[#This Row],[Day High]]/Table2[[#This Row],[Close Price]])-1</f>
        <v>8.286795172041117E-3</v>
      </c>
      <c r="AE70" s="2">
        <f>(Table2[[#This Row],[Close Price]]/Table2[[#This Row],[Current Week Low]])-1</f>
        <v>4.9834515366430354E-2</v>
      </c>
      <c r="AF70" s="2">
        <f>(Table2[[#This Row],[Current Week High]]/Table2[[#This Row],[Close Price]])-1</f>
        <v>4.1253828139073967E-2</v>
      </c>
      <c r="AG70" s="2">
        <f>(Table2[[#This Row],[Close Price]]/Table2[[#This Row],[Current Month Low]])-1</f>
        <v>4.9834515366430354E-2</v>
      </c>
      <c r="AH70" s="2">
        <f>(Table2[[#This Row],[Current Month High]]/Table2[[#This Row],[Close Price]])-1</f>
        <v>0.11259232570707978</v>
      </c>
      <c r="AI70">
        <v>34.768510178346197</v>
      </c>
      <c r="AJ70">
        <v>108.058470764617</v>
      </c>
      <c r="AK70" t="str">
        <f>IF(AND(Table2[[#This Row],[20D EMA]]&gt;Table2[[#This Row],[50D EMA]],Table2[[#This Row],[50D EMA]]&gt;Table2[[#This Row],[200D EMA]]),"Uptrend","Downtrend/NoTrend")</f>
        <v>Downtrend/NoTrend</v>
      </c>
      <c r="AL70">
        <v>-0.05</v>
      </c>
      <c r="AM70" t="s">
        <v>10655</v>
      </c>
      <c r="AN70">
        <v>0.53</v>
      </c>
      <c r="AO70" t="s">
        <v>10656</v>
      </c>
      <c r="AP70">
        <v>0.249564838058282</v>
      </c>
      <c r="AQ70">
        <f>(Table2[[#This Row],[Sharpe Ratio]]-AVERAGE(Table2[Sharpe Ratio]))/_xlfn.STDEV.P(Table2[Sharpe Ratio])</f>
        <v>2.1086364246713876</v>
      </c>
      <c r="AR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">
        <f>_xlfn.RANK.AVG(Table2[[#This Row],[1Y Return vs Nifty Z-Score]],Table2[1Y Return vs Nifty Z-Score])</f>
        <v>221</v>
      </c>
      <c r="AT70">
        <f>_xlfn.RANK.AVG(Table2[[#This Row],[6M Return vs Nifty Z-Score]],Table2[6M Return vs Nifty Z-Score])</f>
        <v>125</v>
      </c>
      <c r="AU70">
        <f>_xlfn.RANK.AVG(Table2[[#This Row],[Sharpe Ratio Z-Score]],Table2[Sharpe Ratio Z-Score])</f>
        <v>9</v>
      </c>
      <c r="AV70">
        <f>(Table2[[#This Row],[Rank 1Y]]+Table2[[#This Row],[Rank 6M]]+Table2[[#This Row],[Rank Sharpe]])/3</f>
        <v>118.33333333333333</v>
      </c>
    </row>
    <row r="71" spans="1:48" x14ac:dyDescent="0.3">
      <c r="A71" t="s">
        <v>525</v>
      </c>
      <c r="B71" t="s">
        <v>526</v>
      </c>
      <c r="C71" t="s">
        <v>10611</v>
      </c>
      <c r="D71" t="s">
        <v>527</v>
      </c>
      <c r="E71">
        <v>39981.071499555001</v>
      </c>
      <c r="F71">
        <v>1084.95</v>
      </c>
      <c r="G71">
        <v>83.991429853717904</v>
      </c>
      <c r="H71">
        <f>(Table2[[#This Row],[1Y Return vs Nifty]]-AVERAGE(Table2[1Y Return vs Nifty]))/_xlfn.STDEV.P(Table2[1Y Return vs Nifty])</f>
        <v>0.81566500738904124</v>
      </c>
      <c r="I71">
        <v>10.690464984840199</v>
      </c>
      <c r="J71">
        <f>(Table2[[#This Row],[1M Return vs Nifty]]-AVERAGE(Table2[1M Return vs Nifty]))/_xlfn.STDEV.P(Table2[1M Return vs Nifty])</f>
        <v>0.689136101736611</v>
      </c>
      <c r="K71">
        <v>38.580487392165999</v>
      </c>
      <c r="L71">
        <f>(Table2[[#This Row],[6M Return vs Nifty]]-AVERAGE(Table2[6M Return vs Nifty]))/_xlfn.STDEV.P(Table2[6M Return vs Nifty])</f>
        <v>1.0478608720769793</v>
      </c>
      <c r="M71">
        <v>2.9804373777468598</v>
      </c>
      <c r="N71">
        <f>(Table2[[#This Row],[1W Return vs Nifty]]-AVERAGE(Table2[1W Return vs Nifty]))/_xlfn.STDEV.P(Table2[1W Return vs Nifty])</f>
        <v>3.5923594437613587E-2</v>
      </c>
      <c r="O71">
        <v>1050.74</v>
      </c>
      <c r="P71">
        <v>984.40564922389694</v>
      </c>
      <c r="Q71">
        <v>791.58040989090898</v>
      </c>
      <c r="R71">
        <v>67.433662608309604</v>
      </c>
      <c r="S71" s="2">
        <f>(Table2[[#This Row],[Close Price]]-Table2[[#This Row],[20D EMA]])/Table2[[#This Row],[20D EMA]]</f>
        <v>3.2558006738108415E-2</v>
      </c>
      <c r="T71" s="2">
        <f>(Table2[[#This Row],[Close Price]]-Table2[[#This Row],[50D EMA]])/Table2[[#This Row],[50D EMA]]</f>
        <v>0.10213711273942</v>
      </c>
      <c r="U71" s="2">
        <f>(Table2[[#This Row],[Close Price]]-Table2[[#This Row],[200D EMA]])/Table2[[#This Row],[200D EMA]]</f>
        <v>0.37061249424997966</v>
      </c>
      <c r="V71">
        <v>0.85688575167386505</v>
      </c>
      <c r="W71">
        <v>1076.9000000000001</v>
      </c>
      <c r="X71">
        <v>1108.8</v>
      </c>
      <c r="Y71">
        <v>1070.55</v>
      </c>
      <c r="Z71">
        <v>1112.8499999999999</v>
      </c>
      <c r="AA71">
        <v>982.4</v>
      </c>
      <c r="AB71">
        <v>1215</v>
      </c>
      <c r="AC71" s="2">
        <f>(Table2[[#This Row],[Close Price]]/Table2[[#This Row],[Day Low]])-1</f>
        <v>7.4751601820037816E-3</v>
      </c>
      <c r="AD71" s="2">
        <f>(Table2[[#This Row],[Day High]]/Table2[[#This Row],[Close Price]])-1</f>
        <v>2.1982579842388938E-2</v>
      </c>
      <c r="AE71" s="2">
        <f>(Table2[[#This Row],[Close Price]]/Table2[[#This Row],[Current Week Low]])-1</f>
        <v>1.3451029844472551E-2</v>
      </c>
      <c r="AF71" s="2">
        <f>(Table2[[#This Row],[Current Week High]]/Table2[[#This Row],[Close Price]])-1</f>
        <v>2.5715470759021031E-2</v>
      </c>
      <c r="AG71" s="2">
        <f>(Table2[[#This Row],[Close Price]]/Table2[[#This Row],[Current Month Low]])-1</f>
        <v>0.10438721498371351</v>
      </c>
      <c r="AH71" s="2">
        <f>(Table2[[#This Row],[Current Month High]]/Table2[[#This Row],[Close Price]])-1</f>
        <v>0.11986727498963079</v>
      </c>
      <c r="AI71">
        <v>11.986727498963001</v>
      </c>
      <c r="AJ71">
        <v>128.41052631578901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0.31</v>
      </c>
      <c r="AM71" t="s">
        <v>10656</v>
      </c>
      <c r="AN71">
        <v>9.1300000000000008</v>
      </c>
      <c r="AO71" t="s">
        <v>10656</v>
      </c>
      <c r="AP71">
        <v>0.14089530449827301</v>
      </c>
      <c r="AQ71">
        <f>(Table2[[#This Row],[Sharpe Ratio]]-AVERAGE(Table2[Sharpe Ratio]))/_xlfn.STDEV.P(Table2[Sharpe Ratio])</f>
        <v>0.85747232928540196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3.4460579049256475</v>
      </c>
      <c r="AS71">
        <f>_xlfn.RANK.AVG(Table2[[#This Row],[1Y Return vs Nifty Z-Score]],Table2[1Y Return vs Nifty Z-Score])</f>
        <v>120</v>
      </c>
      <c r="AT71">
        <f>_xlfn.RANK.AVG(Table2[[#This Row],[6M Return vs Nifty Z-Score]],Table2[6M Return vs Nifty Z-Score])</f>
        <v>97</v>
      </c>
      <c r="AU71">
        <f>_xlfn.RANK.AVG(Table2[[#This Row],[Sharpe Ratio Z-Score]],Table2[Sharpe Ratio Z-Score])</f>
        <v>140</v>
      </c>
      <c r="AV71">
        <f>(Table2[[#This Row],[Rank 1Y]]+Table2[[#This Row],[Rank 6M]]+Table2[[#This Row],[Rank Sharpe]])/3</f>
        <v>119</v>
      </c>
    </row>
    <row r="72" spans="1:48" x14ac:dyDescent="0.3">
      <c r="A72" t="s">
        <v>111</v>
      </c>
      <c r="B72" t="s">
        <v>112</v>
      </c>
      <c r="C72" t="s">
        <v>10622</v>
      </c>
      <c r="D72" t="s">
        <v>113</v>
      </c>
      <c r="E72">
        <v>251280.232529275</v>
      </c>
      <c r="F72">
        <v>7022.15</v>
      </c>
      <c r="G72">
        <v>61.186405441173299</v>
      </c>
      <c r="H72">
        <f>(Table2[[#This Row],[1Y Return vs Nifty]]-AVERAGE(Table2[1Y Return vs Nifty]))/_xlfn.STDEV.P(Table2[1Y Return vs Nifty])</f>
        <v>0.46007436823211323</v>
      </c>
      <c r="I72">
        <v>-0.60569752009521505</v>
      </c>
      <c r="J72">
        <f>(Table2[[#This Row],[1M Return vs Nifty]]-AVERAGE(Table2[1M Return vs Nifty]))/_xlfn.STDEV.P(Table2[1M Return vs Nifty])</f>
        <v>-0.27982579799562474</v>
      </c>
      <c r="K72">
        <v>43.040179956172103</v>
      </c>
      <c r="L72">
        <f>(Table2[[#This Row],[6M Return vs Nifty]]-AVERAGE(Table2[6M Return vs Nifty]))/_xlfn.STDEV.P(Table2[6M Return vs Nifty])</f>
        <v>1.1990791277069148</v>
      </c>
      <c r="M72">
        <v>-1.2453688198199</v>
      </c>
      <c r="N72">
        <f>(Table2[[#This Row],[1W Return vs Nifty]]-AVERAGE(Table2[1W Return vs Nifty]))/_xlfn.STDEV.P(Table2[1W Return vs Nifty])</f>
        <v>-0.89080690901331183</v>
      </c>
      <c r="O72">
        <v>7035.79</v>
      </c>
      <c r="P72">
        <v>7032.5877288466099</v>
      </c>
      <c r="Q72">
        <v>5835.4859217479898</v>
      </c>
      <c r="R72">
        <v>53.434883653435698</v>
      </c>
      <c r="S72" s="2">
        <f>(Table2[[#This Row],[Close Price]]-Table2[[#This Row],[20D EMA]])/Table2[[#This Row],[20D EMA]]</f>
        <v>-1.938659340315775E-3</v>
      </c>
      <c r="T72" s="2">
        <f>(Table2[[#This Row],[Close Price]]-Table2[[#This Row],[50D EMA]])/Table2[[#This Row],[50D EMA]]</f>
        <v>-1.4841946164135735E-3</v>
      </c>
      <c r="U72" s="2">
        <f>(Table2[[#This Row],[Close Price]]-Table2[[#This Row],[200D EMA]])/Table2[[#This Row],[200D EMA]]</f>
        <v>0.20335308732893845</v>
      </c>
      <c r="V72">
        <v>0.86907795724659898</v>
      </c>
      <c r="W72">
        <v>7010</v>
      </c>
      <c r="X72">
        <v>7107.95</v>
      </c>
      <c r="Y72">
        <v>7004.4</v>
      </c>
      <c r="Z72">
        <v>7244</v>
      </c>
      <c r="AA72">
        <v>6565.7</v>
      </c>
      <c r="AB72">
        <v>7256.75</v>
      </c>
      <c r="AC72" s="2">
        <f>(Table2[[#This Row],[Close Price]]/Table2[[#This Row],[Day Low]])-1</f>
        <v>1.7332382310983885E-3</v>
      </c>
      <c r="AD72" s="2">
        <f>(Table2[[#This Row],[Day High]]/Table2[[#This Row],[Close Price]])-1</f>
        <v>1.2218480095127493E-2</v>
      </c>
      <c r="AE72" s="2">
        <f>(Table2[[#This Row],[Close Price]]/Table2[[#This Row],[Current Week Low]])-1</f>
        <v>2.5341214093999032E-3</v>
      </c>
      <c r="AF72" s="2">
        <f>(Table2[[#This Row],[Current Week High]]/Table2[[#This Row],[Close Price]])-1</f>
        <v>3.1592888217995885E-2</v>
      </c>
      <c r="AG72" s="2">
        <f>(Table2[[#This Row],[Close Price]]/Table2[[#This Row],[Current Month Low]])-1</f>
        <v>6.9520386249752431E-2</v>
      </c>
      <c r="AH72" s="2">
        <f>(Table2[[#This Row],[Current Month High]]/Table2[[#This Row],[Close Price]])-1</f>
        <v>3.3408571448915181E-2</v>
      </c>
      <c r="AI72">
        <v>13.479489899817001</v>
      </c>
      <c r="AJ72">
        <v>116.332409118915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-0.03</v>
      </c>
      <c r="AM72" t="s">
        <v>10655</v>
      </c>
      <c r="AN72">
        <v>6.53</v>
      </c>
      <c r="AO72" t="s">
        <v>10656</v>
      </c>
      <c r="AP72">
        <v>0.15763497068830001</v>
      </c>
      <c r="AQ72">
        <f>(Table2[[#This Row],[Sharpe Ratio]]-AVERAGE(Table2[Sharpe Ratio]))/_xlfn.STDEV.P(Table2[Sharpe Ratio])</f>
        <v>1.0502040786504885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1.53872486758058</v>
      </c>
      <c r="AS72">
        <f>_xlfn.RANK.AVG(Table2[[#This Row],[1Y Return vs Nifty Z-Score]],Table2[1Y Return vs Nifty Z-Score])</f>
        <v>175</v>
      </c>
      <c r="AT72">
        <f>_xlfn.RANK.AVG(Table2[[#This Row],[6M Return vs Nifty Z-Score]],Table2[6M Return vs Nifty Z-Score])</f>
        <v>81</v>
      </c>
      <c r="AU72">
        <f>_xlfn.RANK.AVG(Table2[[#This Row],[Sharpe Ratio Z-Score]],Table2[Sharpe Ratio Z-Score])</f>
        <v>109</v>
      </c>
      <c r="AV72">
        <f>(Table2[[#This Row],[Rank 1Y]]+Table2[[#This Row],[Rank 6M]]+Table2[[#This Row],[Rank Sharpe]])/3</f>
        <v>121.66666666666667</v>
      </c>
    </row>
    <row r="73" spans="1:48" x14ac:dyDescent="0.3">
      <c r="A73" t="s">
        <v>1064</v>
      </c>
      <c r="B73" t="s">
        <v>1065</v>
      </c>
      <c r="C73" t="s">
        <v>10616</v>
      </c>
      <c r="D73" t="s">
        <v>198</v>
      </c>
      <c r="E73">
        <v>12659.289416355001</v>
      </c>
      <c r="F73">
        <v>631.15</v>
      </c>
      <c r="G73">
        <v>72.604880496132907</v>
      </c>
      <c r="H73">
        <f>(Table2[[#This Row],[1Y Return vs Nifty]]-AVERAGE(Table2[1Y Return vs Nifty]))/_xlfn.STDEV.P(Table2[1Y Return vs Nifty])</f>
        <v>0.63811859083584055</v>
      </c>
      <c r="I73">
        <v>13.146149795171601</v>
      </c>
      <c r="J73">
        <f>(Table2[[#This Row],[1M Return vs Nifty]]-AVERAGE(Table2[1M Return vs Nifty]))/_xlfn.STDEV.P(Table2[1M Return vs Nifty])</f>
        <v>0.89977976217640154</v>
      </c>
      <c r="K73">
        <v>33.892337534338502</v>
      </c>
      <c r="L73">
        <f>(Table2[[#This Row],[6M Return vs Nifty]]-AVERAGE(Table2[6M Return vs Nifty]))/_xlfn.STDEV.P(Table2[6M Return vs Nifty])</f>
        <v>0.88889613774659859</v>
      </c>
      <c r="M73">
        <v>3.4484990192734499</v>
      </c>
      <c r="N73">
        <f>(Table2[[#This Row],[1W Return vs Nifty]]-AVERAGE(Table2[1W Return vs Nifty]))/_xlfn.STDEV.P(Table2[1W Return vs Nifty])</f>
        <v>0.13857075344546602</v>
      </c>
      <c r="O73">
        <v>523.61</v>
      </c>
      <c r="P73">
        <v>496.28929770724602</v>
      </c>
      <c r="Q73">
        <v>427.28548355983497</v>
      </c>
      <c r="R73">
        <v>75.004074847454405</v>
      </c>
      <c r="S73" s="2">
        <f>(Table2[[#This Row],[Close Price]]-Table2[[#This Row],[20D EMA]])/Table2[[#This Row],[20D EMA]]</f>
        <v>0.2053818681843356</v>
      </c>
      <c r="T73" s="2">
        <f>(Table2[[#This Row],[Close Price]]-Table2[[#This Row],[50D EMA]])/Table2[[#This Row],[50D EMA]]</f>
        <v>0.27173808283955048</v>
      </c>
      <c r="U73" s="2">
        <f>(Table2[[#This Row],[Close Price]]-Table2[[#This Row],[200D EMA]])/Table2[[#This Row],[200D EMA]]</f>
        <v>0.47711547497872536</v>
      </c>
      <c r="V73">
        <v>2.2628822280005099</v>
      </c>
      <c r="W73">
        <v>538.04999999999995</v>
      </c>
      <c r="X73">
        <v>645.65</v>
      </c>
      <c r="Y73">
        <v>516.65</v>
      </c>
      <c r="Z73">
        <v>645.65</v>
      </c>
      <c r="AA73">
        <v>488.45</v>
      </c>
      <c r="AB73">
        <v>645.65</v>
      </c>
      <c r="AC73" s="2">
        <f>(Table2[[#This Row],[Close Price]]/Table2[[#This Row],[Day Low]])-1</f>
        <v>0.17303224607378498</v>
      </c>
      <c r="AD73" s="2">
        <f>(Table2[[#This Row],[Day High]]/Table2[[#This Row],[Close Price]])-1</f>
        <v>2.2973936465182643E-2</v>
      </c>
      <c r="AE73" s="2">
        <f>(Table2[[#This Row],[Close Price]]/Table2[[#This Row],[Current Week Low]])-1</f>
        <v>0.22162005225975023</v>
      </c>
      <c r="AF73" s="2">
        <f>(Table2[[#This Row],[Current Week High]]/Table2[[#This Row],[Close Price]])-1</f>
        <v>2.2973936465182643E-2</v>
      </c>
      <c r="AG73" s="2">
        <f>(Table2[[#This Row],[Close Price]]/Table2[[#This Row],[Current Month Low]])-1</f>
        <v>0.29214863343228581</v>
      </c>
      <c r="AH73" s="2">
        <f>(Table2[[#This Row],[Current Month High]]/Table2[[#This Row],[Close Price]])-1</f>
        <v>2.2973936465182643E-2</v>
      </c>
      <c r="AI73">
        <v>2.2973936465182598</v>
      </c>
      <c r="AJ73">
        <v>105.95529450155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0.38</v>
      </c>
      <c r="AM73" t="s">
        <v>10656</v>
      </c>
      <c r="AN73">
        <v>23.13</v>
      </c>
      <c r="AO73" t="s">
        <v>10656</v>
      </c>
      <c r="AP73">
        <v>0.16403157460544199</v>
      </c>
      <c r="AQ73">
        <f>(Table2[[#This Row],[Sharpe Ratio]]-AVERAGE(Table2[Sharpe Ratio]))/_xlfn.STDEV.P(Table2[Sharpe Ratio])</f>
        <v>1.1238512260279445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3.6892164702322514</v>
      </c>
      <c r="AS73">
        <f>_xlfn.RANK.AVG(Table2[[#This Row],[1Y Return vs Nifty Z-Score]],Table2[1Y Return vs Nifty Z-Score])</f>
        <v>148</v>
      </c>
      <c r="AT73">
        <f>_xlfn.RANK.AVG(Table2[[#This Row],[6M Return vs Nifty Z-Score]],Table2[6M Return vs Nifty Z-Score])</f>
        <v>120</v>
      </c>
      <c r="AU73">
        <f>_xlfn.RANK.AVG(Table2[[#This Row],[Sharpe Ratio Z-Score]],Table2[Sharpe Ratio Z-Score])</f>
        <v>100</v>
      </c>
      <c r="AV73">
        <f>(Table2[[#This Row],[Rank 1Y]]+Table2[[#This Row],[Rank 6M]]+Table2[[#This Row],[Rank Sharpe]])/3</f>
        <v>122.66666666666667</v>
      </c>
    </row>
    <row r="74" spans="1:48" x14ac:dyDescent="0.3">
      <c r="A74" t="s">
        <v>1250</v>
      </c>
      <c r="B74" t="s">
        <v>1251</v>
      </c>
      <c r="C74" t="s">
        <v>10622</v>
      </c>
      <c r="D74" t="s">
        <v>263</v>
      </c>
      <c r="E74">
        <v>9330.5634259679991</v>
      </c>
      <c r="F74">
        <v>80.11</v>
      </c>
      <c r="G74">
        <v>58.2327474490993</v>
      </c>
      <c r="H74">
        <f>(Table2[[#This Row],[1Y Return vs Nifty]]-AVERAGE(Table2[1Y Return vs Nifty]))/_xlfn.STDEV.P(Table2[1Y Return vs Nifty])</f>
        <v>0.41401902909926774</v>
      </c>
      <c r="I74">
        <v>1.2218641910876901E-2</v>
      </c>
      <c r="J74">
        <f>(Table2[[#This Row],[1M Return vs Nifty]]-AVERAGE(Table2[1M Return vs Nifty]))/_xlfn.STDEV.P(Table2[1M Return vs Nifty])</f>
        <v>-0.2268222033721338</v>
      </c>
      <c r="K74">
        <v>26.130899655046001</v>
      </c>
      <c r="L74">
        <f>(Table2[[#This Row],[6M Return vs Nifty]]-AVERAGE(Table2[6M Return vs Nifty]))/_xlfn.STDEV.P(Table2[6M Return vs Nifty])</f>
        <v>0.62572304219302999</v>
      </c>
      <c r="M74">
        <v>5.1750718062020002</v>
      </c>
      <c r="N74">
        <f>(Table2[[#This Row],[1W Return vs Nifty]]-AVERAGE(Table2[1W Return vs Nifty]))/_xlfn.STDEV.P(Table2[1W Return vs Nifty])</f>
        <v>0.51721274346296597</v>
      </c>
      <c r="O74">
        <v>80.510000000000005</v>
      </c>
      <c r="P74">
        <v>77.484664399193406</v>
      </c>
      <c r="Q74">
        <v>61.277063840101903</v>
      </c>
      <c r="R74">
        <v>54.9191266586366</v>
      </c>
      <c r="S74" s="2">
        <f>(Table2[[#This Row],[Close Price]]-Table2[[#This Row],[20D EMA]])/Table2[[#This Row],[20D EMA]]</f>
        <v>-4.9683269159111372E-3</v>
      </c>
      <c r="T74" s="2">
        <f>(Table2[[#This Row],[Close Price]]-Table2[[#This Row],[50D EMA]])/Table2[[#This Row],[50D EMA]]</f>
        <v>3.388200260223264E-2</v>
      </c>
      <c r="U74" s="2">
        <f>(Table2[[#This Row],[Close Price]]-Table2[[#This Row],[200D EMA]])/Table2[[#This Row],[200D EMA]]</f>
        <v>0.30734070759397497</v>
      </c>
      <c r="V74">
        <v>0.467889912531812</v>
      </c>
      <c r="W74">
        <v>79.849999999999994</v>
      </c>
      <c r="X74">
        <v>82.15</v>
      </c>
      <c r="Y74">
        <v>77.19</v>
      </c>
      <c r="Z74">
        <v>82.99</v>
      </c>
      <c r="AA74">
        <v>74.59</v>
      </c>
      <c r="AB74">
        <v>87.75</v>
      </c>
      <c r="AC74" s="2">
        <f>(Table2[[#This Row],[Close Price]]/Table2[[#This Row],[Day Low]])-1</f>
        <v>3.2561051972448407E-3</v>
      </c>
      <c r="AD74" s="2">
        <f>(Table2[[#This Row],[Day High]]/Table2[[#This Row],[Close Price]])-1</f>
        <v>2.5464985644738647E-2</v>
      </c>
      <c r="AE74" s="2">
        <f>(Table2[[#This Row],[Close Price]]/Table2[[#This Row],[Current Week Low]])-1</f>
        <v>3.7828734292006727E-2</v>
      </c>
      <c r="AF74" s="2">
        <f>(Table2[[#This Row],[Current Week High]]/Table2[[#This Row],[Close Price]])-1</f>
        <v>3.5950567969042613E-2</v>
      </c>
      <c r="AG74" s="2">
        <f>(Table2[[#This Row],[Close Price]]/Table2[[#This Row],[Current Month Low]])-1</f>
        <v>7.400455825177632E-2</v>
      </c>
      <c r="AH74" s="2">
        <f>(Table2[[#This Row],[Current Month High]]/Table2[[#This Row],[Close Price]])-1</f>
        <v>9.5368867806765678E-2</v>
      </c>
      <c r="AI74">
        <v>16.5896891773811</v>
      </c>
      <c r="AJ74">
        <v>110.840799354632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0.18</v>
      </c>
      <c r="AM74" t="s">
        <v>10656</v>
      </c>
      <c r="AN74">
        <v>3.64</v>
      </c>
      <c r="AO74" t="s">
        <v>10656</v>
      </c>
      <c r="AP74">
        <v>0.23073927573706399</v>
      </c>
      <c r="AQ74">
        <f>(Table2[[#This Row],[Sharpe Ratio]]-AVERAGE(Table2[Sharpe Ratio]))/_xlfn.STDEV.P(Table2[Sharpe Ratio])</f>
        <v>1.8918887597083056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3.222021371091436</v>
      </c>
      <c r="AS74">
        <f>_xlfn.RANK.AVG(Table2[[#This Row],[1Y Return vs Nifty Z-Score]],Table2[1Y Return vs Nifty Z-Score])</f>
        <v>186</v>
      </c>
      <c r="AT74">
        <f>_xlfn.RANK.AVG(Table2[[#This Row],[6M Return vs Nifty Z-Score]],Table2[6M Return vs Nifty Z-Score])</f>
        <v>166</v>
      </c>
      <c r="AU74">
        <f>_xlfn.RANK.AVG(Table2[[#This Row],[Sharpe Ratio Z-Score]],Table2[Sharpe Ratio Z-Score])</f>
        <v>21</v>
      </c>
      <c r="AV74">
        <f>(Table2[[#This Row],[Rank 1Y]]+Table2[[#This Row],[Rank 6M]]+Table2[[#This Row],[Rank Sharpe]])/3</f>
        <v>124.33333333333333</v>
      </c>
    </row>
    <row r="75" spans="1:48" x14ac:dyDescent="0.3">
      <c r="A75" t="s">
        <v>1557</v>
      </c>
      <c r="B75" t="s">
        <v>1558</v>
      </c>
      <c r="C75" t="s">
        <v>10623</v>
      </c>
      <c r="D75" t="s">
        <v>139</v>
      </c>
      <c r="E75">
        <v>6385.8846893999998</v>
      </c>
      <c r="F75">
        <v>215.42</v>
      </c>
      <c r="G75">
        <v>106.233104685947</v>
      </c>
      <c r="H75">
        <f>(Table2[[#This Row],[1Y Return vs Nifty]]-AVERAGE(Table2[1Y Return vs Nifty]))/_xlfn.STDEV.P(Table2[1Y Return vs Nifty])</f>
        <v>1.1624715367941294</v>
      </c>
      <c r="I75">
        <v>5.7230210654368099</v>
      </c>
      <c r="J75">
        <f>(Table2[[#This Row],[1M Return vs Nifty]]-AVERAGE(Table2[1M Return vs Nifty]))/_xlfn.STDEV.P(Table2[1M Return vs Nifty])</f>
        <v>0.2630388412859504</v>
      </c>
      <c r="K75">
        <v>21.059283261693899</v>
      </c>
      <c r="L75">
        <f>(Table2[[#This Row],[6M Return vs Nifty]]-AVERAGE(Table2[6M Return vs Nifty]))/_xlfn.STDEV.P(Table2[6M Return vs Nifty])</f>
        <v>0.45375581054646752</v>
      </c>
      <c r="M75">
        <v>0.77253732642684803</v>
      </c>
      <c r="N75">
        <f>(Table2[[#This Row],[1W Return vs Nifty]]-AVERAGE(Table2[1W Return vs Nifty]))/_xlfn.STDEV.P(Table2[1W Return vs Nifty])</f>
        <v>-0.44827474085454661</v>
      </c>
      <c r="O75">
        <v>214.42</v>
      </c>
      <c r="P75">
        <v>204.35515138257301</v>
      </c>
      <c r="Q75">
        <v>163.05610244832701</v>
      </c>
      <c r="R75">
        <v>51.003981215947398</v>
      </c>
      <c r="S75" s="2">
        <f>(Table2[[#This Row],[Close Price]]-Table2[[#This Row],[20D EMA]])/Table2[[#This Row],[20D EMA]]</f>
        <v>4.6637440537263316E-3</v>
      </c>
      <c r="T75" s="2">
        <f>(Table2[[#This Row],[Close Price]]-Table2[[#This Row],[50D EMA]])/Table2[[#This Row],[50D EMA]]</f>
        <v>5.4145190579083992E-2</v>
      </c>
      <c r="U75" s="2">
        <f>(Table2[[#This Row],[Close Price]]-Table2[[#This Row],[200D EMA]])/Table2[[#This Row],[200D EMA]]</f>
        <v>0.32114037294781567</v>
      </c>
      <c r="V75">
        <v>0.379025426085212</v>
      </c>
      <c r="W75">
        <v>213.4</v>
      </c>
      <c r="X75">
        <v>221.01</v>
      </c>
      <c r="Y75">
        <v>210.1</v>
      </c>
      <c r="Z75">
        <v>228.95</v>
      </c>
      <c r="AA75">
        <v>205.1</v>
      </c>
      <c r="AB75">
        <v>228.95</v>
      </c>
      <c r="AC75" s="2">
        <f>(Table2[[#This Row],[Close Price]]/Table2[[#This Row],[Day Low]])-1</f>
        <v>9.4657919400187307E-3</v>
      </c>
      <c r="AD75" s="2">
        <f>(Table2[[#This Row],[Day High]]/Table2[[#This Row],[Close Price]])-1</f>
        <v>2.5949308327917642E-2</v>
      </c>
      <c r="AE75" s="2">
        <f>(Table2[[#This Row],[Close Price]]/Table2[[#This Row],[Current Week Low]])-1</f>
        <v>2.5321275583055636E-2</v>
      </c>
      <c r="AF75" s="2">
        <f>(Table2[[#This Row],[Current Week High]]/Table2[[#This Row],[Close Price]])-1</f>
        <v>6.2807538761489257E-2</v>
      </c>
      <c r="AG75" s="2">
        <f>(Table2[[#This Row],[Close Price]]/Table2[[#This Row],[Current Month Low]])-1</f>
        <v>5.0316918576304159E-2</v>
      </c>
      <c r="AH75" s="2">
        <f>(Table2[[#This Row],[Current Month High]]/Table2[[#This Row],[Close Price]])-1</f>
        <v>6.2807538761489257E-2</v>
      </c>
      <c r="AI75">
        <v>10.932132578219299</v>
      </c>
      <c r="AJ75">
        <v>158.918269230769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0.38</v>
      </c>
      <c r="AM75" t="s">
        <v>10656</v>
      </c>
      <c r="AN75">
        <v>2.06</v>
      </c>
      <c r="AO75" t="s">
        <v>10656</v>
      </c>
      <c r="AP75">
        <v>0.165994957061258</v>
      </c>
      <c r="AQ75">
        <f>(Table2[[#This Row],[Sharpe Ratio]]-AVERAGE(Table2[Sharpe Ratio]))/_xlfn.STDEV.P(Table2[Sharpe Ratio])</f>
        <v>1.1464565833323561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2.5774480311043568</v>
      </c>
      <c r="AS75">
        <f>_xlfn.RANK.AVG(Table2[[#This Row],[1Y Return vs Nifty Z-Score]],Table2[1Y Return vs Nifty Z-Score])</f>
        <v>82</v>
      </c>
      <c r="AT75">
        <f>_xlfn.RANK.AVG(Table2[[#This Row],[6M Return vs Nifty Z-Score]],Table2[6M Return vs Nifty Z-Score])</f>
        <v>199</v>
      </c>
      <c r="AU75">
        <f>_xlfn.RANK.AVG(Table2[[#This Row],[Sharpe Ratio Z-Score]],Table2[Sharpe Ratio Z-Score])</f>
        <v>94</v>
      </c>
      <c r="AV75">
        <f>(Table2[[#This Row],[Rank 1Y]]+Table2[[#This Row],[Rank 6M]]+Table2[[#This Row],[Rank Sharpe]])/3</f>
        <v>125</v>
      </c>
    </row>
    <row r="76" spans="1:48" x14ac:dyDescent="0.3">
      <c r="A76" t="s">
        <v>1422</v>
      </c>
      <c r="B76" t="s">
        <v>1423</v>
      </c>
      <c r="C76" t="s">
        <v>10616</v>
      </c>
      <c r="D76" t="s">
        <v>198</v>
      </c>
      <c r="E76">
        <v>7682.7961309000002</v>
      </c>
      <c r="F76">
        <v>538.9</v>
      </c>
      <c r="G76">
        <v>67.094835170913598</v>
      </c>
      <c r="H76">
        <f>(Table2[[#This Row],[1Y Return vs Nifty]]-AVERAGE(Table2[1Y Return vs Nifty]))/_xlfn.STDEV.P(Table2[1Y Return vs Nifty])</f>
        <v>0.5522024127369215</v>
      </c>
      <c r="I76">
        <v>10.417431756767201</v>
      </c>
      <c r="J76">
        <f>(Table2[[#This Row],[1M Return vs Nifty]]-AVERAGE(Table2[1M Return vs Nifty]))/_xlfn.STDEV.P(Table2[1M Return vs Nifty])</f>
        <v>0.66571586541759109</v>
      </c>
      <c r="K76">
        <v>37.796988777139298</v>
      </c>
      <c r="L76">
        <f>(Table2[[#This Row],[6M Return vs Nifty]]-AVERAGE(Table2[6M Return vs Nifty]))/_xlfn.STDEV.P(Table2[6M Return vs Nifty])</f>
        <v>1.0212941766933004</v>
      </c>
      <c r="M76">
        <v>0.78534832159269696</v>
      </c>
      <c r="N76">
        <f>(Table2[[#This Row],[1W Return vs Nifty]]-AVERAGE(Table2[1W Return vs Nifty]))/_xlfn.STDEV.P(Table2[1W Return vs Nifty])</f>
        <v>-0.44546525564753675</v>
      </c>
      <c r="O76">
        <v>506.89</v>
      </c>
      <c r="P76">
        <v>478.36454548548801</v>
      </c>
      <c r="Q76">
        <v>397.35936816343298</v>
      </c>
      <c r="R76">
        <v>66.693453751007297</v>
      </c>
      <c r="S76" s="2">
        <f>(Table2[[#This Row],[Close Price]]-Table2[[#This Row],[20D EMA]])/Table2[[#This Row],[20D EMA]]</f>
        <v>6.3149795813687376E-2</v>
      </c>
      <c r="T76" s="2">
        <f>(Table2[[#This Row],[Close Price]]-Table2[[#This Row],[50D EMA]])/Table2[[#This Row],[50D EMA]]</f>
        <v>0.12654669976236441</v>
      </c>
      <c r="U76" s="2">
        <f>(Table2[[#This Row],[Close Price]]-Table2[[#This Row],[200D EMA]])/Table2[[#This Row],[200D EMA]]</f>
        <v>0.3562030825918559</v>
      </c>
      <c r="V76">
        <v>1.2988255365049</v>
      </c>
      <c r="W76">
        <v>532.04999999999995</v>
      </c>
      <c r="X76">
        <v>547</v>
      </c>
      <c r="Y76">
        <v>477.85</v>
      </c>
      <c r="Z76">
        <v>547</v>
      </c>
      <c r="AA76">
        <v>459.15</v>
      </c>
      <c r="AB76">
        <v>547</v>
      </c>
      <c r="AC76" s="2">
        <f>(Table2[[#This Row],[Close Price]]/Table2[[#This Row],[Day Low]])-1</f>
        <v>1.2874729818626029E-2</v>
      </c>
      <c r="AD76" s="2">
        <f>(Table2[[#This Row],[Day High]]/Table2[[#This Row],[Close Price]])-1</f>
        <v>1.5030617925403611E-2</v>
      </c>
      <c r="AE76" s="2">
        <f>(Table2[[#This Row],[Close Price]]/Table2[[#This Row],[Current Week Low]])-1</f>
        <v>0.12775975724599764</v>
      </c>
      <c r="AF76" s="2">
        <f>(Table2[[#This Row],[Current Week High]]/Table2[[#This Row],[Close Price]])-1</f>
        <v>1.5030617925403611E-2</v>
      </c>
      <c r="AG76" s="2">
        <f>(Table2[[#This Row],[Close Price]]/Table2[[#This Row],[Current Month Low]])-1</f>
        <v>0.17369051508221722</v>
      </c>
      <c r="AH76" s="2">
        <f>(Table2[[#This Row],[Current Month High]]/Table2[[#This Row],[Close Price]])-1</f>
        <v>1.5030617925403611E-2</v>
      </c>
      <c r="AI76">
        <v>1.50306179254036</v>
      </c>
      <c r="AJ76">
        <v>118.31071500911401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0.33</v>
      </c>
      <c r="AM76" t="s">
        <v>10656</v>
      </c>
      <c r="AN76">
        <v>13.68</v>
      </c>
      <c r="AO76" t="s">
        <v>10656</v>
      </c>
      <c r="AP76">
        <v>0.15651951749870599</v>
      </c>
      <c r="AQ76">
        <f>(Table2[[#This Row],[Sharpe Ratio]]-AVERAGE(Table2[Sharpe Ratio]))/_xlfn.STDEV.P(Table2[Sharpe Ratio])</f>
        <v>1.0373613348272335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2.8311085340275093</v>
      </c>
      <c r="AS76">
        <f>_xlfn.RANK.AVG(Table2[[#This Row],[1Y Return vs Nifty Z-Score]],Table2[1Y Return vs Nifty Z-Score])</f>
        <v>163</v>
      </c>
      <c r="AT76">
        <f>_xlfn.RANK.AVG(Table2[[#This Row],[6M Return vs Nifty Z-Score]],Table2[6M Return vs Nifty Z-Score])</f>
        <v>100</v>
      </c>
      <c r="AU76">
        <f>_xlfn.RANK.AVG(Table2[[#This Row],[Sharpe Ratio Z-Score]],Table2[Sharpe Ratio Z-Score])</f>
        <v>113</v>
      </c>
      <c r="AV76">
        <f>(Table2[[#This Row],[Rank 1Y]]+Table2[[#This Row],[Rank 6M]]+Table2[[#This Row],[Rank Sharpe]])/3</f>
        <v>125.33333333333333</v>
      </c>
    </row>
    <row r="77" spans="1:48" x14ac:dyDescent="0.3">
      <c r="A77" t="s">
        <v>1522</v>
      </c>
      <c r="B77" t="s">
        <v>1523</v>
      </c>
      <c r="C77" t="s">
        <v>10622</v>
      </c>
      <c r="D77" t="s">
        <v>163</v>
      </c>
      <c r="E77">
        <v>6656.7505551249997</v>
      </c>
      <c r="F77">
        <v>432.25</v>
      </c>
      <c r="G77">
        <v>42.311573480872802</v>
      </c>
      <c r="H77">
        <f>(Table2[[#This Row],[1Y Return vs Nifty]]-AVERAGE(Table2[1Y Return vs Nifty]))/_xlfn.STDEV.P(Table2[1Y Return vs Nifty])</f>
        <v>0.1657658229165081</v>
      </c>
      <c r="I77">
        <v>7.1377255610964596</v>
      </c>
      <c r="J77">
        <f>(Table2[[#This Row],[1M Return vs Nifty]]-AVERAGE(Table2[1M Return vs Nifty]))/_xlfn.STDEV.P(Table2[1M Return vs Nifty])</f>
        <v>0.38438932248478175</v>
      </c>
      <c r="K77">
        <v>39.861408200225398</v>
      </c>
      <c r="L77">
        <f>(Table2[[#This Row],[6M Return vs Nifty]]-AVERAGE(Table2[6M Return vs Nifty]))/_xlfn.STDEV.P(Table2[6M Return vs Nifty])</f>
        <v>1.0912940476636013</v>
      </c>
      <c r="M77">
        <v>3.0303059041231202</v>
      </c>
      <c r="N77">
        <f>(Table2[[#This Row],[1W Return vs Nifty]]-AVERAGE(Table2[1W Return vs Nifty]))/_xlfn.STDEV.P(Table2[1W Return vs Nifty])</f>
        <v>4.6859894493597738E-2</v>
      </c>
      <c r="O77">
        <v>411.74</v>
      </c>
      <c r="P77">
        <v>390.88237931745903</v>
      </c>
      <c r="Q77">
        <v>325.909148142736</v>
      </c>
      <c r="R77">
        <v>62.629910287687103</v>
      </c>
      <c r="S77" s="2">
        <f>(Table2[[#This Row],[Close Price]]-Table2[[#This Row],[20D EMA]])/Table2[[#This Row],[20D EMA]]</f>
        <v>4.9812988779326738E-2</v>
      </c>
      <c r="T77" s="2">
        <f>(Table2[[#This Row],[Close Price]]-Table2[[#This Row],[50D EMA]])/Table2[[#This Row],[50D EMA]]</f>
        <v>0.10583137759951018</v>
      </c>
      <c r="U77" s="2">
        <f>(Table2[[#This Row],[Close Price]]-Table2[[#This Row],[200D EMA]])/Table2[[#This Row],[200D EMA]]</f>
        <v>0.32628986471619598</v>
      </c>
      <c r="V77">
        <v>0.99970651169042801</v>
      </c>
      <c r="W77">
        <v>426.5</v>
      </c>
      <c r="X77">
        <v>436.5</v>
      </c>
      <c r="Y77">
        <v>417.3</v>
      </c>
      <c r="Z77">
        <v>439.65</v>
      </c>
      <c r="AA77">
        <v>383</v>
      </c>
      <c r="AB77">
        <v>441.25</v>
      </c>
      <c r="AC77" s="2">
        <f>(Table2[[#This Row],[Close Price]]/Table2[[#This Row],[Day Low]])-1</f>
        <v>1.3481828839390309E-2</v>
      </c>
      <c r="AD77" s="2">
        <f>(Table2[[#This Row],[Day High]]/Table2[[#This Row],[Close Price]])-1</f>
        <v>9.8322729901676453E-3</v>
      </c>
      <c r="AE77" s="2">
        <f>(Table2[[#This Row],[Close Price]]/Table2[[#This Row],[Current Week Low]])-1</f>
        <v>3.5825545171339623E-2</v>
      </c>
      <c r="AF77" s="2">
        <f>(Table2[[#This Row],[Current Week High]]/Table2[[#This Row],[Close Price]])-1</f>
        <v>1.7119722382880287E-2</v>
      </c>
      <c r="AG77" s="2">
        <f>(Table2[[#This Row],[Close Price]]/Table2[[#This Row],[Current Month Low]])-1</f>
        <v>0.12859007832898173</v>
      </c>
      <c r="AH77" s="2">
        <f>(Table2[[#This Row],[Current Month High]]/Table2[[#This Row],[Close Price]])-1</f>
        <v>2.0821283979178817E-2</v>
      </c>
      <c r="AI77">
        <v>2.08212839791788</v>
      </c>
      <c r="AJ77">
        <v>91.218756912187501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0.3</v>
      </c>
      <c r="AM77" t="s">
        <v>10656</v>
      </c>
      <c r="AN77">
        <v>12.11</v>
      </c>
      <c r="AO77" t="s">
        <v>10656</v>
      </c>
      <c r="AP77">
        <v>0.20009196585230599</v>
      </c>
      <c r="AQ77">
        <f>(Table2[[#This Row],[Sharpe Ratio]]-AVERAGE(Table2[Sharpe Ratio]))/_xlfn.STDEV.P(Table2[Sharpe Ratio])</f>
        <v>1.5390316847600394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3.2273407723185281</v>
      </c>
      <c r="AS77">
        <f>_xlfn.RANK.AVG(Table2[[#This Row],[1Y Return vs Nifty Z-Score]],Table2[1Y Return vs Nifty Z-Score])</f>
        <v>249</v>
      </c>
      <c r="AT77">
        <f>_xlfn.RANK.AVG(Table2[[#This Row],[6M Return vs Nifty Z-Score]],Table2[6M Return vs Nifty Z-Score])</f>
        <v>92</v>
      </c>
      <c r="AU77">
        <f>_xlfn.RANK.AVG(Table2[[#This Row],[Sharpe Ratio Z-Score]],Table2[Sharpe Ratio Z-Score])</f>
        <v>36</v>
      </c>
      <c r="AV77">
        <f>(Table2[[#This Row],[Rank 1Y]]+Table2[[#This Row],[Rank 6M]]+Table2[[#This Row],[Rank Sharpe]])/3</f>
        <v>125.66666666666667</v>
      </c>
    </row>
    <row r="78" spans="1:48" x14ac:dyDescent="0.3">
      <c r="A78" t="s">
        <v>157</v>
      </c>
      <c r="B78" t="s">
        <v>158</v>
      </c>
      <c r="C78" t="s">
        <v>10611</v>
      </c>
      <c r="D78" t="s">
        <v>124</v>
      </c>
      <c r="E78">
        <v>170780.26608</v>
      </c>
      <c r="F78">
        <v>514.79999999999995</v>
      </c>
      <c r="G78">
        <v>107.72611416303199</v>
      </c>
      <c r="H78">
        <f>(Table2[[#This Row],[1Y Return vs Nifty]]-AVERAGE(Table2[1Y Return vs Nifty]))/_xlfn.STDEV.P(Table2[1Y Return vs Nifty])</f>
        <v>1.1857515028498538</v>
      </c>
      <c r="I78">
        <v>-6.6254720256305299</v>
      </c>
      <c r="J78">
        <f>(Table2[[#This Row],[1M Return vs Nifty]]-AVERAGE(Table2[1M Return vs Nifty]))/_xlfn.STDEV.P(Table2[1M Return vs Nifty])</f>
        <v>-0.79618984094336986</v>
      </c>
      <c r="K78">
        <v>12.927038297426501</v>
      </c>
      <c r="L78">
        <f>(Table2[[#This Row],[6M Return vs Nifty]]-AVERAGE(Table2[6M Return vs Nifty]))/_xlfn.STDEV.P(Table2[6M Return vs Nifty])</f>
        <v>0.1780094714878005</v>
      </c>
      <c r="M78">
        <v>4.0338364239694302</v>
      </c>
      <c r="N78">
        <f>(Table2[[#This Row],[1W Return vs Nifty]]-AVERAGE(Table2[1W Return vs Nifty]))/_xlfn.STDEV.P(Table2[1W Return vs Nifty])</f>
        <v>0.26693679826193423</v>
      </c>
      <c r="O78">
        <v>512.12</v>
      </c>
      <c r="P78">
        <v>507.79626280082101</v>
      </c>
      <c r="Q78">
        <v>426.79533277508801</v>
      </c>
      <c r="R78">
        <v>56.615479115110901</v>
      </c>
      <c r="S78" s="2">
        <f>(Table2[[#This Row],[Close Price]]-Table2[[#This Row],[20D EMA]])/Table2[[#This Row],[20D EMA]]</f>
        <v>5.233148480824709E-3</v>
      </c>
      <c r="T78" s="2">
        <f>(Table2[[#This Row],[Close Price]]-Table2[[#This Row],[50D EMA]])/Table2[[#This Row],[50D EMA]]</f>
        <v>1.3792415801858908E-2</v>
      </c>
      <c r="U78" s="2">
        <f>(Table2[[#This Row],[Close Price]]-Table2[[#This Row],[200D EMA]])/Table2[[#This Row],[200D EMA]]</f>
        <v>0.20619875726543738</v>
      </c>
      <c r="V78">
        <v>0.43603699006552898</v>
      </c>
      <c r="W78">
        <v>513.5</v>
      </c>
      <c r="X78">
        <v>523</v>
      </c>
      <c r="Y78">
        <v>503.15</v>
      </c>
      <c r="Z78">
        <v>524.29999999999995</v>
      </c>
      <c r="AA78">
        <v>471.35</v>
      </c>
      <c r="AB78">
        <v>559.5</v>
      </c>
      <c r="AC78" s="2">
        <f>(Table2[[#This Row],[Close Price]]/Table2[[#This Row],[Day Low]])-1</f>
        <v>2.5316455696202667E-3</v>
      </c>
      <c r="AD78" s="2">
        <f>(Table2[[#This Row],[Day High]]/Table2[[#This Row],[Close Price]])-1</f>
        <v>1.5928515928516074E-2</v>
      </c>
      <c r="AE78" s="2">
        <f>(Table2[[#This Row],[Close Price]]/Table2[[#This Row],[Current Week Low]])-1</f>
        <v>2.3154128987379563E-2</v>
      </c>
      <c r="AF78" s="2">
        <f>(Table2[[#This Row],[Current Week High]]/Table2[[#This Row],[Close Price]])-1</f>
        <v>1.8453768453768449E-2</v>
      </c>
      <c r="AG78" s="2">
        <f>(Table2[[#This Row],[Close Price]]/Table2[[#This Row],[Current Month Low]])-1</f>
        <v>9.2182030338389565E-2</v>
      </c>
      <c r="AH78" s="2">
        <f>(Table2[[#This Row],[Current Month High]]/Table2[[#This Row],[Close Price]])-1</f>
        <v>8.6829836829837026E-2</v>
      </c>
      <c r="AI78">
        <v>12.6651126651126</v>
      </c>
      <c r="AJ78">
        <v>156.82215016213499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0.08</v>
      </c>
      <c r="AM78" t="s">
        <v>10656</v>
      </c>
      <c r="AN78">
        <v>8.6</v>
      </c>
      <c r="AO78" t="s">
        <v>10656</v>
      </c>
      <c r="AP78">
        <v>0.19978522884068201</v>
      </c>
      <c r="AQ78">
        <f>(Table2[[#This Row],[Sharpe Ratio]]-AVERAGE(Table2[Sharpe Ratio]))/_xlfn.STDEV.P(Table2[Sharpe Ratio])</f>
        <v>1.5355000754570696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2.3700080071132881</v>
      </c>
      <c r="AS78">
        <f>_xlfn.RANK.AVG(Table2[[#This Row],[1Y Return vs Nifty Z-Score]],Table2[1Y Return vs Nifty Z-Score])</f>
        <v>79</v>
      </c>
      <c r="AT78">
        <f>_xlfn.RANK.AVG(Table2[[#This Row],[6M Return vs Nifty Z-Score]],Table2[6M Return vs Nifty Z-Score])</f>
        <v>264</v>
      </c>
      <c r="AU78">
        <f>_xlfn.RANK.AVG(Table2[[#This Row],[Sharpe Ratio Z-Score]],Table2[Sharpe Ratio Z-Score])</f>
        <v>38</v>
      </c>
      <c r="AV78">
        <f>(Table2[[#This Row],[Rank 1Y]]+Table2[[#This Row],[Rank 6M]]+Table2[[#This Row],[Rank Sharpe]])/3</f>
        <v>127</v>
      </c>
    </row>
    <row r="79" spans="1:48" x14ac:dyDescent="0.3">
      <c r="A79" t="s">
        <v>650</v>
      </c>
      <c r="B79" t="s">
        <v>651</v>
      </c>
      <c r="C79" t="s">
        <v>10609</v>
      </c>
      <c r="D79" t="s">
        <v>417</v>
      </c>
      <c r="E79">
        <v>28397.654999999999</v>
      </c>
      <c r="F79">
        <v>797.7</v>
      </c>
      <c r="G79">
        <v>83.199560999595207</v>
      </c>
      <c r="H79">
        <f>(Table2[[#This Row],[1Y Return vs Nifty]]-AVERAGE(Table2[1Y Return vs Nifty]))/_xlfn.STDEV.P(Table2[1Y Return vs Nifty])</f>
        <v>0.80331767783253083</v>
      </c>
      <c r="I79">
        <v>-5.8974873435672404</v>
      </c>
      <c r="J79">
        <f>(Table2[[#This Row],[1M Return vs Nifty]]-AVERAGE(Table2[1M Return vs Nifty]))/_xlfn.STDEV.P(Table2[1M Return vs Nifty])</f>
        <v>-0.7337447919986666</v>
      </c>
      <c r="K79">
        <v>67.970818593097306</v>
      </c>
      <c r="L79">
        <f>(Table2[[#This Row],[6M Return vs Nifty]]-AVERAGE(Table2[6M Return vs Nifty]))/_xlfn.STDEV.P(Table2[6M Return vs Nifty])</f>
        <v>2.044421633341333</v>
      </c>
      <c r="M79">
        <v>6.1448556195005599</v>
      </c>
      <c r="N79">
        <f>(Table2[[#This Row],[1W Return vs Nifty]]-AVERAGE(Table2[1W Return vs Nifty]))/_xlfn.STDEV.P(Table2[1W Return vs Nifty])</f>
        <v>0.72988890500918757</v>
      </c>
      <c r="O79">
        <v>791.17</v>
      </c>
      <c r="P79">
        <v>785.29013650463799</v>
      </c>
      <c r="Q79">
        <v>606.14692553498196</v>
      </c>
      <c r="R79">
        <v>61.874018629850603</v>
      </c>
      <c r="S79" s="2">
        <f>(Table2[[#This Row],[Close Price]]-Table2[[#This Row],[20D EMA]])/Table2[[#This Row],[20D EMA]]</f>
        <v>8.2535991000670991E-3</v>
      </c>
      <c r="T79" s="2">
        <f>(Table2[[#This Row],[Close Price]]-Table2[[#This Row],[50D EMA]])/Table2[[#This Row],[50D EMA]]</f>
        <v>1.580290254325481E-2</v>
      </c>
      <c r="U79" s="2">
        <f>(Table2[[#This Row],[Close Price]]-Table2[[#This Row],[200D EMA]])/Table2[[#This Row],[200D EMA]]</f>
        <v>0.31601756339183673</v>
      </c>
      <c r="V79">
        <v>0.49801460640950501</v>
      </c>
      <c r="W79">
        <v>795.35</v>
      </c>
      <c r="X79">
        <v>807.5</v>
      </c>
      <c r="Y79">
        <v>752.2</v>
      </c>
      <c r="Z79">
        <v>836.8</v>
      </c>
      <c r="AA79">
        <v>712</v>
      </c>
      <c r="AB79">
        <v>840.25</v>
      </c>
      <c r="AC79" s="2">
        <f>(Table2[[#This Row],[Close Price]]/Table2[[#This Row],[Day Low]])-1</f>
        <v>2.9546740428743057E-3</v>
      </c>
      <c r="AD79" s="2">
        <f>(Table2[[#This Row],[Day High]]/Table2[[#This Row],[Close Price]])-1</f>
        <v>1.228532029585061E-2</v>
      </c>
      <c r="AE79" s="2">
        <f>(Table2[[#This Row],[Close Price]]/Table2[[#This Row],[Current Week Low]])-1</f>
        <v>6.0489231587343761E-2</v>
      </c>
      <c r="AF79" s="2">
        <f>(Table2[[#This Row],[Current Week High]]/Table2[[#This Row],[Close Price]])-1</f>
        <v>4.9015920772220056E-2</v>
      </c>
      <c r="AG79" s="2">
        <f>(Table2[[#This Row],[Close Price]]/Table2[[#This Row],[Current Month Low]])-1</f>
        <v>0.12036516853932588</v>
      </c>
      <c r="AH79" s="2">
        <f>(Table2[[#This Row],[Current Month High]]/Table2[[#This Row],[Close Price]])-1</f>
        <v>5.3340854958004114E-2</v>
      </c>
      <c r="AI79">
        <v>21.599598846684199</v>
      </c>
      <c r="AJ79">
        <v>184.892857142857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</v>
      </c>
      <c r="AM79" t="s">
        <v>10657</v>
      </c>
      <c r="AN79">
        <v>8.61</v>
      </c>
      <c r="AO79" t="s">
        <v>10656</v>
      </c>
      <c r="AP79">
        <v>0.10498570290500001</v>
      </c>
      <c r="AQ79">
        <f>(Table2[[#This Row],[Sharpe Ratio]]-AVERAGE(Table2[Sharpe Ratio]))/_xlfn.STDEV.P(Table2[Sharpe Ratio])</f>
        <v>0.44402798365095431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3.2879114078353391</v>
      </c>
      <c r="AS79">
        <f>_xlfn.RANK.AVG(Table2[[#This Row],[1Y Return vs Nifty Z-Score]],Table2[1Y Return vs Nifty Z-Score])</f>
        <v>123</v>
      </c>
      <c r="AT79">
        <f>_xlfn.RANK.AVG(Table2[[#This Row],[6M Return vs Nifty Z-Score]],Table2[6M Return vs Nifty Z-Score])</f>
        <v>29</v>
      </c>
      <c r="AU79">
        <f>_xlfn.RANK.AVG(Table2[[#This Row],[Sharpe Ratio Z-Score]],Table2[Sharpe Ratio Z-Score])</f>
        <v>229</v>
      </c>
      <c r="AV79">
        <f>(Table2[[#This Row],[Rank 1Y]]+Table2[[#This Row],[Rank 6M]]+Table2[[#This Row],[Rank Sharpe]])/3</f>
        <v>127</v>
      </c>
    </row>
    <row r="80" spans="1:48" x14ac:dyDescent="0.3">
      <c r="A80" t="s">
        <v>1354</v>
      </c>
      <c r="B80" t="s">
        <v>1355</v>
      </c>
      <c r="C80" t="s">
        <v>10624</v>
      </c>
      <c r="D80" t="s">
        <v>303</v>
      </c>
      <c r="E80">
        <v>8341.8174708699898</v>
      </c>
      <c r="F80">
        <v>1943.75</v>
      </c>
      <c r="G80">
        <v>91.115065235402398</v>
      </c>
      <c r="H80">
        <f>(Table2[[#This Row],[1Y Return vs Nifty]]-AVERAGE(Table2[1Y Return vs Nifty]))/_xlfn.STDEV.P(Table2[1Y Return vs Nifty])</f>
        <v>0.92674132165515044</v>
      </c>
      <c r="I80">
        <v>34.9928407031516</v>
      </c>
      <c r="J80">
        <f>(Table2[[#This Row],[1M Return vs Nifty]]-AVERAGE(Table2[1M Return vs Nifty]))/_xlfn.STDEV.P(Table2[1M Return vs Nifty])</f>
        <v>2.7737445812740789</v>
      </c>
      <c r="K80">
        <v>46.850199451666903</v>
      </c>
      <c r="L80">
        <f>(Table2[[#This Row],[6M Return vs Nifty]]-AVERAGE(Table2[6M Return vs Nifty]))/_xlfn.STDEV.P(Table2[6M Return vs Nifty])</f>
        <v>1.3282684145817087</v>
      </c>
      <c r="M80">
        <v>6.4997031603847901</v>
      </c>
      <c r="N80">
        <f>(Table2[[#This Row],[1W Return vs Nifty]]-AVERAGE(Table2[1W Return vs Nifty]))/_xlfn.STDEV.P(Table2[1W Return vs Nifty])</f>
        <v>0.80770791156971511</v>
      </c>
      <c r="O80">
        <v>1823.93</v>
      </c>
      <c r="P80">
        <v>1650.6887430776001</v>
      </c>
      <c r="Q80">
        <v>1324.6767493321399</v>
      </c>
      <c r="R80">
        <v>71.358520937836204</v>
      </c>
      <c r="S80" s="2">
        <f>(Table2[[#This Row],[Close Price]]-Table2[[#This Row],[20D EMA]])/Table2[[#This Row],[20D EMA]]</f>
        <v>6.5693310598542665E-2</v>
      </c>
      <c r="T80" s="2">
        <f>(Table2[[#This Row],[Close Price]]-Table2[[#This Row],[50D EMA]])/Table2[[#This Row],[50D EMA]]</f>
        <v>0.17753877473957119</v>
      </c>
      <c r="U80" s="2">
        <f>(Table2[[#This Row],[Close Price]]-Table2[[#This Row],[200D EMA]])/Table2[[#This Row],[200D EMA]]</f>
        <v>0.46733910818618746</v>
      </c>
      <c r="V80">
        <v>1.1302531973149901</v>
      </c>
      <c r="W80">
        <v>1930</v>
      </c>
      <c r="X80">
        <v>2021.5</v>
      </c>
      <c r="Y80">
        <v>1820</v>
      </c>
      <c r="Z80">
        <v>2026</v>
      </c>
      <c r="AA80">
        <v>1692.4</v>
      </c>
      <c r="AB80">
        <v>2026</v>
      </c>
      <c r="AC80" s="2">
        <f>(Table2[[#This Row],[Close Price]]/Table2[[#This Row],[Day Low]])-1</f>
        <v>7.1243523316062429E-3</v>
      </c>
      <c r="AD80" s="2">
        <f>(Table2[[#This Row],[Day High]]/Table2[[#This Row],[Close Price]])-1</f>
        <v>4.0000000000000036E-2</v>
      </c>
      <c r="AE80" s="2">
        <f>(Table2[[#This Row],[Close Price]]/Table2[[#This Row],[Current Week Low]])-1</f>
        <v>6.7994505494505475E-2</v>
      </c>
      <c r="AF80" s="2">
        <f>(Table2[[#This Row],[Current Week High]]/Table2[[#This Row],[Close Price]])-1</f>
        <v>4.2315112540192823E-2</v>
      </c>
      <c r="AG80" s="2">
        <f>(Table2[[#This Row],[Close Price]]/Table2[[#This Row],[Current Month Low]])-1</f>
        <v>0.14851689907823196</v>
      </c>
      <c r="AH80" s="2">
        <f>(Table2[[#This Row],[Current Month High]]/Table2[[#This Row],[Close Price]])-1</f>
        <v>4.2315112540192823E-2</v>
      </c>
      <c r="AI80">
        <v>4.2315112540192796</v>
      </c>
      <c r="AJ80">
        <v>122.88155028093099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0.5</v>
      </c>
      <c r="AM80" t="s">
        <v>10656</v>
      </c>
      <c r="AN80">
        <v>13.59</v>
      </c>
      <c r="AO80" t="s">
        <v>10656</v>
      </c>
      <c r="AP80">
        <v>0.11896642417433299</v>
      </c>
      <c r="AQ80">
        <f>(Table2[[#This Row],[Sharpe Ratio]]-AVERAGE(Table2[Sharpe Ratio]))/_xlfn.STDEV.P(Table2[Sharpe Ratio])</f>
        <v>0.60499468615482743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6.4414569152354817</v>
      </c>
      <c r="AS80">
        <f>_xlfn.RANK.AVG(Table2[[#This Row],[1Y Return vs Nifty Z-Score]],Table2[1Y Return vs Nifty Z-Score])</f>
        <v>114</v>
      </c>
      <c r="AT80">
        <f>_xlfn.RANK.AVG(Table2[[#This Row],[6M Return vs Nifty Z-Score]],Table2[6M Return vs Nifty Z-Score])</f>
        <v>73</v>
      </c>
      <c r="AU80">
        <f>_xlfn.RANK.AVG(Table2[[#This Row],[Sharpe Ratio Z-Score]],Table2[Sharpe Ratio Z-Score])</f>
        <v>194</v>
      </c>
      <c r="AV80">
        <f>(Table2[[#This Row],[Rank 1Y]]+Table2[[#This Row],[Rank 6M]]+Table2[[#This Row],[Rank Sharpe]])/3</f>
        <v>127</v>
      </c>
    </row>
    <row r="81" spans="1:48" x14ac:dyDescent="0.3">
      <c r="A81" t="s">
        <v>482</v>
      </c>
      <c r="B81" t="s">
        <v>483</v>
      </c>
      <c r="C81" t="s">
        <v>10616</v>
      </c>
      <c r="D81" t="s">
        <v>484</v>
      </c>
      <c r="E81">
        <v>43554</v>
      </c>
      <c r="F81">
        <v>499.4</v>
      </c>
      <c r="G81">
        <v>58.608946101855302</v>
      </c>
      <c r="H81">
        <f>(Table2[[#This Row],[1Y Return vs Nifty]]-AVERAGE(Table2[1Y Return vs Nifty]))/_xlfn.STDEV.P(Table2[1Y Return vs Nifty])</f>
        <v>0.41988496096426048</v>
      </c>
      <c r="I81">
        <v>-7.9020421708138198</v>
      </c>
      <c r="J81">
        <f>(Table2[[#This Row],[1M Return vs Nifty]]-AVERAGE(Table2[1M Return vs Nifty]))/_xlfn.STDEV.P(Table2[1M Return vs Nifty])</f>
        <v>-0.90569143783327111</v>
      </c>
      <c r="K81">
        <v>39.581272575298499</v>
      </c>
      <c r="L81">
        <f>(Table2[[#This Row],[6M Return vs Nifty]]-AVERAGE(Table2[6M Return vs Nifty]))/_xlfn.STDEV.P(Table2[6M Return vs Nifty])</f>
        <v>1.0817952716979338</v>
      </c>
      <c r="M81">
        <v>3.1350247875371902</v>
      </c>
      <c r="N81">
        <f>(Table2[[#This Row],[1W Return vs Nifty]]-AVERAGE(Table2[1W Return vs Nifty]))/_xlfn.STDEV.P(Table2[1W Return vs Nifty])</f>
        <v>6.9825023278495518E-2</v>
      </c>
      <c r="O81">
        <v>508.21</v>
      </c>
      <c r="P81">
        <v>513.73865453610404</v>
      </c>
      <c r="Q81">
        <v>422.76618810019198</v>
      </c>
      <c r="R81">
        <v>59.215636066977098</v>
      </c>
      <c r="S81" s="2">
        <f>(Table2[[#This Row],[Close Price]]-Table2[[#This Row],[20D EMA]])/Table2[[#This Row],[20D EMA]]</f>
        <v>-1.7335353495602217E-2</v>
      </c>
      <c r="T81" s="2">
        <f>(Table2[[#This Row],[Close Price]]-Table2[[#This Row],[50D EMA]])/Table2[[#This Row],[50D EMA]]</f>
        <v>-2.7910406214326201E-2</v>
      </c>
      <c r="U81" s="2">
        <f>(Table2[[#This Row],[Close Price]]-Table2[[#This Row],[200D EMA]])/Table2[[#This Row],[200D EMA]]</f>
        <v>0.18126759910526816</v>
      </c>
      <c r="V81">
        <v>0.428531827496622</v>
      </c>
      <c r="W81">
        <v>498.45</v>
      </c>
      <c r="X81">
        <v>514.65</v>
      </c>
      <c r="Y81">
        <v>490.6</v>
      </c>
      <c r="Z81">
        <v>514.79999999999995</v>
      </c>
      <c r="AA81">
        <v>479.8</v>
      </c>
      <c r="AB81">
        <v>528.35</v>
      </c>
      <c r="AC81" s="2">
        <f>(Table2[[#This Row],[Close Price]]/Table2[[#This Row],[Day Low]])-1</f>
        <v>1.9059083157788592E-3</v>
      </c>
      <c r="AD81" s="2">
        <f>(Table2[[#This Row],[Day High]]/Table2[[#This Row],[Close Price]])-1</f>
        <v>3.053664397276723E-2</v>
      </c>
      <c r="AE81" s="2">
        <f>(Table2[[#This Row],[Close Price]]/Table2[[#This Row],[Current Week Low]])-1</f>
        <v>1.7937219730941534E-2</v>
      </c>
      <c r="AF81" s="2">
        <f>(Table2[[#This Row],[Current Week High]]/Table2[[#This Row],[Close Price]])-1</f>
        <v>3.0837004405286361E-2</v>
      </c>
      <c r="AG81" s="2">
        <f>(Table2[[#This Row],[Close Price]]/Table2[[#This Row],[Current Month Low]])-1</f>
        <v>4.085035431429751E-2</v>
      </c>
      <c r="AH81" s="2">
        <f>(Table2[[#This Row],[Current Month High]]/Table2[[#This Row],[Close Price]])-1</f>
        <v>5.7969563476171437E-2</v>
      </c>
      <c r="AI81">
        <v>24.219062875450501</v>
      </c>
      <c r="AJ81">
        <v>106.61977658254</v>
      </c>
      <c r="AK81" t="str">
        <f>IF(AND(Table2[[#This Row],[20D EMA]]&gt;Table2[[#This Row],[50D EMA]],Table2[[#This Row],[50D EMA]]&gt;Table2[[#This Row],[200D EMA]]),"Uptrend","Downtrend/NoTrend")</f>
        <v>Downtrend/NoTrend</v>
      </c>
      <c r="AL81">
        <v>-0.02</v>
      </c>
      <c r="AM81" t="s">
        <v>10655</v>
      </c>
      <c r="AN81">
        <v>3.69</v>
      </c>
      <c r="AO81" t="s">
        <v>10656</v>
      </c>
      <c r="AP81">
        <v>0.15669372860213701</v>
      </c>
      <c r="AQ81">
        <f>(Table2[[#This Row],[Sharpe Ratio]]-AVERAGE(Table2[Sharpe Ratio]))/_xlfn.STDEV.P(Table2[Sharpe Ratio])</f>
        <v>1.0393671102317088</v>
      </c>
      <c r="AR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1">
        <f>_xlfn.RANK.AVG(Table2[[#This Row],[1Y Return vs Nifty Z-Score]],Table2[1Y Return vs Nifty Z-Score])</f>
        <v>185</v>
      </c>
      <c r="AT81">
        <f>_xlfn.RANK.AVG(Table2[[#This Row],[6M Return vs Nifty Z-Score]],Table2[6M Return vs Nifty Z-Score])</f>
        <v>93</v>
      </c>
      <c r="AU81">
        <f>_xlfn.RANK.AVG(Table2[[#This Row],[Sharpe Ratio Z-Score]],Table2[Sharpe Ratio Z-Score])</f>
        <v>112</v>
      </c>
      <c r="AV81">
        <f>(Table2[[#This Row],[Rank 1Y]]+Table2[[#This Row],[Rank 6M]]+Table2[[#This Row],[Rank Sharpe]])/3</f>
        <v>130</v>
      </c>
    </row>
    <row r="82" spans="1:48" x14ac:dyDescent="0.3">
      <c r="A82" t="s">
        <v>551</v>
      </c>
      <c r="B82" t="s">
        <v>552</v>
      </c>
      <c r="C82" t="s">
        <v>10611</v>
      </c>
      <c r="D82" t="s">
        <v>553</v>
      </c>
      <c r="E82">
        <v>36915.102453915002</v>
      </c>
      <c r="F82">
        <v>2741.65</v>
      </c>
      <c r="G82">
        <v>172.39536247327601</v>
      </c>
      <c r="H82">
        <f>(Table2[[#This Row],[1Y Return vs Nifty]]-AVERAGE(Table2[1Y Return vs Nifty]))/_xlfn.STDEV.P(Table2[1Y Return vs Nifty])</f>
        <v>2.1941161037571963</v>
      </c>
      <c r="I82">
        <v>22.0929494984975</v>
      </c>
      <c r="J82">
        <f>(Table2[[#This Row],[1M Return vs Nifty]]-AVERAGE(Table2[1M Return vs Nifty]))/_xlfn.STDEV.P(Table2[1M Return vs Nifty])</f>
        <v>1.6672180876493963</v>
      </c>
      <c r="K82">
        <v>8.6647523129419799</v>
      </c>
      <c r="L82">
        <f>(Table2[[#This Row],[6M Return vs Nifty]]-AVERAGE(Table2[6M Return vs Nifty]))/_xlfn.STDEV.P(Table2[6M Return vs Nifty])</f>
        <v>3.3484833899174685E-2</v>
      </c>
      <c r="M82">
        <v>5.2189077223341602</v>
      </c>
      <c r="N82">
        <f>(Table2[[#This Row],[1W Return vs Nifty]]-AVERAGE(Table2[1W Return vs Nifty]))/_xlfn.STDEV.P(Table2[1W Return vs Nifty])</f>
        <v>0.52682607609752474</v>
      </c>
      <c r="O82">
        <v>2588.21</v>
      </c>
      <c r="P82">
        <v>2548.5788005136601</v>
      </c>
      <c r="Q82">
        <v>2305.46174210756</v>
      </c>
      <c r="R82">
        <v>67.631973659592504</v>
      </c>
      <c r="S82" s="2">
        <f>(Table2[[#This Row],[Close Price]]-Table2[[#This Row],[20D EMA]])/Table2[[#This Row],[20D EMA]]</f>
        <v>5.9284215732108313E-2</v>
      </c>
      <c r="T82" s="2">
        <f>(Table2[[#This Row],[Close Price]]-Table2[[#This Row],[50D EMA]])/Table2[[#This Row],[50D EMA]]</f>
        <v>7.5756417438388388E-2</v>
      </c>
      <c r="U82" s="2">
        <f>(Table2[[#This Row],[Close Price]]-Table2[[#This Row],[200D EMA]])/Table2[[#This Row],[200D EMA]]</f>
        <v>0.18919778625070327</v>
      </c>
      <c r="V82">
        <v>0.97290343816083702</v>
      </c>
      <c r="W82">
        <v>2701.1</v>
      </c>
      <c r="X82">
        <v>2800</v>
      </c>
      <c r="Y82">
        <v>2646</v>
      </c>
      <c r="Z82">
        <v>2800</v>
      </c>
      <c r="AA82">
        <v>2306.1</v>
      </c>
      <c r="AB82">
        <v>2800</v>
      </c>
      <c r="AC82" s="2">
        <f>(Table2[[#This Row],[Close Price]]/Table2[[#This Row],[Day Low]])-1</f>
        <v>1.5012402354596333E-2</v>
      </c>
      <c r="AD82" s="2">
        <f>(Table2[[#This Row],[Day High]]/Table2[[#This Row],[Close Price]])-1</f>
        <v>2.1282804150785095E-2</v>
      </c>
      <c r="AE82" s="2">
        <f>(Table2[[#This Row],[Close Price]]/Table2[[#This Row],[Current Week Low]])-1</f>
        <v>3.6148904006046978E-2</v>
      </c>
      <c r="AF82" s="2">
        <f>(Table2[[#This Row],[Current Week High]]/Table2[[#This Row],[Close Price]])-1</f>
        <v>2.1282804150785095E-2</v>
      </c>
      <c r="AG82" s="2">
        <f>(Table2[[#This Row],[Close Price]]/Table2[[#This Row],[Current Month Low]])-1</f>
        <v>0.1888686527036989</v>
      </c>
      <c r="AH82" s="2">
        <f>(Table2[[#This Row],[Current Month High]]/Table2[[#This Row],[Close Price]])-1</f>
        <v>2.1282804150785095E-2</v>
      </c>
      <c r="AI82">
        <v>19.0779275253952</v>
      </c>
      <c r="AJ82">
        <v>209.58107497741599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-0.04</v>
      </c>
      <c r="AM82" t="s">
        <v>10655</v>
      </c>
      <c r="AN82">
        <v>18.309999999999999</v>
      </c>
      <c r="AO82" t="s">
        <v>10656</v>
      </c>
      <c r="AP82">
        <v>0.18767000614099899</v>
      </c>
      <c r="AQ82">
        <f>(Table2[[#This Row],[Sharpe Ratio]]-AVERAGE(Table2[Sharpe Ratio]))/_xlfn.STDEV.P(Table2[Sharpe Ratio])</f>
        <v>1.3960117464574968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5.8176568478607891</v>
      </c>
      <c r="AS82">
        <f>_xlfn.RANK.AVG(Table2[[#This Row],[1Y Return vs Nifty Z-Score]],Table2[1Y Return vs Nifty Z-Score])</f>
        <v>28</v>
      </c>
      <c r="AT82">
        <f>_xlfn.RANK.AVG(Table2[[#This Row],[6M Return vs Nifty Z-Score]],Table2[6M Return vs Nifty Z-Score])</f>
        <v>302</v>
      </c>
      <c r="AU82">
        <f>_xlfn.RANK.AVG(Table2[[#This Row],[Sharpe Ratio Z-Score]],Table2[Sharpe Ratio Z-Score])</f>
        <v>61</v>
      </c>
      <c r="AV82">
        <f>(Table2[[#This Row],[Rank 1Y]]+Table2[[#This Row],[Rank 6M]]+Table2[[#This Row],[Rank Sharpe]])/3</f>
        <v>130.33333333333334</v>
      </c>
    </row>
    <row r="83" spans="1:48" x14ac:dyDescent="0.3">
      <c r="A83" t="s">
        <v>1088</v>
      </c>
      <c r="B83" t="s">
        <v>1089</v>
      </c>
      <c r="C83" t="s">
        <v>10615</v>
      </c>
      <c r="D83" t="s">
        <v>51</v>
      </c>
      <c r="E83">
        <v>12039.629167949999</v>
      </c>
      <c r="F83">
        <v>1304.05</v>
      </c>
      <c r="G83">
        <v>176.80633273218601</v>
      </c>
      <c r="H83">
        <f>(Table2[[#This Row],[1Y Return vs Nifty]]-AVERAGE(Table2[1Y Return vs Nifty]))/_xlfn.STDEV.P(Table2[1Y Return vs Nifty])</f>
        <v>2.2628947950356504</v>
      </c>
      <c r="I83">
        <v>36.417351512219</v>
      </c>
      <c r="J83">
        <f>(Table2[[#This Row],[1M Return vs Nifty]]-AVERAGE(Table2[1M Return vs Nifty]))/_xlfn.STDEV.P(Table2[1M Return vs Nifty])</f>
        <v>2.8959362281399934</v>
      </c>
      <c r="K83">
        <v>49.560408316680601</v>
      </c>
      <c r="L83">
        <f>(Table2[[#This Row],[6M Return vs Nifty]]-AVERAGE(Table2[6M Return vs Nifty]))/_xlfn.STDEV.P(Table2[6M Return vs Nifty])</f>
        <v>1.4201655691676314</v>
      </c>
      <c r="M83">
        <v>5.0134881473060497</v>
      </c>
      <c r="N83">
        <f>(Table2[[#This Row],[1W Return vs Nifty]]-AVERAGE(Table2[1W Return vs Nifty]))/_xlfn.STDEV.P(Table2[1W Return vs Nifty])</f>
        <v>0.48177701864333033</v>
      </c>
      <c r="O83">
        <v>1179.31</v>
      </c>
      <c r="P83">
        <v>1064.5236985204499</v>
      </c>
      <c r="Q83">
        <v>835.20475493623405</v>
      </c>
      <c r="R83">
        <v>75.2232347650083</v>
      </c>
      <c r="S83" s="2">
        <f>(Table2[[#This Row],[Close Price]]-Table2[[#This Row],[20D EMA]])/Table2[[#This Row],[20D EMA]]</f>
        <v>0.10577371513851321</v>
      </c>
      <c r="T83" s="2">
        <f>(Table2[[#This Row],[Close Price]]-Table2[[#This Row],[50D EMA]])/Table2[[#This Row],[50D EMA]]</f>
        <v>0.22500795596421255</v>
      </c>
      <c r="U83" s="2">
        <f>(Table2[[#This Row],[Close Price]]-Table2[[#This Row],[200D EMA]])/Table2[[#This Row],[200D EMA]]</f>
        <v>0.56135365883969512</v>
      </c>
      <c r="V83">
        <v>1.1969477779037401</v>
      </c>
      <c r="W83">
        <v>1290.25</v>
      </c>
      <c r="X83">
        <v>1313.85</v>
      </c>
      <c r="Y83">
        <v>1254.75</v>
      </c>
      <c r="Z83">
        <v>1347.55</v>
      </c>
      <c r="AA83">
        <v>1025.55</v>
      </c>
      <c r="AB83">
        <v>1347.55</v>
      </c>
      <c r="AC83" s="2">
        <f>(Table2[[#This Row],[Close Price]]/Table2[[#This Row],[Day Low]])-1</f>
        <v>1.0695601627591422E-2</v>
      </c>
      <c r="AD83" s="2">
        <f>(Table2[[#This Row],[Day High]]/Table2[[#This Row],[Close Price]])-1</f>
        <v>7.5150492695832405E-3</v>
      </c>
      <c r="AE83" s="2">
        <f>(Table2[[#This Row],[Close Price]]/Table2[[#This Row],[Current Week Low]])-1</f>
        <v>3.9290695357640848E-2</v>
      </c>
      <c r="AF83" s="2">
        <f>(Table2[[#This Row],[Current Week High]]/Table2[[#This Row],[Close Price]])-1</f>
        <v>3.3357616655803168E-2</v>
      </c>
      <c r="AG83" s="2">
        <f>(Table2[[#This Row],[Close Price]]/Table2[[#This Row],[Current Month Low]])-1</f>
        <v>0.27156160109209693</v>
      </c>
      <c r="AH83" s="2">
        <f>(Table2[[#This Row],[Current Month High]]/Table2[[#This Row],[Close Price]])-1</f>
        <v>3.3357616655803168E-2</v>
      </c>
      <c r="AI83">
        <v>3.3357616655803102</v>
      </c>
      <c r="AJ83">
        <v>212.75932365991099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0.28999999999999998</v>
      </c>
      <c r="AM83" t="s">
        <v>10656</v>
      </c>
      <c r="AN83">
        <v>22.4</v>
      </c>
      <c r="AO83" t="s">
        <v>10656</v>
      </c>
      <c r="AP83">
        <v>7.9944634403513001E-2</v>
      </c>
      <c r="AQ83">
        <f>(Table2[[#This Row],[Sharpe Ratio]]-AVERAGE(Table2[Sharpe Ratio]))/_xlfn.STDEV.P(Table2[Sharpe Ratio])</f>
        <v>0.15571823580557209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7.2164918467921781</v>
      </c>
      <c r="AS83">
        <f>_xlfn.RANK.AVG(Table2[[#This Row],[1Y Return vs Nifty Z-Score]],Table2[1Y Return vs Nifty Z-Score])</f>
        <v>26</v>
      </c>
      <c r="AT83">
        <f>_xlfn.RANK.AVG(Table2[[#This Row],[6M Return vs Nifty Z-Score]],Table2[6M Return vs Nifty Z-Score])</f>
        <v>64</v>
      </c>
      <c r="AU83">
        <f>_xlfn.RANK.AVG(Table2[[#This Row],[Sharpe Ratio Z-Score]],Table2[Sharpe Ratio Z-Score])</f>
        <v>301</v>
      </c>
      <c r="AV83">
        <f>(Table2[[#This Row],[Rank 1Y]]+Table2[[#This Row],[Rank 6M]]+Table2[[#This Row],[Rank Sharpe]])/3</f>
        <v>130.33333333333334</v>
      </c>
    </row>
    <row r="84" spans="1:48" x14ac:dyDescent="0.3">
      <c r="A84" t="s">
        <v>122</v>
      </c>
      <c r="B84" t="s">
        <v>123</v>
      </c>
      <c r="C84" t="s">
        <v>10611</v>
      </c>
      <c r="D84" t="s">
        <v>124</v>
      </c>
      <c r="E84">
        <v>237114.97286400001</v>
      </c>
      <c r="F84">
        <v>183.41</v>
      </c>
      <c r="G84">
        <v>256.439879702859</v>
      </c>
      <c r="H84">
        <f>(Table2[[#This Row],[1Y Return vs Nifty]]-AVERAGE(Table2[1Y Return vs Nifty]))/_xlfn.STDEV.P(Table2[1Y Return vs Nifty])</f>
        <v>3.5045923855919776</v>
      </c>
      <c r="I84">
        <v>-14.174922575081</v>
      </c>
      <c r="J84">
        <f>(Table2[[#This Row],[1M Return vs Nifty]]-AVERAGE(Table2[1M Return vs Nifty]))/_xlfn.STDEV.P(Table2[1M Return vs Nifty])</f>
        <v>-1.4437663912217531</v>
      </c>
      <c r="K84">
        <v>7.9672603907902504</v>
      </c>
      <c r="L84">
        <f>(Table2[[#This Row],[6M Return vs Nifty]]-AVERAGE(Table2[6M Return vs Nifty]))/_xlfn.STDEV.P(Table2[6M Return vs Nifty])</f>
        <v>9.8344341754301942E-3</v>
      </c>
      <c r="M84">
        <v>-1.06635004455087</v>
      </c>
      <c r="N84">
        <f>(Table2[[#This Row],[1W Return vs Nifty]]-AVERAGE(Table2[1W Return vs Nifty]))/_xlfn.STDEV.P(Table2[1W Return vs Nifty])</f>
        <v>-0.85154761694550152</v>
      </c>
      <c r="O84">
        <v>183.85</v>
      </c>
      <c r="P84">
        <v>182.85599922505</v>
      </c>
      <c r="Q84">
        <v>147.70380563415901</v>
      </c>
      <c r="R84">
        <v>46.177542011348301</v>
      </c>
      <c r="S84" s="2">
        <f>(Table2[[#This Row],[Close Price]]-Table2[[#This Row],[20D EMA]])/Table2[[#This Row],[20D EMA]]</f>
        <v>-2.3932553712265312E-3</v>
      </c>
      <c r="T84" s="2">
        <f>(Table2[[#This Row],[Close Price]]-Table2[[#This Row],[50D EMA]])/Table2[[#This Row],[50D EMA]]</f>
        <v>3.0297106865395289E-3</v>
      </c>
      <c r="U84" s="2">
        <f>(Table2[[#This Row],[Close Price]]-Table2[[#This Row],[200D EMA]])/Table2[[#This Row],[200D EMA]]</f>
        <v>0.24174187125740057</v>
      </c>
      <c r="V84">
        <v>0.37845441350542602</v>
      </c>
      <c r="W84">
        <v>180</v>
      </c>
      <c r="X84">
        <v>187.33</v>
      </c>
      <c r="Y84">
        <v>178.2</v>
      </c>
      <c r="Z84">
        <v>187.33</v>
      </c>
      <c r="AA84">
        <v>175.13</v>
      </c>
      <c r="AB84">
        <v>195.65</v>
      </c>
      <c r="AC84" s="2">
        <f>(Table2[[#This Row],[Close Price]]/Table2[[#This Row],[Day Low]])-1</f>
        <v>1.894444444444443E-2</v>
      </c>
      <c r="AD84" s="2">
        <f>(Table2[[#This Row],[Day High]]/Table2[[#This Row],[Close Price]])-1</f>
        <v>2.1372880431819619E-2</v>
      </c>
      <c r="AE84" s="2">
        <f>(Table2[[#This Row],[Close Price]]/Table2[[#This Row],[Current Week Low]])-1</f>
        <v>2.9236812570145876E-2</v>
      </c>
      <c r="AF84" s="2">
        <f>(Table2[[#This Row],[Current Week High]]/Table2[[#This Row],[Close Price]])-1</f>
        <v>2.1372880431819619E-2</v>
      </c>
      <c r="AG84" s="2">
        <f>(Table2[[#This Row],[Close Price]]/Table2[[#This Row],[Current Month Low]])-1</f>
        <v>4.7279164049563116E-2</v>
      </c>
      <c r="AH84" s="2">
        <f>(Table2[[#This Row],[Current Month High]]/Table2[[#This Row],[Close Price]])-1</f>
        <v>6.6735728695273E-2</v>
      </c>
      <c r="AI84">
        <v>24.8568780328226</v>
      </c>
      <c r="AJ84">
        <v>285.31512605042002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</v>
      </c>
      <c r="AM84" t="s">
        <v>10657</v>
      </c>
      <c r="AN84">
        <v>4</v>
      </c>
      <c r="AO84" t="s">
        <v>10656</v>
      </c>
      <c r="AP84">
        <v>0.17634804916925001</v>
      </c>
      <c r="AQ84">
        <f>(Table2[[#This Row],[Sharpe Ratio]]-AVERAGE(Table2[Sharpe Ratio]))/_xlfn.STDEV.P(Table2[Sharpe Ratio])</f>
        <v>1.2656566635884341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2.4847694751885876</v>
      </c>
      <c r="AS84">
        <f>_xlfn.RANK.AVG(Table2[[#This Row],[1Y Return vs Nifty Z-Score]],Table2[1Y Return vs Nifty Z-Score])</f>
        <v>8</v>
      </c>
      <c r="AT84">
        <f>_xlfn.RANK.AVG(Table2[[#This Row],[6M Return vs Nifty Z-Score]],Table2[6M Return vs Nifty Z-Score])</f>
        <v>312</v>
      </c>
      <c r="AU84">
        <f>_xlfn.RANK.AVG(Table2[[#This Row],[Sharpe Ratio Z-Score]],Table2[Sharpe Ratio Z-Score])</f>
        <v>78</v>
      </c>
      <c r="AV84">
        <f>(Table2[[#This Row],[Rank 1Y]]+Table2[[#This Row],[Rank 6M]]+Table2[[#This Row],[Rank Sharpe]])/3</f>
        <v>132.66666666666666</v>
      </c>
    </row>
    <row r="85" spans="1:48" x14ac:dyDescent="0.3">
      <c r="A85" t="s">
        <v>710</v>
      </c>
      <c r="B85" t="s">
        <v>711</v>
      </c>
      <c r="C85" t="s">
        <v>10611</v>
      </c>
      <c r="D85" t="s">
        <v>553</v>
      </c>
      <c r="E85">
        <v>24325.69317993</v>
      </c>
      <c r="F85">
        <v>4858.2</v>
      </c>
      <c r="G85">
        <v>179.12686984909601</v>
      </c>
      <c r="H85">
        <f>(Table2[[#This Row],[1Y Return vs Nifty]]-AVERAGE(Table2[1Y Return vs Nifty]))/_xlfn.STDEV.P(Table2[1Y Return vs Nifty])</f>
        <v>2.2990781054177036</v>
      </c>
      <c r="I85">
        <v>24.140420713688901</v>
      </c>
      <c r="J85">
        <f>(Table2[[#This Row],[1M Return vs Nifty]]-AVERAGE(Table2[1M Return vs Nifty]))/_xlfn.STDEV.P(Table2[1M Return vs Nifty])</f>
        <v>1.8428460141644523</v>
      </c>
      <c r="K85">
        <v>20.373750036237599</v>
      </c>
      <c r="L85">
        <f>(Table2[[#This Row],[6M Return vs Nifty]]-AVERAGE(Table2[6M Return vs Nifty]))/_xlfn.STDEV.P(Table2[6M Return vs Nifty])</f>
        <v>0.43051090362921951</v>
      </c>
      <c r="M85">
        <v>7.9695304418298196</v>
      </c>
      <c r="N85">
        <f>(Table2[[#This Row],[1W Return vs Nifty]]-AVERAGE(Table2[1W Return vs Nifty]))/_xlfn.STDEV.P(Table2[1W Return vs Nifty])</f>
        <v>1.1300449314983101</v>
      </c>
      <c r="O85">
        <v>4466.0600000000004</v>
      </c>
      <c r="P85">
        <v>4194.0268795119</v>
      </c>
      <c r="Q85">
        <v>3537.4956396114198</v>
      </c>
      <c r="R85">
        <v>76.839038725989795</v>
      </c>
      <c r="S85" s="2">
        <f>(Table2[[#This Row],[Close Price]]-Table2[[#This Row],[20D EMA]])/Table2[[#This Row],[20D EMA]]</f>
        <v>8.7804462994227436E-2</v>
      </c>
      <c r="T85" s="2">
        <f>(Table2[[#This Row],[Close Price]]-Table2[[#This Row],[50D EMA]])/Table2[[#This Row],[50D EMA]]</f>
        <v>0.15836167472665225</v>
      </c>
      <c r="U85" s="2">
        <f>(Table2[[#This Row],[Close Price]]-Table2[[#This Row],[200D EMA]])/Table2[[#This Row],[200D EMA]]</f>
        <v>0.37334444899376729</v>
      </c>
      <c r="V85">
        <v>1.02020918851576</v>
      </c>
      <c r="W85">
        <v>4741.55</v>
      </c>
      <c r="X85">
        <v>4935.3999999999996</v>
      </c>
      <c r="Y85">
        <v>4630</v>
      </c>
      <c r="Z85">
        <v>4935.3999999999996</v>
      </c>
      <c r="AA85">
        <v>4130.05</v>
      </c>
      <c r="AB85">
        <v>4935.3999999999996</v>
      </c>
      <c r="AC85" s="2">
        <f>(Table2[[#This Row],[Close Price]]/Table2[[#This Row],[Day Low]])-1</f>
        <v>2.4601659794792674E-2</v>
      </c>
      <c r="AD85" s="2">
        <f>(Table2[[#This Row],[Day High]]/Table2[[#This Row],[Close Price]])-1</f>
        <v>1.5890659091844617E-2</v>
      </c>
      <c r="AE85" s="2">
        <f>(Table2[[#This Row],[Close Price]]/Table2[[#This Row],[Current Week Low]])-1</f>
        <v>4.928725701943848E-2</v>
      </c>
      <c r="AF85" s="2">
        <f>(Table2[[#This Row],[Current Week High]]/Table2[[#This Row],[Close Price]])-1</f>
        <v>1.5890659091844617E-2</v>
      </c>
      <c r="AG85" s="2">
        <f>(Table2[[#This Row],[Close Price]]/Table2[[#This Row],[Current Month Low]])-1</f>
        <v>0.17630537160567061</v>
      </c>
      <c r="AH85" s="2">
        <f>(Table2[[#This Row],[Current Month High]]/Table2[[#This Row],[Close Price]])-1</f>
        <v>1.5890659091844617E-2</v>
      </c>
      <c r="AI85">
        <v>1.5890659091844599</v>
      </c>
      <c r="AJ85">
        <v>210.755748872613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0.35</v>
      </c>
      <c r="AM85" t="s">
        <v>10656</v>
      </c>
      <c r="AN85">
        <v>17.100000000000001</v>
      </c>
      <c r="AO85" t="s">
        <v>10656</v>
      </c>
      <c r="AP85">
        <v>0.129316760821543</v>
      </c>
      <c r="AQ85">
        <f>(Table2[[#This Row],[Sharpe Ratio]]-AVERAGE(Table2[Sharpe Ratio]))/_xlfn.STDEV.P(Table2[Sharpe Ratio])</f>
        <v>0.72416304147859212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6.4266429961882778</v>
      </c>
      <c r="AS85">
        <f>_xlfn.RANK.AVG(Table2[[#This Row],[1Y Return vs Nifty Z-Score]],Table2[1Y Return vs Nifty Z-Score])</f>
        <v>25</v>
      </c>
      <c r="AT85">
        <f>_xlfn.RANK.AVG(Table2[[#This Row],[6M Return vs Nifty Z-Score]],Table2[6M Return vs Nifty Z-Score])</f>
        <v>203</v>
      </c>
      <c r="AU85">
        <f>_xlfn.RANK.AVG(Table2[[#This Row],[Sharpe Ratio Z-Score]],Table2[Sharpe Ratio Z-Score])</f>
        <v>174</v>
      </c>
      <c r="AV85">
        <f>(Table2[[#This Row],[Rank 1Y]]+Table2[[#This Row],[Rank 6M]]+Table2[[#This Row],[Rank Sharpe]])/3</f>
        <v>134</v>
      </c>
    </row>
    <row r="86" spans="1:48" x14ac:dyDescent="0.3">
      <c r="A86" t="s">
        <v>161</v>
      </c>
      <c r="B86" t="s">
        <v>162</v>
      </c>
      <c r="C86" t="s">
        <v>10622</v>
      </c>
      <c r="D86" t="s">
        <v>163</v>
      </c>
      <c r="E86">
        <v>166550.44687312501</v>
      </c>
      <c r="F86">
        <v>7795.75</v>
      </c>
      <c r="G86">
        <v>53.522124384816401</v>
      </c>
      <c r="H86">
        <f>(Table2[[#This Row],[1Y Return vs Nifty]]-AVERAGE(Table2[1Y Return vs Nifty]))/_xlfn.STDEV.P(Table2[1Y Return vs Nifty])</f>
        <v>0.34056795814429403</v>
      </c>
      <c r="I86">
        <v>0.125764078402365</v>
      </c>
      <c r="J86">
        <f>(Table2[[#This Row],[1M Return vs Nifty]]-AVERAGE(Table2[1M Return vs Nifty]))/_xlfn.STDEV.P(Table2[1M Return vs Nifty])</f>
        <v>-0.21708250621386002</v>
      </c>
      <c r="K86">
        <v>32.826531799526698</v>
      </c>
      <c r="L86">
        <f>(Table2[[#This Row],[6M Return vs Nifty]]-AVERAGE(Table2[6M Return vs Nifty]))/_xlfn.STDEV.P(Table2[6M Return vs Nifty])</f>
        <v>0.85275703583643336</v>
      </c>
      <c r="M86">
        <v>-0.29123625975237699</v>
      </c>
      <c r="N86">
        <f>(Table2[[#This Row],[1W Return vs Nifty]]-AVERAGE(Table2[1W Return vs Nifty]))/_xlfn.STDEV.P(Table2[1W Return vs Nifty])</f>
        <v>-0.68156310879847082</v>
      </c>
      <c r="O86">
        <v>7834.37</v>
      </c>
      <c r="P86">
        <v>7874.1477013215099</v>
      </c>
      <c r="Q86">
        <v>6628.0883338358799</v>
      </c>
      <c r="R86">
        <v>52.720274207611098</v>
      </c>
      <c r="S86" s="2">
        <f>(Table2[[#This Row],[Close Price]]-Table2[[#This Row],[20D EMA]])/Table2[[#This Row],[20D EMA]]</f>
        <v>-4.9295603858382862E-3</v>
      </c>
      <c r="T86" s="2">
        <f>(Table2[[#This Row],[Close Price]]-Table2[[#This Row],[50D EMA]])/Table2[[#This Row],[50D EMA]]</f>
        <v>-9.9563412187902555E-3</v>
      </c>
      <c r="U86" s="2">
        <f>(Table2[[#This Row],[Close Price]]-Table2[[#This Row],[200D EMA]])/Table2[[#This Row],[200D EMA]]</f>
        <v>0.17616869410193242</v>
      </c>
      <c r="V86">
        <v>0.99527816418572501</v>
      </c>
      <c r="W86">
        <v>7768.9</v>
      </c>
      <c r="X86">
        <v>7914.6</v>
      </c>
      <c r="Y86">
        <v>7735.55</v>
      </c>
      <c r="Z86">
        <v>7984.4</v>
      </c>
      <c r="AA86">
        <v>7236.8</v>
      </c>
      <c r="AB86">
        <v>8263.75</v>
      </c>
      <c r="AC86" s="2">
        <f>(Table2[[#This Row],[Close Price]]/Table2[[#This Row],[Day Low]])-1</f>
        <v>3.4560877344282925E-3</v>
      </c>
      <c r="AD86" s="2">
        <f>(Table2[[#This Row],[Day High]]/Table2[[#This Row],[Close Price]])-1</f>
        <v>1.5245486322675861E-2</v>
      </c>
      <c r="AE86" s="2">
        <f>(Table2[[#This Row],[Close Price]]/Table2[[#This Row],[Current Week Low]])-1</f>
        <v>7.7822520699886155E-3</v>
      </c>
      <c r="AF86" s="2">
        <f>(Table2[[#This Row],[Current Week High]]/Table2[[#This Row],[Close Price]])-1</f>
        <v>2.4199082833595176E-2</v>
      </c>
      <c r="AG86" s="2">
        <f>(Table2[[#This Row],[Close Price]]/Table2[[#This Row],[Current Month Low]])-1</f>
        <v>7.7237176652664052E-2</v>
      </c>
      <c r="AH86" s="2">
        <f>(Table2[[#This Row],[Current Month High]]/Table2[[#This Row],[Close Price]])-1</f>
        <v>6.0032710130519806E-2</v>
      </c>
      <c r="AI86">
        <v>17.371003431356801</v>
      </c>
      <c r="AJ86">
        <v>102.48701298701199</v>
      </c>
      <c r="AK86" t="str">
        <f>IF(AND(Table2[[#This Row],[20D EMA]]&gt;Table2[[#This Row],[50D EMA]],Table2[[#This Row],[50D EMA]]&gt;Table2[[#This Row],[200D EMA]]),"Uptrend","Downtrend/NoTrend")</f>
        <v>Downtrend/NoTrend</v>
      </c>
      <c r="AL86">
        <v>-0.1</v>
      </c>
      <c r="AM86" t="s">
        <v>10655</v>
      </c>
      <c r="AN86">
        <v>4.42</v>
      </c>
      <c r="AO86" t="s">
        <v>10656</v>
      </c>
      <c r="AP86">
        <v>0.173161119520167</v>
      </c>
      <c r="AQ86">
        <f>(Table2[[#This Row],[Sharpe Ratio]]-AVERAGE(Table2[Sharpe Ratio]))/_xlfn.STDEV.P(Table2[Sharpe Ratio])</f>
        <v>1.2289640247150755</v>
      </c>
      <c r="AR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6">
        <f>_xlfn.RANK.AVG(Table2[[#This Row],[1Y Return vs Nifty Z-Score]],Table2[1Y Return vs Nifty Z-Score])</f>
        <v>203</v>
      </c>
      <c r="AT86">
        <f>_xlfn.RANK.AVG(Table2[[#This Row],[6M Return vs Nifty Z-Score]],Table2[6M Return vs Nifty Z-Score])</f>
        <v>122</v>
      </c>
      <c r="AU86">
        <f>_xlfn.RANK.AVG(Table2[[#This Row],[Sharpe Ratio Z-Score]],Table2[Sharpe Ratio Z-Score])</f>
        <v>82</v>
      </c>
      <c r="AV86">
        <f>(Table2[[#This Row],[Rank 1Y]]+Table2[[#This Row],[Rank 6M]]+Table2[[#This Row],[Rank Sharpe]])/3</f>
        <v>135.66666666666666</v>
      </c>
    </row>
    <row r="87" spans="1:48" x14ac:dyDescent="0.3">
      <c r="A87" t="s">
        <v>756</v>
      </c>
      <c r="B87" t="s">
        <v>757</v>
      </c>
      <c r="C87" t="s">
        <v>10622</v>
      </c>
      <c r="D87" t="s">
        <v>444</v>
      </c>
      <c r="E87">
        <v>21897.335067200002</v>
      </c>
      <c r="F87">
        <v>688.8</v>
      </c>
      <c r="G87">
        <v>97.469993612927993</v>
      </c>
      <c r="H87">
        <f>(Table2[[#This Row],[1Y Return vs Nifty]]-AVERAGE(Table2[1Y Return vs Nifty]))/_xlfn.STDEV.P(Table2[1Y Return vs Nifty])</f>
        <v>1.025831460857886</v>
      </c>
      <c r="I87">
        <v>23.0741345013687</v>
      </c>
      <c r="J87">
        <f>(Table2[[#This Row],[1M Return vs Nifty]]-AVERAGE(Table2[1M Return vs Nifty]))/_xlfn.STDEV.P(Table2[1M Return vs Nifty])</f>
        <v>1.751382146368937</v>
      </c>
      <c r="K87">
        <v>18.542084706828501</v>
      </c>
      <c r="L87">
        <f>(Table2[[#This Row],[6M Return vs Nifty]]-AVERAGE(Table2[6M Return vs Nifty]))/_xlfn.STDEV.P(Table2[6M Return vs Nifty])</f>
        <v>0.36840320628555662</v>
      </c>
      <c r="M87">
        <v>8.4923438576493506</v>
      </c>
      <c r="N87">
        <f>(Table2[[#This Row],[1W Return vs Nifty]]-AVERAGE(Table2[1W Return vs Nifty]))/_xlfn.STDEV.P(Table2[1W Return vs Nifty])</f>
        <v>1.2446992997777437</v>
      </c>
      <c r="O87">
        <v>634.28</v>
      </c>
      <c r="P87">
        <v>598.87355619591199</v>
      </c>
      <c r="Q87">
        <v>506.16391458369299</v>
      </c>
      <c r="R87">
        <v>75.157526193325097</v>
      </c>
      <c r="S87" s="2">
        <f>(Table2[[#This Row],[Close Price]]-Table2[[#This Row],[20D EMA]])/Table2[[#This Row],[20D EMA]]</f>
        <v>8.5955729330894848E-2</v>
      </c>
      <c r="T87" s="2">
        <f>(Table2[[#This Row],[Close Price]]-Table2[[#This Row],[50D EMA]])/Table2[[#This Row],[50D EMA]]</f>
        <v>0.15015931639277449</v>
      </c>
      <c r="U87" s="2">
        <f>(Table2[[#This Row],[Close Price]]-Table2[[#This Row],[200D EMA]])/Table2[[#This Row],[200D EMA]]</f>
        <v>0.36082399427173811</v>
      </c>
      <c r="V87">
        <v>1.0872524767374701</v>
      </c>
      <c r="W87">
        <v>676</v>
      </c>
      <c r="X87">
        <v>710</v>
      </c>
      <c r="Y87">
        <v>628.35</v>
      </c>
      <c r="Z87">
        <v>710</v>
      </c>
      <c r="AA87">
        <v>597.5</v>
      </c>
      <c r="AB87">
        <v>710</v>
      </c>
      <c r="AC87" s="2">
        <f>(Table2[[#This Row],[Close Price]]/Table2[[#This Row],[Day Low]])-1</f>
        <v>1.8934911242603381E-2</v>
      </c>
      <c r="AD87" s="2">
        <f>(Table2[[#This Row],[Day High]]/Table2[[#This Row],[Close Price]])-1</f>
        <v>3.0778164924506468E-2</v>
      </c>
      <c r="AE87" s="2">
        <f>(Table2[[#This Row],[Close Price]]/Table2[[#This Row],[Current Week Low]])-1</f>
        <v>9.6204344712341738E-2</v>
      </c>
      <c r="AF87" s="2">
        <f>(Table2[[#This Row],[Current Week High]]/Table2[[#This Row],[Close Price]])-1</f>
        <v>3.0778164924506468E-2</v>
      </c>
      <c r="AG87" s="2">
        <f>(Table2[[#This Row],[Close Price]]/Table2[[#This Row],[Current Month Low]])-1</f>
        <v>0.15280334728033473</v>
      </c>
      <c r="AH87" s="2">
        <f>(Table2[[#This Row],[Current Month High]]/Table2[[#This Row],[Close Price]])-1</f>
        <v>3.0778164924506468E-2</v>
      </c>
      <c r="AI87">
        <v>3.0778164924506402</v>
      </c>
      <c r="AJ87">
        <v>127.74012233427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0.38</v>
      </c>
      <c r="AM87" t="s">
        <v>10656</v>
      </c>
      <c r="AN87">
        <v>14.38</v>
      </c>
      <c r="AO87" t="s">
        <v>10656</v>
      </c>
      <c r="AP87">
        <v>0.16912841297349601</v>
      </c>
      <c r="AQ87">
        <f>(Table2[[#This Row],[Sharpe Ratio]]-AVERAGE(Table2[Sharpe Ratio]))/_xlfn.STDEV.P(Table2[Sharpe Ratio])</f>
        <v>1.182533553605742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5.5728496668958654</v>
      </c>
      <c r="AS87">
        <f>_xlfn.RANK.AVG(Table2[[#This Row],[1Y Return vs Nifty Z-Score]],Table2[1Y Return vs Nifty Z-Score])</f>
        <v>104</v>
      </c>
      <c r="AT87">
        <f>_xlfn.RANK.AVG(Table2[[#This Row],[6M Return vs Nifty Z-Score]],Table2[6M Return vs Nifty Z-Score])</f>
        <v>214</v>
      </c>
      <c r="AU87">
        <f>_xlfn.RANK.AVG(Table2[[#This Row],[Sharpe Ratio Z-Score]],Table2[Sharpe Ratio Z-Score])</f>
        <v>90</v>
      </c>
      <c r="AV87">
        <f>(Table2[[#This Row],[Rank 1Y]]+Table2[[#This Row],[Rank 6M]]+Table2[[#This Row],[Rank Sharpe]])/3</f>
        <v>136</v>
      </c>
    </row>
    <row r="88" spans="1:48" x14ac:dyDescent="0.3">
      <c r="A88" t="s">
        <v>76</v>
      </c>
      <c r="B88" t="s">
        <v>77</v>
      </c>
      <c r="C88" t="s">
        <v>10616</v>
      </c>
      <c r="D88" t="s">
        <v>60</v>
      </c>
      <c r="E88">
        <v>327469.82183256</v>
      </c>
      <c r="F88">
        <v>2759</v>
      </c>
      <c r="G88">
        <v>51.206443877383997</v>
      </c>
      <c r="H88">
        <f>(Table2[[#This Row],[1Y Return vs Nifty]]-AVERAGE(Table2[1Y Return vs Nifty]))/_xlfn.STDEV.P(Table2[1Y Return vs Nifty])</f>
        <v>0.30446037514744473</v>
      </c>
      <c r="I88">
        <v>-4.7154388428218397</v>
      </c>
      <c r="J88">
        <f>(Table2[[#This Row],[1M Return vs Nifty]]-AVERAGE(Table2[1M Return vs Nifty]))/_xlfn.STDEV.P(Table2[1M Return vs Nifty])</f>
        <v>-0.63235106998400159</v>
      </c>
      <c r="K88">
        <v>31.205010668686</v>
      </c>
      <c r="L88">
        <f>(Table2[[#This Row],[6M Return vs Nifty]]-AVERAGE(Table2[6M Return vs Nifty]))/_xlfn.STDEV.P(Table2[6M Return vs Nifty])</f>
        <v>0.7977748608650389</v>
      </c>
      <c r="M88">
        <v>-2.9810198580548302</v>
      </c>
      <c r="N88">
        <f>(Table2[[#This Row],[1W Return vs Nifty]]-AVERAGE(Table2[1W Return vs Nifty]))/_xlfn.STDEV.P(Table2[1W Return vs Nifty])</f>
        <v>-1.2714397836124236</v>
      </c>
      <c r="O88">
        <v>2764.78</v>
      </c>
      <c r="P88">
        <v>2728.7904472301202</v>
      </c>
      <c r="Q88">
        <v>2255.4770788282699</v>
      </c>
      <c r="R88">
        <v>44.4231407923955</v>
      </c>
      <c r="S88" s="2">
        <f>(Table2[[#This Row],[Close Price]]-Table2[[#This Row],[20D EMA]])/Table2[[#This Row],[20D EMA]]</f>
        <v>-2.0905822524758567E-3</v>
      </c>
      <c r="T88" s="2">
        <f>(Table2[[#This Row],[Close Price]]-Table2[[#This Row],[50D EMA]])/Table2[[#This Row],[50D EMA]]</f>
        <v>1.1070675214560441E-2</v>
      </c>
      <c r="U88" s="2">
        <f>(Table2[[#This Row],[Close Price]]-Table2[[#This Row],[200D EMA]])/Table2[[#This Row],[200D EMA]]</f>
        <v>0.22324453034712835</v>
      </c>
      <c r="V88">
        <v>0.69635052694551103</v>
      </c>
      <c r="W88">
        <v>2725.3</v>
      </c>
      <c r="X88">
        <v>2769</v>
      </c>
      <c r="Y88">
        <v>2724.05</v>
      </c>
      <c r="Z88">
        <v>2859.9</v>
      </c>
      <c r="AA88">
        <v>2625.7</v>
      </c>
      <c r="AB88">
        <v>2926.5</v>
      </c>
      <c r="AC88" s="2">
        <f>(Table2[[#This Row],[Close Price]]/Table2[[#This Row],[Day Low]])-1</f>
        <v>1.2365611125380704E-2</v>
      </c>
      <c r="AD88" s="2">
        <f>(Table2[[#This Row],[Day High]]/Table2[[#This Row],[Close Price]])-1</f>
        <v>3.6245016310256783E-3</v>
      </c>
      <c r="AE88" s="2">
        <f>(Table2[[#This Row],[Close Price]]/Table2[[#This Row],[Current Week Low]])-1</f>
        <v>1.2830160973550386E-2</v>
      </c>
      <c r="AF88" s="2">
        <f>(Table2[[#This Row],[Current Week High]]/Table2[[#This Row],[Close Price]])-1</f>
        <v>3.6571221457049718E-2</v>
      </c>
      <c r="AG88" s="2">
        <f>(Table2[[#This Row],[Close Price]]/Table2[[#This Row],[Current Month Low]])-1</f>
        <v>5.0767414403778188E-2</v>
      </c>
      <c r="AH88" s="2">
        <f>(Table2[[#This Row],[Current Month High]]/Table2[[#This Row],[Close Price]])-1</f>
        <v>6.0710402319680945E-2</v>
      </c>
      <c r="AI88">
        <v>9.2243566509604804</v>
      </c>
      <c r="AJ88">
        <v>90.275862068965495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-0.04</v>
      </c>
      <c r="AM88" t="s">
        <v>10655</v>
      </c>
      <c r="AN88">
        <v>4.79</v>
      </c>
      <c r="AO88" t="s">
        <v>10656</v>
      </c>
      <c r="AP88">
        <v>0.185369889365568</v>
      </c>
      <c r="AQ88">
        <f>(Table2[[#This Row],[Sharpe Ratio]]-AVERAGE(Table2[Sharpe Ratio]))/_xlfn.STDEV.P(Table2[Sharpe Ratio])</f>
        <v>1.3695294065565433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0.56797378897260153</v>
      </c>
      <c r="AS88">
        <f>_xlfn.RANK.AVG(Table2[[#This Row],[1Y Return vs Nifty Z-Score]],Table2[1Y Return vs Nifty Z-Score])</f>
        <v>212</v>
      </c>
      <c r="AT88">
        <f>_xlfn.RANK.AVG(Table2[[#This Row],[6M Return vs Nifty Z-Score]],Table2[6M Return vs Nifty Z-Score])</f>
        <v>135</v>
      </c>
      <c r="AU88">
        <f>_xlfn.RANK.AVG(Table2[[#This Row],[Sharpe Ratio Z-Score]],Table2[Sharpe Ratio Z-Score])</f>
        <v>64</v>
      </c>
      <c r="AV88">
        <f>(Table2[[#This Row],[Rank 1Y]]+Table2[[#This Row],[Rank 6M]]+Table2[[#This Row],[Rank Sharpe]])/3</f>
        <v>137</v>
      </c>
    </row>
    <row r="89" spans="1:48" x14ac:dyDescent="0.3">
      <c r="A89" t="s">
        <v>840</v>
      </c>
      <c r="B89" t="s">
        <v>841</v>
      </c>
      <c r="C89" t="s">
        <v>10622</v>
      </c>
      <c r="D89" t="s">
        <v>127</v>
      </c>
      <c r="E89">
        <v>18898.64857668</v>
      </c>
      <c r="F89">
        <v>726.1</v>
      </c>
      <c r="G89">
        <v>99.810105004333494</v>
      </c>
      <c r="H89">
        <f>(Table2[[#This Row],[1Y Return vs Nifty]]-AVERAGE(Table2[1Y Return vs Nifty]))/_xlfn.STDEV.P(Table2[1Y Return vs Nifty])</f>
        <v>1.0623199859440751</v>
      </c>
      <c r="I89">
        <v>8.8536609598141407</v>
      </c>
      <c r="J89">
        <f>(Table2[[#This Row],[1M Return vs Nifty]]-AVERAGE(Table2[1M Return vs Nifty]))/_xlfn.STDEV.P(Table2[1M Return vs Nifty])</f>
        <v>0.53157877934969799</v>
      </c>
      <c r="K89">
        <v>16.568165450324202</v>
      </c>
      <c r="L89">
        <f>(Table2[[#This Row],[6M Return vs Nifty]]-AVERAGE(Table2[6M Return vs Nifty]))/_xlfn.STDEV.P(Table2[6M Return vs Nifty])</f>
        <v>0.30147199467423741</v>
      </c>
      <c r="M89">
        <v>5.5037624031078698</v>
      </c>
      <c r="N89">
        <f>(Table2[[#This Row],[1W Return vs Nifty]]-AVERAGE(Table2[1W Return vs Nifty]))/_xlfn.STDEV.P(Table2[1W Return vs Nifty])</f>
        <v>0.58929546285638168</v>
      </c>
      <c r="O89">
        <v>679.73</v>
      </c>
      <c r="P89">
        <v>641.37655033288797</v>
      </c>
      <c r="Q89">
        <v>551.45979958615601</v>
      </c>
      <c r="R89">
        <v>69.520411888428796</v>
      </c>
      <c r="S89" s="2">
        <f>(Table2[[#This Row],[Close Price]]-Table2[[#This Row],[20D EMA]])/Table2[[#This Row],[20D EMA]]</f>
        <v>6.8218263133891399E-2</v>
      </c>
      <c r="T89" s="2">
        <f>(Table2[[#This Row],[Close Price]]-Table2[[#This Row],[50D EMA]])/Table2[[#This Row],[50D EMA]]</f>
        <v>0.13209626953641943</v>
      </c>
      <c r="U89" s="2">
        <f>(Table2[[#This Row],[Close Price]]-Table2[[#This Row],[200D EMA]])/Table2[[#This Row],[200D EMA]]</f>
        <v>0.31668709223211389</v>
      </c>
      <c r="V89">
        <v>1.1373984917392099</v>
      </c>
      <c r="W89">
        <v>718.25</v>
      </c>
      <c r="X89">
        <v>733.9</v>
      </c>
      <c r="Y89">
        <v>700.05</v>
      </c>
      <c r="Z89">
        <v>735</v>
      </c>
      <c r="AA89">
        <v>600.6</v>
      </c>
      <c r="AB89">
        <v>735</v>
      </c>
      <c r="AC89" s="2">
        <f>(Table2[[#This Row],[Close Price]]/Table2[[#This Row],[Day Low]])-1</f>
        <v>1.0929342151061672E-2</v>
      </c>
      <c r="AD89" s="2">
        <f>(Table2[[#This Row],[Day High]]/Table2[[#This Row],[Close Price]])-1</f>
        <v>1.0742321994215542E-2</v>
      </c>
      <c r="AE89" s="2">
        <f>(Table2[[#This Row],[Close Price]]/Table2[[#This Row],[Current Week Low]])-1</f>
        <v>3.721162774087583E-2</v>
      </c>
      <c r="AF89" s="2">
        <f>(Table2[[#This Row],[Current Week High]]/Table2[[#This Row],[Close Price]])-1</f>
        <v>1.2257264839553805E-2</v>
      </c>
      <c r="AG89" s="2">
        <f>(Table2[[#This Row],[Close Price]]/Table2[[#This Row],[Current Month Low]])-1</f>
        <v>0.20895770895770904</v>
      </c>
      <c r="AH89" s="2">
        <f>(Table2[[#This Row],[Current Month High]]/Table2[[#This Row],[Close Price]])-1</f>
        <v>1.2257264839553805E-2</v>
      </c>
      <c r="AI89">
        <v>1.2257264839553801</v>
      </c>
      <c r="AJ89">
        <v>130.58113686884701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0.49</v>
      </c>
      <c r="AM89" t="s">
        <v>10656</v>
      </c>
      <c r="AN89">
        <v>14.73</v>
      </c>
      <c r="AO89" t="s">
        <v>10656</v>
      </c>
      <c r="AP89">
        <v>0.17370399081924401</v>
      </c>
      <c r="AQ89">
        <f>(Table2[[#This Row],[Sharpe Ratio]]-AVERAGE(Table2[Sharpe Ratio]))/_xlfn.STDEV.P(Table2[Sharpe Ratio])</f>
        <v>1.2352143605320194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3.7198805833564119</v>
      </c>
      <c r="AS89">
        <f>_xlfn.RANK.AVG(Table2[[#This Row],[1Y Return vs Nifty Z-Score]],Table2[1Y Return vs Nifty Z-Score])</f>
        <v>96</v>
      </c>
      <c r="AT89">
        <f>_xlfn.RANK.AVG(Table2[[#This Row],[6M Return vs Nifty Z-Score]],Table2[6M Return vs Nifty Z-Score])</f>
        <v>236</v>
      </c>
      <c r="AU89">
        <f>_xlfn.RANK.AVG(Table2[[#This Row],[Sharpe Ratio Z-Score]],Table2[Sharpe Ratio Z-Score])</f>
        <v>81</v>
      </c>
      <c r="AV89">
        <f>(Table2[[#This Row],[Rank 1Y]]+Table2[[#This Row],[Rank 6M]]+Table2[[#This Row],[Rank Sharpe]])/3</f>
        <v>137.66666666666666</v>
      </c>
    </row>
    <row r="90" spans="1:48" x14ac:dyDescent="0.3">
      <c r="A90" t="s">
        <v>633</v>
      </c>
      <c r="B90" t="s">
        <v>634</v>
      </c>
      <c r="C90" t="s">
        <v>10624</v>
      </c>
      <c r="D90" t="s">
        <v>166</v>
      </c>
      <c r="E90">
        <v>29527.9486106</v>
      </c>
      <c r="F90">
        <v>6703.75</v>
      </c>
      <c r="G90">
        <v>140.909515129976</v>
      </c>
      <c r="H90">
        <f>(Table2[[#This Row],[1Y Return vs Nifty]]-AVERAGE(Table2[1Y Return vs Nifty]))/_xlfn.STDEV.P(Table2[1Y Return vs Nifty])</f>
        <v>1.7031684784153547</v>
      </c>
      <c r="I90">
        <v>19.224723755599701</v>
      </c>
      <c r="J90">
        <f>(Table2[[#This Row],[1M Return vs Nifty]]-AVERAGE(Table2[1M Return vs Nifty]))/_xlfn.STDEV.P(Table2[1M Return vs Nifty])</f>
        <v>1.4211875030606129</v>
      </c>
      <c r="K90">
        <v>93.755212275793596</v>
      </c>
      <c r="L90">
        <f>(Table2[[#This Row],[6M Return vs Nifty]]-AVERAGE(Table2[6M Return vs Nifty]))/_xlfn.STDEV.P(Table2[6M Return vs Nifty])</f>
        <v>2.9187130736621336</v>
      </c>
      <c r="M90">
        <v>1.2865461712952999</v>
      </c>
      <c r="N90">
        <f>(Table2[[#This Row],[1W Return vs Nifty]]-AVERAGE(Table2[1W Return vs Nifty]))/_xlfn.STDEV.P(Table2[1W Return vs Nifty])</f>
        <v>-0.33555123832916994</v>
      </c>
      <c r="O90">
        <v>6472.46</v>
      </c>
      <c r="P90">
        <v>5875.1480451157604</v>
      </c>
      <c r="Q90">
        <v>4373.1123118544301</v>
      </c>
      <c r="R90">
        <v>58.889479462329</v>
      </c>
      <c r="S90" s="2">
        <f>(Table2[[#This Row],[Close Price]]-Table2[[#This Row],[20D EMA]])/Table2[[#This Row],[20D EMA]]</f>
        <v>3.573448117099217E-2</v>
      </c>
      <c r="T90" s="2">
        <f>(Table2[[#This Row],[Close Price]]-Table2[[#This Row],[50D EMA]])/Table2[[#This Row],[50D EMA]]</f>
        <v>0.14103507665191325</v>
      </c>
      <c r="U90" s="2">
        <f>(Table2[[#This Row],[Close Price]]-Table2[[#This Row],[200D EMA]])/Table2[[#This Row],[200D EMA]]</f>
        <v>0.53294713740321398</v>
      </c>
      <c r="V90">
        <v>0.77875099570204398</v>
      </c>
      <c r="W90">
        <v>6641</v>
      </c>
      <c r="X90">
        <v>6886.45</v>
      </c>
      <c r="Y90">
        <v>6369.05</v>
      </c>
      <c r="Z90">
        <v>6980</v>
      </c>
      <c r="AA90">
        <v>5670</v>
      </c>
      <c r="AB90">
        <v>7949.9</v>
      </c>
      <c r="AC90" s="2">
        <f>(Table2[[#This Row],[Close Price]]/Table2[[#This Row],[Day Low]])-1</f>
        <v>9.4488781809969336E-3</v>
      </c>
      <c r="AD90" s="2">
        <f>(Table2[[#This Row],[Day High]]/Table2[[#This Row],[Close Price]])-1</f>
        <v>2.7253402946112226E-2</v>
      </c>
      <c r="AE90" s="2">
        <f>(Table2[[#This Row],[Close Price]]/Table2[[#This Row],[Current Week Low]])-1</f>
        <v>5.2551008392146326E-2</v>
      </c>
      <c r="AF90" s="2">
        <f>(Table2[[#This Row],[Current Week High]]/Table2[[#This Row],[Close Price]])-1</f>
        <v>4.1208278948349886E-2</v>
      </c>
      <c r="AG90" s="2">
        <f>(Table2[[#This Row],[Close Price]]/Table2[[#This Row],[Current Month Low]])-1</f>
        <v>0.18231922398589062</v>
      </c>
      <c r="AH90" s="2">
        <f>(Table2[[#This Row],[Current Month High]]/Table2[[#This Row],[Close Price]])-1</f>
        <v>0.18588849524519846</v>
      </c>
      <c r="AI90">
        <v>18.588849524519802</v>
      </c>
      <c r="AJ90">
        <v>175.87448559670699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0.52</v>
      </c>
      <c r="AM90" t="s">
        <v>10656</v>
      </c>
      <c r="AN90">
        <v>16.03</v>
      </c>
      <c r="AO90" t="s">
        <v>10656</v>
      </c>
      <c r="AP90">
        <v>6.4499335971575006E-2</v>
      </c>
      <c r="AQ90">
        <f>(Table2[[#This Row],[Sharpe Ratio]]-AVERAGE(Table2[Sharpe Ratio]))/_xlfn.STDEV.P(Table2[Sharpe Ratio])</f>
        <v>-2.2110841098406199E-2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5.6854069757105243</v>
      </c>
      <c r="AS90">
        <f>_xlfn.RANK.AVG(Table2[[#This Row],[1Y Return vs Nifty Z-Score]],Table2[1Y Return vs Nifty Z-Score])</f>
        <v>46</v>
      </c>
      <c r="AT90">
        <f>_xlfn.RANK.AVG(Table2[[#This Row],[6M Return vs Nifty Z-Score]],Table2[6M Return vs Nifty Z-Score])</f>
        <v>11</v>
      </c>
      <c r="AU90">
        <f>_xlfn.RANK.AVG(Table2[[#This Row],[Sharpe Ratio Z-Score]],Table2[Sharpe Ratio Z-Score])</f>
        <v>361</v>
      </c>
      <c r="AV90">
        <f>(Table2[[#This Row],[Rank 1Y]]+Table2[[#This Row],[Rank 6M]]+Table2[[#This Row],[Rank Sharpe]])/3</f>
        <v>139.33333333333334</v>
      </c>
    </row>
    <row r="91" spans="1:48" x14ac:dyDescent="0.3">
      <c r="A91" t="s">
        <v>379</v>
      </c>
      <c r="B91" t="s">
        <v>380</v>
      </c>
      <c r="C91" t="s">
        <v>10616</v>
      </c>
      <c r="D91" t="s">
        <v>198</v>
      </c>
      <c r="E91">
        <v>65331.233103325001</v>
      </c>
      <c r="F91">
        <v>1115.8499999999999</v>
      </c>
      <c r="G91">
        <v>52.528950462751403</v>
      </c>
      <c r="H91">
        <f>(Table2[[#This Row],[1Y Return vs Nifty]]-AVERAGE(Table2[1Y Return vs Nifty]))/_xlfn.STDEV.P(Table2[1Y Return vs Nifty])</f>
        <v>0.32508175022132346</v>
      </c>
      <c r="I91">
        <v>14.041751375967801</v>
      </c>
      <c r="J91">
        <f>(Table2[[#This Row],[1M Return vs Nifty]]-AVERAGE(Table2[1M Return vs Nifty]))/_xlfn.STDEV.P(Table2[1M Return vs Nifty])</f>
        <v>0.97660264859931967</v>
      </c>
      <c r="K91">
        <v>58.593714373634498</v>
      </c>
      <c r="L91">
        <f>(Table2[[#This Row],[6M Return vs Nifty]]-AVERAGE(Table2[6M Return vs Nifty]))/_xlfn.STDEV.P(Table2[6M Return vs Nifty])</f>
        <v>1.72646488574582</v>
      </c>
      <c r="M91">
        <v>-0.114638265359247</v>
      </c>
      <c r="N91">
        <f>(Table2[[#This Row],[1W Return vs Nifty]]-AVERAGE(Table2[1W Return vs Nifty]))/_xlfn.STDEV.P(Table2[1W Return vs Nifty])</f>
        <v>-0.6428347003952164</v>
      </c>
      <c r="O91">
        <v>1083.95</v>
      </c>
      <c r="P91">
        <v>1027.15181853435</v>
      </c>
      <c r="Q91">
        <v>829.94667139667501</v>
      </c>
      <c r="R91">
        <v>63.851033975161002</v>
      </c>
      <c r="S91" s="2">
        <f>(Table2[[#This Row],[Close Price]]-Table2[[#This Row],[20D EMA]])/Table2[[#This Row],[20D EMA]]</f>
        <v>2.9429401725171698E-2</v>
      </c>
      <c r="T91" s="2">
        <f>(Table2[[#This Row],[Close Price]]-Table2[[#This Row],[50D EMA]])/Table2[[#This Row],[50D EMA]]</f>
        <v>8.6353526192665397E-2</v>
      </c>
      <c r="U91" s="2">
        <f>(Table2[[#This Row],[Close Price]]-Table2[[#This Row],[200D EMA]])/Table2[[#This Row],[200D EMA]]</f>
        <v>0.34448397524408736</v>
      </c>
      <c r="V91">
        <v>0.71380499907535799</v>
      </c>
      <c r="W91">
        <v>1101.25</v>
      </c>
      <c r="X91">
        <v>1137.8499999999999</v>
      </c>
      <c r="Y91">
        <v>1101.25</v>
      </c>
      <c r="Z91">
        <v>1192</v>
      </c>
      <c r="AA91">
        <v>900</v>
      </c>
      <c r="AB91">
        <v>1192</v>
      </c>
      <c r="AC91" s="2">
        <f>(Table2[[#This Row],[Close Price]]/Table2[[#This Row],[Day Low]])-1</f>
        <v>1.3257661748013572E-2</v>
      </c>
      <c r="AD91" s="2">
        <f>(Table2[[#This Row],[Day High]]/Table2[[#This Row],[Close Price]])-1</f>
        <v>1.971591163686881E-2</v>
      </c>
      <c r="AE91" s="2">
        <f>(Table2[[#This Row],[Close Price]]/Table2[[#This Row],[Current Week Low]])-1</f>
        <v>1.3257661748013572E-2</v>
      </c>
      <c r="AF91" s="2">
        <f>(Table2[[#This Row],[Current Week High]]/Table2[[#This Row],[Close Price]])-1</f>
        <v>6.824393959761621E-2</v>
      </c>
      <c r="AG91" s="2">
        <f>(Table2[[#This Row],[Close Price]]/Table2[[#This Row],[Current Month Low]])-1</f>
        <v>0.23983333333333334</v>
      </c>
      <c r="AH91" s="2">
        <f>(Table2[[#This Row],[Current Month High]]/Table2[[#This Row],[Close Price]])-1</f>
        <v>6.824393959761621E-2</v>
      </c>
      <c r="AI91">
        <v>8.1955459963256807</v>
      </c>
      <c r="AJ91">
        <v>103.399562522785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0.19</v>
      </c>
      <c r="AM91" t="s">
        <v>10656</v>
      </c>
      <c r="AN91">
        <v>15.02</v>
      </c>
      <c r="AO91" t="s">
        <v>10656</v>
      </c>
      <c r="AP91">
        <v>0.13091991366642799</v>
      </c>
      <c r="AQ91">
        <f>(Table2[[#This Row],[Sharpe Ratio]]-AVERAGE(Table2[Sharpe Ratio]))/_xlfn.STDEV.P(Table2[Sharpe Ratio])</f>
        <v>0.74262090370755218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3.1279354878787995</v>
      </c>
      <c r="AS91">
        <f>_xlfn.RANK.AVG(Table2[[#This Row],[1Y Return vs Nifty Z-Score]],Table2[1Y Return vs Nifty Z-Score])</f>
        <v>207</v>
      </c>
      <c r="AT91">
        <f>_xlfn.RANK.AVG(Table2[[#This Row],[6M Return vs Nifty Z-Score]],Table2[6M Return vs Nifty Z-Score])</f>
        <v>47</v>
      </c>
      <c r="AU91">
        <f>_xlfn.RANK.AVG(Table2[[#This Row],[Sharpe Ratio Z-Score]],Table2[Sharpe Ratio Z-Score])</f>
        <v>169</v>
      </c>
      <c r="AV91">
        <f>(Table2[[#This Row],[Rank 1Y]]+Table2[[#This Row],[Rank 6M]]+Table2[[#This Row],[Rank Sharpe]])/3</f>
        <v>141</v>
      </c>
    </row>
    <row r="92" spans="1:48" x14ac:dyDescent="0.3">
      <c r="A92" t="s">
        <v>229</v>
      </c>
      <c r="B92" t="s">
        <v>230</v>
      </c>
      <c r="C92" t="s">
        <v>10612</v>
      </c>
      <c r="D92" t="s">
        <v>231</v>
      </c>
      <c r="E92">
        <v>117162.31993973</v>
      </c>
      <c r="F92">
        <v>434.35</v>
      </c>
      <c r="G92">
        <v>139.21688809108201</v>
      </c>
      <c r="H92">
        <f>(Table2[[#This Row],[1Y Return vs Nifty]]-AVERAGE(Table2[1Y Return vs Nifty]))/_xlfn.STDEV.P(Table2[1Y Return vs Nifty])</f>
        <v>1.6767759466764485</v>
      </c>
      <c r="I92">
        <v>1.41970126661687</v>
      </c>
      <c r="J92">
        <f>(Table2[[#This Row],[1M Return vs Nifty]]-AVERAGE(Table2[1M Return vs Nifty]))/_xlfn.STDEV.P(Table2[1M Return vs Nifty])</f>
        <v>-0.10609119961051341</v>
      </c>
      <c r="K92">
        <v>68.3640495467547</v>
      </c>
      <c r="L92">
        <f>(Table2[[#This Row],[6M Return vs Nifty]]-AVERAGE(Table2[6M Return vs Nifty]))/_xlfn.STDEV.P(Table2[6M Return vs Nifty])</f>
        <v>2.0577552203584504</v>
      </c>
      <c r="M92">
        <v>5.40487259849876</v>
      </c>
      <c r="N92">
        <f>(Table2[[#This Row],[1W Return vs Nifty]]-AVERAGE(Table2[1W Return vs Nifty]))/_xlfn.STDEV.P(Table2[1W Return vs Nifty])</f>
        <v>0.5676086665086616</v>
      </c>
      <c r="O92">
        <v>419.59</v>
      </c>
      <c r="P92">
        <v>399.64921217606599</v>
      </c>
      <c r="Q92">
        <v>314.07172610442399</v>
      </c>
      <c r="R92">
        <v>66.807334005443494</v>
      </c>
      <c r="S92" s="2">
        <f>(Table2[[#This Row],[Close Price]]-Table2[[#This Row],[20D EMA]])/Table2[[#This Row],[20D EMA]]</f>
        <v>3.5177196787340138E-2</v>
      </c>
      <c r="T92" s="2">
        <f>(Table2[[#This Row],[Close Price]]-Table2[[#This Row],[50D EMA]])/Table2[[#This Row],[50D EMA]]</f>
        <v>8.6828115173780349E-2</v>
      </c>
      <c r="U92" s="2">
        <f>(Table2[[#This Row],[Close Price]]-Table2[[#This Row],[200D EMA]])/Table2[[#This Row],[200D EMA]]</f>
        <v>0.382964348263509</v>
      </c>
      <c r="V92">
        <v>0.207945798992931</v>
      </c>
      <c r="W92">
        <v>432.45</v>
      </c>
      <c r="X92">
        <v>438.5</v>
      </c>
      <c r="Y92">
        <v>412.1</v>
      </c>
      <c r="Z92">
        <v>439.2</v>
      </c>
      <c r="AA92">
        <v>400.65</v>
      </c>
      <c r="AB92">
        <v>439.2</v>
      </c>
      <c r="AC92" s="2">
        <f>(Table2[[#This Row],[Close Price]]/Table2[[#This Row],[Day Low]])-1</f>
        <v>4.3935715111573792E-3</v>
      </c>
      <c r="AD92" s="2">
        <f>(Table2[[#This Row],[Day High]]/Table2[[#This Row],[Close Price]])-1</f>
        <v>9.5545067342004408E-3</v>
      </c>
      <c r="AE92" s="2">
        <f>(Table2[[#This Row],[Close Price]]/Table2[[#This Row],[Current Week Low]])-1</f>
        <v>5.3991749575345693E-2</v>
      </c>
      <c r="AF92" s="2">
        <f>(Table2[[#This Row],[Current Week High]]/Table2[[#This Row],[Close Price]])-1</f>
        <v>1.1166110279728247E-2</v>
      </c>
      <c r="AG92" s="2">
        <f>(Table2[[#This Row],[Close Price]]/Table2[[#This Row],[Current Month Low]])-1</f>
        <v>8.411331586172488E-2</v>
      </c>
      <c r="AH92" s="2">
        <f>(Table2[[#This Row],[Current Month High]]/Table2[[#This Row],[Close Price]])-1</f>
        <v>1.1166110279728247E-2</v>
      </c>
      <c r="AI92">
        <v>4.3628410268216902</v>
      </c>
      <c r="AJ92">
        <v>168.11728395061701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0.22</v>
      </c>
      <c r="AM92" t="s">
        <v>10656</v>
      </c>
      <c r="AN92">
        <v>4.78</v>
      </c>
      <c r="AO92" t="s">
        <v>10656</v>
      </c>
      <c r="AP92">
        <v>6.8522172662246E-2</v>
      </c>
      <c r="AQ92">
        <f>(Table2[[#This Row],[Sharpe Ratio]]-AVERAGE(Table2[Sharpe Ratio]))/_xlfn.STDEV.P(Table2[Sharpe Ratio])</f>
        <v>2.4205993658131166E-2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4.2202546275911779</v>
      </c>
      <c r="AS92">
        <f>_xlfn.RANK.AVG(Table2[[#This Row],[1Y Return vs Nifty Z-Score]],Table2[1Y Return vs Nifty Z-Score])</f>
        <v>47</v>
      </c>
      <c r="AT92">
        <f>_xlfn.RANK.AVG(Table2[[#This Row],[6M Return vs Nifty Z-Score]],Table2[6M Return vs Nifty Z-Score])</f>
        <v>28</v>
      </c>
      <c r="AU92">
        <f>_xlfn.RANK.AVG(Table2[[#This Row],[Sharpe Ratio Z-Score]],Table2[Sharpe Ratio Z-Score])</f>
        <v>350</v>
      </c>
      <c r="AV92">
        <f>(Table2[[#This Row],[Rank 1Y]]+Table2[[#This Row],[Rank 6M]]+Table2[[#This Row],[Rank Sharpe]])/3</f>
        <v>141.66666666666666</v>
      </c>
    </row>
    <row r="93" spans="1:48" x14ac:dyDescent="0.3">
      <c r="A93" t="s">
        <v>1408</v>
      </c>
      <c r="B93" t="s">
        <v>1409</v>
      </c>
      <c r="C93" t="s">
        <v>10622</v>
      </c>
      <c r="D93" t="s">
        <v>724</v>
      </c>
      <c r="E93">
        <v>7834.3132443000004</v>
      </c>
      <c r="F93">
        <v>248.5</v>
      </c>
      <c r="G93">
        <v>77.537479799703405</v>
      </c>
      <c r="H93">
        <f>(Table2[[#This Row],[1Y Return vs Nifty]]-AVERAGE(Table2[1Y Return vs Nifty]))/_xlfn.STDEV.P(Table2[1Y Return vs Nifty])</f>
        <v>0.7150308583840751</v>
      </c>
      <c r="I93">
        <v>-14.1186199033938</v>
      </c>
      <c r="J93">
        <f>(Table2[[#This Row],[1M Return vs Nifty]]-AVERAGE(Table2[1M Return vs Nifty]))/_xlfn.STDEV.P(Table2[1M Return vs Nifty])</f>
        <v>-1.4389368622826826</v>
      </c>
      <c r="K93">
        <v>17.238336335139302</v>
      </c>
      <c r="L93">
        <f>(Table2[[#This Row],[6M Return vs Nifty]]-AVERAGE(Table2[6M Return vs Nifty]))/_xlfn.STDEV.P(Table2[6M Return vs Nifty])</f>
        <v>0.32419599878914773</v>
      </c>
      <c r="M93">
        <v>-3.9834217426241998</v>
      </c>
      <c r="N93">
        <f>(Table2[[#This Row],[1W Return vs Nifty]]-AVERAGE(Table2[1W Return vs Nifty]))/_xlfn.STDEV.P(Table2[1W Return vs Nifty])</f>
        <v>-1.4912691746720577</v>
      </c>
      <c r="O93">
        <v>252.5</v>
      </c>
      <c r="P93">
        <v>245.145915333804</v>
      </c>
      <c r="Q93">
        <v>196.43819446788001</v>
      </c>
      <c r="R93">
        <v>38.2716144759274</v>
      </c>
      <c r="S93" s="2">
        <f>(Table2[[#This Row],[Close Price]]-Table2[[#This Row],[20D EMA]])/Table2[[#This Row],[20D EMA]]</f>
        <v>-1.5841584158415842E-2</v>
      </c>
      <c r="T93" s="2">
        <f>(Table2[[#This Row],[Close Price]]-Table2[[#This Row],[50D EMA]])/Table2[[#This Row],[50D EMA]]</f>
        <v>1.3681992871995839E-2</v>
      </c>
      <c r="U93" s="2">
        <f>(Table2[[#This Row],[Close Price]]-Table2[[#This Row],[200D EMA]])/Table2[[#This Row],[200D EMA]]</f>
        <v>0.26502893530022092</v>
      </c>
      <c r="V93">
        <v>0.44343766023631198</v>
      </c>
      <c r="W93">
        <v>243.65</v>
      </c>
      <c r="X93">
        <v>254.4</v>
      </c>
      <c r="Y93">
        <v>243</v>
      </c>
      <c r="Z93">
        <v>256</v>
      </c>
      <c r="AA93">
        <v>237</v>
      </c>
      <c r="AB93">
        <v>272.45</v>
      </c>
      <c r="AC93" s="2">
        <f>(Table2[[#This Row],[Close Price]]/Table2[[#This Row],[Day Low]])-1</f>
        <v>1.9905602298378788E-2</v>
      </c>
      <c r="AD93" s="2">
        <f>(Table2[[#This Row],[Day High]]/Table2[[#This Row],[Close Price]])-1</f>
        <v>2.3742454728370221E-2</v>
      </c>
      <c r="AE93" s="2">
        <f>(Table2[[#This Row],[Close Price]]/Table2[[#This Row],[Current Week Low]])-1</f>
        <v>2.2633744855967031E-2</v>
      </c>
      <c r="AF93" s="2">
        <f>(Table2[[#This Row],[Current Week High]]/Table2[[#This Row],[Close Price]])-1</f>
        <v>3.0181086519114775E-2</v>
      </c>
      <c r="AG93" s="2">
        <f>(Table2[[#This Row],[Close Price]]/Table2[[#This Row],[Current Month Low]])-1</f>
        <v>4.8523206751054815E-2</v>
      </c>
      <c r="AH93" s="2">
        <f>(Table2[[#This Row],[Current Month High]]/Table2[[#This Row],[Close Price]])-1</f>
        <v>9.6378269617706236E-2</v>
      </c>
      <c r="AI93">
        <v>19.311871227364101</v>
      </c>
      <c r="AJ93">
        <v>124.480578139114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0.3</v>
      </c>
      <c r="AM93" t="s">
        <v>10656</v>
      </c>
      <c r="AN93">
        <v>3.95</v>
      </c>
      <c r="AO93" t="s">
        <v>10656</v>
      </c>
      <c r="AP93">
        <v>0.18452559354303999</v>
      </c>
      <c r="AQ93">
        <f>(Table2[[#This Row],[Sharpe Ratio]]-AVERAGE(Table2[Sharpe Ratio]))/_xlfn.STDEV.P(Table2[Sharpe Ratio])</f>
        <v>1.359808626643118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-0.53117055313839956</v>
      </c>
      <c r="AS93">
        <f>_xlfn.RANK.AVG(Table2[[#This Row],[1Y Return vs Nifty Z-Score]],Table2[1Y Return vs Nifty Z-Score])</f>
        <v>135</v>
      </c>
      <c r="AT93">
        <f>_xlfn.RANK.AVG(Table2[[#This Row],[6M Return vs Nifty Z-Score]],Table2[6M Return vs Nifty Z-Score])</f>
        <v>228</v>
      </c>
      <c r="AU93">
        <f>_xlfn.RANK.AVG(Table2[[#This Row],[Sharpe Ratio Z-Score]],Table2[Sharpe Ratio Z-Score])</f>
        <v>65</v>
      </c>
      <c r="AV93">
        <f>(Table2[[#This Row],[Rank 1Y]]+Table2[[#This Row],[Rank 6M]]+Table2[[#This Row],[Rank Sharpe]])/3</f>
        <v>142.66666666666666</v>
      </c>
    </row>
    <row r="94" spans="1:48" x14ac:dyDescent="0.3">
      <c r="A94" t="s">
        <v>588</v>
      </c>
      <c r="B94" t="s">
        <v>589</v>
      </c>
      <c r="C94" t="s">
        <v>10614</v>
      </c>
      <c r="D94" t="s">
        <v>46</v>
      </c>
      <c r="E94">
        <v>32740.2</v>
      </c>
      <c r="F94">
        <v>178.19</v>
      </c>
      <c r="G94">
        <v>224.141682962061</v>
      </c>
      <c r="H94">
        <f>(Table2[[#This Row],[1Y Return vs Nifty]]-AVERAGE(Table2[1Y Return vs Nifty]))/_xlfn.STDEV.P(Table2[1Y Return vs Nifty])</f>
        <v>3.0009780848609977</v>
      </c>
      <c r="I94">
        <v>-3.2300562469363099</v>
      </c>
      <c r="J94">
        <f>(Table2[[#This Row],[1M Return vs Nifty]]-AVERAGE(Table2[1M Return vs Nifty]))/_xlfn.STDEV.P(Table2[1M Return vs Nifty])</f>
        <v>-0.50493796475383101</v>
      </c>
      <c r="K94">
        <v>12.508748168046001</v>
      </c>
      <c r="L94">
        <f>(Table2[[#This Row],[6M Return vs Nifty]]-AVERAGE(Table2[6M Return vs Nifty]))/_xlfn.STDEV.P(Table2[6M Return vs Nifty])</f>
        <v>0.16382618355834747</v>
      </c>
      <c r="M94">
        <v>2.3033040890703802</v>
      </c>
      <c r="N94">
        <f>(Table2[[#This Row],[1W Return vs Nifty]]-AVERAGE(Table2[1W Return vs Nifty]))/_xlfn.STDEV.P(Table2[1W Return vs Nifty])</f>
        <v>-0.11257353112386245</v>
      </c>
      <c r="O94">
        <v>178.79</v>
      </c>
      <c r="P94">
        <v>171.95284850293999</v>
      </c>
      <c r="Q94">
        <v>133.49591782446299</v>
      </c>
      <c r="R94">
        <v>54.362173112762697</v>
      </c>
      <c r="S94" s="2">
        <f>(Table2[[#This Row],[Close Price]]-Table2[[#This Row],[20D EMA]])/Table2[[#This Row],[20D EMA]]</f>
        <v>-3.3558923877174021E-3</v>
      </c>
      <c r="T94" s="2">
        <f>(Table2[[#This Row],[Close Price]]-Table2[[#This Row],[50D EMA]])/Table2[[#This Row],[50D EMA]]</f>
        <v>3.6272452310979725E-2</v>
      </c>
      <c r="U94" s="2">
        <f>(Table2[[#This Row],[Close Price]]-Table2[[#This Row],[200D EMA]])/Table2[[#This Row],[200D EMA]]</f>
        <v>0.33479736986644293</v>
      </c>
      <c r="V94">
        <v>1.0215200309498</v>
      </c>
      <c r="W94">
        <v>177.6</v>
      </c>
      <c r="X94">
        <v>183.95</v>
      </c>
      <c r="Y94">
        <v>177.6</v>
      </c>
      <c r="Z94">
        <v>193.35</v>
      </c>
      <c r="AA94">
        <v>163</v>
      </c>
      <c r="AB94">
        <v>193.35</v>
      </c>
      <c r="AC94" s="2">
        <f>(Table2[[#This Row],[Close Price]]/Table2[[#This Row],[Day Low]])-1</f>
        <v>3.3220720720721353E-3</v>
      </c>
      <c r="AD94" s="2">
        <f>(Table2[[#This Row],[Day High]]/Table2[[#This Row],[Close Price]])-1</f>
        <v>3.2325046298894433E-2</v>
      </c>
      <c r="AE94" s="2">
        <f>(Table2[[#This Row],[Close Price]]/Table2[[#This Row],[Current Week Low]])-1</f>
        <v>3.3220720720721353E-3</v>
      </c>
      <c r="AF94" s="2">
        <f>(Table2[[#This Row],[Current Week High]]/Table2[[#This Row],[Close Price]])-1</f>
        <v>8.5077726022784628E-2</v>
      </c>
      <c r="AG94" s="2">
        <f>(Table2[[#This Row],[Close Price]]/Table2[[#This Row],[Current Month Low]])-1</f>
        <v>9.3190184049079638E-2</v>
      </c>
      <c r="AH94" s="2">
        <f>(Table2[[#This Row],[Current Month High]]/Table2[[#This Row],[Close Price]])-1</f>
        <v>8.5077726022784628E-2</v>
      </c>
      <c r="AI94">
        <v>11.285706268589699</v>
      </c>
      <c r="AJ94">
        <v>267.78121775025699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0.26</v>
      </c>
      <c r="AM94" t="s">
        <v>10656</v>
      </c>
      <c r="AN94">
        <v>8.7899999999999991</v>
      </c>
      <c r="AO94" t="s">
        <v>10656</v>
      </c>
      <c r="AP94">
        <v>0.13884855097930099</v>
      </c>
      <c r="AQ94">
        <f>(Table2[[#This Row],[Sharpe Ratio]]-AVERAGE(Table2[Sharpe Ratio]))/_xlfn.STDEV.P(Table2[Sharpe Ratio])</f>
        <v>0.83390708122414492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3.3811998537657968</v>
      </c>
      <c r="AS94">
        <f>_xlfn.RANK.AVG(Table2[[#This Row],[1Y Return vs Nifty Z-Score]],Table2[1Y Return vs Nifty Z-Score])</f>
        <v>13</v>
      </c>
      <c r="AT94">
        <f>_xlfn.RANK.AVG(Table2[[#This Row],[6M Return vs Nifty Z-Score]],Table2[6M Return vs Nifty Z-Score])</f>
        <v>267</v>
      </c>
      <c r="AU94">
        <f>_xlfn.RANK.AVG(Table2[[#This Row],[Sharpe Ratio Z-Score]],Table2[Sharpe Ratio Z-Score])</f>
        <v>149</v>
      </c>
      <c r="AV94">
        <f>(Table2[[#This Row],[Rank 1Y]]+Table2[[#This Row],[Rank 6M]]+Table2[[#This Row],[Rank Sharpe]])/3</f>
        <v>143</v>
      </c>
    </row>
    <row r="95" spans="1:48" x14ac:dyDescent="0.3">
      <c r="A95" t="s">
        <v>969</v>
      </c>
      <c r="B95" t="s">
        <v>970</v>
      </c>
      <c r="C95" t="s">
        <v>10610</v>
      </c>
      <c r="D95" t="s">
        <v>290</v>
      </c>
      <c r="E95">
        <v>15037.66441489</v>
      </c>
      <c r="F95">
        <v>1074.2</v>
      </c>
      <c r="G95">
        <v>99.751278595663294</v>
      </c>
      <c r="H95">
        <f>(Table2[[#This Row],[1Y Return vs Nifty]]-AVERAGE(Table2[1Y Return vs Nifty]))/_xlfn.STDEV.P(Table2[1Y Return vs Nifty])</f>
        <v>1.0614027266647192</v>
      </c>
      <c r="I95">
        <v>1.53379498082143</v>
      </c>
      <c r="J95">
        <f>(Table2[[#This Row],[1M Return vs Nifty]]-AVERAGE(Table2[1M Return vs Nifty]))/_xlfn.STDEV.P(Table2[1M Return vs Nifty])</f>
        <v>-9.6304472302469149E-2</v>
      </c>
      <c r="K95">
        <v>22.31346186287</v>
      </c>
      <c r="L95">
        <f>(Table2[[#This Row],[6M Return vs Nifty]]-AVERAGE(Table2[6M Return vs Nifty]))/_xlfn.STDEV.P(Table2[6M Return vs Nifty])</f>
        <v>0.49628221737749745</v>
      </c>
      <c r="M95">
        <v>1.91868833115977</v>
      </c>
      <c r="N95">
        <f>(Table2[[#This Row],[1W Return vs Nifty]]-AVERAGE(Table2[1W Return vs Nifty]))/_xlfn.STDEV.P(Table2[1W Return vs Nifty])</f>
        <v>-0.19692078660588055</v>
      </c>
      <c r="O95">
        <v>1047.8499999999999</v>
      </c>
      <c r="P95">
        <v>1009.20228911987</v>
      </c>
      <c r="Q95">
        <v>837.10719792826001</v>
      </c>
      <c r="R95">
        <v>56.506966249647903</v>
      </c>
      <c r="S95" s="2">
        <f>(Table2[[#This Row],[Close Price]]-Table2[[#This Row],[20D EMA]])/Table2[[#This Row],[20D EMA]]</f>
        <v>2.5146729016557845E-2</v>
      </c>
      <c r="T95" s="2">
        <f>(Table2[[#This Row],[Close Price]]-Table2[[#This Row],[50D EMA]])/Table2[[#This Row],[50D EMA]]</f>
        <v>6.4405037107887322E-2</v>
      </c>
      <c r="U95" s="2">
        <f>(Table2[[#This Row],[Close Price]]-Table2[[#This Row],[200D EMA]])/Table2[[#This Row],[200D EMA]]</f>
        <v>0.28322872226940149</v>
      </c>
      <c r="V95">
        <v>0.75487896990310699</v>
      </c>
      <c r="W95">
        <v>1060</v>
      </c>
      <c r="X95">
        <v>1079.4000000000001</v>
      </c>
      <c r="Y95">
        <v>1057.55</v>
      </c>
      <c r="Z95">
        <v>1130</v>
      </c>
      <c r="AA95">
        <v>940.05</v>
      </c>
      <c r="AB95">
        <v>1130</v>
      </c>
      <c r="AC95" s="2">
        <f>(Table2[[#This Row],[Close Price]]/Table2[[#This Row],[Day Low]])-1</f>
        <v>1.3396226415094414E-2</v>
      </c>
      <c r="AD95" s="2">
        <f>(Table2[[#This Row],[Day High]]/Table2[[#This Row],[Close Price]])-1</f>
        <v>4.8408117668963246E-3</v>
      </c>
      <c r="AE95" s="2">
        <f>(Table2[[#This Row],[Close Price]]/Table2[[#This Row],[Current Week Low]])-1</f>
        <v>1.5743936456905194E-2</v>
      </c>
      <c r="AF95" s="2">
        <f>(Table2[[#This Row],[Current Week High]]/Table2[[#This Row],[Close Price]])-1</f>
        <v>5.1945633960156279E-2</v>
      </c>
      <c r="AG95" s="2">
        <f>(Table2[[#This Row],[Close Price]]/Table2[[#This Row],[Current Month Low]])-1</f>
        <v>0.14270517525663529</v>
      </c>
      <c r="AH95" s="2">
        <f>(Table2[[#This Row],[Current Month High]]/Table2[[#This Row],[Close Price]])-1</f>
        <v>5.1945633960156279E-2</v>
      </c>
      <c r="AI95">
        <v>7.70340718674362</v>
      </c>
      <c r="AJ95">
        <v>166.53433409838101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-0.03</v>
      </c>
      <c r="AM95" t="s">
        <v>10655</v>
      </c>
      <c r="AN95">
        <v>12.1</v>
      </c>
      <c r="AO95" t="s">
        <v>10656</v>
      </c>
      <c r="AP95">
        <v>0.140305856566902</v>
      </c>
      <c r="AQ95">
        <f>(Table2[[#This Row],[Sharpe Ratio]]-AVERAGE(Table2[Sharpe Ratio]))/_xlfn.STDEV.P(Table2[Sharpe Ratio])</f>
        <v>0.85068573451803153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2.1151454196518991</v>
      </c>
      <c r="AS95">
        <f>_xlfn.RANK.AVG(Table2[[#This Row],[1Y Return vs Nifty Z-Score]],Table2[1Y Return vs Nifty Z-Score])</f>
        <v>98</v>
      </c>
      <c r="AT95">
        <f>_xlfn.RANK.AVG(Table2[[#This Row],[6M Return vs Nifty Z-Score]],Table2[6M Return vs Nifty Z-Score])</f>
        <v>186</v>
      </c>
      <c r="AU95">
        <f>_xlfn.RANK.AVG(Table2[[#This Row],[Sharpe Ratio Z-Score]],Table2[Sharpe Ratio Z-Score])</f>
        <v>145</v>
      </c>
      <c r="AV95">
        <f>(Table2[[#This Row],[Rank 1Y]]+Table2[[#This Row],[Rank 6M]]+Table2[[#This Row],[Rank Sharpe]])/3</f>
        <v>143</v>
      </c>
    </row>
    <row r="96" spans="1:48" x14ac:dyDescent="0.3">
      <c r="A96" t="s">
        <v>1695</v>
      </c>
      <c r="B96" t="s">
        <v>1696</v>
      </c>
      <c r="C96" t="s">
        <v>10621</v>
      </c>
      <c r="D96" t="s">
        <v>902</v>
      </c>
      <c r="E96">
        <v>5005.5619027499997</v>
      </c>
      <c r="F96">
        <v>402.55</v>
      </c>
      <c r="G96">
        <v>113.744463013298</v>
      </c>
      <c r="H96">
        <f>(Table2[[#This Row],[1Y Return vs Nifty]]-AVERAGE(Table2[1Y Return vs Nifty]))/_xlfn.STDEV.P(Table2[1Y Return vs Nifty])</f>
        <v>1.2795934771280415</v>
      </c>
      <c r="I96">
        <v>30.870305578060702</v>
      </c>
      <c r="J96">
        <f>(Table2[[#This Row],[1M Return vs Nifty]]-AVERAGE(Table2[1M Return vs Nifty]))/_xlfn.STDEV.P(Table2[1M Return vs Nifty])</f>
        <v>2.4201218828775506</v>
      </c>
      <c r="K96">
        <v>48.786324087428703</v>
      </c>
      <c r="L96">
        <f>(Table2[[#This Row],[6M Return vs Nifty]]-AVERAGE(Table2[6M Return vs Nifty]))/_xlfn.STDEV.P(Table2[6M Return vs Nifty])</f>
        <v>1.3939180946661682</v>
      </c>
      <c r="M96">
        <v>9.9925499299120197</v>
      </c>
      <c r="N96">
        <f>(Table2[[#This Row],[1W Return vs Nifty]]-AVERAGE(Table2[1W Return vs Nifty]))/_xlfn.STDEV.P(Table2[1W Return vs Nifty])</f>
        <v>1.5736984690791311</v>
      </c>
      <c r="O96">
        <v>368.81</v>
      </c>
      <c r="P96">
        <v>339.05798235101201</v>
      </c>
      <c r="Q96">
        <v>271.831328233514</v>
      </c>
      <c r="R96">
        <v>74.463813719423499</v>
      </c>
      <c r="S96" s="2">
        <f>(Table2[[#This Row],[Close Price]]-Table2[[#This Row],[20D EMA]])/Table2[[#This Row],[20D EMA]]</f>
        <v>9.1483419646972722E-2</v>
      </c>
      <c r="T96" s="2">
        <f>(Table2[[#This Row],[Close Price]]-Table2[[#This Row],[50D EMA]])/Table2[[#This Row],[50D EMA]]</f>
        <v>0.18726005861515882</v>
      </c>
      <c r="U96" s="2">
        <f>(Table2[[#This Row],[Close Price]]-Table2[[#This Row],[200D EMA]])/Table2[[#This Row],[200D EMA]]</f>
        <v>0.4808815548081104</v>
      </c>
      <c r="V96">
        <v>1.06609977990565</v>
      </c>
      <c r="W96">
        <v>395.05</v>
      </c>
      <c r="X96">
        <v>408.3</v>
      </c>
      <c r="Y96">
        <v>370.25</v>
      </c>
      <c r="Z96">
        <v>411.95</v>
      </c>
      <c r="AA96">
        <v>340.35</v>
      </c>
      <c r="AB96">
        <v>411.95</v>
      </c>
      <c r="AC96" s="2">
        <f>(Table2[[#This Row],[Close Price]]/Table2[[#This Row],[Day Low]])-1</f>
        <v>1.8984938615365099E-2</v>
      </c>
      <c r="AD96" s="2">
        <f>(Table2[[#This Row],[Day High]]/Table2[[#This Row],[Close Price]])-1</f>
        <v>1.428393988324439E-2</v>
      </c>
      <c r="AE96" s="2">
        <f>(Table2[[#This Row],[Close Price]]/Table2[[#This Row],[Current Week Low]])-1</f>
        <v>8.7238352464551028E-2</v>
      </c>
      <c r="AF96" s="2">
        <f>(Table2[[#This Row],[Current Week High]]/Table2[[#This Row],[Close Price]])-1</f>
        <v>2.3351136504782044E-2</v>
      </c>
      <c r="AG96" s="2">
        <f>(Table2[[#This Row],[Close Price]]/Table2[[#This Row],[Current Month Low]])-1</f>
        <v>0.18275304833259876</v>
      </c>
      <c r="AH96" s="2">
        <f>(Table2[[#This Row],[Current Month High]]/Table2[[#This Row],[Close Price]])-1</f>
        <v>2.3351136504782044E-2</v>
      </c>
      <c r="AI96">
        <v>2.3351136504782</v>
      </c>
      <c r="AJ96">
        <v>170.440040309035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0.42</v>
      </c>
      <c r="AM96" t="s">
        <v>10656</v>
      </c>
      <c r="AN96">
        <v>8.24</v>
      </c>
      <c r="AO96" t="s">
        <v>10656</v>
      </c>
      <c r="AP96">
        <v>8.2655813660751004E-2</v>
      </c>
      <c r="AQ96">
        <f>(Table2[[#This Row],[Sharpe Ratio]]-AVERAGE(Table2[Sharpe Ratio]))/_xlfn.STDEV.P(Table2[Sharpe Ratio])</f>
        <v>0.18693333383429647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6.8542652575851886</v>
      </c>
      <c r="AS96">
        <f>_xlfn.RANK.AVG(Table2[[#This Row],[1Y Return vs Nifty Z-Score]],Table2[1Y Return vs Nifty Z-Score])</f>
        <v>71</v>
      </c>
      <c r="AT96">
        <f>_xlfn.RANK.AVG(Table2[[#This Row],[6M Return vs Nifty Z-Score]],Table2[6M Return vs Nifty Z-Score])</f>
        <v>66</v>
      </c>
      <c r="AU96">
        <f>_xlfn.RANK.AVG(Table2[[#This Row],[Sharpe Ratio Z-Score]],Table2[Sharpe Ratio Z-Score])</f>
        <v>292</v>
      </c>
      <c r="AV96">
        <f>(Table2[[#This Row],[Rank 1Y]]+Table2[[#This Row],[Rank 6M]]+Table2[[#This Row],[Rank Sharpe]])/3</f>
        <v>143</v>
      </c>
    </row>
    <row r="97" spans="1:48" x14ac:dyDescent="0.3">
      <c r="A97" t="s">
        <v>1078</v>
      </c>
      <c r="B97" t="s">
        <v>1079</v>
      </c>
      <c r="C97" t="s">
        <v>10618</v>
      </c>
      <c r="D97" t="s">
        <v>127</v>
      </c>
      <c r="E97">
        <v>12247.01103885</v>
      </c>
      <c r="F97">
        <v>347.2</v>
      </c>
      <c r="G97">
        <v>37.905029368175803</v>
      </c>
      <c r="H97">
        <f>(Table2[[#This Row],[1Y Return vs Nifty]]-AVERAGE(Table2[1Y Return vs Nifty]))/_xlfn.STDEV.P(Table2[1Y Return vs Nifty])</f>
        <v>9.7056146962590323E-2</v>
      </c>
      <c r="I97">
        <v>25.878688344305299</v>
      </c>
      <c r="J97">
        <f>(Table2[[#This Row],[1M Return vs Nifty]]-AVERAGE(Table2[1M Return vs Nifty]))/_xlfn.STDEV.P(Table2[1M Return vs Nifty])</f>
        <v>1.9919510845694879</v>
      </c>
      <c r="K97">
        <v>50.301614854567198</v>
      </c>
      <c r="L97">
        <f>(Table2[[#This Row],[6M Return vs Nifty]]-AVERAGE(Table2[6M Return vs Nifty]))/_xlfn.STDEV.P(Table2[6M Return vs Nifty])</f>
        <v>1.4452982342812175</v>
      </c>
      <c r="M97">
        <v>6.26861937680592</v>
      </c>
      <c r="N97">
        <f>(Table2[[#This Row],[1W Return vs Nifty]]-AVERAGE(Table2[1W Return vs Nifty]))/_xlfn.STDEV.P(Table2[1W Return vs Nifty])</f>
        <v>0.757030625134123</v>
      </c>
      <c r="O97">
        <v>305.92</v>
      </c>
      <c r="P97">
        <v>279.21417561369799</v>
      </c>
      <c r="Q97">
        <v>239.95422626933899</v>
      </c>
      <c r="R97">
        <v>80.501234906386202</v>
      </c>
      <c r="S97" s="2">
        <f>(Table2[[#This Row],[Close Price]]-Table2[[#This Row],[20D EMA]])/Table2[[#This Row],[20D EMA]]</f>
        <v>0.13493723849372374</v>
      </c>
      <c r="T97" s="2">
        <f>(Table2[[#This Row],[Close Price]]-Table2[[#This Row],[50D EMA]])/Table2[[#This Row],[50D EMA]]</f>
        <v>0.24348987381057124</v>
      </c>
      <c r="U97" s="2">
        <f>(Table2[[#This Row],[Close Price]]-Table2[[#This Row],[200D EMA]])/Table2[[#This Row],[200D EMA]]</f>
        <v>0.44694263317655397</v>
      </c>
      <c r="V97">
        <v>2.7490960218509199</v>
      </c>
      <c r="W97">
        <v>340.2</v>
      </c>
      <c r="X97">
        <v>351.25</v>
      </c>
      <c r="Y97">
        <v>325.95</v>
      </c>
      <c r="Z97">
        <v>356.75</v>
      </c>
      <c r="AA97">
        <v>245</v>
      </c>
      <c r="AB97">
        <v>356.75</v>
      </c>
      <c r="AC97" s="2">
        <f>(Table2[[#This Row],[Close Price]]/Table2[[#This Row],[Day Low]])-1</f>
        <v>2.0576131687242816E-2</v>
      </c>
      <c r="AD97" s="2">
        <f>(Table2[[#This Row],[Day High]]/Table2[[#This Row],[Close Price]])-1</f>
        <v>1.1664746543778914E-2</v>
      </c>
      <c r="AE97" s="2">
        <f>(Table2[[#This Row],[Close Price]]/Table2[[#This Row],[Current Week Low]])-1</f>
        <v>6.5194048166896668E-2</v>
      </c>
      <c r="AF97" s="2">
        <f>(Table2[[#This Row],[Current Week High]]/Table2[[#This Row],[Close Price]])-1</f>
        <v>2.7505760368663701E-2</v>
      </c>
      <c r="AG97" s="2">
        <f>(Table2[[#This Row],[Close Price]]/Table2[[#This Row],[Current Month Low]])-1</f>
        <v>0.41714285714285704</v>
      </c>
      <c r="AH97" s="2">
        <f>(Table2[[#This Row],[Current Month High]]/Table2[[#This Row],[Close Price]])-1</f>
        <v>2.7505760368663701E-2</v>
      </c>
      <c r="AI97">
        <v>2.7505760368663701</v>
      </c>
      <c r="AJ97">
        <v>92.6213592233009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0.56999999999999995</v>
      </c>
      <c r="AM97" t="s">
        <v>10656</v>
      </c>
      <c r="AN97">
        <v>40.340000000000003</v>
      </c>
      <c r="AO97" t="s">
        <v>10656</v>
      </c>
      <c r="AP97">
        <v>0.16413500647253099</v>
      </c>
      <c r="AQ97">
        <f>(Table2[[#This Row],[Sharpe Ratio]]-AVERAGE(Table2[Sharpe Ratio]))/_xlfn.STDEV.P(Table2[Sharpe Ratio])</f>
        <v>1.1250420863747319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5.4163781773221515</v>
      </c>
      <c r="AS97">
        <f>_xlfn.RANK.AVG(Table2[[#This Row],[1Y Return vs Nifty Z-Score]],Table2[1Y Return vs Nifty Z-Score])</f>
        <v>271</v>
      </c>
      <c r="AT97">
        <f>_xlfn.RANK.AVG(Table2[[#This Row],[6M Return vs Nifty Z-Score]],Table2[6M Return vs Nifty Z-Score])</f>
        <v>61</v>
      </c>
      <c r="AU97">
        <f>_xlfn.RANK.AVG(Table2[[#This Row],[Sharpe Ratio Z-Score]],Table2[Sharpe Ratio Z-Score])</f>
        <v>99</v>
      </c>
      <c r="AV97">
        <f>(Table2[[#This Row],[Rank 1Y]]+Table2[[#This Row],[Rank 6M]]+Table2[[#This Row],[Rank Sharpe]])/3</f>
        <v>143.66666666666666</v>
      </c>
    </row>
    <row r="98" spans="1:48" x14ac:dyDescent="0.3">
      <c r="A98" t="s">
        <v>700</v>
      </c>
      <c r="B98" t="s">
        <v>701</v>
      </c>
      <c r="C98" t="s">
        <v>10617</v>
      </c>
      <c r="D98" t="s">
        <v>63</v>
      </c>
      <c r="E98">
        <v>25449.626685570001</v>
      </c>
      <c r="F98">
        <v>190.2</v>
      </c>
      <c r="G98">
        <v>99.168799145769299</v>
      </c>
      <c r="H98">
        <f>(Table2[[#This Row],[1Y Return vs Nifty]]-AVERAGE(Table2[1Y Return vs Nifty]))/_xlfn.STDEV.P(Table2[1Y Return vs Nifty])</f>
        <v>1.0523203316566416</v>
      </c>
      <c r="I98">
        <v>12.117250483648199</v>
      </c>
      <c r="J98">
        <f>(Table2[[#This Row],[1M Return vs Nifty]]-AVERAGE(Table2[1M Return vs Nifty]))/_xlfn.STDEV.P(Table2[1M Return vs Nifty])</f>
        <v>0.81152286687312292</v>
      </c>
      <c r="K98">
        <v>35.290846083866903</v>
      </c>
      <c r="L98">
        <f>(Table2[[#This Row],[6M Return vs Nifty]]-AVERAGE(Table2[6M Return vs Nifty]))/_xlfn.STDEV.P(Table2[6M Return vs Nifty])</f>
        <v>0.93631645210864178</v>
      </c>
      <c r="M98">
        <v>10.136557635508</v>
      </c>
      <c r="N98">
        <f>(Table2[[#This Row],[1W Return vs Nifty]]-AVERAGE(Table2[1W Return vs Nifty]))/_xlfn.STDEV.P(Table2[1W Return vs Nifty])</f>
        <v>1.6052797407391093</v>
      </c>
      <c r="O98">
        <v>177.62</v>
      </c>
      <c r="P98">
        <v>169.42972573579701</v>
      </c>
      <c r="Q98">
        <v>140.768266051533</v>
      </c>
      <c r="R98">
        <v>75.498746386826099</v>
      </c>
      <c r="S98" s="2">
        <f>(Table2[[#This Row],[Close Price]]-Table2[[#This Row],[20D EMA]])/Table2[[#This Row],[20D EMA]]</f>
        <v>7.0825357504785399E-2</v>
      </c>
      <c r="T98" s="2">
        <f>(Table2[[#This Row],[Close Price]]-Table2[[#This Row],[50D EMA]])/Table2[[#This Row],[50D EMA]]</f>
        <v>0.12258931644964972</v>
      </c>
      <c r="U98" s="2">
        <f>(Table2[[#This Row],[Close Price]]-Table2[[#This Row],[200D EMA]])/Table2[[#This Row],[200D EMA]]</f>
        <v>0.35115680071224875</v>
      </c>
      <c r="V98">
        <v>1.2207577241394401</v>
      </c>
      <c r="W98">
        <v>187.7</v>
      </c>
      <c r="X98">
        <v>194.78</v>
      </c>
      <c r="Y98">
        <v>169.25</v>
      </c>
      <c r="Z98">
        <v>195.2</v>
      </c>
      <c r="AA98">
        <v>166.75</v>
      </c>
      <c r="AB98">
        <v>195.2</v>
      </c>
      <c r="AC98" s="2">
        <f>(Table2[[#This Row],[Close Price]]/Table2[[#This Row],[Day Low]])-1</f>
        <v>1.331912626531695E-2</v>
      </c>
      <c r="AD98" s="2">
        <f>(Table2[[#This Row],[Day High]]/Table2[[#This Row],[Close Price]])-1</f>
        <v>2.4079915878023161E-2</v>
      </c>
      <c r="AE98" s="2">
        <f>(Table2[[#This Row],[Close Price]]/Table2[[#This Row],[Current Week Low]])-1</f>
        <v>0.12378138847858189</v>
      </c>
      <c r="AF98" s="2">
        <f>(Table2[[#This Row],[Current Week High]]/Table2[[#This Row],[Close Price]])-1</f>
        <v>2.6288117770767672E-2</v>
      </c>
      <c r="AG98" s="2">
        <f>(Table2[[#This Row],[Close Price]]/Table2[[#This Row],[Current Month Low]])-1</f>
        <v>0.14062968515742114</v>
      </c>
      <c r="AH98" s="2">
        <f>(Table2[[#This Row],[Current Month High]]/Table2[[#This Row],[Close Price]])-1</f>
        <v>2.6288117770767672E-2</v>
      </c>
      <c r="AI98">
        <v>2.6288117770767601</v>
      </c>
      <c r="AJ98">
        <v>141.67725540025401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0.26</v>
      </c>
      <c r="AM98" t="s">
        <v>10656</v>
      </c>
      <c r="AN98">
        <v>9.3000000000000007</v>
      </c>
      <c r="AO98" t="s">
        <v>10656</v>
      </c>
      <c r="AP98">
        <v>0.108418582228931</v>
      </c>
      <c r="AQ98">
        <f>(Table2[[#This Row],[Sharpe Ratio]]-AVERAGE(Table2[Sharpe Ratio]))/_xlfn.STDEV.P(Table2[Sharpe Ratio])</f>
        <v>0.48355235826809168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4.8889917496456077</v>
      </c>
      <c r="AS98">
        <f>_xlfn.RANK.AVG(Table2[[#This Row],[1Y Return vs Nifty Z-Score]],Table2[1Y Return vs Nifty Z-Score])</f>
        <v>102</v>
      </c>
      <c r="AT98">
        <f>_xlfn.RANK.AVG(Table2[[#This Row],[6M Return vs Nifty Z-Score]],Table2[6M Return vs Nifty Z-Score])</f>
        <v>114</v>
      </c>
      <c r="AU98">
        <f>_xlfn.RANK.AVG(Table2[[#This Row],[Sharpe Ratio Z-Score]],Table2[Sharpe Ratio Z-Score])</f>
        <v>219</v>
      </c>
      <c r="AV98">
        <f>(Table2[[#This Row],[Rank 1Y]]+Table2[[#This Row],[Rank 6M]]+Table2[[#This Row],[Rank Sharpe]])/3</f>
        <v>145</v>
      </c>
    </row>
    <row r="99" spans="1:48" x14ac:dyDescent="0.3">
      <c r="A99" t="s">
        <v>128</v>
      </c>
      <c r="B99" t="s">
        <v>129</v>
      </c>
      <c r="C99" t="s">
        <v>10619</v>
      </c>
      <c r="D99" t="s">
        <v>130</v>
      </c>
      <c r="E99">
        <v>224485.795990616</v>
      </c>
      <c r="F99">
        <v>262.64999999999998</v>
      </c>
      <c r="G99">
        <v>150.861148572958</v>
      </c>
      <c r="H99">
        <f>(Table2[[#This Row],[1Y Return vs Nifty]]-AVERAGE(Table2[1Y Return vs Nifty]))/_xlfn.STDEV.P(Table2[1Y Return vs Nifty])</f>
        <v>1.8583407611820792</v>
      </c>
      <c r="I99">
        <v>14.1885007017675</v>
      </c>
      <c r="J99">
        <f>(Table2[[#This Row],[1M Return vs Nifty]]-AVERAGE(Table2[1M Return vs Nifty]))/_xlfn.STDEV.P(Table2[1M Return vs Nifty])</f>
        <v>0.98919050801167985</v>
      </c>
      <c r="K99">
        <v>48.351566184970302</v>
      </c>
      <c r="L99">
        <f>(Table2[[#This Row],[6M Return vs Nifty]]-AVERAGE(Table2[6M Return vs Nifty]))/_xlfn.STDEV.P(Table2[6M Return vs Nifty])</f>
        <v>1.3791764211791437</v>
      </c>
      <c r="M99">
        <v>-1.75785976647633</v>
      </c>
      <c r="N99">
        <f>(Table2[[#This Row],[1W Return vs Nifty]]-AVERAGE(Table2[1W Return vs Nifty]))/_xlfn.STDEV.P(Table2[1W Return vs Nifty])</f>
        <v>-1.003197532436229</v>
      </c>
      <c r="O99">
        <v>252.01</v>
      </c>
      <c r="P99">
        <v>231.326971705023</v>
      </c>
      <c r="Q99">
        <v>178.819607481242</v>
      </c>
      <c r="R99">
        <v>53.897748678739298</v>
      </c>
      <c r="S99" s="2">
        <f>(Table2[[#This Row],[Close Price]]-Table2[[#This Row],[20D EMA]])/Table2[[#This Row],[20D EMA]]</f>
        <v>4.2220546803698217E-2</v>
      </c>
      <c r="T99" s="2">
        <f>(Table2[[#This Row],[Close Price]]-Table2[[#This Row],[50D EMA]])/Table2[[#This Row],[50D EMA]]</f>
        <v>0.135405863242435</v>
      </c>
      <c r="U99" s="2">
        <f>(Table2[[#This Row],[Close Price]]-Table2[[#This Row],[200D EMA]])/Table2[[#This Row],[200D EMA]]</f>
        <v>0.46879866083785976</v>
      </c>
      <c r="V99">
        <v>1.06687505579102</v>
      </c>
      <c r="W99">
        <v>258.31</v>
      </c>
      <c r="X99">
        <v>269.89999999999998</v>
      </c>
      <c r="Y99">
        <v>256.01</v>
      </c>
      <c r="Z99">
        <v>280.89999999999998</v>
      </c>
      <c r="AA99">
        <v>228</v>
      </c>
      <c r="AB99">
        <v>280.89999999999998</v>
      </c>
      <c r="AC99" s="2">
        <f>(Table2[[#This Row],[Close Price]]/Table2[[#This Row],[Day Low]])-1</f>
        <v>1.680151755642445E-2</v>
      </c>
      <c r="AD99" s="2">
        <f>(Table2[[#This Row],[Day High]]/Table2[[#This Row],[Close Price]])-1</f>
        <v>2.7603274319436544E-2</v>
      </c>
      <c r="AE99" s="2">
        <f>(Table2[[#This Row],[Close Price]]/Table2[[#This Row],[Current Week Low]])-1</f>
        <v>2.5936486855982155E-2</v>
      </c>
      <c r="AF99" s="2">
        <f>(Table2[[#This Row],[Current Week High]]/Table2[[#This Row],[Close Price]])-1</f>
        <v>6.9484104321340112E-2</v>
      </c>
      <c r="AG99" s="2">
        <f>(Table2[[#This Row],[Close Price]]/Table2[[#This Row],[Current Month Low]])-1</f>
        <v>0.15197368421052615</v>
      </c>
      <c r="AH99" s="2">
        <f>(Table2[[#This Row],[Current Month High]]/Table2[[#This Row],[Close Price]])-1</f>
        <v>6.9484104321340112E-2</v>
      </c>
      <c r="AI99">
        <v>6.9484104321340103</v>
      </c>
      <c r="AJ99">
        <v>191.67129372570699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0.2</v>
      </c>
      <c r="AM99" t="s">
        <v>10656</v>
      </c>
      <c r="AN99">
        <v>5.45</v>
      </c>
      <c r="AO99" t="s">
        <v>10656</v>
      </c>
      <c r="AP99">
        <v>7.0757141825180003E-2</v>
      </c>
      <c r="AQ99">
        <f>(Table2[[#This Row],[Sharpe Ratio]]-AVERAGE(Table2[Sharpe Ratio]))/_xlfn.STDEV.P(Table2[Sharpe Ratio])</f>
        <v>4.9938258068870797E-2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3.2734484160055444</v>
      </c>
      <c r="AS99">
        <f>_xlfn.RANK.AVG(Table2[[#This Row],[1Y Return vs Nifty Z-Score]],Table2[1Y Return vs Nifty Z-Score])</f>
        <v>38</v>
      </c>
      <c r="AT99">
        <f>_xlfn.RANK.AVG(Table2[[#This Row],[6M Return vs Nifty Z-Score]],Table2[6M Return vs Nifty Z-Score])</f>
        <v>68</v>
      </c>
      <c r="AU99">
        <f>_xlfn.RANK.AVG(Table2[[#This Row],[Sharpe Ratio Z-Score]],Table2[Sharpe Ratio Z-Score])</f>
        <v>338</v>
      </c>
      <c r="AV99">
        <f>(Table2[[#This Row],[Rank 1Y]]+Table2[[#This Row],[Rank 6M]]+Table2[[#This Row],[Rank Sharpe]])/3</f>
        <v>148</v>
      </c>
    </row>
    <row r="100" spans="1:48" x14ac:dyDescent="0.3">
      <c r="A100" t="s">
        <v>615</v>
      </c>
      <c r="B100" t="s">
        <v>616</v>
      </c>
      <c r="C100" t="s">
        <v>10611</v>
      </c>
      <c r="D100" t="s">
        <v>408</v>
      </c>
      <c r="E100">
        <v>30990.7923284799</v>
      </c>
      <c r="F100">
        <v>1698.15</v>
      </c>
      <c r="G100">
        <v>59.996787729490897</v>
      </c>
      <c r="H100">
        <f>(Table2[[#This Row],[1Y Return vs Nifty]]-AVERAGE(Table2[1Y Return vs Nifty]))/_xlfn.STDEV.P(Table2[1Y Return vs Nifty])</f>
        <v>0.44152508212756281</v>
      </c>
      <c r="I100">
        <v>8.0046300477079697</v>
      </c>
      <c r="J100">
        <f>(Table2[[#This Row],[1M Return vs Nifty]]-AVERAGE(Table2[1M Return vs Nifty]))/_xlfn.STDEV.P(Table2[1M Return vs Nifty])</f>
        <v>0.45875063039501085</v>
      </c>
      <c r="K100">
        <v>50.719236601322201</v>
      </c>
      <c r="L100">
        <f>(Table2[[#This Row],[6M Return vs Nifty]]-AVERAGE(Table2[6M Return vs Nifty]))/_xlfn.STDEV.P(Table2[6M Return vs Nifty])</f>
        <v>1.4594588588424515</v>
      </c>
      <c r="M100">
        <v>1.3570429445971099</v>
      </c>
      <c r="N100">
        <f>(Table2[[#This Row],[1W Return vs Nifty]]-AVERAGE(Table2[1W Return vs Nifty]))/_xlfn.STDEV.P(Table2[1W Return vs Nifty])</f>
        <v>-0.32009110902857152</v>
      </c>
      <c r="O100">
        <v>1558.77</v>
      </c>
      <c r="P100">
        <v>1459.84931129393</v>
      </c>
      <c r="Q100">
        <v>1216.36080016089</v>
      </c>
      <c r="R100">
        <v>74.804662908387201</v>
      </c>
      <c r="S100" s="2">
        <f>(Table2[[#This Row],[Close Price]]-Table2[[#This Row],[20D EMA]])/Table2[[#This Row],[20D EMA]]</f>
        <v>8.9416655439866113E-2</v>
      </c>
      <c r="T100" s="2">
        <f>(Table2[[#This Row],[Close Price]]-Table2[[#This Row],[50D EMA]])/Table2[[#This Row],[50D EMA]]</f>
        <v>0.16323649767307388</v>
      </c>
      <c r="U100" s="2">
        <f>(Table2[[#This Row],[Close Price]]-Table2[[#This Row],[200D EMA]])/Table2[[#This Row],[200D EMA]]</f>
        <v>0.39609069921965839</v>
      </c>
      <c r="V100">
        <v>1.10307254380918</v>
      </c>
      <c r="W100">
        <v>1634.4</v>
      </c>
      <c r="X100">
        <v>1709</v>
      </c>
      <c r="Y100">
        <v>1569</v>
      </c>
      <c r="Z100">
        <v>1709</v>
      </c>
      <c r="AA100">
        <v>1429.3</v>
      </c>
      <c r="AB100">
        <v>1709</v>
      </c>
      <c r="AC100" s="2">
        <f>(Table2[[#This Row],[Close Price]]/Table2[[#This Row],[Day Low]])-1</f>
        <v>3.9005139500734254E-2</v>
      </c>
      <c r="AD100" s="2">
        <f>(Table2[[#This Row],[Day High]]/Table2[[#This Row],[Close Price]])-1</f>
        <v>6.389306009480844E-3</v>
      </c>
      <c r="AE100" s="2">
        <f>(Table2[[#This Row],[Close Price]]/Table2[[#This Row],[Current Week Low]])-1</f>
        <v>8.2313575525812643E-2</v>
      </c>
      <c r="AF100" s="2">
        <f>(Table2[[#This Row],[Current Week High]]/Table2[[#This Row],[Close Price]])-1</f>
        <v>6.389306009480844E-3</v>
      </c>
      <c r="AG100" s="2">
        <f>(Table2[[#This Row],[Close Price]]/Table2[[#This Row],[Current Month Low]])-1</f>
        <v>0.18809906947456811</v>
      </c>
      <c r="AH100" s="2">
        <f>(Table2[[#This Row],[Current Month High]]/Table2[[#This Row],[Close Price]])-1</f>
        <v>6.389306009480844E-3</v>
      </c>
      <c r="AI100">
        <v>0.63893060094808396</v>
      </c>
      <c r="AJ100">
        <v>89.493946325949906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0.39</v>
      </c>
      <c r="AM100" t="s">
        <v>10656</v>
      </c>
      <c r="AN100">
        <v>18.170000000000002</v>
      </c>
      <c r="AO100" t="s">
        <v>10656</v>
      </c>
      <c r="AP100">
        <v>0.11173158804901299</v>
      </c>
      <c r="AQ100">
        <f>(Table2[[#This Row],[Sharpe Ratio]]-AVERAGE(Table2[Sharpe Ratio]))/_xlfn.STDEV.P(Table2[Sharpe Ratio])</f>
        <v>0.52169657214384557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2.561340034480299</v>
      </c>
      <c r="AS100">
        <f>_xlfn.RANK.AVG(Table2[[#This Row],[1Y Return vs Nifty Z-Score]],Table2[1Y Return vs Nifty Z-Score])</f>
        <v>182</v>
      </c>
      <c r="AT100">
        <f>_xlfn.RANK.AVG(Table2[[#This Row],[6M Return vs Nifty Z-Score]],Table2[6M Return vs Nifty Z-Score])</f>
        <v>60</v>
      </c>
      <c r="AU100">
        <f>_xlfn.RANK.AVG(Table2[[#This Row],[Sharpe Ratio Z-Score]],Table2[Sharpe Ratio Z-Score])</f>
        <v>208</v>
      </c>
      <c r="AV100">
        <f>(Table2[[#This Row],[Rank 1Y]]+Table2[[#This Row],[Rank 6M]]+Table2[[#This Row],[Rank Sharpe]])/3</f>
        <v>150</v>
      </c>
    </row>
    <row r="101" spans="1:48" x14ac:dyDescent="0.3">
      <c r="A101" t="s">
        <v>1035</v>
      </c>
      <c r="B101" t="s">
        <v>1036</v>
      </c>
      <c r="C101" t="s">
        <v>10624</v>
      </c>
      <c r="D101" t="s">
        <v>378</v>
      </c>
      <c r="E101">
        <v>13406.457015</v>
      </c>
      <c r="F101">
        <v>1068.6500000000001</v>
      </c>
      <c r="G101">
        <v>58.689688543353697</v>
      </c>
      <c r="H101">
        <f>(Table2[[#This Row],[1Y Return vs Nifty]]-AVERAGE(Table2[1Y Return vs Nifty]))/_xlfn.STDEV.P(Table2[1Y Return vs Nifty])</f>
        <v>0.42114394915300857</v>
      </c>
      <c r="I101">
        <v>35.449978297242403</v>
      </c>
      <c r="J101">
        <f>(Table2[[#This Row],[1M Return vs Nifty]]-AVERAGE(Table2[1M Return vs Nifty]))/_xlfn.STDEV.P(Table2[1M Return vs Nifty])</f>
        <v>2.8129569165619008</v>
      </c>
      <c r="K101">
        <v>93.658799405348105</v>
      </c>
      <c r="L101">
        <f>(Table2[[#This Row],[6M Return vs Nifty]]-AVERAGE(Table2[6M Return vs Nifty]))/_xlfn.STDEV.P(Table2[6M Return vs Nifty])</f>
        <v>2.9154439276661268</v>
      </c>
      <c r="M101">
        <v>8.5673205663422305</v>
      </c>
      <c r="N101">
        <f>(Table2[[#This Row],[1W Return vs Nifty]]-AVERAGE(Table2[1W Return vs Nifty]))/_xlfn.STDEV.P(Table2[1W Return vs Nifty])</f>
        <v>1.2611418907877276</v>
      </c>
      <c r="O101">
        <v>959.84</v>
      </c>
      <c r="P101">
        <v>848.19920478608799</v>
      </c>
      <c r="Q101">
        <v>682.74919321794198</v>
      </c>
      <c r="R101">
        <v>75.084565384460902</v>
      </c>
      <c r="S101" s="2">
        <f>(Table2[[#This Row],[Close Price]]-Table2[[#This Row],[20D EMA]])/Table2[[#This Row],[20D EMA]]</f>
        <v>0.11336264377396238</v>
      </c>
      <c r="T101" s="2">
        <f>(Table2[[#This Row],[Close Price]]-Table2[[#This Row],[50D EMA]])/Table2[[#This Row],[50D EMA]]</f>
        <v>0.25990450588728009</v>
      </c>
      <c r="U101" s="2">
        <f>(Table2[[#This Row],[Close Price]]-Table2[[#This Row],[200D EMA]])/Table2[[#This Row],[200D EMA]]</f>
        <v>0.56521605681176368</v>
      </c>
      <c r="V101">
        <v>0.71006254840320904</v>
      </c>
      <c r="W101">
        <v>1038.5</v>
      </c>
      <c r="X101">
        <v>1075</v>
      </c>
      <c r="Y101">
        <v>938.7</v>
      </c>
      <c r="Z101">
        <v>1083.4000000000001</v>
      </c>
      <c r="AA101">
        <v>908.35</v>
      </c>
      <c r="AB101">
        <v>1083.4000000000001</v>
      </c>
      <c r="AC101" s="2">
        <f>(Table2[[#This Row],[Close Price]]/Table2[[#This Row],[Day Low]])-1</f>
        <v>2.9032258064516148E-2</v>
      </c>
      <c r="AD101" s="2">
        <f>(Table2[[#This Row],[Day High]]/Table2[[#This Row],[Close Price]])-1</f>
        <v>5.942076451597833E-3</v>
      </c>
      <c r="AE101" s="2">
        <f>(Table2[[#This Row],[Close Price]]/Table2[[#This Row],[Current Week Low]])-1</f>
        <v>0.1384361350804304</v>
      </c>
      <c r="AF101" s="2">
        <f>(Table2[[#This Row],[Current Week High]]/Table2[[#This Row],[Close Price]])-1</f>
        <v>1.380246104898708E-2</v>
      </c>
      <c r="AG101" s="2">
        <f>(Table2[[#This Row],[Close Price]]/Table2[[#This Row],[Current Month Low]])-1</f>
        <v>0.17647382616832719</v>
      </c>
      <c r="AH101" s="2">
        <f>(Table2[[#This Row],[Current Month High]]/Table2[[#This Row],[Close Price]])-1</f>
        <v>1.380246104898708E-2</v>
      </c>
      <c r="AI101">
        <v>1.3802461048987</v>
      </c>
      <c r="AJ101">
        <v>137.47777777777699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0.8</v>
      </c>
      <c r="AM101" t="s">
        <v>10656</v>
      </c>
      <c r="AN101">
        <v>12.65</v>
      </c>
      <c r="AO101" t="s">
        <v>10656</v>
      </c>
      <c r="AP101">
        <v>9.2403683610850995E-2</v>
      </c>
      <c r="AQ101">
        <f>(Table2[[#This Row],[Sharpe Ratio]]-AVERAGE(Table2[Sharpe Ratio]))/_xlfn.STDEV.P(Table2[Sharpe Ratio])</f>
        <v>0.29916520314035333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7.7098518873091164</v>
      </c>
      <c r="AS101">
        <f>_xlfn.RANK.AVG(Table2[[#This Row],[1Y Return vs Nifty Z-Score]],Table2[1Y Return vs Nifty Z-Score])</f>
        <v>184</v>
      </c>
      <c r="AT101">
        <f>_xlfn.RANK.AVG(Table2[[#This Row],[6M Return vs Nifty Z-Score]],Table2[6M Return vs Nifty Z-Score])</f>
        <v>12</v>
      </c>
      <c r="AU101">
        <f>_xlfn.RANK.AVG(Table2[[#This Row],[Sharpe Ratio Z-Score]],Table2[Sharpe Ratio Z-Score])</f>
        <v>258</v>
      </c>
      <c r="AV101">
        <f>(Table2[[#This Row],[Rank 1Y]]+Table2[[#This Row],[Rank 6M]]+Table2[[#This Row],[Rank Sharpe]])/3</f>
        <v>151.33333333333334</v>
      </c>
    </row>
    <row r="102" spans="1:48" x14ac:dyDescent="0.3">
      <c r="A102" t="s">
        <v>1176</v>
      </c>
      <c r="B102" t="s">
        <v>1177</v>
      </c>
      <c r="C102" t="s">
        <v>10615</v>
      </c>
      <c r="D102" t="s">
        <v>51</v>
      </c>
      <c r="E102">
        <v>10426.391467968</v>
      </c>
      <c r="F102">
        <v>226.74</v>
      </c>
      <c r="G102">
        <v>72.194136369657301</v>
      </c>
      <c r="H102">
        <f>(Table2[[#This Row],[1Y Return vs Nifty]]-AVERAGE(Table2[1Y Return vs Nifty]))/_xlfn.STDEV.P(Table2[1Y Return vs Nifty])</f>
        <v>0.63171400367902641</v>
      </c>
      <c r="I102">
        <v>20.9837969967455</v>
      </c>
      <c r="J102">
        <f>(Table2[[#This Row],[1M Return vs Nifty]]-AVERAGE(Table2[1M Return vs Nifty]))/_xlfn.STDEV.P(Table2[1M Return vs Nifty])</f>
        <v>1.5720772365222262</v>
      </c>
      <c r="K102">
        <v>31.799696127055402</v>
      </c>
      <c r="L102">
        <f>(Table2[[#This Row],[6M Return vs Nifty]]-AVERAGE(Table2[6M Return vs Nifty]))/_xlfn.STDEV.P(Table2[6M Return vs Nifty])</f>
        <v>0.81793932206330777</v>
      </c>
      <c r="M102">
        <v>7.2105384742753902</v>
      </c>
      <c r="N102">
        <f>(Table2[[#This Row],[1W Return vs Nifty]]-AVERAGE(Table2[1W Return vs Nifty]))/_xlfn.STDEV.P(Table2[1W Return vs Nifty])</f>
        <v>0.9635959806183727</v>
      </c>
      <c r="O102">
        <v>207.58</v>
      </c>
      <c r="P102">
        <v>192.546526824437</v>
      </c>
      <c r="Q102">
        <v>161.51909207550801</v>
      </c>
      <c r="R102">
        <v>74.050661586386894</v>
      </c>
      <c r="S102" s="2">
        <f>(Table2[[#This Row],[Close Price]]-Table2[[#This Row],[20D EMA]])/Table2[[#This Row],[20D EMA]]</f>
        <v>9.2301763175643106E-2</v>
      </c>
      <c r="T102" s="2">
        <f>(Table2[[#This Row],[Close Price]]-Table2[[#This Row],[50D EMA]])/Table2[[#This Row],[50D EMA]]</f>
        <v>0.17758551005565767</v>
      </c>
      <c r="U102" s="2">
        <f>(Table2[[#This Row],[Close Price]]-Table2[[#This Row],[200D EMA]])/Table2[[#This Row],[200D EMA]]</f>
        <v>0.40379689537879582</v>
      </c>
      <c r="V102">
        <v>1.89791181573622</v>
      </c>
      <c r="W102">
        <v>225.68</v>
      </c>
      <c r="X102">
        <v>230.6</v>
      </c>
      <c r="Y102">
        <v>209.61</v>
      </c>
      <c r="Z102">
        <v>235</v>
      </c>
      <c r="AA102">
        <v>186.6</v>
      </c>
      <c r="AB102">
        <v>235</v>
      </c>
      <c r="AC102" s="2">
        <f>(Table2[[#This Row],[Close Price]]/Table2[[#This Row],[Day Low]])-1</f>
        <v>4.6969159872385369E-3</v>
      </c>
      <c r="AD102" s="2">
        <f>(Table2[[#This Row],[Day High]]/Table2[[#This Row],[Close Price]])-1</f>
        <v>1.7023904031048698E-2</v>
      </c>
      <c r="AE102" s="2">
        <f>(Table2[[#This Row],[Close Price]]/Table2[[#This Row],[Current Week Low]])-1</f>
        <v>8.1723200228996706E-2</v>
      </c>
      <c r="AF102" s="2">
        <f>(Table2[[#This Row],[Current Week High]]/Table2[[#This Row],[Close Price]])-1</f>
        <v>3.6429390491311553E-2</v>
      </c>
      <c r="AG102" s="2">
        <f>(Table2[[#This Row],[Close Price]]/Table2[[#This Row],[Current Month Low]])-1</f>
        <v>0.21511254019292614</v>
      </c>
      <c r="AH102" s="2">
        <f>(Table2[[#This Row],[Current Month High]]/Table2[[#This Row],[Close Price]])-1</f>
        <v>3.6429390491311553E-2</v>
      </c>
      <c r="AI102">
        <v>3.64293904913115</v>
      </c>
      <c r="AJ102">
        <v>132.673165726013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0.32</v>
      </c>
      <c r="AM102" t="s">
        <v>10656</v>
      </c>
      <c r="AN102">
        <v>19.78</v>
      </c>
      <c r="AO102" t="s">
        <v>10656</v>
      </c>
      <c r="AP102">
        <v>0.12730256667904899</v>
      </c>
      <c r="AQ102">
        <f>(Table2[[#This Row],[Sharpe Ratio]]-AVERAGE(Table2[Sharpe Ratio]))/_xlfn.STDEV.P(Table2[Sharpe Ratio])</f>
        <v>0.70097266502562205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4.6862992079085553</v>
      </c>
      <c r="AS102">
        <f>_xlfn.RANK.AVG(Table2[[#This Row],[1Y Return vs Nifty Z-Score]],Table2[1Y Return vs Nifty Z-Score])</f>
        <v>149</v>
      </c>
      <c r="AT102">
        <f>_xlfn.RANK.AVG(Table2[[#This Row],[6M Return vs Nifty Z-Score]],Table2[6M Return vs Nifty Z-Score])</f>
        <v>129</v>
      </c>
      <c r="AU102">
        <f>_xlfn.RANK.AVG(Table2[[#This Row],[Sharpe Ratio Z-Score]],Table2[Sharpe Ratio Z-Score])</f>
        <v>179</v>
      </c>
      <c r="AV102">
        <f>(Table2[[#This Row],[Rank 1Y]]+Table2[[#This Row],[Rank 6M]]+Table2[[#This Row],[Rank Sharpe]])/3</f>
        <v>152.33333333333334</v>
      </c>
    </row>
    <row r="103" spans="1:48" x14ac:dyDescent="0.3">
      <c r="A103" t="s">
        <v>1199</v>
      </c>
      <c r="B103" t="s">
        <v>1200</v>
      </c>
      <c r="C103" t="s">
        <v>10614</v>
      </c>
      <c r="D103" t="s">
        <v>46</v>
      </c>
      <c r="E103">
        <v>10095.63532071</v>
      </c>
      <c r="F103">
        <v>6888.3</v>
      </c>
      <c r="G103">
        <v>44.072536613467598</v>
      </c>
      <c r="H103">
        <f>(Table2[[#This Row],[1Y Return vs Nifty]]-AVERAGE(Table2[1Y Return vs Nifty]))/_xlfn.STDEV.P(Table2[1Y Return vs Nifty])</f>
        <v>0.19322389507304211</v>
      </c>
      <c r="I103">
        <v>1.61656984925535</v>
      </c>
      <c r="J103">
        <f>(Table2[[#This Row],[1M Return vs Nifty]]-AVERAGE(Table2[1M Return vs Nifty]))/_xlfn.STDEV.P(Table2[1M Return vs Nifty])</f>
        <v>-8.9204212038616337E-2</v>
      </c>
      <c r="K103">
        <v>21.862533789377</v>
      </c>
      <c r="L103">
        <f>(Table2[[#This Row],[6M Return vs Nifty]]-AVERAGE(Table2[6M Return vs Nifty]))/_xlfn.STDEV.P(Table2[6M Return vs Nifty])</f>
        <v>0.48099224935626561</v>
      </c>
      <c r="M103">
        <v>7.4207595670756596</v>
      </c>
      <c r="N103">
        <f>(Table2[[#This Row],[1W Return vs Nifty]]-AVERAGE(Table2[1W Return vs Nifty]))/_xlfn.STDEV.P(Table2[1W Return vs Nifty])</f>
        <v>1.0096980236507709</v>
      </c>
      <c r="O103">
        <v>6029.84</v>
      </c>
      <c r="P103">
        <v>5712.4239774897396</v>
      </c>
      <c r="Q103">
        <v>4964.4875013343699</v>
      </c>
      <c r="R103">
        <v>71.727068929039504</v>
      </c>
      <c r="S103" s="2">
        <f>(Table2[[#This Row],[Close Price]]-Table2[[#This Row],[20D EMA]])/Table2[[#This Row],[20D EMA]]</f>
        <v>0.14236862006288725</v>
      </c>
      <c r="T103" s="2">
        <f>(Table2[[#This Row],[Close Price]]-Table2[[#This Row],[50D EMA]])/Table2[[#This Row],[50D EMA]]</f>
        <v>0.2058453691714574</v>
      </c>
      <c r="U103" s="2">
        <f>(Table2[[#This Row],[Close Price]]-Table2[[#This Row],[200D EMA]])/Table2[[#This Row],[200D EMA]]</f>
        <v>0.38751482366478757</v>
      </c>
      <c r="V103">
        <v>1.9857246395677199</v>
      </c>
      <c r="W103">
        <v>6388</v>
      </c>
      <c r="X103">
        <v>7450</v>
      </c>
      <c r="Y103">
        <v>5960</v>
      </c>
      <c r="Z103">
        <v>7450</v>
      </c>
      <c r="AA103">
        <v>5360</v>
      </c>
      <c r="AB103">
        <v>7450</v>
      </c>
      <c r="AC103" s="2">
        <f>(Table2[[#This Row],[Close Price]]/Table2[[#This Row],[Day Low]])-1</f>
        <v>7.8318722604884261E-2</v>
      </c>
      <c r="AD103" s="2">
        <f>(Table2[[#This Row],[Day High]]/Table2[[#This Row],[Close Price]])-1</f>
        <v>8.1544067476735815E-2</v>
      </c>
      <c r="AE103" s="2">
        <f>(Table2[[#This Row],[Close Price]]/Table2[[#This Row],[Current Week Low]])-1</f>
        <v>0.15575503355704701</v>
      </c>
      <c r="AF103" s="2">
        <f>(Table2[[#This Row],[Current Week High]]/Table2[[#This Row],[Close Price]])-1</f>
        <v>8.1544067476735815E-2</v>
      </c>
      <c r="AG103" s="2">
        <f>(Table2[[#This Row],[Close Price]]/Table2[[#This Row],[Current Month Low]])-1</f>
        <v>0.28513059701492538</v>
      </c>
      <c r="AH103" s="2">
        <f>(Table2[[#This Row],[Current Month High]]/Table2[[#This Row],[Close Price]])-1</f>
        <v>8.1544067476735815E-2</v>
      </c>
      <c r="AI103">
        <v>8.1544067476735798</v>
      </c>
      <c r="AJ103">
        <v>104.707350777871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0.34</v>
      </c>
      <c r="AM103" t="s">
        <v>10656</v>
      </c>
      <c r="AN103">
        <v>24.32</v>
      </c>
      <c r="AO103" t="s">
        <v>10656</v>
      </c>
      <c r="AP103">
        <v>0.226246409158851</v>
      </c>
      <c r="AQ103">
        <f>(Table2[[#This Row],[Sharpe Ratio]]-AVERAGE(Table2[Sharpe Ratio]))/_xlfn.STDEV.P(Table2[Sharpe Ratio])</f>
        <v>1.8401602469976517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3.4348702030391141</v>
      </c>
      <c r="AS103">
        <f>_xlfn.RANK.AVG(Table2[[#This Row],[1Y Return vs Nifty Z-Score]],Table2[1Y Return vs Nifty Z-Score])</f>
        <v>241</v>
      </c>
      <c r="AT103">
        <f>_xlfn.RANK.AVG(Table2[[#This Row],[6M Return vs Nifty Z-Score]],Table2[6M Return vs Nifty Z-Score])</f>
        <v>194</v>
      </c>
      <c r="AU103">
        <f>_xlfn.RANK.AVG(Table2[[#This Row],[Sharpe Ratio Z-Score]],Table2[Sharpe Ratio Z-Score])</f>
        <v>24</v>
      </c>
      <c r="AV103">
        <f>(Table2[[#This Row],[Rank 1Y]]+Table2[[#This Row],[Rank 6M]]+Table2[[#This Row],[Rank Sharpe]])/3</f>
        <v>153</v>
      </c>
    </row>
    <row r="104" spans="1:48" x14ac:dyDescent="0.3">
      <c r="A104" t="s">
        <v>798</v>
      </c>
      <c r="B104" t="s">
        <v>799</v>
      </c>
      <c r="C104" t="s">
        <v>10614</v>
      </c>
      <c r="D104" t="s">
        <v>204</v>
      </c>
      <c r="E104">
        <v>20337.44599964</v>
      </c>
      <c r="F104">
        <v>1298.25</v>
      </c>
      <c r="G104">
        <v>76.655280975422698</v>
      </c>
      <c r="H104">
        <f>(Table2[[#This Row],[1Y Return vs Nifty]]-AVERAGE(Table2[1Y Return vs Nifty]))/_xlfn.STDEV.P(Table2[1Y Return vs Nifty])</f>
        <v>0.70127504571250843</v>
      </c>
      <c r="I104">
        <v>-6.5825455512112097</v>
      </c>
      <c r="J104">
        <f>(Table2[[#This Row],[1M Return vs Nifty]]-AVERAGE(Table2[1M Return vs Nifty]))/_xlfn.STDEV.P(Table2[1M Return vs Nifty])</f>
        <v>-0.79250769506560115</v>
      </c>
      <c r="K104">
        <v>19.876247059059299</v>
      </c>
      <c r="L104">
        <f>(Table2[[#This Row],[6M Return vs Nifty]]-AVERAGE(Table2[6M Return vs Nifty]))/_xlfn.STDEV.P(Table2[6M Return vs Nifty])</f>
        <v>0.41364168421557851</v>
      </c>
      <c r="M104">
        <v>0.54451693772771703</v>
      </c>
      <c r="N104">
        <f>(Table2[[#This Row],[1W Return vs Nifty]]-AVERAGE(Table2[1W Return vs Nifty]))/_xlfn.STDEV.P(Table2[1W Return vs Nifty])</f>
        <v>-0.49828021667071082</v>
      </c>
      <c r="O104">
        <v>1262.32</v>
      </c>
      <c r="P104">
        <v>1253.65531219538</v>
      </c>
      <c r="Q104">
        <v>1054.8504362758599</v>
      </c>
      <c r="R104">
        <v>50.341154947749096</v>
      </c>
      <c r="S104" s="2">
        <f>(Table2[[#This Row],[Close Price]]-Table2[[#This Row],[20D EMA]])/Table2[[#This Row],[20D EMA]]</f>
        <v>2.8463464097851627E-2</v>
      </c>
      <c r="T104" s="2">
        <f>(Table2[[#This Row],[Close Price]]-Table2[[#This Row],[50D EMA]])/Table2[[#This Row],[50D EMA]]</f>
        <v>3.5571729622017489E-2</v>
      </c>
      <c r="U104" s="2">
        <f>(Table2[[#This Row],[Close Price]]-Table2[[#This Row],[200D EMA]])/Table2[[#This Row],[200D EMA]]</f>
        <v>0.2307431986125541</v>
      </c>
      <c r="V104">
        <v>0.51278386997503</v>
      </c>
      <c r="W104">
        <v>1259</v>
      </c>
      <c r="X104">
        <v>1317.35</v>
      </c>
      <c r="Y104">
        <v>1200</v>
      </c>
      <c r="Z104">
        <v>1317.35</v>
      </c>
      <c r="AA104">
        <v>1189</v>
      </c>
      <c r="AB104">
        <v>1374.3</v>
      </c>
      <c r="AC104" s="2">
        <f>(Table2[[#This Row],[Close Price]]/Table2[[#This Row],[Day Low]])-1</f>
        <v>3.1175536139793403E-2</v>
      </c>
      <c r="AD104" s="2">
        <f>(Table2[[#This Row],[Day High]]/Table2[[#This Row],[Close Price]])-1</f>
        <v>1.4712112459079441E-2</v>
      </c>
      <c r="AE104" s="2">
        <f>(Table2[[#This Row],[Close Price]]/Table2[[#This Row],[Current Week Low]])-1</f>
        <v>8.187499999999992E-2</v>
      </c>
      <c r="AF104" s="2">
        <f>(Table2[[#This Row],[Current Week High]]/Table2[[#This Row],[Close Price]])-1</f>
        <v>1.4712112459079441E-2</v>
      </c>
      <c r="AG104" s="2">
        <f>(Table2[[#This Row],[Close Price]]/Table2[[#This Row],[Current Month Low]])-1</f>
        <v>9.1883936080740192E-2</v>
      </c>
      <c r="AH104" s="2">
        <f>(Table2[[#This Row],[Current Month High]]/Table2[[#This Row],[Close Price]])-1</f>
        <v>5.8578856152512904E-2</v>
      </c>
      <c r="AI104">
        <v>9.9826689774696593</v>
      </c>
      <c r="AJ104">
        <v>115.925155925155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7.0000000000000007E-2</v>
      </c>
      <c r="AM104" t="s">
        <v>10656</v>
      </c>
      <c r="AN104">
        <v>7.76</v>
      </c>
      <c r="AO104" t="s">
        <v>10656</v>
      </c>
      <c r="AP104">
        <v>0.15432607635149601</v>
      </c>
      <c r="AQ104">
        <f>(Table2[[#This Row],[Sharpe Ratio]]-AVERAGE(Table2[Sharpe Ratio]))/_xlfn.STDEV.P(Table2[Sharpe Ratio])</f>
        <v>1.0121072022398703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0.83623602043164547</v>
      </c>
      <c r="AS104">
        <f>_xlfn.RANK.AVG(Table2[[#This Row],[1Y Return vs Nifty Z-Score]],Table2[1Y Return vs Nifty Z-Score])</f>
        <v>136</v>
      </c>
      <c r="AT104">
        <f>_xlfn.RANK.AVG(Table2[[#This Row],[6M Return vs Nifty Z-Score]],Table2[6M Return vs Nifty Z-Score])</f>
        <v>208</v>
      </c>
      <c r="AU104">
        <f>_xlfn.RANK.AVG(Table2[[#This Row],[Sharpe Ratio Z-Score]],Table2[Sharpe Ratio Z-Score])</f>
        <v>117</v>
      </c>
      <c r="AV104">
        <f>(Table2[[#This Row],[Rank 1Y]]+Table2[[#This Row],[Rank 6M]]+Table2[[#This Row],[Rank Sharpe]])/3</f>
        <v>153.66666666666666</v>
      </c>
    </row>
    <row r="105" spans="1:48" x14ac:dyDescent="0.3">
      <c r="A105" t="s">
        <v>806</v>
      </c>
      <c r="B105" t="s">
        <v>807</v>
      </c>
      <c r="C105" t="s">
        <v>10614</v>
      </c>
      <c r="D105" t="s">
        <v>46</v>
      </c>
      <c r="E105">
        <v>20150.736241859999</v>
      </c>
      <c r="F105">
        <v>323.55</v>
      </c>
      <c r="G105">
        <v>83.048290422290606</v>
      </c>
      <c r="H105">
        <f>(Table2[[#This Row],[1Y Return vs Nifty]]-AVERAGE(Table2[1Y Return vs Nifty]))/_xlfn.STDEV.P(Table2[1Y Return vs Nifty])</f>
        <v>0.80095896949281109</v>
      </c>
      <c r="I105">
        <v>-2.4539421526978602</v>
      </c>
      <c r="J105">
        <f>(Table2[[#This Row],[1M Return vs Nifty]]-AVERAGE(Table2[1M Return vs Nifty]))/_xlfn.STDEV.P(Table2[1M Return vs Nifty])</f>
        <v>-0.43836447248743671</v>
      </c>
      <c r="K105">
        <v>15.279741362106501</v>
      </c>
      <c r="L105">
        <f>(Table2[[#This Row],[6M Return vs Nifty]]-AVERAGE(Table2[6M Return vs Nifty]))/_xlfn.STDEV.P(Table2[6M Return vs Nifty])</f>
        <v>0.25778439954618809</v>
      </c>
      <c r="M105">
        <v>1.19465959470113</v>
      </c>
      <c r="N105">
        <f>(Table2[[#This Row],[1W Return vs Nifty]]-AVERAGE(Table2[1W Return vs Nifty]))/_xlfn.STDEV.P(Table2[1W Return vs Nifty])</f>
        <v>-0.35570220820481857</v>
      </c>
      <c r="O105">
        <v>323.27999999999997</v>
      </c>
      <c r="P105">
        <v>318.49621741225297</v>
      </c>
      <c r="Q105">
        <v>258.28974077834602</v>
      </c>
      <c r="R105">
        <v>48.785861534566898</v>
      </c>
      <c r="S105" s="2">
        <f>(Table2[[#This Row],[Close Price]]-Table2[[#This Row],[20D EMA]])/Table2[[#This Row],[20D EMA]]</f>
        <v>8.3518930957695702E-4</v>
      </c>
      <c r="T105" s="2">
        <f>(Table2[[#This Row],[Close Price]]-Table2[[#This Row],[50D EMA]])/Table2[[#This Row],[50D EMA]]</f>
        <v>1.5867637703230731E-2</v>
      </c>
      <c r="U105" s="2">
        <f>(Table2[[#This Row],[Close Price]]-Table2[[#This Row],[200D EMA]])/Table2[[#This Row],[200D EMA]]</f>
        <v>0.25266299398882341</v>
      </c>
      <c r="V105">
        <v>0.56774864129441804</v>
      </c>
      <c r="W105">
        <v>318.8</v>
      </c>
      <c r="X105">
        <v>326.7</v>
      </c>
      <c r="Y105">
        <v>312.25</v>
      </c>
      <c r="Z105">
        <v>329.6</v>
      </c>
      <c r="AA105">
        <v>308.5</v>
      </c>
      <c r="AB105">
        <v>362.6</v>
      </c>
      <c r="AC105" s="2">
        <f>(Table2[[#This Row],[Close Price]]/Table2[[#This Row],[Day Low]])-1</f>
        <v>1.4899623588456645E-2</v>
      </c>
      <c r="AD105" s="2">
        <f>(Table2[[#This Row],[Day High]]/Table2[[#This Row],[Close Price]])-1</f>
        <v>9.7357440890124547E-3</v>
      </c>
      <c r="AE105" s="2">
        <f>(Table2[[#This Row],[Close Price]]/Table2[[#This Row],[Current Week Low]])-1</f>
        <v>3.6188951160928795E-2</v>
      </c>
      <c r="AF105" s="2">
        <f>(Table2[[#This Row],[Current Week High]]/Table2[[#This Row],[Close Price]])-1</f>
        <v>1.8698810075722383E-2</v>
      </c>
      <c r="AG105" s="2">
        <f>(Table2[[#This Row],[Close Price]]/Table2[[#This Row],[Current Month Low]])-1</f>
        <v>4.8784440842787768E-2</v>
      </c>
      <c r="AH105" s="2">
        <f>(Table2[[#This Row],[Current Month High]]/Table2[[#This Row],[Close Price]])-1</f>
        <v>0.1206923195796632</v>
      </c>
      <c r="AI105">
        <v>12.656467315716201</v>
      </c>
      <c r="AJ105">
        <v>136.94617356279699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7.0000000000000007E-2</v>
      </c>
      <c r="AM105" t="s">
        <v>10656</v>
      </c>
      <c r="AN105">
        <v>3.99</v>
      </c>
      <c r="AO105" t="s">
        <v>10656</v>
      </c>
      <c r="AP105">
        <v>0.16654050220774</v>
      </c>
      <c r="AQ105">
        <f>(Table2[[#This Row],[Sharpe Ratio]]-AVERAGE(Table2[Sharpe Ratio]))/_xlfn.STDEV.P(Table2[Sharpe Ratio])</f>
        <v>1.1527377044279339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1.4174143927746776</v>
      </c>
      <c r="AS105">
        <f>_xlfn.RANK.AVG(Table2[[#This Row],[1Y Return vs Nifty Z-Score]],Table2[1Y Return vs Nifty Z-Score])</f>
        <v>124</v>
      </c>
      <c r="AT105">
        <f>_xlfn.RANK.AVG(Table2[[#This Row],[6M Return vs Nifty Z-Score]],Table2[6M Return vs Nifty Z-Score])</f>
        <v>248</v>
      </c>
      <c r="AU105">
        <f>_xlfn.RANK.AVG(Table2[[#This Row],[Sharpe Ratio Z-Score]],Table2[Sharpe Ratio Z-Score])</f>
        <v>93</v>
      </c>
      <c r="AV105">
        <f>(Table2[[#This Row],[Rank 1Y]]+Table2[[#This Row],[Rank 6M]]+Table2[[#This Row],[Rank Sharpe]])/3</f>
        <v>155</v>
      </c>
    </row>
    <row r="106" spans="1:48" x14ac:dyDescent="0.3">
      <c r="A106" t="s">
        <v>1543</v>
      </c>
      <c r="B106" t="s">
        <v>1544</v>
      </c>
      <c r="C106" t="s">
        <v>10614</v>
      </c>
      <c r="D106" t="s">
        <v>46</v>
      </c>
      <c r="E106">
        <v>6492.1004148000002</v>
      </c>
      <c r="F106">
        <v>852.25</v>
      </c>
      <c r="G106">
        <v>83.890337078872506</v>
      </c>
      <c r="H106">
        <f>(Table2[[#This Row],[1Y Return vs Nifty]]-AVERAGE(Table2[1Y Return vs Nifty]))/_xlfn.STDEV.P(Table2[1Y Return vs Nifty])</f>
        <v>0.81408870368635156</v>
      </c>
      <c r="I106">
        <v>1.97402986412979</v>
      </c>
      <c r="J106">
        <f>(Table2[[#This Row],[1M Return vs Nifty]]-AVERAGE(Table2[1M Return vs Nifty]))/_xlfn.STDEV.P(Table2[1M Return vs Nifty])</f>
        <v>-5.8542017249924166E-2</v>
      </c>
      <c r="K106">
        <v>13.9021965217292</v>
      </c>
      <c r="L106">
        <f>(Table2[[#This Row],[6M Return vs Nifty]]-AVERAGE(Table2[6M Return vs Nifty]))/_xlfn.STDEV.P(Table2[6M Return vs Nifty])</f>
        <v>0.21107491793413041</v>
      </c>
      <c r="M106">
        <v>-1.12577494715009</v>
      </c>
      <c r="N106">
        <f>(Table2[[#This Row],[1W Return vs Nifty]]-AVERAGE(Table2[1W Return vs Nifty]))/_xlfn.STDEV.P(Table2[1W Return vs Nifty])</f>
        <v>-0.86457965564500627</v>
      </c>
      <c r="O106">
        <v>845.31</v>
      </c>
      <c r="P106">
        <v>823.094883142713</v>
      </c>
      <c r="Q106">
        <v>673.97534603165604</v>
      </c>
      <c r="R106">
        <v>56.282484961860199</v>
      </c>
      <c r="S106" s="2">
        <f>(Table2[[#This Row],[Close Price]]-Table2[[#This Row],[20D EMA]])/Table2[[#This Row],[20D EMA]]</f>
        <v>8.2100057966900362E-3</v>
      </c>
      <c r="T106" s="2">
        <f>(Table2[[#This Row],[Close Price]]-Table2[[#This Row],[50D EMA]])/Table2[[#This Row],[50D EMA]]</f>
        <v>3.5421331676814612E-2</v>
      </c>
      <c r="U106" s="2">
        <f>(Table2[[#This Row],[Close Price]]-Table2[[#This Row],[200D EMA]])/Table2[[#This Row],[200D EMA]]</f>
        <v>0.26451212943918362</v>
      </c>
      <c r="V106">
        <v>0.52475582437010004</v>
      </c>
      <c r="W106">
        <v>841.35</v>
      </c>
      <c r="X106">
        <v>879.4</v>
      </c>
      <c r="Y106">
        <v>841.35</v>
      </c>
      <c r="Z106">
        <v>903.95</v>
      </c>
      <c r="AA106">
        <v>763.75</v>
      </c>
      <c r="AB106">
        <v>903.95</v>
      </c>
      <c r="AC106" s="2">
        <f>(Table2[[#This Row],[Close Price]]/Table2[[#This Row],[Day Low]])-1</f>
        <v>1.2955369346882906E-2</v>
      </c>
      <c r="AD106" s="2">
        <f>(Table2[[#This Row],[Day High]]/Table2[[#This Row],[Close Price]])-1</f>
        <v>3.1856849515986996E-2</v>
      </c>
      <c r="AE106" s="2">
        <f>(Table2[[#This Row],[Close Price]]/Table2[[#This Row],[Current Week Low]])-1</f>
        <v>1.2955369346882906E-2</v>
      </c>
      <c r="AF106" s="2">
        <f>(Table2[[#This Row],[Current Week High]]/Table2[[#This Row],[Close Price]])-1</f>
        <v>6.0662951012027122E-2</v>
      </c>
      <c r="AG106" s="2">
        <f>(Table2[[#This Row],[Close Price]]/Table2[[#This Row],[Current Month Low]])-1</f>
        <v>0.11587561374795419</v>
      </c>
      <c r="AH106" s="2">
        <f>(Table2[[#This Row],[Current Month High]]/Table2[[#This Row],[Close Price]])-1</f>
        <v>6.0662951012027122E-2</v>
      </c>
      <c r="AI106">
        <v>9.9207978879436602</v>
      </c>
      <c r="AJ106">
        <v>121.940104166666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0.12</v>
      </c>
      <c r="AM106" t="s">
        <v>10656</v>
      </c>
      <c r="AN106">
        <v>8.69</v>
      </c>
      <c r="AO106" t="s">
        <v>10656</v>
      </c>
      <c r="AP106">
        <v>0.16500280223265601</v>
      </c>
      <c r="AQ106">
        <f>(Table2[[#This Row],[Sharpe Ratio]]-AVERAGE(Table2[Sharpe Ratio]))/_xlfn.STDEV.P(Table2[Sharpe Ratio])</f>
        <v>1.1350334322619124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1.2370753809874637</v>
      </c>
      <c r="AS106">
        <f>_xlfn.RANK.AVG(Table2[[#This Row],[1Y Return vs Nifty Z-Score]],Table2[1Y Return vs Nifty Z-Score])</f>
        <v>122</v>
      </c>
      <c r="AT106">
        <f>_xlfn.RANK.AVG(Table2[[#This Row],[6M Return vs Nifty Z-Score]],Table2[6M Return vs Nifty Z-Score])</f>
        <v>255</v>
      </c>
      <c r="AU106">
        <f>_xlfn.RANK.AVG(Table2[[#This Row],[Sharpe Ratio Z-Score]],Table2[Sharpe Ratio Z-Score])</f>
        <v>97</v>
      </c>
      <c r="AV106">
        <f>(Table2[[#This Row],[Rank 1Y]]+Table2[[#This Row],[Rank 6M]]+Table2[[#This Row],[Rank Sharpe]])/3</f>
        <v>158</v>
      </c>
    </row>
    <row r="107" spans="1:48" x14ac:dyDescent="0.3">
      <c r="A107" t="s">
        <v>81</v>
      </c>
      <c r="B107" t="s">
        <v>82</v>
      </c>
      <c r="C107" t="s">
        <v>10609</v>
      </c>
      <c r="D107" t="s">
        <v>83</v>
      </c>
      <c r="E107">
        <v>325915.88757339498</v>
      </c>
      <c r="F107">
        <v>538.85</v>
      </c>
      <c r="G107">
        <v>105.704591654045</v>
      </c>
      <c r="H107">
        <f>(Table2[[#This Row],[1Y Return vs Nifty]]-AVERAGE(Table2[1Y Return vs Nifty]))/_xlfn.STDEV.P(Table2[1Y Return vs Nifty])</f>
        <v>1.1542306209583446</v>
      </c>
      <c r="I107">
        <v>5.3464276935441202</v>
      </c>
      <c r="J107">
        <f>(Table2[[#This Row],[1M Return vs Nifty]]-AVERAGE(Table2[1M Return vs Nifty]))/_xlfn.STDEV.P(Table2[1M Return vs Nifty])</f>
        <v>0.2307354259538606</v>
      </c>
      <c r="K107">
        <v>9.6378919340129396</v>
      </c>
      <c r="L107">
        <f>(Table2[[#This Row],[6M Return vs Nifty]]-AVERAGE(Table2[6M Return vs Nifty]))/_xlfn.STDEV.P(Table2[6M Return vs Nifty])</f>
        <v>6.6481833999678816E-2</v>
      </c>
      <c r="M107">
        <v>3.2429348611835702</v>
      </c>
      <c r="N107">
        <f>(Table2[[#This Row],[1W Return vs Nifty]]-AVERAGE(Table2[1W Return vs Nifty]))/_xlfn.STDEV.P(Table2[1W Return vs Nifty])</f>
        <v>9.3489988542477281E-2</v>
      </c>
      <c r="O107">
        <v>519.28</v>
      </c>
      <c r="P107">
        <v>503.94474678402702</v>
      </c>
      <c r="Q107">
        <v>436.51374576390799</v>
      </c>
      <c r="R107">
        <v>57.9914777393533</v>
      </c>
      <c r="S107" s="2">
        <f>(Table2[[#This Row],[Close Price]]-Table2[[#This Row],[20D EMA]])/Table2[[#This Row],[20D EMA]]</f>
        <v>3.7686797103682119E-2</v>
      </c>
      <c r="T107" s="2">
        <f>(Table2[[#This Row],[Close Price]]-Table2[[#This Row],[50D EMA]])/Table2[[#This Row],[50D EMA]]</f>
        <v>6.9264048169416018E-2</v>
      </c>
      <c r="U107" s="2">
        <f>(Table2[[#This Row],[Close Price]]-Table2[[#This Row],[200D EMA]])/Table2[[#This Row],[200D EMA]]</f>
        <v>0.23443993512048858</v>
      </c>
      <c r="V107">
        <v>0.757435591021554</v>
      </c>
      <c r="W107">
        <v>528.85</v>
      </c>
      <c r="X107">
        <v>541.15</v>
      </c>
      <c r="Y107">
        <v>513.15</v>
      </c>
      <c r="Z107">
        <v>541.15</v>
      </c>
      <c r="AA107">
        <v>497.55</v>
      </c>
      <c r="AB107">
        <v>542.25</v>
      </c>
      <c r="AC107" s="2">
        <f>(Table2[[#This Row],[Close Price]]/Table2[[#This Row],[Day Low]])-1</f>
        <v>1.8908953389429994E-2</v>
      </c>
      <c r="AD107" s="2">
        <f>(Table2[[#This Row],[Day High]]/Table2[[#This Row],[Close Price]])-1</f>
        <v>4.2683492623178942E-3</v>
      </c>
      <c r="AE107" s="2">
        <f>(Table2[[#This Row],[Close Price]]/Table2[[#This Row],[Current Week Low]])-1</f>
        <v>5.0082821787001963E-2</v>
      </c>
      <c r="AF107" s="2">
        <f>(Table2[[#This Row],[Current Week High]]/Table2[[#This Row],[Close Price]])-1</f>
        <v>4.2683492623178942E-3</v>
      </c>
      <c r="AG107" s="2">
        <f>(Table2[[#This Row],[Close Price]]/Table2[[#This Row],[Current Month Low]])-1</f>
        <v>8.300673299165906E-2</v>
      </c>
      <c r="AH107" s="2">
        <f>(Table2[[#This Row],[Current Month High]]/Table2[[#This Row],[Close Price]])-1</f>
        <v>6.3097336921220659E-3</v>
      </c>
      <c r="AI107">
        <v>0.63097336921220604</v>
      </c>
      <c r="AJ107">
        <v>136.85714285714201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0.18</v>
      </c>
      <c r="AM107" t="s">
        <v>10656</v>
      </c>
      <c r="AN107">
        <v>7.86</v>
      </c>
      <c r="AO107" t="s">
        <v>10656</v>
      </c>
      <c r="AP107">
        <v>0.165788717543874</v>
      </c>
      <c r="AQ107">
        <f>(Table2[[#This Row],[Sharpe Ratio]]-AVERAGE(Table2[Sharpe Ratio]))/_xlfn.STDEV.P(Table2[Sharpe Ratio])</f>
        <v>1.1440820495440236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2.689019918998385</v>
      </c>
      <c r="AS107">
        <f>_xlfn.RANK.AVG(Table2[[#This Row],[1Y Return vs Nifty Z-Score]],Table2[1Y Return vs Nifty Z-Score])</f>
        <v>85</v>
      </c>
      <c r="AT107">
        <f>_xlfn.RANK.AVG(Table2[[#This Row],[6M Return vs Nifty Z-Score]],Table2[6M Return vs Nifty Z-Score])</f>
        <v>297</v>
      </c>
      <c r="AU107">
        <f>_xlfn.RANK.AVG(Table2[[#This Row],[Sharpe Ratio Z-Score]],Table2[Sharpe Ratio Z-Score])</f>
        <v>95</v>
      </c>
      <c r="AV107">
        <f>(Table2[[#This Row],[Rank 1Y]]+Table2[[#This Row],[Rank 6M]]+Table2[[#This Row],[Rank Sharpe]])/3</f>
        <v>159</v>
      </c>
    </row>
    <row r="108" spans="1:48" x14ac:dyDescent="0.3">
      <c r="A108" t="s">
        <v>1687</v>
      </c>
      <c r="B108" t="s">
        <v>1688</v>
      </c>
      <c r="C108" t="s">
        <v>10613</v>
      </c>
      <c r="D108" t="s">
        <v>119</v>
      </c>
      <c r="E108">
        <v>5055.9900600000001</v>
      </c>
      <c r="F108">
        <v>547.85</v>
      </c>
      <c r="G108">
        <v>89.348437615421503</v>
      </c>
      <c r="H108">
        <f>(Table2[[#This Row],[1Y Return vs Nifty]]-AVERAGE(Table2[1Y Return vs Nifty]))/_xlfn.STDEV.P(Table2[1Y Return vs Nifty])</f>
        <v>0.8991949251603617</v>
      </c>
      <c r="I108">
        <v>-3.0573163545867699</v>
      </c>
      <c r="J108">
        <f>(Table2[[#This Row],[1M Return vs Nifty]]-AVERAGE(Table2[1M Return vs Nifty]))/_xlfn.STDEV.P(Table2[1M Return vs Nifty])</f>
        <v>-0.4901206872777481</v>
      </c>
      <c r="K108">
        <v>60.0146738398645</v>
      </c>
      <c r="L108">
        <f>(Table2[[#This Row],[6M Return vs Nifty]]-AVERAGE(Table2[6M Return vs Nifty]))/_xlfn.STDEV.P(Table2[6M Return vs Nifty])</f>
        <v>1.7746464607580503</v>
      </c>
      <c r="M108">
        <v>-2.6228697904706402</v>
      </c>
      <c r="N108">
        <f>(Table2[[#This Row],[1W Return vs Nifty]]-AVERAGE(Table2[1W Return vs Nifty]))/_xlfn.STDEV.P(Table2[1W Return vs Nifty])</f>
        <v>-1.1928965241902585</v>
      </c>
      <c r="O108">
        <v>550.96</v>
      </c>
      <c r="P108">
        <v>534.81749176026904</v>
      </c>
      <c r="Q108">
        <v>410.35854021159599</v>
      </c>
      <c r="R108">
        <v>43.861175625968301</v>
      </c>
      <c r="S108" s="2">
        <f>(Table2[[#This Row],[Close Price]]-Table2[[#This Row],[20D EMA]])/Table2[[#This Row],[20D EMA]]</f>
        <v>-5.6446928996660619E-3</v>
      </c>
      <c r="T108" s="2">
        <f>(Table2[[#This Row],[Close Price]]-Table2[[#This Row],[50D EMA]])/Table2[[#This Row],[50D EMA]]</f>
        <v>2.4368141357599397E-2</v>
      </c>
      <c r="U108" s="2">
        <f>(Table2[[#This Row],[Close Price]]-Table2[[#This Row],[200D EMA]])/Table2[[#This Row],[200D EMA]]</f>
        <v>0.33505202479155999</v>
      </c>
      <c r="V108">
        <v>0.137693369731163</v>
      </c>
      <c r="W108">
        <v>544.04999999999995</v>
      </c>
      <c r="X108">
        <v>556</v>
      </c>
      <c r="Y108">
        <v>542</v>
      </c>
      <c r="Z108">
        <v>563</v>
      </c>
      <c r="AA108">
        <v>526.4</v>
      </c>
      <c r="AB108">
        <v>584</v>
      </c>
      <c r="AC108" s="2">
        <f>(Table2[[#This Row],[Close Price]]/Table2[[#This Row],[Day Low]])-1</f>
        <v>6.9846521459426825E-3</v>
      </c>
      <c r="AD108" s="2">
        <f>(Table2[[#This Row],[Day High]]/Table2[[#This Row],[Close Price]])-1</f>
        <v>1.4876334763165078E-2</v>
      </c>
      <c r="AE108" s="2">
        <f>(Table2[[#This Row],[Close Price]]/Table2[[#This Row],[Current Week Low]])-1</f>
        <v>1.0793357933579273E-2</v>
      </c>
      <c r="AF108" s="2">
        <f>(Table2[[#This Row],[Current Week High]]/Table2[[#This Row],[Close Price]])-1</f>
        <v>2.7653554805147307E-2</v>
      </c>
      <c r="AG108" s="2">
        <f>(Table2[[#This Row],[Close Price]]/Table2[[#This Row],[Current Month Low]])-1</f>
        <v>4.0748480243161245E-2</v>
      </c>
      <c r="AH108" s="2">
        <f>(Table2[[#This Row],[Current Month High]]/Table2[[#This Row],[Close Price]])-1</f>
        <v>6.5985214931094216E-2</v>
      </c>
      <c r="AI108">
        <v>32.7644428219403</v>
      </c>
      <c r="AJ108">
        <v>161.753463927376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0.05</v>
      </c>
      <c r="AM108" t="s">
        <v>10656</v>
      </c>
      <c r="AN108">
        <v>2.66</v>
      </c>
      <c r="AO108" t="s">
        <v>10656</v>
      </c>
      <c r="AP108">
        <v>7.5325730760452E-2</v>
      </c>
      <c r="AQ108">
        <f>(Table2[[#This Row],[Sharpe Ratio]]-AVERAGE(Table2[Sharpe Ratio]))/_xlfn.STDEV.P(Table2[Sharpe Ratio])</f>
        <v>0.1025385983402636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1.0933627727906687</v>
      </c>
      <c r="AS108">
        <f>_xlfn.RANK.AVG(Table2[[#This Row],[1Y Return vs Nifty Z-Score]],Table2[1Y Return vs Nifty Z-Score])</f>
        <v>115</v>
      </c>
      <c r="AT108">
        <f>_xlfn.RANK.AVG(Table2[[#This Row],[6M Return vs Nifty Z-Score]],Table2[6M Return vs Nifty Z-Score])</f>
        <v>43</v>
      </c>
      <c r="AU108">
        <f>_xlfn.RANK.AVG(Table2[[#This Row],[Sharpe Ratio Z-Score]],Table2[Sharpe Ratio Z-Score])</f>
        <v>320</v>
      </c>
      <c r="AV108">
        <f>(Table2[[#This Row],[Rank 1Y]]+Table2[[#This Row],[Rank 6M]]+Table2[[#This Row],[Rank Sharpe]])/3</f>
        <v>159.33333333333334</v>
      </c>
    </row>
    <row r="109" spans="1:48" x14ac:dyDescent="0.3">
      <c r="A109" t="s">
        <v>374</v>
      </c>
      <c r="B109" t="s">
        <v>375</v>
      </c>
      <c r="C109" t="s">
        <v>10623</v>
      </c>
      <c r="D109" t="s">
        <v>139</v>
      </c>
      <c r="E109">
        <v>65957.382118355003</v>
      </c>
      <c r="F109">
        <v>3563.35</v>
      </c>
      <c r="G109">
        <v>74.396409509571598</v>
      </c>
      <c r="H109">
        <f>(Table2[[#This Row],[1Y Return vs Nifty]]-AVERAGE(Table2[1Y Return vs Nifty]))/_xlfn.STDEV.P(Table2[1Y Return vs Nifty])</f>
        <v>0.66605326590711189</v>
      </c>
      <c r="I109">
        <v>-1.9487892129981701</v>
      </c>
      <c r="J109">
        <f>(Table2[[#This Row],[1M Return vs Nifty]]-AVERAGE(Table2[1M Return vs Nifty]))/_xlfn.STDEV.P(Table2[1M Return vs Nifty])</f>
        <v>-0.39503347827653729</v>
      </c>
      <c r="K109">
        <v>10.6829997147524</v>
      </c>
      <c r="L109">
        <f>(Table2[[#This Row],[6M Return vs Nifty]]-AVERAGE(Table2[6M Return vs Nifty]))/_xlfn.STDEV.P(Table2[6M Return vs Nifty])</f>
        <v>0.1019191143234886</v>
      </c>
      <c r="M109">
        <v>9.0658108058539</v>
      </c>
      <c r="N109">
        <f>(Table2[[#This Row],[1W Return vs Nifty]]-AVERAGE(Table2[1W Return vs Nifty]))/_xlfn.STDEV.P(Table2[1W Return vs Nifty])</f>
        <v>1.370462122012251</v>
      </c>
      <c r="O109">
        <v>3516.15</v>
      </c>
      <c r="P109">
        <v>3505.1322254537899</v>
      </c>
      <c r="Q109">
        <v>2963.1504723182502</v>
      </c>
      <c r="R109">
        <v>66.925396419765605</v>
      </c>
      <c r="S109" s="2">
        <f>(Table2[[#This Row],[Close Price]]-Table2[[#This Row],[20D EMA]])/Table2[[#This Row],[20D EMA]]</f>
        <v>1.3423773160985685E-2</v>
      </c>
      <c r="T109" s="2">
        <f>(Table2[[#This Row],[Close Price]]-Table2[[#This Row],[50D EMA]])/Table2[[#This Row],[50D EMA]]</f>
        <v>1.6609294828720145E-2</v>
      </c>
      <c r="U109" s="2">
        <f>(Table2[[#This Row],[Close Price]]-Table2[[#This Row],[200D EMA]])/Table2[[#This Row],[200D EMA]]</f>
        <v>0.20255452204969451</v>
      </c>
      <c r="V109">
        <v>0.39019683818607498</v>
      </c>
      <c r="W109">
        <v>3552</v>
      </c>
      <c r="X109">
        <v>3737.45</v>
      </c>
      <c r="Y109">
        <v>3376</v>
      </c>
      <c r="Z109">
        <v>3737.45</v>
      </c>
      <c r="AA109">
        <v>3117</v>
      </c>
      <c r="AB109">
        <v>3737.45</v>
      </c>
      <c r="AC109" s="2">
        <f>(Table2[[#This Row],[Close Price]]/Table2[[#This Row],[Day Low]])-1</f>
        <v>3.1953828828827913E-3</v>
      </c>
      <c r="AD109" s="2">
        <f>(Table2[[#This Row],[Day High]]/Table2[[#This Row],[Close Price]])-1</f>
        <v>4.8858517967642845E-2</v>
      </c>
      <c r="AE109" s="2">
        <f>(Table2[[#This Row],[Close Price]]/Table2[[#This Row],[Current Week Low]])-1</f>
        <v>5.5494668246445444E-2</v>
      </c>
      <c r="AF109" s="2">
        <f>(Table2[[#This Row],[Current Week High]]/Table2[[#This Row],[Close Price]])-1</f>
        <v>4.8858517967642845E-2</v>
      </c>
      <c r="AG109" s="2">
        <f>(Table2[[#This Row],[Close Price]]/Table2[[#This Row],[Current Month Low]])-1</f>
        <v>0.14319858838626875</v>
      </c>
      <c r="AH109" s="2">
        <f>(Table2[[#This Row],[Current Month High]]/Table2[[#This Row],[Close Price]])-1</f>
        <v>4.8858517967642845E-2</v>
      </c>
      <c r="AI109">
        <v>16.0986150672821</v>
      </c>
      <c r="AJ109">
        <v>106.206417638378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0.05</v>
      </c>
      <c r="AM109" t="s">
        <v>10656</v>
      </c>
      <c r="AN109">
        <v>9.75</v>
      </c>
      <c r="AO109" t="s">
        <v>10656</v>
      </c>
      <c r="AP109">
        <v>0.19173973158221999</v>
      </c>
      <c r="AQ109">
        <f>(Table2[[#This Row],[Sharpe Ratio]]-AVERAGE(Table2[Sharpe Ratio]))/_xlfn.STDEV.P(Table2[Sharpe Ratio])</f>
        <v>1.4428684337305935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3.1862694576969082</v>
      </c>
      <c r="AS109">
        <f>_xlfn.RANK.AVG(Table2[[#This Row],[1Y Return vs Nifty Z-Score]],Table2[1Y Return vs Nifty Z-Score])</f>
        <v>141</v>
      </c>
      <c r="AT109">
        <f>_xlfn.RANK.AVG(Table2[[#This Row],[6M Return vs Nifty Z-Score]],Table2[6M Return vs Nifty Z-Score])</f>
        <v>284</v>
      </c>
      <c r="AU109">
        <f>_xlfn.RANK.AVG(Table2[[#This Row],[Sharpe Ratio Z-Score]],Table2[Sharpe Ratio Z-Score])</f>
        <v>54</v>
      </c>
      <c r="AV109">
        <f>(Table2[[#This Row],[Rank 1Y]]+Table2[[#This Row],[Rank 6M]]+Table2[[#This Row],[Rank Sharpe]])/3</f>
        <v>159.66666666666666</v>
      </c>
    </row>
    <row r="110" spans="1:48" x14ac:dyDescent="0.3">
      <c r="A110" t="s">
        <v>1178</v>
      </c>
      <c r="B110" t="s">
        <v>1179</v>
      </c>
      <c r="C110" t="s">
        <v>10614</v>
      </c>
      <c r="D110" t="s">
        <v>46</v>
      </c>
      <c r="E110">
        <v>10405.545437814901</v>
      </c>
      <c r="F110">
        <v>1588.95</v>
      </c>
      <c r="G110">
        <v>42.741087549440898</v>
      </c>
      <c r="H110">
        <f>(Table2[[#This Row],[1Y Return vs Nifty]]-AVERAGE(Table2[1Y Return vs Nifty]))/_xlfn.STDEV.P(Table2[1Y Return vs Nifty])</f>
        <v>0.17246308310821423</v>
      </c>
      <c r="I110">
        <v>-10.650846128592301</v>
      </c>
      <c r="J110">
        <f>(Table2[[#This Row],[1M Return vs Nifty]]-AVERAGE(Table2[1M Return vs Nifty]))/_xlfn.STDEV.P(Table2[1M Return vs Nifty])</f>
        <v>-1.141478264001611</v>
      </c>
      <c r="K110">
        <v>64.347905993599895</v>
      </c>
      <c r="L110">
        <f>(Table2[[#This Row],[6M Return vs Nifty]]-AVERAGE(Table2[6M Return vs Nifty]))/_xlfn.STDEV.P(Table2[6M Return vs Nifty])</f>
        <v>1.9215767251480236</v>
      </c>
      <c r="M110">
        <v>2.5294810232725702</v>
      </c>
      <c r="N110">
        <f>(Table2[[#This Row],[1W Return vs Nifty]]-AVERAGE(Table2[1W Return vs Nifty]))/_xlfn.STDEV.P(Table2[1W Return vs Nifty])</f>
        <v>-6.2972329766622259E-2</v>
      </c>
      <c r="O110">
        <v>1599.96</v>
      </c>
      <c r="P110">
        <v>1590.90393223928</v>
      </c>
      <c r="Q110">
        <v>1285.8945315644501</v>
      </c>
      <c r="R110">
        <v>51.239624298735201</v>
      </c>
      <c r="S110" s="2">
        <f>(Table2[[#This Row],[Close Price]]-Table2[[#This Row],[20D EMA]])/Table2[[#This Row],[20D EMA]]</f>
        <v>-6.8814220355508833E-3</v>
      </c>
      <c r="T110" s="2">
        <f>(Table2[[#This Row],[Close Price]]-Table2[[#This Row],[50D EMA]])/Table2[[#This Row],[50D EMA]]</f>
        <v>-1.2281899614954952E-3</v>
      </c>
      <c r="U110" s="2">
        <f>(Table2[[#This Row],[Close Price]]-Table2[[#This Row],[200D EMA]])/Table2[[#This Row],[200D EMA]]</f>
        <v>0.23567676897019341</v>
      </c>
      <c r="V110">
        <v>0.60910668228404397</v>
      </c>
      <c r="W110">
        <v>1582.7</v>
      </c>
      <c r="X110">
        <v>1609.5</v>
      </c>
      <c r="Y110">
        <v>1543.15</v>
      </c>
      <c r="Z110">
        <v>1665.2</v>
      </c>
      <c r="AA110">
        <v>1445.6</v>
      </c>
      <c r="AB110">
        <v>1665.2</v>
      </c>
      <c r="AC110" s="2">
        <f>(Table2[[#This Row],[Close Price]]/Table2[[#This Row],[Day Low]])-1</f>
        <v>3.9489480002528055E-3</v>
      </c>
      <c r="AD110" s="2">
        <f>(Table2[[#This Row],[Day High]]/Table2[[#This Row],[Close Price]])-1</f>
        <v>1.2933069007835307E-2</v>
      </c>
      <c r="AE110" s="2">
        <f>(Table2[[#This Row],[Close Price]]/Table2[[#This Row],[Current Week Low]])-1</f>
        <v>2.9679551566600848E-2</v>
      </c>
      <c r="AF110" s="2">
        <f>(Table2[[#This Row],[Current Week High]]/Table2[[#This Row],[Close Price]])-1</f>
        <v>4.7987664810094754E-2</v>
      </c>
      <c r="AG110" s="2">
        <f>(Table2[[#This Row],[Close Price]]/Table2[[#This Row],[Current Month Low]])-1</f>
        <v>9.9162977310459421E-2</v>
      </c>
      <c r="AH110" s="2">
        <f>(Table2[[#This Row],[Current Month High]]/Table2[[#This Row],[Close Price]])-1</f>
        <v>4.7987664810094754E-2</v>
      </c>
      <c r="AI110">
        <v>18.310834198684599</v>
      </c>
      <c r="AJ110">
        <v>97.360576325922196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0.06</v>
      </c>
      <c r="AM110" t="s">
        <v>10656</v>
      </c>
      <c r="AN110">
        <v>8.11</v>
      </c>
      <c r="AO110" t="s">
        <v>10656</v>
      </c>
      <c r="AP110">
        <v>0.117816106787205</v>
      </c>
      <c r="AQ110">
        <f>(Table2[[#This Row],[Sharpe Ratio]]-AVERAGE(Table2[Sharpe Ratio]))/_xlfn.STDEV.P(Table2[Sharpe Ratio])</f>
        <v>0.59175053422076207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1.4813397487087667</v>
      </c>
      <c r="AS110">
        <f>_xlfn.RANK.AVG(Table2[[#This Row],[1Y Return vs Nifty Z-Score]],Table2[1Y Return vs Nifty Z-Score])</f>
        <v>247</v>
      </c>
      <c r="AT110">
        <f>_xlfn.RANK.AVG(Table2[[#This Row],[6M Return vs Nifty Z-Score]],Table2[6M Return vs Nifty Z-Score])</f>
        <v>36</v>
      </c>
      <c r="AU110">
        <f>_xlfn.RANK.AVG(Table2[[#This Row],[Sharpe Ratio Z-Score]],Table2[Sharpe Ratio Z-Score])</f>
        <v>198</v>
      </c>
      <c r="AV110">
        <f>(Table2[[#This Row],[Rank 1Y]]+Table2[[#This Row],[Rank 6M]]+Table2[[#This Row],[Rank Sharpe]])/3</f>
        <v>160.33333333333334</v>
      </c>
    </row>
    <row r="111" spans="1:48" x14ac:dyDescent="0.3">
      <c r="A111" t="s">
        <v>288</v>
      </c>
      <c r="B111" t="s">
        <v>289</v>
      </c>
      <c r="C111" t="s">
        <v>10610</v>
      </c>
      <c r="D111" t="s">
        <v>290</v>
      </c>
      <c r="E111">
        <v>96304.930891280004</v>
      </c>
      <c r="F111">
        <v>10931.5</v>
      </c>
      <c r="G111">
        <v>148.54706108257599</v>
      </c>
      <c r="H111">
        <f>(Table2[[#This Row],[1Y Return vs Nifty]]-AVERAGE(Table2[1Y Return vs Nifty]))/_xlfn.STDEV.P(Table2[1Y Return vs Nifty])</f>
        <v>1.8222580175338265</v>
      </c>
      <c r="I111">
        <v>0.93770902811654699</v>
      </c>
      <c r="J111">
        <f>(Table2[[#This Row],[1M Return vs Nifty]]-AVERAGE(Table2[1M Return vs Nifty]))/_xlfn.STDEV.P(Table2[1M Return vs Nifty])</f>
        <v>-0.14743551586565001</v>
      </c>
      <c r="K111">
        <v>26.7914673714406</v>
      </c>
      <c r="L111">
        <f>(Table2[[#This Row],[6M Return vs Nifty]]-AVERAGE(Table2[6M Return vs Nifty]))/_xlfn.STDEV.P(Table2[6M Return vs Nifty])</f>
        <v>0.64812142422609798</v>
      </c>
      <c r="M111">
        <v>1.3903796344019901</v>
      </c>
      <c r="N111">
        <f>(Table2[[#This Row],[1W Return vs Nifty]]-AVERAGE(Table2[1W Return vs Nifty]))/_xlfn.STDEV.P(Table2[1W Return vs Nifty])</f>
        <v>-0.31278028456528856</v>
      </c>
      <c r="O111">
        <v>10747.13</v>
      </c>
      <c r="P111">
        <v>10231.798204901999</v>
      </c>
      <c r="Q111">
        <v>7978.3279218029802</v>
      </c>
      <c r="R111">
        <v>66.545951651863902</v>
      </c>
      <c r="S111" s="2">
        <f>(Table2[[#This Row],[Close Price]]-Table2[[#This Row],[20D EMA]])/Table2[[#This Row],[20D EMA]]</f>
        <v>1.7155277734613877E-2</v>
      </c>
      <c r="T111" s="2">
        <f>(Table2[[#This Row],[Close Price]]-Table2[[#This Row],[50D EMA]])/Table2[[#This Row],[50D EMA]]</f>
        <v>6.8385026862900544E-2</v>
      </c>
      <c r="U111" s="2">
        <f>(Table2[[#This Row],[Close Price]]-Table2[[#This Row],[200D EMA]])/Table2[[#This Row],[200D EMA]]</f>
        <v>0.37014924770473062</v>
      </c>
      <c r="V111">
        <v>0.90038804541036299</v>
      </c>
      <c r="W111">
        <v>10900</v>
      </c>
      <c r="X111">
        <v>11161.6</v>
      </c>
      <c r="Y111">
        <v>10900</v>
      </c>
      <c r="Z111">
        <v>11307</v>
      </c>
      <c r="AA111">
        <v>9605.0499999999993</v>
      </c>
      <c r="AB111">
        <v>11307</v>
      </c>
      <c r="AC111" s="2">
        <f>(Table2[[#This Row],[Close Price]]/Table2[[#This Row],[Day Low]])-1</f>
        <v>2.8899082568807355E-3</v>
      </c>
      <c r="AD111" s="2">
        <f>(Table2[[#This Row],[Day High]]/Table2[[#This Row],[Close Price]])-1</f>
        <v>2.1049261309060929E-2</v>
      </c>
      <c r="AE111" s="2">
        <f>(Table2[[#This Row],[Close Price]]/Table2[[#This Row],[Current Week Low]])-1</f>
        <v>2.8899082568807355E-3</v>
      </c>
      <c r="AF111" s="2">
        <f>(Table2[[#This Row],[Current Week High]]/Table2[[#This Row],[Close Price]])-1</f>
        <v>3.4350272149293426E-2</v>
      </c>
      <c r="AG111" s="2">
        <f>(Table2[[#This Row],[Close Price]]/Table2[[#This Row],[Current Month Low]])-1</f>
        <v>0.1380992290513845</v>
      </c>
      <c r="AH111" s="2">
        <f>(Table2[[#This Row],[Current Month High]]/Table2[[#This Row],[Close Price]])-1</f>
        <v>3.4350272149293426E-2</v>
      </c>
      <c r="AI111">
        <v>4.6846269953803201</v>
      </c>
      <c r="AJ111">
        <v>182.55531430934599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0.18</v>
      </c>
      <c r="AM111" t="s">
        <v>10656</v>
      </c>
      <c r="AN111">
        <v>11.55</v>
      </c>
      <c r="AO111" t="s">
        <v>10656</v>
      </c>
      <c r="AP111">
        <v>8.4313956393581996E-2</v>
      </c>
      <c r="AQ111">
        <f>(Table2[[#This Row],[Sharpe Ratio]]-AVERAGE(Table2[Sharpe Ratio]))/_xlfn.STDEV.P(Table2[Sharpe Ratio])</f>
        <v>0.20602432083294503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2.2161879621619307</v>
      </c>
      <c r="AS111">
        <f>_xlfn.RANK.AVG(Table2[[#This Row],[1Y Return vs Nifty Z-Score]],Table2[1Y Return vs Nifty Z-Score])</f>
        <v>41</v>
      </c>
      <c r="AT111">
        <f>_xlfn.RANK.AVG(Table2[[#This Row],[6M Return vs Nifty Z-Score]],Table2[6M Return vs Nifty Z-Score])</f>
        <v>159</v>
      </c>
      <c r="AU111">
        <f>_xlfn.RANK.AVG(Table2[[#This Row],[Sharpe Ratio Z-Score]],Table2[Sharpe Ratio Z-Score])</f>
        <v>288</v>
      </c>
      <c r="AV111">
        <f>(Table2[[#This Row],[Rank 1Y]]+Table2[[#This Row],[Rank 6M]]+Table2[[#This Row],[Rank Sharpe]])/3</f>
        <v>162.66666666666666</v>
      </c>
    </row>
    <row r="112" spans="1:48" x14ac:dyDescent="0.3">
      <c r="A112" t="s">
        <v>154</v>
      </c>
      <c r="B112" t="s">
        <v>155</v>
      </c>
      <c r="C112" t="s">
        <v>10620</v>
      </c>
      <c r="D112" t="s">
        <v>156</v>
      </c>
      <c r="E112">
        <v>173154.09760628</v>
      </c>
      <c r="F112">
        <v>4710.45</v>
      </c>
      <c r="G112">
        <v>60.945550251217099</v>
      </c>
      <c r="H112">
        <f>(Table2[[#This Row],[1Y Return vs Nifty]]-AVERAGE(Table2[1Y Return vs Nifty]))/_xlfn.STDEV.P(Table2[1Y Return vs Nifty])</f>
        <v>0.4563187988719824</v>
      </c>
      <c r="I112">
        <v>1.7156781926545399</v>
      </c>
      <c r="J112">
        <f>(Table2[[#This Row],[1M Return vs Nifty]]-AVERAGE(Table2[1M Return vs Nifty]))/_xlfn.STDEV.P(Table2[1M Return vs Nifty])</f>
        <v>-8.0702899432903E-2</v>
      </c>
      <c r="K112">
        <v>36.4218933155732</v>
      </c>
      <c r="L112">
        <f>(Table2[[#This Row],[6M Return vs Nifty]]-AVERAGE(Table2[6M Return vs Nifty]))/_xlfn.STDEV.P(Table2[6M Return vs Nifty])</f>
        <v>0.97466774806884016</v>
      </c>
      <c r="M112">
        <v>4.6891711006562398</v>
      </c>
      <c r="N112">
        <f>(Table2[[#This Row],[1W Return vs Nifty]]-AVERAGE(Table2[1W Return vs Nifty]))/_xlfn.STDEV.P(Table2[1W Return vs Nifty])</f>
        <v>0.41065343041712238</v>
      </c>
      <c r="O112">
        <v>4352.42</v>
      </c>
      <c r="P112">
        <v>4289.0110248350002</v>
      </c>
      <c r="Q112">
        <v>3679.3400439399002</v>
      </c>
      <c r="R112">
        <v>70.947628833756895</v>
      </c>
      <c r="S112" s="2">
        <f>(Table2[[#This Row],[Close Price]]-Table2[[#This Row],[20D EMA]])/Table2[[#This Row],[20D EMA]]</f>
        <v>8.225998410079903E-2</v>
      </c>
      <c r="T112" s="2">
        <f>(Table2[[#This Row],[Close Price]]-Table2[[#This Row],[50D EMA]])/Table2[[#This Row],[50D EMA]]</f>
        <v>9.8260175300251773E-2</v>
      </c>
      <c r="U112" s="2">
        <f>(Table2[[#This Row],[Close Price]]-Table2[[#This Row],[200D EMA]])/Table2[[#This Row],[200D EMA]]</f>
        <v>0.28024318050146013</v>
      </c>
      <c r="V112">
        <v>0.98588605800307305</v>
      </c>
      <c r="W112">
        <v>4470.1499999999996</v>
      </c>
      <c r="X112">
        <v>4722</v>
      </c>
      <c r="Y112">
        <v>4206.1499999999996</v>
      </c>
      <c r="Z112">
        <v>4722</v>
      </c>
      <c r="AA112">
        <v>4162.95</v>
      </c>
      <c r="AB112">
        <v>4722</v>
      </c>
      <c r="AC112" s="2">
        <f>(Table2[[#This Row],[Close Price]]/Table2[[#This Row],[Day Low]])-1</f>
        <v>5.375658534948502E-2</v>
      </c>
      <c r="AD112" s="2">
        <f>(Table2[[#This Row],[Day High]]/Table2[[#This Row],[Close Price]])-1</f>
        <v>2.451995032321852E-3</v>
      </c>
      <c r="AE112" s="2">
        <f>(Table2[[#This Row],[Close Price]]/Table2[[#This Row],[Current Week Low]])-1</f>
        <v>0.11989586676652042</v>
      </c>
      <c r="AF112" s="2">
        <f>(Table2[[#This Row],[Current Week High]]/Table2[[#This Row],[Close Price]])-1</f>
        <v>2.451995032321852E-3</v>
      </c>
      <c r="AG112" s="2">
        <f>(Table2[[#This Row],[Close Price]]/Table2[[#This Row],[Current Month Low]])-1</f>
        <v>0.13151731344359163</v>
      </c>
      <c r="AH112" s="2">
        <f>(Table2[[#This Row],[Current Month High]]/Table2[[#This Row],[Close Price]])-1</f>
        <v>2.451995032321852E-3</v>
      </c>
      <c r="AI112">
        <v>0.24519950323218501</v>
      </c>
      <c r="AJ112">
        <v>101.874986607238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0.02</v>
      </c>
      <c r="AM112" t="s">
        <v>10656</v>
      </c>
      <c r="AN112">
        <v>10.54</v>
      </c>
      <c r="AO112" t="s">
        <v>10656</v>
      </c>
      <c r="AP112">
        <v>0.111246793789577</v>
      </c>
      <c r="AQ112">
        <f>(Table2[[#This Row],[Sharpe Ratio]]-AVERAGE(Table2[Sharpe Ratio]))/_xlfn.STDEV.P(Table2[Sharpe Ratio])</f>
        <v>0.51611490494435752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2.2770519828693994</v>
      </c>
      <c r="AS112">
        <f>_xlfn.RANK.AVG(Table2[[#This Row],[1Y Return vs Nifty Z-Score]],Table2[1Y Return vs Nifty Z-Score])</f>
        <v>177</v>
      </c>
      <c r="AT112">
        <f>_xlfn.RANK.AVG(Table2[[#This Row],[6M Return vs Nifty Z-Score]],Table2[6M Return vs Nifty Z-Score])</f>
        <v>108</v>
      </c>
      <c r="AU112">
        <f>_xlfn.RANK.AVG(Table2[[#This Row],[Sharpe Ratio Z-Score]],Table2[Sharpe Ratio Z-Score])</f>
        <v>209</v>
      </c>
      <c r="AV112">
        <f>(Table2[[#This Row],[Rank 1Y]]+Table2[[#This Row],[Rank 6M]]+Table2[[#This Row],[Rank Sharpe]])/3</f>
        <v>164.66666666666666</v>
      </c>
    </row>
    <row r="113" spans="1:48" x14ac:dyDescent="0.3">
      <c r="A113" t="s">
        <v>702</v>
      </c>
      <c r="B113" t="s">
        <v>703</v>
      </c>
      <c r="C113" t="s">
        <v>10614</v>
      </c>
      <c r="D113" t="s">
        <v>46</v>
      </c>
      <c r="E113">
        <v>24970.6921005</v>
      </c>
      <c r="F113">
        <v>265.60000000000002</v>
      </c>
      <c r="G113">
        <v>114.781539180829</v>
      </c>
      <c r="H113">
        <f>(Table2[[#This Row],[1Y Return vs Nifty]]-AVERAGE(Table2[1Y Return vs Nifty]))/_xlfn.STDEV.P(Table2[1Y Return vs Nifty])</f>
        <v>1.2957642371586209</v>
      </c>
      <c r="I113">
        <v>-19.131133392463202</v>
      </c>
      <c r="J113">
        <f>(Table2[[#This Row],[1M Return vs Nifty]]-AVERAGE(Table2[1M Return vs Nifty]))/_xlfn.STDEV.P(Table2[1M Return vs Nifty])</f>
        <v>-1.8689000989730276</v>
      </c>
      <c r="K113">
        <v>4.3572288594515296</v>
      </c>
      <c r="L113">
        <f>(Table2[[#This Row],[6M Return vs Nifty]]-AVERAGE(Table2[6M Return vs Nifty]))/_xlfn.STDEV.P(Table2[6M Return vs Nifty])</f>
        <v>-0.11257370564659523</v>
      </c>
      <c r="M113">
        <v>-1.61769396668592</v>
      </c>
      <c r="N113">
        <f>(Table2[[#This Row],[1W Return vs Nifty]]-AVERAGE(Table2[1W Return vs Nifty]))/_xlfn.STDEV.P(Table2[1W Return vs Nifty])</f>
        <v>-0.97245880090586112</v>
      </c>
      <c r="O113">
        <v>273.62</v>
      </c>
      <c r="P113">
        <v>276.50033200359002</v>
      </c>
      <c r="Q113">
        <v>231.62257519016299</v>
      </c>
      <c r="R113">
        <v>41.172263404309902</v>
      </c>
      <c r="S113" s="2">
        <f>(Table2[[#This Row],[Close Price]]-Table2[[#This Row],[20D EMA]])/Table2[[#This Row],[20D EMA]]</f>
        <v>-2.9310722900372711E-2</v>
      </c>
      <c r="T113" s="2">
        <f>(Table2[[#This Row],[Close Price]]-Table2[[#This Row],[50D EMA]])/Table2[[#This Row],[50D EMA]]</f>
        <v>-3.9422491555809298E-2</v>
      </c>
      <c r="U113" s="2">
        <f>(Table2[[#This Row],[Close Price]]-Table2[[#This Row],[200D EMA]])/Table2[[#This Row],[200D EMA]]</f>
        <v>0.14669306211599384</v>
      </c>
      <c r="V113">
        <v>0.37470073297555101</v>
      </c>
      <c r="W113">
        <v>264.60000000000002</v>
      </c>
      <c r="X113">
        <v>273.2</v>
      </c>
      <c r="Y113">
        <v>263.35000000000002</v>
      </c>
      <c r="Z113">
        <v>273.8</v>
      </c>
      <c r="AA113">
        <v>259.14999999999998</v>
      </c>
      <c r="AB113">
        <v>291</v>
      </c>
      <c r="AC113" s="2">
        <f>(Table2[[#This Row],[Close Price]]/Table2[[#This Row],[Day Low]])-1</f>
        <v>3.7792894935753107E-3</v>
      </c>
      <c r="AD113" s="2">
        <f>(Table2[[#This Row],[Day High]]/Table2[[#This Row],[Close Price]])-1</f>
        <v>2.8614457831325213E-2</v>
      </c>
      <c r="AE113" s="2">
        <f>(Table2[[#This Row],[Close Price]]/Table2[[#This Row],[Current Week Low]])-1</f>
        <v>8.5437630529712205E-3</v>
      </c>
      <c r="AF113" s="2">
        <f>(Table2[[#This Row],[Current Week High]]/Table2[[#This Row],[Close Price]])-1</f>
        <v>3.0873493975903665E-2</v>
      </c>
      <c r="AG113" s="2">
        <f>(Table2[[#This Row],[Close Price]]/Table2[[#This Row],[Current Month Low]])-1</f>
        <v>2.4889060389735818E-2</v>
      </c>
      <c r="AH113" s="2">
        <f>(Table2[[#This Row],[Current Month High]]/Table2[[#This Row],[Close Price]])-1</f>
        <v>9.5632530120481896E-2</v>
      </c>
      <c r="AI113">
        <v>32.379518072289102</v>
      </c>
      <c r="AJ113">
        <v>147.76119402985</v>
      </c>
      <c r="AK113" t="str">
        <f>IF(AND(Table2[[#This Row],[20D EMA]]&gt;Table2[[#This Row],[50D EMA]],Table2[[#This Row],[50D EMA]]&gt;Table2[[#This Row],[200D EMA]]),"Uptrend","Downtrend/NoTrend")</f>
        <v>Downtrend/NoTrend</v>
      </c>
      <c r="AL113">
        <v>-0.01</v>
      </c>
      <c r="AM113" t="s">
        <v>10655</v>
      </c>
      <c r="AN113">
        <v>1.74</v>
      </c>
      <c r="AO113" t="s">
        <v>10656</v>
      </c>
      <c r="AP113">
        <v>0.17718811783996</v>
      </c>
      <c r="AQ113">
        <f>(Table2[[#This Row],[Sharpe Ratio]]-AVERAGE(Table2[Sharpe Ratio]))/_xlfn.STDEV.P(Table2[Sharpe Ratio])</f>
        <v>1.2753287742897335</v>
      </c>
      <c r="AR1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3">
        <f>_xlfn.RANK.AVG(Table2[[#This Row],[1Y Return vs Nifty Z-Score]],Table2[1Y Return vs Nifty Z-Score])</f>
        <v>66</v>
      </c>
      <c r="AT113">
        <f>_xlfn.RANK.AVG(Table2[[#This Row],[6M Return vs Nifty Z-Score]],Table2[6M Return vs Nifty Z-Score])</f>
        <v>351</v>
      </c>
      <c r="AU113">
        <f>_xlfn.RANK.AVG(Table2[[#This Row],[Sharpe Ratio Z-Score]],Table2[Sharpe Ratio Z-Score])</f>
        <v>77</v>
      </c>
      <c r="AV113">
        <f>(Table2[[#This Row],[Rank 1Y]]+Table2[[#This Row],[Rank 6M]]+Table2[[#This Row],[Rank Sharpe]])/3</f>
        <v>164.66666666666666</v>
      </c>
    </row>
    <row r="114" spans="1:48" x14ac:dyDescent="0.3">
      <c r="A114" t="s">
        <v>107</v>
      </c>
      <c r="B114" t="s">
        <v>108</v>
      </c>
      <c r="C114" t="s">
        <v>10617</v>
      </c>
      <c r="D114" t="s">
        <v>63</v>
      </c>
      <c r="E114">
        <v>259841.97645516999</v>
      </c>
      <c r="F114">
        <v>675.8</v>
      </c>
      <c r="G114">
        <v>81.658382776353704</v>
      </c>
      <c r="H114">
        <f>(Table2[[#This Row],[1Y Return vs Nifty]]-AVERAGE(Table2[1Y Return vs Nifty]))/_xlfn.STDEV.P(Table2[1Y Return vs Nifty])</f>
        <v>0.77928663364054462</v>
      </c>
      <c r="I114">
        <v>-5.8318515448203696</v>
      </c>
      <c r="J114">
        <f>(Table2[[#This Row],[1M Return vs Nifty]]-AVERAGE(Table2[1M Return vs Nifty]))/_xlfn.STDEV.P(Table2[1M Return vs Nifty])</f>
        <v>-0.72811468635735499</v>
      </c>
      <c r="K114">
        <v>9.1315811344613795</v>
      </c>
      <c r="L114">
        <f>(Table2[[#This Row],[6M Return vs Nifty]]-AVERAGE(Table2[6M Return vs Nifty]))/_xlfn.STDEV.P(Table2[6M Return vs Nifty])</f>
        <v>4.9313960919654537E-2</v>
      </c>
      <c r="M114">
        <v>-2.3153780895942999</v>
      </c>
      <c r="N114">
        <f>(Table2[[#This Row],[1W Return vs Nifty]]-AVERAGE(Table2[1W Return vs Nifty]))/_xlfn.STDEV.P(Table2[1W Return vs Nifty])</f>
        <v>-1.1254627789029819</v>
      </c>
      <c r="O114">
        <v>695.03</v>
      </c>
      <c r="P114">
        <v>697.23108485316004</v>
      </c>
      <c r="Q114">
        <v>596.89841050402595</v>
      </c>
      <c r="R114">
        <v>31.570593138832599</v>
      </c>
      <c r="S114" s="2">
        <f>(Table2[[#This Row],[Close Price]]-Table2[[#This Row],[20D EMA]])/Table2[[#This Row],[20D EMA]]</f>
        <v>-2.7667870451635209E-2</v>
      </c>
      <c r="T114" s="2">
        <f>(Table2[[#This Row],[Close Price]]-Table2[[#This Row],[50D EMA]])/Table2[[#This Row],[50D EMA]]</f>
        <v>-3.0737420230874488E-2</v>
      </c>
      <c r="U114" s="2">
        <f>(Table2[[#This Row],[Close Price]]-Table2[[#This Row],[200D EMA]])/Table2[[#This Row],[200D EMA]]</f>
        <v>0.1321859601357438</v>
      </c>
      <c r="V114">
        <v>1.32299576975183</v>
      </c>
      <c r="W114">
        <v>674</v>
      </c>
      <c r="X114">
        <v>689</v>
      </c>
      <c r="Y114">
        <v>671</v>
      </c>
      <c r="Z114">
        <v>706.75</v>
      </c>
      <c r="AA114">
        <v>620</v>
      </c>
      <c r="AB114">
        <v>752.9</v>
      </c>
      <c r="AC114" s="2">
        <f>(Table2[[#This Row],[Close Price]]/Table2[[#This Row],[Day Low]])-1</f>
        <v>2.6706231454005636E-3</v>
      </c>
      <c r="AD114" s="2">
        <f>(Table2[[#This Row],[Day High]]/Table2[[#This Row],[Close Price]])-1</f>
        <v>1.9532406037289229E-2</v>
      </c>
      <c r="AE114" s="2">
        <f>(Table2[[#This Row],[Close Price]]/Table2[[#This Row],[Current Week Low]])-1</f>
        <v>7.1535022354694E-3</v>
      </c>
      <c r="AF114" s="2">
        <f>(Table2[[#This Row],[Current Week High]]/Table2[[#This Row],[Close Price]])-1</f>
        <v>4.5797573246522782E-2</v>
      </c>
      <c r="AG114" s="2">
        <f>(Table2[[#This Row],[Close Price]]/Table2[[#This Row],[Current Month Low]])-1</f>
        <v>8.9999999999999858E-2</v>
      </c>
      <c r="AH114" s="2">
        <f>(Table2[[#This Row],[Current Month High]]/Table2[[#This Row],[Close Price]])-1</f>
        <v>0.11408700799052984</v>
      </c>
      <c r="AI114">
        <v>32.561408700798999</v>
      </c>
      <c r="AJ114">
        <v>133.557974771038</v>
      </c>
      <c r="AK114" t="str">
        <f>IF(AND(Table2[[#This Row],[20D EMA]]&gt;Table2[[#This Row],[50D EMA]],Table2[[#This Row],[50D EMA]]&gt;Table2[[#This Row],[200D EMA]]),"Uptrend","Downtrend/NoTrend")</f>
        <v>Downtrend/NoTrend</v>
      </c>
      <c r="AL114">
        <v>-0.19</v>
      </c>
      <c r="AM114" t="s">
        <v>10655</v>
      </c>
      <c r="AN114">
        <v>-1.97</v>
      </c>
      <c r="AO114" t="s">
        <v>10655</v>
      </c>
      <c r="AP114">
        <v>0.18115198879497499</v>
      </c>
      <c r="AQ114">
        <f>(Table2[[#This Row],[Sharpe Ratio]]-AVERAGE(Table2[Sharpe Ratio]))/_xlfn.STDEV.P(Table2[Sharpe Ratio])</f>
        <v>1.3209667084483394</v>
      </c>
      <c r="AR1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4">
        <f>_xlfn.RANK.AVG(Table2[[#This Row],[1Y Return vs Nifty Z-Score]],Table2[1Y Return vs Nifty Z-Score])</f>
        <v>125</v>
      </c>
      <c r="AT114">
        <f>_xlfn.RANK.AVG(Table2[[#This Row],[6M Return vs Nifty Z-Score]],Table2[6M Return vs Nifty Z-Score])</f>
        <v>301</v>
      </c>
      <c r="AU114">
        <f>_xlfn.RANK.AVG(Table2[[#This Row],[Sharpe Ratio Z-Score]],Table2[Sharpe Ratio Z-Score])</f>
        <v>69</v>
      </c>
      <c r="AV114">
        <f>(Table2[[#This Row],[Rank 1Y]]+Table2[[#This Row],[Rank 6M]]+Table2[[#This Row],[Rank Sharpe]])/3</f>
        <v>165</v>
      </c>
    </row>
    <row r="115" spans="1:48" x14ac:dyDescent="0.3">
      <c r="A115" t="s">
        <v>376</v>
      </c>
      <c r="B115" t="s">
        <v>377</v>
      </c>
      <c r="C115" t="s">
        <v>10624</v>
      </c>
      <c r="D115" t="s">
        <v>378</v>
      </c>
      <c r="E115">
        <v>65522.508087239999</v>
      </c>
      <c r="F115">
        <v>993.7</v>
      </c>
      <c r="G115">
        <v>83.918261454225402</v>
      </c>
      <c r="H115">
        <f>(Table2[[#This Row],[1Y Return vs Nifty]]-AVERAGE(Table2[1Y Return vs Nifty]))/_xlfn.STDEV.P(Table2[1Y Return vs Nifty])</f>
        <v>0.81452411854494444</v>
      </c>
      <c r="I115">
        <v>-6.8982486213806702</v>
      </c>
      <c r="J115">
        <f>(Table2[[#This Row],[1M Return vs Nifty]]-AVERAGE(Table2[1M Return vs Nifty]))/_xlfn.STDEV.P(Table2[1M Return vs Nifty])</f>
        <v>-0.81958806386244243</v>
      </c>
      <c r="K115">
        <v>13.6676035105503</v>
      </c>
      <c r="L115">
        <f>(Table2[[#This Row],[6M Return vs Nifty]]-AVERAGE(Table2[6M Return vs Nifty]))/_xlfn.STDEV.P(Table2[6M Return vs Nifty])</f>
        <v>0.20312039070510982</v>
      </c>
      <c r="M115">
        <v>6.67755212478313</v>
      </c>
      <c r="N115">
        <f>(Table2[[#This Row],[1W Return vs Nifty]]-AVERAGE(Table2[1W Return vs Nifty]))/_xlfn.STDEV.P(Table2[1W Return vs Nifty])</f>
        <v>0.84671066101194037</v>
      </c>
      <c r="O115">
        <v>975.57</v>
      </c>
      <c r="P115">
        <v>951.24660534242196</v>
      </c>
      <c r="Q115">
        <v>790.15311257077701</v>
      </c>
      <c r="R115">
        <v>65.046356111125903</v>
      </c>
      <c r="S115" s="2">
        <f>(Table2[[#This Row],[Close Price]]-Table2[[#This Row],[20D EMA]])/Table2[[#This Row],[20D EMA]]</f>
        <v>1.85840072982974E-2</v>
      </c>
      <c r="T115" s="2">
        <f>(Table2[[#This Row],[Close Price]]-Table2[[#This Row],[50D EMA]])/Table2[[#This Row],[50D EMA]]</f>
        <v>4.4629220665966071E-2</v>
      </c>
      <c r="U115" s="2">
        <f>(Table2[[#This Row],[Close Price]]-Table2[[#This Row],[200D EMA]])/Table2[[#This Row],[200D EMA]]</f>
        <v>0.25760436071305176</v>
      </c>
      <c r="V115">
        <v>0.57799540619015899</v>
      </c>
      <c r="W115">
        <v>990.05</v>
      </c>
      <c r="X115">
        <v>1019.25</v>
      </c>
      <c r="Y115">
        <v>922.65</v>
      </c>
      <c r="Z115">
        <v>1064.1500000000001</v>
      </c>
      <c r="AA115">
        <v>916.6</v>
      </c>
      <c r="AB115">
        <v>1064.1500000000001</v>
      </c>
      <c r="AC115" s="2">
        <f>(Table2[[#This Row],[Close Price]]/Table2[[#This Row],[Day Low]])-1</f>
        <v>3.6866824907832996E-3</v>
      </c>
      <c r="AD115" s="2">
        <f>(Table2[[#This Row],[Day High]]/Table2[[#This Row],[Close Price]])-1</f>
        <v>2.5711985508704904E-2</v>
      </c>
      <c r="AE115" s="2">
        <f>(Table2[[#This Row],[Close Price]]/Table2[[#This Row],[Current Week Low]])-1</f>
        <v>7.7006448815910788E-2</v>
      </c>
      <c r="AF115" s="2">
        <f>(Table2[[#This Row],[Current Week High]]/Table2[[#This Row],[Close Price]])-1</f>
        <v>7.0896648887994518E-2</v>
      </c>
      <c r="AG115" s="2">
        <f>(Table2[[#This Row],[Close Price]]/Table2[[#This Row],[Current Month Low]])-1</f>
        <v>8.4115208378791273E-2</v>
      </c>
      <c r="AH115" s="2">
        <f>(Table2[[#This Row],[Current Month High]]/Table2[[#This Row],[Close Price]])-1</f>
        <v>7.0896648887994518E-2</v>
      </c>
      <c r="AI115">
        <v>19.452551071752001</v>
      </c>
      <c r="AJ115">
        <v>125.89224823823599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0.39</v>
      </c>
      <c r="AM115" t="s">
        <v>10656</v>
      </c>
      <c r="AN115">
        <v>6.1</v>
      </c>
      <c r="AO115" t="s">
        <v>10656</v>
      </c>
      <c r="AP115">
        <v>0.15373662754411899</v>
      </c>
      <c r="AQ115">
        <f>(Table2[[#This Row],[Sharpe Ratio]]-AVERAGE(Table2[Sharpe Ratio]))/_xlfn.STDEV.P(Table2[Sharpe Ratio])</f>
        <v>1.0053205973866253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2.0500877037861773</v>
      </c>
      <c r="AS115">
        <f>_xlfn.RANK.AVG(Table2[[#This Row],[1Y Return vs Nifty Z-Score]],Table2[1Y Return vs Nifty Z-Score])</f>
        <v>121</v>
      </c>
      <c r="AT115">
        <f>_xlfn.RANK.AVG(Table2[[#This Row],[6M Return vs Nifty Z-Score]],Table2[6M Return vs Nifty Z-Score])</f>
        <v>258</v>
      </c>
      <c r="AU115">
        <f>_xlfn.RANK.AVG(Table2[[#This Row],[Sharpe Ratio Z-Score]],Table2[Sharpe Ratio Z-Score])</f>
        <v>119</v>
      </c>
      <c r="AV115">
        <f>(Table2[[#This Row],[Rank 1Y]]+Table2[[#This Row],[Rank 6M]]+Table2[[#This Row],[Rank Sharpe]])/3</f>
        <v>166</v>
      </c>
    </row>
    <row r="116" spans="1:48" x14ac:dyDescent="0.3">
      <c r="A116" t="s">
        <v>1373</v>
      </c>
      <c r="B116" t="s">
        <v>1374</v>
      </c>
      <c r="C116" t="s">
        <v>10624</v>
      </c>
      <c r="D116" t="s">
        <v>378</v>
      </c>
      <c r="E116">
        <v>8181.7649412399996</v>
      </c>
      <c r="F116">
        <v>1796.45</v>
      </c>
      <c r="G116">
        <v>100.07984311736401</v>
      </c>
      <c r="H116">
        <f>(Table2[[#This Row],[1Y Return vs Nifty]]-AVERAGE(Table2[1Y Return vs Nifty]))/_xlfn.STDEV.P(Table2[1Y Return vs Nifty])</f>
        <v>1.0665259164566836</v>
      </c>
      <c r="I116">
        <v>4.5937177010879697</v>
      </c>
      <c r="J116">
        <f>(Table2[[#This Row],[1M Return vs Nifty]]-AVERAGE(Table2[1M Return vs Nifty]))/_xlfn.STDEV.P(Table2[1M Return vs Nifty])</f>
        <v>0.16616949005137258</v>
      </c>
      <c r="K116">
        <v>41.974620741194997</v>
      </c>
      <c r="L116">
        <f>(Table2[[#This Row],[6M Return vs Nifty]]-AVERAGE(Table2[6M Return vs Nifty]))/_xlfn.STDEV.P(Table2[6M Return vs Nifty])</f>
        <v>1.1629483847360365</v>
      </c>
      <c r="M116">
        <v>-1.4213126275210799</v>
      </c>
      <c r="N116">
        <f>(Table2[[#This Row],[1W Return vs Nifty]]-AVERAGE(Table2[1W Return vs Nifty]))/_xlfn.STDEV.P(Table2[1W Return vs Nifty])</f>
        <v>-0.92939185254050749</v>
      </c>
      <c r="O116">
        <v>1772.85</v>
      </c>
      <c r="P116">
        <v>1683.8580179967701</v>
      </c>
      <c r="Q116">
        <v>1335.12186966284</v>
      </c>
      <c r="R116">
        <v>53.5100919672565</v>
      </c>
      <c r="S116" s="2">
        <f>(Table2[[#This Row],[Close Price]]-Table2[[#This Row],[20D EMA]])/Table2[[#This Row],[20D EMA]]</f>
        <v>1.331189891981845E-2</v>
      </c>
      <c r="T116" s="2">
        <f>(Table2[[#This Row],[Close Price]]-Table2[[#This Row],[50D EMA]])/Table2[[#This Row],[50D EMA]]</f>
        <v>6.6865484381620807E-2</v>
      </c>
      <c r="U116" s="2">
        <f>(Table2[[#This Row],[Close Price]]-Table2[[#This Row],[200D EMA]])/Table2[[#This Row],[200D EMA]]</f>
        <v>0.34553259954738047</v>
      </c>
      <c r="V116">
        <v>0.55173146556173702</v>
      </c>
      <c r="W116">
        <v>1783.05</v>
      </c>
      <c r="X116">
        <v>1803</v>
      </c>
      <c r="Y116">
        <v>1735.65</v>
      </c>
      <c r="Z116">
        <v>1870</v>
      </c>
      <c r="AA116">
        <v>1711.15</v>
      </c>
      <c r="AB116">
        <v>1925.8</v>
      </c>
      <c r="AC116" s="2">
        <f>(Table2[[#This Row],[Close Price]]/Table2[[#This Row],[Day Low]])-1</f>
        <v>7.5152126973445643E-3</v>
      </c>
      <c r="AD116" s="2">
        <f>(Table2[[#This Row],[Day High]]/Table2[[#This Row],[Close Price]])-1</f>
        <v>3.64607976843212E-3</v>
      </c>
      <c r="AE116" s="2">
        <f>(Table2[[#This Row],[Close Price]]/Table2[[#This Row],[Current Week Low]])-1</f>
        <v>3.503010399562112E-2</v>
      </c>
      <c r="AF116" s="2">
        <f>(Table2[[#This Row],[Current Week High]]/Table2[[#This Row],[Close Price]])-1</f>
        <v>4.0941857552394989E-2</v>
      </c>
      <c r="AG116" s="2">
        <f>(Table2[[#This Row],[Close Price]]/Table2[[#This Row],[Current Month Low]])-1</f>
        <v>4.9849516407094674E-2</v>
      </c>
      <c r="AH116" s="2">
        <f>(Table2[[#This Row],[Current Month High]]/Table2[[#This Row],[Close Price]])-1</f>
        <v>7.2003117259038518E-2</v>
      </c>
      <c r="AI116">
        <v>7.20031172590385</v>
      </c>
      <c r="AJ116">
        <v>134.95291655767701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0.32</v>
      </c>
      <c r="AM116" t="s">
        <v>10656</v>
      </c>
      <c r="AN116">
        <v>3</v>
      </c>
      <c r="AO116" t="s">
        <v>10656</v>
      </c>
      <c r="AP116">
        <v>7.3810818772272996E-2</v>
      </c>
      <c r="AQ116">
        <f>(Table2[[#This Row],[Sharpe Ratio]]-AVERAGE(Table2[Sharpe Ratio]))/_xlfn.STDEV.P(Table2[Sharpe Ratio])</f>
        <v>8.5096695120602694E-2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1.5513486338241878</v>
      </c>
      <c r="AS116">
        <f>_xlfn.RANK.AVG(Table2[[#This Row],[1Y Return vs Nifty Z-Score]],Table2[1Y Return vs Nifty Z-Score])</f>
        <v>95</v>
      </c>
      <c r="AT116">
        <f>_xlfn.RANK.AVG(Table2[[#This Row],[6M Return vs Nifty Z-Score]],Table2[6M Return vs Nifty Z-Score])</f>
        <v>84</v>
      </c>
      <c r="AU116">
        <f>_xlfn.RANK.AVG(Table2[[#This Row],[Sharpe Ratio Z-Score]],Table2[Sharpe Ratio Z-Score])</f>
        <v>325</v>
      </c>
      <c r="AV116">
        <f>(Table2[[#This Row],[Rank 1Y]]+Table2[[#This Row],[Rank 6M]]+Table2[[#This Row],[Rank Sharpe]])/3</f>
        <v>168</v>
      </c>
    </row>
    <row r="117" spans="1:48" x14ac:dyDescent="0.3">
      <c r="A117" t="s">
        <v>1378</v>
      </c>
      <c r="B117" t="s">
        <v>1379</v>
      </c>
      <c r="C117" t="s">
        <v>10621</v>
      </c>
      <c r="D117" t="s">
        <v>198</v>
      </c>
      <c r="E117">
        <v>8131.3119812799996</v>
      </c>
      <c r="F117">
        <v>2081.6999999999998</v>
      </c>
      <c r="G117">
        <v>105.03134472334899</v>
      </c>
      <c r="H117">
        <f>(Table2[[#This Row],[1Y Return vs Nifty]]-AVERAGE(Table2[1Y Return vs Nifty]))/_xlfn.STDEV.P(Table2[1Y Return vs Nifty])</f>
        <v>1.1437329208872611</v>
      </c>
      <c r="I117">
        <v>22.470851404026199</v>
      </c>
      <c r="J117">
        <f>(Table2[[#This Row],[1M Return vs Nifty]]-AVERAGE(Table2[1M Return vs Nifty]))/_xlfn.STDEV.P(Table2[1M Return vs Nifty])</f>
        <v>1.699633746341765</v>
      </c>
      <c r="K117">
        <v>39.407943598788997</v>
      </c>
      <c r="L117">
        <f>(Table2[[#This Row],[6M Return vs Nifty]]-AVERAGE(Table2[6M Return vs Nifty]))/_xlfn.STDEV.P(Table2[6M Return vs Nifty])</f>
        <v>1.0759180716215355</v>
      </c>
      <c r="M117">
        <v>-2.01603535058993</v>
      </c>
      <c r="N117">
        <f>(Table2[[#This Row],[1W Return vs Nifty]]-AVERAGE(Table2[1W Return vs Nifty]))/_xlfn.STDEV.P(Table2[1W Return vs Nifty])</f>
        <v>-1.0598161225604281</v>
      </c>
      <c r="O117">
        <v>1956.45</v>
      </c>
      <c r="P117">
        <v>1796.76854824932</v>
      </c>
      <c r="Q117">
        <v>1441.4510353789699</v>
      </c>
      <c r="R117">
        <v>53.905363896813199</v>
      </c>
      <c r="S117" s="2">
        <f>(Table2[[#This Row],[Close Price]]-Table2[[#This Row],[20D EMA]])/Table2[[#This Row],[20D EMA]]</f>
        <v>6.401901403051434E-2</v>
      </c>
      <c r="T117" s="2">
        <f>(Table2[[#This Row],[Close Price]]-Table2[[#This Row],[50D EMA]])/Table2[[#This Row],[50D EMA]]</f>
        <v>0.15857994176729248</v>
      </c>
      <c r="U117" s="2">
        <f>(Table2[[#This Row],[Close Price]]-Table2[[#This Row],[200D EMA]])/Table2[[#This Row],[200D EMA]]</f>
        <v>0.44416976290332538</v>
      </c>
      <c r="V117">
        <v>0.41137767416947202</v>
      </c>
      <c r="W117">
        <v>2010.8</v>
      </c>
      <c r="X117">
        <v>2129</v>
      </c>
      <c r="Y117">
        <v>1966.3</v>
      </c>
      <c r="Z117">
        <v>2129</v>
      </c>
      <c r="AA117">
        <v>1865.35</v>
      </c>
      <c r="AB117">
        <v>2172</v>
      </c>
      <c r="AC117" s="2">
        <f>(Table2[[#This Row],[Close Price]]/Table2[[#This Row],[Day Low]])-1</f>
        <v>3.5259598169882667E-2</v>
      </c>
      <c r="AD117" s="2">
        <f>(Table2[[#This Row],[Day High]]/Table2[[#This Row],[Close Price]])-1</f>
        <v>2.2721813902099264E-2</v>
      </c>
      <c r="AE117" s="2">
        <f>(Table2[[#This Row],[Close Price]]/Table2[[#This Row],[Current Week Low]])-1</f>
        <v>5.8688908101510284E-2</v>
      </c>
      <c r="AF117" s="2">
        <f>(Table2[[#This Row],[Current Week High]]/Table2[[#This Row],[Close Price]])-1</f>
        <v>2.2721813902099264E-2</v>
      </c>
      <c r="AG117" s="2">
        <f>(Table2[[#This Row],[Close Price]]/Table2[[#This Row],[Current Month Low]])-1</f>
        <v>0.11598359557187665</v>
      </c>
      <c r="AH117" s="2">
        <f>(Table2[[#This Row],[Current Month High]]/Table2[[#This Row],[Close Price]])-1</f>
        <v>4.33780083585531E-2</v>
      </c>
      <c r="AI117">
        <v>4.33780083585531</v>
      </c>
      <c r="AJ117">
        <v>144.90588235294101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0.7</v>
      </c>
      <c r="AM117" t="s">
        <v>10656</v>
      </c>
      <c r="AN117">
        <v>7.84</v>
      </c>
      <c r="AO117" t="s">
        <v>10656</v>
      </c>
      <c r="AP117">
        <v>7.3890627578105994E-2</v>
      </c>
      <c r="AQ117">
        <f>(Table2[[#This Row],[Sharpe Ratio]]-AVERAGE(Table2[Sharpe Ratio]))/_xlfn.STDEV.P(Table2[Sharpe Ratio])</f>
        <v>8.6015571912309352E-2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2.9454841882024434</v>
      </c>
      <c r="AS117">
        <f>_xlfn.RANK.AVG(Table2[[#This Row],[1Y Return vs Nifty Z-Score]],Table2[1Y Return vs Nifty Z-Score])</f>
        <v>86</v>
      </c>
      <c r="AT117">
        <f>_xlfn.RANK.AVG(Table2[[#This Row],[6M Return vs Nifty Z-Score]],Table2[6M Return vs Nifty Z-Score])</f>
        <v>94</v>
      </c>
      <c r="AU117">
        <f>_xlfn.RANK.AVG(Table2[[#This Row],[Sharpe Ratio Z-Score]],Table2[Sharpe Ratio Z-Score])</f>
        <v>324</v>
      </c>
      <c r="AV117">
        <f>(Table2[[#This Row],[Rank 1Y]]+Table2[[#This Row],[Rank 6M]]+Table2[[#This Row],[Rank Sharpe]])/3</f>
        <v>168</v>
      </c>
    </row>
    <row r="118" spans="1:48" x14ac:dyDescent="0.3">
      <c r="A118" t="s">
        <v>869</v>
      </c>
      <c r="B118" t="s">
        <v>870</v>
      </c>
      <c r="C118" t="s">
        <v>10613</v>
      </c>
      <c r="D118" t="s">
        <v>219</v>
      </c>
      <c r="E118">
        <v>17895.445771499999</v>
      </c>
      <c r="F118">
        <v>2527.3000000000002</v>
      </c>
      <c r="G118">
        <v>125.723978569336</v>
      </c>
      <c r="H118">
        <f>(Table2[[#This Row],[1Y Return vs Nifty]]-AVERAGE(Table2[1Y Return vs Nifty]))/_xlfn.STDEV.P(Table2[1Y Return vs Nifty])</f>
        <v>1.466385804831873</v>
      </c>
      <c r="I118">
        <v>19.1654681424397</v>
      </c>
      <c r="J118">
        <f>(Table2[[#This Row],[1M Return vs Nifty]]-AVERAGE(Table2[1M Return vs Nifty]))/_xlfn.STDEV.P(Table2[1M Return vs Nifty])</f>
        <v>1.416104676793531</v>
      </c>
      <c r="K118">
        <v>34.250250044969199</v>
      </c>
      <c r="L118">
        <f>(Table2[[#This Row],[6M Return vs Nifty]]-AVERAGE(Table2[6M Return vs Nifty]))/_xlfn.STDEV.P(Table2[6M Return vs Nifty])</f>
        <v>0.90103215491570288</v>
      </c>
      <c r="M118">
        <v>10.779777148705</v>
      </c>
      <c r="N118">
        <f>(Table2[[#This Row],[1W Return vs Nifty]]-AVERAGE(Table2[1W Return vs Nifty]))/_xlfn.STDEV.P(Table2[1W Return vs Nifty])</f>
        <v>1.7463394854187746</v>
      </c>
      <c r="O118">
        <v>2333.4299999999998</v>
      </c>
      <c r="P118">
        <v>2148.5646884944899</v>
      </c>
      <c r="Q118">
        <v>1737.8114712679701</v>
      </c>
      <c r="R118">
        <v>77.948569645035704</v>
      </c>
      <c r="S118" s="2">
        <f>(Table2[[#This Row],[Close Price]]-Table2[[#This Row],[20D EMA]])/Table2[[#This Row],[20D EMA]]</f>
        <v>8.3083700818109119E-2</v>
      </c>
      <c r="T118" s="2">
        <f>(Table2[[#This Row],[Close Price]]-Table2[[#This Row],[50D EMA]])/Table2[[#This Row],[50D EMA]]</f>
        <v>0.17627363678349009</v>
      </c>
      <c r="U118" s="2">
        <f>(Table2[[#This Row],[Close Price]]-Table2[[#This Row],[200D EMA]])/Table2[[#This Row],[200D EMA]]</f>
        <v>0.45430044730685931</v>
      </c>
      <c r="V118">
        <v>0.88362886233750904</v>
      </c>
      <c r="W118">
        <v>2515.5</v>
      </c>
      <c r="X118">
        <v>2577.5</v>
      </c>
      <c r="Y118">
        <v>2310.85</v>
      </c>
      <c r="Z118">
        <v>2604.9499999999998</v>
      </c>
      <c r="AA118">
        <v>2070</v>
      </c>
      <c r="AB118">
        <v>2604.9499999999998</v>
      </c>
      <c r="AC118" s="2">
        <f>(Table2[[#This Row],[Close Price]]/Table2[[#This Row],[Day Low]])-1</f>
        <v>4.690916318823346E-3</v>
      </c>
      <c r="AD118" s="2">
        <f>(Table2[[#This Row],[Day High]]/Table2[[#This Row],[Close Price]])-1</f>
        <v>1.9863095002571773E-2</v>
      </c>
      <c r="AE118" s="2">
        <f>(Table2[[#This Row],[Close Price]]/Table2[[#This Row],[Current Week Low]])-1</f>
        <v>9.3666832550793222E-2</v>
      </c>
      <c r="AF118" s="2">
        <f>(Table2[[#This Row],[Current Week High]]/Table2[[#This Row],[Close Price]])-1</f>
        <v>3.0724488584655374E-2</v>
      </c>
      <c r="AG118" s="2">
        <f>(Table2[[#This Row],[Close Price]]/Table2[[#This Row],[Current Month Low]])-1</f>
        <v>0.22091787439613531</v>
      </c>
      <c r="AH118" s="2">
        <f>(Table2[[#This Row],[Current Month High]]/Table2[[#This Row],[Close Price]])-1</f>
        <v>3.0724488584655374E-2</v>
      </c>
      <c r="AI118">
        <v>3.0724488584655298</v>
      </c>
      <c r="AJ118">
        <v>160.53296221844201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0.6</v>
      </c>
      <c r="AM118" t="s">
        <v>10656</v>
      </c>
      <c r="AN118">
        <v>21.53</v>
      </c>
      <c r="AO118" t="s">
        <v>10656</v>
      </c>
      <c r="AP118">
        <v>7.3127852980814007E-2</v>
      </c>
      <c r="AQ118">
        <f>(Table2[[#This Row],[Sharpe Ratio]]-AVERAGE(Table2[Sharpe Ratio]))/_xlfn.STDEV.P(Table2[Sharpe Ratio])</f>
        <v>7.7233384690743437E-2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5.6070955066506247</v>
      </c>
      <c r="AS118">
        <f>_xlfn.RANK.AVG(Table2[[#This Row],[1Y Return vs Nifty Z-Score]],Table2[1Y Return vs Nifty Z-Score])</f>
        <v>58</v>
      </c>
      <c r="AT118">
        <f>_xlfn.RANK.AVG(Table2[[#This Row],[6M Return vs Nifty Z-Score]],Table2[6M Return vs Nifty Z-Score])</f>
        <v>117</v>
      </c>
      <c r="AU118">
        <f>_xlfn.RANK.AVG(Table2[[#This Row],[Sharpe Ratio Z-Score]],Table2[Sharpe Ratio Z-Score])</f>
        <v>330</v>
      </c>
      <c r="AV118">
        <f>(Table2[[#This Row],[Rank 1Y]]+Table2[[#This Row],[Rank 6M]]+Table2[[#This Row],[Rank Sharpe]])/3</f>
        <v>168.33333333333334</v>
      </c>
    </row>
    <row r="119" spans="1:48" x14ac:dyDescent="0.3">
      <c r="A119" t="s">
        <v>822</v>
      </c>
      <c r="B119" t="s">
        <v>823</v>
      </c>
      <c r="C119" t="s">
        <v>10620</v>
      </c>
      <c r="D119" t="s">
        <v>417</v>
      </c>
      <c r="E119">
        <v>19621.9186078399</v>
      </c>
      <c r="F119">
        <v>1317.45</v>
      </c>
      <c r="G119">
        <v>41.163257620608597</v>
      </c>
      <c r="H119">
        <f>(Table2[[#This Row],[1Y Return vs Nifty]]-AVERAGE(Table2[1Y Return vs Nifty]))/_xlfn.STDEV.P(Table2[1Y Return vs Nifty])</f>
        <v>0.14786054189954187</v>
      </c>
      <c r="I119">
        <v>-2.4425581652973101</v>
      </c>
      <c r="J119">
        <f>(Table2[[#This Row],[1M Return vs Nifty]]-AVERAGE(Table2[1M Return vs Nifty]))/_xlfn.STDEV.P(Table2[1M Return vs Nifty])</f>
        <v>-0.43738797714635552</v>
      </c>
      <c r="K119">
        <v>25.984478708771199</v>
      </c>
      <c r="L119">
        <f>(Table2[[#This Row],[6M Return vs Nifty]]-AVERAGE(Table2[6M Return vs Nifty]))/_xlfn.STDEV.P(Table2[6M Return vs Nifty])</f>
        <v>0.62075823357324689</v>
      </c>
      <c r="M119">
        <v>-1.30527797567405</v>
      </c>
      <c r="N119">
        <f>(Table2[[#This Row],[1W Return vs Nifty]]-AVERAGE(Table2[1W Return vs Nifty]))/_xlfn.STDEV.P(Table2[1W Return vs Nifty])</f>
        <v>-0.90394514573557438</v>
      </c>
      <c r="O119">
        <v>1349.14</v>
      </c>
      <c r="P119">
        <v>1293.3065620592899</v>
      </c>
      <c r="Q119">
        <v>1082.3868495157201</v>
      </c>
      <c r="R119">
        <v>55.500217208770998</v>
      </c>
      <c r="S119" s="2">
        <f>(Table2[[#This Row],[Close Price]]-Table2[[#This Row],[20D EMA]])/Table2[[#This Row],[20D EMA]]</f>
        <v>-2.3489037460901058E-2</v>
      </c>
      <c r="T119" s="2">
        <f>(Table2[[#This Row],[Close Price]]-Table2[[#This Row],[50D EMA]])/Table2[[#This Row],[50D EMA]]</f>
        <v>1.8667993072166347E-2</v>
      </c>
      <c r="U119" s="2">
        <f>(Table2[[#This Row],[Close Price]]-Table2[[#This Row],[200D EMA]])/Table2[[#This Row],[200D EMA]]</f>
        <v>0.21717110715956275</v>
      </c>
      <c r="V119">
        <v>0.459751532610156</v>
      </c>
      <c r="W119">
        <v>1312.05</v>
      </c>
      <c r="X119">
        <v>1378</v>
      </c>
      <c r="Y119">
        <v>1312.05</v>
      </c>
      <c r="Z119">
        <v>1420</v>
      </c>
      <c r="AA119">
        <v>1252.1500000000001</v>
      </c>
      <c r="AB119">
        <v>1420</v>
      </c>
      <c r="AC119" s="2">
        <f>(Table2[[#This Row],[Close Price]]/Table2[[#This Row],[Day Low]])-1</f>
        <v>4.1156968103350788E-3</v>
      </c>
      <c r="AD119" s="2">
        <f>(Table2[[#This Row],[Day High]]/Table2[[#This Row],[Close Price]])-1</f>
        <v>4.5959998481915676E-2</v>
      </c>
      <c r="AE119" s="2">
        <f>(Table2[[#This Row],[Close Price]]/Table2[[#This Row],[Current Week Low]])-1</f>
        <v>4.1156968103350788E-3</v>
      </c>
      <c r="AF119" s="2">
        <f>(Table2[[#This Row],[Current Week High]]/Table2[[#This Row],[Close Price]])-1</f>
        <v>7.7839766215036521E-2</v>
      </c>
      <c r="AG119" s="2">
        <f>(Table2[[#This Row],[Close Price]]/Table2[[#This Row],[Current Month Low]])-1</f>
        <v>5.2150301481451944E-2</v>
      </c>
      <c r="AH119" s="2">
        <f>(Table2[[#This Row],[Current Month High]]/Table2[[#This Row],[Close Price]])-1</f>
        <v>7.7839766215036521E-2</v>
      </c>
      <c r="AI119">
        <v>17.173327260996601</v>
      </c>
      <c r="AJ119">
        <v>81.0927835051546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0.18</v>
      </c>
      <c r="AM119" t="s">
        <v>10656</v>
      </c>
      <c r="AN119">
        <v>1.93</v>
      </c>
      <c r="AO119" t="s">
        <v>10656</v>
      </c>
      <c r="AP119">
        <v>0.17172935106787601</v>
      </c>
      <c r="AQ119">
        <f>(Table2[[#This Row],[Sharpe Ratio]]-AVERAGE(Table2[Sharpe Ratio]))/_xlfn.STDEV.P(Table2[Sharpe Ratio])</f>
        <v>1.2124793926224604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0.63976504521331912</v>
      </c>
      <c r="AS119">
        <f>_xlfn.RANK.AVG(Table2[[#This Row],[1Y Return vs Nifty Z-Score]],Table2[1Y Return vs Nifty Z-Score])</f>
        <v>255</v>
      </c>
      <c r="AT119">
        <f>_xlfn.RANK.AVG(Table2[[#This Row],[6M Return vs Nifty Z-Score]],Table2[6M Return vs Nifty Z-Score])</f>
        <v>168</v>
      </c>
      <c r="AU119">
        <f>_xlfn.RANK.AVG(Table2[[#This Row],[Sharpe Ratio Z-Score]],Table2[Sharpe Ratio Z-Score])</f>
        <v>85</v>
      </c>
      <c r="AV119">
        <f>(Table2[[#This Row],[Rank 1Y]]+Table2[[#This Row],[Rank 6M]]+Table2[[#This Row],[Rank Sharpe]])/3</f>
        <v>169.33333333333334</v>
      </c>
    </row>
    <row r="120" spans="1:48" x14ac:dyDescent="0.3">
      <c r="A120" t="s">
        <v>960</v>
      </c>
      <c r="B120" t="s">
        <v>961</v>
      </c>
      <c r="C120" t="s">
        <v>10612</v>
      </c>
      <c r="D120" t="s">
        <v>962</v>
      </c>
      <c r="E120">
        <v>15138.6646581899</v>
      </c>
      <c r="F120">
        <v>497.3</v>
      </c>
      <c r="G120">
        <v>168.17097967763101</v>
      </c>
      <c r="H120">
        <f>(Table2[[#This Row],[1Y Return vs Nifty]]-AVERAGE(Table2[1Y Return vs Nifty]))/_xlfn.STDEV.P(Table2[1Y Return vs Nifty])</f>
        <v>2.1282468044671403</v>
      </c>
      <c r="I120">
        <v>-15.281901409648</v>
      </c>
      <c r="J120">
        <f>(Table2[[#This Row],[1M Return vs Nifty]]-AVERAGE(Table2[1M Return vs Nifty]))/_xlfn.STDEV.P(Table2[1M Return vs Nifty])</f>
        <v>-1.53872078958817</v>
      </c>
      <c r="K120">
        <v>10.2099257533079</v>
      </c>
      <c r="L120">
        <f>(Table2[[#This Row],[6M Return vs Nifty]]-AVERAGE(Table2[6M Return vs Nifty]))/_xlfn.STDEV.P(Table2[6M Return vs Nifty])</f>
        <v>8.5878228498543027E-2</v>
      </c>
      <c r="M120">
        <v>-0.65910318757409703</v>
      </c>
      <c r="N120">
        <f>(Table2[[#This Row],[1W Return vs Nifty]]-AVERAGE(Table2[1W Return vs Nifty]))/_xlfn.STDEV.P(Table2[1W Return vs Nifty])</f>
        <v>-0.7622373014340601</v>
      </c>
      <c r="O120">
        <v>480.97</v>
      </c>
      <c r="P120">
        <v>474.08745796274002</v>
      </c>
      <c r="Q120">
        <v>391.561466426263</v>
      </c>
      <c r="R120">
        <v>45.670775049775699</v>
      </c>
      <c r="S120" s="2">
        <f>(Table2[[#This Row],[Close Price]]-Table2[[#This Row],[20D EMA]])/Table2[[#This Row],[20D EMA]]</f>
        <v>3.3952221552279734E-2</v>
      </c>
      <c r="T120" s="2">
        <f>(Table2[[#This Row],[Close Price]]-Table2[[#This Row],[50D EMA]])/Table2[[#This Row],[50D EMA]]</f>
        <v>4.8962573566087332E-2</v>
      </c>
      <c r="U120" s="2">
        <f>(Table2[[#This Row],[Close Price]]-Table2[[#This Row],[200D EMA]])/Table2[[#This Row],[200D EMA]]</f>
        <v>0.27004325665342044</v>
      </c>
      <c r="V120">
        <v>0.46293848092550299</v>
      </c>
      <c r="W120">
        <v>477.8</v>
      </c>
      <c r="X120">
        <v>507.45</v>
      </c>
      <c r="Y120">
        <v>465.65</v>
      </c>
      <c r="Z120">
        <v>507.45</v>
      </c>
      <c r="AA120">
        <v>448.35</v>
      </c>
      <c r="AB120">
        <v>508.8</v>
      </c>
      <c r="AC120" s="2">
        <f>(Table2[[#This Row],[Close Price]]/Table2[[#This Row],[Day Low]])-1</f>
        <v>4.0812055253244051E-2</v>
      </c>
      <c r="AD120" s="2">
        <f>(Table2[[#This Row],[Day High]]/Table2[[#This Row],[Close Price]])-1</f>
        <v>2.0410215161874135E-2</v>
      </c>
      <c r="AE120" s="2">
        <f>(Table2[[#This Row],[Close Price]]/Table2[[#This Row],[Current Week Low]])-1</f>
        <v>6.796950499302068E-2</v>
      </c>
      <c r="AF120" s="2">
        <f>(Table2[[#This Row],[Current Week High]]/Table2[[#This Row],[Close Price]])-1</f>
        <v>2.0410215161874135E-2</v>
      </c>
      <c r="AG120" s="2">
        <f>(Table2[[#This Row],[Close Price]]/Table2[[#This Row],[Current Month Low]])-1</f>
        <v>0.10917809746849549</v>
      </c>
      <c r="AH120" s="2">
        <f>(Table2[[#This Row],[Current Month High]]/Table2[[#This Row],[Close Price]])-1</f>
        <v>2.3124874321335254E-2</v>
      </c>
      <c r="AI120">
        <v>24.230846571486001</v>
      </c>
      <c r="AJ120">
        <v>200.48338368579999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0.18</v>
      </c>
      <c r="AM120" t="s">
        <v>10656</v>
      </c>
      <c r="AN120">
        <v>9.91</v>
      </c>
      <c r="AO120" t="s">
        <v>10656</v>
      </c>
      <c r="AP120">
        <v>0.120298125678979</v>
      </c>
      <c r="AQ120">
        <f>(Table2[[#This Row],[Sharpe Ratio]]-AVERAGE(Table2[Sharpe Ratio]))/_xlfn.STDEV.P(Table2[Sharpe Ratio])</f>
        <v>0.62032719982080808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0.53349414176426124</v>
      </c>
      <c r="AS120">
        <f>_xlfn.RANK.AVG(Table2[[#This Row],[1Y Return vs Nifty Z-Score]],Table2[1Y Return vs Nifty Z-Score])</f>
        <v>30</v>
      </c>
      <c r="AT120">
        <f>_xlfn.RANK.AVG(Table2[[#This Row],[6M Return vs Nifty Z-Score]],Table2[6M Return vs Nifty Z-Score])</f>
        <v>292</v>
      </c>
      <c r="AU120">
        <f>_xlfn.RANK.AVG(Table2[[#This Row],[Sharpe Ratio Z-Score]],Table2[Sharpe Ratio Z-Score])</f>
        <v>189</v>
      </c>
      <c r="AV120">
        <f>(Table2[[#This Row],[Rank 1Y]]+Table2[[#This Row],[Rank 6M]]+Table2[[#This Row],[Rank Sharpe]])/3</f>
        <v>170.33333333333334</v>
      </c>
    </row>
    <row r="121" spans="1:48" x14ac:dyDescent="0.3">
      <c r="A121" t="s">
        <v>911</v>
      </c>
      <c r="B121" t="s">
        <v>912</v>
      </c>
      <c r="C121" t="s">
        <v>10615</v>
      </c>
      <c r="D121" t="s">
        <v>51</v>
      </c>
      <c r="E121">
        <v>16607.10442032</v>
      </c>
      <c r="F121">
        <v>683.65</v>
      </c>
      <c r="G121">
        <v>104.35620957511</v>
      </c>
      <c r="H121">
        <f>(Table2[[#This Row],[1Y Return vs Nifty]]-AVERAGE(Table2[1Y Return vs Nifty]))/_xlfn.STDEV.P(Table2[1Y Return vs Nifty])</f>
        <v>1.1332057785112348</v>
      </c>
      <c r="I121">
        <v>31.591202604087499</v>
      </c>
      <c r="J121">
        <f>(Table2[[#This Row],[1M Return vs Nifty]]-AVERAGE(Table2[1M Return vs Nifty]))/_xlfn.STDEV.P(Table2[1M Return vs Nifty])</f>
        <v>2.4819589670683149</v>
      </c>
      <c r="K121">
        <v>34.749600015564198</v>
      </c>
      <c r="L121">
        <f>(Table2[[#This Row],[6M Return vs Nifty]]-AVERAGE(Table2[6M Return vs Nifty]))/_xlfn.STDEV.P(Table2[6M Return vs Nifty])</f>
        <v>0.91796400176803494</v>
      </c>
      <c r="M121">
        <v>0.97476383123143695</v>
      </c>
      <c r="N121">
        <f>(Table2[[#This Row],[1W Return vs Nifty]]-AVERAGE(Table2[1W Return vs Nifty]))/_xlfn.STDEV.P(Table2[1W Return vs Nifty])</f>
        <v>-0.40392593216649347</v>
      </c>
      <c r="O121">
        <v>644.53</v>
      </c>
      <c r="P121">
        <v>579.53874336035994</v>
      </c>
      <c r="Q121">
        <v>466.85898114921599</v>
      </c>
      <c r="R121">
        <v>69.391546802262596</v>
      </c>
      <c r="S121" s="2">
        <f>(Table2[[#This Row],[Close Price]]-Table2[[#This Row],[20D EMA]])/Table2[[#This Row],[20D EMA]]</f>
        <v>6.0695390439545104E-2</v>
      </c>
      <c r="T121" s="2">
        <f>(Table2[[#This Row],[Close Price]]-Table2[[#This Row],[50D EMA]])/Table2[[#This Row],[50D EMA]]</f>
        <v>0.17964503293769121</v>
      </c>
      <c r="U121" s="2">
        <f>(Table2[[#This Row],[Close Price]]-Table2[[#This Row],[200D EMA]])/Table2[[#This Row],[200D EMA]]</f>
        <v>0.46436081901462645</v>
      </c>
      <c r="V121">
        <v>0.60137616084333201</v>
      </c>
      <c r="W121">
        <v>677.7</v>
      </c>
      <c r="X121">
        <v>687.25</v>
      </c>
      <c r="Y121">
        <v>658.25</v>
      </c>
      <c r="Z121">
        <v>698</v>
      </c>
      <c r="AA121">
        <v>622.1</v>
      </c>
      <c r="AB121">
        <v>698</v>
      </c>
      <c r="AC121" s="2">
        <f>(Table2[[#This Row],[Close Price]]/Table2[[#This Row],[Day Low]])-1</f>
        <v>8.7796960306918415E-3</v>
      </c>
      <c r="AD121" s="2">
        <f>(Table2[[#This Row],[Day High]]/Table2[[#This Row],[Close Price]])-1</f>
        <v>5.2658524098587733E-3</v>
      </c>
      <c r="AE121" s="2">
        <f>(Table2[[#This Row],[Close Price]]/Table2[[#This Row],[Current Week Low]])-1</f>
        <v>3.8587162932016694E-2</v>
      </c>
      <c r="AF121" s="2">
        <f>(Table2[[#This Row],[Current Week High]]/Table2[[#This Row],[Close Price]])-1</f>
        <v>2.0990272800409659E-2</v>
      </c>
      <c r="AG121" s="2">
        <f>(Table2[[#This Row],[Close Price]]/Table2[[#This Row],[Current Month Low]])-1</f>
        <v>9.8939077318759061E-2</v>
      </c>
      <c r="AH121" s="2">
        <f>(Table2[[#This Row],[Current Month High]]/Table2[[#This Row],[Close Price]])-1</f>
        <v>2.0990272800409659E-2</v>
      </c>
      <c r="AI121">
        <v>2.0990272800409602</v>
      </c>
      <c r="AJ121">
        <v>133.60669742012601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0.37</v>
      </c>
      <c r="AM121" t="s">
        <v>10656</v>
      </c>
      <c r="AN121">
        <v>5.34</v>
      </c>
      <c r="AO121" t="s">
        <v>10656</v>
      </c>
      <c r="AP121">
        <v>7.8007514223346994E-2</v>
      </c>
      <c r="AQ121">
        <f>(Table2[[#This Row],[Sharpe Ratio]]-AVERAGE(Table2[Sharpe Ratio]))/_xlfn.STDEV.P(Table2[Sharpe Ratio])</f>
        <v>0.13341524858852508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4.2626180637696161</v>
      </c>
      <c r="AS121">
        <f>_xlfn.RANK.AVG(Table2[[#This Row],[1Y Return vs Nifty Z-Score]],Table2[1Y Return vs Nifty Z-Score])</f>
        <v>88</v>
      </c>
      <c r="AT121">
        <f>_xlfn.RANK.AVG(Table2[[#This Row],[6M Return vs Nifty Z-Score]],Table2[6M Return vs Nifty Z-Score])</f>
        <v>116</v>
      </c>
      <c r="AU121">
        <f>_xlfn.RANK.AVG(Table2[[#This Row],[Sharpe Ratio Z-Score]],Table2[Sharpe Ratio Z-Score])</f>
        <v>310</v>
      </c>
      <c r="AV121">
        <f>(Table2[[#This Row],[Rank 1Y]]+Table2[[#This Row],[Rank 6M]]+Table2[[#This Row],[Rank Sharpe]])/3</f>
        <v>171.33333333333334</v>
      </c>
    </row>
    <row r="122" spans="1:48" x14ac:dyDescent="0.3">
      <c r="A122" t="s">
        <v>102</v>
      </c>
      <c r="B122" t="s">
        <v>103</v>
      </c>
      <c r="C122" t="s">
        <v>10616</v>
      </c>
      <c r="D122" t="s">
        <v>104</v>
      </c>
      <c r="E122">
        <v>276784.39369351999</v>
      </c>
      <c r="F122">
        <v>10406.450000000001</v>
      </c>
      <c r="G122">
        <v>95.613609971762003</v>
      </c>
      <c r="H122">
        <f>(Table2[[#This Row],[1Y Return vs Nifty]]-AVERAGE(Table2[1Y Return vs Nifty]))/_xlfn.STDEV.P(Table2[1Y Return vs Nifty])</f>
        <v>0.9968855306303539</v>
      </c>
      <c r="I122">
        <v>3.4631982818383702</v>
      </c>
      <c r="J122">
        <f>(Table2[[#This Row],[1M Return vs Nifty]]-AVERAGE(Table2[1M Return vs Nifty]))/_xlfn.STDEV.P(Table2[1M Return vs Nifty])</f>
        <v>6.9195828094785958E-2</v>
      </c>
      <c r="K122">
        <v>11.5916831304556</v>
      </c>
      <c r="L122">
        <f>(Table2[[#This Row],[6M Return vs Nifty]]-AVERAGE(Table2[6M Return vs Nifty]))/_xlfn.STDEV.P(Table2[6M Return vs Nifty])</f>
        <v>0.13273054786299152</v>
      </c>
      <c r="M122">
        <v>0.49383374337937203</v>
      </c>
      <c r="N122">
        <f>(Table2[[#This Row],[1W Return vs Nifty]]-AVERAGE(Table2[1W Return vs Nifty]))/_xlfn.STDEV.P(Table2[1W Return vs Nifty])</f>
        <v>-0.50939517557298808</v>
      </c>
      <c r="O122">
        <v>9766.7199999999993</v>
      </c>
      <c r="P122">
        <v>9580.2840509092803</v>
      </c>
      <c r="Q122">
        <v>8312.0253255269999</v>
      </c>
      <c r="R122">
        <v>66.045368801604198</v>
      </c>
      <c r="S122" s="2">
        <f>(Table2[[#This Row],[Close Price]]-Table2[[#This Row],[20D EMA]])/Table2[[#This Row],[20D EMA]]</f>
        <v>6.5501007503030839E-2</v>
      </c>
      <c r="T122" s="2">
        <f>(Table2[[#This Row],[Close Price]]-Table2[[#This Row],[50D EMA]])/Table2[[#This Row],[50D EMA]]</f>
        <v>8.6236059880949748E-2</v>
      </c>
      <c r="U122" s="2">
        <f>(Table2[[#This Row],[Close Price]]-Table2[[#This Row],[200D EMA]])/Table2[[#This Row],[200D EMA]]</f>
        <v>0.25197525181267538</v>
      </c>
      <c r="V122">
        <v>0.87562191582136695</v>
      </c>
      <c r="W122">
        <v>9930</v>
      </c>
      <c r="X122">
        <v>10444.35</v>
      </c>
      <c r="Y122">
        <v>9735</v>
      </c>
      <c r="Z122">
        <v>10444.35</v>
      </c>
      <c r="AA122">
        <v>9369.2999999999993</v>
      </c>
      <c r="AB122">
        <v>10444.35</v>
      </c>
      <c r="AC122" s="2">
        <f>(Table2[[#This Row],[Close Price]]/Table2[[#This Row],[Day Low]])-1</f>
        <v>4.7980866062437233E-2</v>
      </c>
      <c r="AD122" s="2">
        <f>(Table2[[#This Row],[Day High]]/Table2[[#This Row],[Close Price]])-1</f>
        <v>3.6419720461828842E-3</v>
      </c>
      <c r="AE122" s="2">
        <f>(Table2[[#This Row],[Close Price]]/Table2[[#This Row],[Current Week Low]])-1</f>
        <v>6.8972778633795695E-2</v>
      </c>
      <c r="AF122" s="2">
        <f>(Table2[[#This Row],[Current Week High]]/Table2[[#This Row],[Close Price]])-1</f>
        <v>3.6419720461828842E-3</v>
      </c>
      <c r="AG122" s="2">
        <f>(Table2[[#This Row],[Close Price]]/Table2[[#This Row],[Current Month Low]])-1</f>
        <v>0.11069663688856179</v>
      </c>
      <c r="AH122" s="2">
        <f>(Table2[[#This Row],[Current Month High]]/Table2[[#This Row],[Close Price]])-1</f>
        <v>3.6419720461828842E-3</v>
      </c>
      <c r="AI122">
        <v>0.36419720461828797</v>
      </c>
      <c r="AJ122">
        <v>127.724711417473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0.01</v>
      </c>
      <c r="AM122" t="s">
        <v>10656</v>
      </c>
      <c r="AN122">
        <v>10.39</v>
      </c>
      <c r="AO122" t="s">
        <v>10656</v>
      </c>
      <c r="AP122">
        <v>0.14339234127452599</v>
      </c>
      <c r="AQ122">
        <f>(Table2[[#This Row],[Sharpe Ratio]]-AVERAGE(Table2[Sharpe Ratio]))/_xlfn.STDEV.P(Table2[Sharpe Ratio])</f>
        <v>0.88622190294194914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1.5756386339570922</v>
      </c>
      <c r="AS122">
        <f>_xlfn.RANK.AVG(Table2[[#This Row],[1Y Return vs Nifty Z-Score]],Table2[1Y Return vs Nifty Z-Score])</f>
        <v>105</v>
      </c>
      <c r="AT122">
        <f>_xlfn.RANK.AVG(Table2[[#This Row],[6M Return vs Nifty Z-Score]],Table2[6M Return vs Nifty Z-Score])</f>
        <v>276</v>
      </c>
      <c r="AU122">
        <f>_xlfn.RANK.AVG(Table2[[#This Row],[Sharpe Ratio Z-Score]],Table2[Sharpe Ratio Z-Score])</f>
        <v>137</v>
      </c>
      <c r="AV122">
        <f>(Table2[[#This Row],[Rank 1Y]]+Table2[[#This Row],[Rank 6M]]+Table2[[#This Row],[Rank Sharpe]])/3</f>
        <v>172.66666666666666</v>
      </c>
    </row>
    <row r="123" spans="1:48" x14ac:dyDescent="0.3">
      <c r="A123" t="s">
        <v>1119</v>
      </c>
      <c r="B123" t="s">
        <v>1120</v>
      </c>
      <c r="C123" t="s">
        <v>10622</v>
      </c>
      <c r="D123" t="s">
        <v>263</v>
      </c>
      <c r="E123">
        <v>11397.1971021399</v>
      </c>
      <c r="F123">
        <v>1713.8</v>
      </c>
      <c r="G123">
        <v>61.747192417827399</v>
      </c>
      <c r="H123">
        <f>(Table2[[#This Row],[1Y Return vs Nifty]]-AVERAGE(Table2[1Y Return vs Nifty]))/_xlfn.STDEV.P(Table2[1Y Return vs Nifty])</f>
        <v>0.46881852021599013</v>
      </c>
      <c r="I123">
        <v>-2.52841173196438</v>
      </c>
      <c r="J123">
        <f>(Table2[[#This Row],[1M Return vs Nifty]]-AVERAGE(Table2[1M Return vs Nifty]))/_xlfn.STDEV.P(Table2[1M Return vs Nifty])</f>
        <v>-0.44475232189796177</v>
      </c>
      <c r="K123">
        <v>25.1383901385664</v>
      </c>
      <c r="L123">
        <f>(Table2[[#This Row],[6M Return vs Nifty]]-AVERAGE(Table2[6M Return vs Nifty]))/_xlfn.STDEV.P(Table2[6M Return vs Nifty])</f>
        <v>0.59206925202159821</v>
      </c>
      <c r="M123">
        <v>0.60326339196272005</v>
      </c>
      <c r="N123">
        <f>(Table2[[#This Row],[1W Return vs Nifty]]-AVERAGE(Table2[1W Return vs Nifty]))/_xlfn.STDEV.P(Table2[1W Return vs Nifty])</f>
        <v>-0.48539696349632022</v>
      </c>
      <c r="O123">
        <v>1743.87</v>
      </c>
      <c r="P123">
        <v>1708.92049769651</v>
      </c>
      <c r="Q123">
        <v>1417.5367545399199</v>
      </c>
      <c r="R123">
        <v>41.973501158886201</v>
      </c>
      <c r="S123" s="2">
        <f>(Table2[[#This Row],[Close Price]]-Table2[[#This Row],[20D EMA]])/Table2[[#This Row],[20D EMA]]</f>
        <v>-1.7243257811648767E-2</v>
      </c>
      <c r="T123" s="2">
        <f>(Table2[[#This Row],[Close Price]]-Table2[[#This Row],[50D EMA]])/Table2[[#This Row],[50D EMA]]</f>
        <v>2.8553126433132235E-3</v>
      </c>
      <c r="U123" s="2">
        <f>(Table2[[#This Row],[Close Price]]-Table2[[#This Row],[200D EMA]])/Table2[[#This Row],[200D EMA]]</f>
        <v>0.20899863408214495</v>
      </c>
      <c r="V123">
        <v>0.48351071185779398</v>
      </c>
      <c r="W123">
        <v>1701.3</v>
      </c>
      <c r="X123">
        <v>1749.35</v>
      </c>
      <c r="Y123">
        <v>1665</v>
      </c>
      <c r="Z123">
        <v>1762.9</v>
      </c>
      <c r="AA123">
        <v>1665</v>
      </c>
      <c r="AB123">
        <v>1970.2</v>
      </c>
      <c r="AC123" s="2">
        <f>(Table2[[#This Row],[Close Price]]/Table2[[#This Row],[Day Low]])-1</f>
        <v>7.3473226356315369E-3</v>
      </c>
      <c r="AD123" s="2">
        <f>(Table2[[#This Row],[Day High]]/Table2[[#This Row],[Close Price]])-1</f>
        <v>2.0743377290232123E-2</v>
      </c>
      <c r="AE123" s="2">
        <f>(Table2[[#This Row],[Close Price]]/Table2[[#This Row],[Current Week Low]])-1</f>
        <v>2.9309309309309306E-2</v>
      </c>
      <c r="AF123" s="2">
        <f>(Table2[[#This Row],[Current Week High]]/Table2[[#This Row],[Close Price]])-1</f>
        <v>2.8649784105496678E-2</v>
      </c>
      <c r="AG123" s="2">
        <f>(Table2[[#This Row],[Close Price]]/Table2[[#This Row],[Current Month Low]])-1</f>
        <v>2.9309309309309306E-2</v>
      </c>
      <c r="AH123" s="2">
        <f>(Table2[[#This Row],[Current Month High]]/Table2[[#This Row],[Close Price]])-1</f>
        <v>0.14960905589917139</v>
      </c>
      <c r="AI123">
        <v>14.9609055899171</v>
      </c>
      <c r="AJ123">
        <v>103.611738148984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0.09</v>
      </c>
      <c r="AM123" t="s">
        <v>10656</v>
      </c>
      <c r="AN123">
        <v>-3.24</v>
      </c>
      <c r="AO123" t="s">
        <v>10655</v>
      </c>
      <c r="AP123">
        <v>0.125510372549508</v>
      </c>
      <c r="AQ123">
        <f>(Table2[[#This Row],[Sharpe Ratio]]-AVERAGE(Table2[Sharpe Ratio]))/_xlfn.STDEV.P(Table2[Sharpe Ratio])</f>
        <v>0.68033828045264533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0.81107676729595157</v>
      </c>
      <c r="AS123">
        <f>_xlfn.RANK.AVG(Table2[[#This Row],[1Y Return vs Nifty Z-Score]],Table2[1Y Return vs Nifty Z-Score])</f>
        <v>173</v>
      </c>
      <c r="AT123">
        <f>_xlfn.RANK.AVG(Table2[[#This Row],[6M Return vs Nifty Z-Score]],Table2[6M Return vs Nifty Z-Score])</f>
        <v>170</v>
      </c>
      <c r="AU123">
        <f>_xlfn.RANK.AVG(Table2[[#This Row],[Sharpe Ratio Z-Score]],Table2[Sharpe Ratio Z-Score])</f>
        <v>181</v>
      </c>
      <c r="AV123">
        <f>(Table2[[#This Row],[Rank 1Y]]+Table2[[#This Row],[Rank 6M]]+Table2[[#This Row],[Rank Sharpe]])/3</f>
        <v>174.66666666666666</v>
      </c>
    </row>
    <row r="124" spans="1:48" x14ac:dyDescent="0.3">
      <c r="A124" t="s">
        <v>1488</v>
      </c>
      <c r="B124" t="s">
        <v>1489</v>
      </c>
      <c r="C124" t="s">
        <v>10609</v>
      </c>
      <c r="D124" t="s">
        <v>303</v>
      </c>
      <c r="E124">
        <v>6947.1554592000002</v>
      </c>
      <c r="F124">
        <v>1407.8</v>
      </c>
      <c r="G124">
        <v>94.965040358057394</v>
      </c>
      <c r="H124">
        <f>(Table2[[#This Row],[1Y Return vs Nifty]]-AVERAGE(Table2[1Y Return vs Nifty]))/_xlfn.STDEV.P(Table2[1Y Return vs Nifty])</f>
        <v>0.98677261519106496</v>
      </c>
      <c r="I124">
        <v>14.9957921183046</v>
      </c>
      <c r="J124">
        <f>(Table2[[#This Row],[1M Return vs Nifty]]-AVERAGE(Table2[1M Return vs Nifty]))/_xlfn.STDEV.P(Table2[1M Return vs Nifty])</f>
        <v>1.0584383277259897</v>
      </c>
      <c r="K124">
        <v>30.507438029353999</v>
      </c>
      <c r="L124">
        <f>(Table2[[#This Row],[6M Return vs Nifty]]-AVERAGE(Table2[6M Return vs Nifty]))/_xlfn.STDEV.P(Table2[6M Return vs Nifty])</f>
        <v>0.77412172420124192</v>
      </c>
      <c r="M124">
        <v>4.2714494087900796</v>
      </c>
      <c r="N124">
        <f>(Table2[[#This Row],[1W Return vs Nifty]]-AVERAGE(Table2[1W Return vs Nifty]))/_xlfn.STDEV.P(Table2[1W Return vs Nifty])</f>
        <v>0.31904595584140666</v>
      </c>
      <c r="O124">
        <v>1287.46</v>
      </c>
      <c r="P124">
        <v>1204.34168054767</v>
      </c>
      <c r="Q124">
        <v>971.02075353464704</v>
      </c>
      <c r="R124">
        <v>78.665497782657596</v>
      </c>
      <c r="S124" s="2">
        <f>(Table2[[#This Row],[Close Price]]-Table2[[#This Row],[20D EMA]])/Table2[[#This Row],[20D EMA]]</f>
        <v>9.347086511425591E-2</v>
      </c>
      <c r="T124" s="2">
        <f>(Table2[[#This Row],[Close Price]]-Table2[[#This Row],[50D EMA]])/Table2[[#This Row],[50D EMA]]</f>
        <v>0.16893737278926366</v>
      </c>
      <c r="U124" s="2">
        <f>(Table2[[#This Row],[Close Price]]-Table2[[#This Row],[200D EMA]])/Table2[[#This Row],[200D EMA]]</f>
        <v>0.44981453267133303</v>
      </c>
      <c r="V124">
        <v>1.18277861136447</v>
      </c>
      <c r="W124">
        <v>1396.1</v>
      </c>
      <c r="X124">
        <v>1426.6</v>
      </c>
      <c r="Y124">
        <v>1313.85</v>
      </c>
      <c r="Z124">
        <v>1437.95</v>
      </c>
      <c r="AA124">
        <v>1065.45</v>
      </c>
      <c r="AB124">
        <v>1437.95</v>
      </c>
      <c r="AC124" s="2">
        <f>(Table2[[#This Row],[Close Price]]/Table2[[#This Row],[Day Low]])-1</f>
        <v>8.3804885036888876E-3</v>
      </c>
      <c r="AD124" s="2">
        <f>(Table2[[#This Row],[Day High]]/Table2[[#This Row],[Close Price]])-1</f>
        <v>1.3354169626367263E-2</v>
      </c>
      <c r="AE124" s="2">
        <f>(Table2[[#This Row],[Close Price]]/Table2[[#This Row],[Current Week Low]])-1</f>
        <v>7.1507401910416046E-2</v>
      </c>
      <c r="AF124" s="2">
        <f>(Table2[[#This Row],[Current Week High]]/Table2[[#This Row],[Close Price]])-1</f>
        <v>2.1416394374200953E-2</v>
      </c>
      <c r="AG124" s="2">
        <f>(Table2[[#This Row],[Close Price]]/Table2[[#This Row],[Current Month Low]])-1</f>
        <v>0.32131963020320042</v>
      </c>
      <c r="AH124" s="2">
        <f>(Table2[[#This Row],[Current Month High]]/Table2[[#This Row],[Close Price]])-1</f>
        <v>2.1416394374200953E-2</v>
      </c>
      <c r="AI124">
        <v>2.14163943742009</v>
      </c>
      <c r="AJ124">
        <v>169.667656354755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0.44</v>
      </c>
      <c r="AM124" t="s">
        <v>10656</v>
      </c>
      <c r="AN124">
        <v>30.59</v>
      </c>
      <c r="AO124" t="s">
        <v>10656</v>
      </c>
      <c r="AP124">
        <v>8.5001738031572002E-2</v>
      </c>
      <c r="AQ124">
        <f>(Table2[[#This Row],[Sharpe Ratio]]-AVERAGE(Table2[Sharpe Ratio]))/_xlfn.STDEV.P(Table2[Sharpe Ratio])</f>
        <v>0.21394307839753565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3.3523217013572384</v>
      </c>
      <c r="AS124">
        <f>_xlfn.RANK.AVG(Table2[[#This Row],[1Y Return vs Nifty Z-Score]],Table2[1Y Return vs Nifty Z-Score])</f>
        <v>108</v>
      </c>
      <c r="AT124">
        <f>_xlfn.RANK.AVG(Table2[[#This Row],[6M Return vs Nifty Z-Score]],Table2[6M Return vs Nifty Z-Score])</f>
        <v>140</v>
      </c>
      <c r="AU124">
        <f>_xlfn.RANK.AVG(Table2[[#This Row],[Sharpe Ratio Z-Score]],Table2[Sharpe Ratio Z-Score])</f>
        <v>280</v>
      </c>
      <c r="AV124">
        <f>(Table2[[#This Row],[Rank 1Y]]+Table2[[#This Row],[Rank 6M]]+Table2[[#This Row],[Rank Sharpe]])/3</f>
        <v>176</v>
      </c>
    </row>
    <row r="125" spans="1:48" x14ac:dyDescent="0.3">
      <c r="A125" t="s">
        <v>25</v>
      </c>
      <c r="B125" t="s">
        <v>26</v>
      </c>
      <c r="C125" t="s">
        <v>10612</v>
      </c>
      <c r="D125" t="s">
        <v>27</v>
      </c>
      <c r="E125">
        <v>888373.34173288499</v>
      </c>
      <c r="F125">
        <v>1506.75</v>
      </c>
      <c r="G125">
        <v>45.893884472585903</v>
      </c>
      <c r="H125">
        <f>(Table2[[#This Row],[1Y Return vs Nifty]]-AVERAGE(Table2[1Y Return vs Nifty]))/_xlfn.STDEV.P(Table2[1Y Return vs Nifty])</f>
        <v>0.22162352480528297</v>
      </c>
      <c r="I125">
        <v>2.0491277844101301E-2</v>
      </c>
      <c r="J125">
        <f>(Table2[[#This Row],[1M Return vs Nifty]]-AVERAGE(Table2[1M Return vs Nifty]))/_xlfn.STDEV.P(Table2[1M Return vs Nifty])</f>
        <v>-0.22611259344698015</v>
      </c>
      <c r="K125">
        <v>22.092043172678</v>
      </c>
      <c r="L125">
        <f>(Table2[[#This Row],[6M Return vs Nifty]]-AVERAGE(Table2[6M Return vs Nifty]))/_xlfn.STDEV.P(Table2[6M Return vs Nifty])</f>
        <v>0.48877440207091444</v>
      </c>
      <c r="M125">
        <v>-1.13226784961619</v>
      </c>
      <c r="N125">
        <f>(Table2[[#This Row],[1W Return vs Nifty]]-AVERAGE(Table2[1W Return vs Nifty]))/_xlfn.STDEV.P(Table2[1W Return vs Nifty])</f>
        <v>-0.8660035663711374</v>
      </c>
      <c r="O125">
        <v>1469.3</v>
      </c>
      <c r="P125">
        <v>1441.82110382936</v>
      </c>
      <c r="Q125">
        <v>1257.9063510087999</v>
      </c>
      <c r="R125">
        <v>59.760847946714499</v>
      </c>
      <c r="S125" s="2">
        <f>(Table2[[#This Row],[Close Price]]-Table2[[#This Row],[20D EMA]])/Table2[[#This Row],[20D EMA]]</f>
        <v>2.5488327775131048E-2</v>
      </c>
      <c r="T125" s="2">
        <f>(Table2[[#This Row],[Close Price]]-Table2[[#This Row],[50D EMA]])/Table2[[#This Row],[50D EMA]]</f>
        <v>4.5032560557058073E-2</v>
      </c>
      <c r="U125" s="2">
        <f>(Table2[[#This Row],[Close Price]]-Table2[[#This Row],[200D EMA]])/Table2[[#This Row],[200D EMA]]</f>
        <v>0.19782366850412639</v>
      </c>
      <c r="V125">
        <v>0.76202087746194602</v>
      </c>
      <c r="W125">
        <v>1479.35</v>
      </c>
      <c r="X125">
        <v>1510</v>
      </c>
      <c r="Y125">
        <v>1446.5</v>
      </c>
      <c r="Z125">
        <v>1510</v>
      </c>
      <c r="AA125">
        <v>1422.6</v>
      </c>
      <c r="AB125">
        <v>1511</v>
      </c>
      <c r="AC125" s="2">
        <f>(Table2[[#This Row],[Close Price]]/Table2[[#This Row],[Day Low]])-1</f>
        <v>1.8521648021090353E-2</v>
      </c>
      <c r="AD125" s="2">
        <f>(Table2[[#This Row],[Day High]]/Table2[[#This Row],[Close Price]])-1</f>
        <v>2.1569603451137009E-3</v>
      </c>
      <c r="AE125" s="2">
        <f>(Table2[[#This Row],[Close Price]]/Table2[[#This Row],[Current Week Low]])-1</f>
        <v>4.16522640857242E-2</v>
      </c>
      <c r="AF125" s="2">
        <f>(Table2[[#This Row],[Current Week High]]/Table2[[#This Row],[Close Price]])-1</f>
        <v>2.1569603451137009E-3</v>
      </c>
      <c r="AG125" s="2">
        <f>(Table2[[#This Row],[Close Price]]/Table2[[#This Row],[Current Month Low]])-1</f>
        <v>5.9152256431885375E-2</v>
      </c>
      <c r="AH125" s="2">
        <f>(Table2[[#This Row],[Current Month High]]/Table2[[#This Row],[Close Price]])-1</f>
        <v>2.8206404513024808E-3</v>
      </c>
      <c r="AI125">
        <v>1.9578563132569999</v>
      </c>
      <c r="AJ125">
        <v>77.882061271471599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</v>
      </c>
      <c r="AM125" t="s">
        <v>10657</v>
      </c>
      <c r="AN125">
        <v>4.38</v>
      </c>
      <c r="AO125" t="s">
        <v>10656</v>
      </c>
      <c r="AP125">
        <v>0.16210562772359699</v>
      </c>
      <c r="AQ125">
        <f>(Table2[[#This Row],[Sharpe Ratio]]-AVERAGE(Table2[Sharpe Ratio]))/_xlfn.STDEV.P(Table2[Sharpe Ratio])</f>
        <v>1.1016768823159198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0.71995864937399956</v>
      </c>
      <c r="AS125">
        <f>_xlfn.RANK.AVG(Table2[[#This Row],[1Y Return vs Nifty Z-Score]],Table2[1Y Return vs Nifty Z-Score])</f>
        <v>234</v>
      </c>
      <c r="AT125">
        <f>_xlfn.RANK.AVG(Table2[[#This Row],[6M Return vs Nifty Z-Score]],Table2[6M Return vs Nifty Z-Score])</f>
        <v>192</v>
      </c>
      <c r="AU125">
        <f>_xlfn.RANK.AVG(Table2[[#This Row],[Sharpe Ratio Z-Score]],Table2[Sharpe Ratio Z-Score])</f>
        <v>103</v>
      </c>
      <c r="AV125">
        <f>(Table2[[#This Row],[Rank 1Y]]+Table2[[#This Row],[Rank 6M]]+Table2[[#This Row],[Rank Sharpe]])/3</f>
        <v>176.33333333333334</v>
      </c>
    </row>
    <row r="126" spans="1:48" x14ac:dyDescent="0.3">
      <c r="A126" t="s">
        <v>445</v>
      </c>
      <c r="B126" t="s">
        <v>446</v>
      </c>
      <c r="C126" t="s">
        <v>10624</v>
      </c>
      <c r="D126" t="s">
        <v>378</v>
      </c>
      <c r="E126">
        <v>52466.750651745002</v>
      </c>
      <c r="F126">
        <v>1748.5</v>
      </c>
      <c r="G126">
        <v>36.121407181372199</v>
      </c>
      <c r="H126">
        <f>(Table2[[#This Row],[1Y Return vs Nifty]]-AVERAGE(Table2[1Y Return vs Nifty]))/_xlfn.STDEV.P(Table2[1Y Return vs Nifty])</f>
        <v>6.924476022839815E-2</v>
      </c>
      <c r="I126">
        <v>8.0631090789694806</v>
      </c>
      <c r="J126">
        <f>(Table2[[#This Row],[1M Return vs Nifty]]-AVERAGE(Table2[1M Return vs Nifty]))/_xlfn.STDEV.P(Table2[1M Return vs Nifty])</f>
        <v>0.46376684304252697</v>
      </c>
      <c r="K126">
        <v>49.9589219009247</v>
      </c>
      <c r="L126">
        <f>(Table2[[#This Row],[6M Return vs Nifty]]-AVERAGE(Table2[6M Return vs Nifty]))/_xlfn.STDEV.P(Table2[6M Return vs Nifty])</f>
        <v>1.4336782784383559</v>
      </c>
      <c r="M126">
        <v>3.3253268355749102</v>
      </c>
      <c r="N126">
        <f>(Table2[[#This Row],[1W Return vs Nifty]]-AVERAGE(Table2[1W Return vs Nifty]))/_xlfn.STDEV.P(Table2[1W Return vs Nifty])</f>
        <v>0.11155876698100764</v>
      </c>
      <c r="O126">
        <v>1696.75</v>
      </c>
      <c r="P126">
        <v>1602.1236964347599</v>
      </c>
      <c r="Q126">
        <v>1335.44517003077</v>
      </c>
      <c r="R126">
        <v>72.595401231895394</v>
      </c>
      <c r="S126" s="2">
        <f>(Table2[[#This Row],[Close Price]]-Table2[[#This Row],[20D EMA]])/Table2[[#This Row],[20D EMA]]</f>
        <v>3.0499484308236333E-2</v>
      </c>
      <c r="T126" s="2">
        <f>(Table2[[#This Row],[Close Price]]-Table2[[#This Row],[50D EMA]])/Table2[[#This Row],[50D EMA]]</f>
        <v>9.1363921456860273E-2</v>
      </c>
      <c r="U126" s="2">
        <f>(Table2[[#This Row],[Close Price]]-Table2[[#This Row],[200D EMA]])/Table2[[#This Row],[200D EMA]]</f>
        <v>0.30930122721527598</v>
      </c>
      <c r="V126">
        <v>0.98091588646753103</v>
      </c>
      <c r="W126">
        <v>1745.25</v>
      </c>
      <c r="X126">
        <v>1780.5</v>
      </c>
      <c r="Y126">
        <v>1713.35</v>
      </c>
      <c r="Z126">
        <v>1789</v>
      </c>
      <c r="AA126">
        <v>1585.55</v>
      </c>
      <c r="AB126">
        <v>1789</v>
      </c>
      <c r="AC126" s="2">
        <f>(Table2[[#This Row],[Close Price]]/Table2[[#This Row],[Day Low]])-1</f>
        <v>1.8621973929235924E-3</v>
      </c>
      <c r="AD126" s="2">
        <f>(Table2[[#This Row],[Day High]]/Table2[[#This Row],[Close Price]])-1</f>
        <v>1.830140120102941E-2</v>
      </c>
      <c r="AE126" s="2">
        <f>(Table2[[#This Row],[Close Price]]/Table2[[#This Row],[Current Week Low]])-1</f>
        <v>2.0515364636530808E-2</v>
      </c>
      <c r="AF126" s="2">
        <f>(Table2[[#This Row],[Current Week High]]/Table2[[#This Row],[Close Price]])-1</f>
        <v>2.3162710895052951E-2</v>
      </c>
      <c r="AG126" s="2">
        <f>(Table2[[#This Row],[Close Price]]/Table2[[#This Row],[Current Month Low]])-1</f>
        <v>0.10277190880136233</v>
      </c>
      <c r="AH126" s="2">
        <f>(Table2[[#This Row],[Current Month High]]/Table2[[#This Row],[Close Price]])-1</f>
        <v>2.3162710895052951E-2</v>
      </c>
      <c r="AI126">
        <v>2.3162710895052898</v>
      </c>
      <c r="AJ126">
        <v>71.581374809871903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0.19</v>
      </c>
      <c r="AM126" t="s">
        <v>10656</v>
      </c>
      <c r="AN126">
        <v>8.73</v>
      </c>
      <c r="AO126" t="s">
        <v>10656</v>
      </c>
      <c r="AP126">
        <v>0.12185538098096101</v>
      </c>
      <c r="AQ126">
        <f>(Table2[[#This Row],[Sharpe Ratio]]-AVERAGE(Table2[Sharpe Ratio]))/_xlfn.STDEV.P(Table2[Sharpe Ratio])</f>
        <v>0.63825662177892672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2.7165052704692152</v>
      </c>
      <c r="AS126">
        <f>_xlfn.RANK.AVG(Table2[[#This Row],[1Y Return vs Nifty Z-Score]],Table2[1Y Return vs Nifty Z-Score])</f>
        <v>281</v>
      </c>
      <c r="AT126">
        <f>_xlfn.RANK.AVG(Table2[[#This Row],[6M Return vs Nifty Z-Score]],Table2[6M Return vs Nifty Z-Score])</f>
        <v>63</v>
      </c>
      <c r="AU126">
        <f>_xlfn.RANK.AVG(Table2[[#This Row],[Sharpe Ratio Z-Score]],Table2[Sharpe Ratio Z-Score])</f>
        <v>186</v>
      </c>
      <c r="AV126">
        <f>(Table2[[#This Row],[Rank 1Y]]+Table2[[#This Row],[Rank 6M]]+Table2[[#This Row],[Rank Sharpe]])/3</f>
        <v>176.66666666666666</v>
      </c>
    </row>
    <row r="127" spans="1:48" x14ac:dyDescent="0.3">
      <c r="A127" t="s">
        <v>1072</v>
      </c>
      <c r="B127" t="s">
        <v>1073</v>
      </c>
      <c r="C127" t="s">
        <v>10617</v>
      </c>
      <c r="D127" t="s">
        <v>101</v>
      </c>
      <c r="E127">
        <v>12316.819915505001</v>
      </c>
      <c r="F127">
        <v>926.9</v>
      </c>
      <c r="G127">
        <v>195.33435455840799</v>
      </c>
      <c r="H127">
        <f>(Table2[[#This Row],[1Y Return vs Nifty]]-AVERAGE(Table2[1Y Return vs Nifty]))/_xlfn.STDEV.P(Table2[1Y Return vs Nifty])</f>
        <v>2.5517956532112565</v>
      </c>
      <c r="I127">
        <v>-4.1068531496910401</v>
      </c>
      <c r="J127">
        <f>(Table2[[#This Row],[1M Return vs Nifty]]-AVERAGE(Table2[1M Return vs Nifty]))/_xlfn.STDEV.P(Table2[1M Return vs Nifty])</f>
        <v>-0.58014782404908916</v>
      </c>
      <c r="K127">
        <v>-9.0797448432166199</v>
      </c>
      <c r="L127">
        <f>(Table2[[#This Row],[6M Return vs Nifty]]-AVERAGE(Table2[6M Return vs Nifty]))/_xlfn.STDEV.P(Table2[6M Return vs Nifty])</f>
        <v>-0.56819159748565529</v>
      </c>
      <c r="M127">
        <v>-7.7809312013187499</v>
      </c>
      <c r="N127">
        <f>(Table2[[#This Row],[1W Return vs Nifty]]-AVERAGE(Table2[1W Return vs Nifty]))/_xlfn.STDEV.P(Table2[1W Return vs Nifty])</f>
        <v>-2.3240730677001058</v>
      </c>
      <c r="O127">
        <v>975.6</v>
      </c>
      <c r="P127">
        <v>954.20225707470695</v>
      </c>
      <c r="Q127">
        <v>766.77084359297396</v>
      </c>
      <c r="R127">
        <v>37.151275526327602</v>
      </c>
      <c r="S127" s="2">
        <f>(Table2[[#This Row],[Close Price]]-Table2[[#This Row],[20D EMA]])/Table2[[#This Row],[20D EMA]]</f>
        <v>-4.9917999179991845E-2</v>
      </c>
      <c r="T127" s="2">
        <f>(Table2[[#This Row],[Close Price]]-Table2[[#This Row],[50D EMA]])/Table2[[#This Row],[50D EMA]]</f>
        <v>-2.8612651953273893E-2</v>
      </c>
      <c r="U127" s="2">
        <f>(Table2[[#This Row],[Close Price]]-Table2[[#This Row],[200D EMA]])/Table2[[#This Row],[200D EMA]]</f>
        <v>0.20883573983680007</v>
      </c>
      <c r="V127">
        <v>0.99190390599636402</v>
      </c>
      <c r="W127">
        <v>923.3</v>
      </c>
      <c r="X127">
        <v>949</v>
      </c>
      <c r="Y127">
        <v>923.3</v>
      </c>
      <c r="Z127">
        <v>1043</v>
      </c>
      <c r="AA127">
        <v>923.3</v>
      </c>
      <c r="AB127">
        <v>1118</v>
      </c>
      <c r="AC127" s="2">
        <f>(Table2[[#This Row],[Close Price]]/Table2[[#This Row],[Day Low]])-1</f>
        <v>3.8990577277158156E-3</v>
      </c>
      <c r="AD127" s="2">
        <f>(Table2[[#This Row],[Day High]]/Table2[[#This Row],[Close Price]])-1</f>
        <v>2.3842917251051921E-2</v>
      </c>
      <c r="AE127" s="2">
        <f>(Table2[[#This Row],[Close Price]]/Table2[[#This Row],[Current Week Low]])-1</f>
        <v>3.8990577277158156E-3</v>
      </c>
      <c r="AF127" s="2">
        <f>(Table2[[#This Row],[Current Week High]]/Table2[[#This Row],[Close Price]])-1</f>
        <v>0.12525623044557133</v>
      </c>
      <c r="AG127" s="2">
        <f>(Table2[[#This Row],[Close Price]]/Table2[[#This Row],[Current Month Low]])-1</f>
        <v>3.8990577277158156E-3</v>
      </c>
      <c r="AH127" s="2">
        <f>(Table2[[#This Row],[Current Month High]]/Table2[[#This Row],[Close Price]])-1</f>
        <v>0.20617110799438998</v>
      </c>
      <c r="AI127">
        <v>20.617110799438901</v>
      </c>
      <c r="AJ127">
        <v>263.01566579634402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-0.08</v>
      </c>
      <c r="AM127" t="s">
        <v>10655</v>
      </c>
      <c r="AN127">
        <v>-0.25</v>
      </c>
      <c r="AO127" t="s">
        <v>10655</v>
      </c>
      <c r="AP127">
        <v>0.30056559604165101</v>
      </c>
      <c r="AQ127">
        <f>(Table2[[#This Row],[Sharpe Ratio]]-AVERAGE(Table2[Sharpe Ratio]))/_xlfn.STDEV.P(Table2[Sharpe Ratio])</f>
        <v>2.6958324412165808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1.775215605192987</v>
      </c>
      <c r="AS127">
        <f>_xlfn.RANK.AVG(Table2[[#This Row],[1Y Return vs Nifty Z-Score]],Table2[1Y Return vs Nifty Z-Score])</f>
        <v>20</v>
      </c>
      <c r="AT127">
        <f>_xlfn.RANK.AVG(Table2[[#This Row],[6M Return vs Nifty Z-Score]],Table2[6M Return vs Nifty Z-Score])</f>
        <v>511</v>
      </c>
      <c r="AU127">
        <f>_xlfn.RANK.AVG(Table2[[#This Row],[Sharpe Ratio Z-Score]],Table2[Sharpe Ratio Z-Score])</f>
        <v>2</v>
      </c>
      <c r="AV127">
        <f>(Table2[[#This Row],[Rank 1Y]]+Table2[[#This Row],[Rank 6M]]+Table2[[#This Row],[Rank Sharpe]])/3</f>
        <v>177.66666666666666</v>
      </c>
    </row>
    <row r="128" spans="1:48" x14ac:dyDescent="0.3">
      <c r="A128" t="s">
        <v>979</v>
      </c>
      <c r="B128" t="s">
        <v>980</v>
      </c>
      <c r="C128" t="s">
        <v>10609</v>
      </c>
      <c r="D128" t="s">
        <v>18</v>
      </c>
      <c r="E128">
        <v>14798.814931999999</v>
      </c>
      <c r="F128">
        <v>1016.75</v>
      </c>
      <c r="G128">
        <v>148.176187736938</v>
      </c>
      <c r="H128">
        <f>(Table2[[#This Row],[1Y Return vs Nifty]]-AVERAGE(Table2[1Y Return vs Nifty]))/_xlfn.STDEV.P(Table2[1Y Return vs Nifty])</f>
        <v>1.8164751212897368</v>
      </c>
      <c r="I128">
        <v>-4.6807903507916802</v>
      </c>
      <c r="J128">
        <f>(Table2[[#This Row],[1M Return vs Nifty]]-AVERAGE(Table2[1M Return vs Nifty]))/_xlfn.STDEV.P(Table2[1M Return vs Nifty])</f>
        <v>-0.62937899263952879</v>
      </c>
      <c r="K128">
        <v>-4.6242554688134501</v>
      </c>
      <c r="L128">
        <f>(Table2[[#This Row],[6M Return vs Nifty]]-AVERAGE(Table2[6M Return vs Nifty]))/_xlfn.STDEV.P(Table2[6M Return vs Nifty])</f>
        <v>-0.41711586266645173</v>
      </c>
      <c r="M128">
        <v>0.18669015960375601</v>
      </c>
      <c r="N128">
        <f>(Table2[[#This Row],[1W Return vs Nifty]]-AVERAGE(Table2[1W Return vs Nifty]))/_xlfn.STDEV.P(Table2[1W Return vs Nifty])</f>
        <v>-0.57675257785707634</v>
      </c>
      <c r="O128">
        <v>979.36</v>
      </c>
      <c r="P128">
        <v>979.26097850268798</v>
      </c>
      <c r="Q128">
        <v>855.504878275637</v>
      </c>
      <c r="R128">
        <v>58.326536379915702</v>
      </c>
      <c r="S128" s="2">
        <f>(Table2[[#This Row],[Close Price]]-Table2[[#This Row],[20D EMA]])/Table2[[#This Row],[20D EMA]]</f>
        <v>3.8177993791864061E-2</v>
      </c>
      <c r="T128" s="2">
        <f>(Table2[[#This Row],[Close Price]]-Table2[[#This Row],[50D EMA]])/Table2[[#This Row],[50D EMA]]</f>
        <v>3.8282972895165884E-2</v>
      </c>
      <c r="U128" s="2">
        <f>(Table2[[#This Row],[Close Price]]-Table2[[#This Row],[200D EMA]])/Table2[[#This Row],[200D EMA]]</f>
        <v>0.18847948833368439</v>
      </c>
      <c r="V128">
        <v>0.80368706328205297</v>
      </c>
      <c r="W128">
        <v>991.1</v>
      </c>
      <c r="X128">
        <v>1039</v>
      </c>
      <c r="Y128">
        <v>975</v>
      </c>
      <c r="Z128">
        <v>1039</v>
      </c>
      <c r="AA128">
        <v>886.65</v>
      </c>
      <c r="AB128">
        <v>1039</v>
      </c>
      <c r="AC128" s="2">
        <f>(Table2[[#This Row],[Close Price]]/Table2[[#This Row],[Day Low]])-1</f>
        <v>2.5880334981333908E-2</v>
      </c>
      <c r="AD128" s="2">
        <f>(Table2[[#This Row],[Day High]]/Table2[[#This Row],[Close Price]])-1</f>
        <v>2.1883452176051144E-2</v>
      </c>
      <c r="AE128" s="2">
        <f>(Table2[[#This Row],[Close Price]]/Table2[[#This Row],[Current Week Low]])-1</f>
        <v>4.2820512820512802E-2</v>
      </c>
      <c r="AF128" s="2">
        <f>(Table2[[#This Row],[Current Week High]]/Table2[[#This Row],[Close Price]])-1</f>
        <v>2.1883452176051144E-2</v>
      </c>
      <c r="AG128" s="2">
        <f>(Table2[[#This Row],[Close Price]]/Table2[[#This Row],[Current Month Low]])-1</f>
        <v>0.14673208143010208</v>
      </c>
      <c r="AH128" s="2">
        <f>(Table2[[#This Row],[Current Month High]]/Table2[[#This Row],[Close Price]])-1</f>
        <v>2.1883452176051144E-2</v>
      </c>
      <c r="AI128">
        <v>25.399557413326701</v>
      </c>
      <c r="AJ128">
        <v>177.19465648854899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0.01</v>
      </c>
      <c r="AM128" t="s">
        <v>10656</v>
      </c>
      <c r="AN128">
        <v>12.2</v>
      </c>
      <c r="AO128" t="s">
        <v>10656</v>
      </c>
      <c r="AP128">
        <v>0.202546748010482</v>
      </c>
      <c r="AQ128">
        <f>(Table2[[#This Row],[Sharpe Ratio]]-AVERAGE(Table2[Sharpe Ratio]))/_xlfn.STDEV.P(Table2[Sharpe Ratio])</f>
        <v>1.5672947608742651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1.7605224490009452</v>
      </c>
      <c r="AS128">
        <f>_xlfn.RANK.AVG(Table2[[#This Row],[1Y Return vs Nifty Z-Score]],Table2[1Y Return vs Nifty Z-Score])</f>
        <v>42</v>
      </c>
      <c r="AT128">
        <f>_xlfn.RANK.AVG(Table2[[#This Row],[6M Return vs Nifty Z-Score]],Table2[6M Return vs Nifty Z-Score])</f>
        <v>460</v>
      </c>
      <c r="AU128">
        <f>_xlfn.RANK.AVG(Table2[[#This Row],[Sharpe Ratio Z-Score]],Table2[Sharpe Ratio Z-Score])</f>
        <v>34</v>
      </c>
      <c r="AV128">
        <f>(Table2[[#This Row],[Rank 1Y]]+Table2[[#This Row],[Rank 6M]]+Table2[[#This Row],[Rank Sharpe]])/3</f>
        <v>178.66666666666666</v>
      </c>
    </row>
    <row r="129" spans="1:48" x14ac:dyDescent="0.3">
      <c r="A129" t="s">
        <v>861</v>
      </c>
      <c r="B129" t="s">
        <v>862</v>
      </c>
      <c r="C129" t="s">
        <v>10611</v>
      </c>
      <c r="D129" t="s">
        <v>24</v>
      </c>
      <c r="E129">
        <v>17976.350943377998</v>
      </c>
      <c r="F129">
        <v>222.45</v>
      </c>
      <c r="G129">
        <v>48.952873099641202</v>
      </c>
      <c r="H129">
        <f>(Table2[[#This Row],[1Y Return vs Nifty]]-AVERAGE(Table2[1Y Return vs Nifty]))/_xlfn.STDEV.P(Table2[1Y Return vs Nifty])</f>
        <v>0.26932124708748401</v>
      </c>
      <c r="I129">
        <v>5.2297865214362904</v>
      </c>
      <c r="J129">
        <f>(Table2[[#This Row],[1M Return vs Nifty]]-AVERAGE(Table2[1M Return vs Nifty]))/_xlfn.STDEV.P(Table2[1M Return vs Nifty])</f>
        <v>0.22073018287567212</v>
      </c>
      <c r="K129">
        <v>12.175515843636401</v>
      </c>
      <c r="L129">
        <f>(Table2[[#This Row],[6M Return vs Nifty]]-AVERAGE(Table2[6M Return vs Nifty]))/_xlfn.STDEV.P(Table2[6M Return vs Nifty])</f>
        <v>0.1525270166105113</v>
      </c>
      <c r="M129">
        <v>3.4785442551226802</v>
      </c>
      <c r="N129">
        <f>(Table2[[#This Row],[1W Return vs Nifty]]-AVERAGE(Table2[1W Return vs Nifty]))/_xlfn.STDEV.P(Table2[1W Return vs Nifty])</f>
        <v>0.14515975332929684</v>
      </c>
      <c r="O129">
        <v>217.82</v>
      </c>
      <c r="P129">
        <v>211.70454449312399</v>
      </c>
      <c r="Q129">
        <v>186.180151953538</v>
      </c>
      <c r="R129">
        <v>58.776195888394597</v>
      </c>
      <c r="S129" s="2">
        <f>(Table2[[#This Row],[Close Price]]-Table2[[#This Row],[20D EMA]])/Table2[[#This Row],[20D EMA]]</f>
        <v>2.125608300431547E-2</v>
      </c>
      <c r="T129" s="2">
        <f>(Table2[[#This Row],[Close Price]]-Table2[[#This Row],[50D EMA]])/Table2[[#This Row],[50D EMA]]</f>
        <v>5.0756848572161867E-2</v>
      </c>
      <c r="U129" s="2">
        <f>(Table2[[#This Row],[Close Price]]-Table2[[#This Row],[200D EMA]])/Table2[[#This Row],[200D EMA]]</f>
        <v>0.19481049760617486</v>
      </c>
      <c r="V129">
        <v>0.43240965979770901</v>
      </c>
      <c r="W129">
        <v>221</v>
      </c>
      <c r="X129">
        <v>225.55</v>
      </c>
      <c r="Y129">
        <v>216.99</v>
      </c>
      <c r="Z129">
        <v>229.48</v>
      </c>
      <c r="AA129">
        <v>205.56</v>
      </c>
      <c r="AB129">
        <v>229.48</v>
      </c>
      <c r="AC129" s="2">
        <f>(Table2[[#This Row],[Close Price]]/Table2[[#This Row],[Day Low]])-1</f>
        <v>6.5610859728506554E-3</v>
      </c>
      <c r="AD129" s="2">
        <f>(Table2[[#This Row],[Day High]]/Table2[[#This Row],[Close Price]])-1</f>
        <v>1.3935715891211675E-2</v>
      </c>
      <c r="AE129" s="2">
        <f>(Table2[[#This Row],[Close Price]]/Table2[[#This Row],[Current Week Low]])-1</f>
        <v>2.5162449882482951E-2</v>
      </c>
      <c r="AF129" s="2">
        <f>(Table2[[#This Row],[Current Week High]]/Table2[[#This Row],[Close Price]])-1</f>
        <v>3.1602607327489318E-2</v>
      </c>
      <c r="AG129" s="2">
        <f>(Table2[[#This Row],[Close Price]]/Table2[[#This Row],[Current Month Low]])-1</f>
        <v>8.216579100992405E-2</v>
      </c>
      <c r="AH129" s="2">
        <f>(Table2[[#This Row],[Current Month High]]/Table2[[#This Row],[Close Price]])-1</f>
        <v>3.1602607327489318E-2</v>
      </c>
      <c r="AI129">
        <v>4.6302539896605897</v>
      </c>
      <c r="AJ129">
        <v>88.516949152542296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0.16</v>
      </c>
      <c r="AM129" t="s">
        <v>10656</v>
      </c>
      <c r="AN129">
        <v>7.43</v>
      </c>
      <c r="AO129" t="s">
        <v>10656</v>
      </c>
      <c r="AP129">
        <v>0.19837048799831999</v>
      </c>
      <c r="AQ129">
        <f>(Table2[[#This Row],[Sharpe Ratio]]-AVERAGE(Table2[Sharpe Ratio]))/_xlfn.STDEV.P(Table2[Sharpe Ratio])</f>
        <v>1.5192114903472238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2.306949690250188</v>
      </c>
      <c r="AS129">
        <f>_xlfn.RANK.AVG(Table2[[#This Row],[1Y Return vs Nifty Z-Score]],Table2[1Y Return vs Nifty Z-Score])</f>
        <v>226</v>
      </c>
      <c r="AT129">
        <f>_xlfn.RANK.AVG(Table2[[#This Row],[6M Return vs Nifty Z-Score]],Table2[6M Return vs Nifty Z-Score])</f>
        <v>270</v>
      </c>
      <c r="AU129">
        <f>_xlfn.RANK.AVG(Table2[[#This Row],[Sharpe Ratio Z-Score]],Table2[Sharpe Ratio Z-Score])</f>
        <v>41</v>
      </c>
      <c r="AV129">
        <f>(Table2[[#This Row],[Rank 1Y]]+Table2[[#This Row],[Rank 6M]]+Table2[[#This Row],[Rank Sharpe]])/3</f>
        <v>179</v>
      </c>
    </row>
    <row r="130" spans="1:48" x14ac:dyDescent="0.3">
      <c r="A130" t="s">
        <v>1547</v>
      </c>
      <c r="B130" t="s">
        <v>1548</v>
      </c>
      <c r="C130" t="s">
        <v>6589</v>
      </c>
      <c r="D130" t="s">
        <v>405</v>
      </c>
      <c r="E130">
        <v>6473.2987459309998</v>
      </c>
      <c r="F130">
        <v>209.67</v>
      </c>
      <c r="G130">
        <v>113.75140254871199</v>
      </c>
      <c r="H130">
        <f>(Table2[[#This Row],[1Y Return vs Nifty]]-AVERAGE(Table2[1Y Return vs Nifty]))/_xlfn.STDEV.P(Table2[1Y Return vs Nifty])</f>
        <v>1.2797016828369534</v>
      </c>
      <c r="I130">
        <v>-2.29043708483047</v>
      </c>
      <c r="J130">
        <f>(Table2[[#This Row],[1M Return vs Nifty]]-AVERAGE(Table2[1M Return vs Nifty]))/_xlfn.STDEV.P(Table2[1M Return vs Nifty])</f>
        <v>-0.42433933951795122</v>
      </c>
      <c r="K130">
        <v>10.8978368728514</v>
      </c>
      <c r="L130">
        <f>(Table2[[#This Row],[6M Return vs Nifty]]-AVERAGE(Table2[6M Return vs Nifty]))/_xlfn.STDEV.P(Table2[6M Return vs Nifty])</f>
        <v>0.10920376451539339</v>
      </c>
      <c r="M130">
        <v>2.10660830629678</v>
      </c>
      <c r="N130">
        <f>(Table2[[#This Row],[1W Return vs Nifty]]-AVERAGE(Table2[1W Return vs Nifty]))/_xlfn.STDEV.P(Table2[1W Return vs Nifty])</f>
        <v>-0.15570943780633464</v>
      </c>
      <c r="O130">
        <v>208.83</v>
      </c>
      <c r="P130">
        <v>205.07918475101701</v>
      </c>
      <c r="Q130">
        <v>172.26596607028901</v>
      </c>
      <c r="R130">
        <v>49.712037332746497</v>
      </c>
      <c r="S130" s="2">
        <f>(Table2[[#This Row],[Close Price]]-Table2[[#This Row],[20D EMA]])/Table2[[#This Row],[20D EMA]]</f>
        <v>4.0224105731933866E-3</v>
      </c>
      <c r="T130" s="2">
        <f>(Table2[[#This Row],[Close Price]]-Table2[[#This Row],[50D EMA]])/Table2[[#This Row],[50D EMA]]</f>
        <v>2.2385573916517194E-2</v>
      </c>
      <c r="U130" s="2">
        <f>(Table2[[#This Row],[Close Price]]-Table2[[#This Row],[200D EMA]])/Table2[[#This Row],[200D EMA]]</f>
        <v>0.21712956298314406</v>
      </c>
      <c r="V130">
        <v>0.43919156823472499</v>
      </c>
      <c r="W130">
        <v>207</v>
      </c>
      <c r="X130">
        <v>210.5</v>
      </c>
      <c r="Y130">
        <v>205.56</v>
      </c>
      <c r="Z130">
        <v>211.89</v>
      </c>
      <c r="AA130">
        <v>200.29</v>
      </c>
      <c r="AB130">
        <v>219.3</v>
      </c>
      <c r="AC130" s="2">
        <f>(Table2[[#This Row],[Close Price]]/Table2[[#This Row],[Day Low]])-1</f>
        <v>1.2898550724637525E-2</v>
      </c>
      <c r="AD130" s="2">
        <f>(Table2[[#This Row],[Day High]]/Table2[[#This Row],[Close Price]])-1</f>
        <v>3.9586016120571887E-3</v>
      </c>
      <c r="AE130" s="2">
        <f>(Table2[[#This Row],[Close Price]]/Table2[[#This Row],[Current Week Low]])-1</f>
        <v>1.99941622883828E-2</v>
      </c>
      <c r="AF130" s="2">
        <f>(Table2[[#This Row],[Current Week High]]/Table2[[#This Row],[Close Price]])-1</f>
        <v>1.0588066962369469E-2</v>
      </c>
      <c r="AG130" s="2">
        <f>(Table2[[#This Row],[Close Price]]/Table2[[#This Row],[Current Month Low]])-1</f>
        <v>4.6832093464476587E-2</v>
      </c>
      <c r="AH130" s="2">
        <f>(Table2[[#This Row],[Current Month High]]/Table2[[#This Row],[Close Price]])-1</f>
        <v>4.5929317498927036E-2</v>
      </c>
      <c r="AI130">
        <v>5.94744121715076</v>
      </c>
      <c r="AJ130">
        <v>194.06732117812001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0.04</v>
      </c>
      <c r="AM130" t="s">
        <v>10656</v>
      </c>
      <c r="AN130">
        <v>-0.31</v>
      </c>
      <c r="AO130" t="s">
        <v>10655</v>
      </c>
      <c r="AP130">
        <v>0.118690334633286</v>
      </c>
      <c r="AQ130">
        <f>(Table2[[#This Row],[Sharpe Ratio]]-AVERAGE(Table2[Sharpe Ratio]))/_xlfn.STDEV.P(Table2[Sharpe Ratio])</f>
        <v>0.60181593577693204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1.410672605804993</v>
      </c>
      <c r="AS130">
        <f>_xlfn.RANK.AVG(Table2[[#This Row],[1Y Return vs Nifty Z-Score]],Table2[1Y Return vs Nifty Z-Score])</f>
        <v>70</v>
      </c>
      <c r="AT130">
        <f>_xlfn.RANK.AVG(Table2[[#This Row],[6M Return vs Nifty Z-Score]],Table2[6M Return vs Nifty Z-Score])</f>
        <v>281</v>
      </c>
      <c r="AU130">
        <f>_xlfn.RANK.AVG(Table2[[#This Row],[Sharpe Ratio Z-Score]],Table2[Sharpe Ratio Z-Score])</f>
        <v>195</v>
      </c>
      <c r="AV130">
        <f>(Table2[[#This Row],[Rank 1Y]]+Table2[[#This Row],[Rank 6M]]+Table2[[#This Row],[Rank Sharpe]])/3</f>
        <v>182</v>
      </c>
    </row>
    <row r="131" spans="1:48" x14ac:dyDescent="0.3">
      <c r="A131" t="s">
        <v>1551</v>
      </c>
      <c r="B131" t="s">
        <v>1552</v>
      </c>
      <c r="C131" t="s">
        <v>10616</v>
      </c>
      <c r="D131" t="s">
        <v>198</v>
      </c>
      <c r="E131">
        <v>6449.9688741600003</v>
      </c>
      <c r="F131">
        <v>522.4</v>
      </c>
      <c r="G131">
        <v>40.309444188306202</v>
      </c>
      <c r="H131">
        <f>(Table2[[#This Row],[1Y Return vs Nifty]]-AVERAGE(Table2[1Y Return vs Nifty]))/_xlfn.STDEV.P(Table2[1Y Return vs Nifty])</f>
        <v>0.13454733255493051</v>
      </c>
      <c r="I131">
        <v>7.7302125043167402</v>
      </c>
      <c r="J131">
        <f>(Table2[[#This Row],[1M Return vs Nifty]]-AVERAGE(Table2[1M Return vs Nifty]))/_xlfn.STDEV.P(Table2[1M Return vs Nifty])</f>
        <v>0.43521165031677239</v>
      </c>
      <c r="K131">
        <v>14.188151392399099</v>
      </c>
      <c r="L131">
        <f>(Table2[[#This Row],[6M Return vs Nifty]]-AVERAGE(Table2[6M Return vs Nifty]))/_xlfn.STDEV.P(Table2[6M Return vs Nifty])</f>
        <v>0.2207710115798194</v>
      </c>
      <c r="M131">
        <v>3.2914069304027498</v>
      </c>
      <c r="N131">
        <f>(Table2[[#This Row],[1W Return vs Nifty]]-AVERAGE(Table2[1W Return vs Nifty]))/_xlfn.STDEV.P(Table2[1W Return vs Nifty])</f>
        <v>0.10412004184133984</v>
      </c>
      <c r="O131">
        <v>509.51</v>
      </c>
      <c r="P131">
        <v>492.58648279102101</v>
      </c>
      <c r="Q131">
        <v>421.74987603857397</v>
      </c>
      <c r="R131">
        <v>68.392330472317397</v>
      </c>
      <c r="S131" s="2">
        <f>(Table2[[#This Row],[Close Price]]-Table2[[#This Row],[20D EMA]])/Table2[[#This Row],[20D EMA]]</f>
        <v>2.529881650998015E-2</v>
      </c>
      <c r="T131" s="2">
        <f>(Table2[[#This Row],[Close Price]]-Table2[[#This Row],[50D EMA]])/Table2[[#This Row],[50D EMA]]</f>
        <v>6.0524432258177288E-2</v>
      </c>
      <c r="U131" s="2">
        <f>(Table2[[#This Row],[Close Price]]-Table2[[#This Row],[200D EMA]])/Table2[[#This Row],[200D EMA]]</f>
        <v>0.2386488525066463</v>
      </c>
      <c r="V131">
        <v>0.78119415030369799</v>
      </c>
      <c r="W131">
        <v>520.1</v>
      </c>
      <c r="X131">
        <v>533.65</v>
      </c>
      <c r="Y131">
        <v>509</v>
      </c>
      <c r="Z131">
        <v>538</v>
      </c>
      <c r="AA131">
        <v>474.1</v>
      </c>
      <c r="AB131">
        <v>542.5</v>
      </c>
      <c r="AC131" s="2">
        <f>(Table2[[#This Row],[Close Price]]/Table2[[#This Row],[Day Low]])-1</f>
        <v>4.4222264949047574E-3</v>
      </c>
      <c r="AD131" s="2">
        <f>(Table2[[#This Row],[Day High]]/Table2[[#This Row],[Close Price]])-1</f>
        <v>2.1535222052067482E-2</v>
      </c>
      <c r="AE131" s="2">
        <f>(Table2[[#This Row],[Close Price]]/Table2[[#This Row],[Current Week Low]])-1</f>
        <v>2.6326129666011777E-2</v>
      </c>
      <c r="AF131" s="2">
        <f>(Table2[[#This Row],[Current Week High]]/Table2[[#This Row],[Close Price]])-1</f>
        <v>2.9862174578866751E-2</v>
      </c>
      <c r="AG131" s="2">
        <f>(Table2[[#This Row],[Close Price]]/Table2[[#This Row],[Current Month Low]])-1</f>
        <v>0.10187724108837792</v>
      </c>
      <c r="AH131" s="2">
        <f>(Table2[[#This Row],[Current Month High]]/Table2[[#This Row],[Close Price]])-1</f>
        <v>3.8476263399693789E-2</v>
      </c>
      <c r="AI131">
        <v>3.84762633996937</v>
      </c>
      <c r="AJ131">
        <v>80.729977512540998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0.13</v>
      </c>
      <c r="AM131" t="s">
        <v>10656</v>
      </c>
      <c r="AN131">
        <v>5.59</v>
      </c>
      <c r="AO131" t="s">
        <v>10656</v>
      </c>
      <c r="AP131">
        <v>0.21195951319488501</v>
      </c>
      <c r="AQ131">
        <f>(Table2[[#This Row],[Sharpe Ratio]]-AVERAGE(Table2[Sharpe Ratio]))/_xlfn.STDEV.P(Table2[Sharpe Ratio])</f>
        <v>1.6756684094141381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2.5703184457070001</v>
      </c>
      <c r="AS131">
        <f>_xlfn.RANK.AVG(Table2[[#This Row],[1Y Return vs Nifty Z-Score]],Table2[1Y Return vs Nifty Z-Score])</f>
        <v>263</v>
      </c>
      <c r="AT131">
        <f>_xlfn.RANK.AVG(Table2[[#This Row],[6M Return vs Nifty Z-Score]],Table2[6M Return vs Nifty Z-Score])</f>
        <v>252</v>
      </c>
      <c r="AU131">
        <f>_xlfn.RANK.AVG(Table2[[#This Row],[Sharpe Ratio Z-Score]],Table2[Sharpe Ratio Z-Score])</f>
        <v>32</v>
      </c>
      <c r="AV131">
        <f>(Table2[[#This Row],[Rank 1Y]]+Table2[[#This Row],[Rank 6M]]+Table2[[#This Row],[Rank Sharpe]])/3</f>
        <v>182.33333333333334</v>
      </c>
    </row>
    <row r="132" spans="1:48" x14ac:dyDescent="0.3">
      <c r="A132" t="s">
        <v>211</v>
      </c>
      <c r="B132" t="s">
        <v>212</v>
      </c>
      <c r="C132" t="s">
        <v>10617</v>
      </c>
      <c r="D132" t="s">
        <v>63</v>
      </c>
      <c r="E132">
        <v>123976.67478216</v>
      </c>
      <c r="F132">
        <v>703.85</v>
      </c>
      <c r="G132">
        <v>69.326491478495299</v>
      </c>
      <c r="H132">
        <f>(Table2[[#This Row],[1Y Return vs Nifty]]-AVERAGE(Table2[1Y Return vs Nifty]))/_xlfn.STDEV.P(Table2[1Y Return vs Nifty])</f>
        <v>0.58699983625360275</v>
      </c>
      <c r="I132">
        <v>-2.3327148768756101</v>
      </c>
      <c r="J132">
        <f>(Table2[[#This Row],[1M Return vs Nifty]]-AVERAGE(Table2[1M Return vs Nifty]))/_xlfn.STDEV.P(Table2[1M Return vs Nifty])</f>
        <v>-0.42796584273784083</v>
      </c>
      <c r="K132">
        <v>27.115454285863699</v>
      </c>
      <c r="L132">
        <f>(Table2[[#This Row],[6M Return vs Nifty]]-AVERAGE(Table2[6M Return vs Nifty]))/_xlfn.STDEV.P(Table2[6M Return vs Nifty])</f>
        <v>0.65910709988486493</v>
      </c>
      <c r="M132">
        <v>7.2388919036839097</v>
      </c>
      <c r="N132">
        <f>(Table2[[#This Row],[1W Return vs Nifty]]-AVERAGE(Table2[1W Return vs Nifty]))/_xlfn.STDEV.P(Table2[1W Return vs Nifty])</f>
        <v>0.96981396286409127</v>
      </c>
      <c r="O132">
        <v>695.96</v>
      </c>
      <c r="P132">
        <v>686.39184107468998</v>
      </c>
      <c r="Q132">
        <v>574.539552858702</v>
      </c>
      <c r="R132">
        <v>58.472619774160002</v>
      </c>
      <c r="S132" s="2">
        <f>(Table2[[#This Row],[Close Price]]-Table2[[#This Row],[20D EMA]])/Table2[[#This Row],[20D EMA]]</f>
        <v>1.1336858440140218E-2</v>
      </c>
      <c r="T132" s="2">
        <f>(Table2[[#This Row],[Close Price]]-Table2[[#This Row],[50D EMA]])/Table2[[#This Row],[50D EMA]]</f>
        <v>2.5434683049226876E-2</v>
      </c>
      <c r="U132" s="2">
        <f>(Table2[[#This Row],[Close Price]]-Table2[[#This Row],[200D EMA]])/Table2[[#This Row],[200D EMA]]</f>
        <v>0.2250679635508048</v>
      </c>
      <c r="V132">
        <v>0.48515148798234797</v>
      </c>
      <c r="W132">
        <v>702</v>
      </c>
      <c r="X132">
        <v>725</v>
      </c>
      <c r="Y132">
        <v>664</v>
      </c>
      <c r="Z132">
        <v>725</v>
      </c>
      <c r="AA132">
        <v>642.04999999999995</v>
      </c>
      <c r="AB132">
        <v>748</v>
      </c>
      <c r="AC132" s="2">
        <f>(Table2[[#This Row],[Close Price]]/Table2[[#This Row],[Day Low]])-1</f>
        <v>2.6353276353277E-3</v>
      </c>
      <c r="AD132" s="2">
        <f>(Table2[[#This Row],[Day High]]/Table2[[#This Row],[Close Price]])-1</f>
        <v>3.0049016125594852E-2</v>
      </c>
      <c r="AE132" s="2">
        <f>(Table2[[#This Row],[Close Price]]/Table2[[#This Row],[Current Week Low]])-1</f>
        <v>6.0015060240963924E-2</v>
      </c>
      <c r="AF132" s="2">
        <f>(Table2[[#This Row],[Current Week High]]/Table2[[#This Row],[Close Price]])-1</f>
        <v>3.0049016125594852E-2</v>
      </c>
      <c r="AG132" s="2">
        <f>(Table2[[#This Row],[Close Price]]/Table2[[#This Row],[Current Month Low]])-1</f>
        <v>9.6254185811073922E-2</v>
      </c>
      <c r="AH132" s="2">
        <f>(Table2[[#This Row],[Current Month High]]/Table2[[#This Row],[Close Price]])-1</f>
        <v>6.2726433188889708E-2</v>
      </c>
      <c r="AI132">
        <v>6.8409462243375696</v>
      </c>
      <c r="AJ132">
        <v>106.923416139938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0.1</v>
      </c>
      <c r="AM132" t="s">
        <v>10656</v>
      </c>
      <c r="AN132">
        <v>2.99</v>
      </c>
      <c r="AO132" t="s">
        <v>10656</v>
      </c>
      <c r="AP132">
        <v>0.101817208964713</v>
      </c>
      <c r="AQ132">
        <f>(Table2[[#This Row],[Sharpe Ratio]]-AVERAGE(Table2[Sharpe Ratio]))/_xlfn.STDEV.P(Table2[Sharpe Ratio])</f>
        <v>0.4075476038732494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2.1955026601379677</v>
      </c>
      <c r="AS132">
        <f>_xlfn.RANK.AVG(Table2[[#This Row],[1Y Return vs Nifty Z-Score]],Table2[1Y Return vs Nifty Z-Score])</f>
        <v>154</v>
      </c>
      <c r="AT132">
        <f>_xlfn.RANK.AVG(Table2[[#This Row],[6M Return vs Nifty Z-Score]],Table2[6M Return vs Nifty Z-Score])</f>
        <v>155</v>
      </c>
      <c r="AU132">
        <f>_xlfn.RANK.AVG(Table2[[#This Row],[Sharpe Ratio Z-Score]],Table2[Sharpe Ratio Z-Score])</f>
        <v>239</v>
      </c>
      <c r="AV132">
        <f>(Table2[[#This Row],[Rank 1Y]]+Table2[[#This Row],[Rank 6M]]+Table2[[#This Row],[Rank Sharpe]])/3</f>
        <v>182.66666666666666</v>
      </c>
    </row>
    <row r="133" spans="1:48" x14ac:dyDescent="0.3">
      <c r="A133" t="s">
        <v>1167</v>
      </c>
      <c r="B133" t="s">
        <v>1168</v>
      </c>
      <c r="C133" t="s">
        <v>10614</v>
      </c>
      <c r="D133" t="s">
        <v>944</v>
      </c>
      <c r="E133">
        <v>10568.028824749999</v>
      </c>
      <c r="F133">
        <v>1423.3</v>
      </c>
      <c r="G133">
        <v>74.236011692466604</v>
      </c>
      <c r="H133">
        <f>(Table2[[#This Row],[1Y Return vs Nifty]]-AVERAGE(Table2[1Y Return vs Nifty]))/_xlfn.STDEV.P(Table2[1Y Return vs Nifty])</f>
        <v>0.6635522397616469</v>
      </c>
      <c r="I133">
        <v>2.4418515467508302</v>
      </c>
      <c r="J133">
        <f>(Table2[[#This Row],[1M Return vs Nifty]]-AVERAGE(Table2[1M Return vs Nifty]))/_xlfn.STDEV.P(Table2[1M Return vs Nifty])</f>
        <v>-1.8413222526020196E-2</v>
      </c>
      <c r="K133">
        <v>52.876936986456499</v>
      </c>
      <c r="L133">
        <f>(Table2[[#This Row],[6M Return vs Nifty]]-AVERAGE(Table2[6M Return vs Nifty]))/_xlfn.STDEV.P(Table2[6M Return vs Nifty])</f>
        <v>1.5326216797609749</v>
      </c>
      <c r="M133">
        <v>1.6952745320893301</v>
      </c>
      <c r="N133">
        <f>(Table2[[#This Row],[1W Return vs Nifty]]-AVERAGE(Table2[1W Return vs Nifty]))/_xlfn.STDEV.P(Table2[1W Return vs Nifty])</f>
        <v>-0.2459160251025371</v>
      </c>
      <c r="O133">
        <v>1423.04</v>
      </c>
      <c r="P133">
        <v>1355.5578976034301</v>
      </c>
      <c r="Q133">
        <v>1095.1295343576601</v>
      </c>
      <c r="R133">
        <v>51.120307012385503</v>
      </c>
      <c r="S133" s="2">
        <f>(Table2[[#This Row],[Close Price]]-Table2[[#This Row],[20D EMA]])/Table2[[#This Row],[20D EMA]]</f>
        <v>1.8270744322014204E-4</v>
      </c>
      <c r="T133" s="2">
        <f>(Table2[[#This Row],[Close Price]]-Table2[[#This Row],[50D EMA]])/Table2[[#This Row],[50D EMA]]</f>
        <v>4.997359575443814E-2</v>
      </c>
      <c r="U133" s="2">
        <f>(Table2[[#This Row],[Close Price]]-Table2[[#This Row],[200D EMA]])/Table2[[#This Row],[200D EMA]]</f>
        <v>0.2996636063101209</v>
      </c>
      <c r="V133">
        <v>0.74333894398428002</v>
      </c>
      <c r="W133">
        <v>1420.8</v>
      </c>
      <c r="X133">
        <v>1444.65</v>
      </c>
      <c r="Y133">
        <v>1420.8</v>
      </c>
      <c r="Z133">
        <v>1524.9</v>
      </c>
      <c r="AA133">
        <v>1268.0999999999999</v>
      </c>
      <c r="AB133">
        <v>1591.25</v>
      </c>
      <c r="AC133" s="2">
        <f>(Table2[[#This Row],[Close Price]]/Table2[[#This Row],[Day Low]])-1</f>
        <v>1.7595720720720021E-3</v>
      </c>
      <c r="AD133" s="2">
        <f>(Table2[[#This Row],[Day High]]/Table2[[#This Row],[Close Price]])-1</f>
        <v>1.5000351296283299E-2</v>
      </c>
      <c r="AE133" s="2">
        <f>(Table2[[#This Row],[Close Price]]/Table2[[#This Row],[Current Week Low]])-1</f>
        <v>1.7595720720720021E-3</v>
      </c>
      <c r="AF133" s="2">
        <f>(Table2[[#This Row],[Current Week High]]/Table2[[#This Row],[Close Price]])-1</f>
        <v>7.138340476357774E-2</v>
      </c>
      <c r="AG133" s="2">
        <f>(Table2[[#This Row],[Close Price]]/Table2[[#This Row],[Current Month Low]])-1</f>
        <v>0.12238782430407702</v>
      </c>
      <c r="AH133" s="2">
        <f>(Table2[[#This Row],[Current Month High]]/Table2[[#This Row],[Close Price]])-1</f>
        <v>0.11800042155553991</v>
      </c>
      <c r="AI133">
        <v>11.8000421555539</v>
      </c>
      <c r="AJ133">
        <v>116.96646341463401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0.27</v>
      </c>
      <c r="AM133" t="s">
        <v>10656</v>
      </c>
      <c r="AN133">
        <v>4.78</v>
      </c>
      <c r="AO133" t="s">
        <v>10656</v>
      </c>
      <c r="AP133">
        <v>6.8175559268346994E-2</v>
      </c>
      <c r="AQ133">
        <f>(Table2[[#This Row],[Sharpe Ratio]]-AVERAGE(Table2[Sharpe Ratio]))/_xlfn.STDEV.P(Table2[Sharpe Ratio])</f>
        <v>2.0215268574298565E-2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1.952059940468363</v>
      </c>
      <c r="AS133">
        <f>_xlfn.RANK.AVG(Table2[[#This Row],[1Y Return vs Nifty Z-Score]],Table2[1Y Return vs Nifty Z-Score])</f>
        <v>142</v>
      </c>
      <c r="AT133">
        <f>_xlfn.RANK.AVG(Table2[[#This Row],[6M Return vs Nifty Z-Score]],Table2[6M Return vs Nifty Z-Score])</f>
        <v>56</v>
      </c>
      <c r="AU133">
        <f>_xlfn.RANK.AVG(Table2[[#This Row],[Sharpe Ratio Z-Score]],Table2[Sharpe Ratio Z-Score])</f>
        <v>352</v>
      </c>
      <c r="AV133">
        <f>(Table2[[#This Row],[Rank 1Y]]+Table2[[#This Row],[Rank 6M]]+Table2[[#This Row],[Rank Sharpe]])/3</f>
        <v>183.33333333333334</v>
      </c>
    </row>
    <row r="134" spans="1:48" x14ac:dyDescent="0.3">
      <c r="A134" t="s">
        <v>1631</v>
      </c>
      <c r="B134" t="s">
        <v>1632</v>
      </c>
      <c r="C134" t="s">
        <v>10622</v>
      </c>
      <c r="D134" t="s">
        <v>1388</v>
      </c>
      <c r="E134">
        <v>5469.6590070699904</v>
      </c>
      <c r="F134">
        <v>844.8</v>
      </c>
      <c r="G134">
        <v>99.248946871289306</v>
      </c>
      <c r="H134">
        <f>(Table2[[#This Row],[1Y Return vs Nifty]]-AVERAGE(Table2[1Y Return vs Nifty]))/_xlfn.STDEV.P(Table2[1Y Return vs Nifty])</f>
        <v>1.0535700466505427</v>
      </c>
      <c r="I134">
        <v>38.010836815537502</v>
      </c>
      <c r="J134">
        <f>(Table2[[#This Row],[1M Return vs Nifty]]-AVERAGE(Table2[1M Return vs Nifty]))/_xlfn.STDEV.P(Table2[1M Return vs Nifty])</f>
        <v>3.0326221642731088</v>
      </c>
      <c r="K134">
        <v>82.566513135007099</v>
      </c>
      <c r="L134">
        <f>(Table2[[#This Row],[6M Return vs Nifty]]-AVERAGE(Table2[6M Return vs Nifty]))/_xlfn.STDEV.P(Table2[6M Return vs Nifty])</f>
        <v>2.5393291716206798</v>
      </c>
      <c r="M134">
        <v>29.445737180908001</v>
      </c>
      <c r="N134">
        <f>(Table2[[#This Row],[1W Return vs Nifty]]-AVERAGE(Table2[1W Return vs Nifty]))/_xlfn.STDEV.P(Table2[1W Return vs Nifty])</f>
        <v>5.8398340115044229</v>
      </c>
      <c r="O134">
        <v>656.18</v>
      </c>
      <c r="P134">
        <v>584.44010057942796</v>
      </c>
      <c r="Q134">
        <v>497.85000846858901</v>
      </c>
      <c r="R134">
        <v>77.705038833111999</v>
      </c>
      <c r="S134" s="2">
        <f>(Table2[[#This Row],[Close Price]]-Table2[[#This Row],[20D EMA]])/Table2[[#This Row],[20D EMA]]</f>
        <v>0.28745161388643364</v>
      </c>
      <c r="T134" s="2">
        <f>(Table2[[#This Row],[Close Price]]-Table2[[#This Row],[50D EMA]])/Table2[[#This Row],[50D EMA]]</f>
        <v>0.44548602870070847</v>
      </c>
      <c r="U134" s="2">
        <f>(Table2[[#This Row],[Close Price]]-Table2[[#This Row],[200D EMA]])/Table2[[#This Row],[200D EMA]]</f>
        <v>0.69689662675440356</v>
      </c>
      <c r="V134">
        <v>3.70744678572493</v>
      </c>
      <c r="W134">
        <v>758.15</v>
      </c>
      <c r="X134">
        <v>859.8</v>
      </c>
      <c r="Y134">
        <v>665</v>
      </c>
      <c r="Z134">
        <v>859.8</v>
      </c>
      <c r="AA134">
        <v>538.75</v>
      </c>
      <c r="AB134">
        <v>859.8</v>
      </c>
      <c r="AC134" s="2">
        <f>(Table2[[#This Row],[Close Price]]/Table2[[#This Row],[Day Low]])-1</f>
        <v>0.11429136714370514</v>
      </c>
      <c r="AD134" s="2">
        <f>(Table2[[#This Row],[Day High]]/Table2[[#This Row],[Close Price]])-1</f>
        <v>1.7755681818181879E-2</v>
      </c>
      <c r="AE134" s="2">
        <f>(Table2[[#This Row],[Close Price]]/Table2[[#This Row],[Current Week Low]])-1</f>
        <v>0.27037593984962394</v>
      </c>
      <c r="AF134" s="2">
        <f>(Table2[[#This Row],[Current Week High]]/Table2[[#This Row],[Close Price]])-1</f>
        <v>1.7755681818181879E-2</v>
      </c>
      <c r="AG134" s="2">
        <f>(Table2[[#This Row],[Close Price]]/Table2[[#This Row],[Current Month Low]])-1</f>
        <v>0.56807424593967504</v>
      </c>
      <c r="AH134" s="2">
        <f>(Table2[[#This Row],[Current Month High]]/Table2[[#This Row],[Close Price]])-1</f>
        <v>1.7755681818181879E-2</v>
      </c>
      <c r="AI134">
        <v>1.7755681818181801</v>
      </c>
      <c r="AJ134">
        <v>127.73958754549101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0.81</v>
      </c>
      <c r="AM134" t="s">
        <v>10656</v>
      </c>
      <c r="AN134">
        <v>52.49</v>
      </c>
      <c r="AO134" t="s">
        <v>10656</v>
      </c>
      <c r="AP134">
        <v>3.7059380986955E-2</v>
      </c>
      <c r="AQ134">
        <f>(Table2[[#This Row],[Sharpe Ratio]]-AVERAGE(Table2[Sharpe Ratio]))/_xlfn.STDEV.P(Table2[Sharpe Ratio])</f>
        <v>-0.33804011153008307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12.127315282518671</v>
      </c>
      <c r="AS134">
        <f>_xlfn.RANK.AVG(Table2[[#This Row],[1Y Return vs Nifty Z-Score]],Table2[1Y Return vs Nifty Z-Score])</f>
        <v>101</v>
      </c>
      <c r="AT134">
        <f>_xlfn.RANK.AVG(Table2[[#This Row],[6M Return vs Nifty Z-Score]],Table2[6M Return vs Nifty Z-Score])</f>
        <v>17</v>
      </c>
      <c r="AU134">
        <f>_xlfn.RANK.AVG(Table2[[#This Row],[Sharpe Ratio Z-Score]],Table2[Sharpe Ratio Z-Score])</f>
        <v>432</v>
      </c>
      <c r="AV134">
        <f>(Table2[[#This Row],[Rank 1Y]]+Table2[[#This Row],[Rank 6M]]+Table2[[#This Row],[Rank Sharpe]])/3</f>
        <v>183.33333333333334</v>
      </c>
    </row>
    <row r="135" spans="1:48" x14ac:dyDescent="0.3">
      <c r="A135" t="s">
        <v>1689</v>
      </c>
      <c r="B135" t="s">
        <v>1690</v>
      </c>
      <c r="C135" t="s">
        <v>10622</v>
      </c>
      <c r="D135" t="s">
        <v>92</v>
      </c>
      <c r="E135">
        <v>5048.7528967549997</v>
      </c>
      <c r="F135">
        <v>1282.8</v>
      </c>
      <c r="G135">
        <v>51.072801769934202</v>
      </c>
      <c r="H135">
        <f>(Table2[[#This Row],[1Y Return vs Nifty]]-AVERAGE(Table2[1Y Return vs Nifty]))/_xlfn.STDEV.P(Table2[1Y Return vs Nifty])</f>
        <v>0.30237654127177432</v>
      </c>
      <c r="I135">
        <v>-8.9378346629931702</v>
      </c>
      <c r="J135">
        <f>(Table2[[#This Row],[1M Return vs Nifty]]-AVERAGE(Table2[1M Return vs Nifty]))/_xlfn.STDEV.P(Table2[1M Return vs Nifty])</f>
        <v>-0.99453961618693654</v>
      </c>
      <c r="K135">
        <v>60.078359173650902</v>
      </c>
      <c r="L135">
        <f>(Table2[[#This Row],[6M Return vs Nifty]]-AVERAGE(Table2[6M Return vs Nifty]))/_xlfn.STDEV.P(Table2[6M Return vs Nifty])</f>
        <v>1.7768058887782945</v>
      </c>
      <c r="M135">
        <v>6.37167371430247</v>
      </c>
      <c r="N135">
        <f>(Table2[[#This Row],[1W Return vs Nifty]]-AVERAGE(Table2[1W Return vs Nifty]))/_xlfn.STDEV.P(Table2[1W Return vs Nifty])</f>
        <v>0.77963071458592292</v>
      </c>
      <c r="O135">
        <v>1259.33</v>
      </c>
      <c r="P135">
        <v>1228.57002612003</v>
      </c>
      <c r="Q135">
        <v>959.25406176064496</v>
      </c>
      <c r="R135">
        <v>60.6038095384068</v>
      </c>
      <c r="S135" s="2">
        <f>(Table2[[#This Row],[Close Price]]-Table2[[#This Row],[20D EMA]])/Table2[[#This Row],[20D EMA]]</f>
        <v>1.8636894221530521E-2</v>
      </c>
      <c r="T135" s="2">
        <f>(Table2[[#This Row],[Close Price]]-Table2[[#This Row],[50D EMA]])/Table2[[#This Row],[50D EMA]]</f>
        <v>4.4140726801902105E-2</v>
      </c>
      <c r="U135" s="2">
        <f>(Table2[[#This Row],[Close Price]]-Table2[[#This Row],[200D EMA]])/Table2[[#This Row],[200D EMA]]</f>
        <v>0.33728909903754656</v>
      </c>
      <c r="V135">
        <v>5.9319077206676403E-2</v>
      </c>
      <c r="W135">
        <v>1276.2</v>
      </c>
      <c r="X135">
        <v>1315</v>
      </c>
      <c r="Y135">
        <v>1179</v>
      </c>
      <c r="Z135">
        <v>1317</v>
      </c>
      <c r="AA135">
        <v>1132.2</v>
      </c>
      <c r="AB135">
        <v>1317</v>
      </c>
      <c r="AC135" s="2">
        <f>(Table2[[#This Row],[Close Price]]/Table2[[#This Row],[Day Low]])-1</f>
        <v>5.1716031969910592E-3</v>
      </c>
      <c r="AD135" s="2">
        <f>(Table2[[#This Row],[Day High]]/Table2[[#This Row],[Close Price]])-1</f>
        <v>2.5101340816962914E-2</v>
      </c>
      <c r="AE135" s="2">
        <f>(Table2[[#This Row],[Close Price]]/Table2[[#This Row],[Current Week Low]])-1</f>
        <v>8.8040712468193449E-2</v>
      </c>
      <c r="AF135" s="2">
        <f>(Table2[[#This Row],[Current Week High]]/Table2[[#This Row],[Close Price]])-1</f>
        <v>2.666043030869969E-2</v>
      </c>
      <c r="AG135" s="2">
        <f>(Table2[[#This Row],[Close Price]]/Table2[[#This Row],[Current Month Low]])-1</f>
        <v>0.1330153683094859</v>
      </c>
      <c r="AH135" s="2">
        <f>(Table2[[#This Row],[Current Month High]]/Table2[[#This Row],[Close Price]])-1</f>
        <v>2.666043030869969E-2</v>
      </c>
      <c r="AI135">
        <v>24.158091674462099</v>
      </c>
      <c r="AJ135">
        <v>110.29508196721299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</v>
      </c>
      <c r="AM135">
        <v>0</v>
      </c>
      <c r="AN135">
        <v>4.0999999999999996</v>
      </c>
      <c r="AO135" t="s">
        <v>10656</v>
      </c>
      <c r="AP135">
        <v>8.1362751358166993E-2</v>
      </c>
      <c r="AQ135">
        <f>(Table2[[#This Row],[Sharpe Ratio]]-AVERAGE(Table2[Sharpe Ratio]))/_xlfn.STDEV.P(Table2[Sharpe Ratio])</f>
        <v>0.17204569170416023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2.0363192201532154</v>
      </c>
      <c r="AS135">
        <f>_xlfn.RANK.AVG(Table2[[#This Row],[1Y Return vs Nifty Z-Score]],Table2[1Y Return vs Nifty Z-Score])</f>
        <v>213</v>
      </c>
      <c r="AT135">
        <f>_xlfn.RANK.AVG(Table2[[#This Row],[6M Return vs Nifty Z-Score]],Table2[6M Return vs Nifty Z-Score])</f>
        <v>42</v>
      </c>
      <c r="AU135">
        <f>_xlfn.RANK.AVG(Table2[[#This Row],[Sharpe Ratio Z-Score]],Table2[Sharpe Ratio Z-Score])</f>
        <v>297</v>
      </c>
      <c r="AV135">
        <f>(Table2[[#This Row],[Rank 1Y]]+Table2[[#This Row],[Rank 6M]]+Table2[[#This Row],[Rank Sharpe]])/3</f>
        <v>184</v>
      </c>
    </row>
    <row r="136" spans="1:48" x14ac:dyDescent="0.3">
      <c r="A136" t="s">
        <v>1476</v>
      </c>
      <c r="B136" t="s">
        <v>1477</v>
      </c>
      <c r="C136" t="s">
        <v>10624</v>
      </c>
      <c r="D136" t="s">
        <v>378</v>
      </c>
      <c r="E136">
        <v>7000.5537679999998</v>
      </c>
      <c r="F136">
        <v>141.54</v>
      </c>
      <c r="G136">
        <v>78.962904887252407</v>
      </c>
      <c r="H136">
        <f>(Table2[[#This Row],[1Y Return vs Nifty]]-AVERAGE(Table2[1Y Return vs Nifty]))/_xlfn.STDEV.P(Table2[1Y Return vs Nifty])</f>
        <v>0.73725700507800496</v>
      </c>
      <c r="I136">
        <v>-13.4333103250538</v>
      </c>
      <c r="J136">
        <f>(Table2[[#This Row],[1M Return vs Nifty]]-AVERAGE(Table2[1M Return vs Nifty]))/_xlfn.STDEV.P(Table2[1M Return vs Nifty])</f>
        <v>-1.3801523971474743</v>
      </c>
      <c r="K136">
        <v>26.133959699831699</v>
      </c>
      <c r="L136">
        <f>(Table2[[#This Row],[6M Return vs Nifty]]-AVERAGE(Table2[6M Return vs Nifty]))/_xlfn.STDEV.P(Table2[6M Return vs Nifty])</f>
        <v>0.62582680150558379</v>
      </c>
      <c r="M136">
        <v>6.20064253685113</v>
      </c>
      <c r="N136">
        <f>(Table2[[#This Row],[1W Return vs Nifty]]-AVERAGE(Table2[1W Return vs Nifty]))/_xlfn.STDEV.P(Table2[1W Return vs Nifty])</f>
        <v>0.74212312389789048</v>
      </c>
      <c r="O136">
        <v>138.21</v>
      </c>
      <c r="P136">
        <v>134.32415548923001</v>
      </c>
      <c r="Q136">
        <v>110.463909375</v>
      </c>
      <c r="R136">
        <v>63.666334314703001</v>
      </c>
      <c r="S136" s="2">
        <f>(Table2[[#This Row],[Close Price]]-Table2[[#This Row],[20D EMA]])/Table2[[#This Row],[20D EMA]]</f>
        <v>2.4093770349468083E-2</v>
      </c>
      <c r="T136" s="2">
        <f>(Table2[[#This Row],[Close Price]]-Table2[[#This Row],[50D EMA]])/Table2[[#This Row],[50D EMA]]</f>
        <v>5.3719634301728728E-2</v>
      </c>
      <c r="U136" s="2">
        <f>(Table2[[#This Row],[Close Price]]-Table2[[#This Row],[200D EMA]])/Table2[[#This Row],[200D EMA]]</f>
        <v>0.28132347298612881</v>
      </c>
      <c r="V136">
        <v>0.29182210046884299</v>
      </c>
      <c r="W136">
        <v>140.1</v>
      </c>
      <c r="X136">
        <v>144.85</v>
      </c>
      <c r="Y136">
        <v>132.19999999999999</v>
      </c>
      <c r="Z136">
        <v>146.25</v>
      </c>
      <c r="AA136">
        <v>128.61000000000001</v>
      </c>
      <c r="AB136">
        <v>149.35</v>
      </c>
      <c r="AC136" s="2">
        <f>(Table2[[#This Row],[Close Price]]/Table2[[#This Row],[Day Low]])-1</f>
        <v>1.0278372591006502E-2</v>
      </c>
      <c r="AD136" s="2">
        <f>(Table2[[#This Row],[Day High]]/Table2[[#This Row],[Close Price]])-1</f>
        <v>2.3385615373745949E-2</v>
      </c>
      <c r="AE136" s="2">
        <f>(Table2[[#This Row],[Close Price]]/Table2[[#This Row],[Current Week Low]])-1</f>
        <v>7.0650529500756454E-2</v>
      </c>
      <c r="AF136" s="2">
        <f>(Table2[[#This Row],[Current Week High]]/Table2[[#This Row],[Close Price]])-1</f>
        <v>3.3276812208562934E-2</v>
      </c>
      <c r="AG136" s="2">
        <f>(Table2[[#This Row],[Close Price]]/Table2[[#This Row],[Current Month Low]])-1</f>
        <v>0.1005365057149521</v>
      </c>
      <c r="AH136" s="2">
        <f>(Table2[[#This Row],[Current Month High]]/Table2[[#This Row],[Close Price]])-1</f>
        <v>5.5178748057086446E-2</v>
      </c>
      <c r="AI136">
        <v>20.072064434082201</v>
      </c>
      <c r="AJ136">
        <v>117.58647194465701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0.35</v>
      </c>
      <c r="AM136" t="s">
        <v>10656</v>
      </c>
      <c r="AN136">
        <v>9.07</v>
      </c>
      <c r="AO136" t="s">
        <v>10656</v>
      </c>
      <c r="AP136">
        <v>9.1798003679468998E-2</v>
      </c>
      <c r="AQ136">
        <f>(Table2[[#This Row],[Sharpe Ratio]]-AVERAGE(Table2[Sharpe Ratio]))/_xlfn.STDEV.P(Table2[Sharpe Ratio])</f>
        <v>0.29219172162612073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1.0172462549601256</v>
      </c>
      <c r="AS136">
        <f>_xlfn.RANK.AVG(Table2[[#This Row],[1Y Return vs Nifty Z-Score]],Table2[1Y Return vs Nifty Z-Score])</f>
        <v>131</v>
      </c>
      <c r="AT136">
        <f>_xlfn.RANK.AVG(Table2[[#This Row],[6M Return vs Nifty Z-Score]],Table2[6M Return vs Nifty Z-Score])</f>
        <v>165</v>
      </c>
      <c r="AU136">
        <f>_xlfn.RANK.AVG(Table2[[#This Row],[Sharpe Ratio Z-Score]],Table2[Sharpe Ratio Z-Score])</f>
        <v>261</v>
      </c>
      <c r="AV136">
        <f>(Table2[[#This Row],[Rank 1Y]]+Table2[[#This Row],[Rank 6M]]+Table2[[#This Row],[Rank Sharpe]])/3</f>
        <v>185.66666666666666</v>
      </c>
    </row>
    <row r="137" spans="1:48" x14ac:dyDescent="0.3">
      <c r="A137" t="s">
        <v>677</v>
      </c>
      <c r="B137" t="s">
        <v>678</v>
      </c>
      <c r="C137" t="s">
        <v>10615</v>
      </c>
      <c r="D137" t="s">
        <v>51</v>
      </c>
      <c r="E137">
        <v>26939.336468699999</v>
      </c>
      <c r="F137">
        <v>1071.1500000000001</v>
      </c>
      <c r="G137">
        <v>77.831570538672906</v>
      </c>
      <c r="H137">
        <f>(Table2[[#This Row],[1Y Return vs Nifty]]-AVERAGE(Table2[1Y Return vs Nifty]))/_xlfn.STDEV.P(Table2[1Y Return vs Nifty])</f>
        <v>0.71961651073631605</v>
      </c>
      <c r="I137">
        <v>21.818574612407701</v>
      </c>
      <c r="J137">
        <f>(Table2[[#This Row],[1M Return vs Nifty]]-AVERAGE(Table2[1M Return vs Nifty]))/_xlfn.STDEV.P(Table2[1M Return vs Nifty])</f>
        <v>1.6436827666279228</v>
      </c>
      <c r="K137">
        <v>49.420072856169199</v>
      </c>
      <c r="L137">
        <f>(Table2[[#This Row],[6M Return vs Nifty]]-AVERAGE(Table2[6M Return vs Nifty]))/_xlfn.STDEV.P(Table2[6M Return vs Nifty])</f>
        <v>1.4154071058347926</v>
      </c>
      <c r="M137">
        <v>4.4330706243329896</v>
      </c>
      <c r="N137">
        <f>(Table2[[#This Row],[1W Return vs Nifty]]-AVERAGE(Table2[1W Return vs Nifty]))/_xlfn.STDEV.P(Table2[1W Return vs Nifty])</f>
        <v>0.35448991693329845</v>
      </c>
      <c r="O137">
        <v>980.99</v>
      </c>
      <c r="P137">
        <v>891.87319875058199</v>
      </c>
      <c r="Q137">
        <v>726.44047551405504</v>
      </c>
      <c r="R137">
        <v>70.402589777315299</v>
      </c>
      <c r="S137" s="2">
        <f>(Table2[[#This Row],[Close Price]]-Table2[[#This Row],[20D EMA]])/Table2[[#This Row],[20D EMA]]</f>
        <v>9.1907155016870801E-2</v>
      </c>
      <c r="T137" s="2">
        <f>(Table2[[#This Row],[Close Price]]-Table2[[#This Row],[50D EMA]])/Table2[[#This Row],[50D EMA]]</f>
        <v>0.20101153560905916</v>
      </c>
      <c r="U137" s="2">
        <f>(Table2[[#This Row],[Close Price]]-Table2[[#This Row],[200D EMA]])/Table2[[#This Row],[200D EMA]]</f>
        <v>0.47451860972093601</v>
      </c>
      <c r="V137">
        <v>0.70149543934109304</v>
      </c>
      <c r="W137">
        <v>1059.8</v>
      </c>
      <c r="X137">
        <v>1080</v>
      </c>
      <c r="Y137">
        <v>955.55</v>
      </c>
      <c r="Z137">
        <v>1080</v>
      </c>
      <c r="AA137">
        <v>915.75</v>
      </c>
      <c r="AB137">
        <v>1080</v>
      </c>
      <c r="AC137" s="2">
        <f>(Table2[[#This Row],[Close Price]]/Table2[[#This Row],[Day Low]])-1</f>
        <v>1.0709567842989376E-2</v>
      </c>
      <c r="AD137" s="2">
        <f>(Table2[[#This Row],[Day High]]/Table2[[#This Row],[Close Price]])-1</f>
        <v>8.2621481585212209E-3</v>
      </c>
      <c r="AE137" s="2">
        <f>(Table2[[#This Row],[Close Price]]/Table2[[#This Row],[Current Week Low]])-1</f>
        <v>0.12097744754329987</v>
      </c>
      <c r="AF137" s="2">
        <f>(Table2[[#This Row],[Current Week High]]/Table2[[#This Row],[Close Price]])-1</f>
        <v>8.2621481585212209E-3</v>
      </c>
      <c r="AG137" s="2">
        <f>(Table2[[#This Row],[Close Price]]/Table2[[#This Row],[Current Month Low]])-1</f>
        <v>0.1696969696969699</v>
      </c>
      <c r="AH137" s="2">
        <f>(Table2[[#This Row],[Current Month High]]/Table2[[#This Row],[Close Price]])-1</f>
        <v>8.2621481585212209E-3</v>
      </c>
      <c r="AI137">
        <v>0.82621481585212198</v>
      </c>
      <c r="AJ137">
        <v>115.54482342287901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0.43</v>
      </c>
      <c r="AM137" t="s">
        <v>10656</v>
      </c>
      <c r="AN137">
        <v>10.039999999999999</v>
      </c>
      <c r="AO137" t="s">
        <v>10656</v>
      </c>
      <c r="AP137">
        <v>6.5477799946645002E-2</v>
      </c>
      <c r="AQ137">
        <f>(Table2[[#This Row],[Sharpe Ratio]]-AVERAGE(Table2[Sharpe Ratio]))/_xlfn.STDEV.P(Table2[Sharpe Ratio])</f>
        <v>-1.084531934515238E-2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4.1223509807871777</v>
      </c>
      <c r="AS137">
        <f>_xlfn.RANK.AVG(Table2[[#This Row],[1Y Return vs Nifty Z-Score]],Table2[1Y Return vs Nifty Z-Score])</f>
        <v>134</v>
      </c>
      <c r="AT137">
        <f>_xlfn.RANK.AVG(Table2[[#This Row],[6M Return vs Nifty Z-Score]],Table2[6M Return vs Nifty Z-Score])</f>
        <v>65</v>
      </c>
      <c r="AU137">
        <f>_xlfn.RANK.AVG(Table2[[#This Row],[Sharpe Ratio Z-Score]],Table2[Sharpe Ratio Z-Score])</f>
        <v>359</v>
      </c>
      <c r="AV137">
        <f>(Table2[[#This Row],[Rank 1Y]]+Table2[[#This Row],[Rank 6M]]+Table2[[#This Row],[Rank Sharpe]])/3</f>
        <v>186</v>
      </c>
    </row>
    <row r="138" spans="1:48" x14ac:dyDescent="0.3">
      <c r="A138" t="s">
        <v>1608</v>
      </c>
      <c r="B138" t="s">
        <v>1609</v>
      </c>
      <c r="C138" t="s">
        <v>10613</v>
      </c>
      <c r="D138" t="s">
        <v>1610</v>
      </c>
      <c r="E138">
        <v>5759.5823854800001</v>
      </c>
      <c r="F138">
        <v>1099.4000000000001</v>
      </c>
      <c r="G138">
        <v>73.653607507157105</v>
      </c>
      <c r="H138">
        <f>(Table2[[#This Row],[1Y Return vs Nifty]]-AVERAGE(Table2[1Y Return vs Nifty]))/_xlfn.STDEV.P(Table2[1Y Return vs Nifty])</f>
        <v>0.65447101832748111</v>
      </c>
      <c r="I138">
        <v>12.9452904775143</v>
      </c>
      <c r="J138">
        <f>(Table2[[#This Row],[1M Return vs Nifty]]-AVERAGE(Table2[1M Return vs Nifty]))/_xlfn.STDEV.P(Table2[1M Return vs Nifty])</f>
        <v>0.88255045745180105</v>
      </c>
      <c r="K138">
        <v>52.742590248174501</v>
      </c>
      <c r="L138">
        <f>(Table2[[#This Row],[6M Return vs Nifty]]-AVERAGE(Table2[6M Return vs Nifty]))/_xlfn.STDEV.P(Table2[6M Return vs Nifty])</f>
        <v>1.528066280678863</v>
      </c>
      <c r="M138">
        <v>5.1959195087791397</v>
      </c>
      <c r="N138">
        <f>(Table2[[#This Row],[1W Return vs Nifty]]-AVERAGE(Table2[1W Return vs Nifty]))/_xlfn.STDEV.P(Table2[1W Return vs Nifty])</f>
        <v>0.5217846999138398</v>
      </c>
      <c r="O138">
        <v>1078.8599999999999</v>
      </c>
      <c r="P138">
        <v>1019.21091988834</v>
      </c>
      <c r="Q138">
        <v>825.04551490571998</v>
      </c>
      <c r="R138">
        <v>60.435649292662298</v>
      </c>
      <c r="S138" s="2">
        <f>(Table2[[#This Row],[Close Price]]-Table2[[#This Row],[20D EMA]])/Table2[[#This Row],[20D EMA]]</f>
        <v>1.9038614834176994E-2</v>
      </c>
      <c r="T138" s="2">
        <f>(Table2[[#This Row],[Close Price]]-Table2[[#This Row],[50D EMA]])/Table2[[#This Row],[50D EMA]]</f>
        <v>7.8677610832942488E-2</v>
      </c>
      <c r="U138" s="2">
        <f>(Table2[[#This Row],[Close Price]]-Table2[[#This Row],[200D EMA]])/Table2[[#This Row],[200D EMA]]</f>
        <v>0.3325325453416122</v>
      </c>
      <c r="V138">
        <v>0.87097410026470401</v>
      </c>
      <c r="W138">
        <v>1093.3499999999999</v>
      </c>
      <c r="X138">
        <v>1138.7</v>
      </c>
      <c r="Y138">
        <v>1036.7</v>
      </c>
      <c r="Z138">
        <v>1148</v>
      </c>
      <c r="AA138">
        <v>1010</v>
      </c>
      <c r="AB138">
        <v>1180</v>
      </c>
      <c r="AC138" s="2">
        <f>(Table2[[#This Row],[Close Price]]/Table2[[#This Row],[Day Low]])-1</f>
        <v>5.5334522339600678E-3</v>
      </c>
      <c r="AD138" s="2">
        <f>(Table2[[#This Row],[Day High]]/Table2[[#This Row],[Close Price]])-1</f>
        <v>3.5746770965981334E-2</v>
      </c>
      <c r="AE138" s="2">
        <f>(Table2[[#This Row],[Close Price]]/Table2[[#This Row],[Current Week Low]])-1</f>
        <v>6.0480370406096329E-2</v>
      </c>
      <c r="AF138" s="2">
        <f>(Table2[[#This Row],[Current Week High]]/Table2[[#This Row],[Close Price]])-1</f>
        <v>4.4205930507549507E-2</v>
      </c>
      <c r="AG138" s="2">
        <f>(Table2[[#This Row],[Close Price]]/Table2[[#This Row],[Current Month Low]])-1</f>
        <v>8.8514851485148593E-2</v>
      </c>
      <c r="AH138" s="2">
        <f>(Table2[[#This Row],[Current Month High]]/Table2[[#This Row],[Close Price]])-1</f>
        <v>7.3312716026923797E-2</v>
      </c>
      <c r="AI138">
        <v>7.3312716026923797</v>
      </c>
      <c r="AJ138">
        <v>105.495327102803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0.12</v>
      </c>
      <c r="AM138" t="s">
        <v>10656</v>
      </c>
      <c r="AN138">
        <v>4.66</v>
      </c>
      <c r="AO138" t="s">
        <v>10656</v>
      </c>
      <c r="AP138">
        <v>6.4047025868848001E-2</v>
      </c>
      <c r="AQ138">
        <f>(Table2[[#This Row],[Sharpe Ratio]]-AVERAGE(Table2[Sharpe Ratio]))/_xlfn.STDEV.P(Table2[Sharpe Ratio])</f>
        <v>-2.7318502730632389E-2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3.5595539536413527</v>
      </c>
      <c r="AS138">
        <f>_xlfn.RANK.AVG(Table2[[#This Row],[1Y Return vs Nifty Z-Score]],Table2[1Y Return vs Nifty Z-Score])</f>
        <v>145</v>
      </c>
      <c r="AT138">
        <f>_xlfn.RANK.AVG(Table2[[#This Row],[6M Return vs Nifty Z-Score]],Table2[6M Return vs Nifty Z-Score])</f>
        <v>57</v>
      </c>
      <c r="AU138">
        <f>_xlfn.RANK.AVG(Table2[[#This Row],[Sharpe Ratio Z-Score]],Table2[Sharpe Ratio Z-Score])</f>
        <v>362</v>
      </c>
      <c r="AV138">
        <f>(Table2[[#This Row],[Rank 1Y]]+Table2[[#This Row],[Rank 6M]]+Table2[[#This Row],[Rank Sharpe]])/3</f>
        <v>188</v>
      </c>
    </row>
    <row r="139" spans="1:48" x14ac:dyDescent="0.3">
      <c r="A139" t="s">
        <v>992</v>
      </c>
      <c r="B139" t="s">
        <v>993</v>
      </c>
      <c r="C139" t="s">
        <v>10617</v>
      </c>
      <c r="D139" t="s">
        <v>63</v>
      </c>
      <c r="E139">
        <v>14581.6046065799</v>
      </c>
      <c r="F139">
        <v>34.479999999999997</v>
      </c>
      <c r="G139">
        <v>71.641526042477906</v>
      </c>
      <c r="H139">
        <f>(Table2[[#This Row],[1Y Return vs Nifty]]-AVERAGE(Table2[1Y Return vs Nifty]))/_xlfn.STDEV.P(Table2[1Y Return vs Nifty])</f>
        <v>0.62309734728385291</v>
      </c>
      <c r="I139">
        <v>32.0501905470908</v>
      </c>
      <c r="J139">
        <f>(Table2[[#This Row],[1M Return vs Nifty]]-AVERAGE(Table2[1M Return vs Nifty]))/_xlfn.STDEV.P(Table2[1M Return vs Nifty])</f>
        <v>2.521330021531488</v>
      </c>
      <c r="K139">
        <v>22.935439241965099</v>
      </c>
      <c r="L139">
        <f>(Table2[[#This Row],[6M Return vs Nifty]]-AVERAGE(Table2[6M Return vs Nifty]))/_xlfn.STDEV.P(Table2[6M Return vs Nifty])</f>
        <v>0.51737208690508474</v>
      </c>
      <c r="M139">
        <v>16.593368238878799</v>
      </c>
      <c r="N139">
        <f>(Table2[[#This Row],[1W Return vs Nifty]]-AVERAGE(Table2[1W Return vs Nifty]))/_xlfn.STDEV.P(Table2[1W Return vs Nifty])</f>
        <v>3.0212754256795482</v>
      </c>
      <c r="O139">
        <v>32.39</v>
      </c>
      <c r="P139">
        <v>30.498791995976202</v>
      </c>
      <c r="Q139">
        <v>26.388199595664801</v>
      </c>
      <c r="R139">
        <v>74.210312998341706</v>
      </c>
      <c r="S139" s="2">
        <f>(Table2[[#This Row],[Close Price]]-Table2[[#This Row],[20D EMA]])/Table2[[#This Row],[20D EMA]]</f>
        <v>6.4526088298857559E-2</v>
      </c>
      <c r="T139" s="2">
        <f>(Table2[[#This Row],[Close Price]]-Table2[[#This Row],[50D EMA]])/Table2[[#This Row],[50D EMA]]</f>
        <v>0.13053658008976382</v>
      </c>
      <c r="U139" s="2">
        <f>(Table2[[#This Row],[Close Price]]-Table2[[#This Row],[200D EMA]])/Table2[[#This Row],[200D EMA]]</f>
        <v>0.30664465663904411</v>
      </c>
      <c r="V139">
        <v>1.7331058260325001</v>
      </c>
      <c r="W139">
        <v>34.479999999999997</v>
      </c>
      <c r="X139">
        <v>38.11</v>
      </c>
      <c r="Y139">
        <v>31.6</v>
      </c>
      <c r="Z139">
        <v>38.11</v>
      </c>
      <c r="AA139">
        <v>29.26</v>
      </c>
      <c r="AB139">
        <v>38.11</v>
      </c>
      <c r="AC139" s="2">
        <f>(Table2[[#This Row],[Close Price]]/Table2[[#This Row],[Day Low]])-1</f>
        <v>0</v>
      </c>
      <c r="AD139" s="2">
        <f>(Table2[[#This Row],[Day High]]/Table2[[#This Row],[Close Price]])-1</f>
        <v>0.10527842227378192</v>
      </c>
      <c r="AE139" s="2">
        <f>(Table2[[#This Row],[Close Price]]/Table2[[#This Row],[Current Week Low]])-1</f>
        <v>9.1139240506328933E-2</v>
      </c>
      <c r="AF139" s="2">
        <f>(Table2[[#This Row],[Current Week High]]/Table2[[#This Row],[Close Price]])-1</f>
        <v>0.10527842227378192</v>
      </c>
      <c r="AG139" s="2">
        <f>(Table2[[#This Row],[Close Price]]/Table2[[#This Row],[Current Month Low]])-1</f>
        <v>0.17840054682159923</v>
      </c>
      <c r="AH139" s="2">
        <f>(Table2[[#This Row],[Current Month High]]/Table2[[#This Row],[Close Price]])-1</f>
        <v>0.10527842227378192</v>
      </c>
      <c r="AI139">
        <v>10.5278422273781</v>
      </c>
      <c r="AJ139">
        <v>121.73633440514401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0.22</v>
      </c>
      <c r="AM139" t="s">
        <v>10656</v>
      </c>
      <c r="AN139">
        <v>10.65</v>
      </c>
      <c r="AO139" t="s">
        <v>10656</v>
      </c>
      <c r="AP139">
        <v>0.10477110719201101</v>
      </c>
      <c r="AQ139">
        <f>(Table2[[#This Row],[Sharpe Ratio]]-AVERAGE(Table2[Sharpe Ratio]))/_xlfn.STDEV.P(Table2[Sharpe Ratio])</f>
        <v>0.44155724100285665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7.1246321224028311</v>
      </c>
      <c r="AS139">
        <f>_xlfn.RANK.AVG(Table2[[#This Row],[1Y Return vs Nifty Z-Score]],Table2[1Y Return vs Nifty Z-Score])</f>
        <v>150</v>
      </c>
      <c r="AT139">
        <f>_xlfn.RANK.AVG(Table2[[#This Row],[6M Return vs Nifty Z-Score]],Table2[6M Return vs Nifty Z-Score])</f>
        <v>185</v>
      </c>
      <c r="AU139">
        <f>_xlfn.RANK.AVG(Table2[[#This Row],[Sharpe Ratio Z-Score]],Table2[Sharpe Ratio Z-Score])</f>
        <v>230</v>
      </c>
      <c r="AV139">
        <f>(Table2[[#This Row],[Rank 1Y]]+Table2[[#This Row],[Rank 6M]]+Table2[[#This Row],[Rank Sharpe]])/3</f>
        <v>188.33333333333334</v>
      </c>
    </row>
    <row r="140" spans="1:48" x14ac:dyDescent="0.3">
      <c r="A140" t="s">
        <v>1375</v>
      </c>
      <c r="B140" t="s">
        <v>1376</v>
      </c>
      <c r="C140" t="s">
        <v>10618</v>
      </c>
      <c r="D140" t="s">
        <v>1377</v>
      </c>
      <c r="E140">
        <v>8158.7395350449997</v>
      </c>
      <c r="F140">
        <v>412.15</v>
      </c>
      <c r="G140">
        <v>61.698824908850099</v>
      </c>
      <c r="H140">
        <f>(Table2[[#This Row],[1Y Return vs Nifty]]-AVERAGE(Table2[1Y Return vs Nifty]))/_xlfn.STDEV.P(Table2[1Y Return vs Nifty])</f>
        <v>0.46806434284171794</v>
      </c>
      <c r="I140">
        <v>-19.378277730563902</v>
      </c>
      <c r="J140">
        <f>(Table2[[#This Row],[1M Return vs Nifty]]-AVERAGE(Table2[1M Return vs Nifty]))/_xlfn.STDEV.P(Table2[1M Return vs Nifty])</f>
        <v>-1.890099638838844</v>
      </c>
      <c r="K140">
        <v>35.418087429788699</v>
      </c>
      <c r="L140">
        <f>(Table2[[#This Row],[6M Return vs Nifty]]-AVERAGE(Table2[6M Return vs Nifty]))/_xlfn.STDEV.P(Table2[6M Return vs Nifty])</f>
        <v>0.94063092313958097</v>
      </c>
      <c r="M140">
        <v>-3.26090681154886</v>
      </c>
      <c r="N140">
        <f>(Table2[[#This Row],[1W Return vs Nifty]]-AVERAGE(Table2[1W Return vs Nifty]))/_xlfn.STDEV.P(Table2[1W Return vs Nifty])</f>
        <v>-1.3328197346073887</v>
      </c>
      <c r="O140">
        <v>436.49</v>
      </c>
      <c r="P140">
        <v>459.68183067832501</v>
      </c>
      <c r="Q140">
        <v>387.899584266413</v>
      </c>
      <c r="R140">
        <v>19.218425357062799</v>
      </c>
      <c r="S140" s="2">
        <f>(Table2[[#This Row],[Close Price]]-Table2[[#This Row],[20D EMA]])/Table2[[#This Row],[20D EMA]]</f>
        <v>-5.5763018625856337E-2</v>
      </c>
      <c r="T140" s="2">
        <f>(Table2[[#This Row],[Close Price]]-Table2[[#This Row],[50D EMA]])/Table2[[#This Row],[50D EMA]]</f>
        <v>-0.10340158671963422</v>
      </c>
      <c r="U140" s="2">
        <f>(Table2[[#This Row],[Close Price]]-Table2[[#This Row],[200D EMA]])/Table2[[#This Row],[200D EMA]]</f>
        <v>6.2517251157793371E-2</v>
      </c>
      <c r="V140">
        <v>0.51507791096293898</v>
      </c>
      <c r="W140">
        <v>402.3</v>
      </c>
      <c r="X140">
        <v>423.5</v>
      </c>
      <c r="Y140">
        <v>395.55</v>
      </c>
      <c r="Z140">
        <v>423.5</v>
      </c>
      <c r="AA140">
        <v>393.5</v>
      </c>
      <c r="AB140">
        <v>506</v>
      </c>
      <c r="AC140" s="2">
        <f>(Table2[[#This Row],[Close Price]]/Table2[[#This Row],[Day Low]])-1</f>
        <v>2.4484215759383421E-2</v>
      </c>
      <c r="AD140" s="2">
        <f>(Table2[[#This Row],[Day High]]/Table2[[#This Row],[Close Price]])-1</f>
        <v>2.7538517530025564E-2</v>
      </c>
      <c r="AE140" s="2">
        <f>(Table2[[#This Row],[Close Price]]/Table2[[#This Row],[Current Week Low]])-1</f>
        <v>4.1966881557325086E-2</v>
      </c>
      <c r="AF140" s="2">
        <f>(Table2[[#This Row],[Current Week High]]/Table2[[#This Row],[Close Price]])-1</f>
        <v>2.7538517530025564E-2</v>
      </c>
      <c r="AG140" s="2">
        <f>(Table2[[#This Row],[Close Price]]/Table2[[#This Row],[Current Month Low]])-1</f>
        <v>4.7395171537484071E-2</v>
      </c>
      <c r="AH140" s="2">
        <f>(Table2[[#This Row],[Current Month High]]/Table2[[#This Row],[Close Price]])-1</f>
        <v>0.22770835860730321</v>
      </c>
      <c r="AI140">
        <v>42.666504913259701</v>
      </c>
      <c r="AJ140">
        <v>103.02955665024599</v>
      </c>
      <c r="AK140" t="str">
        <f>IF(AND(Table2[[#This Row],[20D EMA]]&gt;Table2[[#This Row],[50D EMA]],Table2[[#This Row],[50D EMA]]&gt;Table2[[#This Row],[200D EMA]]),"Uptrend","Downtrend/NoTrend")</f>
        <v>Downtrend/NoTrend</v>
      </c>
      <c r="AL140">
        <v>-0.14000000000000001</v>
      </c>
      <c r="AM140" t="s">
        <v>10655</v>
      </c>
      <c r="AN140">
        <v>-5.41</v>
      </c>
      <c r="AO140" t="s">
        <v>10655</v>
      </c>
      <c r="AP140">
        <v>8.7132505568485993E-2</v>
      </c>
      <c r="AQ140">
        <f>(Table2[[#This Row],[Sharpe Ratio]]-AVERAGE(Table2[Sharpe Ratio]))/_xlfn.STDEV.P(Table2[Sharpe Ratio])</f>
        <v>0.23847561986030588</v>
      </c>
      <c r="AR1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0">
        <f>_xlfn.RANK.AVG(Table2[[#This Row],[1Y Return vs Nifty Z-Score]],Table2[1Y Return vs Nifty Z-Score])</f>
        <v>174</v>
      </c>
      <c r="AT140">
        <f>_xlfn.RANK.AVG(Table2[[#This Row],[6M Return vs Nifty Z-Score]],Table2[6M Return vs Nifty Z-Score])</f>
        <v>113</v>
      </c>
      <c r="AU140">
        <f>_xlfn.RANK.AVG(Table2[[#This Row],[Sharpe Ratio Z-Score]],Table2[Sharpe Ratio Z-Score])</f>
        <v>278</v>
      </c>
      <c r="AV140">
        <f>(Table2[[#This Row],[Rank 1Y]]+Table2[[#This Row],[Rank 6M]]+Table2[[#This Row],[Rank Sharpe]])/3</f>
        <v>188.33333333333334</v>
      </c>
    </row>
    <row r="141" spans="1:48" x14ac:dyDescent="0.3">
      <c r="A141" t="s">
        <v>447</v>
      </c>
      <c r="B141" t="s">
        <v>448</v>
      </c>
      <c r="C141" t="s">
        <v>10617</v>
      </c>
      <c r="D141" t="s">
        <v>101</v>
      </c>
      <c r="E141">
        <v>52388.099477925003</v>
      </c>
      <c r="F141">
        <v>133.71</v>
      </c>
      <c r="G141">
        <v>101.486838612131</v>
      </c>
      <c r="H141">
        <f>(Table2[[#This Row],[1Y Return vs Nifty]]-AVERAGE(Table2[1Y Return vs Nifty]))/_xlfn.STDEV.P(Table2[1Y Return vs Nifty])</f>
        <v>1.0884646970615357</v>
      </c>
      <c r="I141">
        <v>-9.4550779280740596</v>
      </c>
      <c r="J141">
        <f>(Table2[[#This Row],[1M Return vs Nifty]]-AVERAGE(Table2[1M Return vs Nifty]))/_xlfn.STDEV.P(Table2[1M Return vs Nifty])</f>
        <v>-1.0389076939777357</v>
      </c>
      <c r="K141">
        <v>0.13915263108652601</v>
      </c>
      <c r="L141">
        <f>(Table2[[#This Row],[6M Return vs Nifty]]-AVERAGE(Table2[6M Return vs Nifty]))/_xlfn.STDEV.P(Table2[6M Return vs Nifty])</f>
        <v>-0.25559928873622373</v>
      </c>
      <c r="M141">
        <v>-7.8339567079728001</v>
      </c>
      <c r="N141">
        <f>(Table2[[#This Row],[1W Return vs Nifty]]-AVERAGE(Table2[1W Return vs Nifty]))/_xlfn.STDEV.P(Table2[1W Return vs Nifty])</f>
        <v>-2.3357017019014434</v>
      </c>
      <c r="O141">
        <v>139.76</v>
      </c>
      <c r="P141">
        <v>139.43616831651099</v>
      </c>
      <c r="Q141">
        <v>119.255453222113</v>
      </c>
      <c r="R141">
        <v>31.010062966730398</v>
      </c>
      <c r="S141" s="2">
        <f>(Table2[[#This Row],[Close Price]]-Table2[[#This Row],[20D EMA]])/Table2[[#This Row],[20D EMA]]</f>
        <v>-4.3288494562106351E-2</v>
      </c>
      <c r="T141" s="2">
        <f>(Table2[[#This Row],[Close Price]]-Table2[[#This Row],[50D EMA]])/Table2[[#This Row],[50D EMA]]</f>
        <v>-4.1066592589613843E-2</v>
      </c>
      <c r="U141" s="2">
        <f>(Table2[[#This Row],[Close Price]]-Table2[[#This Row],[200D EMA]])/Table2[[#This Row],[200D EMA]]</f>
        <v>0.12120658961368788</v>
      </c>
      <c r="V141">
        <v>0.76984264842769401</v>
      </c>
      <c r="W141">
        <v>131.9</v>
      </c>
      <c r="X141">
        <v>135.9</v>
      </c>
      <c r="Y141">
        <v>131.9</v>
      </c>
      <c r="Z141">
        <v>143.75</v>
      </c>
      <c r="AA141">
        <v>131.9</v>
      </c>
      <c r="AB141">
        <v>150</v>
      </c>
      <c r="AC141" s="2">
        <f>(Table2[[#This Row],[Close Price]]/Table2[[#This Row],[Day Low]])-1</f>
        <v>1.3722517058377681E-2</v>
      </c>
      <c r="AD141" s="2">
        <f>(Table2[[#This Row],[Day High]]/Table2[[#This Row],[Close Price]])-1</f>
        <v>1.637873008750268E-2</v>
      </c>
      <c r="AE141" s="2">
        <f>(Table2[[#This Row],[Close Price]]/Table2[[#This Row],[Current Week Low]])-1</f>
        <v>1.3722517058377681E-2</v>
      </c>
      <c r="AF141" s="2">
        <f>(Table2[[#This Row],[Current Week High]]/Table2[[#This Row],[Close Price]])-1</f>
        <v>7.50878767481864E-2</v>
      </c>
      <c r="AG141" s="2">
        <f>(Table2[[#This Row],[Close Price]]/Table2[[#This Row],[Current Month Low]])-1</f>
        <v>1.3722517058377681E-2</v>
      </c>
      <c r="AH141" s="2">
        <f>(Table2[[#This Row],[Current Month High]]/Table2[[#This Row],[Close Price]])-1</f>
        <v>0.12183082791115085</v>
      </c>
      <c r="AI141">
        <v>27.514770772567498</v>
      </c>
      <c r="AJ141">
        <v>137.28482697426699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-0.06</v>
      </c>
      <c r="AM141" t="s">
        <v>10655</v>
      </c>
      <c r="AN141">
        <v>-1.39</v>
      </c>
      <c r="AO141" t="s">
        <v>10655</v>
      </c>
      <c r="AP141">
        <v>0.18398184100147599</v>
      </c>
      <c r="AQ141">
        <f>(Table2[[#This Row],[Sharpe Ratio]]-AVERAGE(Table2[Sharpe Ratio]))/_xlfn.STDEV.P(Table2[Sharpe Ratio])</f>
        <v>1.3535481446617164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-1.1881958428921509</v>
      </c>
      <c r="AS141">
        <f>_xlfn.RANK.AVG(Table2[[#This Row],[1Y Return vs Nifty Z-Score]],Table2[1Y Return vs Nifty Z-Score])</f>
        <v>93</v>
      </c>
      <c r="AT141">
        <f>_xlfn.RANK.AVG(Table2[[#This Row],[6M Return vs Nifty Z-Score]],Table2[6M Return vs Nifty Z-Score])</f>
        <v>406</v>
      </c>
      <c r="AU141">
        <f>_xlfn.RANK.AVG(Table2[[#This Row],[Sharpe Ratio Z-Score]],Table2[Sharpe Ratio Z-Score])</f>
        <v>67</v>
      </c>
      <c r="AV141">
        <f>(Table2[[#This Row],[Rank 1Y]]+Table2[[#This Row],[Rank 6M]]+Table2[[#This Row],[Rank Sharpe]])/3</f>
        <v>188.66666666666666</v>
      </c>
    </row>
    <row r="142" spans="1:48" x14ac:dyDescent="0.3">
      <c r="A142" t="s">
        <v>61</v>
      </c>
      <c r="B142" t="s">
        <v>62</v>
      </c>
      <c r="C142" t="s">
        <v>10617</v>
      </c>
      <c r="D142" t="s">
        <v>63</v>
      </c>
      <c r="E142">
        <v>391115.02851489</v>
      </c>
      <c r="F142">
        <v>401.95</v>
      </c>
      <c r="G142">
        <v>53.638731034903799</v>
      </c>
      <c r="H142">
        <f>(Table2[[#This Row],[1Y Return vs Nifty]]-AVERAGE(Table2[1Y Return vs Nifty]))/_xlfn.STDEV.P(Table2[1Y Return vs Nifty])</f>
        <v>0.34238616418891099</v>
      </c>
      <c r="I142">
        <v>5.9253353362465404</v>
      </c>
      <c r="J142">
        <f>(Table2[[#This Row],[1M Return vs Nifty]]-AVERAGE(Table2[1M Return vs Nifty]))/_xlfn.STDEV.P(Table2[1M Return vs Nifty])</f>
        <v>0.28039294893986288</v>
      </c>
      <c r="K142">
        <v>7.2560813589155799</v>
      </c>
      <c r="L142">
        <f>(Table2[[#This Row],[6M Return vs Nifty]]-AVERAGE(Table2[6M Return vs Nifty]))/_xlfn.STDEV.P(Table2[6M Return vs Nifty])</f>
        <v>-1.4280064996250104E-2</v>
      </c>
      <c r="M142">
        <v>-0.27376215720581998</v>
      </c>
      <c r="N142">
        <f>(Table2[[#This Row],[1W Return vs Nifty]]-AVERAGE(Table2[1W Return vs Nifty]))/_xlfn.STDEV.P(Table2[1W Return vs Nifty])</f>
        <v>-0.67773099177908447</v>
      </c>
      <c r="O142">
        <v>401.56</v>
      </c>
      <c r="P142">
        <v>389.73119209597297</v>
      </c>
      <c r="Q142">
        <v>338.79953092705603</v>
      </c>
      <c r="R142">
        <v>49.655616273652399</v>
      </c>
      <c r="S142" s="2">
        <f>(Table2[[#This Row],[Close Price]]-Table2[[#This Row],[20D EMA]])/Table2[[#This Row],[20D EMA]]</f>
        <v>9.7121227213862527E-4</v>
      </c>
      <c r="T142" s="2">
        <f>(Table2[[#This Row],[Close Price]]-Table2[[#This Row],[50D EMA]])/Table2[[#This Row],[50D EMA]]</f>
        <v>3.1351885996895222E-2</v>
      </c>
      <c r="U142" s="2">
        <f>(Table2[[#This Row],[Close Price]]-Table2[[#This Row],[200D EMA]])/Table2[[#This Row],[200D EMA]]</f>
        <v>0.18639479488104824</v>
      </c>
      <c r="V142">
        <v>0.60787442067300601</v>
      </c>
      <c r="W142">
        <v>399.55</v>
      </c>
      <c r="X142">
        <v>405.9</v>
      </c>
      <c r="Y142">
        <v>399.55</v>
      </c>
      <c r="Z142">
        <v>410.05</v>
      </c>
      <c r="AA142">
        <v>393.3</v>
      </c>
      <c r="AB142">
        <v>426.3</v>
      </c>
      <c r="AC142" s="2">
        <f>(Table2[[#This Row],[Close Price]]/Table2[[#This Row],[Day Low]])-1</f>
        <v>6.0067576023026259E-3</v>
      </c>
      <c r="AD142" s="2">
        <f>(Table2[[#This Row],[Day High]]/Table2[[#This Row],[Close Price]])-1</f>
        <v>9.8270929220052317E-3</v>
      </c>
      <c r="AE142" s="2">
        <f>(Table2[[#This Row],[Close Price]]/Table2[[#This Row],[Current Week Low]])-1</f>
        <v>6.0067576023026259E-3</v>
      </c>
      <c r="AF142" s="2">
        <f>(Table2[[#This Row],[Current Week High]]/Table2[[#This Row],[Close Price]])-1</f>
        <v>2.0151760169175414E-2</v>
      </c>
      <c r="AG142" s="2">
        <f>(Table2[[#This Row],[Close Price]]/Table2[[#This Row],[Current Month Low]])-1</f>
        <v>2.1993389270277053E-2</v>
      </c>
      <c r="AH142" s="2">
        <f>(Table2[[#This Row],[Current Month High]]/Table2[[#This Row],[Close Price]])-1</f>
        <v>6.0579674088817148E-2</v>
      </c>
      <c r="AI142">
        <v>6.0579674088817104</v>
      </c>
      <c r="AJ142">
        <v>85.9588248901225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0.05</v>
      </c>
      <c r="AM142" t="s">
        <v>10656</v>
      </c>
      <c r="AN142">
        <v>-3.14</v>
      </c>
      <c r="AO142" t="s">
        <v>10655</v>
      </c>
      <c r="AP142">
        <v>0.19400813142791301</v>
      </c>
      <c r="AQ142">
        <f>(Table2[[#This Row],[Sharpe Ratio]]-AVERAGE(Table2[Sharpe Ratio]))/_xlfn.STDEV.P(Table2[Sharpe Ratio])</f>
        <v>1.4689856015138059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1.3997536578672451</v>
      </c>
      <c r="AS142">
        <f>_xlfn.RANK.AVG(Table2[[#This Row],[1Y Return vs Nifty Z-Score]],Table2[1Y Return vs Nifty Z-Score])</f>
        <v>201</v>
      </c>
      <c r="AT142">
        <f>_xlfn.RANK.AVG(Table2[[#This Row],[6M Return vs Nifty Z-Score]],Table2[6M Return vs Nifty Z-Score])</f>
        <v>318</v>
      </c>
      <c r="AU142">
        <f>_xlfn.RANK.AVG(Table2[[#This Row],[Sharpe Ratio Z-Score]],Table2[Sharpe Ratio Z-Score])</f>
        <v>48</v>
      </c>
      <c r="AV142">
        <f>(Table2[[#This Row],[Rank 1Y]]+Table2[[#This Row],[Rank 6M]]+Table2[[#This Row],[Rank Sharpe]])/3</f>
        <v>189</v>
      </c>
    </row>
    <row r="143" spans="1:48" x14ac:dyDescent="0.3">
      <c r="A143" t="s">
        <v>745</v>
      </c>
      <c r="B143" t="s">
        <v>746</v>
      </c>
      <c r="C143" t="s">
        <v>10612</v>
      </c>
      <c r="D143" t="s">
        <v>645</v>
      </c>
      <c r="E143">
        <v>22347.646206459998</v>
      </c>
      <c r="F143">
        <v>1289</v>
      </c>
      <c r="G143">
        <v>24.178729918013602</v>
      </c>
      <c r="H143">
        <f>(Table2[[#This Row],[1Y Return vs Nifty]]-AVERAGE(Table2[1Y Return vs Nifty]))/_xlfn.STDEV.P(Table2[1Y Return vs Nifty])</f>
        <v>-0.11697316107260097</v>
      </c>
      <c r="I143">
        <v>-2.4882870060925901</v>
      </c>
      <c r="J143">
        <f>(Table2[[#This Row],[1M Return vs Nifty]]-AVERAGE(Table2[1M Return vs Nifty]))/_xlfn.STDEV.P(Table2[1M Return vs Nifty])</f>
        <v>-0.44131050432584579</v>
      </c>
      <c r="K143">
        <v>59.646117554577302</v>
      </c>
      <c r="L143">
        <f>(Table2[[#This Row],[6M Return vs Nifty]]-AVERAGE(Table2[6M Return vs Nifty]))/_xlfn.STDEV.P(Table2[6M Return vs Nifty])</f>
        <v>1.7621495368641495</v>
      </c>
      <c r="M143">
        <v>5.9141675429148197</v>
      </c>
      <c r="N143">
        <f>(Table2[[#This Row],[1W Return vs Nifty]]-AVERAGE(Table2[1W Return vs Nifty]))/_xlfn.STDEV.P(Table2[1W Return vs Nifty])</f>
        <v>0.67929839816636839</v>
      </c>
      <c r="O143">
        <v>1262.3699999999999</v>
      </c>
      <c r="P143">
        <v>1263.8516125436499</v>
      </c>
      <c r="Q143">
        <v>1055.5129167591299</v>
      </c>
      <c r="R143">
        <v>64.251267460829695</v>
      </c>
      <c r="S143" s="2">
        <f>(Table2[[#This Row],[Close Price]]-Table2[[#This Row],[20D EMA]])/Table2[[#This Row],[20D EMA]]</f>
        <v>2.109524149021294E-2</v>
      </c>
      <c r="T143" s="2">
        <f>(Table2[[#This Row],[Close Price]]-Table2[[#This Row],[50D EMA]])/Table2[[#This Row],[50D EMA]]</f>
        <v>1.9898212105561964E-2</v>
      </c>
      <c r="U143" s="2">
        <f>(Table2[[#This Row],[Close Price]]-Table2[[#This Row],[200D EMA]])/Table2[[#This Row],[200D EMA]]</f>
        <v>0.22120722497435086</v>
      </c>
      <c r="V143">
        <v>0.463127176147341</v>
      </c>
      <c r="W143">
        <v>1281.05</v>
      </c>
      <c r="X143">
        <v>1319.7</v>
      </c>
      <c r="Y143">
        <v>1211.3499999999999</v>
      </c>
      <c r="Z143">
        <v>1320</v>
      </c>
      <c r="AA143">
        <v>1106</v>
      </c>
      <c r="AB143">
        <v>1320</v>
      </c>
      <c r="AC143" s="2">
        <f>(Table2[[#This Row],[Close Price]]/Table2[[#This Row],[Day Low]])-1</f>
        <v>6.2058467663246297E-3</v>
      </c>
      <c r="AD143" s="2">
        <f>(Table2[[#This Row],[Day High]]/Table2[[#This Row],[Close Price]])-1</f>
        <v>2.3816912335143492E-2</v>
      </c>
      <c r="AE143" s="2">
        <f>(Table2[[#This Row],[Close Price]]/Table2[[#This Row],[Current Week Low]])-1</f>
        <v>6.4102034919717665E-2</v>
      </c>
      <c r="AF143" s="2">
        <f>(Table2[[#This Row],[Current Week High]]/Table2[[#This Row],[Close Price]])-1</f>
        <v>2.4049650892164376E-2</v>
      </c>
      <c r="AG143" s="2">
        <f>(Table2[[#This Row],[Close Price]]/Table2[[#This Row],[Current Month Low]])-1</f>
        <v>0.16546112115732359</v>
      </c>
      <c r="AH143" s="2">
        <f>(Table2[[#This Row],[Current Month High]]/Table2[[#This Row],[Close Price]])-1</f>
        <v>2.4049650892164376E-2</v>
      </c>
      <c r="AI143">
        <v>15.981380915438301</v>
      </c>
      <c r="AJ143">
        <v>97.927063339731205</v>
      </c>
      <c r="AK143" t="str">
        <f>IF(AND(Table2[[#This Row],[20D EMA]]&gt;Table2[[#This Row],[50D EMA]],Table2[[#This Row],[50D EMA]]&gt;Table2[[#This Row],[200D EMA]]),"Uptrend","Downtrend/NoTrend")</f>
        <v>Downtrend/NoTrend</v>
      </c>
      <c r="AL143">
        <v>0.06</v>
      </c>
      <c r="AM143" t="s">
        <v>10656</v>
      </c>
      <c r="AN143">
        <v>11.98</v>
      </c>
      <c r="AO143" t="s">
        <v>10656</v>
      </c>
      <c r="AP143">
        <v>0.11667954384910401</v>
      </c>
      <c r="AQ143">
        <f>(Table2[[#This Row],[Sharpe Ratio]]-AVERAGE(Table2[Sharpe Ratio]))/_xlfn.STDEV.P(Table2[Sharpe Ratio])</f>
        <v>0.57866474380910904</v>
      </c>
      <c r="AR1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3">
        <f>_xlfn.RANK.AVG(Table2[[#This Row],[1Y Return vs Nifty Z-Score]],Table2[1Y Return vs Nifty Z-Score])</f>
        <v>327</v>
      </c>
      <c r="AT143">
        <f>_xlfn.RANK.AVG(Table2[[#This Row],[6M Return vs Nifty Z-Score]],Table2[6M Return vs Nifty Z-Score])</f>
        <v>44</v>
      </c>
      <c r="AU143">
        <f>_xlfn.RANK.AVG(Table2[[#This Row],[Sharpe Ratio Z-Score]],Table2[Sharpe Ratio Z-Score])</f>
        <v>200</v>
      </c>
      <c r="AV143">
        <f>(Table2[[#This Row],[Rank 1Y]]+Table2[[#This Row],[Rank 6M]]+Table2[[#This Row],[Rank Sharpe]])/3</f>
        <v>190.33333333333334</v>
      </c>
    </row>
    <row r="144" spans="1:48" x14ac:dyDescent="0.3">
      <c r="A144" t="s">
        <v>1189</v>
      </c>
      <c r="B144" t="s">
        <v>1190</v>
      </c>
      <c r="C144" t="s">
        <v>10619</v>
      </c>
      <c r="D144" t="s">
        <v>858</v>
      </c>
      <c r="E144">
        <v>10240.69204917</v>
      </c>
      <c r="F144">
        <v>214.25</v>
      </c>
      <c r="G144">
        <v>61.936937572479501</v>
      </c>
      <c r="H144">
        <f>(Table2[[#This Row],[1Y Return vs Nifty]]-AVERAGE(Table2[1Y Return vs Nifty]))/_xlfn.STDEV.P(Table2[1Y Return vs Nifty])</f>
        <v>0.47177714896372153</v>
      </c>
      <c r="I144">
        <v>-9.8326580979851403</v>
      </c>
      <c r="J144">
        <f>(Table2[[#This Row],[1M Return vs Nifty]]-AVERAGE(Table2[1M Return vs Nifty]))/_xlfn.STDEV.P(Table2[1M Return vs Nifty])</f>
        <v>-1.0712957548416275</v>
      </c>
      <c r="K144">
        <v>15.2109022049281</v>
      </c>
      <c r="L144">
        <f>(Table2[[#This Row],[6M Return vs Nifty]]-AVERAGE(Table2[6M Return vs Nifty]))/_xlfn.STDEV.P(Table2[6M Return vs Nifty])</f>
        <v>0.25545021683781732</v>
      </c>
      <c r="M144">
        <v>13.460284594701101</v>
      </c>
      <c r="N144">
        <f>(Table2[[#This Row],[1W Return vs Nifty]]-AVERAGE(Table2[1W Return vs Nifty]))/_xlfn.STDEV.P(Table2[1W Return vs Nifty])</f>
        <v>2.334181875437106</v>
      </c>
      <c r="O144">
        <v>218.03</v>
      </c>
      <c r="P144">
        <v>223.51057474327101</v>
      </c>
      <c r="Q144">
        <v>189.13867968276</v>
      </c>
      <c r="R144">
        <v>56.805082444825302</v>
      </c>
      <c r="S144" s="2">
        <f>(Table2[[#This Row],[Close Price]]-Table2[[#This Row],[20D EMA]])/Table2[[#This Row],[20D EMA]]</f>
        <v>-1.7337063706829341E-2</v>
      </c>
      <c r="T144" s="2">
        <f>(Table2[[#This Row],[Close Price]]-Table2[[#This Row],[50D EMA]])/Table2[[#This Row],[50D EMA]]</f>
        <v>-4.1432378552593768E-2</v>
      </c>
      <c r="U144" s="2">
        <f>(Table2[[#This Row],[Close Price]]-Table2[[#This Row],[200D EMA]])/Table2[[#This Row],[200D EMA]]</f>
        <v>0.1327667104336295</v>
      </c>
      <c r="V144">
        <v>1.06958576187304</v>
      </c>
      <c r="W144">
        <v>213</v>
      </c>
      <c r="X144">
        <v>221</v>
      </c>
      <c r="Y144">
        <v>192</v>
      </c>
      <c r="Z144">
        <v>225</v>
      </c>
      <c r="AA144">
        <v>190.15</v>
      </c>
      <c r="AB144">
        <v>249.05</v>
      </c>
      <c r="AC144" s="2">
        <f>(Table2[[#This Row],[Close Price]]/Table2[[#This Row],[Day Low]])-1</f>
        <v>5.8685446009389963E-3</v>
      </c>
      <c r="AD144" s="2">
        <f>(Table2[[#This Row],[Day High]]/Table2[[#This Row],[Close Price]])-1</f>
        <v>3.1505250875145885E-2</v>
      </c>
      <c r="AE144" s="2">
        <f>(Table2[[#This Row],[Close Price]]/Table2[[#This Row],[Current Week Low]])-1</f>
        <v>0.11588541666666674</v>
      </c>
      <c r="AF144" s="2">
        <f>(Table2[[#This Row],[Current Week High]]/Table2[[#This Row],[Close Price]])-1</f>
        <v>5.0175029171528607E-2</v>
      </c>
      <c r="AG144" s="2">
        <f>(Table2[[#This Row],[Close Price]]/Table2[[#This Row],[Current Month Low]])-1</f>
        <v>0.12674204575335257</v>
      </c>
      <c r="AH144" s="2">
        <f>(Table2[[#This Row],[Current Month High]]/Table2[[#This Row],[Close Price]])-1</f>
        <v>0.16242707117852984</v>
      </c>
      <c r="AI144">
        <v>23.220536756125998</v>
      </c>
      <c r="AJ144">
        <v>94.419237749546198</v>
      </c>
      <c r="AK144" t="str">
        <f>IF(AND(Table2[[#This Row],[20D EMA]]&gt;Table2[[#This Row],[50D EMA]],Table2[[#This Row],[50D EMA]]&gt;Table2[[#This Row],[200D EMA]]),"Uptrend","Downtrend/NoTrend")</f>
        <v>Downtrend/NoTrend</v>
      </c>
      <c r="AL144">
        <v>-0.01</v>
      </c>
      <c r="AM144" t="s">
        <v>10655</v>
      </c>
      <c r="AN144">
        <v>5.18</v>
      </c>
      <c r="AO144" t="s">
        <v>10656</v>
      </c>
      <c r="AP144">
        <v>0.13837089637139599</v>
      </c>
      <c r="AQ144">
        <f>(Table2[[#This Row],[Sharpe Ratio]]-AVERAGE(Table2[Sharpe Ratio]))/_xlfn.STDEV.P(Table2[Sharpe Ratio])</f>
        <v>0.82840761623310044</v>
      </c>
      <c r="AR1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4">
        <f>_xlfn.RANK.AVG(Table2[[#This Row],[1Y Return vs Nifty Z-Score]],Table2[1Y Return vs Nifty Z-Score])</f>
        <v>172</v>
      </c>
      <c r="AT144">
        <f>_xlfn.RANK.AVG(Table2[[#This Row],[6M Return vs Nifty Z-Score]],Table2[6M Return vs Nifty Z-Score])</f>
        <v>249</v>
      </c>
      <c r="AU144">
        <f>_xlfn.RANK.AVG(Table2[[#This Row],[Sharpe Ratio Z-Score]],Table2[Sharpe Ratio Z-Score])</f>
        <v>150</v>
      </c>
      <c r="AV144">
        <f>(Table2[[#This Row],[Rank 1Y]]+Table2[[#This Row],[Rank 6M]]+Table2[[#This Row],[Rank Sharpe]])/3</f>
        <v>190.33333333333334</v>
      </c>
    </row>
    <row r="145" spans="1:48" x14ac:dyDescent="0.3">
      <c r="A145" t="s">
        <v>1246</v>
      </c>
      <c r="B145" t="s">
        <v>1247</v>
      </c>
      <c r="C145" t="s">
        <v>10620</v>
      </c>
      <c r="D145" t="s">
        <v>290</v>
      </c>
      <c r="E145">
        <v>9341.7416919449897</v>
      </c>
      <c r="F145">
        <v>565.25</v>
      </c>
      <c r="G145">
        <v>29.874186613037502</v>
      </c>
      <c r="H145">
        <f>(Table2[[#This Row],[1Y Return vs Nifty]]-AVERAGE(Table2[1Y Return vs Nifty]))/_xlfn.STDEV.P(Table2[1Y Return vs Nifty])</f>
        <v>-2.816592939254622E-2</v>
      </c>
      <c r="I145">
        <v>5.7945323256401604</v>
      </c>
      <c r="J145">
        <f>(Table2[[#This Row],[1M Return vs Nifty]]-AVERAGE(Table2[1M Return vs Nifty]))/_xlfn.STDEV.P(Table2[1M Return vs Nifty])</f>
        <v>0.26917293208967341</v>
      </c>
      <c r="K145">
        <v>35.967787667419202</v>
      </c>
      <c r="L145">
        <f>(Table2[[#This Row],[6M Return vs Nifty]]-AVERAGE(Table2[6M Return vs Nifty]))/_xlfn.STDEV.P(Table2[6M Return vs Nifty])</f>
        <v>0.95927003555839208</v>
      </c>
      <c r="M145">
        <v>1.19577407401642</v>
      </c>
      <c r="N145">
        <f>(Table2[[#This Row],[1W Return vs Nifty]]-AVERAGE(Table2[1W Return vs Nifty]))/_xlfn.STDEV.P(Table2[1W Return vs Nifty])</f>
        <v>-0.35545779993603921</v>
      </c>
      <c r="O145">
        <v>555.64</v>
      </c>
      <c r="P145">
        <v>526.86370441906502</v>
      </c>
      <c r="Q145">
        <v>444.07163449720798</v>
      </c>
      <c r="R145">
        <v>72.411479182489799</v>
      </c>
      <c r="S145" s="2">
        <f>(Table2[[#This Row],[Close Price]]-Table2[[#This Row],[20D EMA]])/Table2[[#This Row],[20D EMA]]</f>
        <v>1.7295371103592277E-2</v>
      </c>
      <c r="T145" s="2">
        <f>(Table2[[#This Row],[Close Price]]-Table2[[#This Row],[50D EMA]])/Table2[[#This Row],[50D EMA]]</f>
        <v>7.2858113510136005E-2</v>
      </c>
      <c r="U145" s="2">
        <f>(Table2[[#This Row],[Close Price]]-Table2[[#This Row],[200D EMA]])/Table2[[#This Row],[200D EMA]]</f>
        <v>0.27288022041757748</v>
      </c>
      <c r="V145">
        <v>0.69864696610110399</v>
      </c>
      <c r="W145">
        <v>564</v>
      </c>
      <c r="X145">
        <v>576.5</v>
      </c>
      <c r="Y145">
        <v>553.54999999999995</v>
      </c>
      <c r="Z145">
        <v>601.9</v>
      </c>
      <c r="AA145">
        <v>530.95000000000005</v>
      </c>
      <c r="AB145">
        <v>601.9</v>
      </c>
      <c r="AC145" s="2">
        <f>(Table2[[#This Row],[Close Price]]/Table2[[#This Row],[Day Low]])-1</f>
        <v>2.2163120567375572E-3</v>
      </c>
      <c r="AD145" s="2">
        <f>(Table2[[#This Row],[Day High]]/Table2[[#This Row],[Close Price]])-1</f>
        <v>1.9902697921273749E-2</v>
      </c>
      <c r="AE145" s="2">
        <f>(Table2[[#This Row],[Close Price]]/Table2[[#This Row],[Current Week Low]])-1</f>
        <v>2.1136302050402067E-2</v>
      </c>
      <c r="AF145" s="2">
        <f>(Table2[[#This Row],[Current Week High]]/Table2[[#This Row],[Close Price]])-1</f>
        <v>6.4838567005749637E-2</v>
      </c>
      <c r="AG145" s="2">
        <f>(Table2[[#This Row],[Close Price]]/Table2[[#This Row],[Current Month Low]])-1</f>
        <v>6.4601186552405876E-2</v>
      </c>
      <c r="AH145" s="2">
        <f>(Table2[[#This Row],[Current Month High]]/Table2[[#This Row],[Close Price]])-1</f>
        <v>6.4838567005749637E-2</v>
      </c>
      <c r="AI145">
        <v>6.4838567005749601</v>
      </c>
      <c r="AJ145">
        <v>65.616759449164903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0.02</v>
      </c>
      <c r="AM145" t="s">
        <v>10656</v>
      </c>
      <c r="AN145">
        <v>5.01</v>
      </c>
      <c r="AO145" t="s">
        <v>10656</v>
      </c>
      <c r="AP145">
        <v>0.13167562014261799</v>
      </c>
      <c r="AQ145">
        <f>(Table2[[#This Row],[Sharpe Ratio]]-AVERAGE(Table2[Sharpe Ratio]))/_xlfn.STDEV.P(Table2[Sharpe Ratio])</f>
        <v>0.75132171228457134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1.5961409506040516</v>
      </c>
      <c r="AS145">
        <f>_xlfn.RANK.AVG(Table2[[#This Row],[1Y Return vs Nifty Z-Score]],Table2[1Y Return vs Nifty Z-Score])</f>
        <v>302</v>
      </c>
      <c r="AT145">
        <f>_xlfn.RANK.AVG(Table2[[#This Row],[6M Return vs Nifty Z-Score]],Table2[6M Return vs Nifty Z-Score])</f>
        <v>109</v>
      </c>
      <c r="AU145">
        <f>_xlfn.RANK.AVG(Table2[[#This Row],[Sharpe Ratio Z-Score]],Table2[Sharpe Ratio Z-Score])</f>
        <v>165</v>
      </c>
      <c r="AV145">
        <f>(Table2[[#This Row],[Rank 1Y]]+Table2[[#This Row],[Rank 6M]]+Table2[[#This Row],[Rank Sharpe]])/3</f>
        <v>192</v>
      </c>
    </row>
    <row r="146" spans="1:48" x14ac:dyDescent="0.3">
      <c r="A146" t="s">
        <v>1322</v>
      </c>
      <c r="B146" t="s">
        <v>1323</v>
      </c>
      <c r="C146" t="s">
        <v>10629</v>
      </c>
      <c r="D146" t="s">
        <v>1324</v>
      </c>
      <c r="E146">
        <v>8665.9820727499991</v>
      </c>
      <c r="F146">
        <v>720.55</v>
      </c>
      <c r="G146">
        <v>27.1922491138012</v>
      </c>
      <c r="H146">
        <f>(Table2[[#This Row],[1Y Return vs Nifty]]-AVERAGE(Table2[1Y Return vs Nifty]))/_xlfn.STDEV.P(Table2[1Y Return vs Nifty])</f>
        <v>-6.9984427469126795E-2</v>
      </c>
      <c r="I146">
        <v>9.2788740600627104</v>
      </c>
      <c r="J146">
        <f>(Table2[[#This Row],[1M Return vs Nifty]]-AVERAGE(Table2[1M Return vs Nifty]))/_xlfn.STDEV.P(Table2[1M Return vs Nifty])</f>
        <v>0.5680526963306084</v>
      </c>
      <c r="K146">
        <v>30.130384845982</v>
      </c>
      <c r="L146">
        <f>(Table2[[#This Row],[6M Return vs Nifty]]-AVERAGE(Table2[6M Return vs Nifty]))/_xlfn.STDEV.P(Table2[6M Return vs Nifty])</f>
        <v>0.76133668939202415</v>
      </c>
      <c r="M146">
        <v>5.9780275948531196</v>
      </c>
      <c r="N146">
        <f>(Table2[[#This Row],[1W Return vs Nifty]]-AVERAGE(Table2[1W Return vs Nifty]))/_xlfn.STDEV.P(Table2[1W Return vs Nifty])</f>
        <v>0.69330307687531156</v>
      </c>
      <c r="O146">
        <v>681.02</v>
      </c>
      <c r="P146">
        <v>644.13315399357703</v>
      </c>
      <c r="Q146">
        <v>561.21597643676205</v>
      </c>
      <c r="R146">
        <v>63.156138295568901</v>
      </c>
      <c r="S146" s="2">
        <f>(Table2[[#This Row],[Close Price]]-Table2[[#This Row],[20D EMA]])/Table2[[#This Row],[20D EMA]]</f>
        <v>5.8045285013655946E-2</v>
      </c>
      <c r="T146" s="2">
        <f>(Table2[[#This Row],[Close Price]]-Table2[[#This Row],[50D EMA]])/Table2[[#This Row],[50D EMA]]</f>
        <v>0.11863516965808116</v>
      </c>
      <c r="U146" s="2">
        <f>(Table2[[#This Row],[Close Price]]-Table2[[#This Row],[200D EMA]])/Table2[[#This Row],[200D EMA]]</f>
        <v>0.28390856684956062</v>
      </c>
      <c r="V146">
        <v>0.76231758194968602</v>
      </c>
      <c r="W146">
        <v>706.55</v>
      </c>
      <c r="X146">
        <v>733</v>
      </c>
      <c r="Y146">
        <v>661</v>
      </c>
      <c r="Z146">
        <v>733</v>
      </c>
      <c r="AA146">
        <v>640</v>
      </c>
      <c r="AB146">
        <v>733</v>
      </c>
      <c r="AC146" s="2">
        <f>(Table2[[#This Row],[Close Price]]/Table2[[#This Row],[Day Low]])-1</f>
        <v>1.9814592031703437E-2</v>
      </c>
      <c r="AD146" s="2">
        <f>(Table2[[#This Row],[Day High]]/Table2[[#This Row],[Close Price]])-1</f>
        <v>1.7278467837068989E-2</v>
      </c>
      <c r="AE146" s="2">
        <f>(Table2[[#This Row],[Close Price]]/Table2[[#This Row],[Current Week Low]])-1</f>
        <v>9.0090771558245075E-2</v>
      </c>
      <c r="AF146" s="2">
        <f>(Table2[[#This Row],[Current Week High]]/Table2[[#This Row],[Close Price]])-1</f>
        <v>1.7278467837068989E-2</v>
      </c>
      <c r="AG146" s="2">
        <f>(Table2[[#This Row],[Close Price]]/Table2[[#This Row],[Current Month Low]])-1</f>
        <v>0.12585937499999988</v>
      </c>
      <c r="AH146" s="2">
        <f>(Table2[[#This Row],[Current Month High]]/Table2[[#This Row],[Close Price]])-1</f>
        <v>1.7278467837068989E-2</v>
      </c>
      <c r="AI146">
        <v>6.6407605301505903</v>
      </c>
      <c r="AJ146">
        <v>77.061064012777905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0.31</v>
      </c>
      <c r="AM146" t="s">
        <v>10656</v>
      </c>
      <c r="AN146">
        <v>8.5</v>
      </c>
      <c r="AO146" t="s">
        <v>10656</v>
      </c>
      <c r="AP146">
        <v>0.15124911042968001</v>
      </c>
      <c r="AQ146">
        <f>(Table2[[#This Row],[Sharpe Ratio]]-AVERAGE(Table2[Sharpe Ratio]))/_xlfn.STDEV.P(Table2[Sharpe Ratio])</f>
        <v>0.97668062813042578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2.9293886632592434</v>
      </c>
      <c r="AS146">
        <f>_xlfn.RANK.AVG(Table2[[#This Row],[1Y Return vs Nifty Z-Score]],Table2[1Y Return vs Nifty Z-Score])</f>
        <v>315</v>
      </c>
      <c r="AT146">
        <f>_xlfn.RANK.AVG(Table2[[#This Row],[6M Return vs Nifty Z-Score]],Table2[6M Return vs Nifty Z-Score])</f>
        <v>142</v>
      </c>
      <c r="AU146">
        <f>_xlfn.RANK.AVG(Table2[[#This Row],[Sharpe Ratio Z-Score]],Table2[Sharpe Ratio Z-Score])</f>
        <v>122</v>
      </c>
      <c r="AV146">
        <f>(Table2[[#This Row],[Rank 1Y]]+Table2[[#This Row],[Rank 6M]]+Table2[[#This Row],[Rank Sharpe]])/3</f>
        <v>193</v>
      </c>
    </row>
    <row r="147" spans="1:48" x14ac:dyDescent="0.3">
      <c r="A147" t="s">
        <v>836</v>
      </c>
      <c r="B147" t="s">
        <v>837</v>
      </c>
      <c r="C147" t="s">
        <v>10623</v>
      </c>
      <c r="D147" t="s">
        <v>139</v>
      </c>
      <c r="E147">
        <v>19135.725912475002</v>
      </c>
      <c r="F147">
        <v>1687.95</v>
      </c>
      <c r="G147">
        <v>170.35758833986799</v>
      </c>
      <c r="H147">
        <f>(Table2[[#This Row],[1Y Return vs Nifty]]-AVERAGE(Table2[1Y Return vs Nifty]))/_xlfn.STDEV.P(Table2[1Y Return vs Nifty])</f>
        <v>2.1623418160630594</v>
      </c>
      <c r="I147">
        <v>-6.31557895424175</v>
      </c>
      <c r="J147">
        <f>(Table2[[#This Row],[1M Return vs Nifty]]-AVERAGE(Table2[1M Return vs Nifty]))/_xlfn.STDEV.P(Table2[1M Return vs Nifty])</f>
        <v>-0.7696078420534338</v>
      </c>
      <c r="K147">
        <v>7.01197608147206</v>
      </c>
      <c r="L147">
        <f>(Table2[[#This Row],[6M Return vs Nifty]]-AVERAGE(Table2[6M Return vs Nifty]))/_xlfn.STDEV.P(Table2[6M Return vs Nifty])</f>
        <v>-2.2557132017191058E-2</v>
      </c>
      <c r="M147">
        <v>-1.5401978569250301</v>
      </c>
      <c r="N147">
        <f>(Table2[[#This Row],[1W Return vs Nifty]]-AVERAGE(Table2[1W Return vs Nifty]))/_xlfn.STDEV.P(Table2[1W Return vs Nifty])</f>
        <v>-0.95546369856170965</v>
      </c>
      <c r="O147">
        <v>1740.84</v>
      </c>
      <c r="P147">
        <v>1795.9497335471499</v>
      </c>
      <c r="Q147">
        <v>1515.1982338213199</v>
      </c>
      <c r="R147">
        <v>34.946303757000003</v>
      </c>
      <c r="S147" s="2">
        <f>(Table2[[#This Row],[Close Price]]-Table2[[#This Row],[20D EMA]])/Table2[[#This Row],[20D EMA]]</f>
        <v>-3.0381884607430822E-2</v>
      </c>
      <c r="T147" s="2">
        <f>(Table2[[#This Row],[Close Price]]-Table2[[#This Row],[50D EMA]])/Table2[[#This Row],[50D EMA]]</f>
        <v>-6.013516499364456E-2</v>
      </c>
      <c r="U147" s="2">
        <f>(Table2[[#This Row],[Close Price]]-Table2[[#This Row],[200D EMA]])/Table2[[#This Row],[200D EMA]]</f>
        <v>0.11401265017515318</v>
      </c>
      <c r="V147">
        <v>0.65725286300892605</v>
      </c>
      <c r="W147">
        <v>1679</v>
      </c>
      <c r="X147">
        <v>1709.85</v>
      </c>
      <c r="Y147">
        <v>1675.35</v>
      </c>
      <c r="Z147">
        <v>1738</v>
      </c>
      <c r="AA147">
        <v>1597</v>
      </c>
      <c r="AB147">
        <v>1845</v>
      </c>
      <c r="AC147" s="2">
        <f>(Table2[[#This Row],[Close Price]]/Table2[[#This Row],[Day Low]])-1</f>
        <v>5.3305539011316849E-3</v>
      </c>
      <c r="AD147" s="2">
        <f>(Table2[[#This Row],[Day High]]/Table2[[#This Row],[Close Price]])-1</f>
        <v>1.2974317959655091E-2</v>
      </c>
      <c r="AE147" s="2">
        <f>(Table2[[#This Row],[Close Price]]/Table2[[#This Row],[Current Week Low]])-1</f>
        <v>7.5208165457965048E-3</v>
      </c>
      <c r="AF147" s="2">
        <f>(Table2[[#This Row],[Current Week High]]/Table2[[#This Row],[Close Price]])-1</f>
        <v>2.9651352231997441E-2</v>
      </c>
      <c r="AG147" s="2">
        <f>(Table2[[#This Row],[Close Price]]/Table2[[#This Row],[Current Month Low]])-1</f>
        <v>5.6950532247964869E-2</v>
      </c>
      <c r="AH147" s="2">
        <f>(Table2[[#This Row],[Current Month High]]/Table2[[#This Row],[Close Price]])-1</f>
        <v>9.3041855505198612E-2</v>
      </c>
      <c r="AI147">
        <v>28.013472761159701</v>
      </c>
      <c r="AJ147">
        <v>199.981398707919</v>
      </c>
      <c r="AK147" t="str">
        <f>IF(AND(Table2[[#This Row],[20D EMA]]&gt;Table2[[#This Row],[50D EMA]],Table2[[#This Row],[50D EMA]]&gt;Table2[[#This Row],[200D EMA]]),"Uptrend","Downtrend/NoTrend")</f>
        <v>Downtrend/NoTrend</v>
      </c>
      <c r="AL147">
        <v>-0.08</v>
      </c>
      <c r="AM147" t="s">
        <v>10655</v>
      </c>
      <c r="AN147">
        <v>-3.53</v>
      </c>
      <c r="AO147" t="s">
        <v>10655</v>
      </c>
      <c r="AP147">
        <v>0.10421177286002201</v>
      </c>
      <c r="AQ147">
        <f>(Table2[[#This Row],[Sharpe Ratio]]-AVERAGE(Table2[Sharpe Ratio]))/_xlfn.STDEV.P(Table2[Sharpe Ratio])</f>
        <v>0.4351173584472286</v>
      </c>
      <c r="AR1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7">
        <f>_xlfn.RANK.AVG(Table2[[#This Row],[1Y Return vs Nifty Z-Score]],Table2[1Y Return vs Nifty Z-Score])</f>
        <v>29</v>
      </c>
      <c r="AT147">
        <f>_xlfn.RANK.AVG(Table2[[#This Row],[6M Return vs Nifty Z-Score]],Table2[6M Return vs Nifty Z-Score])</f>
        <v>321</v>
      </c>
      <c r="AU147">
        <f>_xlfn.RANK.AVG(Table2[[#This Row],[Sharpe Ratio Z-Score]],Table2[Sharpe Ratio Z-Score])</f>
        <v>232</v>
      </c>
      <c r="AV147">
        <f>(Table2[[#This Row],[Rank 1Y]]+Table2[[#This Row],[Rank 6M]]+Table2[[#This Row],[Rank Sharpe]])/3</f>
        <v>194</v>
      </c>
    </row>
    <row r="148" spans="1:48" x14ac:dyDescent="0.3">
      <c r="A148" t="s">
        <v>1534</v>
      </c>
      <c r="B148" t="s">
        <v>1535</v>
      </c>
      <c r="C148" t="s">
        <v>10614</v>
      </c>
      <c r="D148" t="s">
        <v>46</v>
      </c>
      <c r="E148">
        <v>6589.9775190749997</v>
      </c>
      <c r="F148">
        <v>232.75</v>
      </c>
      <c r="G148">
        <v>99.741127602352705</v>
      </c>
      <c r="H148">
        <f>(Table2[[#This Row],[1Y Return vs Nifty]]-AVERAGE(Table2[1Y Return vs Nifty]))/_xlfn.STDEV.P(Table2[1Y Return vs Nifty])</f>
        <v>1.0612444458344035</v>
      </c>
      <c r="I148">
        <v>-2.7712380243377099</v>
      </c>
      <c r="J148">
        <f>(Table2[[#This Row],[1M Return vs Nifty]]-AVERAGE(Table2[1M Return vs Nifty]))/_xlfn.STDEV.P(Table2[1M Return vs Nifty])</f>
        <v>-0.46558146856260973</v>
      </c>
      <c r="K148">
        <v>18.312203002792199</v>
      </c>
      <c r="L148">
        <f>(Table2[[#This Row],[6M Return vs Nifty]]-AVERAGE(Table2[6M Return vs Nifty]))/_xlfn.STDEV.P(Table2[6M Return vs Nifty])</f>
        <v>0.3606084290028867</v>
      </c>
      <c r="M148">
        <v>-1.6998211826765299</v>
      </c>
      <c r="N148">
        <f>(Table2[[#This Row],[1W Return vs Nifty]]-AVERAGE(Table2[1W Return vs Nifty]))/_xlfn.STDEV.P(Table2[1W Return vs Nifty])</f>
        <v>-0.99046951712512965</v>
      </c>
      <c r="O148">
        <v>237.67</v>
      </c>
      <c r="P148">
        <v>230.59254710181199</v>
      </c>
      <c r="Q148">
        <v>186.72708318493599</v>
      </c>
      <c r="R148">
        <v>43.583159052461099</v>
      </c>
      <c r="S148" s="2">
        <f>(Table2[[#This Row],[Close Price]]-Table2[[#This Row],[20D EMA]])/Table2[[#This Row],[20D EMA]]</f>
        <v>-2.0700971935877426E-2</v>
      </c>
      <c r="T148" s="2">
        <f>(Table2[[#This Row],[Close Price]]-Table2[[#This Row],[50D EMA]])/Table2[[#This Row],[50D EMA]]</f>
        <v>9.3561258822274351E-3</v>
      </c>
      <c r="U148" s="2">
        <f>(Table2[[#This Row],[Close Price]]-Table2[[#This Row],[200D EMA]])/Table2[[#This Row],[200D EMA]]</f>
        <v>0.24647156711317847</v>
      </c>
      <c r="V148">
        <v>0.39495369402028602</v>
      </c>
      <c r="W148">
        <v>232</v>
      </c>
      <c r="X148">
        <v>238.4</v>
      </c>
      <c r="Y148">
        <v>232</v>
      </c>
      <c r="Z148">
        <v>239.9</v>
      </c>
      <c r="AA148">
        <v>228.15</v>
      </c>
      <c r="AB148">
        <v>259.85000000000002</v>
      </c>
      <c r="AC148" s="2">
        <f>(Table2[[#This Row],[Close Price]]/Table2[[#This Row],[Day Low]])-1</f>
        <v>3.2327586206897241E-3</v>
      </c>
      <c r="AD148" s="2">
        <f>(Table2[[#This Row],[Day High]]/Table2[[#This Row],[Close Price]])-1</f>
        <v>2.4274973147153656E-2</v>
      </c>
      <c r="AE148" s="2">
        <f>(Table2[[#This Row],[Close Price]]/Table2[[#This Row],[Current Week Low]])-1</f>
        <v>3.2327586206897241E-3</v>
      </c>
      <c r="AF148" s="2">
        <f>(Table2[[#This Row],[Current Week High]]/Table2[[#This Row],[Close Price]])-1</f>
        <v>3.0719656283566099E-2</v>
      </c>
      <c r="AG148" s="2">
        <f>(Table2[[#This Row],[Close Price]]/Table2[[#This Row],[Current Month Low]])-1</f>
        <v>2.016217400832776E-2</v>
      </c>
      <c r="AH148" s="2">
        <f>(Table2[[#This Row],[Current Month High]]/Table2[[#This Row],[Close Price]])-1</f>
        <v>0.11643394199785195</v>
      </c>
      <c r="AI148">
        <v>16.820622986036501</v>
      </c>
      <c r="AJ148">
        <v>136.29441624365401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0.19</v>
      </c>
      <c r="AM148" t="s">
        <v>10656</v>
      </c>
      <c r="AN148">
        <v>1.1100000000000001</v>
      </c>
      <c r="AO148" t="s">
        <v>10656</v>
      </c>
      <c r="AP148">
        <v>8.8686703931347005E-2</v>
      </c>
      <c r="AQ148">
        <f>(Table2[[#This Row],[Sharpe Ratio]]-AVERAGE(Table2[Sharpe Ratio]))/_xlfn.STDEV.P(Table2[Sharpe Ratio])</f>
        <v>0.25636984582241107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0.22217173497196185</v>
      </c>
      <c r="AS148">
        <f>_xlfn.RANK.AVG(Table2[[#This Row],[1Y Return vs Nifty Z-Score]],Table2[1Y Return vs Nifty Z-Score])</f>
        <v>99</v>
      </c>
      <c r="AT148">
        <f>_xlfn.RANK.AVG(Table2[[#This Row],[6M Return vs Nifty Z-Score]],Table2[6M Return vs Nifty Z-Score])</f>
        <v>217</v>
      </c>
      <c r="AU148">
        <f>_xlfn.RANK.AVG(Table2[[#This Row],[Sharpe Ratio Z-Score]],Table2[Sharpe Ratio Z-Score])</f>
        <v>274</v>
      </c>
      <c r="AV148">
        <f>(Table2[[#This Row],[Rank 1Y]]+Table2[[#This Row],[Rank 6M]]+Table2[[#This Row],[Rank Sharpe]])/3</f>
        <v>196.66666666666666</v>
      </c>
    </row>
    <row r="149" spans="1:48" x14ac:dyDescent="0.3">
      <c r="A149" t="s">
        <v>753</v>
      </c>
      <c r="B149" t="s">
        <v>754</v>
      </c>
      <c r="C149" t="s">
        <v>10620</v>
      </c>
      <c r="D149" t="s">
        <v>755</v>
      </c>
      <c r="E149">
        <v>21935.425600735001</v>
      </c>
      <c r="F149">
        <v>323.35000000000002</v>
      </c>
      <c r="G149">
        <v>78.421847074614305</v>
      </c>
      <c r="H149">
        <f>(Table2[[#This Row],[1Y Return vs Nifty]]-AVERAGE(Table2[1Y Return vs Nifty]))/_xlfn.STDEV.P(Table2[1Y Return vs Nifty])</f>
        <v>0.72882048293549861</v>
      </c>
      <c r="I149">
        <v>27.350281305026801</v>
      </c>
      <c r="J149">
        <f>(Table2[[#This Row],[1M Return vs Nifty]]-AVERAGE(Table2[1M Return vs Nifty]))/_xlfn.STDEV.P(Table2[1M Return vs Nifty])</f>
        <v>2.1181813428744913</v>
      </c>
      <c r="K149">
        <v>48.6795939182241</v>
      </c>
      <c r="L149">
        <f>(Table2[[#This Row],[6M Return vs Nifty]]-AVERAGE(Table2[6M Return vs Nifty]))/_xlfn.STDEV.P(Table2[6M Return vs Nifty])</f>
        <v>1.3902991120169002</v>
      </c>
      <c r="M149">
        <v>3.3366144911848701</v>
      </c>
      <c r="N149">
        <f>(Table2[[#This Row],[1W Return vs Nifty]]-AVERAGE(Table2[1W Return vs Nifty]))/_xlfn.STDEV.P(Table2[1W Return vs Nifty])</f>
        <v>0.11403417978442065</v>
      </c>
      <c r="O149">
        <v>294.87</v>
      </c>
      <c r="P149">
        <v>263.63393534310001</v>
      </c>
      <c r="Q149">
        <v>212.46378085374499</v>
      </c>
      <c r="R149">
        <v>61.741841433948103</v>
      </c>
      <c r="S149" s="2">
        <f>(Table2[[#This Row],[Close Price]]-Table2[[#This Row],[20D EMA]])/Table2[[#This Row],[20D EMA]]</f>
        <v>9.6584935734391489E-2</v>
      </c>
      <c r="T149" s="2">
        <f>(Table2[[#This Row],[Close Price]]-Table2[[#This Row],[50D EMA]])/Table2[[#This Row],[50D EMA]]</f>
        <v>0.22651129711045731</v>
      </c>
      <c r="U149" s="2">
        <f>(Table2[[#This Row],[Close Price]]-Table2[[#This Row],[200D EMA]])/Table2[[#This Row],[200D EMA]]</f>
        <v>0.52190645718851469</v>
      </c>
      <c r="V149">
        <v>1.79764127317394</v>
      </c>
      <c r="W149">
        <v>308.10000000000002</v>
      </c>
      <c r="X149">
        <v>331</v>
      </c>
      <c r="Y149">
        <v>305.55</v>
      </c>
      <c r="Z149">
        <v>343.9</v>
      </c>
      <c r="AA149">
        <v>272.25</v>
      </c>
      <c r="AB149">
        <v>343.9</v>
      </c>
      <c r="AC149" s="2">
        <f>(Table2[[#This Row],[Close Price]]/Table2[[#This Row],[Day Low]])-1</f>
        <v>4.9496916585524131E-2</v>
      </c>
      <c r="AD149" s="2">
        <f>(Table2[[#This Row],[Day High]]/Table2[[#This Row],[Close Price]])-1</f>
        <v>2.3658574300293722E-2</v>
      </c>
      <c r="AE149" s="2">
        <f>(Table2[[#This Row],[Close Price]]/Table2[[#This Row],[Current Week Low]])-1</f>
        <v>5.825560464735724E-2</v>
      </c>
      <c r="AF149" s="2">
        <f>(Table2[[#This Row],[Current Week High]]/Table2[[#This Row],[Close Price]])-1</f>
        <v>6.3553425081181336E-2</v>
      </c>
      <c r="AG149" s="2">
        <f>(Table2[[#This Row],[Close Price]]/Table2[[#This Row],[Current Month Low]])-1</f>
        <v>0.18769513314967878</v>
      </c>
      <c r="AH149" s="2">
        <f>(Table2[[#This Row],[Current Month High]]/Table2[[#This Row],[Close Price]])-1</f>
        <v>6.3553425081181336E-2</v>
      </c>
      <c r="AI149">
        <v>6.3553425081181301</v>
      </c>
      <c r="AJ149">
        <v>118.03776129467199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0.4</v>
      </c>
      <c r="AM149" t="s">
        <v>10656</v>
      </c>
      <c r="AN149">
        <v>11.46</v>
      </c>
      <c r="AO149" t="s">
        <v>10656</v>
      </c>
      <c r="AP149">
        <v>5.1518752088923002E-2</v>
      </c>
      <c r="AQ149">
        <f>(Table2[[#This Row],[Sharpe Ratio]]-AVERAGE(Table2[Sharpe Ratio]))/_xlfn.STDEV.P(Table2[Sharpe Ratio])</f>
        <v>-0.17156248553885795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4.1797726320724529</v>
      </c>
      <c r="AS149">
        <f>_xlfn.RANK.AVG(Table2[[#This Row],[1Y Return vs Nifty Z-Score]],Table2[1Y Return vs Nifty Z-Score])</f>
        <v>132</v>
      </c>
      <c r="AT149">
        <f>_xlfn.RANK.AVG(Table2[[#This Row],[6M Return vs Nifty Z-Score]],Table2[6M Return vs Nifty Z-Score])</f>
        <v>67</v>
      </c>
      <c r="AU149">
        <f>_xlfn.RANK.AVG(Table2[[#This Row],[Sharpe Ratio Z-Score]],Table2[Sharpe Ratio Z-Score])</f>
        <v>392</v>
      </c>
      <c r="AV149">
        <f>(Table2[[#This Row],[Rank 1Y]]+Table2[[#This Row],[Rank 6M]]+Table2[[#This Row],[Rank Sharpe]])/3</f>
        <v>197</v>
      </c>
    </row>
    <row r="150" spans="1:48" x14ac:dyDescent="0.3">
      <c r="A150" t="s">
        <v>196</v>
      </c>
      <c r="B150" t="s">
        <v>197</v>
      </c>
      <c r="C150" t="s">
        <v>10616</v>
      </c>
      <c r="D150" t="s">
        <v>198</v>
      </c>
      <c r="E150">
        <v>131388.03386537399</v>
      </c>
      <c r="F150">
        <v>197.72</v>
      </c>
      <c r="G150">
        <v>81.231100043436797</v>
      </c>
      <c r="H150">
        <f>(Table2[[#This Row],[1Y Return vs Nifty]]-AVERAGE(Table2[1Y Return vs Nifty]))/_xlfn.STDEV.P(Table2[1Y Return vs Nifty])</f>
        <v>0.77262416587247396</v>
      </c>
      <c r="I150">
        <v>-0.65744550811064595</v>
      </c>
      <c r="J150">
        <f>(Table2[[#This Row],[1M Return vs Nifty]]-AVERAGE(Table2[1M Return vs Nifty]))/_xlfn.STDEV.P(Table2[1M Return vs Nifty])</f>
        <v>-0.28426463541079516</v>
      </c>
      <c r="K150">
        <v>59.212055108804698</v>
      </c>
      <c r="L150">
        <f>(Table2[[#This Row],[6M Return vs Nifty]]-AVERAGE(Table2[6M Return vs Nifty]))/_xlfn.STDEV.P(Table2[6M Return vs Nifty])</f>
        <v>1.7474314447665107</v>
      </c>
      <c r="M150">
        <v>2.60753184546369</v>
      </c>
      <c r="N150">
        <f>(Table2[[#This Row],[1W Return vs Nifty]]-AVERAGE(Table2[1W Return vs Nifty]))/_xlfn.STDEV.P(Table2[1W Return vs Nifty])</f>
        <v>-4.5855577515753712E-2</v>
      </c>
      <c r="O150">
        <v>189.59</v>
      </c>
      <c r="P150">
        <v>183.336781600145</v>
      </c>
      <c r="Q150">
        <v>144.389409113136</v>
      </c>
      <c r="R150">
        <v>63.691213651872303</v>
      </c>
      <c r="S150" s="2">
        <f>(Table2[[#This Row],[Close Price]]-Table2[[#This Row],[20D EMA]])/Table2[[#This Row],[20D EMA]]</f>
        <v>4.2882008544754442E-2</v>
      </c>
      <c r="T150" s="2">
        <f>(Table2[[#This Row],[Close Price]]-Table2[[#This Row],[50D EMA]])/Table2[[#This Row],[50D EMA]]</f>
        <v>7.8452442953998169E-2</v>
      </c>
      <c r="U150" s="2">
        <f>(Table2[[#This Row],[Close Price]]-Table2[[#This Row],[200D EMA]])/Table2[[#This Row],[200D EMA]]</f>
        <v>0.36935251147871195</v>
      </c>
      <c r="V150">
        <v>0.71825752995974701</v>
      </c>
      <c r="W150">
        <v>193.12</v>
      </c>
      <c r="X150">
        <v>198.29</v>
      </c>
      <c r="Y150">
        <v>182.15</v>
      </c>
      <c r="Z150">
        <v>198.29</v>
      </c>
      <c r="AA150">
        <v>170.31</v>
      </c>
      <c r="AB150">
        <v>198.29</v>
      </c>
      <c r="AC150" s="2">
        <f>(Table2[[#This Row],[Close Price]]/Table2[[#This Row],[Day Low]])-1</f>
        <v>2.381938690969343E-2</v>
      </c>
      <c r="AD150" s="2">
        <f>(Table2[[#This Row],[Day High]]/Table2[[#This Row],[Close Price]])-1</f>
        <v>2.8828646570908667E-3</v>
      </c>
      <c r="AE150" s="2">
        <f>(Table2[[#This Row],[Close Price]]/Table2[[#This Row],[Current Week Low]])-1</f>
        <v>8.5479000823497131E-2</v>
      </c>
      <c r="AF150" s="2">
        <f>(Table2[[#This Row],[Current Week High]]/Table2[[#This Row],[Close Price]])-1</f>
        <v>2.8828646570908667E-3</v>
      </c>
      <c r="AG150" s="2">
        <f>(Table2[[#This Row],[Close Price]]/Table2[[#This Row],[Current Month Low]])-1</f>
        <v>0.16094181198990065</v>
      </c>
      <c r="AH150" s="2">
        <f>(Table2[[#This Row],[Current Month High]]/Table2[[#This Row],[Close Price]])-1</f>
        <v>2.8828646570908667E-3</v>
      </c>
      <c r="AI150">
        <v>5.6443455391462498</v>
      </c>
      <c r="AJ150">
        <v>127.788018433179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0.25</v>
      </c>
      <c r="AM150" t="s">
        <v>10656</v>
      </c>
      <c r="AN150">
        <v>12.76</v>
      </c>
      <c r="AO150" t="s">
        <v>10656</v>
      </c>
      <c r="AP150">
        <v>4.2676095693905E-2</v>
      </c>
      <c r="AQ150">
        <f>(Table2[[#This Row],[Sharpe Ratio]]-AVERAGE(Table2[Sharpe Ratio]))/_xlfn.STDEV.P(Table2[Sharpe Ratio])</f>
        <v>-0.27337220006360374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1.9165631976488322</v>
      </c>
      <c r="AS150">
        <f>_xlfn.RANK.AVG(Table2[[#This Row],[1Y Return vs Nifty Z-Score]],Table2[1Y Return vs Nifty Z-Score])</f>
        <v>127</v>
      </c>
      <c r="AT150">
        <f>_xlfn.RANK.AVG(Table2[[#This Row],[6M Return vs Nifty Z-Score]],Table2[6M Return vs Nifty Z-Score])</f>
        <v>45</v>
      </c>
      <c r="AU150">
        <f>_xlfn.RANK.AVG(Table2[[#This Row],[Sharpe Ratio Z-Score]],Table2[Sharpe Ratio Z-Score])</f>
        <v>420</v>
      </c>
      <c r="AV150">
        <f>(Table2[[#This Row],[Rank 1Y]]+Table2[[#This Row],[Rank 6M]]+Table2[[#This Row],[Rank Sharpe]])/3</f>
        <v>197.33333333333334</v>
      </c>
    </row>
    <row r="151" spans="1:48" x14ac:dyDescent="0.3">
      <c r="A151" t="s">
        <v>282</v>
      </c>
      <c r="B151" t="s">
        <v>283</v>
      </c>
      <c r="C151" t="s">
        <v>10613</v>
      </c>
      <c r="D151" t="s">
        <v>186</v>
      </c>
      <c r="E151">
        <v>98054.900841509996</v>
      </c>
      <c r="F151">
        <v>3531.45</v>
      </c>
      <c r="G151">
        <v>53.835398940206197</v>
      </c>
      <c r="H151">
        <f>(Table2[[#This Row],[1Y Return vs Nifty]]-AVERAGE(Table2[1Y Return vs Nifty]))/_xlfn.STDEV.P(Table2[1Y Return vs Nifty])</f>
        <v>0.34545273692670048</v>
      </c>
      <c r="I151">
        <v>13.435432666555499</v>
      </c>
      <c r="J151">
        <f>(Table2[[#This Row],[1M Return vs Nifty]]-AVERAGE(Table2[1M Return vs Nifty]))/_xlfn.STDEV.P(Table2[1M Return vs Nifty])</f>
        <v>0.92459385992806442</v>
      </c>
      <c r="K151">
        <v>26.931963747148899</v>
      </c>
      <c r="L151">
        <f>(Table2[[#This Row],[6M Return vs Nifty]]-AVERAGE(Table2[6M Return vs Nifty]))/_xlfn.STDEV.P(Table2[6M Return vs Nifty])</f>
        <v>0.65288534383535735</v>
      </c>
      <c r="M151">
        <v>1.96715008437565</v>
      </c>
      <c r="N151">
        <f>(Table2[[#This Row],[1W Return vs Nifty]]-AVERAGE(Table2[1W Return vs Nifty]))/_xlfn.STDEV.P(Table2[1W Return vs Nifty])</f>
        <v>-0.18629299563389351</v>
      </c>
      <c r="O151">
        <v>3428.95</v>
      </c>
      <c r="P151">
        <v>3219.7916363207601</v>
      </c>
      <c r="Q151">
        <v>2736.51906169619</v>
      </c>
      <c r="R151">
        <v>91.633422834388199</v>
      </c>
      <c r="S151" s="2">
        <f>(Table2[[#This Row],[Close Price]]-Table2[[#This Row],[20D EMA]])/Table2[[#This Row],[20D EMA]]</f>
        <v>2.9892532699514432E-2</v>
      </c>
      <c r="T151" s="2">
        <f>(Table2[[#This Row],[Close Price]]-Table2[[#This Row],[50D EMA]])/Table2[[#This Row],[50D EMA]]</f>
        <v>9.679457520281351E-2</v>
      </c>
      <c r="U151" s="2">
        <f>(Table2[[#This Row],[Close Price]]-Table2[[#This Row],[200D EMA]])/Table2[[#This Row],[200D EMA]]</f>
        <v>0.29048982315916483</v>
      </c>
      <c r="V151">
        <v>0.82760110716103996</v>
      </c>
      <c r="W151">
        <v>3524.6</v>
      </c>
      <c r="X151">
        <v>3623.9</v>
      </c>
      <c r="Y151">
        <v>3524.6</v>
      </c>
      <c r="Z151">
        <v>3623.9</v>
      </c>
      <c r="AA151">
        <v>3302</v>
      </c>
      <c r="AB151">
        <v>3623.9</v>
      </c>
      <c r="AC151" s="2">
        <f>(Table2[[#This Row],[Close Price]]/Table2[[#This Row],[Day Low]])-1</f>
        <v>1.943482948419728E-3</v>
      </c>
      <c r="AD151" s="2">
        <f>(Table2[[#This Row],[Day High]]/Table2[[#This Row],[Close Price]])-1</f>
        <v>2.6179048266292915E-2</v>
      </c>
      <c r="AE151" s="2">
        <f>(Table2[[#This Row],[Close Price]]/Table2[[#This Row],[Current Week Low]])-1</f>
        <v>1.943482948419728E-3</v>
      </c>
      <c r="AF151" s="2">
        <f>(Table2[[#This Row],[Current Week High]]/Table2[[#This Row],[Close Price]])-1</f>
        <v>2.6179048266292915E-2</v>
      </c>
      <c r="AG151" s="2">
        <f>(Table2[[#This Row],[Close Price]]/Table2[[#This Row],[Current Month Low]])-1</f>
        <v>6.9488188976377874E-2</v>
      </c>
      <c r="AH151" s="2">
        <f>(Table2[[#This Row],[Current Month High]]/Table2[[#This Row],[Close Price]])-1</f>
        <v>2.6179048266292915E-2</v>
      </c>
      <c r="AI151">
        <v>2.6179048266292901</v>
      </c>
      <c r="AJ151">
        <v>84.5062695924764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0.09</v>
      </c>
      <c r="AM151" t="s">
        <v>10656</v>
      </c>
      <c r="AN151">
        <v>4.1500000000000004</v>
      </c>
      <c r="AO151" t="s">
        <v>10656</v>
      </c>
      <c r="AP151">
        <v>0.10172254205733899</v>
      </c>
      <c r="AQ151">
        <f>(Table2[[#This Row],[Sharpe Ratio]]-AVERAGE(Table2[Sharpe Ratio]))/_xlfn.STDEV.P(Table2[Sharpe Ratio])</f>
        <v>0.40645765868210554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2.1430966037383343</v>
      </c>
      <c r="AS151">
        <f>_xlfn.RANK.AVG(Table2[[#This Row],[1Y Return vs Nifty Z-Score]],Table2[1Y Return vs Nifty Z-Score])</f>
        <v>200</v>
      </c>
      <c r="AT151">
        <f>_xlfn.RANK.AVG(Table2[[#This Row],[6M Return vs Nifty Z-Score]],Table2[6M Return vs Nifty Z-Score])</f>
        <v>157</v>
      </c>
      <c r="AU151">
        <f>_xlfn.RANK.AVG(Table2[[#This Row],[Sharpe Ratio Z-Score]],Table2[Sharpe Ratio Z-Score])</f>
        <v>240</v>
      </c>
      <c r="AV151">
        <f>(Table2[[#This Row],[Rank 1Y]]+Table2[[#This Row],[Rank 6M]]+Table2[[#This Row],[Rank Sharpe]])/3</f>
        <v>199</v>
      </c>
    </row>
    <row r="152" spans="1:48" x14ac:dyDescent="0.3">
      <c r="A152" t="s">
        <v>314</v>
      </c>
      <c r="B152" t="s">
        <v>315</v>
      </c>
      <c r="C152" t="s">
        <v>10615</v>
      </c>
      <c r="D152" t="s">
        <v>51</v>
      </c>
      <c r="E152">
        <v>89874.193541465007</v>
      </c>
      <c r="F152">
        <v>1538.2</v>
      </c>
      <c r="G152">
        <v>55.7052576651474</v>
      </c>
      <c r="H152">
        <f>(Table2[[#This Row],[1Y Return vs Nifty]]-AVERAGE(Table2[1Y Return vs Nifty]))/_xlfn.STDEV.P(Table2[1Y Return vs Nifty])</f>
        <v>0.37460877934554787</v>
      </c>
      <c r="I152">
        <v>12.4320698091118</v>
      </c>
      <c r="J152">
        <f>(Table2[[#This Row],[1M Return vs Nifty]]-AVERAGE(Table2[1M Return vs Nifty]))/_xlfn.STDEV.P(Table2[1M Return vs Nifty])</f>
        <v>0.83852742984221573</v>
      </c>
      <c r="K152">
        <v>35.6133349116337</v>
      </c>
      <c r="L152">
        <f>(Table2[[#This Row],[6M Return vs Nifty]]-AVERAGE(Table2[6M Return vs Nifty]))/_xlfn.STDEV.P(Table2[6M Return vs Nifty])</f>
        <v>0.94725133098092706</v>
      </c>
      <c r="M152">
        <v>-0.56546471265320297</v>
      </c>
      <c r="N152">
        <f>(Table2[[#This Row],[1W Return vs Nifty]]-AVERAGE(Table2[1W Return vs Nifty]))/_xlfn.STDEV.P(Table2[1W Return vs Nifty])</f>
        <v>-0.74170213561036857</v>
      </c>
      <c r="O152">
        <v>1468.66</v>
      </c>
      <c r="P152">
        <v>1379.44995399612</v>
      </c>
      <c r="Q152">
        <v>1160.9607531090301</v>
      </c>
      <c r="R152">
        <v>67.621212774762995</v>
      </c>
      <c r="S152" s="2">
        <f>(Table2[[#This Row],[Close Price]]-Table2[[#This Row],[20D EMA]])/Table2[[#This Row],[20D EMA]]</f>
        <v>4.7349284381681234E-2</v>
      </c>
      <c r="T152" s="2">
        <f>(Table2[[#This Row],[Close Price]]-Table2[[#This Row],[50D EMA]])/Table2[[#This Row],[50D EMA]]</f>
        <v>0.11508213512494454</v>
      </c>
      <c r="U152" s="2">
        <f>(Table2[[#This Row],[Close Price]]-Table2[[#This Row],[200D EMA]])/Table2[[#This Row],[200D EMA]]</f>
        <v>0.3249371228792452</v>
      </c>
      <c r="V152">
        <v>1.28337723186928</v>
      </c>
      <c r="W152">
        <v>1525.55</v>
      </c>
      <c r="X152">
        <v>1547</v>
      </c>
      <c r="Y152">
        <v>1490.1</v>
      </c>
      <c r="Z152">
        <v>1547</v>
      </c>
      <c r="AA152">
        <v>1395</v>
      </c>
      <c r="AB152">
        <v>1547</v>
      </c>
      <c r="AC152" s="2">
        <f>(Table2[[#This Row],[Close Price]]/Table2[[#This Row],[Day Low]])-1</f>
        <v>8.2920913768804727E-3</v>
      </c>
      <c r="AD152" s="2">
        <f>(Table2[[#This Row],[Day High]]/Table2[[#This Row],[Close Price]])-1</f>
        <v>5.7209725653359911E-3</v>
      </c>
      <c r="AE152" s="2">
        <f>(Table2[[#This Row],[Close Price]]/Table2[[#This Row],[Current Week Low]])-1</f>
        <v>3.2279712770955094E-2</v>
      </c>
      <c r="AF152" s="2">
        <f>(Table2[[#This Row],[Current Week High]]/Table2[[#This Row],[Close Price]])-1</f>
        <v>5.7209725653359911E-3</v>
      </c>
      <c r="AG152" s="2">
        <f>(Table2[[#This Row],[Close Price]]/Table2[[#This Row],[Current Month Low]])-1</f>
        <v>0.10265232974910399</v>
      </c>
      <c r="AH152" s="2">
        <f>(Table2[[#This Row],[Current Month High]]/Table2[[#This Row],[Close Price]])-1</f>
        <v>5.7209725653359911E-3</v>
      </c>
      <c r="AI152">
        <v>0.572097256533599</v>
      </c>
      <c r="AJ152">
        <v>88.551115469477807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0.06</v>
      </c>
      <c r="AM152" t="s">
        <v>10656</v>
      </c>
      <c r="AN152">
        <v>9.75</v>
      </c>
      <c r="AO152" t="s">
        <v>10656</v>
      </c>
      <c r="AP152">
        <v>8.1677588341467003E-2</v>
      </c>
      <c r="AQ152">
        <f>(Table2[[#This Row],[Sharpe Ratio]]-AVERAGE(Table2[Sharpe Ratio]))/_xlfn.STDEV.P(Table2[Sharpe Ratio])</f>
        <v>0.17567055983877022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1.5943559643970924</v>
      </c>
      <c r="AS152">
        <f>_xlfn.RANK.AVG(Table2[[#This Row],[1Y Return vs Nifty Z-Score]],Table2[1Y Return vs Nifty Z-Score])</f>
        <v>192</v>
      </c>
      <c r="AT152">
        <f>_xlfn.RANK.AVG(Table2[[#This Row],[6M Return vs Nifty Z-Score]],Table2[6M Return vs Nifty Z-Score])</f>
        <v>111</v>
      </c>
      <c r="AU152">
        <f>_xlfn.RANK.AVG(Table2[[#This Row],[Sharpe Ratio Z-Score]],Table2[Sharpe Ratio Z-Score])</f>
        <v>296</v>
      </c>
      <c r="AV152">
        <f>(Table2[[#This Row],[Rank 1Y]]+Table2[[#This Row],[Rank 6M]]+Table2[[#This Row],[Rank Sharpe]])/3</f>
        <v>199.66666666666666</v>
      </c>
    </row>
    <row r="153" spans="1:48" x14ac:dyDescent="0.3">
      <c r="A153" t="s">
        <v>922</v>
      </c>
      <c r="B153" t="s">
        <v>923</v>
      </c>
      <c r="C153" t="s">
        <v>10622</v>
      </c>
      <c r="D153" t="s">
        <v>724</v>
      </c>
      <c r="E153">
        <v>16296.5339625</v>
      </c>
      <c r="F153">
        <v>3916.5</v>
      </c>
      <c r="G153">
        <v>53.415686420944503</v>
      </c>
      <c r="H153">
        <f>(Table2[[#This Row],[1Y Return vs Nifty]]-AVERAGE(Table2[1Y Return vs Nifty]))/_xlfn.STDEV.P(Table2[1Y Return vs Nifty])</f>
        <v>0.33890830880916983</v>
      </c>
      <c r="I153">
        <v>-19.177282476159199</v>
      </c>
      <c r="J153">
        <f>(Table2[[#This Row],[1M Return vs Nifty]]-AVERAGE(Table2[1M Return vs Nifty]))/_xlfn.STDEV.P(Table2[1M Return vs Nifty])</f>
        <v>-1.8728586737358675</v>
      </c>
      <c r="K153">
        <v>17.377513920501201</v>
      </c>
      <c r="L153">
        <f>(Table2[[#This Row],[6M Return vs Nifty]]-AVERAGE(Table2[6M Return vs Nifty]))/_xlfn.STDEV.P(Table2[6M Return vs Nifty])</f>
        <v>0.32891520115100459</v>
      </c>
      <c r="M153">
        <v>3.7651845849825198</v>
      </c>
      <c r="N153">
        <f>(Table2[[#This Row],[1W Return vs Nifty]]-AVERAGE(Table2[1W Return vs Nifty]))/_xlfn.STDEV.P(Table2[1W Return vs Nifty])</f>
        <v>0.20802073766722137</v>
      </c>
      <c r="O153">
        <v>4067.5</v>
      </c>
      <c r="P153">
        <v>4215.6397490231702</v>
      </c>
      <c r="Q153">
        <v>3570.20266575409</v>
      </c>
      <c r="R153">
        <v>44.610649863443903</v>
      </c>
      <c r="S153" s="2">
        <f>(Table2[[#This Row],[Close Price]]-Table2[[#This Row],[20D EMA]])/Table2[[#This Row],[20D EMA]]</f>
        <v>-3.7123540258143822E-2</v>
      </c>
      <c r="T153" s="2">
        <f>(Table2[[#This Row],[Close Price]]-Table2[[#This Row],[50D EMA]])/Table2[[#This Row],[50D EMA]]</f>
        <v>-7.0959514292578157E-2</v>
      </c>
      <c r="U153" s="2">
        <f>(Table2[[#This Row],[Close Price]]-Table2[[#This Row],[200D EMA]])/Table2[[#This Row],[200D EMA]]</f>
        <v>9.6996548002063018E-2</v>
      </c>
      <c r="V153">
        <v>0.68924910256889305</v>
      </c>
      <c r="W153">
        <v>3853.25</v>
      </c>
      <c r="X153">
        <v>3950</v>
      </c>
      <c r="Y153">
        <v>3717.05</v>
      </c>
      <c r="Z153">
        <v>3986.2</v>
      </c>
      <c r="AA153">
        <v>3602</v>
      </c>
      <c r="AB153">
        <v>4580.8500000000004</v>
      </c>
      <c r="AC153" s="2">
        <f>(Table2[[#This Row],[Close Price]]/Table2[[#This Row],[Day Low]])-1</f>
        <v>1.6414714851099799E-2</v>
      </c>
      <c r="AD153" s="2">
        <f>(Table2[[#This Row],[Day High]]/Table2[[#This Row],[Close Price]])-1</f>
        <v>8.5535554704454508E-3</v>
      </c>
      <c r="AE153" s="2">
        <f>(Table2[[#This Row],[Close Price]]/Table2[[#This Row],[Current Week Low]])-1</f>
        <v>5.3658142882124116E-2</v>
      </c>
      <c r="AF153" s="2">
        <f>(Table2[[#This Row],[Current Week High]]/Table2[[#This Row],[Close Price]])-1</f>
        <v>1.7796501978807555E-2</v>
      </c>
      <c r="AG153" s="2">
        <f>(Table2[[#This Row],[Close Price]]/Table2[[#This Row],[Current Month Low]])-1</f>
        <v>8.7312604108828351E-2</v>
      </c>
      <c r="AH153" s="2">
        <f>(Table2[[#This Row],[Current Month High]]/Table2[[#This Row],[Close Price]])-1</f>
        <v>0.16962849482956721</v>
      </c>
      <c r="AI153">
        <v>40.1251117068811</v>
      </c>
      <c r="AJ153">
        <v>105.58515524526899</v>
      </c>
      <c r="AK153" t="str">
        <f>IF(AND(Table2[[#This Row],[20D EMA]]&gt;Table2[[#This Row],[50D EMA]],Table2[[#This Row],[50D EMA]]&gt;Table2[[#This Row],[200D EMA]]),"Uptrend","Downtrend/NoTrend")</f>
        <v>Downtrend/NoTrend</v>
      </c>
      <c r="AL153">
        <v>-0.08</v>
      </c>
      <c r="AM153" t="s">
        <v>10655</v>
      </c>
      <c r="AN153">
        <v>7.0000000000000007E-2</v>
      </c>
      <c r="AO153" t="s">
        <v>10656</v>
      </c>
      <c r="AP153">
        <v>0.130419320859507</v>
      </c>
      <c r="AQ153">
        <f>(Table2[[#This Row],[Sharpe Ratio]]-AVERAGE(Table2[Sharpe Ratio]))/_xlfn.STDEV.P(Table2[Sharpe Ratio])</f>
        <v>0.73685734030657213</v>
      </c>
      <c r="AR1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3">
        <f>_xlfn.RANK.AVG(Table2[[#This Row],[1Y Return vs Nifty Z-Score]],Table2[1Y Return vs Nifty Z-Score])</f>
        <v>204</v>
      </c>
      <c r="AT153">
        <f>_xlfn.RANK.AVG(Table2[[#This Row],[6M Return vs Nifty Z-Score]],Table2[6M Return vs Nifty Z-Score])</f>
        <v>226</v>
      </c>
      <c r="AU153">
        <f>_xlfn.RANK.AVG(Table2[[#This Row],[Sharpe Ratio Z-Score]],Table2[Sharpe Ratio Z-Score])</f>
        <v>170</v>
      </c>
      <c r="AV153">
        <f>(Table2[[#This Row],[Rank 1Y]]+Table2[[#This Row],[Rank 6M]]+Table2[[#This Row],[Rank Sharpe]])/3</f>
        <v>200</v>
      </c>
    </row>
    <row r="154" spans="1:48" x14ac:dyDescent="0.3">
      <c r="A154" t="s">
        <v>541</v>
      </c>
      <c r="B154" t="s">
        <v>542</v>
      </c>
      <c r="C154" t="s">
        <v>10617</v>
      </c>
      <c r="D154" t="s">
        <v>153</v>
      </c>
      <c r="E154">
        <v>37667.983483484997</v>
      </c>
      <c r="F154">
        <v>275.45</v>
      </c>
      <c r="G154">
        <v>80.536225862033206</v>
      </c>
      <c r="H154">
        <f>(Table2[[#This Row],[1Y Return vs Nifty]]-AVERAGE(Table2[1Y Return vs Nifty]))/_xlfn.STDEV.P(Table2[1Y Return vs Nifty])</f>
        <v>0.76178923976895141</v>
      </c>
      <c r="I154">
        <v>-0.60791815093381396</v>
      </c>
      <c r="J154">
        <f>(Table2[[#This Row],[1M Return vs Nifty]]-AVERAGE(Table2[1M Return vs Nifty]))/_xlfn.STDEV.P(Table2[1M Return vs Nifty])</f>
        <v>-0.28001627920329436</v>
      </c>
      <c r="K154">
        <v>0.60771896866311004</v>
      </c>
      <c r="L154">
        <f>(Table2[[#This Row],[6M Return vs Nifty]]-AVERAGE(Table2[6M Return vs Nifty]))/_xlfn.STDEV.P(Table2[6M Return vs Nifty])</f>
        <v>-0.2397112464108152</v>
      </c>
      <c r="M154">
        <v>3.1912207143477498</v>
      </c>
      <c r="N154">
        <f>(Table2[[#This Row],[1W Return vs Nifty]]-AVERAGE(Table2[1W Return vs Nifty]))/_xlfn.STDEV.P(Table2[1W Return vs Nifty])</f>
        <v>8.214893902622393E-2</v>
      </c>
      <c r="O154">
        <v>269.27999999999997</v>
      </c>
      <c r="P154">
        <v>262.58438457402298</v>
      </c>
      <c r="Q154">
        <v>225.22945503546899</v>
      </c>
      <c r="R154">
        <v>55.146761256176298</v>
      </c>
      <c r="S154" s="2">
        <f>(Table2[[#This Row],[Close Price]]-Table2[[#This Row],[20D EMA]])/Table2[[#This Row],[20D EMA]]</f>
        <v>2.2912953060011947E-2</v>
      </c>
      <c r="T154" s="2">
        <f>(Table2[[#This Row],[Close Price]]-Table2[[#This Row],[50D EMA]])/Table2[[#This Row],[50D EMA]]</f>
        <v>4.8996117750292854E-2</v>
      </c>
      <c r="U154" s="2">
        <f>(Table2[[#This Row],[Close Price]]-Table2[[#This Row],[200D EMA]])/Table2[[#This Row],[200D EMA]]</f>
        <v>0.22297503209170533</v>
      </c>
      <c r="V154">
        <v>0.34993444148185499</v>
      </c>
      <c r="W154">
        <v>268.35000000000002</v>
      </c>
      <c r="X154">
        <v>275.95</v>
      </c>
      <c r="Y154">
        <v>259.05</v>
      </c>
      <c r="Z154">
        <v>276</v>
      </c>
      <c r="AA154">
        <v>253.3</v>
      </c>
      <c r="AB154">
        <v>293.5</v>
      </c>
      <c r="AC154" s="2">
        <f>(Table2[[#This Row],[Close Price]]/Table2[[#This Row],[Day Low]])-1</f>
        <v>2.6457983976150512E-2</v>
      </c>
      <c r="AD154" s="2">
        <f>(Table2[[#This Row],[Day High]]/Table2[[#This Row],[Close Price]])-1</f>
        <v>1.8152114721365908E-3</v>
      </c>
      <c r="AE154" s="2">
        <f>(Table2[[#This Row],[Close Price]]/Table2[[#This Row],[Current Week Low]])-1</f>
        <v>6.3308241652190622E-2</v>
      </c>
      <c r="AF154" s="2">
        <f>(Table2[[#This Row],[Current Week High]]/Table2[[#This Row],[Close Price]])-1</f>
        <v>1.9967326193501833E-3</v>
      </c>
      <c r="AG154" s="2">
        <f>(Table2[[#This Row],[Close Price]]/Table2[[#This Row],[Current Month Low]])-1</f>
        <v>8.7445716541650231E-2</v>
      </c>
      <c r="AH154" s="2">
        <f>(Table2[[#This Row],[Current Month High]]/Table2[[#This Row],[Close Price]])-1</f>
        <v>6.5529134144127754E-2</v>
      </c>
      <c r="AI154">
        <v>13.1965874024323</v>
      </c>
      <c r="AJ154">
        <v>135.83047945205399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0.17</v>
      </c>
      <c r="AM154" t="s">
        <v>10656</v>
      </c>
      <c r="AN154">
        <v>8.3000000000000007</v>
      </c>
      <c r="AO154" t="s">
        <v>10656</v>
      </c>
      <c r="AP154">
        <v>0.173153914635814</v>
      </c>
      <c r="AQ154">
        <f>(Table2[[#This Row],[Sharpe Ratio]]-AVERAGE(Table2[Sharpe Ratio]))/_xlfn.STDEV.P(Table2[Sharpe Ratio])</f>
        <v>1.2288810714500844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1.5530917246311504</v>
      </c>
      <c r="AS154">
        <f>_xlfn.RANK.AVG(Table2[[#This Row],[1Y Return vs Nifty Z-Score]],Table2[1Y Return vs Nifty Z-Score])</f>
        <v>128</v>
      </c>
      <c r="AT154">
        <f>_xlfn.RANK.AVG(Table2[[#This Row],[6M Return vs Nifty Z-Score]],Table2[6M Return vs Nifty Z-Score])</f>
        <v>401</v>
      </c>
      <c r="AU154">
        <f>_xlfn.RANK.AVG(Table2[[#This Row],[Sharpe Ratio Z-Score]],Table2[Sharpe Ratio Z-Score])</f>
        <v>83</v>
      </c>
      <c r="AV154">
        <f>(Table2[[#This Row],[Rank 1Y]]+Table2[[#This Row],[Rank 6M]]+Table2[[#This Row],[Rank Sharpe]])/3</f>
        <v>204</v>
      </c>
    </row>
    <row r="155" spans="1:48" x14ac:dyDescent="0.3">
      <c r="A155" t="s">
        <v>424</v>
      </c>
      <c r="B155" t="s">
        <v>425</v>
      </c>
      <c r="C155" t="s">
        <v>10621</v>
      </c>
      <c r="D155" t="s">
        <v>335</v>
      </c>
      <c r="E155">
        <v>55714.372521199999</v>
      </c>
      <c r="F155">
        <v>1690.55</v>
      </c>
      <c r="G155">
        <v>74.469441589354304</v>
      </c>
      <c r="H155">
        <f>(Table2[[#This Row],[1Y Return vs Nifty]]-AVERAGE(Table2[1Y Return vs Nifty]))/_xlfn.STDEV.P(Table2[1Y Return vs Nifty])</f>
        <v>0.6671920291664315</v>
      </c>
      <c r="I155">
        <v>11.502509092694501</v>
      </c>
      <c r="J155">
        <f>(Table2[[#This Row],[1M Return vs Nifty]]-AVERAGE(Table2[1M Return vs Nifty]))/_xlfn.STDEV.P(Table2[1M Return vs Nifty])</f>
        <v>0.75879159766888826</v>
      </c>
      <c r="K155">
        <v>42.629017731531803</v>
      </c>
      <c r="L155">
        <f>(Table2[[#This Row],[6M Return vs Nifty]]-AVERAGE(Table2[6M Return vs Nifty]))/_xlfn.STDEV.P(Table2[6M Return vs Nifty])</f>
        <v>1.1851375311733685</v>
      </c>
      <c r="M155">
        <v>5.8063818680924904</v>
      </c>
      <c r="N155">
        <f>(Table2[[#This Row],[1W Return vs Nifty]]-AVERAGE(Table2[1W Return vs Nifty]))/_xlfn.STDEV.P(Table2[1W Return vs Nifty])</f>
        <v>0.65566071389433267</v>
      </c>
      <c r="O155">
        <v>1568.82</v>
      </c>
      <c r="P155">
        <v>1503.21767938466</v>
      </c>
      <c r="Q155">
        <v>1262.69547807197</v>
      </c>
      <c r="R155">
        <v>76.556300328535798</v>
      </c>
      <c r="S155" s="2">
        <f>(Table2[[#This Row],[Close Price]]-Table2[[#This Row],[20D EMA]])/Table2[[#This Row],[20D EMA]]</f>
        <v>7.7593350416236426E-2</v>
      </c>
      <c r="T155" s="2">
        <f>(Table2[[#This Row],[Close Price]]-Table2[[#This Row],[50D EMA]])/Table2[[#This Row],[50D EMA]]</f>
        <v>0.12462088703748098</v>
      </c>
      <c r="U155" s="2">
        <f>(Table2[[#This Row],[Close Price]]-Table2[[#This Row],[200D EMA]])/Table2[[#This Row],[200D EMA]]</f>
        <v>0.33884220650043656</v>
      </c>
      <c r="V155">
        <v>2.16961315203852</v>
      </c>
      <c r="W155">
        <v>1670.1</v>
      </c>
      <c r="X155">
        <v>1699</v>
      </c>
      <c r="Y155">
        <v>1548.05</v>
      </c>
      <c r="Z155">
        <v>1699</v>
      </c>
      <c r="AA155">
        <v>1418.55</v>
      </c>
      <c r="AB155">
        <v>1699</v>
      </c>
      <c r="AC155" s="2">
        <f>(Table2[[#This Row],[Close Price]]/Table2[[#This Row],[Day Low]])-1</f>
        <v>1.2244775761930393E-2</v>
      </c>
      <c r="AD155" s="2">
        <f>(Table2[[#This Row],[Day High]]/Table2[[#This Row],[Close Price]])-1</f>
        <v>4.9983733104610462E-3</v>
      </c>
      <c r="AE155" s="2">
        <f>(Table2[[#This Row],[Close Price]]/Table2[[#This Row],[Current Week Low]])-1</f>
        <v>9.2051290332999525E-2</v>
      </c>
      <c r="AF155" s="2">
        <f>(Table2[[#This Row],[Current Week High]]/Table2[[#This Row],[Close Price]])-1</f>
        <v>4.9983733104610462E-3</v>
      </c>
      <c r="AG155" s="2">
        <f>(Table2[[#This Row],[Close Price]]/Table2[[#This Row],[Current Month Low]])-1</f>
        <v>0.19174509181911104</v>
      </c>
      <c r="AH155" s="2">
        <f>(Table2[[#This Row],[Current Month High]]/Table2[[#This Row],[Close Price]])-1</f>
        <v>4.9983733104610462E-3</v>
      </c>
      <c r="AI155">
        <v>0.49983733104610401</v>
      </c>
      <c r="AJ155">
        <v>109.563654394446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0.08</v>
      </c>
      <c r="AM155" t="s">
        <v>10656</v>
      </c>
      <c r="AN155">
        <v>15.53</v>
      </c>
      <c r="AO155" t="s">
        <v>10656</v>
      </c>
      <c r="AP155">
        <v>4.9914611992224002E-2</v>
      </c>
      <c r="AQ155">
        <f>(Table2[[#This Row],[Sharpe Ratio]]-AVERAGE(Table2[Sharpe Ratio]))/_xlfn.STDEV.P(Table2[Sharpe Ratio])</f>
        <v>-0.19003171446814632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3.0767501574348746</v>
      </c>
      <c r="AS155">
        <f>_xlfn.RANK.AVG(Table2[[#This Row],[1Y Return vs Nifty Z-Score]],Table2[1Y Return vs Nifty Z-Score])</f>
        <v>140</v>
      </c>
      <c r="AT155">
        <f>_xlfn.RANK.AVG(Table2[[#This Row],[6M Return vs Nifty Z-Score]],Table2[6M Return vs Nifty Z-Score])</f>
        <v>83</v>
      </c>
      <c r="AU155">
        <f>_xlfn.RANK.AVG(Table2[[#This Row],[Sharpe Ratio Z-Score]],Table2[Sharpe Ratio Z-Score])</f>
        <v>396</v>
      </c>
      <c r="AV155">
        <f>(Table2[[#This Row],[Rank 1Y]]+Table2[[#This Row],[Rank 6M]]+Table2[[#This Row],[Rank Sharpe]])/3</f>
        <v>206.33333333333334</v>
      </c>
    </row>
    <row r="156" spans="1:48" x14ac:dyDescent="0.3">
      <c r="A156" t="s">
        <v>336</v>
      </c>
      <c r="B156" t="s">
        <v>337</v>
      </c>
      <c r="C156" t="s">
        <v>10611</v>
      </c>
      <c r="D156" t="s">
        <v>130</v>
      </c>
      <c r="E156">
        <v>76918.945152329994</v>
      </c>
      <c r="F156">
        <v>1685.95</v>
      </c>
      <c r="G156">
        <v>99.6900324711699</v>
      </c>
      <c r="H156">
        <f>(Table2[[#This Row],[1Y Return vs Nifty]]-AVERAGE(Table2[1Y Return vs Nifty]))/_xlfn.STDEV.P(Table2[1Y Return vs Nifty])</f>
        <v>1.0604477376166694</v>
      </c>
      <c r="I156">
        <v>14.302453916621999</v>
      </c>
      <c r="J156">
        <f>(Table2[[#This Row],[1M Return vs Nifty]]-AVERAGE(Table2[1M Return vs Nifty]))/_xlfn.STDEV.P(Table2[1M Return vs Nifty])</f>
        <v>0.99896518357054931</v>
      </c>
      <c r="K156">
        <v>52.738890020051898</v>
      </c>
      <c r="L156">
        <f>(Table2[[#This Row],[6M Return vs Nifty]]-AVERAGE(Table2[6M Return vs Nifty]))/_xlfn.STDEV.P(Table2[6M Return vs Nifty])</f>
        <v>1.5279408141732456</v>
      </c>
      <c r="M156">
        <v>6.8726916467997397</v>
      </c>
      <c r="N156">
        <f>(Table2[[#This Row],[1W Return vs Nifty]]-AVERAGE(Table2[1W Return vs Nifty]))/_xlfn.STDEV.P(Table2[1W Return vs Nifty])</f>
        <v>0.88950527558412673</v>
      </c>
      <c r="O156">
        <v>1564.37</v>
      </c>
      <c r="P156">
        <v>1470.4181595642599</v>
      </c>
      <c r="Q156">
        <v>1189.0490937304201</v>
      </c>
      <c r="R156">
        <v>72.8982699968753</v>
      </c>
      <c r="S156" s="2">
        <f>(Table2[[#This Row],[Close Price]]-Table2[[#This Row],[20D EMA]])/Table2[[#This Row],[20D EMA]]</f>
        <v>7.7718186873949366E-2</v>
      </c>
      <c r="T156" s="2">
        <f>(Table2[[#This Row],[Close Price]]-Table2[[#This Row],[50D EMA]])/Table2[[#This Row],[50D EMA]]</f>
        <v>0.14657860353112773</v>
      </c>
      <c r="U156" s="2">
        <f>(Table2[[#This Row],[Close Price]]-Table2[[#This Row],[200D EMA]])/Table2[[#This Row],[200D EMA]]</f>
        <v>0.41789772086755977</v>
      </c>
      <c r="V156">
        <v>1.0291139001349801</v>
      </c>
      <c r="W156">
        <v>1675</v>
      </c>
      <c r="X156">
        <v>1726.1</v>
      </c>
      <c r="Y156">
        <v>1590.15</v>
      </c>
      <c r="Z156">
        <v>1763.2</v>
      </c>
      <c r="AA156">
        <v>1416</v>
      </c>
      <c r="AB156">
        <v>1763.2</v>
      </c>
      <c r="AC156" s="2">
        <f>(Table2[[#This Row],[Close Price]]/Table2[[#This Row],[Day Low]])-1</f>
        <v>6.5373134328359228E-3</v>
      </c>
      <c r="AD156" s="2">
        <f>(Table2[[#This Row],[Day High]]/Table2[[#This Row],[Close Price]])-1</f>
        <v>2.3814466621192798E-2</v>
      </c>
      <c r="AE156" s="2">
        <f>(Table2[[#This Row],[Close Price]]/Table2[[#This Row],[Current Week Low]])-1</f>
        <v>6.024588875263337E-2</v>
      </c>
      <c r="AF156" s="2">
        <f>(Table2[[#This Row],[Current Week High]]/Table2[[#This Row],[Close Price]])-1</f>
        <v>4.5819864171535274E-2</v>
      </c>
      <c r="AG156" s="2">
        <f>(Table2[[#This Row],[Close Price]]/Table2[[#This Row],[Current Month Low]])-1</f>
        <v>0.19064265536723157</v>
      </c>
      <c r="AH156" s="2">
        <f>(Table2[[#This Row],[Current Month High]]/Table2[[#This Row],[Close Price]])-1</f>
        <v>4.5819864171535274E-2</v>
      </c>
      <c r="AI156">
        <v>4.5819864171535203</v>
      </c>
      <c r="AJ156">
        <v>154.94480568577001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7.0000000000000007E-2</v>
      </c>
      <c r="AM156" t="s">
        <v>10656</v>
      </c>
      <c r="AN156">
        <v>17.5</v>
      </c>
      <c r="AO156" t="s">
        <v>10656</v>
      </c>
      <c r="AP156">
        <v>2.4962313758677999E-2</v>
      </c>
      <c r="AQ156">
        <f>(Table2[[#This Row],[Sharpe Ratio]]-AVERAGE(Table2[Sharpe Ratio]))/_xlfn.STDEV.P(Table2[Sharpe Ratio])</f>
        <v>-0.47731940794054056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3.9995396030040506</v>
      </c>
      <c r="AS156">
        <f>_xlfn.RANK.AVG(Table2[[#This Row],[1Y Return vs Nifty Z-Score]],Table2[1Y Return vs Nifty Z-Score])</f>
        <v>100</v>
      </c>
      <c r="AT156">
        <f>_xlfn.RANK.AVG(Table2[[#This Row],[6M Return vs Nifty Z-Score]],Table2[6M Return vs Nifty Z-Score])</f>
        <v>58</v>
      </c>
      <c r="AU156">
        <f>_xlfn.RANK.AVG(Table2[[#This Row],[Sharpe Ratio Z-Score]],Table2[Sharpe Ratio Z-Score])</f>
        <v>464</v>
      </c>
      <c r="AV156">
        <f>(Table2[[#This Row],[Rank 1Y]]+Table2[[#This Row],[Rank 6M]]+Table2[[#This Row],[Rank Sharpe]])/3</f>
        <v>207.33333333333334</v>
      </c>
    </row>
    <row r="157" spans="1:48" x14ac:dyDescent="0.3">
      <c r="A157" t="s">
        <v>945</v>
      </c>
      <c r="B157" t="s">
        <v>946</v>
      </c>
      <c r="C157" t="s">
        <v>10611</v>
      </c>
      <c r="D157" t="s">
        <v>248</v>
      </c>
      <c r="E157">
        <v>15599.99223177</v>
      </c>
      <c r="F157">
        <v>3605.35</v>
      </c>
      <c r="G157">
        <v>128.31514565096401</v>
      </c>
      <c r="H157">
        <f>(Table2[[#This Row],[1Y Return vs Nifty]]-AVERAGE(Table2[1Y Return vs Nifty]))/_xlfn.STDEV.P(Table2[1Y Return vs Nifty])</f>
        <v>1.5067889520528712</v>
      </c>
      <c r="I157">
        <v>-3.41601721260876</v>
      </c>
      <c r="J157">
        <f>(Table2[[#This Row],[1M Return vs Nifty]]-AVERAGE(Table2[1M Return vs Nifty]))/_xlfn.STDEV.P(Table2[1M Return vs Nifty])</f>
        <v>-0.52088931907396341</v>
      </c>
      <c r="K157">
        <v>-14.032857613977299</v>
      </c>
      <c r="L157">
        <f>(Table2[[#This Row],[6M Return vs Nifty]]-AVERAGE(Table2[6M Return vs Nifty]))/_xlfn.STDEV.P(Table2[6M Return vs Nifty])</f>
        <v>-0.73614063486503123</v>
      </c>
      <c r="M157">
        <v>2.76486073598219</v>
      </c>
      <c r="N157">
        <f>(Table2[[#This Row],[1W Return vs Nifty]]-AVERAGE(Table2[1W Return vs Nifty]))/_xlfn.STDEV.P(Table2[1W Return vs Nifty])</f>
        <v>-1.1352934682407919E-2</v>
      </c>
      <c r="O157">
        <v>3678.87</v>
      </c>
      <c r="P157">
        <v>3767.2236908404998</v>
      </c>
      <c r="Q157">
        <v>3330.6719129732701</v>
      </c>
      <c r="R157">
        <v>67.267504827387995</v>
      </c>
      <c r="S157" s="2">
        <f>(Table2[[#This Row],[Close Price]]-Table2[[#This Row],[20D EMA]])/Table2[[#This Row],[20D EMA]]</f>
        <v>-1.9984397382892025E-2</v>
      </c>
      <c r="T157" s="2">
        <f>(Table2[[#This Row],[Close Price]]-Table2[[#This Row],[50D EMA]])/Table2[[#This Row],[50D EMA]]</f>
        <v>-4.2968961793820232E-2</v>
      </c>
      <c r="U157" s="2">
        <f>(Table2[[#This Row],[Close Price]]-Table2[[#This Row],[200D EMA]])/Table2[[#This Row],[200D EMA]]</f>
        <v>8.2469271727675639E-2</v>
      </c>
      <c r="V157">
        <v>0.91168861178996397</v>
      </c>
      <c r="W157">
        <v>3580</v>
      </c>
      <c r="X157">
        <v>3787.8</v>
      </c>
      <c r="Y157">
        <v>3580</v>
      </c>
      <c r="Z157">
        <v>3898</v>
      </c>
      <c r="AA157">
        <v>3543</v>
      </c>
      <c r="AB157">
        <v>3898</v>
      </c>
      <c r="AC157" s="2">
        <f>(Table2[[#This Row],[Close Price]]/Table2[[#This Row],[Day Low]])-1</f>
        <v>7.0810055865921928E-3</v>
      </c>
      <c r="AD157" s="2">
        <f>(Table2[[#This Row],[Day High]]/Table2[[#This Row],[Close Price]])-1</f>
        <v>5.0605350382071146E-2</v>
      </c>
      <c r="AE157" s="2">
        <f>(Table2[[#This Row],[Close Price]]/Table2[[#This Row],[Current Week Low]])-1</f>
        <v>7.0810055865921928E-3</v>
      </c>
      <c r="AF157" s="2">
        <f>(Table2[[#This Row],[Current Week High]]/Table2[[#This Row],[Close Price]])-1</f>
        <v>8.1171037485958442E-2</v>
      </c>
      <c r="AG157" s="2">
        <f>(Table2[[#This Row],[Close Price]]/Table2[[#This Row],[Current Month Low]])-1</f>
        <v>1.7598080722551535E-2</v>
      </c>
      <c r="AH157" s="2">
        <f>(Table2[[#This Row],[Current Month High]]/Table2[[#This Row],[Close Price]])-1</f>
        <v>8.1171037485958442E-2</v>
      </c>
      <c r="AI157">
        <v>19.265813305226899</v>
      </c>
      <c r="AJ157">
        <v>166.86528497409299</v>
      </c>
      <c r="AK157" t="str">
        <f>IF(AND(Table2[[#This Row],[20D EMA]]&gt;Table2[[#This Row],[50D EMA]],Table2[[#This Row],[50D EMA]]&gt;Table2[[#This Row],[200D EMA]]),"Uptrend","Downtrend/NoTrend")</f>
        <v>Downtrend/NoTrend</v>
      </c>
      <c r="AL157">
        <v>-0.16</v>
      </c>
      <c r="AM157" t="s">
        <v>10655</v>
      </c>
      <c r="AN157">
        <v>0.86</v>
      </c>
      <c r="AO157" t="s">
        <v>10656</v>
      </c>
      <c r="AP157">
        <v>0.26896756435420699</v>
      </c>
      <c r="AQ157">
        <f>(Table2[[#This Row],[Sharpe Ratio]]-AVERAGE(Table2[Sharpe Ratio]))/_xlfn.STDEV.P(Table2[Sharpe Ratio])</f>
        <v>2.3320292533583471</v>
      </c>
      <c r="AR1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7">
        <f>_xlfn.RANK.AVG(Table2[[#This Row],[1Y Return vs Nifty Z-Score]],Table2[1Y Return vs Nifty Z-Score])</f>
        <v>54</v>
      </c>
      <c r="AT157">
        <f>_xlfn.RANK.AVG(Table2[[#This Row],[6M Return vs Nifty Z-Score]],Table2[6M Return vs Nifty Z-Score])</f>
        <v>562</v>
      </c>
      <c r="AU157">
        <f>_xlfn.RANK.AVG(Table2[[#This Row],[Sharpe Ratio Z-Score]],Table2[Sharpe Ratio Z-Score])</f>
        <v>6</v>
      </c>
      <c r="AV157">
        <f>(Table2[[#This Row],[Rank 1Y]]+Table2[[#This Row],[Rank 6M]]+Table2[[#This Row],[Rank Sharpe]])/3</f>
        <v>207.33333333333334</v>
      </c>
    </row>
    <row r="158" spans="1:48" x14ac:dyDescent="0.3">
      <c r="A158" t="s">
        <v>1450</v>
      </c>
      <c r="B158" t="s">
        <v>1451</v>
      </c>
      <c r="C158" t="s">
        <v>10623</v>
      </c>
      <c r="D158" t="s">
        <v>139</v>
      </c>
      <c r="E158">
        <v>7284.6961824</v>
      </c>
      <c r="F158">
        <v>870.65</v>
      </c>
      <c r="G158">
        <v>73.362643994385294</v>
      </c>
      <c r="H158">
        <f>(Table2[[#This Row],[1Y Return vs Nifty]]-AVERAGE(Table2[1Y Return vs Nifty]))/_xlfn.STDEV.P(Table2[1Y Return vs Nifty])</f>
        <v>0.64993412770170478</v>
      </c>
      <c r="I158">
        <v>-3.58362137306379</v>
      </c>
      <c r="J158">
        <f>(Table2[[#This Row],[1M Return vs Nifty]]-AVERAGE(Table2[1M Return vs Nifty]))/_xlfn.STDEV.P(Table2[1M Return vs Nifty])</f>
        <v>-0.53526606388854769</v>
      </c>
      <c r="K158">
        <v>2.6490955391861202</v>
      </c>
      <c r="L158">
        <f>(Table2[[#This Row],[6M Return vs Nifty]]-AVERAGE(Table2[6M Return vs Nifty]))/_xlfn.STDEV.P(Table2[6M Return vs Nifty])</f>
        <v>-0.17049270731918487</v>
      </c>
      <c r="M158">
        <v>0.20837565804956601</v>
      </c>
      <c r="N158">
        <f>(Table2[[#This Row],[1W Return vs Nifty]]-AVERAGE(Table2[1W Return vs Nifty]))/_xlfn.STDEV.P(Table2[1W Return vs Nifty])</f>
        <v>-0.57199689055086689</v>
      </c>
      <c r="O158">
        <v>890.31</v>
      </c>
      <c r="P158">
        <v>900.11369866459404</v>
      </c>
      <c r="Q158">
        <v>753.29126806097304</v>
      </c>
      <c r="R158">
        <v>44.769821924260803</v>
      </c>
      <c r="S158" s="2">
        <f>(Table2[[#This Row],[Close Price]]-Table2[[#This Row],[20D EMA]])/Table2[[#This Row],[20D EMA]]</f>
        <v>-2.2082196089002672E-2</v>
      </c>
      <c r="T158" s="2">
        <f>(Table2[[#This Row],[Close Price]]-Table2[[#This Row],[50D EMA]])/Table2[[#This Row],[50D EMA]]</f>
        <v>-3.2733307701356303E-2</v>
      </c>
      <c r="U158" s="2">
        <f>(Table2[[#This Row],[Close Price]]-Table2[[#This Row],[200D EMA]])/Table2[[#This Row],[200D EMA]]</f>
        <v>0.15579462674659289</v>
      </c>
      <c r="V158">
        <v>0.43138369667614501</v>
      </c>
      <c r="W158">
        <v>868</v>
      </c>
      <c r="X158">
        <v>882.1</v>
      </c>
      <c r="Y158">
        <v>868</v>
      </c>
      <c r="Z158">
        <v>955.7</v>
      </c>
      <c r="AA158">
        <v>836.9</v>
      </c>
      <c r="AB158">
        <v>955.7</v>
      </c>
      <c r="AC158" s="2">
        <f>(Table2[[#This Row],[Close Price]]/Table2[[#This Row],[Day Low]])-1</f>
        <v>3.0529953917051156E-3</v>
      </c>
      <c r="AD158" s="2">
        <f>(Table2[[#This Row],[Day High]]/Table2[[#This Row],[Close Price]])-1</f>
        <v>1.3151094010222408E-2</v>
      </c>
      <c r="AE158" s="2">
        <f>(Table2[[#This Row],[Close Price]]/Table2[[#This Row],[Current Week Low]])-1</f>
        <v>3.0529953917051156E-3</v>
      </c>
      <c r="AF158" s="2">
        <f>(Table2[[#This Row],[Current Week High]]/Table2[[#This Row],[Close Price]])-1</f>
        <v>9.7685637167633566E-2</v>
      </c>
      <c r="AG158" s="2">
        <f>(Table2[[#This Row],[Close Price]]/Table2[[#This Row],[Current Month Low]])-1</f>
        <v>4.0327398733420949E-2</v>
      </c>
      <c r="AH158" s="2">
        <f>(Table2[[#This Row],[Current Month High]]/Table2[[#This Row],[Close Price]])-1</f>
        <v>9.7685637167633566E-2</v>
      </c>
      <c r="AI158">
        <v>27.490955033595501</v>
      </c>
      <c r="AJ158">
        <v>140.644002211166</v>
      </c>
      <c r="AK158" t="str">
        <f>IF(AND(Table2[[#This Row],[20D EMA]]&gt;Table2[[#This Row],[50D EMA]],Table2[[#This Row],[50D EMA]]&gt;Table2[[#This Row],[200D EMA]]),"Uptrend","Downtrend/NoTrend")</f>
        <v>Downtrend/NoTrend</v>
      </c>
      <c r="AL158">
        <v>0.08</v>
      </c>
      <c r="AM158" t="s">
        <v>10656</v>
      </c>
      <c r="AN158">
        <v>3.38</v>
      </c>
      <c r="AO158" t="s">
        <v>10656</v>
      </c>
      <c r="AP158">
        <v>0.161525921977729</v>
      </c>
      <c r="AQ158">
        <f>(Table2[[#This Row],[Sharpe Ratio]]-AVERAGE(Table2[Sharpe Ratio]))/_xlfn.STDEV.P(Table2[Sharpe Ratio])</f>
        <v>1.0950024539701089</v>
      </c>
      <c r="AR1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8">
        <f>_xlfn.RANK.AVG(Table2[[#This Row],[1Y Return vs Nifty Z-Score]],Table2[1Y Return vs Nifty Z-Score])</f>
        <v>146</v>
      </c>
      <c r="AT158">
        <f>_xlfn.RANK.AVG(Table2[[#This Row],[6M Return vs Nifty Z-Score]],Table2[6M Return vs Nifty Z-Score])</f>
        <v>373</v>
      </c>
      <c r="AU158">
        <f>_xlfn.RANK.AVG(Table2[[#This Row],[Sharpe Ratio Z-Score]],Table2[Sharpe Ratio Z-Score])</f>
        <v>104</v>
      </c>
      <c r="AV158">
        <f>(Table2[[#This Row],[Rank 1Y]]+Table2[[#This Row],[Rank 6M]]+Table2[[#This Row],[Rank Sharpe]])/3</f>
        <v>207.66666666666666</v>
      </c>
    </row>
    <row r="159" spans="1:48" x14ac:dyDescent="0.3">
      <c r="A159" t="s">
        <v>594</v>
      </c>
      <c r="B159" t="s">
        <v>595</v>
      </c>
      <c r="C159" t="s">
        <v>10622</v>
      </c>
      <c r="D159" t="s">
        <v>224</v>
      </c>
      <c r="E159">
        <v>32160.931171100001</v>
      </c>
      <c r="F159">
        <v>5054.8500000000004</v>
      </c>
      <c r="G159">
        <v>153.47254252193099</v>
      </c>
      <c r="H159">
        <f>(Table2[[#This Row],[1Y Return vs Nifty]]-AVERAGE(Table2[1Y Return vs Nifty]))/_xlfn.STDEV.P(Table2[1Y Return vs Nifty])</f>
        <v>1.8990592987555379</v>
      </c>
      <c r="I159">
        <v>25.907809106373399</v>
      </c>
      <c r="J159">
        <f>(Table2[[#This Row],[1M Return vs Nifty]]-AVERAGE(Table2[1M Return vs Nifty]))/_xlfn.STDEV.P(Table2[1M Return vs Nifty])</f>
        <v>1.9944490044535925</v>
      </c>
      <c r="K159">
        <v>65.340797510923096</v>
      </c>
      <c r="L159">
        <f>(Table2[[#This Row],[6M Return vs Nifty]]-AVERAGE(Table2[6M Return vs Nifty]))/_xlfn.STDEV.P(Table2[6M Return vs Nifty])</f>
        <v>1.9552434681184183</v>
      </c>
      <c r="M159">
        <v>3.2172501360276602</v>
      </c>
      <c r="N159">
        <f>(Table2[[#This Row],[1W Return vs Nifty]]-AVERAGE(Table2[1W Return vs Nifty]))/_xlfn.STDEV.P(Table2[1W Return vs Nifty])</f>
        <v>8.7857260215172317E-2</v>
      </c>
      <c r="O159">
        <v>4685.79</v>
      </c>
      <c r="P159">
        <v>4248.1956100034404</v>
      </c>
      <c r="Q159">
        <v>3221.5527177608001</v>
      </c>
      <c r="R159">
        <v>67.382213935283005</v>
      </c>
      <c r="S159" s="2">
        <f>(Table2[[#This Row],[Close Price]]-Table2[[#This Row],[20D EMA]])/Table2[[#This Row],[20D EMA]]</f>
        <v>7.8761532206949175E-2</v>
      </c>
      <c r="T159" s="2">
        <f>(Table2[[#This Row],[Close Price]]-Table2[[#This Row],[50D EMA]])/Table2[[#This Row],[50D EMA]]</f>
        <v>0.18988164954012246</v>
      </c>
      <c r="U159" s="2">
        <f>(Table2[[#This Row],[Close Price]]-Table2[[#This Row],[200D EMA]])/Table2[[#This Row],[200D EMA]]</f>
        <v>0.56907256930237904</v>
      </c>
      <c r="V159">
        <v>1.3306245920325701</v>
      </c>
      <c r="W159">
        <v>4947.45</v>
      </c>
      <c r="X159">
        <v>5169.45</v>
      </c>
      <c r="Y159">
        <v>4947.45</v>
      </c>
      <c r="Z159">
        <v>5380</v>
      </c>
      <c r="AA159">
        <v>4065</v>
      </c>
      <c r="AB159">
        <v>5380</v>
      </c>
      <c r="AC159" s="2">
        <f>(Table2[[#This Row],[Close Price]]/Table2[[#This Row],[Day Low]])-1</f>
        <v>2.1708152684716486E-2</v>
      </c>
      <c r="AD159" s="2">
        <f>(Table2[[#This Row],[Day High]]/Table2[[#This Row],[Close Price]])-1</f>
        <v>2.2671295884150844E-2</v>
      </c>
      <c r="AE159" s="2">
        <f>(Table2[[#This Row],[Close Price]]/Table2[[#This Row],[Current Week Low]])-1</f>
        <v>2.1708152684716486E-2</v>
      </c>
      <c r="AF159" s="2">
        <f>(Table2[[#This Row],[Current Week High]]/Table2[[#This Row],[Close Price]])-1</f>
        <v>6.4324361751584958E-2</v>
      </c>
      <c r="AG159" s="2">
        <f>(Table2[[#This Row],[Close Price]]/Table2[[#This Row],[Current Month Low]])-1</f>
        <v>0.24350553505535055</v>
      </c>
      <c r="AH159" s="2">
        <f>(Table2[[#This Row],[Current Month High]]/Table2[[#This Row],[Close Price]])-1</f>
        <v>6.4324361751584958E-2</v>
      </c>
      <c r="AI159">
        <v>6.4324361751584904</v>
      </c>
      <c r="AJ159">
        <v>185.133686823104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0.55000000000000004</v>
      </c>
      <c r="AM159" t="s">
        <v>10656</v>
      </c>
      <c r="AN159">
        <v>20.45</v>
      </c>
      <c r="AO159" t="s">
        <v>10656</v>
      </c>
      <c r="AQ159">
        <f>(Table2[[#This Row],[Sharpe Ratio]]-AVERAGE(Table2[Sharpe Ratio]))/_xlfn.STDEV.P(Table2[Sharpe Ratio])</f>
        <v>-0.76472241492382476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5.1718866166188961</v>
      </c>
      <c r="AS159">
        <f>_xlfn.RANK.AVG(Table2[[#This Row],[1Y Return vs Nifty Z-Score]],Table2[1Y Return vs Nifty Z-Score])</f>
        <v>36</v>
      </c>
      <c r="AT159">
        <f>_xlfn.RANK.AVG(Table2[[#This Row],[6M Return vs Nifty Z-Score]],Table2[6M Return vs Nifty Z-Score])</f>
        <v>33</v>
      </c>
      <c r="AU159">
        <f>_xlfn.RANK.AVG(Table2[[#This Row],[Sharpe Ratio Z-Score]],Table2[Sharpe Ratio Z-Score])</f>
        <v>557.5</v>
      </c>
      <c r="AV159">
        <f>(Table2[[#This Row],[Rank 1Y]]+Table2[[#This Row],[Rank 6M]]+Table2[[#This Row],[Rank Sharpe]])/3</f>
        <v>208.83333333333334</v>
      </c>
    </row>
    <row r="160" spans="1:48" x14ac:dyDescent="0.3">
      <c r="A160" t="s">
        <v>781</v>
      </c>
      <c r="B160" t="s">
        <v>782</v>
      </c>
      <c r="C160" t="s">
        <v>10612</v>
      </c>
      <c r="D160" t="s">
        <v>645</v>
      </c>
      <c r="E160">
        <v>20993.838840232002</v>
      </c>
      <c r="F160">
        <v>149.97999999999999</v>
      </c>
      <c r="G160">
        <v>95.022621261569</v>
      </c>
      <c r="H160">
        <f>(Table2[[#This Row],[1Y Return vs Nifty]]-AVERAGE(Table2[1Y Return vs Nifty]))/_xlfn.STDEV.P(Table2[1Y Return vs Nifty])</f>
        <v>0.98767045375122287</v>
      </c>
      <c r="I160">
        <v>22.4860805076015</v>
      </c>
      <c r="J160">
        <f>(Table2[[#This Row],[1M Return vs Nifty]]-AVERAGE(Table2[1M Return vs Nifty]))/_xlfn.STDEV.P(Table2[1M Return vs Nifty])</f>
        <v>1.7009400679465663</v>
      </c>
      <c r="K160">
        <v>21.800922322998101</v>
      </c>
      <c r="L160">
        <f>(Table2[[#This Row],[6M Return vs Nifty]]-AVERAGE(Table2[6M Return vs Nifty]))/_xlfn.STDEV.P(Table2[6M Return vs Nifty])</f>
        <v>0.47890314156712904</v>
      </c>
      <c r="M160">
        <v>8.6458123243045293</v>
      </c>
      <c r="N160">
        <f>(Table2[[#This Row],[1W Return vs Nifty]]-AVERAGE(Table2[1W Return vs Nifty]))/_xlfn.STDEV.P(Table2[1W Return vs Nifty])</f>
        <v>1.2783553414223152</v>
      </c>
      <c r="O160">
        <v>135.6</v>
      </c>
      <c r="P160">
        <v>125.934101079467</v>
      </c>
      <c r="Q160">
        <v>103.75782163071599</v>
      </c>
      <c r="R160">
        <v>67.6082084283493</v>
      </c>
      <c r="S160" s="2">
        <f>(Table2[[#This Row],[Close Price]]-Table2[[#This Row],[20D EMA]])/Table2[[#This Row],[20D EMA]]</f>
        <v>0.10604719764011797</v>
      </c>
      <c r="T160" s="2">
        <f>(Table2[[#This Row],[Close Price]]-Table2[[#This Row],[50D EMA]])/Table2[[#This Row],[50D EMA]]</f>
        <v>0.19094033081126721</v>
      </c>
      <c r="U160" s="2">
        <f>(Table2[[#This Row],[Close Price]]-Table2[[#This Row],[200D EMA]])/Table2[[#This Row],[200D EMA]]</f>
        <v>0.44548138774340451</v>
      </c>
      <c r="V160">
        <v>1.26106910547787</v>
      </c>
      <c r="W160">
        <v>143.34</v>
      </c>
      <c r="X160">
        <v>151.22999999999999</v>
      </c>
      <c r="Y160">
        <v>131.72</v>
      </c>
      <c r="Z160">
        <v>151.22999999999999</v>
      </c>
      <c r="AA160">
        <v>122.27</v>
      </c>
      <c r="AB160">
        <v>151.22999999999999</v>
      </c>
      <c r="AC160" s="2">
        <f>(Table2[[#This Row],[Close Price]]/Table2[[#This Row],[Day Low]])-1</f>
        <v>4.6323426817357127E-2</v>
      </c>
      <c r="AD160" s="2">
        <f>(Table2[[#This Row],[Day High]]/Table2[[#This Row],[Close Price]])-1</f>
        <v>8.3344445926123445E-3</v>
      </c>
      <c r="AE160" s="2">
        <f>(Table2[[#This Row],[Close Price]]/Table2[[#This Row],[Current Week Low]])-1</f>
        <v>0.13862739143638003</v>
      </c>
      <c r="AF160" s="2">
        <f>(Table2[[#This Row],[Current Week High]]/Table2[[#This Row],[Close Price]])-1</f>
        <v>8.3344445926123445E-3</v>
      </c>
      <c r="AG160" s="2">
        <f>(Table2[[#This Row],[Close Price]]/Table2[[#This Row],[Current Month Low]])-1</f>
        <v>0.22662959025108353</v>
      </c>
      <c r="AH160" s="2">
        <f>(Table2[[#This Row],[Current Month High]]/Table2[[#This Row],[Close Price]])-1</f>
        <v>8.3344445926123445E-3</v>
      </c>
      <c r="AI160">
        <v>0.83344445926123401</v>
      </c>
      <c r="AJ160">
        <v>143.869918699186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0.56000000000000005</v>
      </c>
      <c r="AM160" t="s">
        <v>10656</v>
      </c>
      <c r="AN160">
        <v>21.29</v>
      </c>
      <c r="AO160" t="s">
        <v>10656</v>
      </c>
      <c r="AP160">
        <v>7.3289247945682007E-2</v>
      </c>
      <c r="AQ160">
        <f>(Table2[[#This Row],[Sharpe Ratio]]-AVERAGE(Table2[Sharpe Ratio]))/_xlfn.STDEV.P(Table2[Sharpe Ratio])</f>
        <v>7.9091601788062751E-2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4.5249606064752959</v>
      </c>
      <c r="AS160">
        <f>_xlfn.RANK.AVG(Table2[[#This Row],[1Y Return vs Nifty Z-Score]],Table2[1Y Return vs Nifty Z-Score])</f>
        <v>107</v>
      </c>
      <c r="AT160">
        <f>_xlfn.RANK.AVG(Table2[[#This Row],[6M Return vs Nifty Z-Score]],Table2[6M Return vs Nifty Z-Score])</f>
        <v>195</v>
      </c>
      <c r="AU160">
        <f>_xlfn.RANK.AVG(Table2[[#This Row],[Sharpe Ratio Z-Score]],Table2[Sharpe Ratio Z-Score])</f>
        <v>328</v>
      </c>
      <c r="AV160">
        <f>(Table2[[#This Row],[Rank 1Y]]+Table2[[#This Row],[Rank 6M]]+Table2[[#This Row],[Rank Sharpe]])/3</f>
        <v>210</v>
      </c>
    </row>
    <row r="161" spans="1:48" x14ac:dyDescent="0.3">
      <c r="A161" t="s">
        <v>175</v>
      </c>
      <c r="B161" t="s">
        <v>176</v>
      </c>
      <c r="C161" t="s">
        <v>10609</v>
      </c>
      <c r="D161" t="s">
        <v>177</v>
      </c>
      <c r="E161">
        <v>153902.88920370099</v>
      </c>
      <c r="F161">
        <v>229.47</v>
      </c>
      <c r="G161">
        <v>67.214148552694795</v>
      </c>
      <c r="H161">
        <f>(Table2[[#This Row],[1Y Return vs Nifty]]-AVERAGE(Table2[1Y Return vs Nifty]))/_xlfn.STDEV.P(Table2[1Y Return vs Nifty])</f>
        <v>0.55406282388667727</v>
      </c>
      <c r="I161">
        <v>2.8524704140953401</v>
      </c>
      <c r="J161">
        <f>(Table2[[#This Row],[1M Return vs Nifty]]-AVERAGE(Table2[1M Return vs Nifty]))/_xlfn.STDEV.P(Table2[1M Return vs Nifty])</f>
        <v>1.6808830768113962E-2</v>
      </c>
      <c r="K161">
        <v>15.802136017951799</v>
      </c>
      <c r="L161">
        <f>(Table2[[#This Row],[6M Return vs Nifty]]-AVERAGE(Table2[6M Return vs Nifty]))/_xlfn.STDEV.P(Table2[6M Return vs Nifty])</f>
        <v>0.27549764041953773</v>
      </c>
      <c r="M161">
        <v>0.86442016345250805</v>
      </c>
      <c r="N161">
        <f>(Table2[[#This Row],[1W Return vs Nifty]]-AVERAGE(Table2[1W Return vs Nifty]))/_xlfn.STDEV.P(Table2[1W Return vs Nifty])</f>
        <v>-0.42812459107618733</v>
      </c>
      <c r="O161">
        <v>231.19</v>
      </c>
      <c r="P161">
        <v>225.01218215022399</v>
      </c>
      <c r="Q161">
        <v>190.84362249495001</v>
      </c>
      <c r="R161">
        <v>53.613986473515098</v>
      </c>
      <c r="S161" s="2">
        <f>(Table2[[#This Row],[Close Price]]-Table2[[#This Row],[20D EMA]])/Table2[[#This Row],[20D EMA]]</f>
        <v>-7.4397681560621088E-3</v>
      </c>
      <c r="T161" s="2">
        <f>(Table2[[#This Row],[Close Price]]-Table2[[#This Row],[50D EMA]])/Table2[[#This Row],[50D EMA]]</f>
        <v>1.98114511275654E-2</v>
      </c>
      <c r="U161" s="2">
        <f>(Table2[[#This Row],[Close Price]]-Table2[[#This Row],[200D EMA]])/Table2[[#This Row],[200D EMA]]</f>
        <v>0.20239805239534317</v>
      </c>
      <c r="V161">
        <v>0.506481365224974</v>
      </c>
      <c r="W161">
        <v>228.85</v>
      </c>
      <c r="X161">
        <v>235.29</v>
      </c>
      <c r="Y161">
        <v>228.85</v>
      </c>
      <c r="Z161">
        <v>241.65</v>
      </c>
      <c r="AA161">
        <v>221</v>
      </c>
      <c r="AB161">
        <v>243.95</v>
      </c>
      <c r="AC161" s="2">
        <f>(Table2[[#This Row],[Close Price]]/Table2[[#This Row],[Day Low]])-1</f>
        <v>2.7091981647366925E-3</v>
      </c>
      <c r="AD161" s="2">
        <f>(Table2[[#This Row],[Day High]]/Table2[[#This Row],[Close Price]])-1</f>
        <v>2.5362792521898214E-2</v>
      </c>
      <c r="AE161" s="2">
        <f>(Table2[[#This Row],[Close Price]]/Table2[[#This Row],[Current Week Low]])-1</f>
        <v>2.7091981647366925E-3</v>
      </c>
      <c r="AF161" s="2">
        <f>(Table2[[#This Row],[Current Week High]]/Table2[[#This Row],[Close Price]])-1</f>
        <v>5.3078833834488304E-2</v>
      </c>
      <c r="AG161" s="2">
        <f>(Table2[[#This Row],[Close Price]]/Table2[[#This Row],[Current Month Low]])-1</f>
        <v>3.8325791855203573E-2</v>
      </c>
      <c r="AH161" s="2">
        <f>(Table2[[#This Row],[Current Month High]]/Table2[[#This Row],[Close Price]])-1</f>
        <v>6.3101930535581996E-2</v>
      </c>
      <c r="AI161">
        <v>7.3342920643221401</v>
      </c>
      <c r="AJ161">
        <v>101.28947368420999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0.05</v>
      </c>
      <c r="AM161" t="s">
        <v>10656</v>
      </c>
      <c r="AN161">
        <v>2.72</v>
      </c>
      <c r="AO161" t="s">
        <v>10656</v>
      </c>
      <c r="AP161">
        <v>0.10659350381942399</v>
      </c>
      <c r="AQ161">
        <f>(Table2[[#This Row],[Sharpe Ratio]]-AVERAGE(Table2[Sharpe Ratio]))/_xlfn.STDEV.P(Table2[Sharpe Ratio])</f>
        <v>0.46253936131823026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0.8807840653163721</v>
      </c>
      <c r="AS161">
        <f>_xlfn.RANK.AVG(Table2[[#This Row],[1Y Return vs Nifty Z-Score]],Table2[1Y Return vs Nifty Z-Score])</f>
        <v>161</v>
      </c>
      <c r="AT161">
        <f>_xlfn.RANK.AVG(Table2[[#This Row],[6M Return vs Nifty Z-Score]],Table2[6M Return vs Nifty Z-Score])</f>
        <v>246</v>
      </c>
      <c r="AU161">
        <f>_xlfn.RANK.AVG(Table2[[#This Row],[Sharpe Ratio Z-Score]],Table2[Sharpe Ratio Z-Score])</f>
        <v>225</v>
      </c>
      <c r="AV161">
        <f>(Table2[[#This Row],[Rank 1Y]]+Table2[[#This Row],[Rank 6M]]+Table2[[#This Row],[Rank Sharpe]])/3</f>
        <v>210.66666666666666</v>
      </c>
    </row>
    <row r="162" spans="1:48" x14ac:dyDescent="0.3">
      <c r="A162" t="s">
        <v>474</v>
      </c>
      <c r="B162" t="s">
        <v>475</v>
      </c>
      <c r="C162" t="s">
        <v>10611</v>
      </c>
      <c r="D162" t="s">
        <v>248</v>
      </c>
      <c r="E162">
        <v>45357.703587839998</v>
      </c>
      <c r="F162">
        <v>707.4</v>
      </c>
      <c r="G162">
        <v>99.758411512445903</v>
      </c>
      <c r="H162">
        <f>(Table2[[#This Row],[1Y Return vs Nifty]]-AVERAGE(Table2[1Y Return vs Nifty]))/_xlfn.STDEV.P(Table2[1Y Return vs Nifty])</f>
        <v>1.0615139477005706</v>
      </c>
      <c r="I162">
        <v>9.1518774083086907</v>
      </c>
      <c r="J162">
        <f>(Table2[[#This Row],[1M Return vs Nifty]]-AVERAGE(Table2[1M Return vs Nifty]))/_xlfn.STDEV.P(Table2[1M Return vs Nifty])</f>
        <v>0.55715918121966312</v>
      </c>
      <c r="K162">
        <v>28.563321568653599</v>
      </c>
      <c r="L162">
        <f>(Table2[[#This Row],[6M Return vs Nifty]]-AVERAGE(Table2[6M Return vs Nifty]))/_xlfn.STDEV.P(Table2[6M Return vs Nifty])</f>
        <v>0.70820105910847297</v>
      </c>
      <c r="M162">
        <v>8.4365998561290496</v>
      </c>
      <c r="N162">
        <f>(Table2[[#This Row],[1W Return vs Nifty]]-AVERAGE(Table2[1W Return vs Nifty]))/_xlfn.STDEV.P(Table2[1W Return vs Nifty])</f>
        <v>1.232474492444406</v>
      </c>
      <c r="O162">
        <v>672.86</v>
      </c>
      <c r="P162">
        <v>649.42529010980002</v>
      </c>
      <c r="Q162">
        <v>546.33899526541404</v>
      </c>
      <c r="R162">
        <v>66.539988122922495</v>
      </c>
      <c r="S162" s="2">
        <f>(Table2[[#This Row],[Close Price]]-Table2[[#This Row],[20D EMA]])/Table2[[#This Row],[20D EMA]]</f>
        <v>5.1333115358321142E-2</v>
      </c>
      <c r="T162" s="2">
        <f>(Table2[[#This Row],[Close Price]]-Table2[[#This Row],[50D EMA]])/Table2[[#This Row],[50D EMA]]</f>
        <v>8.9270791841811442E-2</v>
      </c>
      <c r="U162" s="2">
        <f>(Table2[[#This Row],[Close Price]]-Table2[[#This Row],[200D EMA]])/Table2[[#This Row],[200D EMA]]</f>
        <v>0.29480049224079591</v>
      </c>
      <c r="V162">
        <v>1.3275460440426401</v>
      </c>
      <c r="W162">
        <v>704</v>
      </c>
      <c r="X162">
        <v>723.8</v>
      </c>
      <c r="Y162">
        <v>692.15</v>
      </c>
      <c r="Z162">
        <v>739.45</v>
      </c>
      <c r="AA162">
        <v>597</v>
      </c>
      <c r="AB162">
        <v>739.45</v>
      </c>
      <c r="AC162" s="2">
        <f>(Table2[[#This Row],[Close Price]]/Table2[[#This Row],[Day Low]])-1</f>
        <v>4.829545454545503E-3</v>
      </c>
      <c r="AD162" s="2">
        <f>(Table2[[#This Row],[Day High]]/Table2[[#This Row],[Close Price]])-1</f>
        <v>2.3183488832343668E-2</v>
      </c>
      <c r="AE162" s="2">
        <f>(Table2[[#This Row],[Close Price]]/Table2[[#This Row],[Current Week Low]])-1</f>
        <v>2.2032796359170659E-2</v>
      </c>
      <c r="AF162" s="2">
        <f>(Table2[[#This Row],[Current Week High]]/Table2[[#This Row],[Close Price]])-1</f>
        <v>4.5306757138818377E-2</v>
      </c>
      <c r="AG162" s="2">
        <f>(Table2[[#This Row],[Close Price]]/Table2[[#This Row],[Current Month Low]])-1</f>
        <v>0.18492462311557789</v>
      </c>
      <c r="AH162" s="2">
        <f>(Table2[[#This Row],[Current Month High]]/Table2[[#This Row],[Close Price]])-1</f>
        <v>4.5306757138818377E-2</v>
      </c>
      <c r="AI162">
        <v>4.5306757138818297</v>
      </c>
      <c r="AJ162">
        <v>129.043224866439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0.16</v>
      </c>
      <c r="AM162" t="s">
        <v>10656</v>
      </c>
      <c r="AN162">
        <v>17.649999999999999</v>
      </c>
      <c r="AO162" t="s">
        <v>10656</v>
      </c>
      <c r="AP162">
        <v>5.2670306395918999E-2</v>
      </c>
      <c r="AQ162">
        <f>(Table2[[#This Row],[Sharpe Ratio]]-AVERAGE(Table2[Sharpe Ratio]))/_xlfn.STDEV.P(Table2[Sharpe Ratio])</f>
        <v>-0.15830409235725051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3.4010445881158624</v>
      </c>
      <c r="AS162">
        <f>_xlfn.RANK.AVG(Table2[[#This Row],[1Y Return vs Nifty Z-Score]],Table2[1Y Return vs Nifty Z-Score])</f>
        <v>97</v>
      </c>
      <c r="AT162">
        <f>_xlfn.RANK.AVG(Table2[[#This Row],[6M Return vs Nifty Z-Score]],Table2[6M Return vs Nifty Z-Score])</f>
        <v>150</v>
      </c>
      <c r="AU162">
        <f>_xlfn.RANK.AVG(Table2[[#This Row],[Sharpe Ratio Z-Score]],Table2[Sharpe Ratio Z-Score])</f>
        <v>385</v>
      </c>
      <c r="AV162">
        <f>(Table2[[#This Row],[Rank 1Y]]+Table2[[#This Row],[Rank 6M]]+Table2[[#This Row],[Rank Sharpe]])/3</f>
        <v>210.66666666666666</v>
      </c>
    </row>
    <row r="163" spans="1:48" x14ac:dyDescent="0.3">
      <c r="A163" t="s">
        <v>1294</v>
      </c>
      <c r="B163" t="s">
        <v>1295</v>
      </c>
      <c r="C163" t="s">
        <v>10611</v>
      </c>
      <c r="D163" t="s">
        <v>408</v>
      </c>
      <c r="E163">
        <v>8830.6281476460008</v>
      </c>
      <c r="F163">
        <v>105.39</v>
      </c>
      <c r="G163">
        <v>78.175011410975102</v>
      </c>
      <c r="H163">
        <f>(Table2[[#This Row],[1Y Return vs Nifty]]-AVERAGE(Table2[1Y Return vs Nifty]))/_xlfn.STDEV.P(Table2[1Y Return vs Nifty])</f>
        <v>0.72497166217510922</v>
      </c>
      <c r="I163">
        <v>59.136969194476499</v>
      </c>
      <c r="J163">
        <f>(Table2[[#This Row],[1M Return vs Nifty]]-AVERAGE(Table2[1M Return vs Nifty]))/_xlfn.STDEV.P(Table2[1M Return vs Nifty])</f>
        <v>4.8447789347646522</v>
      </c>
      <c r="K163">
        <v>20.8139769778142</v>
      </c>
      <c r="L163">
        <f>(Table2[[#This Row],[6M Return vs Nifty]]-AVERAGE(Table2[6M Return vs Nifty]))/_xlfn.STDEV.P(Table2[6M Return vs Nifty])</f>
        <v>0.44543802006854544</v>
      </c>
      <c r="M163">
        <v>13.540307072515199</v>
      </c>
      <c r="N163">
        <f>(Table2[[#This Row],[1W Return vs Nifty]]-AVERAGE(Table2[1W Return vs Nifty]))/_xlfn.STDEV.P(Table2[1W Return vs Nifty])</f>
        <v>2.3517310169937518</v>
      </c>
      <c r="O163">
        <v>82.84</v>
      </c>
      <c r="P163">
        <v>75.414054378165503</v>
      </c>
      <c r="Q163">
        <v>69.561880304077405</v>
      </c>
      <c r="R163">
        <v>78.158158119612807</v>
      </c>
      <c r="S163" s="2">
        <f>(Table2[[#This Row],[Close Price]]-Table2[[#This Row],[20D EMA]])/Table2[[#This Row],[20D EMA]]</f>
        <v>0.27221149203283435</v>
      </c>
      <c r="T163" s="2">
        <f>(Table2[[#This Row],[Close Price]]-Table2[[#This Row],[50D EMA]])/Table2[[#This Row],[50D EMA]]</f>
        <v>0.39748487028053725</v>
      </c>
      <c r="U163" s="2">
        <f>(Table2[[#This Row],[Close Price]]-Table2[[#This Row],[200D EMA]])/Table2[[#This Row],[200D EMA]]</f>
        <v>0.51505392808972861</v>
      </c>
      <c r="V163">
        <v>2.8260338091743198</v>
      </c>
      <c r="W163">
        <v>95.75</v>
      </c>
      <c r="X163">
        <v>106.75</v>
      </c>
      <c r="Y163">
        <v>84.83</v>
      </c>
      <c r="Z163">
        <v>106.75</v>
      </c>
      <c r="AA163">
        <v>62.02</v>
      </c>
      <c r="AB163">
        <v>106.75</v>
      </c>
      <c r="AC163" s="2">
        <f>(Table2[[#This Row],[Close Price]]/Table2[[#This Row],[Day Low]])-1</f>
        <v>0.1006788511749348</v>
      </c>
      <c r="AD163" s="2">
        <f>(Table2[[#This Row],[Day High]]/Table2[[#This Row],[Close Price]])-1</f>
        <v>1.2904450137584123E-2</v>
      </c>
      <c r="AE163" s="2">
        <f>(Table2[[#This Row],[Close Price]]/Table2[[#This Row],[Current Week Low]])-1</f>
        <v>0.24236708711540733</v>
      </c>
      <c r="AF163" s="2">
        <f>(Table2[[#This Row],[Current Week High]]/Table2[[#This Row],[Close Price]])-1</f>
        <v>1.2904450137584123E-2</v>
      </c>
      <c r="AG163" s="2">
        <f>(Table2[[#This Row],[Close Price]]/Table2[[#This Row],[Current Month Low]])-1</f>
        <v>0.69929055143502095</v>
      </c>
      <c r="AH163" s="2">
        <f>(Table2[[#This Row],[Current Month High]]/Table2[[#This Row],[Close Price]])-1</f>
        <v>1.2904450137584123E-2</v>
      </c>
      <c r="AI163">
        <v>1.29044501375841</v>
      </c>
      <c r="AJ163">
        <v>111.41424272818401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0.36</v>
      </c>
      <c r="AM163" t="s">
        <v>10656</v>
      </c>
      <c r="AN163">
        <v>68.87</v>
      </c>
      <c r="AO163" t="s">
        <v>10656</v>
      </c>
      <c r="AP163">
        <v>7.9894648347819994E-2</v>
      </c>
      <c r="AQ163">
        <f>(Table2[[#This Row],[Sharpe Ratio]]-AVERAGE(Table2[Sharpe Ratio]))/_xlfn.STDEV.P(Table2[Sharpe Ratio])</f>
        <v>0.15514272253976313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8.5220623565418219</v>
      </c>
      <c r="AS163">
        <f>_xlfn.RANK.AVG(Table2[[#This Row],[1Y Return vs Nifty Z-Score]],Table2[1Y Return vs Nifty Z-Score])</f>
        <v>133</v>
      </c>
      <c r="AT163">
        <f>_xlfn.RANK.AVG(Table2[[#This Row],[6M Return vs Nifty Z-Score]],Table2[6M Return vs Nifty Z-Score])</f>
        <v>200</v>
      </c>
      <c r="AU163">
        <f>_xlfn.RANK.AVG(Table2[[#This Row],[Sharpe Ratio Z-Score]],Table2[Sharpe Ratio Z-Score])</f>
        <v>302</v>
      </c>
      <c r="AV163">
        <f>(Table2[[#This Row],[Rank 1Y]]+Table2[[#This Row],[Rank 6M]]+Table2[[#This Row],[Rank Sharpe]])/3</f>
        <v>211.66666666666666</v>
      </c>
    </row>
    <row r="164" spans="1:48" x14ac:dyDescent="0.3">
      <c r="A164" t="s">
        <v>890</v>
      </c>
      <c r="B164" t="s">
        <v>891</v>
      </c>
      <c r="C164" t="s">
        <v>10616</v>
      </c>
      <c r="D164" t="s">
        <v>724</v>
      </c>
      <c r="E164">
        <v>17288.380599659999</v>
      </c>
      <c r="F164">
        <v>966.8</v>
      </c>
      <c r="G164">
        <v>20.6173762499321</v>
      </c>
      <c r="H164">
        <f>(Table2[[#This Row],[1Y Return vs Nifty]]-AVERAGE(Table2[1Y Return vs Nifty]))/_xlfn.STDEV.P(Table2[1Y Return vs Nifty])</f>
        <v>-0.17250408286369354</v>
      </c>
      <c r="I164">
        <v>6.3571994348612204</v>
      </c>
      <c r="J164">
        <f>(Table2[[#This Row],[1M Return vs Nifty]]-AVERAGE(Table2[1M Return vs Nifty]))/_xlfn.STDEV.P(Table2[1M Return vs Nifty])</f>
        <v>0.31743737506572645</v>
      </c>
      <c r="K164">
        <v>16.965819683983501</v>
      </c>
      <c r="L164">
        <f>(Table2[[#This Row],[6M Return vs Nifty]]-AVERAGE(Table2[6M Return vs Nifty]))/_xlfn.STDEV.P(Table2[6M Return vs Nifty])</f>
        <v>0.31495556527799251</v>
      </c>
      <c r="M164">
        <v>-0.29029166978779303</v>
      </c>
      <c r="N164">
        <f>(Table2[[#This Row],[1W Return vs Nifty]]-AVERAGE(Table2[1W Return vs Nifty]))/_xlfn.STDEV.P(Table2[1W Return vs Nifty])</f>
        <v>-0.68135595771474677</v>
      </c>
      <c r="O164">
        <v>918.93</v>
      </c>
      <c r="P164">
        <v>879.30518403620601</v>
      </c>
      <c r="Q164">
        <v>758.06533852642303</v>
      </c>
      <c r="R164">
        <v>67.365041791150205</v>
      </c>
      <c r="S164" s="2">
        <f>(Table2[[#This Row],[Close Price]]-Table2[[#This Row],[20D EMA]])/Table2[[#This Row],[20D EMA]]</f>
        <v>5.2093195346762003E-2</v>
      </c>
      <c r="T164" s="2">
        <f>(Table2[[#This Row],[Close Price]]-Table2[[#This Row],[50D EMA]])/Table2[[#This Row],[50D EMA]]</f>
        <v>9.9504492356309454E-2</v>
      </c>
      <c r="U164" s="2">
        <f>(Table2[[#This Row],[Close Price]]-Table2[[#This Row],[200D EMA]])/Table2[[#This Row],[200D EMA]]</f>
        <v>0.27535180790527769</v>
      </c>
      <c r="V164">
        <v>0.72405292760579198</v>
      </c>
      <c r="W164">
        <v>950.1</v>
      </c>
      <c r="X164">
        <v>979.4</v>
      </c>
      <c r="Y164">
        <v>915</v>
      </c>
      <c r="Z164">
        <v>979.4</v>
      </c>
      <c r="AA164">
        <v>835</v>
      </c>
      <c r="AB164">
        <v>979.4</v>
      </c>
      <c r="AC164" s="2">
        <f>(Table2[[#This Row],[Close Price]]/Table2[[#This Row],[Day Low]])-1</f>
        <v>1.757709714766853E-2</v>
      </c>
      <c r="AD164" s="2">
        <f>(Table2[[#This Row],[Day High]]/Table2[[#This Row],[Close Price]])-1</f>
        <v>1.3032685146876277E-2</v>
      </c>
      <c r="AE164" s="2">
        <f>(Table2[[#This Row],[Close Price]]/Table2[[#This Row],[Current Week Low]])-1</f>
        <v>5.6612021857923356E-2</v>
      </c>
      <c r="AF164" s="2">
        <f>(Table2[[#This Row],[Current Week High]]/Table2[[#This Row],[Close Price]])-1</f>
        <v>1.3032685146876277E-2</v>
      </c>
      <c r="AG164" s="2">
        <f>(Table2[[#This Row],[Close Price]]/Table2[[#This Row],[Current Month Low]])-1</f>
        <v>0.15784431137724542</v>
      </c>
      <c r="AH164" s="2">
        <f>(Table2[[#This Row],[Current Month High]]/Table2[[#This Row],[Close Price]])-1</f>
        <v>1.3032685146876277E-2</v>
      </c>
      <c r="AI164">
        <v>3.2736863880843998</v>
      </c>
      <c r="AJ164">
        <v>65.689802913453207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0.37</v>
      </c>
      <c r="AM164" t="s">
        <v>10656</v>
      </c>
      <c r="AN164">
        <v>12.31</v>
      </c>
      <c r="AO164" t="s">
        <v>10656</v>
      </c>
      <c r="AP164">
        <v>0.185725613455718</v>
      </c>
      <c r="AQ164">
        <f>(Table2[[#This Row],[Sharpe Ratio]]-AVERAGE(Table2[Sharpe Ratio]))/_xlfn.STDEV.P(Table2[Sharpe Ratio])</f>
        <v>1.3736250274254205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1.1521579271906992</v>
      </c>
      <c r="AS164">
        <f>_xlfn.RANK.AVG(Table2[[#This Row],[1Y Return vs Nifty Z-Score]],Table2[1Y Return vs Nifty Z-Score])</f>
        <v>343</v>
      </c>
      <c r="AT164">
        <f>_xlfn.RANK.AVG(Table2[[#This Row],[6M Return vs Nifty Z-Score]],Table2[6M Return vs Nifty Z-Score])</f>
        <v>231</v>
      </c>
      <c r="AU164">
        <f>_xlfn.RANK.AVG(Table2[[#This Row],[Sharpe Ratio Z-Score]],Table2[Sharpe Ratio Z-Score])</f>
        <v>62</v>
      </c>
      <c r="AV164">
        <f>(Table2[[#This Row],[Rank 1Y]]+Table2[[#This Row],[Rank 6M]]+Table2[[#This Row],[Rank Sharpe]])/3</f>
        <v>212</v>
      </c>
    </row>
    <row r="165" spans="1:48" x14ac:dyDescent="0.3">
      <c r="A165" t="s">
        <v>291</v>
      </c>
      <c r="B165" t="s">
        <v>292</v>
      </c>
      <c r="C165" t="s">
        <v>10615</v>
      </c>
      <c r="D165" t="s">
        <v>51</v>
      </c>
      <c r="E165">
        <v>96182.951457479998</v>
      </c>
      <c r="F165">
        <v>2093.5500000000002</v>
      </c>
      <c r="G165">
        <v>63.684221677975401</v>
      </c>
      <c r="H165">
        <f>(Table2[[#This Row],[1Y Return vs Nifty]]-AVERAGE(Table2[1Y Return vs Nifty]))/_xlfn.STDEV.P(Table2[1Y Return vs Nifty])</f>
        <v>0.49902192891318981</v>
      </c>
      <c r="I165">
        <v>14.6789555427283</v>
      </c>
      <c r="J165">
        <f>(Table2[[#This Row],[1M Return vs Nifty]]-AVERAGE(Table2[1M Return vs Nifty]))/_xlfn.STDEV.P(Table2[1M Return vs Nifty])</f>
        <v>1.0312607291352351</v>
      </c>
      <c r="K165">
        <v>17.883531675167401</v>
      </c>
      <c r="L165">
        <f>(Table2[[#This Row],[6M Return vs Nifty]]-AVERAGE(Table2[6M Return vs Nifty]))/_xlfn.STDEV.P(Table2[6M Return vs Nifty])</f>
        <v>0.34607313773075454</v>
      </c>
      <c r="M165">
        <v>-0.29557473360354303</v>
      </c>
      <c r="N165">
        <f>(Table2[[#This Row],[1W Return vs Nifty]]-AVERAGE(Table2[1W Return vs Nifty]))/_xlfn.STDEV.P(Table2[1W Return vs Nifty])</f>
        <v>-0.68251454761708363</v>
      </c>
      <c r="O165">
        <v>2015.64</v>
      </c>
      <c r="P165">
        <v>1880.24846187759</v>
      </c>
      <c r="Q165">
        <v>1583.5299521099701</v>
      </c>
      <c r="R165">
        <v>70.848915542553897</v>
      </c>
      <c r="S165" s="2">
        <f>(Table2[[#This Row],[Close Price]]-Table2[[#This Row],[20D EMA]])/Table2[[#This Row],[20D EMA]]</f>
        <v>3.8652735607549005E-2</v>
      </c>
      <c r="T165" s="2">
        <f>(Table2[[#This Row],[Close Price]]-Table2[[#This Row],[50D EMA]])/Table2[[#This Row],[50D EMA]]</f>
        <v>0.11344327223084669</v>
      </c>
      <c r="U165" s="2">
        <f>(Table2[[#This Row],[Close Price]]-Table2[[#This Row],[200D EMA]])/Table2[[#This Row],[200D EMA]]</f>
        <v>0.32207792925574624</v>
      </c>
      <c r="V165">
        <v>0.93584410040324095</v>
      </c>
      <c r="W165">
        <v>2087.15</v>
      </c>
      <c r="X165">
        <v>2118.35</v>
      </c>
      <c r="Y165">
        <v>2059.6</v>
      </c>
      <c r="Z165">
        <v>2129.25</v>
      </c>
      <c r="AA165">
        <v>1900.05</v>
      </c>
      <c r="AB165">
        <v>2131.5500000000002</v>
      </c>
      <c r="AC165" s="2">
        <f>(Table2[[#This Row],[Close Price]]/Table2[[#This Row],[Day Low]])-1</f>
        <v>3.0663823874661489E-3</v>
      </c>
      <c r="AD165" s="2">
        <f>(Table2[[#This Row],[Day High]]/Table2[[#This Row],[Close Price]])-1</f>
        <v>1.1845907668792011E-2</v>
      </c>
      <c r="AE165" s="2">
        <f>(Table2[[#This Row],[Close Price]]/Table2[[#This Row],[Current Week Low]])-1</f>
        <v>1.6483783258885332E-2</v>
      </c>
      <c r="AF165" s="2">
        <f>(Table2[[#This Row],[Current Week High]]/Table2[[#This Row],[Close Price]])-1</f>
        <v>1.705237515225333E-2</v>
      </c>
      <c r="AG165" s="2">
        <f>(Table2[[#This Row],[Close Price]]/Table2[[#This Row],[Current Month Low]])-1</f>
        <v>0.10183942527828238</v>
      </c>
      <c r="AH165" s="2">
        <f>(Table2[[#This Row],[Current Month High]]/Table2[[#This Row],[Close Price]])-1</f>
        <v>1.8150987557020271E-2</v>
      </c>
      <c r="AI165">
        <v>1.81509875570202</v>
      </c>
      <c r="AJ165">
        <v>95.257414661443704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0.1</v>
      </c>
      <c r="AM165" t="s">
        <v>10656</v>
      </c>
      <c r="AN165">
        <v>9.57</v>
      </c>
      <c r="AO165" t="s">
        <v>10656</v>
      </c>
      <c r="AP165">
        <v>9.4411014532536003E-2</v>
      </c>
      <c r="AQ165">
        <f>(Table2[[#This Row],[Sharpe Ratio]]-AVERAGE(Table2[Sharpe Ratio]))/_xlfn.STDEV.P(Table2[Sharpe Ratio])</f>
        <v>0.32227656006343658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1.5161178082255327</v>
      </c>
      <c r="AS165">
        <f>_xlfn.RANK.AVG(Table2[[#This Row],[1Y Return vs Nifty Z-Score]],Table2[1Y Return vs Nifty Z-Score])</f>
        <v>167</v>
      </c>
      <c r="AT165">
        <f>_xlfn.RANK.AVG(Table2[[#This Row],[6M Return vs Nifty Z-Score]],Table2[6M Return vs Nifty Z-Score])</f>
        <v>221</v>
      </c>
      <c r="AU165">
        <f>_xlfn.RANK.AVG(Table2[[#This Row],[Sharpe Ratio Z-Score]],Table2[Sharpe Ratio Z-Score])</f>
        <v>254</v>
      </c>
      <c r="AV165">
        <f>(Table2[[#This Row],[Rank 1Y]]+Table2[[#This Row],[Rank 6M]]+Table2[[#This Row],[Rank Sharpe]])/3</f>
        <v>214</v>
      </c>
    </row>
    <row r="166" spans="1:48" x14ac:dyDescent="0.3">
      <c r="A166" t="s">
        <v>1280</v>
      </c>
      <c r="B166" t="s">
        <v>1281</v>
      </c>
      <c r="C166" t="s">
        <v>10613</v>
      </c>
      <c r="D166" t="s">
        <v>119</v>
      </c>
      <c r="E166">
        <v>8975.2524450300007</v>
      </c>
      <c r="F166">
        <v>1540.95</v>
      </c>
      <c r="G166">
        <v>21.248001058733099</v>
      </c>
      <c r="H166">
        <f>(Table2[[#This Row],[1Y Return vs Nifty]]-AVERAGE(Table2[1Y Return vs Nifty]))/_xlfn.STDEV.P(Table2[1Y Return vs Nifty])</f>
        <v>-0.16267097438842218</v>
      </c>
      <c r="I166">
        <v>6.0555757997834796</v>
      </c>
      <c r="J166">
        <f>(Table2[[#This Row],[1M Return vs Nifty]]-AVERAGE(Table2[1M Return vs Nifty]))/_xlfn.STDEV.P(Table2[1M Return vs Nifty])</f>
        <v>0.29156471164384506</v>
      </c>
      <c r="K166">
        <v>23.312362066051399</v>
      </c>
      <c r="L166">
        <f>(Table2[[#This Row],[6M Return vs Nifty]]-AVERAGE(Table2[6M Return vs Nifty]))/_xlfn.STDEV.P(Table2[6M Return vs Nifty])</f>
        <v>0.53015270152086869</v>
      </c>
      <c r="M166">
        <v>4.1324053860630796</v>
      </c>
      <c r="N166">
        <f>(Table2[[#This Row],[1W Return vs Nifty]]-AVERAGE(Table2[1W Return vs Nifty]))/_xlfn.STDEV.P(Table2[1W Return vs Nifty])</f>
        <v>0.28855323299533042</v>
      </c>
      <c r="O166">
        <v>1440.84</v>
      </c>
      <c r="P166">
        <v>1400.48349440837</v>
      </c>
      <c r="Q166">
        <v>1226.90558451845</v>
      </c>
      <c r="R166">
        <v>71.788951249439094</v>
      </c>
      <c r="S166" s="2">
        <f>(Table2[[#This Row],[Close Price]]-Table2[[#This Row],[20D EMA]])/Table2[[#This Row],[20D EMA]]</f>
        <v>6.9480303156492132E-2</v>
      </c>
      <c r="T166" s="2">
        <f>(Table2[[#This Row],[Close Price]]-Table2[[#This Row],[50D EMA]])/Table2[[#This Row],[50D EMA]]</f>
        <v>0.10029857984936101</v>
      </c>
      <c r="U166" s="2">
        <f>(Table2[[#This Row],[Close Price]]-Table2[[#This Row],[200D EMA]])/Table2[[#This Row],[200D EMA]]</f>
        <v>0.25596461491762607</v>
      </c>
      <c r="V166">
        <v>1.05661873132831</v>
      </c>
      <c r="W166">
        <v>1518</v>
      </c>
      <c r="X166">
        <v>1548</v>
      </c>
      <c r="Y166">
        <v>1441</v>
      </c>
      <c r="Z166">
        <v>1548</v>
      </c>
      <c r="AA166">
        <v>1314.2</v>
      </c>
      <c r="AB166">
        <v>1548</v>
      </c>
      <c r="AC166" s="2">
        <f>(Table2[[#This Row],[Close Price]]/Table2[[#This Row],[Day Low]])-1</f>
        <v>1.5118577075098782E-2</v>
      </c>
      <c r="AD166" s="2">
        <f>(Table2[[#This Row],[Day High]]/Table2[[#This Row],[Close Price]])-1</f>
        <v>4.5750997761120349E-3</v>
      </c>
      <c r="AE166" s="2">
        <f>(Table2[[#This Row],[Close Price]]/Table2[[#This Row],[Current Week Low]])-1</f>
        <v>6.9361554476058407E-2</v>
      </c>
      <c r="AF166" s="2">
        <f>(Table2[[#This Row],[Current Week High]]/Table2[[#This Row],[Close Price]])-1</f>
        <v>4.5750997761120349E-3</v>
      </c>
      <c r="AG166" s="2">
        <f>(Table2[[#This Row],[Close Price]]/Table2[[#This Row],[Current Month Low]])-1</f>
        <v>0.17253842641911432</v>
      </c>
      <c r="AH166" s="2">
        <f>(Table2[[#This Row],[Current Month High]]/Table2[[#This Row],[Close Price]])-1</f>
        <v>4.5750997761120349E-3</v>
      </c>
      <c r="AI166">
        <v>1.6223758071319501</v>
      </c>
      <c r="AJ166">
        <v>67.859477124183002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0.06</v>
      </c>
      <c r="AM166" t="s">
        <v>10656</v>
      </c>
      <c r="AN166">
        <v>15.45</v>
      </c>
      <c r="AO166" t="s">
        <v>10656</v>
      </c>
      <c r="AP166">
        <v>0.15055572415509999</v>
      </c>
      <c r="AQ166">
        <f>(Table2[[#This Row],[Sharpe Ratio]]-AVERAGE(Table2[Sharpe Ratio]))/_xlfn.STDEV.P(Table2[Sharpe Ratio])</f>
        <v>0.96869734171548139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1.9162970134871034</v>
      </c>
      <c r="AS166">
        <f>_xlfn.RANK.AVG(Table2[[#This Row],[1Y Return vs Nifty Z-Score]],Table2[1Y Return vs Nifty Z-Score])</f>
        <v>340</v>
      </c>
      <c r="AT166">
        <f>_xlfn.RANK.AVG(Table2[[#This Row],[6M Return vs Nifty Z-Score]],Table2[6M Return vs Nifty Z-Score])</f>
        <v>182</v>
      </c>
      <c r="AU166">
        <f>_xlfn.RANK.AVG(Table2[[#This Row],[Sharpe Ratio Z-Score]],Table2[Sharpe Ratio Z-Score])</f>
        <v>124</v>
      </c>
      <c r="AV166">
        <f>(Table2[[#This Row],[Rank 1Y]]+Table2[[#This Row],[Rank 6M]]+Table2[[#This Row],[Rank Sharpe]])/3</f>
        <v>215.33333333333334</v>
      </c>
    </row>
    <row r="167" spans="1:48" x14ac:dyDescent="0.3">
      <c r="A167" t="s">
        <v>947</v>
      </c>
      <c r="B167" t="s">
        <v>948</v>
      </c>
      <c r="C167" t="s">
        <v>10620</v>
      </c>
      <c r="D167" t="s">
        <v>72</v>
      </c>
      <c r="E167">
        <v>15591</v>
      </c>
      <c r="F167">
        <v>103.39</v>
      </c>
      <c r="G167">
        <v>110.01332858051499</v>
      </c>
      <c r="H167">
        <f>(Table2[[#This Row],[1Y Return vs Nifty]]-AVERAGE(Table2[1Y Return vs Nifty]))/_xlfn.STDEV.P(Table2[1Y Return vs Nifty])</f>
        <v>1.2214152242249703</v>
      </c>
      <c r="I167">
        <v>16.573876866113299</v>
      </c>
      <c r="J167">
        <f>(Table2[[#This Row],[1M Return vs Nifty]]-AVERAGE(Table2[1M Return vs Nifty]))/_xlfn.STDEV.P(Table2[1M Return vs Nifty])</f>
        <v>1.1938032354552386</v>
      </c>
      <c r="K167">
        <v>13.4174307673889</v>
      </c>
      <c r="L167">
        <f>(Table2[[#This Row],[6M Return vs Nifty]]-AVERAGE(Table2[6M Return vs Nifty]))/_xlfn.STDEV.P(Table2[6M Return vs Nifty])</f>
        <v>0.19463758941688833</v>
      </c>
      <c r="M167">
        <v>1.4165302775509501</v>
      </c>
      <c r="N167">
        <f>(Table2[[#This Row],[1W Return vs Nifty]]-AVERAGE(Table2[1W Return vs Nifty]))/_xlfn.STDEV.P(Table2[1W Return vs Nifty])</f>
        <v>-0.30704537918677033</v>
      </c>
      <c r="O167">
        <v>101.34</v>
      </c>
      <c r="P167">
        <v>94.2634839563447</v>
      </c>
      <c r="Q167">
        <v>76.444631226478506</v>
      </c>
      <c r="R167">
        <v>56.3431915715041</v>
      </c>
      <c r="S167" s="2">
        <f>(Table2[[#This Row],[Close Price]]-Table2[[#This Row],[20D EMA]])/Table2[[#This Row],[20D EMA]]</f>
        <v>2.0228932307085033E-2</v>
      </c>
      <c r="T167" s="2">
        <f>(Table2[[#This Row],[Close Price]]-Table2[[#This Row],[50D EMA]])/Table2[[#This Row],[50D EMA]]</f>
        <v>9.6819209948594429E-2</v>
      </c>
      <c r="U167" s="2">
        <f>(Table2[[#This Row],[Close Price]]-Table2[[#This Row],[200D EMA]])/Table2[[#This Row],[200D EMA]]</f>
        <v>0.3524821605024408</v>
      </c>
      <c r="V167">
        <v>0.646065502875387</v>
      </c>
      <c r="W167">
        <v>102.65</v>
      </c>
      <c r="X167">
        <v>105.62</v>
      </c>
      <c r="Y167">
        <v>99.56</v>
      </c>
      <c r="Z167">
        <v>106.8</v>
      </c>
      <c r="AA167">
        <v>95.6</v>
      </c>
      <c r="AB167">
        <v>112.48</v>
      </c>
      <c r="AC167" s="2">
        <f>(Table2[[#This Row],[Close Price]]/Table2[[#This Row],[Day Low]])-1</f>
        <v>7.2089624939113417E-3</v>
      </c>
      <c r="AD167" s="2">
        <f>(Table2[[#This Row],[Day High]]/Table2[[#This Row],[Close Price]])-1</f>
        <v>2.1568817100299897E-2</v>
      </c>
      <c r="AE167" s="2">
        <f>(Table2[[#This Row],[Close Price]]/Table2[[#This Row],[Current Week Low]])-1</f>
        <v>3.8469264764965816E-2</v>
      </c>
      <c r="AF167" s="2">
        <f>(Table2[[#This Row],[Current Week High]]/Table2[[#This Row],[Close Price]])-1</f>
        <v>3.2981913144404684E-2</v>
      </c>
      <c r="AG167" s="2">
        <f>(Table2[[#This Row],[Close Price]]/Table2[[#This Row],[Current Month Low]])-1</f>
        <v>8.148535564853554E-2</v>
      </c>
      <c r="AH167" s="2">
        <f>(Table2[[#This Row],[Current Month High]]/Table2[[#This Row],[Close Price]])-1</f>
        <v>8.791952800077385E-2</v>
      </c>
      <c r="AI167">
        <v>27.478479543476102</v>
      </c>
      <c r="AJ167">
        <v>160.428211586901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0.32</v>
      </c>
      <c r="AM167" t="s">
        <v>10656</v>
      </c>
      <c r="AN167">
        <v>4.5999999999999996</v>
      </c>
      <c r="AO167" t="s">
        <v>10656</v>
      </c>
      <c r="AP167">
        <v>7.7226063512621998E-2</v>
      </c>
      <c r="AQ167">
        <f>(Table2[[#This Row],[Sharpe Ratio]]-AVERAGE(Table2[Sharpe Ratio]))/_xlfn.STDEV.P(Table2[Sharpe Ratio])</f>
        <v>0.12441803437822334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2.4272287042885501</v>
      </c>
      <c r="AS167">
        <f>_xlfn.RANK.AVG(Table2[[#This Row],[1Y Return vs Nifty Z-Score]],Table2[1Y Return vs Nifty Z-Score])</f>
        <v>74</v>
      </c>
      <c r="AT167">
        <f>_xlfn.RANK.AVG(Table2[[#This Row],[6M Return vs Nifty Z-Score]],Table2[6M Return vs Nifty Z-Score])</f>
        <v>261</v>
      </c>
      <c r="AU167">
        <f>_xlfn.RANK.AVG(Table2[[#This Row],[Sharpe Ratio Z-Score]],Table2[Sharpe Ratio Z-Score])</f>
        <v>313</v>
      </c>
      <c r="AV167">
        <f>(Table2[[#This Row],[Rank 1Y]]+Table2[[#This Row],[Rank 6M]]+Table2[[#This Row],[Rank Sharpe]])/3</f>
        <v>216</v>
      </c>
    </row>
    <row r="168" spans="1:48" x14ac:dyDescent="0.3">
      <c r="A168" t="s">
        <v>58</v>
      </c>
      <c r="B168" t="s">
        <v>59</v>
      </c>
      <c r="C168" t="s">
        <v>10616</v>
      </c>
      <c r="D168" t="s">
        <v>60</v>
      </c>
      <c r="E168">
        <v>392613.35836704</v>
      </c>
      <c r="F168">
        <v>1085.1500000000001</v>
      </c>
      <c r="G168">
        <v>49.098484162033898</v>
      </c>
      <c r="H168">
        <f>(Table2[[#This Row],[1Y Return vs Nifty]]-AVERAGE(Table2[1Y Return vs Nifty]))/_xlfn.STDEV.P(Table2[1Y Return vs Nifty])</f>
        <v>0.27159170862297161</v>
      </c>
      <c r="I168">
        <v>4.7756746537770098</v>
      </c>
      <c r="J168">
        <f>(Table2[[#This Row],[1M Return vs Nifty]]-AVERAGE(Table2[1M Return vs Nifty]))/_xlfn.STDEV.P(Table2[1M Return vs Nifty])</f>
        <v>0.18177738826194006</v>
      </c>
      <c r="K168">
        <v>4.0096204879647601</v>
      </c>
      <c r="L168">
        <f>(Table2[[#This Row],[6M Return vs Nifty]]-AVERAGE(Table2[6M Return vs Nifty]))/_xlfn.STDEV.P(Table2[6M Return vs Nifty])</f>
        <v>-0.12436033237571967</v>
      </c>
      <c r="M168">
        <v>-1.9705885952180799</v>
      </c>
      <c r="N168">
        <f>(Table2[[#This Row],[1W Return vs Nifty]]-AVERAGE(Table2[1W Return vs Nifty]))/_xlfn.STDEV.P(Table2[1W Return vs Nifty])</f>
        <v>-1.0498495286096177</v>
      </c>
      <c r="O168">
        <v>1069</v>
      </c>
      <c r="P168">
        <v>1040.2022384423301</v>
      </c>
      <c r="Q168">
        <v>915.85290778210401</v>
      </c>
      <c r="R168">
        <v>48.008291161954503</v>
      </c>
      <c r="S168" s="2">
        <f>(Table2[[#This Row],[Close Price]]-Table2[[#This Row],[20D EMA]])/Table2[[#This Row],[20D EMA]]</f>
        <v>1.5107577174929925E-2</v>
      </c>
      <c r="T168" s="2">
        <f>(Table2[[#This Row],[Close Price]]-Table2[[#This Row],[50D EMA]])/Table2[[#This Row],[50D EMA]]</f>
        <v>4.3210598762965402E-2</v>
      </c>
      <c r="U168" s="2">
        <f>(Table2[[#This Row],[Close Price]]-Table2[[#This Row],[200D EMA]])/Table2[[#This Row],[200D EMA]]</f>
        <v>0.18485183677352537</v>
      </c>
      <c r="V168">
        <v>0.73901196249288004</v>
      </c>
      <c r="W168">
        <v>1071</v>
      </c>
      <c r="X168">
        <v>1092.5999999999999</v>
      </c>
      <c r="Y168">
        <v>1064.95</v>
      </c>
      <c r="Z168">
        <v>1107</v>
      </c>
      <c r="AA168">
        <v>1008.4</v>
      </c>
      <c r="AB168">
        <v>1176</v>
      </c>
      <c r="AC168" s="2">
        <f>(Table2[[#This Row],[Close Price]]/Table2[[#This Row],[Day Low]])-1</f>
        <v>1.321195144724574E-2</v>
      </c>
      <c r="AD168" s="2">
        <f>(Table2[[#This Row],[Day High]]/Table2[[#This Row],[Close Price]])-1</f>
        <v>6.8654103119383247E-3</v>
      </c>
      <c r="AE168" s="2">
        <f>(Table2[[#This Row],[Close Price]]/Table2[[#This Row],[Current Week Low]])-1</f>
        <v>1.8968026667918636E-2</v>
      </c>
      <c r="AF168" s="2">
        <f>(Table2[[#This Row],[Current Week High]]/Table2[[#This Row],[Close Price]])-1</f>
        <v>2.0135465143067632E-2</v>
      </c>
      <c r="AG168" s="2">
        <f>(Table2[[#This Row],[Close Price]]/Table2[[#This Row],[Current Month Low]])-1</f>
        <v>7.6110670368901401E-2</v>
      </c>
      <c r="AH168" s="2">
        <f>(Table2[[#This Row],[Current Month High]]/Table2[[#This Row],[Close Price]])-1</f>
        <v>8.3721144542229009E-2</v>
      </c>
      <c r="AI168">
        <v>8.6485739298714392</v>
      </c>
      <c r="AJ168">
        <v>82.900724759818004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0.08</v>
      </c>
      <c r="AM168" t="s">
        <v>10656</v>
      </c>
      <c r="AN168">
        <v>7.04</v>
      </c>
      <c r="AO168" t="s">
        <v>10656</v>
      </c>
      <c r="AP168">
        <v>0.17814550960480199</v>
      </c>
      <c r="AQ168">
        <f>(Table2[[#This Row],[Sharpe Ratio]]-AVERAGE(Table2[Sharpe Ratio]))/_xlfn.STDEV.P(Table2[Sharpe Ratio])</f>
        <v>1.2863516816506733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0.56551091755024752</v>
      </c>
      <c r="AS168">
        <f>_xlfn.RANK.AVG(Table2[[#This Row],[1Y Return vs Nifty Z-Score]],Table2[1Y Return vs Nifty Z-Score])</f>
        <v>224</v>
      </c>
      <c r="AT168">
        <f>_xlfn.RANK.AVG(Table2[[#This Row],[6M Return vs Nifty Z-Score]],Table2[6M Return vs Nifty Z-Score])</f>
        <v>354</v>
      </c>
      <c r="AU168">
        <f>_xlfn.RANK.AVG(Table2[[#This Row],[Sharpe Ratio Z-Score]],Table2[Sharpe Ratio Z-Score])</f>
        <v>75</v>
      </c>
      <c r="AV168">
        <f>(Table2[[#This Row],[Rank 1Y]]+Table2[[#This Row],[Rank 6M]]+Table2[[#This Row],[Rank Sharpe]])/3</f>
        <v>217.66666666666666</v>
      </c>
    </row>
    <row r="169" spans="1:48" x14ac:dyDescent="0.3">
      <c r="A169" t="s">
        <v>459</v>
      </c>
      <c r="B169" t="s">
        <v>460</v>
      </c>
      <c r="C169" t="s">
        <v>10615</v>
      </c>
      <c r="D169" t="s">
        <v>51</v>
      </c>
      <c r="E169">
        <v>49379.317820490003</v>
      </c>
      <c r="F169">
        <v>2944</v>
      </c>
      <c r="G169">
        <v>79.4330537712069</v>
      </c>
      <c r="H169">
        <f>(Table2[[#This Row],[1Y Return vs Nifty]]-AVERAGE(Table2[1Y Return vs Nifty]))/_xlfn.STDEV.P(Table2[1Y Return vs Nifty])</f>
        <v>0.74458786950156297</v>
      </c>
      <c r="I169">
        <v>9.3198542530290691</v>
      </c>
      <c r="J169">
        <f>(Table2[[#This Row],[1M Return vs Nifty]]-AVERAGE(Table2[1M Return vs Nifty]))/_xlfn.STDEV.P(Table2[1M Return vs Nifty])</f>
        <v>0.57156789413435172</v>
      </c>
      <c r="K169">
        <v>23.866144511911699</v>
      </c>
      <c r="L169">
        <f>(Table2[[#This Row],[6M Return vs Nifty]]-AVERAGE(Table2[6M Return vs Nifty]))/_xlfn.STDEV.P(Table2[6M Return vs Nifty])</f>
        <v>0.5489302325411346</v>
      </c>
      <c r="M169">
        <v>1.2377162967279001</v>
      </c>
      <c r="N169">
        <f>(Table2[[#This Row],[1W Return vs Nifty]]-AVERAGE(Table2[1W Return vs Nifty]))/_xlfn.STDEV.P(Table2[1W Return vs Nifty])</f>
        <v>-0.34625975928958419</v>
      </c>
      <c r="O169">
        <v>2843.51</v>
      </c>
      <c r="P169">
        <v>2696.0887824461101</v>
      </c>
      <c r="Q169">
        <v>2251.1235516677002</v>
      </c>
      <c r="R169">
        <v>55.118831024731897</v>
      </c>
      <c r="S169" s="2">
        <f>(Table2[[#This Row],[Close Price]]-Table2[[#This Row],[20D EMA]])/Table2[[#This Row],[20D EMA]]</f>
        <v>3.5340125408386033E-2</v>
      </c>
      <c r="T169" s="2">
        <f>(Table2[[#This Row],[Close Price]]-Table2[[#This Row],[50D EMA]])/Table2[[#This Row],[50D EMA]]</f>
        <v>9.1952171296438068E-2</v>
      </c>
      <c r="U169" s="2">
        <f>(Table2[[#This Row],[Close Price]]-Table2[[#This Row],[200D EMA]])/Table2[[#This Row],[200D EMA]]</f>
        <v>0.30779139057871613</v>
      </c>
      <c r="V169">
        <v>0.82962437996828398</v>
      </c>
      <c r="W169">
        <v>2896</v>
      </c>
      <c r="X169">
        <v>2959</v>
      </c>
      <c r="Y169">
        <v>2857.8</v>
      </c>
      <c r="Z169">
        <v>3088</v>
      </c>
      <c r="AA169">
        <v>2702.1</v>
      </c>
      <c r="AB169">
        <v>3088</v>
      </c>
      <c r="AC169" s="2">
        <f>(Table2[[#This Row],[Close Price]]/Table2[[#This Row],[Day Low]])-1</f>
        <v>1.6574585635359185E-2</v>
      </c>
      <c r="AD169" s="2">
        <f>(Table2[[#This Row],[Day High]]/Table2[[#This Row],[Close Price]])-1</f>
        <v>5.0951086956521063E-3</v>
      </c>
      <c r="AE169" s="2">
        <f>(Table2[[#This Row],[Close Price]]/Table2[[#This Row],[Current Week Low]])-1</f>
        <v>3.0163062495625947E-2</v>
      </c>
      <c r="AF169" s="2">
        <f>(Table2[[#This Row],[Current Week High]]/Table2[[#This Row],[Close Price]])-1</f>
        <v>4.8913043478260976E-2</v>
      </c>
      <c r="AG169" s="2">
        <f>(Table2[[#This Row],[Close Price]]/Table2[[#This Row],[Current Month Low]])-1</f>
        <v>8.9522963620887408E-2</v>
      </c>
      <c r="AH169" s="2">
        <f>(Table2[[#This Row],[Current Month High]]/Table2[[#This Row],[Close Price]])-1</f>
        <v>4.8913043478260976E-2</v>
      </c>
      <c r="AI169">
        <v>4.8913043478260896</v>
      </c>
      <c r="AJ169">
        <v>112.555503411429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0.03</v>
      </c>
      <c r="AM169" t="s">
        <v>10656</v>
      </c>
      <c r="AN169">
        <v>5.53</v>
      </c>
      <c r="AO169" t="s">
        <v>10656</v>
      </c>
      <c r="AP169">
        <v>6.9142169145142998E-2</v>
      </c>
      <c r="AQ169">
        <f>(Table2[[#This Row],[Sharpe Ratio]]-AVERAGE(Table2[Sharpe Ratio]))/_xlfn.STDEV.P(Table2[Sharpe Ratio])</f>
        <v>3.1344308448430253E-2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1.5501705453358954</v>
      </c>
      <c r="AS169">
        <f>_xlfn.RANK.AVG(Table2[[#This Row],[1Y Return vs Nifty Z-Score]],Table2[1Y Return vs Nifty Z-Score])</f>
        <v>130</v>
      </c>
      <c r="AT169">
        <f>_xlfn.RANK.AVG(Table2[[#This Row],[6M Return vs Nifty Z-Score]],Table2[6M Return vs Nifty Z-Score])</f>
        <v>180</v>
      </c>
      <c r="AU169">
        <f>_xlfn.RANK.AVG(Table2[[#This Row],[Sharpe Ratio Z-Score]],Table2[Sharpe Ratio Z-Score])</f>
        <v>347</v>
      </c>
      <c r="AV169">
        <f>(Table2[[#This Row],[Rank 1Y]]+Table2[[#This Row],[Rank 6M]]+Table2[[#This Row],[Rank Sharpe]])/3</f>
        <v>219</v>
      </c>
    </row>
    <row r="170" spans="1:48" x14ac:dyDescent="0.3">
      <c r="A170" t="s">
        <v>617</v>
      </c>
      <c r="B170" t="s">
        <v>618</v>
      </c>
      <c r="C170" t="s">
        <v>10618</v>
      </c>
      <c r="D170" t="s">
        <v>619</v>
      </c>
      <c r="E170">
        <v>30804.550157099999</v>
      </c>
      <c r="F170">
        <v>316.3</v>
      </c>
      <c r="G170">
        <v>85.619051679855701</v>
      </c>
      <c r="H170">
        <f>(Table2[[#This Row],[1Y Return vs Nifty]]-AVERAGE(Table2[1Y Return vs Nifty]))/_xlfn.STDEV.P(Table2[1Y Return vs Nifty])</f>
        <v>0.84104393595285976</v>
      </c>
      <c r="I170">
        <v>-1.59369117918572</v>
      </c>
      <c r="J170">
        <f>(Table2[[#This Row],[1M Return vs Nifty]]-AVERAGE(Table2[1M Return vs Nifty]))/_xlfn.STDEV.P(Table2[1M Return vs Nifty])</f>
        <v>-0.36457388943087732</v>
      </c>
      <c r="K170">
        <v>8.4912389948638598</v>
      </c>
      <c r="L170">
        <f>(Table2[[#This Row],[6M Return vs Nifty]]-AVERAGE(Table2[6M Return vs Nifty]))/_xlfn.STDEV.P(Table2[6M Return vs Nifty])</f>
        <v>2.7601383210195854E-2</v>
      </c>
      <c r="M170">
        <v>3.9135745023528599</v>
      </c>
      <c r="N170">
        <f>(Table2[[#This Row],[1W Return vs Nifty]]-AVERAGE(Table2[1W Return vs Nifty]))/_xlfn.STDEV.P(Table2[1W Return vs Nifty])</f>
        <v>0.24056303998833578</v>
      </c>
      <c r="O170">
        <v>312.95999999999998</v>
      </c>
      <c r="P170">
        <v>319.71265048404803</v>
      </c>
      <c r="Q170">
        <v>286.154760752225</v>
      </c>
      <c r="R170">
        <v>57.379186202294498</v>
      </c>
      <c r="S170" s="2">
        <f>(Table2[[#This Row],[Close Price]]-Table2[[#This Row],[20D EMA]])/Table2[[#This Row],[20D EMA]]</f>
        <v>1.067229038854816E-2</v>
      </c>
      <c r="T170" s="2">
        <f>(Table2[[#This Row],[Close Price]]-Table2[[#This Row],[50D EMA]])/Table2[[#This Row],[50D EMA]]</f>
        <v>-1.0674117770695747E-2</v>
      </c>
      <c r="U170" s="2">
        <f>(Table2[[#This Row],[Close Price]]-Table2[[#This Row],[200D EMA]])/Table2[[#This Row],[200D EMA]]</f>
        <v>0.10534592948421045</v>
      </c>
      <c r="V170">
        <v>1.1149060896085501</v>
      </c>
      <c r="W170">
        <v>311</v>
      </c>
      <c r="X170">
        <v>320.39999999999998</v>
      </c>
      <c r="Y170">
        <v>311</v>
      </c>
      <c r="Z170">
        <v>328.1</v>
      </c>
      <c r="AA170">
        <v>282.10000000000002</v>
      </c>
      <c r="AB170">
        <v>329.7</v>
      </c>
      <c r="AC170" s="2">
        <f>(Table2[[#This Row],[Close Price]]/Table2[[#This Row],[Day Low]])-1</f>
        <v>1.7041800643086802E-2</v>
      </c>
      <c r="AD170" s="2">
        <f>(Table2[[#This Row],[Day High]]/Table2[[#This Row],[Close Price]])-1</f>
        <v>1.296237748972473E-2</v>
      </c>
      <c r="AE170" s="2">
        <f>(Table2[[#This Row],[Close Price]]/Table2[[#This Row],[Current Week Low]])-1</f>
        <v>1.7041800643086802E-2</v>
      </c>
      <c r="AF170" s="2">
        <f>(Table2[[#This Row],[Current Week High]]/Table2[[#This Row],[Close Price]])-1</f>
        <v>3.7306354726525548E-2</v>
      </c>
      <c r="AG170" s="2">
        <f>(Table2[[#This Row],[Close Price]]/Table2[[#This Row],[Current Month Low]])-1</f>
        <v>0.12123360510457282</v>
      </c>
      <c r="AH170" s="2">
        <f>(Table2[[#This Row],[Current Month High]]/Table2[[#This Row],[Close Price]])-1</f>
        <v>4.2364843503003513E-2</v>
      </c>
      <c r="AI170">
        <v>31.4574770787227</v>
      </c>
      <c r="AJ170">
        <v>133.17360855141899</v>
      </c>
      <c r="AK170" t="str">
        <f>IF(AND(Table2[[#This Row],[20D EMA]]&gt;Table2[[#This Row],[50D EMA]],Table2[[#This Row],[50D EMA]]&gt;Table2[[#This Row],[200D EMA]]),"Uptrend","Downtrend/NoTrend")</f>
        <v>Downtrend/NoTrend</v>
      </c>
      <c r="AL170">
        <v>0.02</v>
      </c>
      <c r="AM170" t="s">
        <v>10656</v>
      </c>
      <c r="AN170">
        <v>11.51</v>
      </c>
      <c r="AO170" t="s">
        <v>10656</v>
      </c>
      <c r="AP170">
        <v>0.102948149179486</v>
      </c>
      <c r="AQ170">
        <f>(Table2[[#This Row],[Sharpe Ratio]]-AVERAGE(Table2[Sharpe Ratio]))/_xlfn.STDEV.P(Table2[Sharpe Ratio])</f>
        <v>0.42056865719332015</v>
      </c>
      <c r="AR1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0">
        <f>_xlfn.RANK.AVG(Table2[[#This Row],[1Y Return vs Nifty Z-Score]],Table2[1Y Return vs Nifty Z-Score])</f>
        <v>119</v>
      </c>
      <c r="AT170">
        <f>_xlfn.RANK.AVG(Table2[[#This Row],[6M Return vs Nifty Z-Score]],Table2[6M Return vs Nifty Z-Score])</f>
        <v>305</v>
      </c>
      <c r="AU170">
        <f>_xlfn.RANK.AVG(Table2[[#This Row],[Sharpe Ratio Z-Score]],Table2[Sharpe Ratio Z-Score])</f>
        <v>234</v>
      </c>
      <c r="AV170">
        <f>(Table2[[#This Row],[Rank 1Y]]+Table2[[#This Row],[Rank 6M]]+Table2[[#This Row],[Rank Sharpe]])/3</f>
        <v>219.33333333333334</v>
      </c>
    </row>
    <row r="171" spans="1:48" x14ac:dyDescent="0.3">
      <c r="A171" t="s">
        <v>681</v>
      </c>
      <c r="B171" t="s">
        <v>682</v>
      </c>
      <c r="C171" t="s">
        <v>10623</v>
      </c>
      <c r="D171" t="s">
        <v>139</v>
      </c>
      <c r="E171">
        <v>26604.30165456</v>
      </c>
      <c r="F171">
        <v>1130.8499999999999</v>
      </c>
      <c r="G171">
        <v>61.995545019465602</v>
      </c>
      <c r="H171">
        <f>(Table2[[#This Row],[1Y Return vs Nifty]]-AVERAGE(Table2[1Y Return vs Nifty]))/_xlfn.STDEV.P(Table2[1Y Return vs Nifty])</f>
        <v>0.4726909940513716</v>
      </c>
      <c r="I171">
        <v>-9.7194391667235305</v>
      </c>
      <c r="J171">
        <f>(Table2[[#This Row],[1M Return vs Nifty]]-AVERAGE(Table2[1M Return vs Nifty]))/_xlfn.STDEV.P(Table2[1M Return vs Nifty])</f>
        <v>-1.0615840646394927</v>
      </c>
      <c r="K171">
        <v>0.93852220160642597</v>
      </c>
      <c r="L171">
        <f>(Table2[[#This Row],[6M Return vs Nifty]]-AVERAGE(Table2[6M Return vs Nifty]))/_xlfn.STDEV.P(Table2[6M Return vs Nifty])</f>
        <v>-0.22849444455183332</v>
      </c>
      <c r="M171">
        <v>1.0670129832520201</v>
      </c>
      <c r="N171">
        <f>(Table2[[#This Row],[1W Return vs Nifty]]-AVERAGE(Table2[1W Return vs Nifty]))/_xlfn.STDEV.P(Table2[1W Return vs Nifty])</f>
        <v>-0.38369544853849802</v>
      </c>
      <c r="O171">
        <v>1174.9000000000001</v>
      </c>
      <c r="P171">
        <v>1208.41234982372</v>
      </c>
      <c r="Q171">
        <v>1048.95008775007</v>
      </c>
      <c r="R171">
        <v>44.173303516649902</v>
      </c>
      <c r="S171" s="2">
        <f>(Table2[[#This Row],[Close Price]]-Table2[[#This Row],[20D EMA]])/Table2[[#This Row],[20D EMA]]</f>
        <v>-3.7492552557664635E-2</v>
      </c>
      <c r="T171" s="2">
        <f>(Table2[[#This Row],[Close Price]]-Table2[[#This Row],[50D EMA]])/Table2[[#This Row],[50D EMA]]</f>
        <v>-6.418533361979846E-2</v>
      </c>
      <c r="U171" s="2">
        <f>(Table2[[#This Row],[Close Price]]-Table2[[#This Row],[200D EMA]])/Table2[[#This Row],[200D EMA]]</f>
        <v>7.8077987891301784E-2</v>
      </c>
      <c r="V171">
        <v>0.90985004181034601</v>
      </c>
      <c r="W171">
        <v>1121.2</v>
      </c>
      <c r="X171">
        <v>1165.6500000000001</v>
      </c>
      <c r="Y171">
        <v>1121.2</v>
      </c>
      <c r="Z171">
        <v>1196.25</v>
      </c>
      <c r="AA171">
        <v>1089.8</v>
      </c>
      <c r="AB171">
        <v>1282.8499999999999</v>
      </c>
      <c r="AC171" s="2">
        <f>(Table2[[#This Row],[Close Price]]/Table2[[#This Row],[Day Low]])-1</f>
        <v>8.6068498037814578E-3</v>
      </c>
      <c r="AD171" s="2">
        <f>(Table2[[#This Row],[Day High]]/Table2[[#This Row],[Close Price]])-1</f>
        <v>3.0773312110359718E-2</v>
      </c>
      <c r="AE171" s="2">
        <f>(Table2[[#This Row],[Close Price]]/Table2[[#This Row],[Current Week Low]])-1</f>
        <v>8.6068498037814578E-3</v>
      </c>
      <c r="AF171" s="2">
        <f>(Table2[[#This Row],[Current Week High]]/Table2[[#This Row],[Close Price]])-1</f>
        <v>5.7832603793606774E-2</v>
      </c>
      <c r="AG171" s="2">
        <f>(Table2[[#This Row],[Close Price]]/Table2[[#This Row],[Current Month Low]])-1</f>
        <v>3.7667461919618228E-2</v>
      </c>
      <c r="AH171" s="2">
        <f>(Table2[[#This Row],[Current Month High]]/Table2[[#This Row],[Close Price]])-1</f>
        <v>0.13441216783835164</v>
      </c>
      <c r="AI171">
        <v>28.496263872308401</v>
      </c>
      <c r="AJ171">
        <v>100.150442477876</v>
      </c>
      <c r="AK171" t="str">
        <f>IF(AND(Table2[[#This Row],[20D EMA]]&gt;Table2[[#This Row],[50D EMA]],Table2[[#This Row],[50D EMA]]&gt;Table2[[#This Row],[200D EMA]]),"Uptrend","Downtrend/NoTrend")</f>
        <v>Downtrend/NoTrend</v>
      </c>
      <c r="AL171">
        <v>-0.12</v>
      </c>
      <c r="AM171" t="s">
        <v>10655</v>
      </c>
      <c r="AN171">
        <v>-2.2999999999999998</v>
      </c>
      <c r="AO171" t="s">
        <v>10655</v>
      </c>
      <c r="AP171">
        <v>0.166841004206429</v>
      </c>
      <c r="AQ171">
        <f>(Table2[[#This Row],[Sharpe Ratio]]-AVERAGE(Table2[Sharpe Ratio]))/_xlfn.STDEV.P(Table2[Sharpe Ratio])</f>
        <v>1.156197527057464</v>
      </c>
      <c r="AR1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1">
        <f>_xlfn.RANK.AVG(Table2[[#This Row],[1Y Return vs Nifty Z-Score]],Table2[1Y Return vs Nifty Z-Score])</f>
        <v>170</v>
      </c>
      <c r="AT171">
        <f>_xlfn.RANK.AVG(Table2[[#This Row],[6M Return vs Nifty Z-Score]],Table2[6M Return vs Nifty Z-Score])</f>
        <v>397</v>
      </c>
      <c r="AU171">
        <f>_xlfn.RANK.AVG(Table2[[#This Row],[Sharpe Ratio Z-Score]],Table2[Sharpe Ratio Z-Score])</f>
        <v>92</v>
      </c>
      <c r="AV171">
        <f>(Table2[[#This Row],[Rank 1Y]]+Table2[[#This Row],[Rank 6M]]+Table2[[#This Row],[Rank Sharpe]])/3</f>
        <v>219.66666666666666</v>
      </c>
    </row>
    <row r="172" spans="1:48" x14ac:dyDescent="0.3">
      <c r="A172" t="s">
        <v>1785</v>
      </c>
      <c r="B172" t="s">
        <v>1786</v>
      </c>
      <c r="C172" t="s">
        <v>10609</v>
      </c>
      <c r="D172" t="s">
        <v>303</v>
      </c>
      <c r="E172">
        <v>4336.4934518999999</v>
      </c>
      <c r="F172">
        <v>2664.2</v>
      </c>
      <c r="G172">
        <v>101.444683075688</v>
      </c>
      <c r="H172">
        <f>(Table2[[#This Row],[1Y Return vs Nifty]]-AVERAGE(Table2[1Y Return vs Nifty]))/_xlfn.STDEV.P(Table2[1Y Return vs Nifty])</f>
        <v>1.0878073807668194</v>
      </c>
      <c r="I172">
        <v>9.8500308887212995</v>
      </c>
      <c r="J172">
        <f>(Table2[[#This Row],[1M Return vs Nifty]]-AVERAGE(Table2[1M Return vs Nifty]))/_xlfn.STDEV.P(Table2[1M Return vs Nifty])</f>
        <v>0.61704537021435135</v>
      </c>
      <c r="K172">
        <v>44.327496346742599</v>
      </c>
      <c r="L172">
        <f>(Table2[[#This Row],[6M Return vs Nifty]]-AVERAGE(Table2[6M Return vs Nifty]))/_xlfn.STDEV.P(Table2[6M Return vs Nifty])</f>
        <v>1.2427291632714803</v>
      </c>
      <c r="M172">
        <v>5.0369270728534499</v>
      </c>
      <c r="N172">
        <f>(Table2[[#This Row],[1W Return vs Nifty]]-AVERAGE(Table2[1W Return vs Nifty]))/_xlfn.STDEV.P(Table2[1W Return vs Nifty])</f>
        <v>0.48691723716196428</v>
      </c>
      <c r="O172">
        <v>2470.2399999999998</v>
      </c>
      <c r="P172">
        <v>2330.6158367340499</v>
      </c>
      <c r="Q172">
        <v>1838.7498451055001</v>
      </c>
      <c r="R172">
        <v>65.644286029852793</v>
      </c>
      <c r="S172" s="2">
        <f>(Table2[[#This Row],[Close Price]]-Table2[[#This Row],[20D EMA]])/Table2[[#This Row],[20D EMA]]</f>
        <v>7.8518686443422525E-2</v>
      </c>
      <c r="T172" s="2">
        <f>(Table2[[#This Row],[Close Price]]-Table2[[#This Row],[50D EMA]])/Table2[[#This Row],[50D EMA]]</f>
        <v>0.1431313380816161</v>
      </c>
      <c r="U172" s="2">
        <f>(Table2[[#This Row],[Close Price]]-Table2[[#This Row],[200D EMA]])/Table2[[#This Row],[200D EMA]]</f>
        <v>0.44891922470679457</v>
      </c>
      <c r="V172">
        <v>0.58553725124785505</v>
      </c>
      <c r="W172">
        <v>2551</v>
      </c>
      <c r="X172">
        <v>2736</v>
      </c>
      <c r="Y172">
        <v>2376</v>
      </c>
      <c r="Z172">
        <v>2736</v>
      </c>
      <c r="AA172">
        <v>2332</v>
      </c>
      <c r="AB172">
        <v>2750</v>
      </c>
      <c r="AC172" s="2">
        <f>(Table2[[#This Row],[Close Price]]/Table2[[#This Row],[Day Low]])-1</f>
        <v>4.437475499804E-2</v>
      </c>
      <c r="AD172" s="2">
        <f>(Table2[[#This Row],[Day High]]/Table2[[#This Row],[Close Price]])-1</f>
        <v>2.6949928684032898E-2</v>
      </c>
      <c r="AE172" s="2">
        <f>(Table2[[#This Row],[Close Price]]/Table2[[#This Row],[Current Week Low]])-1</f>
        <v>0.12129629629629624</v>
      </c>
      <c r="AF172" s="2">
        <f>(Table2[[#This Row],[Current Week High]]/Table2[[#This Row],[Close Price]])-1</f>
        <v>2.6949928684032898E-2</v>
      </c>
      <c r="AG172" s="2">
        <f>(Table2[[#This Row],[Close Price]]/Table2[[#This Row],[Current Month Low]])-1</f>
        <v>0.14245283018867916</v>
      </c>
      <c r="AH172" s="2">
        <f>(Table2[[#This Row],[Current Month High]]/Table2[[#This Row],[Close Price]])-1</f>
        <v>3.2204789430223091E-2</v>
      </c>
      <c r="AI172">
        <v>4.4929059379926501</v>
      </c>
      <c r="AJ172">
        <v>140.397022332506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0.41</v>
      </c>
      <c r="AM172" t="s">
        <v>10656</v>
      </c>
      <c r="AN172">
        <v>10.38</v>
      </c>
      <c r="AO172" t="s">
        <v>10656</v>
      </c>
      <c r="AP172">
        <v>2.0015703933442E-2</v>
      </c>
      <c r="AQ172">
        <f>(Table2[[#This Row],[Sharpe Ratio]]-AVERAGE(Table2[Sharpe Ratio]))/_xlfn.STDEV.P(Table2[Sharpe Ratio])</f>
        <v>-0.53427208275625748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2.9002270686583578</v>
      </c>
      <c r="AS172">
        <f>_xlfn.RANK.AVG(Table2[[#This Row],[1Y Return vs Nifty Z-Score]],Table2[1Y Return vs Nifty Z-Score])</f>
        <v>94</v>
      </c>
      <c r="AT172">
        <f>_xlfn.RANK.AVG(Table2[[#This Row],[6M Return vs Nifty Z-Score]],Table2[6M Return vs Nifty Z-Score])</f>
        <v>79</v>
      </c>
      <c r="AU172">
        <f>_xlfn.RANK.AVG(Table2[[#This Row],[Sharpe Ratio Z-Score]],Table2[Sharpe Ratio Z-Score])</f>
        <v>487</v>
      </c>
      <c r="AV172">
        <f>(Table2[[#This Row],[Rank 1Y]]+Table2[[#This Row],[Rank 6M]]+Table2[[#This Row],[Rank Sharpe]])/3</f>
        <v>220</v>
      </c>
    </row>
    <row r="173" spans="1:48" x14ac:dyDescent="0.3">
      <c r="A173" t="s">
        <v>1832</v>
      </c>
      <c r="B173" t="s">
        <v>1833</v>
      </c>
      <c r="C173" t="s">
        <v>10624</v>
      </c>
      <c r="D173" t="s">
        <v>303</v>
      </c>
      <c r="E173">
        <v>4090.98422394</v>
      </c>
      <c r="F173">
        <v>169.25</v>
      </c>
      <c r="G173">
        <v>65.6532716015804</v>
      </c>
      <c r="H173">
        <f>(Table2[[#This Row],[1Y Return vs Nifty]]-AVERAGE(Table2[1Y Return vs Nifty]))/_xlfn.STDEV.P(Table2[1Y Return vs Nifty])</f>
        <v>0.52972462443328094</v>
      </c>
      <c r="I173">
        <v>15.681202781044201</v>
      </c>
      <c r="J173">
        <f>(Table2[[#This Row],[1M Return vs Nifty]]-AVERAGE(Table2[1M Return vs Nifty]))/_xlfn.STDEV.P(Table2[1M Return vs Nifty])</f>
        <v>1.1172314636758953</v>
      </c>
      <c r="K173">
        <v>59.2075352015611</v>
      </c>
      <c r="L173">
        <f>(Table2[[#This Row],[6M Return vs Nifty]]-AVERAGE(Table2[6M Return vs Nifty]))/_xlfn.STDEV.P(Table2[6M Return vs Nifty])</f>
        <v>1.7472781847650249</v>
      </c>
      <c r="M173">
        <v>15.439562076970599</v>
      </c>
      <c r="N173">
        <f>(Table2[[#This Row],[1W Return vs Nifty]]-AVERAGE(Table2[1W Return vs Nifty]))/_xlfn.STDEV.P(Table2[1W Return vs Nifty])</f>
        <v>2.7682426751654199</v>
      </c>
      <c r="O173">
        <v>149.38999999999999</v>
      </c>
      <c r="P173">
        <v>138.65061355542201</v>
      </c>
      <c r="Q173">
        <v>113.56764200116601</v>
      </c>
      <c r="R173">
        <v>74.312602032352999</v>
      </c>
      <c r="S173" s="2">
        <f>(Table2[[#This Row],[Close Price]]-Table2[[#This Row],[20D EMA]])/Table2[[#This Row],[20D EMA]]</f>
        <v>0.13294062520918412</v>
      </c>
      <c r="T173" s="2">
        <f>(Table2[[#This Row],[Close Price]]-Table2[[#This Row],[50D EMA]])/Table2[[#This Row],[50D EMA]]</f>
        <v>0.22069420148903035</v>
      </c>
      <c r="U173" s="2">
        <f>(Table2[[#This Row],[Close Price]]-Table2[[#This Row],[200D EMA]])/Table2[[#This Row],[200D EMA]]</f>
        <v>0.49030126026797577</v>
      </c>
      <c r="V173">
        <v>1.2881128072268</v>
      </c>
      <c r="W173">
        <v>164.17</v>
      </c>
      <c r="X173">
        <v>171.8</v>
      </c>
      <c r="Y173">
        <v>143.49</v>
      </c>
      <c r="Z173">
        <v>171.8</v>
      </c>
      <c r="AA173">
        <v>135.1</v>
      </c>
      <c r="AB173">
        <v>171.8</v>
      </c>
      <c r="AC173" s="2">
        <f>(Table2[[#This Row],[Close Price]]/Table2[[#This Row],[Day Low]])-1</f>
        <v>3.09435341414388E-2</v>
      </c>
      <c r="AD173" s="2">
        <f>(Table2[[#This Row],[Day High]]/Table2[[#This Row],[Close Price]])-1</f>
        <v>1.5066469719350106E-2</v>
      </c>
      <c r="AE173" s="2">
        <f>(Table2[[#This Row],[Close Price]]/Table2[[#This Row],[Current Week Low]])-1</f>
        <v>0.17952470555439404</v>
      </c>
      <c r="AF173" s="2">
        <f>(Table2[[#This Row],[Current Week High]]/Table2[[#This Row],[Close Price]])-1</f>
        <v>1.5066469719350106E-2</v>
      </c>
      <c r="AG173" s="2">
        <f>(Table2[[#This Row],[Close Price]]/Table2[[#This Row],[Current Month Low]])-1</f>
        <v>0.25277572168763873</v>
      </c>
      <c r="AH173" s="2">
        <f>(Table2[[#This Row],[Current Month High]]/Table2[[#This Row],[Close Price]])-1</f>
        <v>1.5066469719350106E-2</v>
      </c>
      <c r="AI173">
        <v>1.50664697193501</v>
      </c>
      <c r="AJ173">
        <v>107.41421568627401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0.68</v>
      </c>
      <c r="AM173" t="s">
        <v>10656</v>
      </c>
      <c r="AN173">
        <v>24.47</v>
      </c>
      <c r="AO173" t="s">
        <v>10656</v>
      </c>
      <c r="AP173">
        <v>3.1550403623241997E-2</v>
      </c>
      <c r="AQ173">
        <f>(Table2[[#This Row],[Sharpe Ratio]]-AVERAGE(Table2[Sharpe Ratio]))/_xlfn.STDEV.P(Table2[Sharpe Ratio])</f>
        <v>-0.40146759165233492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5.7610093563872855</v>
      </c>
      <c r="AS173">
        <f>_xlfn.RANK.AVG(Table2[[#This Row],[1Y Return vs Nifty Z-Score]],Table2[1Y Return vs Nifty Z-Score])</f>
        <v>164</v>
      </c>
      <c r="AT173">
        <f>_xlfn.RANK.AVG(Table2[[#This Row],[6M Return vs Nifty Z-Score]],Table2[6M Return vs Nifty Z-Score])</f>
        <v>46</v>
      </c>
      <c r="AU173">
        <f>_xlfn.RANK.AVG(Table2[[#This Row],[Sharpe Ratio Z-Score]],Table2[Sharpe Ratio Z-Score])</f>
        <v>451</v>
      </c>
      <c r="AV173">
        <f>(Table2[[#This Row],[Rank 1Y]]+Table2[[#This Row],[Rank 6M]]+Table2[[#This Row],[Rank Sharpe]])/3</f>
        <v>220.33333333333334</v>
      </c>
    </row>
    <row r="174" spans="1:48" x14ac:dyDescent="0.3">
      <c r="A174" t="s">
        <v>151</v>
      </c>
      <c r="B174" t="s">
        <v>152</v>
      </c>
      <c r="C174" t="s">
        <v>10618</v>
      </c>
      <c r="D174" t="s">
        <v>153</v>
      </c>
      <c r="E174">
        <v>179399.31079798</v>
      </c>
      <c r="F174">
        <v>449.3</v>
      </c>
      <c r="G174">
        <v>61.116680266017099</v>
      </c>
      <c r="H174">
        <f>(Table2[[#This Row],[1Y Return vs Nifty]]-AVERAGE(Table2[1Y Return vs Nifty]))/_xlfn.STDEV.P(Table2[1Y Return vs Nifty])</f>
        <v>0.45898716836112852</v>
      </c>
      <c r="I174">
        <v>1.40191445813178</v>
      </c>
      <c r="J174">
        <f>(Table2[[#This Row],[1M Return vs Nifty]]-AVERAGE(Table2[1M Return vs Nifty]))/_xlfn.STDEV.P(Table2[1M Return vs Nifty])</f>
        <v>-0.10761691595288689</v>
      </c>
      <c r="K174">
        <v>55.678533614985398</v>
      </c>
      <c r="L174">
        <f>(Table2[[#This Row],[6M Return vs Nifty]]-AVERAGE(Table2[6M Return vs Nifty]))/_xlfn.STDEV.P(Table2[6M Return vs Nifty])</f>
        <v>1.6276175901437042</v>
      </c>
      <c r="M174">
        <v>6.13467287239461</v>
      </c>
      <c r="N174">
        <f>(Table2[[#This Row],[1W Return vs Nifty]]-AVERAGE(Table2[1W Return vs Nifty]))/_xlfn.STDEV.P(Table2[1W Return vs Nifty])</f>
        <v>0.7276558015702641</v>
      </c>
      <c r="O174">
        <v>440.54</v>
      </c>
      <c r="P174">
        <v>437.11620919181598</v>
      </c>
      <c r="Q174">
        <v>368.018463707823</v>
      </c>
      <c r="R174">
        <v>70.282063338306301</v>
      </c>
      <c r="S174" s="2">
        <f>(Table2[[#This Row],[Close Price]]-Table2[[#This Row],[20D EMA]])/Table2[[#This Row],[20D EMA]]</f>
        <v>1.9884686975076022E-2</v>
      </c>
      <c r="T174" s="2">
        <f>(Table2[[#This Row],[Close Price]]-Table2[[#This Row],[50D EMA]])/Table2[[#This Row],[50D EMA]]</f>
        <v>2.7873116008922741E-2</v>
      </c>
      <c r="U174" s="2">
        <f>(Table2[[#This Row],[Close Price]]-Table2[[#This Row],[200D EMA]])/Table2[[#This Row],[200D EMA]]</f>
        <v>0.22086265855592505</v>
      </c>
      <c r="V174">
        <v>0.57745532097596197</v>
      </c>
      <c r="W174">
        <v>448.35</v>
      </c>
      <c r="X174">
        <v>460.2</v>
      </c>
      <c r="Y174">
        <v>429.25</v>
      </c>
      <c r="Z174">
        <v>461.6</v>
      </c>
      <c r="AA174">
        <v>404.25</v>
      </c>
      <c r="AB174">
        <v>462.25</v>
      </c>
      <c r="AC174" s="2">
        <f>(Table2[[#This Row],[Close Price]]/Table2[[#This Row],[Day Low]])-1</f>
        <v>2.1188803390208566E-3</v>
      </c>
      <c r="AD174" s="2">
        <f>(Table2[[#This Row],[Day High]]/Table2[[#This Row],[Close Price]])-1</f>
        <v>2.4259959937680708E-2</v>
      </c>
      <c r="AE174" s="2">
        <f>(Table2[[#This Row],[Close Price]]/Table2[[#This Row],[Current Week Low]])-1</f>
        <v>4.6709376820035065E-2</v>
      </c>
      <c r="AF174" s="2">
        <f>(Table2[[#This Row],[Current Week High]]/Table2[[#This Row],[Close Price]])-1</f>
        <v>2.73759180948141E-2</v>
      </c>
      <c r="AG174" s="2">
        <f>(Table2[[#This Row],[Close Price]]/Table2[[#This Row],[Current Month Low]])-1</f>
        <v>0.11144094001236859</v>
      </c>
      <c r="AH174" s="2">
        <f>(Table2[[#This Row],[Current Month High]]/Table2[[#This Row],[Close Price]])-1</f>
        <v>2.8822612953483207E-2</v>
      </c>
      <c r="AI174">
        <v>12.7865568662363</v>
      </c>
      <c r="AJ174">
        <v>116.009615384615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0.04</v>
      </c>
      <c r="AM174" t="s">
        <v>10656</v>
      </c>
      <c r="AN174">
        <v>8.5500000000000007</v>
      </c>
      <c r="AO174" t="s">
        <v>10656</v>
      </c>
      <c r="AP174">
        <v>3.5785184660377001E-2</v>
      </c>
      <c r="AQ174">
        <f>(Table2[[#This Row],[Sharpe Ratio]]-AVERAGE(Table2[Sharpe Ratio]))/_xlfn.STDEV.P(Table2[Sharpe Ratio])</f>
        <v>-0.35271054069325553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2.3539331034289543</v>
      </c>
      <c r="AS174">
        <f>_xlfn.RANK.AVG(Table2[[#This Row],[1Y Return vs Nifty Z-Score]],Table2[1Y Return vs Nifty Z-Score])</f>
        <v>176</v>
      </c>
      <c r="AT174">
        <f>_xlfn.RANK.AVG(Table2[[#This Row],[6M Return vs Nifty Z-Score]],Table2[6M Return vs Nifty Z-Score])</f>
        <v>50</v>
      </c>
      <c r="AU174">
        <f>_xlfn.RANK.AVG(Table2[[#This Row],[Sharpe Ratio Z-Score]],Table2[Sharpe Ratio Z-Score])</f>
        <v>436</v>
      </c>
      <c r="AV174">
        <f>(Table2[[#This Row],[Rank 1Y]]+Table2[[#This Row],[Rank 6M]]+Table2[[#This Row],[Rank Sharpe]])/3</f>
        <v>220.66666666666666</v>
      </c>
    </row>
    <row r="175" spans="1:48" x14ac:dyDescent="0.3">
      <c r="A175" t="s">
        <v>535</v>
      </c>
      <c r="B175" t="s">
        <v>536</v>
      </c>
      <c r="C175" t="s">
        <v>10615</v>
      </c>
      <c r="D175" t="s">
        <v>51</v>
      </c>
      <c r="E175">
        <v>39011.297638689997</v>
      </c>
      <c r="F175">
        <v>3103.35</v>
      </c>
      <c r="G175">
        <v>47.988202895162097</v>
      </c>
      <c r="H175">
        <f>(Table2[[#This Row],[1Y Return vs Nifty]]-AVERAGE(Table2[1Y Return vs Nifty]))/_xlfn.STDEV.P(Table2[1Y Return vs Nifty])</f>
        <v>0.25427948750060647</v>
      </c>
      <c r="I175">
        <v>34.777973654403397</v>
      </c>
      <c r="J175">
        <f>(Table2[[#This Row],[1M Return vs Nifty]]-AVERAGE(Table2[1M Return vs Nifty]))/_xlfn.STDEV.P(Table2[1M Return vs Nifty])</f>
        <v>2.7553137217982213</v>
      </c>
      <c r="K175">
        <v>34.229546599022299</v>
      </c>
      <c r="L175">
        <f>(Table2[[#This Row],[6M Return vs Nifty]]-AVERAGE(Table2[6M Return vs Nifty]))/_xlfn.STDEV.P(Table2[6M Return vs Nifty])</f>
        <v>0.90033014711209625</v>
      </c>
      <c r="M175">
        <v>1.5506794072627901</v>
      </c>
      <c r="N175">
        <f>(Table2[[#This Row],[1W Return vs Nifty]]-AVERAGE(Table2[1W Return vs Nifty]))/_xlfn.STDEV.P(Table2[1W Return vs Nifty])</f>
        <v>-0.27762611935726345</v>
      </c>
      <c r="O175">
        <v>2884.81</v>
      </c>
      <c r="P175">
        <v>2644.25674858806</v>
      </c>
      <c r="Q175">
        <v>2254.9342042233602</v>
      </c>
      <c r="R175">
        <v>70.828791388669103</v>
      </c>
      <c r="S175" s="2">
        <f>(Table2[[#This Row],[Close Price]]-Table2[[#This Row],[20D EMA]])/Table2[[#This Row],[20D EMA]]</f>
        <v>7.5755422367504266E-2</v>
      </c>
      <c r="T175" s="2">
        <f>(Table2[[#This Row],[Close Price]]-Table2[[#This Row],[50D EMA]])/Table2[[#This Row],[50D EMA]]</f>
        <v>0.1736190147409398</v>
      </c>
      <c r="U175" s="2">
        <f>(Table2[[#This Row],[Close Price]]-Table2[[#This Row],[200D EMA]])/Table2[[#This Row],[200D EMA]]</f>
        <v>0.37624858152739288</v>
      </c>
      <c r="V175">
        <v>1.5135647986210301</v>
      </c>
      <c r="W175">
        <v>3075</v>
      </c>
      <c r="X175">
        <v>3127.9</v>
      </c>
      <c r="Y175">
        <v>2902</v>
      </c>
      <c r="Z175">
        <v>3165.3</v>
      </c>
      <c r="AA175">
        <v>2663.85</v>
      </c>
      <c r="AB175">
        <v>3389.85</v>
      </c>
      <c r="AC175" s="2">
        <f>(Table2[[#This Row],[Close Price]]/Table2[[#This Row],[Day Low]])-1</f>
        <v>9.2195121951219594E-3</v>
      </c>
      <c r="AD175" s="2">
        <f>(Table2[[#This Row],[Day High]]/Table2[[#This Row],[Close Price]])-1</f>
        <v>7.9108060644144107E-3</v>
      </c>
      <c r="AE175" s="2">
        <f>(Table2[[#This Row],[Close Price]]/Table2[[#This Row],[Current Week Low]])-1</f>
        <v>6.9383184011026833E-2</v>
      </c>
      <c r="AF175" s="2">
        <f>(Table2[[#This Row],[Current Week High]]/Table2[[#This Row],[Close Price]])-1</f>
        <v>1.9962298806128986E-2</v>
      </c>
      <c r="AG175" s="2">
        <f>(Table2[[#This Row],[Close Price]]/Table2[[#This Row],[Current Month Low]])-1</f>
        <v>0.16498676727293193</v>
      </c>
      <c r="AH175" s="2">
        <f>(Table2[[#This Row],[Current Month High]]/Table2[[#This Row],[Close Price]])-1</f>
        <v>9.2319590120353734E-2</v>
      </c>
      <c r="AI175">
        <v>9.2319590120353698</v>
      </c>
      <c r="AJ175">
        <v>88.076118905487704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0.12</v>
      </c>
      <c r="AM175" t="s">
        <v>10656</v>
      </c>
      <c r="AN175">
        <v>11.29</v>
      </c>
      <c r="AO175" t="s">
        <v>10656</v>
      </c>
      <c r="AP175">
        <v>7.6508860975777998E-2</v>
      </c>
      <c r="AQ175">
        <f>(Table2[[#This Row],[Sharpe Ratio]]-AVERAGE(Table2[Sharpe Ratio]))/_xlfn.STDEV.P(Table2[Sharpe Ratio])</f>
        <v>0.11616053999297843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3.7484577770466396</v>
      </c>
      <c r="AS175">
        <f>_xlfn.RANK.AVG(Table2[[#This Row],[1Y Return vs Nifty Z-Score]],Table2[1Y Return vs Nifty Z-Score])</f>
        <v>229</v>
      </c>
      <c r="AT175">
        <f>_xlfn.RANK.AVG(Table2[[#This Row],[6M Return vs Nifty Z-Score]],Table2[6M Return vs Nifty Z-Score])</f>
        <v>118</v>
      </c>
      <c r="AU175">
        <f>_xlfn.RANK.AVG(Table2[[#This Row],[Sharpe Ratio Z-Score]],Table2[Sharpe Ratio Z-Score])</f>
        <v>315</v>
      </c>
      <c r="AV175">
        <f>(Table2[[#This Row],[Rank 1Y]]+Table2[[#This Row],[Rank 6M]]+Table2[[#This Row],[Rank Sharpe]])/3</f>
        <v>220.66666666666666</v>
      </c>
    </row>
    <row r="176" spans="1:48" x14ac:dyDescent="0.3">
      <c r="A176" t="s">
        <v>1456</v>
      </c>
      <c r="B176" t="s">
        <v>1457</v>
      </c>
      <c r="C176" t="s">
        <v>10624</v>
      </c>
      <c r="D176" t="s">
        <v>166</v>
      </c>
      <c r="E176">
        <v>7246.3623937499997</v>
      </c>
      <c r="F176">
        <v>1014.5</v>
      </c>
      <c r="G176">
        <v>73.246148946250798</v>
      </c>
      <c r="H176">
        <f>(Table2[[#This Row],[1Y Return vs Nifty]]-AVERAGE(Table2[1Y Return vs Nifty]))/_xlfn.STDEV.P(Table2[1Y Return vs Nifty])</f>
        <v>0.6481176618266683</v>
      </c>
      <c r="I176">
        <v>16.2066677447114</v>
      </c>
      <c r="J176">
        <f>(Table2[[#This Row],[1M Return vs Nifty]]-AVERAGE(Table2[1M Return vs Nifty]))/_xlfn.STDEV.P(Table2[1M Return vs Nifty])</f>
        <v>1.1623047820895818</v>
      </c>
      <c r="K176">
        <v>57.303096715719498</v>
      </c>
      <c r="L176">
        <f>(Table2[[#This Row],[6M Return vs Nifty]]-AVERAGE(Table2[6M Return vs Nifty]))/_xlfn.STDEV.P(Table2[6M Return vs Nifty])</f>
        <v>1.682702911548257</v>
      </c>
      <c r="M176">
        <v>6.0449700145680101</v>
      </c>
      <c r="N176">
        <f>(Table2[[#This Row],[1W Return vs Nifty]]-AVERAGE(Table2[1W Return vs Nifty]))/_xlfn.STDEV.P(Table2[1W Return vs Nifty])</f>
        <v>0.70798372701026691</v>
      </c>
      <c r="O176">
        <v>972.95</v>
      </c>
      <c r="P176">
        <v>916.27839040450101</v>
      </c>
      <c r="Q176">
        <v>728.20503494396098</v>
      </c>
      <c r="R176">
        <v>78.093178602959199</v>
      </c>
      <c r="S176" s="2">
        <f>(Table2[[#This Row],[Close Price]]-Table2[[#This Row],[20D EMA]])/Table2[[#This Row],[20D EMA]]</f>
        <v>4.2705174983298171E-2</v>
      </c>
      <c r="T176" s="2">
        <f>(Table2[[#This Row],[Close Price]]-Table2[[#This Row],[50D EMA]])/Table2[[#This Row],[50D EMA]]</f>
        <v>0.10719625238803024</v>
      </c>
      <c r="U176" s="2">
        <f>(Table2[[#This Row],[Close Price]]-Table2[[#This Row],[200D EMA]])/Table2[[#This Row],[200D EMA]]</f>
        <v>0.39315158687150636</v>
      </c>
      <c r="V176">
        <v>0.82227415210499699</v>
      </c>
      <c r="W176">
        <v>1010.6</v>
      </c>
      <c r="X176">
        <v>1055.45</v>
      </c>
      <c r="Y176">
        <v>978.35</v>
      </c>
      <c r="Z176">
        <v>1082</v>
      </c>
      <c r="AA176">
        <v>873.75</v>
      </c>
      <c r="AB176">
        <v>1082</v>
      </c>
      <c r="AC176" s="2">
        <f>(Table2[[#This Row],[Close Price]]/Table2[[#This Row],[Day Low]])-1</f>
        <v>3.8590936077578242E-3</v>
      </c>
      <c r="AD176" s="2">
        <f>(Table2[[#This Row],[Day High]]/Table2[[#This Row],[Close Price]])-1</f>
        <v>4.0364711680630938E-2</v>
      </c>
      <c r="AE176" s="2">
        <f>(Table2[[#This Row],[Close Price]]/Table2[[#This Row],[Current Week Low]])-1</f>
        <v>3.6949966780804422E-2</v>
      </c>
      <c r="AF176" s="2">
        <f>(Table2[[#This Row],[Current Week High]]/Table2[[#This Row],[Close Price]])-1</f>
        <v>6.6535239034006821E-2</v>
      </c>
      <c r="AG176" s="2">
        <f>(Table2[[#This Row],[Close Price]]/Table2[[#This Row],[Current Month Low]])-1</f>
        <v>0.16108726752503566</v>
      </c>
      <c r="AH176" s="2">
        <f>(Table2[[#This Row],[Current Month High]]/Table2[[#This Row],[Close Price]])-1</f>
        <v>6.6535239034006821E-2</v>
      </c>
      <c r="AI176">
        <v>6.6535239034006803</v>
      </c>
      <c r="AJ176">
        <v>132.09791809654499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0.25</v>
      </c>
      <c r="AM176" t="s">
        <v>10656</v>
      </c>
      <c r="AN176">
        <v>9.4700000000000006</v>
      </c>
      <c r="AO176" t="s">
        <v>10656</v>
      </c>
      <c r="AP176">
        <v>2.3416535344053999E-2</v>
      </c>
      <c r="AQ176">
        <f>(Table2[[#This Row],[Sharpe Ratio]]-AVERAGE(Table2[Sharpe Ratio]))/_xlfn.STDEV.P(Table2[Sharpe Ratio])</f>
        <v>-0.49511669102846534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3.7059923914463084</v>
      </c>
      <c r="AS176">
        <f>_xlfn.RANK.AVG(Table2[[#This Row],[1Y Return vs Nifty Z-Score]],Table2[1Y Return vs Nifty Z-Score])</f>
        <v>147</v>
      </c>
      <c r="AT176">
        <f>_xlfn.RANK.AVG(Table2[[#This Row],[6M Return vs Nifty Z-Score]],Table2[6M Return vs Nifty Z-Score])</f>
        <v>48</v>
      </c>
      <c r="AU176">
        <f>_xlfn.RANK.AVG(Table2[[#This Row],[Sharpe Ratio Z-Score]],Table2[Sharpe Ratio Z-Score])</f>
        <v>470</v>
      </c>
      <c r="AV176">
        <f>(Table2[[#This Row],[Rank 1Y]]+Table2[[#This Row],[Rank 6M]]+Table2[[#This Row],[Rank Sharpe]])/3</f>
        <v>221.66666666666666</v>
      </c>
    </row>
    <row r="177" spans="1:48" x14ac:dyDescent="0.3">
      <c r="A177" t="s">
        <v>1011</v>
      </c>
      <c r="B177" t="s">
        <v>1012</v>
      </c>
      <c r="C177" t="s">
        <v>10610</v>
      </c>
      <c r="D177" t="s">
        <v>21</v>
      </c>
      <c r="E177">
        <v>14021.242495</v>
      </c>
      <c r="F177">
        <v>2525.4</v>
      </c>
      <c r="G177">
        <v>185.33014814061801</v>
      </c>
      <c r="H177">
        <f>(Table2[[#This Row],[1Y Return vs Nifty]]-AVERAGE(Table2[1Y Return vs Nifty]))/_xlfn.STDEV.P(Table2[1Y Return vs Nifty])</f>
        <v>2.3958036187364797</v>
      </c>
      <c r="I177">
        <v>0.158084120982941</v>
      </c>
      <c r="J177">
        <f>(Table2[[#This Row],[1M Return vs Nifty]]-AVERAGE(Table2[1M Return vs Nifty]))/_xlfn.STDEV.P(Table2[1M Return vs Nifty])</f>
        <v>-0.21431015853874297</v>
      </c>
      <c r="K177">
        <v>41.228312394376097</v>
      </c>
      <c r="L177">
        <f>(Table2[[#This Row],[6M Return vs Nifty]]-AVERAGE(Table2[6M Return vs Nifty]))/_xlfn.STDEV.P(Table2[6M Return vs Nifty])</f>
        <v>1.1376427286289621</v>
      </c>
      <c r="M177">
        <v>10.776937176873901</v>
      </c>
      <c r="N177">
        <f>(Table2[[#This Row],[1W Return vs Nifty]]-AVERAGE(Table2[1W Return vs Nifty]))/_xlfn.STDEV.P(Table2[1W Return vs Nifty])</f>
        <v>1.7457166720662987</v>
      </c>
      <c r="O177">
        <v>2397.41</v>
      </c>
      <c r="P177">
        <v>2363.9765675928902</v>
      </c>
      <c r="Q177">
        <v>1800.9908212074799</v>
      </c>
      <c r="R177">
        <v>61.156624520982199</v>
      </c>
      <c r="S177" s="2">
        <f>(Table2[[#This Row],[Close Price]]-Table2[[#This Row],[20D EMA]])/Table2[[#This Row],[20D EMA]]</f>
        <v>5.3386779899975492E-2</v>
      </c>
      <c r="T177" s="2">
        <f>(Table2[[#This Row],[Close Price]]-Table2[[#This Row],[50D EMA]])/Table2[[#This Row],[50D EMA]]</f>
        <v>6.8284700711512825E-2</v>
      </c>
      <c r="U177" s="2">
        <f>(Table2[[#This Row],[Close Price]]-Table2[[#This Row],[200D EMA]])/Table2[[#This Row],[200D EMA]]</f>
        <v>0.40222813479240155</v>
      </c>
      <c r="V177">
        <v>0.87879100543007105</v>
      </c>
      <c r="W177">
        <v>2460.25</v>
      </c>
      <c r="X177">
        <v>2549.9</v>
      </c>
      <c r="Y177">
        <v>2328.4499999999998</v>
      </c>
      <c r="Z177">
        <v>2664.8</v>
      </c>
      <c r="AA177">
        <v>2108</v>
      </c>
      <c r="AB177">
        <v>2664.8</v>
      </c>
      <c r="AC177" s="2">
        <f>(Table2[[#This Row],[Close Price]]/Table2[[#This Row],[Day Low]])-1</f>
        <v>2.6481048673915319E-2</v>
      </c>
      <c r="AD177" s="2">
        <f>(Table2[[#This Row],[Day High]]/Table2[[#This Row],[Close Price]])-1</f>
        <v>9.7014334362872656E-3</v>
      </c>
      <c r="AE177" s="2">
        <f>(Table2[[#This Row],[Close Price]]/Table2[[#This Row],[Current Week Low]])-1</f>
        <v>8.4584165431939917E-2</v>
      </c>
      <c r="AF177" s="2">
        <f>(Table2[[#This Row],[Current Week High]]/Table2[[#This Row],[Close Price]])-1</f>
        <v>5.5199176368100122E-2</v>
      </c>
      <c r="AG177" s="2">
        <f>(Table2[[#This Row],[Close Price]]/Table2[[#This Row],[Current Month Low]])-1</f>
        <v>0.19800759013282732</v>
      </c>
      <c r="AH177" s="2">
        <f>(Table2[[#This Row],[Current Month High]]/Table2[[#This Row],[Close Price]])-1</f>
        <v>5.5199176368100122E-2</v>
      </c>
      <c r="AI177">
        <v>9.7628098519046294</v>
      </c>
      <c r="AJ177">
        <v>241.91714053614899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-0.04</v>
      </c>
      <c r="AM177" t="s">
        <v>10655</v>
      </c>
      <c r="AN177">
        <v>16.16</v>
      </c>
      <c r="AO177" t="s">
        <v>10656</v>
      </c>
      <c r="AQ177">
        <f>(Table2[[#This Row],[Sharpe Ratio]]-AVERAGE(Table2[Sharpe Ratio]))/_xlfn.STDEV.P(Table2[Sharpe Ratio])</f>
        <v>-0.76472241492382476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4.3001304459691729</v>
      </c>
      <c r="AS177">
        <f>_xlfn.RANK.AVG(Table2[[#This Row],[1Y Return vs Nifty Z-Score]],Table2[1Y Return vs Nifty Z-Score])</f>
        <v>22</v>
      </c>
      <c r="AT177">
        <f>_xlfn.RANK.AVG(Table2[[#This Row],[6M Return vs Nifty Z-Score]],Table2[6M Return vs Nifty Z-Score])</f>
        <v>87</v>
      </c>
      <c r="AU177">
        <f>_xlfn.RANK.AVG(Table2[[#This Row],[Sharpe Ratio Z-Score]],Table2[Sharpe Ratio Z-Score])</f>
        <v>557.5</v>
      </c>
      <c r="AV177">
        <f>(Table2[[#This Row],[Rank 1Y]]+Table2[[#This Row],[Rank 6M]]+Table2[[#This Row],[Rank Sharpe]])/3</f>
        <v>222.16666666666666</v>
      </c>
    </row>
    <row r="178" spans="1:48" x14ac:dyDescent="0.3">
      <c r="A178" t="s">
        <v>913</v>
      </c>
      <c r="B178" t="s">
        <v>914</v>
      </c>
      <c r="C178" t="s">
        <v>10624</v>
      </c>
      <c r="D178" t="s">
        <v>571</v>
      </c>
      <c r="E178">
        <v>16604.99070531</v>
      </c>
      <c r="F178">
        <v>870.85</v>
      </c>
      <c r="G178">
        <v>67.571127755134896</v>
      </c>
      <c r="H178">
        <f>(Table2[[#This Row],[1Y Return vs Nifty]]-AVERAGE(Table2[1Y Return vs Nifty]))/_xlfn.STDEV.P(Table2[1Y Return vs Nifty])</f>
        <v>0.55962907369483716</v>
      </c>
      <c r="I178">
        <v>-1.1160836286782601</v>
      </c>
      <c r="J178">
        <f>(Table2[[#This Row],[1M Return vs Nifty]]-AVERAGE(Table2[1M Return vs Nifty]))/_xlfn.STDEV.P(Table2[1M Return vs Nifty])</f>
        <v>-0.32360568281522595</v>
      </c>
      <c r="K178">
        <v>3.9908951165</v>
      </c>
      <c r="L178">
        <f>(Table2[[#This Row],[6M Return vs Nifty]]-AVERAGE(Table2[6M Return vs Nifty]))/_xlfn.STDEV.P(Table2[6M Return vs Nifty])</f>
        <v>-0.12499526807325574</v>
      </c>
      <c r="M178">
        <v>4.0447865379377701</v>
      </c>
      <c r="N178">
        <f>(Table2[[#This Row],[1W Return vs Nifty]]-AVERAGE(Table2[1W Return vs Nifty]))/_xlfn.STDEV.P(Table2[1W Return vs Nifty])</f>
        <v>0.26933818728838033</v>
      </c>
      <c r="O178">
        <v>857.48</v>
      </c>
      <c r="P178">
        <v>824.43333870237905</v>
      </c>
      <c r="Q178">
        <v>693.10728229956203</v>
      </c>
      <c r="R178">
        <v>61.272138297463101</v>
      </c>
      <c r="S178" s="2">
        <f>(Table2[[#This Row],[Close Price]]-Table2[[#This Row],[20D EMA]])/Table2[[#This Row],[20D EMA]]</f>
        <v>1.5592200401175543E-2</v>
      </c>
      <c r="T178" s="2">
        <f>(Table2[[#This Row],[Close Price]]-Table2[[#This Row],[50D EMA]])/Table2[[#This Row],[50D EMA]]</f>
        <v>5.6301290982092876E-2</v>
      </c>
      <c r="U178" s="2">
        <f>(Table2[[#This Row],[Close Price]]-Table2[[#This Row],[200D EMA]])/Table2[[#This Row],[200D EMA]]</f>
        <v>0.256443298518998</v>
      </c>
      <c r="V178">
        <v>0.87238752195010705</v>
      </c>
      <c r="W178">
        <v>861.1</v>
      </c>
      <c r="X178">
        <v>890.05</v>
      </c>
      <c r="Y178">
        <v>861.05</v>
      </c>
      <c r="Z178">
        <v>902</v>
      </c>
      <c r="AA178">
        <v>785</v>
      </c>
      <c r="AB178">
        <v>902</v>
      </c>
      <c r="AC178" s="2">
        <f>(Table2[[#This Row],[Close Price]]/Table2[[#This Row],[Day Low]])-1</f>
        <v>1.1322726744861233E-2</v>
      </c>
      <c r="AD178" s="2">
        <f>(Table2[[#This Row],[Day High]]/Table2[[#This Row],[Close Price]])-1</f>
        <v>2.2047424929666271E-2</v>
      </c>
      <c r="AE178" s="2">
        <f>(Table2[[#This Row],[Close Price]]/Table2[[#This Row],[Current Week Low]])-1</f>
        <v>1.1381452877301079E-2</v>
      </c>
      <c r="AF178" s="2">
        <f>(Table2[[#This Row],[Current Week High]]/Table2[[#This Row],[Close Price]])-1</f>
        <v>3.5769650341620274E-2</v>
      </c>
      <c r="AG178" s="2">
        <f>(Table2[[#This Row],[Close Price]]/Table2[[#This Row],[Current Month Low]])-1</f>
        <v>0.10936305732484075</v>
      </c>
      <c r="AH178" s="2">
        <f>(Table2[[#This Row],[Current Month High]]/Table2[[#This Row],[Close Price]])-1</f>
        <v>3.5769650341620274E-2</v>
      </c>
      <c r="AI178">
        <v>6.4017913532755397</v>
      </c>
      <c r="AJ178">
        <v>106.85273159144801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0.2</v>
      </c>
      <c r="AM178" t="s">
        <v>10656</v>
      </c>
      <c r="AN178">
        <v>10.029999999999999</v>
      </c>
      <c r="AO178" t="s">
        <v>10656</v>
      </c>
      <c r="AP178">
        <v>0.13580902330011599</v>
      </c>
      <c r="AQ178">
        <f>(Table2[[#This Row],[Sharpe Ratio]]-AVERAGE(Table2[Sharpe Ratio]))/_xlfn.STDEV.P(Table2[Sharpe Ratio])</f>
        <v>0.7989115514326407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1.1792778615273765</v>
      </c>
      <c r="AS178">
        <f>_xlfn.RANK.AVG(Table2[[#This Row],[1Y Return vs Nifty Z-Score]],Table2[1Y Return vs Nifty Z-Score])</f>
        <v>159</v>
      </c>
      <c r="AT178">
        <f>_xlfn.RANK.AVG(Table2[[#This Row],[6M Return vs Nifty Z-Score]],Table2[6M Return vs Nifty Z-Score])</f>
        <v>355</v>
      </c>
      <c r="AU178">
        <f>_xlfn.RANK.AVG(Table2[[#This Row],[Sharpe Ratio Z-Score]],Table2[Sharpe Ratio Z-Score])</f>
        <v>156</v>
      </c>
      <c r="AV178">
        <f>(Table2[[#This Row],[Rank 1Y]]+Table2[[#This Row],[Rank 6M]]+Table2[[#This Row],[Rank Sharpe]])/3</f>
        <v>223.33333333333334</v>
      </c>
    </row>
    <row r="179" spans="1:48" x14ac:dyDescent="0.3">
      <c r="A179" t="s">
        <v>1555</v>
      </c>
      <c r="B179" t="s">
        <v>1556</v>
      </c>
      <c r="C179" t="s">
        <v>10610</v>
      </c>
      <c r="D179" t="s">
        <v>21</v>
      </c>
      <c r="E179">
        <v>6405.4855364499999</v>
      </c>
      <c r="F179">
        <v>807.3</v>
      </c>
      <c r="G179">
        <v>28.0192868394535</v>
      </c>
      <c r="H179">
        <f>(Table2[[#This Row],[1Y Return vs Nifty]]-AVERAGE(Table2[1Y Return vs Nifty]))/_xlfn.STDEV.P(Table2[1Y Return vs Nifty])</f>
        <v>-5.7088722200343049E-2</v>
      </c>
      <c r="I179">
        <v>-13.2826499374367</v>
      </c>
      <c r="J179">
        <f>(Table2[[#This Row],[1M Return vs Nifty]]-AVERAGE(Table2[1M Return vs Nifty]))/_xlfn.STDEV.P(Table2[1M Return vs Nifty])</f>
        <v>-1.3672290547879713</v>
      </c>
      <c r="K179">
        <v>25.8832644486824</v>
      </c>
      <c r="L179">
        <f>(Table2[[#This Row],[6M Return vs Nifty]]-AVERAGE(Table2[6M Return vs Nifty]))/_xlfn.STDEV.P(Table2[6M Return vs Nifty])</f>
        <v>0.61732628313365112</v>
      </c>
      <c r="M179">
        <v>-2.16009629216857</v>
      </c>
      <c r="N179">
        <f>(Table2[[#This Row],[1W Return vs Nifty]]-AVERAGE(Table2[1W Return vs Nifty]))/_xlfn.STDEV.P(Table2[1W Return vs Nifty])</f>
        <v>-1.0914090690125537</v>
      </c>
      <c r="O179">
        <v>818.19</v>
      </c>
      <c r="P179">
        <v>827.520373087488</v>
      </c>
      <c r="Q179">
        <v>692.14082647436896</v>
      </c>
      <c r="R179">
        <v>33.164737281971803</v>
      </c>
      <c r="S179" s="2">
        <f>(Table2[[#This Row],[Close Price]]-Table2[[#This Row],[20D EMA]])/Table2[[#This Row],[20D EMA]]</f>
        <v>-1.3309866901331109E-2</v>
      </c>
      <c r="T179" s="2">
        <f>(Table2[[#This Row],[Close Price]]-Table2[[#This Row],[50D EMA]])/Table2[[#This Row],[50D EMA]]</f>
        <v>-2.4434894590021509E-2</v>
      </c>
      <c r="U179" s="2">
        <f>(Table2[[#This Row],[Close Price]]-Table2[[#This Row],[200D EMA]])/Table2[[#This Row],[200D EMA]]</f>
        <v>0.16638113100801966</v>
      </c>
      <c r="V179">
        <v>0.91927867391138096</v>
      </c>
      <c r="W179">
        <v>757.35</v>
      </c>
      <c r="X179">
        <v>819</v>
      </c>
      <c r="Y179">
        <v>757.35</v>
      </c>
      <c r="Z179">
        <v>819</v>
      </c>
      <c r="AA179">
        <v>716.05</v>
      </c>
      <c r="AB179">
        <v>881.45</v>
      </c>
      <c r="AC179" s="2">
        <f>(Table2[[#This Row],[Close Price]]/Table2[[#This Row],[Day Low]])-1</f>
        <v>6.5953654188948274E-2</v>
      </c>
      <c r="AD179" s="2">
        <f>(Table2[[#This Row],[Day High]]/Table2[[#This Row],[Close Price]])-1</f>
        <v>1.449275362318847E-2</v>
      </c>
      <c r="AE179" s="2">
        <f>(Table2[[#This Row],[Close Price]]/Table2[[#This Row],[Current Week Low]])-1</f>
        <v>6.5953654188948274E-2</v>
      </c>
      <c r="AF179" s="2">
        <f>(Table2[[#This Row],[Current Week High]]/Table2[[#This Row],[Close Price]])-1</f>
        <v>1.449275362318847E-2</v>
      </c>
      <c r="AG179" s="2">
        <f>(Table2[[#This Row],[Close Price]]/Table2[[#This Row],[Current Month Low]])-1</f>
        <v>0.12743523496962506</v>
      </c>
      <c r="AH179" s="2">
        <f>(Table2[[#This Row],[Current Month High]]/Table2[[#This Row],[Close Price]])-1</f>
        <v>9.1849374458070177E-2</v>
      </c>
      <c r="AI179">
        <v>14.9139105660844</v>
      </c>
      <c r="AJ179">
        <v>94.530120481927696</v>
      </c>
      <c r="AK179" t="str">
        <f>IF(AND(Table2[[#This Row],[20D EMA]]&gt;Table2[[#This Row],[50D EMA]],Table2[[#This Row],[50D EMA]]&gt;Table2[[#This Row],[200D EMA]]),"Uptrend","Downtrend/NoTrend")</f>
        <v>Downtrend/NoTrend</v>
      </c>
      <c r="AL179">
        <v>-0.15</v>
      </c>
      <c r="AM179" t="s">
        <v>10655</v>
      </c>
      <c r="AN179">
        <v>-4.0199999999999996</v>
      </c>
      <c r="AO179" t="s">
        <v>10655</v>
      </c>
      <c r="AP179">
        <v>0.119233436550091</v>
      </c>
      <c r="AQ179">
        <f>(Table2[[#This Row],[Sharpe Ratio]]-AVERAGE(Table2[Sharpe Ratio]))/_xlfn.STDEV.P(Table2[Sharpe Ratio])</f>
        <v>0.60806892680561331</v>
      </c>
      <c r="AR1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9">
        <f>_xlfn.RANK.AVG(Table2[[#This Row],[1Y Return vs Nifty Z-Score]],Table2[1Y Return vs Nifty Z-Score])</f>
        <v>310</v>
      </c>
      <c r="AT179">
        <f>_xlfn.RANK.AVG(Table2[[#This Row],[6M Return vs Nifty Z-Score]],Table2[6M Return vs Nifty Z-Score])</f>
        <v>169</v>
      </c>
      <c r="AU179">
        <f>_xlfn.RANK.AVG(Table2[[#This Row],[Sharpe Ratio Z-Score]],Table2[Sharpe Ratio Z-Score])</f>
        <v>193</v>
      </c>
      <c r="AV179">
        <f>(Table2[[#This Row],[Rank 1Y]]+Table2[[#This Row],[Rank 6M]]+Table2[[#This Row],[Rank Sharpe]])/3</f>
        <v>224</v>
      </c>
    </row>
    <row r="180" spans="1:48" x14ac:dyDescent="0.3">
      <c r="A180" t="s">
        <v>747</v>
      </c>
      <c r="B180" t="s">
        <v>748</v>
      </c>
      <c r="C180" t="s">
        <v>10622</v>
      </c>
      <c r="D180" t="s">
        <v>497</v>
      </c>
      <c r="E180">
        <v>22251.910000774998</v>
      </c>
      <c r="F180">
        <v>1477.45</v>
      </c>
      <c r="G180">
        <v>7.558488180836</v>
      </c>
      <c r="H180">
        <f>(Table2[[#This Row],[1Y Return vs Nifty]]-AVERAGE(Table2[1Y Return vs Nifty]))/_xlfn.STDEV.P(Table2[1Y Return vs Nifty])</f>
        <v>-0.37612668247881598</v>
      </c>
      <c r="I180">
        <v>-7.6589134553348499</v>
      </c>
      <c r="J180">
        <f>(Table2[[#This Row],[1M Return vs Nifty]]-AVERAGE(Table2[1M Return vs Nifty]))/_xlfn.STDEV.P(Table2[1M Return vs Nifty])</f>
        <v>-0.88483634992823867</v>
      </c>
      <c r="K180">
        <v>38.885174152242499</v>
      </c>
      <c r="L180">
        <f>(Table2[[#This Row],[6M Return vs Nifty]]-AVERAGE(Table2[6M Return vs Nifty]))/_xlfn.STDEV.P(Table2[6M Return vs Nifty])</f>
        <v>1.0581921224291149</v>
      </c>
      <c r="M180">
        <v>-3.17265942886787</v>
      </c>
      <c r="N180">
        <f>(Table2[[#This Row],[1W Return vs Nifty]]-AVERAGE(Table2[1W Return vs Nifty]))/_xlfn.STDEV.P(Table2[1W Return vs Nifty])</f>
        <v>-1.3134668496058781</v>
      </c>
      <c r="O180">
        <v>1487.42</v>
      </c>
      <c r="P180">
        <v>1478.44514846276</v>
      </c>
      <c r="Q180">
        <v>1235.09070259126</v>
      </c>
      <c r="R180">
        <v>42.392681846655798</v>
      </c>
      <c r="S180" s="2">
        <f>(Table2[[#This Row],[Close Price]]-Table2[[#This Row],[20D EMA]])/Table2[[#This Row],[20D EMA]]</f>
        <v>-6.7028814995092351E-3</v>
      </c>
      <c r="T180" s="2">
        <f>(Table2[[#This Row],[Close Price]]-Table2[[#This Row],[50D EMA]])/Table2[[#This Row],[50D EMA]]</f>
        <v>-6.7310475724763591E-4</v>
      </c>
      <c r="U180" s="2">
        <f>(Table2[[#This Row],[Close Price]]-Table2[[#This Row],[200D EMA]])/Table2[[#This Row],[200D EMA]]</f>
        <v>0.19622793443450143</v>
      </c>
      <c r="V180">
        <v>0.423467807311877</v>
      </c>
      <c r="W180">
        <v>1454.85</v>
      </c>
      <c r="X180">
        <v>1538</v>
      </c>
      <c r="Y180">
        <v>1425</v>
      </c>
      <c r="Z180">
        <v>1538</v>
      </c>
      <c r="AA180">
        <v>1420.25</v>
      </c>
      <c r="AB180">
        <v>1548.85</v>
      </c>
      <c r="AC180" s="2">
        <f>(Table2[[#This Row],[Close Price]]/Table2[[#This Row],[Day Low]])-1</f>
        <v>1.5534247516926225E-2</v>
      </c>
      <c r="AD180" s="2">
        <f>(Table2[[#This Row],[Day High]]/Table2[[#This Row],[Close Price]])-1</f>
        <v>4.0982774374767272E-2</v>
      </c>
      <c r="AE180" s="2">
        <f>(Table2[[#This Row],[Close Price]]/Table2[[#This Row],[Current Week Low]])-1</f>
        <v>3.6807017543859732E-2</v>
      </c>
      <c r="AF180" s="2">
        <f>(Table2[[#This Row],[Current Week High]]/Table2[[#This Row],[Close Price]])-1</f>
        <v>4.0982774374767272E-2</v>
      </c>
      <c r="AG180" s="2">
        <f>(Table2[[#This Row],[Close Price]]/Table2[[#This Row],[Current Month Low]])-1</f>
        <v>4.0274599542334144E-2</v>
      </c>
      <c r="AH180" s="2">
        <f>(Table2[[#This Row],[Current Month High]]/Table2[[#This Row],[Close Price]])-1</f>
        <v>4.8326508511286281E-2</v>
      </c>
      <c r="AI180">
        <v>15.063115503062599</v>
      </c>
      <c r="AJ180">
        <v>77.738345864661596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-0.06</v>
      </c>
      <c r="AM180" t="s">
        <v>10655</v>
      </c>
      <c r="AN180">
        <v>-0.17</v>
      </c>
      <c r="AO180" t="s">
        <v>10655</v>
      </c>
      <c r="AP180">
        <v>0.13135708831110601</v>
      </c>
      <c r="AQ180">
        <f>(Table2[[#This Row],[Sharpe Ratio]]-AVERAGE(Table2[Sharpe Ratio]))/_xlfn.STDEV.P(Table2[Sharpe Ratio])</f>
        <v>0.74765430360276952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-0.76858345598104838</v>
      </c>
      <c r="AS180">
        <f>_xlfn.RANK.AVG(Table2[[#This Row],[1Y Return vs Nifty Z-Score]],Table2[1Y Return vs Nifty Z-Score])</f>
        <v>413</v>
      </c>
      <c r="AT180">
        <f>_xlfn.RANK.AVG(Table2[[#This Row],[6M Return vs Nifty Z-Score]],Table2[6M Return vs Nifty Z-Score])</f>
        <v>95</v>
      </c>
      <c r="AU180">
        <f>_xlfn.RANK.AVG(Table2[[#This Row],[Sharpe Ratio Z-Score]],Table2[Sharpe Ratio Z-Score])</f>
        <v>167</v>
      </c>
      <c r="AV180">
        <f>(Table2[[#This Row],[Rank 1Y]]+Table2[[#This Row],[Rank 6M]]+Table2[[#This Row],[Rank Sharpe]])/3</f>
        <v>225</v>
      </c>
    </row>
    <row r="181" spans="1:48" x14ac:dyDescent="0.3">
      <c r="A181" t="s">
        <v>1416</v>
      </c>
      <c r="B181" t="s">
        <v>1417</v>
      </c>
      <c r="C181" t="s">
        <v>10621</v>
      </c>
      <c r="D181" t="s">
        <v>89</v>
      </c>
      <c r="E181">
        <v>7741.4504898899904</v>
      </c>
      <c r="F181">
        <v>3016.4</v>
      </c>
      <c r="G181">
        <v>54.374998680890599</v>
      </c>
      <c r="H181">
        <f>(Table2[[#This Row],[1Y Return vs Nifty]]-AVERAGE(Table2[1Y Return vs Nifty]))/_xlfn.STDEV.P(Table2[1Y Return vs Nifty])</f>
        <v>0.35386652387153411</v>
      </c>
      <c r="I181">
        <v>9.3889266511604106</v>
      </c>
      <c r="J181">
        <f>(Table2[[#This Row],[1M Return vs Nifty]]-AVERAGE(Table2[1M Return vs Nifty]))/_xlfn.STDEV.P(Table2[1M Return vs Nifty])</f>
        <v>0.57749278429799489</v>
      </c>
      <c r="K181">
        <v>-1.7186830426755899</v>
      </c>
      <c r="L181">
        <f>(Table2[[#This Row],[6M Return vs Nifty]]-AVERAGE(Table2[6M Return vs Nifty]))/_xlfn.STDEV.P(Table2[6M Return vs Nifty])</f>
        <v>-0.31859436424900933</v>
      </c>
      <c r="M181">
        <v>-2.3272154052988401</v>
      </c>
      <c r="N181">
        <f>(Table2[[#This Row],[1W Return vs Nifty]]-AVERAGE(Table2[1W Return vs Nifty]))/_xlfn.STDEV.P(Table2[1W Return vs Nifty])</f>
        <v>-1.1280587336225079</v>
      </c>
      <c r="O181">
        <v>3134.53</v>
      </c>
      <c r="P181">
        <v>2966.94268470217</v>
      </c>
      <c r="Q181">
        <v>2484.6913841184701</v>
      </c>
      <c r="R181">
        <v>47.615496641602697</v>
      </c>
      <c r="S181" s="2">
        <f>(Table2[[#This Row],[Close Price]]-Table2[[#This Row],[20D EMA]])/Table2[[#This Row],[20D EMA]]</f>
        <v>-3.7686670728945042E-2</v>
      </c>
      <c r="T181" s="2">
        <f>(Table2[[#This Row],[Close Price]]-Table2[[#This Row],[50D EMA]])/Table2[[#This Row],[50D EMA]]</f>
        <v>1.6669454234096447E-2</v>
      </c>
      <c r="U181" s="2">
        <f>(Table2[[#This Row],[Close Price]]-Table2[[#This Row],[200D EMA]])/Table2[[#This Row],[200D EMA]]</f>
        <v>0.21399382606631928</v>
      </c>
      <c r="V181">
        <v>2.2376015007061199</v>
      </c>
      <c r="W181">
        <v>2996</v>
      </c>
      <c r="X181">
        <v>3208.95</v>
      </c>
      <c r="Y181">
        <v>2996</v>
      </c>
      <c r="Z181">
        <v>3485</v>
      </c>
      <c r="AA181">
        <v>2900.05</v>
      </c>
      <c r="AB181">
        <v>3485</v>
      </c>
      <c r="AC181" s="2">
        <f>(Table2[[#This Row],[Close Price]]/Table2[[#This Row],[Day Low]])-1</f>
        <v>6.8090787716956758E-3</v>
      </c>
      <c r="AD181" s="2">
        <f>(Table2[[#This Row],[Day High]]/Table2[[#This Row],[Close Price]])-1</f>
        <v>6.3834372099190961E-2</v>
      </c>
      <c r="AE181" s="2">
        <f>(Table2[[#This Row],[Close Price]]/Table2[[#This Row],[Current Week Low]])-1</f>
        <v>6.8090787716956758E-3</v>
      </c>
      <c r="AF181" s="2">
        <f>(Table2[[#This Row],[Current Week High]]/Table2[[#This Row],[Close Price]])-1</f>
        <v>0.1553507492375017</v>
      </c>
      <c r="AG181" s="2">
        <f>(Table2[[#This Row],[Close Price]]/Table2[[#This Row],[Current Month Low]])-1</f>
        <v>4.0119997931070017E-2</v>
      </c>
      <c r="AH181" s="2">
        <f>(Table2[[#This Row],[Current Month High]]/Table2[[#This Row],[Close Price]])-1</f>
        <v>0.1553507492375017</v>
      </c>
      <c r="AI181">
        <v>15.5350749237501</v>
      </c>
      <c r="AJ181">
        <v>94.474710679862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0.14000000000000001</v>
      </c>
      <c r="AM181" t="s">
        <v>10656</v>
      </c>
      <c r="AN181">
        <v>3.49</v>
      </c>
      <c r="AO181" t="s">
        <v>10656</v>
      </c>
      <c r="AP181">
        <v>0.19152381414639399</v>
      </c>
      <c r="AQ181">
        <f>(Table2[[#This Row],[Sharpe Ratio]]-AVERAGE(Table2[Sharpe Ratio]))/_xlfn.STDEV.P(Table2[Sharpe Ratio])</f>
        <v>1.4403824734579831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0.92508868375599507</v>
      </c>
      <c r="AS181">
        <f>_xlfn.RANK.AVG(Table2[[#This Row],[1Y Return vs Nifty Z-Score]],Table2[1Y Return vs Nifty Z-Score])</f>
        <v>197</v>
      </c>
      <c r="AT181">
        <f>_xlfn.RANK.AVG(Table2[[#This Row],[6M Return vs Nifty Z-Score]],Table2[6M Return vs Nifty Z-Score])</f>
        <v>423</v>
      </c>
      <c r="AU181">
        <f>_xlfn.RANK.AVG(Table2[[#This Row],[Sharpe Ratio Z-Score]],Table2[Sharpe Ratio Z-Score])</f>
        <v>55</v>
      </c>
      <c r="AV181">
        <f>(Table2[[#This Row],[Rank 1Y]]+Table2[[#This Row],[Rank 6M]]+Table2[[#This Row],[Rank Sharpe]])/3</f>
        <v>225</v>
      </c>
    </row>
    <row r="182" spans="1:48" x14ac:dyDescent="0.3">
      <c r="A182" t="s">
        <v>1862</v>
      </c>
      <c r="B182" t="s">
        <v>1863</v>
      </c>
      <c r="C182" t="s">
        <v>10616</v>
      </c>
      <c r="D182" t="s">
        <v>198</v>
      </c>
      <c r="E182">
        <v>3946.1066237999999</v>
      </c>
      <c r="F182">
        <v>1564.4</v>
      </c>
      <c r="G182">
        <v>42.1156706861806</v>
      </c>
      <c r="H182">
        <f>(Table2[[#This Row],[1Y Return vs Nifty]]-AVERAGE(Table2[1Y Return vs Nifty]))/_xlfn.STDEV.P(Table2[1Y Return vs Nifty])</f>
        <v>0.16271118027648929</v>
      </c>
      <c r="I182">
        <v>13.0446898735389</v>
      </c>
      <c r="J182">
        <f>(Table2[[#This Row],[1M Return vs Nifty]]-AVERAGE(Table2[1M Return vs Nifty]))/_xlfn.STDEV.P(Table2[1M Return vs Nifty])</f>
        <v>0.89107673596117543</v>
      </c>
      <c r="K182">
        <v>15.002111985442699</v>
      </c>
      <c r="L182">
        <f>(Table2[[#This Row],[6M Return vs Nifty]]-AVERAGE(Table2[6M Return vs Nifty]))/_xlfn.STDEV.P(Table2[6M Return vs Nifty])</f>
        <v>0.24837060488474311</v>
      </c>
      <c r="M182">
        <v>12.883462074165701</v>
      </c>
      <c r="N182">
        <f>(Table2[[#This Row],[1W Return vs Nifty]]-AVERAGE(Table2[1W Return vs Nifty]))/_xlfn.STDEV.P(Table2[1W Return vs Nifty])</f>
        <v>2.2076831672934611</v>
      </c>
      <c r="O182">
        <v>1381.73</v>
      </c>
      <c r="P182">
        <v>1331.56654955218</v>
      </c>
      <c r="Q182">
        <v>1185.27415062616</v>
      </c>
      <c r="R182">
        <v>82.202465899566803</v>
      </c>
      <c r="S182" s="2">
        <f>(Table2[[#This Row],[Close Price]]-Table2[[#This Row],[20D EMA]])/Table2[[#This Row],[20D EMA]]</f>
        <v>0.13220383142871622</v>
      </c>
      <c r="T182" s="2">
        <f>(Table2[[#This Row],[Close Price]]-Table2[[#This Row],[50D EMA]])/Table2[[#This Row],[50D EMA]]</f>
        <v>0.17485678843924429</v>
      </c>
      <c r="U182" s="2">
        <f>(Table2[[#This Row],[Close Price]]-Table2[[#This Row],[200D EMA]])/Table2[[#This Row],[200D EMA]]</f>
        <v>0.31986342499206144</v>
      </c>
      <c r="V182">
        <v>1.07995004149392</v>
      </c>
      <c r="W182">
        <v>1494.1</v>
      </c>
      <c r="X182">
        <v>1574</v>
      </c>
      <c r="Y182">
        <v>1340</v>
      </c>
      <c r="Z182">
        <v>1574</v>
      </c>
      <c r="AA182">
        <v>1264.55</v>
      </c>
      <c r="AB182">
        <v>1574</v>
      </c>
      <c r="AC182" s="2">
        <f>(Table2[[#This Row],[Close Price]]/Table2[[#This Row],[Day Low]])-1</f>
        <v>4.7051736831537516E-2</v>
      </c>
      <c r="AD182" s="2">
        <f>(Table2[[#This Row],[Day High]]/Table2[[#This Row],[Close Price]])-1</f>
        <v>6.1365379698286038E-3</v>
      </c>
      <c r="AE182" s="2">
        <f>(Table2[[#This Row],[Close Price]]/Table2[[#This Row],[Current Week Low]])-1</f>
        <v>0.16746268656716423</v>
      </c>
      <c r="AF182" s="2">
        <f>(Table2[[#This Row],[Current Week High]]/Table2[[#This Row],[Close Price]])-1</f>
        <v>6.1365379698286038E-3</v>
      </c>
      <c r="AG182" s="2">
        <f>(Table2[[#This Row],[Close Price]]/Table2[[#This Row],[Current Month Low]])-1</f>
        <v>0.23711992408366633</v>
      </c>
      <c r="AH182" s="2">
        <f>(Table2[[#This Row],[Current Month High]]/Table2[[#This Row],[Close Price]])-1</f>
        <v>6.1365379698286038E-3</v>
      </c>
      <c r="AI182">
        <v>0.61365379698286004</v>
      </c>
      <c r="AJ182">
        <v>90.316301703163006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0.21</v>
      </c>
      <c r="AM182" t="s">
        <v>10656</v>
      </c>
      <c r="AN182">
        <v>22.54</v>
      </c>
      <c r="AO182" t="s">
        <v>10656</v>
      </c>
      <c r="AP182">
        <v>0.12444601430178399</v>
      </c>
      <c r="AQ182">
        <f>(Table2[[#This Row],[Sharpe Ratio]]-AVERAGE(Table2[Sharpe Ratio]))/_xlfn.STDEV.P(Table2[Sharpe Ratio])</f>
        <v>0.66808381702987885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4.1779255054457476</v>
      </c>
      <c r="AS182">
        <f>_xlfn.RANK.AVG(Table2[[#This Row],[1Y Return vs Nifty Z-Score]],Table2[1Y Return vs Nifty Z-Score])</f>
        <v>251</v>
      </c>
      <c r="AT182">
        <f>_xlfn.RANK.AVG(Table2[[#This Row],[6M Return vs Nifty Z-Score]],Table2[6M Return vs Nifty Z-Score])</f>
        <v>250</v>
      </c>
      <c r="AU182">
        <f>_xlfn.RANK.AVG(Table2[[#This Row],[Sharpe Ratio Z-Score]],Table2[Sharpe Ratio Z-Score])</f>
        <v>182</v>
      </c>
      <c r="AV182">
        <f>(Table2[[#This Row],[Rank 1Y]]+Table2[[#This Row],[Rank 6M]]+Table2[[#This Row],[Rank Sharpe]])/3</f>
        <v>227.66666666666666</v>
      </c>
    </row>
    <row r="183" spans="1:48" x14ac:dyDescent="0.3">
      <c r="A183" t="s">
        <v>1003</v>
      </c>
      <c r="B183" t="s">
        <v>1004</v>
      </c>
      <c r="C183" t="s">
        <v>10622</v>
      </c>
      <c r="D183" t="s">
        <v>46</v>
      </c>
      <c r="E183">
        <v>14321.79675152</v>
      </c>
      <c r="F183">
        <v>758.05</v>
      </c>
      <c r="G183">
        <v>28.6824915755878</v>
      </c>
      <c r="H183">
        <f>(Table2[[#This Row],[1Y Return vs Nifty]]-AVERAGE(Table2[1Y Return vs Nifty]))/_xlfn.STDEV.P(Table2[1Y Return vs Nifty])</f>
        <v>-4.6747606499358642E-2</v>
      </c>
      <c r="I183">
        <v>8.0408596760993891</v>
      </c>
      <c r="J183">
        <f>(Table2[[#This Row],[1M Return vs Nifty]]-AVERAGE(Table2[1M Return vs Nifty]))/_xlfn.STDEV.P(Table2[1M Return vs Nifty])</f>
        <v>0.46185833440842294</v>
      </c>
      <c r="K183">
        <v>35.828976913531399</v>
      </c>
      <c r="L183">
        <f>(Table2[[#This Row],[6M Return vs Nifty]]-AVERAGE(Table2[6M Return vs Nifty]))/_xlfn.STDEV.P(Table2[6M Return vs Nifty])</f>
        <v>0.95456327163591803</v>
      </c>
      <c r="M183">
        <v>8.9469955068107794</v>
      </c>
      <c r="N183">
        <f>(Table2[[#This Row],[1W Return vs Nifty]]-AVERAGE(Table2[1W Return vs Nifty]))/_xlfn.STDEV.P(Table2[1W Return vs Nifty])</f>
        <v>1.3444056119045926</v>
      </c>
      <c r="O183">
        <v>725.65</v>
      </c>
      <c r="P183">
        <v>690.68435394439496</v>
      </c>
      <c r="Q183">
        <v>590.20988852773201</v>
      </c>
      <c r="R183">
        <v>70.781348629972996</v>
      </c>
      <c r="S183" s="2">
        <f>(Table2[[#This Row],[Close Price]]-Table2[[#This Row],[20D EMA]])/Table2[[#This Row],[20D EMA]]</f>
        <v>4.4649624474608941E-2</v>
      </c>
      <c r="T183" s="2">
        <f>(Table2[[#This Row],[Close Price]]-Table2[[#This Row],[50D EMA]])/Table2[[#This Row],[50D EMA]]</f>
        <v>9.7534634556132441E-2</v>
      </c>
      <c r="U183" s="2">
        <f>(Table2[[#This Row],[Close Price]]-Table2[[#This Row],[200D EMA]])/Table2[[#This Row],[200D EMA]]</f>
        <v>0.28437360121319233</v>
      </c>
      <c r="V183">
        <v>1.45134720950438</v>
      </c>
      <c r="W183">
        <v>755.6</v>
      </c>
      <c r="X183">
        <v>782.05</v>
      </c>
      <c r="Y183">
        <v>712.6</v>
      </c>
      <c r="Z183">
        <v>812.95</v>
      </c>
      <c r="AA183">
        <v>650</v>
      </c>
      <c r="AB183">
        <v>812.95</v>
      </c>
      <c r="AC183" s="2">
        <f>(Table2[[#This Row],[Close Price]]/Table2[[#This Row],[Day Low]])-1</f>
        <v>3.2424563260984307E-3</v>
      </c>
      <c r="AD183" s="2">
        <f>(Table2[[#This Row],[Day High]]/Table2[[#This Row],[Close Price]])-1</f>
        <v>3.166018072686505E-2</v>
      </c>
      <c r="AE183" s="2">
        <f>(Table2[[#This Row],[Close Price]]/Table2[[#This Row],[Current Week Low]])-1</f>
        <v>6.3780522031995357E-2</v>
      </c>
      <c r="AF183" s="2">
        <f>(Table2[[#This Row],[Current Week High]]/Table2[[#This Row],[Close Price]])-1</f>
        <v>7.2422663412703869E-2</v>
      </c>
      <c r="AG183" s="2">
        <f>(Table2[[#This Row],[Close Price]]/Table2[[#This Row],[Current Month Low]])-1</f>
        <v>0.16623076923076918</v>
      </c>
      <c r="AH183" s="2">
        <f>(Table2[[#This Row],[Current Month High]]/Table2[[#This Row],[Close Price]])-1</f>
        <v>7.2422663412703869E-2</v>
      </c>
      <c r="AI183">
        <v>7.2422663412703798</v>
      </c>
      <c r="AJ183">
        <v>69.207589285714207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0.28999999999999998</v>
      </c>
      <c r="AM183" t="s">
        <v>10656</v>
      </c>
      <c r="AN183">
        <v>16.23</v>
      </c>
      <c r="AO183" t="s">
        <v>10656</v>
      </c>
      <c r="AP183">
        <v>9.0360370564754003E-2</v>
      </c>
      <c r="AQ183">
        <f>(Table2[[#This Row],[Sharpe Ratio]]-AVERAGE(Table2[Sharpe Ratio]))/_xlfn.STDEV.P(Table2[Sharpe Ratio])</f>
        <v>0.27563956688188374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2.9897191783314589</v>
      </c>
      <c r="AS183">
        <f>_xlfn.RANK.AVG(Table2[[#This Row],[1Y Return vs Nifty Z-Score]],Table2[1Y Return vs Nifty Z-Score])</f>
        <v>307</v>
      </c>
      <c r="AT183">
        <f>_xlfn.RANK.AVG(Table2[[#This Row],[6M Return vs Nifty Z-Score]],Table2[6M Return vs Nifty Z-Score])</f>
        <v>110</v>
      </c>
      <c r="AU183">
        <f>_xlfn.RANK.AVG(Table2[[#This Row],[Sharpe Ratio Z-Score]],Table2[Sharpe Ratio Z-Score])</f>
        <v>269</v>
      </c>
      <c r="AV183">
        <f>(Table2[[#This Row],[Rank 1Y]]+Table2[[#This Row],[Rank 6M]]+Table2[[#This Row],[Rank Sharpe]])/3</f>
        <v>228.66666666666666</v>
      </c>
    </row>
    <row r="184" spans="1:48" x14ac:dyDescent="0.3">
      <c r="A184" t="s">
        <v>342</v>
      </c>
      <c r="B184" t="s">
        <v>343</v>
      </c>
      <c r="C184" t="s">
        <v>10616</v>
      </c>
      <c r="D184" t="s">
        <v>127</v>
      </c>
      <c r="E184">
        <v>75481.229019840001</v>
      </c>
      <c r="F184">
        <v>1620.3</v>
      </c>
      <c r="G184">
        <v>28.7498795057477</v>
      </c>
      <c r="H184">
        <f>(Table2[[#This Row],[1Y Return vs Nifty]]-AVERAGE(Table2[1Y Return vs Nifty]))/_xlfn.STDEV.P(Table2[1Y Return vs Nifty])</f>
        <v>-4.5696850458780157E-2</v>
      </c>
      <c r="I184">
        <v>-1.62725753701722</v>
      </c>
      <c r="J184">
        <f>(Table2[[#This Row],[1M Return vs Nifty]]-AVERAGE(Table2[1M Return vs Nifty]))/_xlfn.STDEV.P(Table2[1M Return vs Nifty])</f>
        <v>-0.36745314349944191</v>
      </c>
      <c r="K184">
        <v>31.371338234987</v>
      </c>
      <c r="L184">
        <f>(Table2[[#This Row],[6M Return vs Nifty]]-AVERAGE(Table2[6M Return vs Nifty]))/_xlfn.STDEV.P(Table2[6M Return vs Nifty])</f>
        <v>0.80341465869375195</v>
      </c>
      <c r="M184">
        <v>1.08322136163266</v>
      </c>
      <c r="N184">
        <f>(Table2[[#This Row],[1W Return vs Nifty]]-AVERAGE(Table2[1W Return vs Nifty]))/_xlfn.STDEV.P(Table2[1W Return vs Nifty])</f>
        <v>-0.38014090818464491</v>
      </c>
      <c r="O184">
        <v>1610.25</v>
      </c>
      <c r="P184">
        <v>1597.94932585672</v>
      </c>
      <c r="Q184">
        <v>1373.2936109723801</v>
      </c>
      <c r="R184">
        <v>55.7529965487483</v>
      </c>
      <c r="S184" s="2">
        <f>(Table2[[#This Row],[Close Price]]-Table2[[#This Row],[20D EMA]])/Table2[[#This Row],[20D EMA]]</f>
        <v>6.2412668840241912E-3</v>
      </c>
      <c r="T184" s="2">
        <f>(Table2[[#This Row],[Close Price]]-Table2[[#This Row],[50D EMA]])/Table2[[#This Row],[50D EMA]]</f>
        <v>1.3987098202439541E-2</v>
      </c>
      <c r="U184" s="2">
        <f>(Table2[[#This Row],[Close Price]]-Table2[[#This Row],[200D EMA]])/Table2[[#This Row],[200D EMA]]</f>
        <v>0.17986422353827416</v>
      </c>
      <c r="V184">
        <v>0.68694693235091797</v>
      </c>
      <c r="W184">
        <v>1601.9</v>
      </c>
      <c r="X184">
        <v>1636.95</v>
      </c>
      <c r="Y184">
        <v>1551.05</v>
      </c>
      <c r="Z184">
        <v>1647.95</v>
      </c>
      <c r="AA184">
        <v>1510.4</v>
      </c>
      <c r="AB184">
        <v>1771.2</v>
      </c>
      <c r="AC184" s="2">
        <f>(Table2[[#This Row],[Close Price]]/Table2[[#This Row],[Day Low]])-1</f>
        <v>1.1486359947562086E-2</v>
      </c>
      <c r="AD184" s="2">
        <f>(Table2[[#This Row],[Day High]]/Table2[[#This Row],[Close Price]])-1</f>
        <v>1.0275874837992971E-2</v>
      </c>
      <c r="AE184" s="2">
        <f>(Table2[[#This Row],[Close Price]]/Table2[[#This Row],[Current Week Low]])-1</f>
        <v>4.4647174494697239E-2</v>
      </c>
      <c r="AF184" s="2">
        <f>(Table2[[#This Row],[Current Week High]]/Table2[[#This Row],[Close Price]])-1</f>
        <v>1.7064741097327696E-2</v>
      </c>
      <c r="AG184" s="2">
        <f>(Table2[[#This Row],[Close Price]]/Table2[[#This Row],[Current Month Low]])-1</f>
        <v>7.2762182203389703E-2</v>
      </c>
      <c r="AH184" s="2">
        <f>(Table2[[#This Row],[Current Month High]]/Table2[[#This Row],[Close Price]])-1</f>
        <v>9.3130901684873146E-2</v>
      </c>
      <c r="AI184">
        <v>11.368265136085901</v>
      </c>
      <c r="AJ184">
        <v>61.6581861718048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0.01</v>
      </c>
      <c r="AM184" t="s">
        <v>10656</v>
      </c>
      <c r="AN184">
        <v>6.78</v>
      </c>
      <c r="AO184" t="s">
        <v>10656</v>
      </c>
      <c r="AP184">
        <v>9.8047487093087998E-2</v>
      </c>
      <c r="AQ184">
        <f>(Table2[[#This Row],[Sharpe Ratio]]-AVERAGE(Table2[Sharpe Ratio]))/_xlfn.STDEV.P(Table2[Sharpe Ratio])</f>
        <v>0.36414500057815097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0.37426875712903601</v>
      </c>
      <c r="AS184">
        <f>_xlfn.RANK.AVG(Table2[[#This Row],[1Y Return vs Nifty Z-Score]],Table2[1Y Return vs Nifty Z-Score])</f>
        <v>306</v>
      </c>
      <c r="AT184">
        <f>_xlfn.RANK.AVG(Table2[[#This Row],[6M Return vs Nifty Z-Score]],Table2[6M Return vs Nifty Z-Score])</f>
        <v>133</v>
      </c>
      <c r="AU184">
        <f>_xlfn.RANK.AVG(Table2[[#This Row],[Sharpe Ratio Z-Score]],Table2[Sharpe Ratio Z-Score])</f>
        <v>248</v>
      </c>
      <c r="AV184">
        <f>(Table2[[#This Row],[Rank 1Y]]+Table2[[#This Row],[Rank 6M]]+Table2[[#This Row],[Rank Sharpe]])/3</f>
        <v>229</v>
      </c>
    </row>
    <row r="185" spans="1:48" x14ac:dyDescent="0.3">
      <c r="A185" t="s">
        <v>928</v>
      </c>
      <c r="B185" t="s">
        <v>929</v>
      </c>
      <c r="C185" t="s">
        <v>10622</v>
      </c>
      <c r="D185" t="s">
        <v>263</v>
      </c>
      <c r="E185">
        <v>16109.9403993</v>
      </c>
      <c r="F185">
        <v>919.4</v>
      </c>
      <c r="G185">
        <v>44.963268075928397</v>
      </c>
      <c r="H185">
        <f>(Table2[[#This Row],[1Y Return vs Nifty]]-AVERAGE(Table2[1Y Return vs Nifty]))/_xlfn.STDEV.P(Table2[1Y Return vs Nifty])</f>
        <v>0.20711275413865182</v>
      </c>
      <c r="I185">
        <v>-5.6926912164654597</v>
      </c>
      <c r="J185">
        <f>(Table2[[#This Row],[1M Return vs Nifty]]-AVERAGE(Table2[1M Return vs Nifty]))/_xlfn.STDEV.P(Table2[1M Return vs Nifty])</f>
        <v>-0.71617779574771456</v>
      </c>
      <c r="K185">
        <v>4.6969658780651198</v>
      </c>
      <c r="L185">
        <f>(Table2[[#This Row],[6M Return vs Nifty]]-AVERAGE(Table2[6M Return vs Nifty]))/_xlfn.STDEV.P(Table2[6M Return vs Nifty])</f>
        <v>-0.10105397898599493</v>
      </c>
      <c r="M185">
        <v>-0.70963728029885997</v>
      </c>
      <c r="N185">
        <f>(Table2[[#This Row],[1W Return vs Nifty]]-AVERAGE(Table2[1W Return vs Nifty]))/_xlfn.STDEV.P(Table2[1W Return vs Nifty])</f>
        <v>-0.77331956195495699</v>
      </c>
      <c r="O185">
        <v>933.56</v>
      </c>
      <c r="P185">
        <v>938.00601322582804</v>
      </c>
      <c r="Q185">
        <v>821.82927344056702</v>
      </c>
      <c r="R185">
        <v>45.409667905151402</v>
      </c>
      <c r="S185" s="2">
        <f>(Table2[[#This Row],[Close Price]]-Table2[[#This Row],[20D EMA]])/Table2[[#This Row],[20D EMA]]</f>
        <v>-1.5167744976220027E-2</v>
      </c>
      <c r="T185" s="2">
        <f>(Table2[[#This Row],[Close Price]]-Table2[[#This Row],[50D EMA]])/Table2[[#This Row],[50D EMA]]</f>
        <v>-1.9835707835007883E-2</v>
      </c>
      <c r="U185" s="2">
        <f>(Table2[[#This Row],[Close Price]]-Table2[[#This Row],[200D EMA]])/Table2[[#This Row],[200D EMA]]</f>
        <v>0.11872383926038024</v>
      </c>
      <c r="V185">
        <v>0.382217949594926</v>
      </c>
      <c r="W185">
        <v>913.3</v>
      </c>
      <c r="X185">
        <v>930</v>
      </c>
      <c r="Y185">
        <v>907</v>
      </c>
      <c r="Z185">
        <v>939.8</v>
      </c>
      <c r="AA185">
        <v>901.05</v>
      </c>
      <c r="AB185">
        <v>980</v>
      </c>
      <c r="AC185" s="2">
        <f>(Table2[[#This Row],[Close Price]]/Table2[[#This Row],[Day Low]])-1</f>
        <v>6.6790758786816617E-3</v>
      </c>
      <c r="AD185" s="2">
        <f>(Table2[[#This Row],[Day High]]/Table2[[#This Row],[Close Price]])-1</f>
        <v>1.1529258211877336E-2</v>
      </c>
      <c r="AE185" s="2">
        <f>(Table2[[#This Row],[Close Price]]/Table2[[#This Row],[Current Week Low]])-1</f>
        <v>1.367144432194034E-2</v>
      </c>
      <c r="AF185" s="2">
        <f>(Table2[[#This Row],[Current Week High]]/Table2[[#This Row],[Close Price]])-1</f>
        <v>2.2188383728518613E-2</v>
      </c>
      <c r="AG185" s="2">
        <f>(Table2[[#This Row],[Close Price]]/Table2[[#This Row],[Current Month Low]])-1</f>
        <v>2.0365129571056073E-2</v>
      </c>
      <c r="AH185" s="2">
        <f>(Table2[[#This Row],[Current Month High]]/Table2[[#This Row],[Close Price]])-1</f>
        <v>6.5912551664128793E-2</v>
      </c>
      <c r="AI185">
        <v>15.292582118773099</v>
      </c>
      <c r="AJ185">
        <v>75.458015267175497</v>
      </c>
      <c r="AK185" t="str">
        <f>IF(AND(Table2[[#This Row],[20D EMA]]&gt;Table2[[#This Row],[50D EMA]],Table2[[#This Row],[50D EMA]]&gt;Table2[[#This Row],[200D EMA]]),"Uptrend","Downtrend/NoTrend")</f>
        <v>Downtrend/NoTrend</v>
      </c>
      <c r="AL185">
        <v>-0.09</v>
      </c>
      <c r="AM185" t="s">
        <v>10655</v>
      </c>
      <c r="AN185">
        <v>-1.59</v>
      </c>
      <c r="AO185" t="s">
        <v>10655</v>
      </c>
      <c r="AP185">
        <v>0.16152366134176899</v>
      </c>
      <c r="AQ185">
        <f>(Table2[[#This Row],[Sharpe Ratio]]-AVERAGE(Table2[Sharpe Ratio]))/_xlfn.STDEV.P(Table2[Sharpe Ratio])</f>
        <v>1.094976426191639</v>
      </c>
      <c r="AR1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5">
        <f>_xlfn.RANK.AVG(Table2[[#This Row],[1Y Return vs Nifty Z-Score]],Table2[1Y Return vs Nifty Z-Score])</f>
        <v>237</v>
      </c>
      <c r="AT185">
        <f>_xlfn.RANK.AVG(Table2[[#This Row],[6M Return vs Nifty Z-Score]],Table2[6M Return vs Nifty Z-Score])</f>
        <v>350</v>
      </c>
      <c r="AU185">
        <f>_xlfn.RANK.AVG(Table2[[#This Row],[Sharpe Ratio Z-Score]],Table2[Sharpe Ratio Z-Score])</f>
        <v>105</v>
      </c>
      <c r="AV185">
        <f>(Table2[[#This Row],[Rank 1Y]]+Table2[[#This Row],[Rank 6M]]+Table2[[#This Row],[Rank Sharpe]])/3</f>
        <v>230.66666666666666</v>
      </c>
    </row>
    <row r="186" spans="1:48" x14ac:dyDescent="0.3">
      <c r="A186" t="s">
        <v>1133</v>
      </c>
      <c r="B186" t="s">
        <v>1134</v>
      </c>
      <c r="C186" t="s">
        <v>10624</v>
      </c>
      <c r="D186" t="s">
        <v>378</v>
      </c>
      <c r="E186">
        <v>11182.166098899999</v>
      </c>
      <c r="F186">
        <v>199.85</v>
      </c>
      <c r="G186">
        <v>39.224520479346701</v>
      </c>
      <c r="H186">
        <f>(Table2[[#This Row],[1Y Return vs Nifty]]-AVERAGE(Table2[1Y Return vs Nifty]))/_xlfn.STDEV.P(Table2[1Y Return vs Nifty])</f>
        <v>0.11763050281923423</v>
      </c>
      <c r="I186">
        <v>-15.810252616661099</v>
      </c>
      <c r="J186">
        <f>(Table2[[#This Row],[1M Return vs Nifty]]-AVERAGE(Table2[1M Return vs Nifty]))/_xlfn.STDEV.P(Table2[1M Return vs Nifty])</f>
        <v>-1.584041684099873</v>
      </c>
      <c r="K186">
        <v>22.150786813154401</v>
      </c>
      <c r="L186">
        <f>(Table2[[#This Row],[6M Return vs Nifty]]-AVERAGE(Table2[6M Return vs Nifty]))/_xlfn.STDEV.P(Table2[6M Return vs Nifty])</f>
        <v>0.49076626826229464</v>
      </c>
      <c r="M186">
        <v>4.9213476082026304</v>
      </c>
      <c r="N186">
        <f>(Table2[[#This Row],[1W Return vs Nifty]]-AVERAGE(Table2[1W Return vs Nifty]))/_xlfn.STDEV.P(Table2[1W Return vs Nifty])</f>
        <v>0.46157035411604574</v>
      </c>
      <c r="O186">
        <v>200.18</v>
      </c>
      <c r="P186">
        <v>196.535702442786</v>
      </c>
      <c r="Q186">
        <v>165.98972526921099</v>
      </c>
      <c r="R186">
        <v>56.9636783518675</v>
      </c>
      <c r="S186" s="2">
        <f>(Table2[[#This Row],[Close Price]]-Table2[[#This Row],[20D EMA]])/Table2[[#This Row],[20D EMA]]</f>
        <v>-1.6485163352982939E-3</v>
      </c>
      <c r="T186" s="2">
        <f>(Table2[[#This Row],[Close Price]]-Table2[[#This Row],[50D EMA]])/Table2[[#This Row],[50D EMA]]</f>
        <v>1.6863590258766464E-2</v>
      </c>
      <c r="U186" s="2">
        <f>(Table2[[#This Row],[Close Price]]-Table2[[#This Row],[200D EMA]])/Table2[[#This Row],[200D EMA]]</f>
        <v>0.20399018478928502</v>
      </c>
      <c r="V186">
        <v>0.32147062025480899</v>
      </c>
      <c r="W186">
        <v>199.3</v>
      </c>
      <c r="X186">
        <v>204.2</v>
      </c>
      <c r="Y186">
        <v>188.3</v>
      </c>
      <c r="Z186">
        <v>207.5</v>
      </c>
      <c r="AA186">
        <v>185.21</v>
      </c>
      <c r="AB186">
        <v>221.4</v>
      </c>
      <c r="AC186" s="2">
        <f>(Table2[[#This Row],[Close Price]]/Table2[[#This Row],[Day Low]])-1</f>
        <v>2.7596588058202975E-3</v>
      </c>
      <c r="AD186" s="2">
        <f>(Table2[[#This Row],[Day High]]/Table2[[#This Row],[Close Price]])-1</f>
        <v>2.1766324743557552E-2</v>
      </c>
      <c r="AE186" s="2">
        <f>(Table2[[#This Row],[Close Price]]/Table2[[#This Row],[Current Week Low]])-1</f>
        <v>6.1338289962825199E-2</v>
      </c>
      <c r="AF186" s="2">
        <f>(Table2[[#This Row],[Current Week High]]/Table2[[#This Row],[Close Price]])-1</f>
        <v>3.8278709031773772E-2</v>
      </c>
      <c r="AG186" s="2">
        <f>(Table2[[#This Row],[Close Price]]/Table2[[#This Row],[Current Month Low]])-1</f>
        <v>7.9045407915339316E-2</v>
      </c>
      <c r="AH186" s="2">
        <f>(Table2[[#This Row],[Current Month High]]/Table2[[#This Row],[Close Price]])-1</f>
        <v>0.10783087315486628</v>
      </c>
      <c r="AI186">
        <v>22.5919439579684</v>
      </c>
      <c r="AJ186">
        <v>78.4375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0.28000000000000003</v>
      </c>
      <c r="AM186" t="s">
        <v>10656</v>
      </c>
      <c r="AN186">
        <v>3.26</v>
      </c>
      <c r="AO186" t="s">
        <v>10656</v>
      </c>
      <c r="AP186">
        <v>0.10192445876692501</v>
      </c>
      <c r="AQ186">
        <f>(Table2[[#This Row],[Sharpe Ratio]]-AVERAGE(Table2[Sharpe Ratio]))/_xlfn.STDEV.P(Table2[Sharpe Ratio])</f>
        <v>0.40878242192545733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-0.10529213697684103</v>
      </c>
      <c r="AS186">
        <f>_xlfn.RANK.AVG(Table2[[#This Row],[1Y Return vs Nifty Z-Score]],Table2[1Y Return vs Nifty Z-Score])</f>
        <v>268</v>
      </c>
      <c r="AT186">
        <f>_xlfn.RANK.AVG(Table2[[#This Row],[6M Return vs Nifty Z-Score]],Table2[6M Return vs Nifty Z-Score])</f>
        <v>189</v>
      </c>
      <c r="AU186">
        <f>_xlfn.RANK.AVG(Table2[[#This Row],[Sharpe Ratio Z-Score]],Table2[Sharpe Ratio Z-Score])</f>
        <v>237</v>
      </c>
      <c r="AV186">
        <f>(Table2[[#This Row],[Rank 1Y]]+Table2[[#This Row],[Rank 6M]]+Table2[[#This Row],[Rank Sharpe]])/3</f>
        <v>231.33333333333334</v>
      </c>
    </row>
    <row r="187" spans="1:48" x14ac:dyDescent="0.3">
      <c r="A187" t="s">
        <v>271</v>
      </c>
      <c r="B187" t="s">
        <v>272</v>
      </c>
      <c r="C187" t="s">
        <v>10622</v>
      </c>
      <c r="D187" t="s">
        <v>224</v>
      </c>
      <c r="E187">
        <v>102743.01492</v>
      </c>
      <c r="F187">
        <v>6754.15</v>
      </c>
      <c r="G187">
        <v>3.8655325064975301</v>
      </c>
      <c r="H187">
        <f>(Table2[[#This Row],[1Y Return vs Nifty]]-AVERAGE(Table2[1Y Return vs Nifty]))/_xlfn.STDEV.P(Table2[1Y Return vs Nifty])</f>
        <v>-0.43370962757287451</v>
      </c>
      <c r="I187">
        <v>6.6955740169344899</v>
      </c>
      <c r="J187">
        <f>(Table2[[#This Row],[1M Return vs Nifty]]-AVERAGE(Table2[1M Return vs Nifty]))/_xlfn.STDEV.P(Table2[1M Return vs Nifty])</f>
        <v>0.34646246015312365</v>
      </c>
      <c r="K187">
        <v>28.906650558554698</v>
      </c>
      <c r="L187">
        <f>(Table2[[#This Row],[6M Return vs Nifty]]-AVERAGE(Table2[6M Return vs Nifty]))/_xlfn.STDEV.P(Table2[6M Return vs Nifty])</f>
        <v>0.71984258152619651</v>
      </c>
      <c r="M187">
        <v>5.2194785544470497</v>
      </c>
      <c r="N187">
        <f>(Table2[[#This Row],[1W Return vs Nifty]]-AVERAGE(Table2[1W Return vs Nifty]))/_xlfn.STDEV.P(Table2[1W Return vs Nifty])</f>
        <v>0.52695126109338863</v>
      </c>
      <c r="O187">
        <v>6650.49</v>
      </c>
      <c r="P187">
        <v>6579.9618448380897</v>
      </c>
      <c r="Q187">
        <v>5773.7660913585896</v>
      </c>
      <c r="R187">
        <v>64.086887907967494</v>
      </c>
      <c r="S187" s="2">
        <f>(Table2[[#This Row],[Close Price]]-Table2[[#This Row],[20D EMA]])/Table2[[#This Row],[20D EMA]]</f>
        <v>1.55868214221809E-2</v>
      </c>
      <c r="T187" s="2">
        <f>(Table2[[#This Row],[Close Price]]-Table2[[#This Row],[50D EMA]])/Table2[[#This Row],[50D EMA]]</f>
        <v>2.6472517511413635E-2</v>
      </c>
      <c r="U187" s="2">
        <f>(Table2[[#This Row],[Close Price]]-Table2[[#This Row],[200D EMA]])/Table2[[#This Row],[200D EMA]]</f>
        <v>0.16979972744457367</v>
      </c>
      <c r="V187">
        <v>0.63083948647584398</v>
      </c>
      <c r="W187">
        <v>6736</v>
      </c>
      <c r="X187">
        <v>6850.85</v>
      </c>
      <c r="Y187">
        <v>6495.05</v>
      </c>
      <c r="Z187">
        <v>6884</v>
      </c>
      <c r="AA187">
        <v>6308.75</v>
      </c>
      <c r="AB187">
        <v>6906</v>
      </c>
      <c r="AC187" s="2">
        <f>(Table2[[#This Row],[Close Price]]/Table2[[#This Row],[Day Low]])-1</f>
        <v>2.694477434679321E-3</v>
      </c>
      <c r="AD187" s="2">
        <f>(Table2[[#This Row],[Day High]]/Table2[[#This Row],[Close Price]])-1</f>
        <v>1.4317123546264243E-2</v>
      </c>
      <c r="AE187" s="2">
        <f>(Table2[[#This Row],[Close Price]]/Table2[[#This Row],[Current Week Low]])-1</f>
        <v>3.9891917691164736E-2</v>
      </c>
      <c r="AF187" s="2">
        <f>(Table2[[#This Row],[Current Week High]]/Table2[[#This Row],[Close Price]])-1</f>
        <v>1.92252170887528E-2</v>
      </c>
      <c r="AG187" s="2">
        <f>(Table2[[#This Row],[Close Price]]/Table2[[#This Row],[Current Month Low]])-1</f>
        <v>7.0600356647513296E-2</v>
      </c>
      <c r="AH187" s="2">
        <f>(Table2[[#This Row],[Current Month High]]/Table2[[#This Row],[Close Price]])-1</f>
        <v>2.2482473738368425E-2</v>
      </c>
      <c r="AI187">
        <v>8.5473375628317392</v>
      </c>
      <c r="AJ187">
        <v>77.694027887397993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-0.09</v>
      </c>
      <c r="AM187" t="s">
        <v>10655</v>
      </c>
      <c r="AN187">
        <v>5.32</v>
      </c>
      <c r="AO187" t="s">
        <v>10656</v>
      </c>
      <c r="AP187">
        <v>0.15962275779475599</v>
      </c>
      <c r="AQ187">
        <f>(Table2[[#This Row],[Sharpe Ratio]]-AVERAGE(Table2[Sharpe Ratio]))/_xlfn.STDEV.P(Table2[Sharpe Ratio])</f>
        <v>1.0730904183208021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2.2326370935206366</v>
      </c>
      <c r="AS187">
        <f>_xlfn.RANK.AVG(Table2[[#This Row],[1Y Return vs Nifty Z-Score]],Table2[1Y Return vs Nifty Z-Score])</f>
        <v>441</v>
      </c>
      <c r="AT187">
        <f>_xlfn.RANK.AVG(Table2[[#This Row],[6M Return vs Nifty Z-Score]],Table2[6M Return vs Nifty Z-Score])</f>
        <v>148</v>
      </c>
      <c r="AU187">
        <f>_xlfn.RANK.AVG(Table2[[#This Row],[Sharpe Ratio Z-Score]],Table2[Sharpe Ratio Z-Score])</f>
        <v>108</v>
      </c>
      <c r="AV187">
        <f>(Table2[[#This Row],[Rank 1Y]]+Table2[[#This Row],[Rank 6M]]+Table2[[#This Row],[Rank Sharpe]])/3</f>
        <v>232.33333333333334</v>
      </c>
    </row>
    <row r="188" spans="1:48" x14ac:dyDescent="0.3">
      <c r="A188" t="s">
        <v>1371</v>
      </c>
      <c r="B188" t="s">
        <v>1372</v>
      </c>
      <c r="C188" t="s">
        <v>10614</v>
      </c>
      <c r="D188" t="s">
        <v>46</v>
      </c>
      <c r="E188">
        <v>8209.577391408</v>
      </c>
      <c r="F188">
        <v>48.29</v>
      </c>
      <c r="G188">
        <v>63.604409484386501</v>
      </c>
      <c r="H188">
        <f>(Table2[[#This Row],[1Y Return vs Nifty]]-AVERAGE(Table2[1Y Return vs Nifty]))/_xlfn.STDEV.P(Table2[1Y Return vs Nifty])</f>
        <v>0.49777744574941896</v>
      </c>
      <c r="I188">
        <v>1.9135470947839299</v>
      </c>
      <c r="J188">
        <f>(Table2[[#This Row],[1M Return vs Nifty]]-AVERAGE(Table2[1M Return vs Nifty]))/_xlfn.STDEV.P(Table2[1M Return vs Nifty])</f>
        <v>-6.3730106484726323E-2</v>
      </c>
      <c r="K188">
        <v>1.6846317484251201</v>
      </c>
      <c r="L188">
        <f>(Table2[[#This Row],[6M Return vs Nifty]]-AVERAGE(Table2[6M Return vs Nifty]))/_xlfn.STDEV.P(Table2[6M Return vs Nifty])</f>
        <v>-0.20319552931059645</v>
      </c>
      <c r="M188">
        <v>3.7446636191698999</v>
      </c>
      <c r="N188">
        <f>(Table2[[#This Row],[1W Return vs Nifty]]-AVERAGE(Table2[1W Return vs Nifty]))/_xlfn.STDEV.P(Table2[1W Return vs Nifty])</f>
        <v>0.2035204354551183</v>
      </c>
      <c r="O188">
        <v>48.91</v>
      </c>
      <c r="P188">
        <v>47.778993818924803</v>
      </c>
      <c r="Q188">
        <v>39.184019464021397</v>
      </c>
      <c r="R188">
        <v>50.396545529585303</v>
      </c>
      <c r="S188" s="2">
        <f>(Table2[[#This Row],[Close Price]]-Table2[[#This Row],[20D EMA]])/Table2[[#This Row],[20D EMA]]</f>
        <v>-1.267634430586787E-2</v>
      </c>
      <c r="T188" s="2">
        <f>(Table2[[#This Row],[Close Price]]-Table2[[#This Row],[50D EMA]])/Table2[[#This Row],[50D EMA]]</f>
        <v>1.0695205993910887E-2</v>
      </c>
      <c r="U188" s="2">
        <f>(Table2[[#This Row],[Close Price]]-Table2[[#This Row],[200D EMA]])/Table2[[#This Row],[200D EMA]]</f>
        <v>0.23239015957359035</v>
      </c>
      <c r="V188">
        <v>0.49808873499025602</v>
      </c>
      <c r="W188">
        <v>48.07</v>
      </c>
      <c r="X188">
        <v>49.75</v>
      </c>
      <c r="Y188">
        <v>46.84</v>
      </c>
      <c r="Z188">
        <v>50.9</v>
      </c>
      <c r="AA188">
        <v>45.55</v>
      </c>
      <c r="AB188">
        <v>56.04</v>
      </c>
      <c r="AC188" s="2">
        <f>(Table2[[#This Row],[Close Price]]/Table2[[#This Row],[Day Low]])-1</f>
        <v>4.5766590389015871E-3</v>
      </c>
      <c r="AD188" s="2">
        <f>(Table2[[#This Row],[Day High]]/Table2[[#This Row],[Close Price]])-1</f>
        <v>3.0234002899151013E-2</v>
      </c>
      <c r="AE188" s="2">
        <f>(Table2[[#This Row],[Close Price]]/Table2[[#This Row],[Current Week Low]])-1</f>
        <v>3.0956447480785521E-2</v>
      </c>
      <c r="AF188" s="2">
        <f>(Table2[[#This Row],[Current Week High]]/Table2[[#This Row],[Close Price]])-1</f>
        <v>5.4048457237523273E-2</v>
      </c>
      <c r="AG188" s="2">
        <f>(Table2[[#This Row],[Close Price]]/Table2[[#This Row],[Current Month Low]])-1</f>
        <v>6.0153677277716922E-2</v>
      </c>
      <c r="AH188" s="2">
        <f>(Table2[[#This Row],[Current Month High]]/Table2[[#This Row],[Close Price]])-1</f>
        <v>0.16048871401946574</v>
      </c>
      <c r="AI188">
        <v>19.072271691861602</v>
      </c>
      <c r="AJ188">
        <v>115.433878370694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0.23</v>
      </c>
      <c r="AM188" t="s">
        <v>10656</v>
      </c>
      <c r="AN188">
        <v>5.21</v>
      </c>
      <c r="AO188" t="s">
        <v>10656</v>
      </c>
      <c r="AP188">
        <v>0.14061256083172999</v>
      </c>
      <c r="AQ188">
        <f>(Table2[[#This Row],[Sharpe Ratio]]-AVERAGE(Table2[Sharpe Ratio]))/_xlfn.STDEV.P(Table2[Sharpe Ratio])</f>
        <v>0.85421696679154291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1.2885892122007572</v>
      </c>
      <c r="AS188">
        <f>_xlfn.RANK.AVG(Table2[[#This Row],[1Y Return vs Nifty Z-Score]],Table2[1Y Return vs Nifty Z-Score])</f>
        <v>168</v>
      </c>
      <c r="AT188">
        <f>_xlfn.RANK.AVG(Table2[[#This Row],[6M Return vs Nifty Z-Score]],Table2[6M Return vs Nifty Z-Score])</f>
        <v>388</v>
      </c>
      <c r="AU188">
        <f>_xlfn.RANK.AVG(Table2[[#This Row],[Sharpe Ratio Z-Score]],Table2[Sharpe Ratio Z-Score])</f>
        <v>142</v>
      </c>
      <c r="AV188">
        <f>(Table2[[#This Row],[Rank 1Y]]+Table2[[#This Row],[Rank 6M]]+Table2[[#This Row],[Rank Sharpe]])/3</f>
        <v>232.66666666666666</v>
      </c>
    </row>
    <row r="189" spans="1:48" x14ac:dyDescent="0.3">
      <c r="A189" t="s">
        <v>58</v>
      </c>
      <c r="B189" t="s">
        <v>183</v>
      </c>
      <c r="C189" t="s">
        <v>10616</v>
      </c>
      <c r="D189" t="s">
        <v>60</v>
      </c>
      <c r="E189">
        <v>151860.11489632499</v>
      </c>
      <c r="F189">
        <v>749.2</v>
      </c>
      <c r="G189">
        <v>58.0795583886309</v>
      </c>
      <c r="H189">
        <f>(Table2[[#This Row],[1Y Return vs Nifty]]-AVERAGE(Table2[1Y Return vs Nifty]))/_xlfn.STDEV.P(Table2[1Y Return vs Nifty])</f>
        <v>0.41163040653353866</v>
      </c>
      <c r="I189">
        <v>5.6248758797391902</v>
      </c>
      <c r="J189">
        <f>(Table2[[#This Row],[1M Return vs Nifty]]-AVERAGE(Table2[1M Return vs Nifty]))/_xlfn.STDEV.P(Table2[1M Return vs Nifty])</f>
        <v>0.25462014639362845</v>
      </c>
      <c r="K189">
        <v>9.90093916077657</v>
      </c>
      <c r="L189">
        <f>(Table2[[#This Row],[6M Return vs Nifty]]-AVERAGE(Table2[6M Return vs Nifty]))/_xlfn.STDEV.P(Table2[6M Return vs Nifty])</f>
        <v>7.5401180391519884E-2</v>
      </c>
      <c r="M189">
        <v>-1.46766967731133</v>
      </c>
      <c r="N189">
        <f>(Table2[[#This Row],[1W Return vs Nifty]]-AVERAGE(Table2[1W Return vs Nifty]))/_xlfn.STDEV.P(Table2[1W Return vs Nifty])</f>
        <v>-0.93955807647083245</v>
      </c>
      <c r="O189">
        <v>733.56</v>
      </c>
      <c r="P189">
        <v>709.55656467850099</v>
      </c>
      <c r="Q189">
        <v>612.38676520287902</v>
      </c>
      <c r="R189">
        <v>39.2687657472623</v>
      </c>
      <c r="S189" s="2">
        <f>(Table2[[#This Row],[Close Price]]-Table2[[#This Row],[20D EMA]])/Table2[[#This Row],[20D EMA]]</f>
        <v>2.1320682698075279E-2</v>
      </c>
      <c r="T189" s="2">
        <f>(Table2[[#This Row],[Close Price]]-Table2[[#This Row],[50D EMA]])/Table2[[#This Row],[50D EMA]]</f>
        <v>5.5870718833334221E-2</v>
      </c>
      <c r="U189" s="2">
        <f>(Table2[[#This Row],[Close Price]]-Table2[[#This Row],[200D EMA]])/Table2[[#This Row],[200D EMA]]</f>
        <v>0.22340984908744044</v>
      </c>
      <c r="V189">
        <v>2.26527368900507</v>
      </c>
      <c r="W189">
        <v>731.95</v>
      </c>
      <c r="X189">
        <v>756</v>
      </c>
      <c r="Y189">
        <v>731.95</v>
      </c>
      <c r="Z189">
        <v>758.4</v>
      </c>
      <c r="AA189">
        <v>695.5</v>
      </c>
      <c r="AB189">
        <v>802.8</v>
      </c>
      <c r="AC189" s="2">
        <f>(Table2[[#This Row],[Close Price]]/Table2[[#This Row],[Day Low]])-1</f>
        <v>2.3567183550788906E-2</v>
      </c>
      <c r="AD189" s="2">
        <f>(Table2[[#This Row],[Day High]]/Table2[[#This Row],[Close Price]])-1</f>
        <v>9.0763481046449712E-3</v>
      </c>
      <c r="AE189" s="2">
        <f>(Table2[[#This Row],[Close Price]]/Table2[[#This Row],[Current Week Low]])-1</f>
        <v>2.3567183550788906E-2</v>
      </c>
      <c r="AF189" s="2">
        <f>(Table2[[#This Row],[Current Week High]]/Table2[[#This Row],[Close Price]])-1</f>
        <v>1.2279765082754857E-2</v>
      </c>
      <c r="AG189" s="2">
        <f>(Table2[[#This Row],[Close Price]]/Table2[[#This Row],[Current Month Low]])-1</f>
        <v>7.7210639827462346E-2</v>
      </c>
      <c r="AH189" s="2">
        <f>(Table2[[#This Row],[Current Month High]]/Table2[[#This Row],[Close Price]])-1</f>
        <v>7.1542979177789512E-2</v>
      </c>
      <c r="AI189">
        <v>7.3545114789108101</v>
      </c>
      <c r="AJ189">
        <v>90.611881440020298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0.11</v>
      </c>
      <c r="AM189" t="s">
        <v>10656</v>
      </c>
      <c r="AN189">
        <v>7.17</v>
      </c>
      <c r="AO189" t="s">
        <v>10656</v>
      </c>
      <c r="AP189">
        <v>0.108572439416318</v>
      </c>
      <c r="AQ189">
        <f>(Table2[[#This Row],[Sharpe Ratio]]-AVERAGE(Table2[Sharpe Ratio]))/_xlfn.STDEV.P(Table2[Sharpe Ratio])</f>
        <v>0.48532378934329168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0.28741744619114606</v>
      </c>
      <c r="AS189">
        <f>_xlfn.RANK.AVG(Table2[[#This Row],[1Y Return vs Nifty Z-Score]],Table2[1Y Return vs Nifty Z-Score])</f>
        <v>187</v>
      </c>
      <c r="AT189">
        <f>_xlfn.RANK.AVG(Table2[[#This Row],[6M Return vs Nifty Z-Score]],Table2[6M Return vs Nifty Z-Score])</f>
        <v>296</v>
      </c>
      <c r="AU189">
        <f>_xlfn.RANK.AVG(Table2[[#This Row],[Sharpe Ratio Z-Score]],Table2[Sharpe Ratio Z-Score])</f>
        <v>217</v>
      </c>
      <c r="AV189">
        <f>(Table2[[#This Row],[Rank 1Y]]+Table2[[#This Row],[Rank 6M]]+Table2[[#This Row],[Rank Sharpe]])/3</f>
        <v>233.33333333333334</v>
      </c>
    </row>
    <row r="190" spans="1:48" x14ac:dyDescent="0.3">
      <c r="A190" t="s">
        <v>1009</v>
      </c>
      <c r="B190" t="s">
        <v>1010</v>
      </c>
      <c r="C190" t="s">
        <v>10615</v>
      </c>
      <c r="D190" t="s">
        <v>51</v>
      </c>
      <c r="E190">
        <v>14149.430104634999</v>
      </c>
      <c r="F190">
        <v>906.7</v>
      </c>
      <c r="G190">
        <v>68.4420131243686</v>
      </c>
      <c r="H190">
        <f>(Table2[[#This Row],[1Y Return vs Nifty]]-AVERAGE(Table2[1Y Return vs Nifty]))/_xlfn.STDEV.P(Table2[1Y Return vs Nifty])</f>
        <v>0.57320847968345257</v>
      </c>
      <c r="I190">
        <v>21.808593908435299</v>
      </c>
      <c r="J190">
        <f>(Table2[[#This Row],[1M Return vs Nifty]]-AVERAGE(Table2[1M Return vs Nifty]))/_xlfn.STDEV.P(Table2[1M Return vs Nifty])</f>
        <v>1.6428266420920425</v>
      </c>
      <c r="K190">
        <v>46.970039898420303</v>
      </c>
      <c r="L190">
        <f>(Table2[[#This Row],[6M Return vs Nifty]]-AVERAGE(Table2[6M Return vs Nifty]))/_xlfn.STDEV.P(Table2[6M Return vs Nifty])</f>
        <v>1.3323319375828733</v>
      </c>
      <c r="M190">
        <v>1.25178055504952</v>
      </c>
      <c r="N190">
        <f>(Table2[[#This Row],[1W Return vs Nifty]]-AVERAGE(Table2[1W Return vs Nifty]))/_xlfn.STDEV.P(Table2[1W Return vs Nifty])</f>
        <v>-0.34317543014960522</v>
      </c>
      <c r="O190">
        <v>847.86</v>
      </c>
      <c r="P190">
        <v>791.61740212232098</v>
      </c>
      <c r="Q190">
        <v>651.47393459507998</v>
      </c>
      <c r="R190">
        <v>70.278964564303706</v>
      </c>
      <c r="S190" s="2">
        <f>(Table2[[#This Row],[Close Price]]-Table2[[#This Row],[20D EMA]])/Table2[[#This Row],[20D EMA]]</f>
        <v>6.9398249711037238E-2</v>
      </c>
      <c r="T190" s="2">
        <f>(Table2[[#This Row],[Close Price]]-Table2[[#This Row],[50D EMA]])/Table2[[#This Row],[50D EMA]]</f>
        <v>0.14537653867783021</v>
      </c>
      <c r="U190" s="2">
        <f>(Table2[[#This Row],[Close Price]]-Table2[[#This Row],[200D EMA]])/Table2[[#This Row],[200D EMA]]</f>
        <v>0.39176711738061232</v>
      </c>
      <c r="V190">
        <v>0.80931260225844803</v>
      </c>
      <c r="W190">
        <v>886.2</v>
      </c>
      <c r="X190">
        <v>910</v>
      </c>
      <c r="Y190">
        <v>855.6</v>
      </c>
      <c r="Z190">
        <v>925.5</v>
      </c>
      <c r="AA190">
        <v>778.6</v>
      </c>
      <c r="AB190">
        <v>925.5</v>
      </c>
      <c r="AC190" s="2">
        <f>(Table2[[#This Row],[Close Price]]/Table2[[#This Row],[Day Low]])-1</f>
        <v>2.3132475739110703E-2</v>
      </c>
      <c r="AD190" s="2">
        <f>(Table2[[#This Row],[Day High]]/Table2[[#This Row],[Close Price]])-1</f>
        <v>3.6395720745561189E-3</v>
      </c>
      <c r="AE190" s="2">
        <f>(Table2[[#This Row],[Close Price]]/Table2[[#This Row],[Current Week Low]])-1</f>
        <v>5.9724170172978042E-2</v>
      </c>
      <c r="AF190" s="2">
        <f>(Table2[[#This Row],[Current Week High]]/Table2[[#This Row],[Close Price]])-1</f>
        <v>2.0734531818683122E-2</v>
      </c>
      <c r="AG190" s="2">
        <f>(Table2[[#This Row],[Close Price]]/Table2[[#This Row],[Current Month Low]])-1</f>
        <v>0.16452607243770867</v>
      </c>
      <c r="AH190" s="2">
        <f>(Table2[[#This Row],[Current Month High]]/Table2[[#This Row],[Close Price]])-1</f>
        <v>2.0734531818683122E-2</v>
      </c>
      <c r="AI190">
        <v>2.07345318186831</v>
      </c>
      <c r="AJ190">
        <v>184.45490196078401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0.17</v>
      </c>
      <c r="AM190" t="s">
        <v>10656</v>
      </c>
      <c r="AN190">
        <v>6.68</v>
      </c>
      <c r="AO190" t="s">
        <v>10656</v>
      </c>
      <c r="AP190">
        <v>2.1883411805624E-2</v>
      </c>
      <c r="AQ190">
        <f>(Table2[[#This Row],[Sharpe Ratio]]-AVERAGE(Table2[Sharpe Ratio]))/_xlfn.STDEV.P(Table2[Sharpe Ratio])</f>
        <v>-0.51276827249969226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2.692423356709071</v>
      </c>
      <c r="AS190">
        <f>_xlfn.RANK.AVG(Table2[[#This Row],[1Y Return vs Nifty Z-Score]],Table2[1Y Return vs Nifty Z-Score])</f>
        <v>157</v>
      </c>
      <c r="AT190">
        <f>_xlfn.RANK.AVG(Table2[[#This Row],[6M Return vs Nifty Z-Score]],Table2[6M Return vs Nifty Z-Score])</f>
        <v>72</v>
      </c>
      <c r="AU190">
        <f>_xlfn.RANK.AVG(Table2[[#This Row],[Sharpe Ratio Z-Score]],Table2[Sharpe Ratio Z-Score])</f>
        <v>474</v>
      </c>
      <c r="AV190">
        <f>(Table2[[#This Row],[Rank 1Y]]+Table2[[#This Row],[Rank 6M]]+Table2[[#This Row],[Rank Sharpe]])/3</f>
        <v>234.33333333333334</v>
      </c>
    </row>
    <row r="191" spans="1:48" x14ac:dyDescent="0.3">
      <c r="A191" t="s">
        <v>1498</v>
      </c>
      <c r="B191" t="s">
        <v>1499</v>
      </c>
      <c r="C191" t="s">
        <v>6589</v>
      </c>
      <c r="D191" t="s">
        <v>80</v>
      </c>
      <c r="E191">
        <v>6797.5454567999996</v>
      </c>
      <c r="F191">
        <v>331.35</v>
      </c>
      <c r="G191">
        <v>48.210963839319</v>
      </c>
      <c r="H191">
        <f>(Table2[[#This Row],[1Y Return vs Nifty]]-AVERAGE(Table2[1Y Return vs Nifty]))/_xlfn.STDEV.P(Table2[1Y Return vs Nifty])</f>
        <v>0.25775291971795505</v>
      </c>
      <c r="I191">
        <v>-1.22453238556045</v>
      </c>
      <c r="J191">
        <f>(Table2[[#This Row],[1M Return vs Nifty]]-AVERAGE(Table2[1M Return vs Nifty]))/_xlfn.STDEV.P(Table2[1M Return vs Nifty])</f>
        <v>-0.33290819713778941</v>
      </c>
      <c r="K191">
        <v>25.084610726582099</v>
      </c>
      <c r="L191">
        <f>(Table2[[#This Row],[6M Return vs Nifty]]-AVERAGE(Table2[6M Return vs Nifty]))/_xlfn.STDEV.P(Table2[6M Return vs Nifty])</f>
        <v>0.59024571177698448</v>
      </c>
      <c r="M191">
        <v>-0.96793098500899299</v>
      </c>
      <c r="N191">
        <f>(Table2[[#This Row],[1W Return vs Nifty]]-AVERAGE(Table2[1W Return vs Nifty]))/_xlfn.STDEV.P(Table2[1W Return vs Nifty])</f>
        <v>-0.82996405623916147</v>
      </c>
      <c r="O191">
        <v>332.31</v>
      </c>
      <c r="P191">
        <v>308.85624608416902</v>
      </c>
      <c r="Q191">
        <v>251.61232488302599</v>
      </c>
      <c r="R191">
        <v>47.4331949780643</v>
      </c>
      <c r="S191" s="2">
        <f>(Table2[[#This Row],[Close Price]]-Table2[[#This Row],[20D EMA]])/Table2[[#This Row],[20D EMA]]</f>
        <v>-2.8888688272997488E-3</v>
      </c>
      <c r="T191" s="2">
        <f>(Table2[[#This Row],[Close Price]]-Table2[[#This Row],[50D EMA]])/Table2[[#This Row],[50D EMA]]</f>
        <v>7.2829201937852486E-2</v>
      </c>
      <c r="U191" s="2">
        <f>(Table2[[#This Row],[Close Price]]-Table2[[#This Row],[200D EMA]])/Table2[[#This Row],[200D EMA]]</f>
        <v>0.31690687311936688</v>
      </c>
      <c r="V191">
        <v>0.74830607773740299</v>
      </c>
      <c r="W191">
        <v>327.25</v>
      </c>
      <c r="X191">
        <v>338</v>
      </c>
      <c r="Y191">
        <v>325.10000000000002</v>
      </c>
      <c r="Z191">
        <v>344.75</v>
      </c>
      <c r="AA191">
        <v>317.5</v>
      </c>
      <c r="AB191">
        <v>369.6</v>
      </c>
      <c r="AC191" s="2">
        <f>(Table2[[#This Row],[Close Price]]/Table2[[#This Row],[Day Low]])-1</f>
        <v>1.2528647822765526E-2</v>
      </c>
      <c r="AD191" s="2">
        <f>(Table2[[#This Row],[Day High]]/Table2[[#This Row],[Close Price]])-1</f>
        <v>2.0069413007393955E-2</v>
      </c>
      <c r="AE191" s="2">
        <f>(Table2[[#This Row],[Close Price]]/Table2[[#This Row],[Current Week Low]])-1</f>
        <v>1.9224853891110394E-2</v>
      </c>
      <c r="AF191" s="2">
        <f>(Table2[[#This Row],[Current Week High]]/Table2[[#This Row],[Close Price]])-1</f>
        <v>4.0440621699109558E-2</v>
      </c>
      <c r="AG191" s="2">
        <f>(Table2[[#This Row],[Close Price]]/Table2[[#This Row],[Current Month Low]])-1</f>
        <v>4.3622047244094464E-2</v>
      </c>
      <c r="AH191" s="2">
        <f>(Table2[[#This Row],[Current Month High]]/Table2[[#This Row],[Close Price]])-1</f>
        <v>0.11543684925305575</v>
      </c>
      <c r="AI191">
        <v>11.5436849253055</v>
      </c>
      <c r="AJ191">
        <v>105.87138863000899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0.51</v>
      </c>
      <c r="AM191" t="s">
        <v>10656</v>
      </c>
      <c r="AN191">
        <v>-2.29</v>
      </c>
      <c r="AO191" t="s">
        <v>10655</v>
      </c>
      <c r="AP191">
        <v>7.8490062255725995E-2</v>
      </c>
      <c r="AQ191">
        <f>(Table2[[#This Row],[Sharpe Ratio]]-AVERAGE(Table2[Sharpe Ratio]))/_xlfn.STDEV.P(Table2[Sharpe Ratio])</f>
        <v>0.13897105390610623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-0.17590256797590509</v>
      </c>
      <c r="AS191">
        <f>_xlfn.RANK.AVG(Table2[[#This Row],[1Y Return vs Nifty Z-Score]],Table2[1Y Return vs Nifty Z-Score])</f>
        <v>227</v>
      </c>
      <c r="AT191">
        <f>_xlfn.RANK.AVG(Table2[[#This Row],[6M Return vs Nifty Z-Score]],Table2[6M Return vs Nifty Z-Score])</f>
        <v>172</v>
      </c>
      <c r="AU191">
        <f>_xlfn.RANK.AVG(Table2[[#This Row],[Sharpe Ratio Z-Score]],Table2[Sharpe Ratio Z-Score])</f>
        <v>305</v>
      </c>
      <c r="AV191">
        <f>(Table2[[#This Row],[Rank 1Y]]+Table2[[#This Row],[Rank 6M]]+Table2[[#This Row],[Rank Sharpe]])/3</f>
        <v>234.66666666666666</v>
      </c>
    </row>
    <row r="192" spans="1:48" x14ac:dyDescent="0.3">
      <c r="A192" t="s">
        <v>1113</v>
      </c>
      <c r="B192" t="s">
        <v>1114</v>
      </c>
      <c r="C192" t="s">
        <v>6589</v>
      </c>
      <c r="D192" t="s">
        <v>80</v>
      </c>
      <c r="E192">
        <v>11438.305688910001</v>
      </c>
      <c r="F192">
        <v>367.4</v>
      </c>
      <c r="G192">
        <v>26.155557026685699</v>
      </c>
      <c r="H192">
        <f>(Table2[[#This Row],[1Y Return vs Nifty]]-AVERAGE(Table2[1Y Return vs Nifty]))/_xlfn.STDEV.P(Table2[1Y Return vs Nifty])</f>
        <v>-8.6149198670316562E-2</v>
      </c>
      <c r="I192">
        <v>2.5075964824379802</v>
      </c>
      <c r="J192">
        <f>(Table2[[#This Row],[1M Return vs Nifty]]-AVERAGE(Table2[1M Return vs Nifty]))/_xlfn.STDEV.P(Table2[1M Return vs Nifty])</f>
        <v>-1.2773755339410459E-2</v>
      </c>
      <c r="K192">
        <v>38.115367347206799</v>
      </c>
      <c r="L192">
        <f>(Table2[[#This Row],[6M Return vs Nifty]]-AVERAGE(Table2[6M Return vs Nifty]))/_xlfn.STDEV.P(Table2[6M Return vs Nifty])</f>
        <v>1.0320896858690074</v>
      </c>
      <c r="M192">
        <v>-0.412190841980065</v>
      </c>
      <c r="N192">
        <f>(Table2[[#This Row],[1W Return vs Nifty]]-AVERAGE(Table2[1W Return vs Nifty]))/_xlfn.STDEV.P(Table2[1W Return vs Nifty])</f>
        <v>-0.70808876938061138</v>
      </c>
      <c r="O192">
        <v>359.11</v>
      </c>
      <c r="P192">
        <v>324.62432156747599</v>
      </c>
      <c r="Q192">
        <v>263.31426101518298</v>
      </c>
      <c r="R192">
        <v>67.328709794208507</v>
      </c>
      <c r="S192" s="2">
        <f>(Table2[[#This Row],[Close Price]]-Table2[[#This Row],[20D EMA]])/Table2[[#This Row],[20D EMA]]</f>
        <v>2.3084848653615781E-2</v>
      </c>
      <c r="T192" s="2">
        <f>(Table2[[#This Row],[Close Price]]-Table2[[#This Row],[50D EMA]])/Table2[[#This Row],[50D EMA]]</f>
        <v>0.13176978923198979</v>
      </c>
      <c r="U192" s="2">
        <f>(Table2[[#This Row],[Close Price]]-Table2[[#This Row],[200D EMA]])/Table2[[#This Row],[200D EMA]]</f>
        <v>0.39529092949058048</v>
      </c>
      <c r="V192">
        <v>0.127224534828562</v>
      </c>
      <c r="W192">
        <v>366.1</v>
      </c>
      <c r="X192">
        <v>369.9</v>
      </c>
      <c r="Y192">
        <v>362.6</v>
      </c>
      <c r="Z192">
        <v>372</v>
      </c>
      <c r="AA192">
        <v>359</v>
      </c>
      <c r="AB192">
        <v>375.45</v>
      </c>
      <c r="AC192" s="2">
        <f>(Table2[[#This Row],[Close Price]]/Table2[[#This Row],[Day Low]])-1</f>
        <v>3.5509423654738193E-3</v>
      </c>
      <c r="AD192" s="2">
        <f>(Table2[[#This Row],[Day High]]/Table2[[#This Row],[Close Price]])-1</f>
        <v>6.8045726728360734E-3</v>
      </c>
      <c r="AE192" s="2">
        <f>(Table2[[#This Row],[Close Price]]/Table2[[#This Row],[Current Week Low]])-1</f>
        <v>1.3237727523441656E-2</v>
      </c>
      <c r="AF192" s="2">
        <f>(Table2[[#This Row],[Current Week High]]/Table2[[#This Row],[Close Price]])-1</f>
        <v>1.2520413718018597E-2</v>
      </c>
      <c r="AG192" s="2">
        <f>(Table2[[#This Row],[Close Price]]/Table2[[#This Row],[Current Month Low]])-1</f>
        <v>2.3398328690807713E-2</v>
      </c>
      <c r="AH192" s="2">
        <f>(Table2[[#This Row],[Current Month High]]/Table2[[#This Row],[Close Price]])-1</f>
        <v>2.1910724006532378E-2</v>
      </c>
      <c r="AI192">
        <v>4.7904191616766596</v>
      </c>
      <c r="AJ192">
        <v>112.92379020573701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0.75</v>
      </c>
      <c r="AM192" t="s">
        <v>10656</v>
      </c>
      <c r="AN192">
        <v>1.18</v>
      </c>
      <c r="AO192" t="s">
        <v>10656</v>
      </c>
      <c r="AP192">
        <v>8.3325567315654006E-2</v>
      </c>
      <c r="AQ192">
        <f>(Table2[[#This Row],[Sharpe Ratio]]-AVERAGE(Table2[Sharpe Ratio]))/_xlfn.STDEV.P(Table2[Sharpe Ratio])</f>
        <v>0.1946445266435067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0.41972248912217569</v>
      </c>
      <c r="AS192">
        <f>_xlfn.RANK.AVG(Table2[[#This Row],[1Y Return vs Nifty Z-Score]],Table2[1Y Return vs Nifty Z-Score])</f>
        <v>317</v>
      </c>
      <c r="AT192">
        <f>_xlfn.RANK.AVG(Table2[[#This Row],[6M Return vs Nifty Z-Score]],Table2[6M Return vs Nifty Z-Score])</f>
        <v>98</v>
      </c>
      <c r="AU192">
        <f>_xlfn.RANK.AVG(Table2[[#This Row],[Sharpe Ratio Z-Score]],Table2[Sharpe Ratio Z-Score])</f>
        <v>290</v>
      </c>
      <c r="AV192">
        <f>(Table2[[#This Row],[Rank 1Y]]+Table2[[#This Row],[Rank 6M]]+Table2[[#This Row],[Rank Sharpe]])/3</f>
        <v>235</v>
      </c>
    </row>
    <row r="193" spans="1:48" x14ac:dyDescent="0.3">
      <c r="A193" t="s">
        <v>318</v>
      </c>
      <c r="B193" t="s">
        <v>319</v>
      </c>
      <c r="C193" t="s">
        <v>10609</v>
      </c>
      <c r="D193" t="s">
        <v>18</v>
      </c>
      <c r="E193">
        <v>86495.985316050006</v>
      </c>
      <c r="F193">
        <v>405.5</v>
      </c>
      <c r="G193">
        <v>106.277475353282</v>
      </c>
      <c r="H193">
        <f>(Table2[[#This Row],[1Y Return vs Nifty]]-AVERAGE(Table2[1Y Return vs Nifty]))/_xlfn.STDEV.P(Table2[1Y Return vs Nifty])</f>
        <v>1.1631633928374316</v>
      </c>
      <c r="I193">
        <v>15.6400899390388</v>
      </c>
      <c r="J193">
        <f>(Table2[[#This Row],[1M Return vs Nifty]]-AVERAGE(Table2[1M Return vs Nifty]))/_xlfn.STDEV.P(Table2[1M Return vs Nifty])</f>
        <v>1.1137048875067284</v>
      </c>
      <c r="K193">
        <v>3.5341409098954202</v>
      </c>
      <c r="L193">
        <f>(Table2[[#This Row],[6M Return vs Nifty]]-AVERAGE(Table2[6M Return vs Nifty]))/_xlfn.STDEV.P(Table2[6M Return vs Nifty])</f>
        <v>-0.14048278730985869</v>
      </c>
      <c r="M193">
        <v>6.94823707774861</v>
      </c>
      <c r="N193">
        <f>(Table2[[#This Row],[1W Return vs Nifty]]-AVERAGE(Table2[1W Return vs Nifty]))/_xlfn.STDEV.P(Table2[1W Return vs Nifty])</f>
        <v>0.90607258889276254</v>
      </c>
      <c r="O193">
        <v>385.3</v>
      </c>
      <c r="P193">
        <v>368.54841368851601</v>
      </c>
      <c r="Q193">
        <v>316.94686553986998</v>
      </c>
      <c r="R193">
        <v>72.542391142043201</v>
      </c>
      <c r="S193" s="2">
        <f>(Table2[[#This Row],[Close Price]]-Table2[[#This Row],[20D EMA]])/Table2[[#This Row],[20D EMA]]</f>
        <v>5.2426680508694493E-2</v>
      </c>
      <c r="T193" s="2">
        <f>(Table2[[#This Row],[Close Price]]-Table2[[#This Row],[50D EMA]])/Table2[[#This Row],[50D EMA]]</f>
        <v>0.1002625026700404</v>
      </c>
      <c r="U193" s="2">
        <f>(Table2[[#This Row],[Close Price]]-Table2[[#This Row],[200D EMA]])/Table2[[#This Row],[200D EMA]]</f>
        <v>0.27939425843285576</v>
      </c>
      <c r="V193">
        <v>0.98449992439504097</v>
      </c>
      <c r="W193">
        <v>404</v>
      </c>
      <c r="X193">
        <v>413.75</v>
      </c>
      <c r="Y193">
        <v>383.55</v>
      </c>
      <c r="Z193">
        <v>414.65</v>
      </c>
      <c r="AA193">
        <v>363.95</v>
      </c>
      <c r="AB193">
        <v>414.65</v>
      </c>
      <c r="AC193" s="2">
        <f>(Table2[[#This Row],[Close Price]]/Table2[[#This Row],[Day Low]])-1</f>
        <v>3.7128712871286051E-3</v>
      </c>
      <c r="AD193" s="2">
        <f>(Table2[[#This Row],[Day High]]/Table2[[#This Row],[Close Price]])-1</f>
        <v>2.0345252774352618E-2</v>
      </c>
      <c r="AE193" s="2">
        <f>(Table2[[#This Row],[Close Price]]/Table2[[#This Row],[Current Week Low]])-1</f>
        <v>5.7228523008734156E-2</v>
      </c>
      <c r="AF193" s="2">
        <f>(Table2[[#This Row],[Current Week High]]/Table2[[#This Row],[Close Price]])-1</f>
        <v>2.2564734895191174E-2</v>
      </c>
      <c r="AG193" s="2">
        <f>(Table2[[#This Row],[Close Price]]/Table2[[#This Row],[Current Month Low]])-1</f>
        <v>0.11416403352108806</v>
      </c>
      <c r="AH193" s="2">
        <f>(Table2[[#This Row],[Current Month High]]/Table2[[#This Row],[Close Price]])-1</f>
        <v>2.2564734895191174E-2</v>
      </c>
      <c r="AI193">
        <v>2.2564734895191099</v>
      </c>
      <c r="AJ193">
        <v>154.285117056856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7.0000000000000007E-2</v>
      </c>
      <c r="AM193" t="s">
        <v>10656</v>
      </c>
      <c r="AN193">
        <v>5</v>
      </c>
      <c r="AO193" t="s">
        <v>10656</v>
      </c>
      <c r="AP193">
        <v>9.0600295371604994E-2</v>
      </c>
      <c r="AQ193">
        <f>(Table2[[#This Row],[Sharpe Ratio]]-AVERAGE(Table2[Sharpe Ratio]))/_xlfn.STDEV.P(Table2[Sharpe Ratio])</f>
        <v>0.27840193545097869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3.3208600173780427</v>
      </c>
      <c r="AS193">
        <f>_xlfn.RANK.AVG(Table2[[#This Row],[1Y Return vs Nifty Z-Score]],Table2[1Y Return vs Nifty Z-Score])</f>
        <v>81</v>
      </c>
      <c r="AT193">
        <f>_xlfn.RANK.AVG(Table2[[#This Row],[6M Return vs Nifty Z-Score]],Table2[6M Return vs Nifty Z-Score])</f>
        <v>360</v>
      </c>
      <c r="AU193">
        <f>_xlfn.RANK.AVG(Table2[[#This Row],[Sharpe Ratio Z-Score]],Table2[Sharpe Ratio Z-Score])</f>
        <v>267</v>
      </c>
      <c r="AV193">
        <f>(Table2[[#This Row],[Rank 1Y]]+Table2[[#This Row],[Rank 6M]]+Table2[[#This Row],[Rank Sharpe]])/3</f>
        <v>236</v>
      </c>
    </row>
    <row r="194" spans="1:48" x14ac:dyDescent="0.3">
      <c r="A194" t="s">
        <v>213</v>
      </c>
      <c r="B194" t="s">
        <v>214</v>
      </c>
      <c r="C194" t="s">
        <v>10615</v>
      </c>
      <c r="D194" t="s">
        <v>51</v>
      </c>
      <c r="E194">
        <v>121759.34395995</v>
      </c>
      <c r="F194">
        <v>1178.7</v>
      </c>
      <c r="G194">
        <v>54.980243976152899</v>
      </c>
      <c r="H194">
        <f>(Table2[[#This Row],[1Y Return vs Nifty]]-AVERAGE(Table2[1Y Return vs Nifty]))/_xlfn.STDEV.P(Table2[1Y Return vs Nifty])</f>
        <v>0.3633038986138587</v>
      </c>
      <c r="I194">
        <v>3.5422700328313699</v>
      </c>
      <c r="J194">
        <f>(Table2[[#This Row],[1M Return vs Nifty]]-AVERAGE(Table2[1M Return vs Nifty]))/_xlfn.STDEV.P(Table2[1M Return vs Nifty])</f>
        <v>7.5978442458190895E-2</v>
      </c>
      <c r="K194">
        <v>15.916501386563001</v>
      </c>
      <c r="L194">
        <f>(Table2[[#This Row],[6M Return vs Nifty]]-AVERAGE(Table2[6M Return vs Nifty]))/_xlfn.STDEV.P(Table2[6M Return vs Nifty])</f>
        <v>0.27937551569852898</v>
      </c>
      <c r="M194">
        <v>1.4149034919718599</v>
      </c>
      <c r="N194">
        <f>(Table2[[#This Row],[1W Return vs Nifty]]-AVERAGE(Table2[1W Return vs Nifty]))/_xlfn.STDEV.P(Table2[1W Return vs Nifty])</f>
        <v>-0.30740213757753254</v>
      </c>
      <c r="O194">
        <v>1204.0899999999999</v>
      </c>
      <c r="P194">
        <v>1163.7666163353299</v>
      </c>
      <c r="Q194">
        <v>959.73370994977302</v>
      </c>
      <c r="R194">
        <v>50.104015578436702</v>
      </c>
      <c r="S194" s="2">
        <f>(Table2[[#This Row],[Close Price]]-Table2[[#This Row],[20D EMA]])/Table2[[#This Row],[20D EMA]]</f>
        <v>-2.1086463636439033E-2</v>
      </c>
      <c r="T194" s="2">
        <f>(Table2[[#This Row],[Close Price]]-Table2[[#This Row],[50D EMA]])/Table2[[#This Row],[50D EMA]]</f>
        <v>1.2831940231878254E-2</v>
      </c>
      <c r="U194" s="2">
        <f>(Table2[[#This Row],[Close Price]]-Table2[[#This Row],[200D EMA]])/Table2[[#This Row],[200D EMA]]</f>
        <v>0.22815317184355907</v>
      </c>
      <c r="V194">
        <v>1.5311335870726499</v>
      </c>
      <c r="W194">
        <v>1174</v>
      </c>
      <c r="X194">
        <v>1214.9000000000001</v>
      </c>
      <c r="Y194">
        <v>1171</v>
      </c>
      <c r="Z194">
        <v>1220</v>
      </c>
      <c r="AA194">
        <v>1157.2</v>
      </c>
      <c r="AB194">
        <v>1324.3</v>
      </c>
      <c r="AC194" s="2">
        <f>(Table2[[#This Row],[Close Price]]/Table2[[#This Row],[Day Low]])-1</f>
        <v>4.0034071550256733E-3</v>
      </c>
      <c r="AD194" s="2">
        <f>(Table2[[#This Row],[Day High]]/Table2[[#This Row],[Close Price]])-1</f>
        <v>3.0711801136845684E-2</v>
      </c>
      <c r="AE194" s="2">
        <f>(Table2[[#This Row],[Close Price]]/Table2[[#This Row],[Current Week Low]])-1</f>
        <v>6.5755764304014086E-3</v>
      </c>
      <c r="AF194" s="2">
        <f>(Table2[[#This Row],[Current Week High]]/Table2[[#This Row],[Close Price]])-1</f>
        <v>3.5038601849495254E-2</v>
      </c>
      <c r="AG194" s="2">
        <f>(Table2[[#This Row],[Close Price]]/Table2[[#This Row],[Current Month Low]])-1</f>
        <v>1.8579329415831403E-2</v>
      </c>
      <c r="AH194" s="2">
        <f>(Table2[[#This Row],[Current Month High]]/Table2[[#This Row],[Close Price]])-1</f>
        <v>0.12352591838466109</v>
      </c>
      <c r="AI194">
        <v>12.3525918384661</v>
      </c>
      <c r="AJ194">
        <v>107.60898282694799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-0.03</v>
      </c>
      <c r="AM194" t="s">
        <v>10655</v>
      </c>
      <c r="AN194">
        <v>-3.99</v>
      </c>
      <c r="AO194" t="s">
        <v>10655</v>
      </c>
      <c r="AP194">
        <v>8.9283216148428005E-2</v>
      </c>
      <c r="AQ194">
        <f>(Table2[[#This Row],[Sharpe Ratio]]-AVERAGE(Table2[Sharpe Ratio]))/_xlfn.STDEV.P(Table2[Sharpe Ratio])</f>
        <v>0.26323777507563367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0.67449349426867966</v>
      </c>
      <c r="AS194">
        <f>_xlfn.RANK.AVG(Table2[[#This Row],[1Y Return vs Nifty Z-Score]],Table2[1Y Return vs Nifty Z-Score])</f>
        <v>195</v>
      </c>
      <c r="AT194">
        <f>_xlfn.RANK.AVG(Table2[[#This Row],[6M Return vs Nifty Z-Score]],Table2[6M Return vs Nifty Z-Score])</f>
        <v>243</v>
      </c>
      <c r="AU194">
        <f>_xlfn.RANK.AVG(Table2[[#This Row],[Sharpe Ratio Z-Score]],Table2[Sharpe Ratio Z-Score])</f>
        <v>271</v>
      </c>
      <c r="AV194">
        <f>(Table2[[#This Row],[Rank 1Y]]+Table2[[#This Row],[Rank 6M]]+Table2[[#This Row],[Rank Sharpe]])/3</f>
        <v>236.33333333333334</v>
      </c>
    </row>
    <row r="195" spans="1:48" x14ac:dyDescent="0.3">
      <c r="A195" t="s">
        <v>401</v>
      </c>
      <c r="B195" t="s">
        <v>402</v>
      </c>
      <c r="C195" t="s">
        <v>10618</v>
      </c>
      <c r="D195" t="s">
        <v>127</v>
      </c>
      <c r="E195">
        <v>60090.139059300003</v>
      </c>
      <c r="F195">
        <v>730.8</v>
      </c>
      <c r="G195">
        <v>41.776391866864202</v>
      </c>
      <c r="H195">
        <f>(Table2[[#This Row],[1Y Return vs Nifty]]-AVERAGE(Table2[1Y Return vs Nifty]))/_xlfn.STDEV.P(Table2[1Y Return vs Nifty])</f>
        <v>0.15742092625041765</v>
      </c>
      <c r="I195">
        <v>-4.2093678846995299</v>
      </c>
      <c r="J195">
        <f>(Table2[[#This Row],[1M Return vs Nifty]]-AVERAGE(Table2[1M Return vs Nifty]))/_xlfn.STDEV.P(Table2[1M Return vs Nifty])</f>
        <v>-0.58894133001547144</v>
      </c>
      <c r="K195">
        <v>1.9380450291462601</v>
      </c>
      <c r="L195">
        <f>(Table2[[#This Row],[6M Return vs Nifty]]-AVERAGE(Table2[6M Return vs Nifty]))/_xlfn.STDEV.P(Table2[6M Return vs Nifty])</f>
        <v>-0.19460284860130408</v>
      </c>
      <c r="M195">
        <v>2.8779944129477499</v>
      </c>
      <c r="N195">
        <f>(Table2[[#This Row],[1W Return vs Nifty]]-AVERAGE(Table2[1W Return vs Nifty]))/_xlfn.STDEV.P(Table2[1W Return vs Nifty])</f>
        <v>1.3457580639359016E-2</v>
      </c>
      <c r="O195">
        <v>722.16</v>
      </c>
      <c r="P195">
        <v>737.59892995873201</v>
      </c>
      <c r="Q195">
        <v>658.427824138765</v>
      </c>
      <c r="R195">
        <v>57.911213186525998</v>
      </c>
      <c r="S195" s="2">
        <f>(Table2[[#This Row],[Close Price]]-Table2[[#This Row],[20D EMA]])/Table2[[#This Row],[20D EMA]]</f>
        <v>1.1964107676969074E-2</v>
      </c>
      <c r="T195" s="2">
        <f>(Table2[[#This Row],[Close Price]]-Table2[[#This Row],[50D EMA]])/Table2[[#This Row],[50D EMA]]</f>
        <v>-9.2176516024941278E-3</v>
      </c>
      <c r="U195" s="2">
        <f>(Table2[[#This Row],[Close Price]]-Table2[[#This Row],[200D EMA]])/Table2[[#This Row],[200D EMA]]</f>
        <v>0.10991664265692144</v>
      </c>
      <c r="V195">
        <v>0.595419916245717</v>
      </c>
      <c r="W195">
        <v>726.5</v>
      </c>
      <c r="X195">
        <v>741</v>
      </c>
      <c r="Y195">
        <v>704.5</v>
      </c>
      <c r="Z195">
        <v>749</v>
      </c>
      <c r="AA195">
        <v>631</v>
      </c>
      <c r="AB195">
        <v>754.9</v>
      </c>
      <c r="AC195" s="2">
        <f>(Table2[[#This Row],[Close Price]]/Table2[[#This Row],[Day Low]])-1</f>
        <v>5.918788713007439E-3</v>
      </c>
      <c r="AD195" s="2">
        <f>(Table2[[#This Row],[Day High]]/Table2[[#This Row],[Close Price]])-1</f>
        <v>1.3957307060755486E-2</v>
      </c>
      <c r="AE195" s="2">
        <f>(Table2[[#This Row],[Close Price]]/Table2[[#This Row],[Current Week Low]])-1</f>
        <v>3.7331440738112009E-2</v>
      </c>
      <c r="AF195" s="2">
        <f>(Table2[[#This Row],[Current Week High]]/Table2[[#This Row],[Close Price]])-1</f>
        <v>2.4904214559386961E-2</v>
      </c>
      <c r="AG195" s="2">
        <f>(Table2[[#This Row],[Close Price]]/Table2[[#This Row],[Current Month Low]])-1</f>
        <v>0.15816164817749589</v>
      </c>
      <c r="AH195" s="2">
        <f>(Table2[[#This Row],[Current Month High]]/Table2[[#This Row],[Close Price]])-1</f>
        <v>3.2977558839627941E-2</v>
      </c>
      <c r="AI195">
        <v>16.037219485495299</v>
      </c>
      <c r="AJ195">
        <v>77.2065955383123</v>
      </c>
      <c r="AK195" t="str">
        <f>IF(AND(Table2[[#This Row],[20D EMA]]&gt;Table2[[#This Row],[50D EMA]],Table2[[#This Row],[50D EMA]]&gt;Table2[[#This Row],[200D EMA]]),"Uptrend","Downtrend/NoTrend")</f>
        <v>Downtrend/NoTrend</v>
      </c>
      <c r="AL195">
        <v>-7.0000000000000007E-2</v>
      </c>
      <c r="AM195" t="s">
        <v>10655</v>
      </c>
      <c r="AN195">
        <v>10.75</v>
      </c>
      <c r="AO195" t="s">
        <v>10656</v>
      </c>
      <c r="AP195">
        <v>0.178250964145869</v>
      </c>
      <c r="AQ195">
        <f>(Table2[[#This Row],[Sharpe Ratio]]-AVERAGE(Table2[Sharpe Ratio]))/_xlfn.STDEV.P(Table2[Sharpe Ratio])</f>
        <v>1.2875658300062984</v>
      </c>
      <c r="AR1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5">
        <f>_xlfn.RANK.AVG(Table2[[#This Row],[1Y Return vs Nifty Z-Score]],Table2[1Y Return vs Nifty Z-Score])</f>
        <v>252</v>
      </c>
      <c r="AT195">
        <f>_xlfn.RANK.AVG(Table2[[#This Row],[6M Return vs Nifty Z-Score]],Table2[6M Return vs Nifty Z-Score])</f>
        <v>383</v>
      </c>
      <c r="AU195">
        <f>_xlfn.RANK.AVG(Table2[[#This Row],[Sharpe Ratio Z-Score]],Table2[Sharpe Ratio Z-Score])</f>
        <v>74</v>
      </c>
      <c r="AV195">
        <f>(Table2[[#This Row],[Rank 1Y]]+Table2[[#This Row],[Rank 6M]]+Table2[[#This Row],[Rank Sharpe]])/3</f>
        <v>236.33333333333334</v>
      </c>
    </row>
    <row r="196" spans="1:48" x14ac:dyDescent="0.3">
      <c r="A196" t="s">
        <v>340</v>
      </c>
      <c r="B196" t="s">
        <v>341</v>
      </c>
      <c r="C196" t="s">
        <v>10610</v>
      </c>
      <c r="D196" t="s">
        <v>290</v>
      </c>
      <c r="E196">
        <v>75881.502190725005</v>
      </c>
      <c r="F196">
        <v>4882.5</v>
      </c>
      <c r="G196">
        <v>67.436164644052297</v>
      </c>
      <c r="H196">
        <f>(Table2[[#This Row],[1Y Return vs Nifty]]-AVERAGE(Table2[1Y Return vs Nifty]))/_xlfn.STDEV.P(Table2[1Y Return vs Nifty])</f>
        <v>0.55752464187909789</v>
      </c>
      <c r="I196">
        <v>2.9705445677344202</v>
      </c>
      <c r="J196">
        <f>(Table2[[#This Row],[1M Return vs Nifty]]-AVERAGE(Table2[1M Return vs Nifty]))/_xlfn.STDEV.P(Table2[1M Return vs Nifty])</f>
        <v>2.6936992094530106E-2</v>
      </c>
      <c r="K196">
        <v>1.1081035913289401</v>
      </c>
      <c r="L196">
        <f>(Table2[[#This Row],[6M Return vs Nifty]]-AVERAGE(Table2[6M Return vs Nifty]))/_xlfn.STDEV.P(Table2[6M Return vs Nifty])</f>
        <v>-0.22274431680802684</v>
      </c>
      <c r="M196">
        <v>9.1991867433060606E-2</v>
      </c>
      <c r="N196">
        <f>(Table2[[#This Row],[1W Return vs Nifty]]-AVERAGE(Table2[1W Return vs Nifty]))/_xlfn.STDEV.P(Table2[1W Return vs Nifty])</f>
        <v>-0.59752016441365441</v>
      </c>
      <c r="O196">
        <v>4773.1899999999996</v>
      </c>
      <c r="P196">
        <v>4538.3158637753904</v>
      </c>
      <c r="Q196">
        <v>3910.4259952300199</v>
      </c>
      <c r="R196">
        <v>71.055020985673707</v>
      </c>
      <c r="S196" s="2">
        <f>(Table2[[#This Row],[Close Price]]-Table2[[#This Row],[20D EMA]])/Table2[[#This Row],[20D EMA]]</f>
        <v>2.290082732931235E-2</v>
      </c>
      <c r="T196" s="2">
        <f>(Table2[[#This Row],[Close Price]]-Table2[[#This Row],[50D EMA]])/Table2[[#This Row],[50D EMA]]</f>
        <v>7.5839616843743754E-2</v>
      </c>
      <c r="U196" s="2">
        <f>(Table2[[#This Row],[Close Price]]-Table2[[#This Row],[200D EMA]])/Table2[[#This Row],[200D EMA]]</f>
        <v>0.24858519403147547</v>
      </c>
      <c r="V196">
        <v>0.585955295971607</v>
      </c>
      <c r="W196">
        <v>4855</v>
      </c>
      <c r="X196">
        <v>4968</v>
      </c>
      <c r="Y196">
        <v>4818.8999999999996</v>
      </c>
      <c r="Z196">
        <v>4997.7</v>
      </c>
      <c r="AA196">
        <v>4409.1000000000004</v>
      </c>
      <c r="AB196">
        <v>4997.7</v>
      </c>
      <c r="AC196" s="2">
        <f>(Table2[[#This Row],[Close Price]]/Table2[[#This Row],[Day Low]])-1</f>
        <v>5.6642636457260309E-3</v>
      </c>
      <c r="AD196" s="2">
        <f>(Table2[[#This Row],[Day High]]/Table2[[#This Row],[Close Price]])-1</f>
        <v>1.7511520737327091E-2</v>
      </c>
      <c r="AE196" s="2">
        <f>(Table2[[#This Row],[Close Price]]/Table2[[#This Row],[Current Week Low]])-1</f>
        <v>1.3198032746062349E-2</v>
      </c>
      <c r="AF196" s="2">
        <f>(Table2[[#This Row],[Current Week High]]/Table2[[#This Row],[Close Price]])-1</f>
        <v>2.3594470046082838E-2</v>
      </c>
      <c r="AG196" s="2">
        <f>(Table2[[#This Row],[Close Price]]/Table2[[#This Row],[Current Month Low]])-1</f>
        <v>0.10736885078587455</v>
      </c>
      <c r="AH196" s="2">
        <f>(Table2[[#This Row],[Current Month High]]/Table2[[#This Row],[Close Price]])-1</f>
        <v>2.3594470046082838E-2</v>
      </c>
      <c r="AI196">
        <v>2.3594470046082798</v>
      </c>
      <c r="AJ196">
        <v>95.777697582100302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0.15</v>
      </c>
      <c r="AM196" t="s">
        <v>10656</v>
      </c>
      <c r="AN196">
        <v>8.51</v>
      </c>
      <c r="AO196" t="s">
        <v>10656</v>
      </c>
      <c r="AP196">
        <v>0.135374982643296</v>
      </c>
      <c r="AQ196">
        <f>(Table2[[#This Row],[Sharpe Ratio]]-AVERAGE(Table2[Sharpe Ratio]))/_xlfn.STDEV.P(Table2[Sharpe Ratio])</f>
        <v>0.79391423463224209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0.55811138738418886</v>
      </c>
      <c r="AS196">
        <f>_xlfn.RANK.AVG(Table2[[#This Row],[1Y Return vs Nifty Z-Score]],Table2[1Y Return vs Nifty Z-Score])</f>
        <v>160</v>
      </c>
      <c r="AT196">
        <f>_xlfn.RANK.AVG(Table2[[#This Row],[6M Return vs Nifty Z-Score]],Table2[6M Return vs Nifty Z-Score])</f>
        <v>394</v>
      </c>
      <c r="AU196">
        <f>_xlfn.RANK.AVG(Table2[[#This Row],[Sharpe Ratio Z-Score]],Table2[Sharpe Ratio Z-Score])</f>
        <v>157</v>
      </c>
      <c r="AV196">
        <f>(Table2[[#This Row],[Rank 1Y]]+Table2[[#This Row],[Rank 6M]]+Table2[[#This Row],[Rank Sharpe]])/3</f>
        <v>237</v>
      </c>
    </row>
    <row r="197" spans="1:48" x14ac:dyDescent="0.3">
      <c r="A197" t="s">
        <v>225</v>
      </c>
      <c r="B197" t="s">
        <v>226</v>
      </c>
      <c r="C197" t="s">
        <v>10611</v>
      </c>
      <c r="D197" t="s">
        <v>54</v>
      </c>
      <c r="E197">
        <v>118187.17855</v>
      </c>
      <c r="F197">
        <v>3126.55</v>
      </c>
      <c r="G197">
        <v>41.137132891511698</v>
      </c>
      <c r="H197">
        <f>(Table2[[#This Row],[1Y Return vs Nifty]]-AVERAGE(Table2[1Y Return vs Nifty]))/_xlfn.STDEV.P(Table2[1Y Return vs Nifty])</f>
        <v>0.14745318828529808</v>
      </c>
      <c r="I197">
        <v>10.466194315146099</v>
      </c>
      <c r="J197">
        <f>(Table2[[#This Row],[1M Return vs Nifty]]-AVERAGE(Table2[1M Return vs Nifty]))/_xlfn.STDEV.P(Table2[1M Return vs Nifty])</f>
        <v>0.66989861873598389</v>
      </c>
      <c r="K197">
        <v>16.099663873423602</v>
      </c>
      <c r="L197">
        <f>(Table2[[#This Row],[6M Return vs Nifty]]-AVERAGE(Table2[6M Return vs Nifty]))/_xlfn.STDEV.P(Table2[6M Return vs Nifty])</f>
        <v>0.28558614823931128</v>
      </c>
      <c r="M197">
        <v>6.5637757930907199</v>
      </c>
      <c r="N197">
        <f>(Table2[[#This Row],[1W Return vs Nifty]]-AVERAGE(Table2[1W Return vs Nifty]))/_xlfn.STDEV.P(Table2[1W Return vs Nifty])</f>
        <v>0.82175920980463713</v>
      </c>
      <c r="O197">
        <v>2989.24</v>
      </c>
      <c r="P197">
        <v>2858.7305507672199</v>
      </c>
      <c r="Q197">
        <v>2464.7767017337801</v>
      </c>
      <c r="R197">
        <v>70.090500638274804</v>
      </c>
      <c r="S197" s="2">
        <f>(Table2[[#This Row],[Close Price]]-Table2[[#This Row],[20D EMA]])/Table2[[#This Row],[20D EMA]]</f>
        <v>4.5934752646157692E-2</v>
      </c>
      <c r="T197" s="2">
        <f>(Table2[[#This Row],[Close Price]]-Table2[[#This Row],[50D EMA]])/Table2[[#This Row],[50D EMA]]</f>
        <v>9.368474729488005E-2</v>
      </c>
      <c r="U197" s="2">
        <f>(Table2[[#This Row],[Close Price]]-Table2[[#This Row],[200D EMA]])/Table2[[#This Row],[200D EMA]]</f>
        <v>0.26849219152417081</v>
      </c>
      <c r="V197">
        <v>0.75910550537578803</v>
      </c>
      <c r="W197">
        <v>3117.7</v>
      </c>
      <c r="X197">
        <v>3162.3</v>
      </c>
      <c r="Y197">
        <v>3013.05</v>
      </c>
      <c r="Z197">
        <v>3190</v>
      </c>
      <c r="AA197">
        <v>2808.1</v>
      </c>
      <c r="AB197">
        <v>3190</v>
      </c>
      <c r="AC197" s="2">
        <f>(Table2[[#This Row],[Close Price]]/Table2[[#This Row],[Day Low]])-1</f>
        <v>2.8386310421144589E-3</v>
      </c>
      <c r="AD197" s="2">
        <f>(Table2[[#This Row],[Day High]]/Table2[[#This Row],[Close Price]])-1</f>
        <v>1.1434328573027841E-2</v>
      </c>
      <c r="AE197" s="2">
        <f>(Table2[[#This Row],[Close Price]]/Table2[[#This Row],[Current Week Low]])-1</f>
        <v>3.7669471133900956E-2</v>
      </c>
      <c r="AF197" s="2">
        <f>(Table2[[#This Row],[Current Week High]]/Table2[[#This Row],[Close Price]])-1</f>
        <v>2.0293934208632569E-2</v>
      </c>
      <c r="AG197" s="2">
        <f>(Table2[[#This Row],[Close Price]]/Table2[[#This Row],[Current Month Low]])-1</f>
        <v>0.11340408105124467</v>
      </c>
      <c r="AH197" s="2">
        <f>(Table2[[#This Row],[Current Month High]]/Table2[[#This Row],[Close Price]])-1</f>
        <v>2.0293934208632569E-2</v>
      </c>
      <c r="AI197">
        <v>2.0293934208632498</v>
      </c>
      <c r="AJ197">
        <v>77.559133373086794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0.24</v>
      </c>
      <c r="AM197" t="s">
        <v>10656</v>
      </c>
      <c r="AN197">
        <v>10.210000000000001</v>
      </c>
      <c r="AO197" t="s">
        <v>10656</v>
      </c>
      <c r="AP197">
        <v>0.108942388845196</v>
      </c>
      <c r="AQ197">
        <f>(Table2[[#This Row],[Sharpe Ratio]]-AVERAGE(Table2[Sharpe Ratio]))/_xlfn.STDEV.P(Table2[Sharpe Ratio])</f>
        <v>0.48958319331197714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2.4142803583772077</v>
      </c>
      <c r="AS197">
        <f>_xlfn.RANK.AVG(Table2[[#This Row],[1Y Return vs Nifty Z-Score]],Table2[1Y Return vs Nifty Z-Score])</f>
        <v>256</v>
      </c>
      <c r="AT197">
        <f>_xlfn.RANK.AVG(Table2[[#This Row],[6M Return vs Nifty Z-Score]],Table2[6M Return vs Nifty Z-Score])</f>
        <v>240</v>
      </c>
      <c r="AU197">
        <f>_xlfn.RANK.AVG(Table2[[#This Row],[Sharpe Ratio Z-Score]],Table2[Sharpe Ratio Z-Score])</f>
        <v>216</v>
      </c>
      <c r="AV197">
        <f>(Table2[[#This Row],[Rank 1Y]]+Table2[[#This Row],[Rank 6M]]+Table2[[#This Row],[Rank Sharpe]])/3</f>
        <v>237.33333333333334</v>
      </c>
    </row>
    <row r="198" spans="1:48" x14ac:dyDescent="0.3">
      <c r="A198" t="s">
        <v>783</v>
      </c>
      <c r="B198" t="s">
        <v>784</v>
      </c>
      <c r="C198" t="s">
        <v>10613</v>
      </c>
      <c r="D198" t="s">
        <v>40</v>
      </c>
      <c r="E198">
        <v>20936.40083766</v>
      </c>
      <c r="F198">
        <v>555.70000000000005</v>
      </c>
      <c r="G198">
        <v>40.703596686880203</v>
      </c>
      <c r="H198">
        <f>(Table2[[#This Row],[1Y Return vs Nifty]]-AVERAGE(Table2[1Y Return vs Nifty]))/_xlfn.STDEV.P(Table2[1Y Return vs Nifty])</f>
        <v>0.14069321235570509</v>
      </c>
      <c r="I198">
        <v>14.009287951234599</v>
      </c>
      <c r="J198">
        <f>(Table2[[#This Row],[1M Return vs Nifty]]-AVERAGE(Table2[1M Return vs Nifty]))/_xlfn.STDEV.P(Table2[1M Return vs Nifty])</f>
        <v>0.97381800189407308</v>
      </c>
      <c r="K198">
        <v>6.5574985351310398</v>
      </c>
      <c r="L198">
        <f>(Table2[[#This Row],[6M Return vs Nifty]]-AVERAGE(Table2[6M Return vs Nifty]))/_xlfn.STDEV.P(Table2[6M Return vs Nifty])</f>
        <v>-3.7967454767987782E-2</v>
      </c>
      <c r="M198">
        <v>3.3696996955260698</v>
      </c>
      <c r="N198">
        <f>(Table2[[#This Row],[1W Return vs Nifty]]-AVERAGE(Table2[1W Return vs Nifty]))/_xlfn.STDEV.P(Table2[1W Return vs Nifty])</f>
        <v>0.12128985281872866</v>
      </c>
      <c r="O198">
        <v>542.87</v>
      </c>
      <c r="P198">
        <v>510.71824424533901</v>
      </c>
      <c r="Q198">
        <v>447.37820293398198</v>
      </c>
      <c r="R198">
        <v>71.456070965481203</v>
      </c>
      <c r="S198" s="2">
        <f>(Table2[[#This Row],[Close Price]]-Table2[[#This Row],[20D EMA]])/Table2[[#This Row],[20D EMA]]</f>
        <v>2.3633650781955239E-2</v>
      </c>
      <c r="T198" s="2">
        <f>(Table2[[#This Row],[Close Price]]-Table2[[#This Row],[50D EMA]])/Table2[[#This Row],[50D EMA]]</f>
        <v>8.8075482443608744E-2</v>
      </c>
      <c r="U198" s="2">
        <f>(Table2[[#This Row],[Close Price]]-Table2[[#This Row],[200D EMA]])/Table2[[#This Row],[200D EMA]]</f>
        <v>0.24212578162195963</v>
      </c>
      <c r="V198">
        <v>0.55255905570188901</v>
      </c>
      <c r="W198">
        <v>553.1</v>
      </c>
      <c r="X198">
        <v>573</v>
      </c>
      <c r="Y198">
        <v>549.15</v>
      </c>
      <c r="Z198">
        <v>575</v>
      </c>
      <c r="AA198">
        <v>499.6</v>
      </c>
      <c r="AB198">
        <v>593.45000000000005</v>
      </c>
      <c r="AC198" s="2">
        <f>(Table2[[#This Row],[Close Price]]/Table2[[#This Row],[Day Low]])-1</f>
        <v>4.7007774362683996E-3</v>
      </c>
      <c r="AD198" s="2">
        <f>(Table2[[#This Row],[Day High]]/Table2[[#This Row],[Close Price]])-1</f>
        <v>3.1131905704516738E-2</v>
      </c>
      <c r="AE198" s="2">
        <f>(Table2[[#This Row],[Close Price]]/Table2[[#This Row],[Current Week Low]])-1</f>
        <v>1.1927524355822783E-2</v>
      </c>
      <c r="AF198" s="2">
        <f>(Table2[[#This Row],[Current Week High]]/Table2[[#This Row],[Close Price]])-1</f>
        <v>3.473096994781355E-2</v>
      </c>
      <c r="AG198" s="2">
        <f>(Table2[[#This Row],[Close Price]]/Table2[[#This Row],[Current Month Low]])-1</f>
        <v>0.11228983186549235</v>
      </c>
      <c r="AH198" s="2">
        <f>(Table2[[#This Row],[Current Month High]]/Table2[[#This Row],[Close Price]])-1</f>
        <v>6.7932337592226055E-2</v>
      </c>
      <c r="AI198">
        <v>6.7932337592226002</v>
      </c>
      <c r="AJ198">
        <v>71.857120766970695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0.23</v>
      </c>
      <c r="AM198" t="s">
        <v>10656</v>
      </c>
      <c r="AN198">
        <v>3.61</v>
      </c>
      <c r="AO198" t="s">
        <v>10656</v>
      </c>
      <c r="AP198">
        <v>0.148399166346037</v>
      </c>
      <c r="AQ198">
        <f>(Table2[[#This Row],[Sharpe Ratio]]-AVERAGE(Table2[Sharpe Ratio]))/_xlfn.STDEV.P(Table2[Sharpe Ratio])</f>
        <v>0.94386786456645244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2.1417014768669711</v>
      </c>
      <c r="AS198">
        <f>_xlfn.RANK.AVG(Table2[[#This Row],[1Y Return vs Nifty Z-Score]],Table2[1Y Return vs Nifty Z-Score])</f>
        <v>259</v>
      </c>
      <c r="AT198">
        <f>_xlfn.RANK.AVG(Table2[[#This Row],[6M Return vs Nifty Z-Score]],Table2[6M Return vs Nifty Z-Score])</f>
        <v>326</v>
      </c>
      <c r="AU198">
        <f>_xlfn.RANK.AVG(Table2[[#This Row],[Sharpe Ratio Z-Score]],Table2[Sharpe Ratio Z-Score])</f>
        <v>128</v>
      </c>
      <c r="AV198">
        <f>(Table2[[#This Row],[Rank 1Y]]+Table2[[#This Row],[Rank 6M]]+Table2[[#This Row],[Rank Sharpe]])/3</f>
        <v>237.66666666666666</v>
      </c>
    </row>
    <row r="199" spans="1:48" x14ac:dyDescent="0.3">
      <c r="A199" t="s">
        <v>55</v>
      </c>
      <c r="B199" t="s">
        <v>56</v>
      </c>
      <c r="C199" t="s">
        <v>10609</v>
      </c>
      <c r="D199" t="s">
        <v>57</v>
      </c>
      <c r="E199">
        <v>408041.35604660999</v>
      </c>
      <c r="F199">
        <v>318.89999999999998</v>
      </c>
      <c r="G199">
        <v>54.044569370376799</v>
      </c>
      <c r="H199">
        <f>(Table2[[#This Row],[1Y Return vs Nifty]]-AVERAGE(Table2[1Y Return vs Nifty]))/_xlfn.STDEV.P(Table2[1Y Return vs Nifty])</f>
        <v>0.3487142570904842</v>
      </c>
      <c r="I199">
        <v>-0.29908332704732099</v>
      </c>
      <c r="J199">
        <f>(Table2[[#This Row],[1M Return vs Nifty]]-AVERAGE(Table2[1M Return vs Nifty]))/_xlfn.STDEV.P(Table2[1M Return vs Nifty])</f>
        <v>-0.25352505463691788</v>
      </c>
      <c r="K199">
        <v>5.40444181360367</v>
      </c>
      <c r="L199">
        <f>(Table2[[#This Row],[6M Return vs Nifty]]-AVERAGE(Table2[6M Return vs Nifty]))/_xlfn.STDEV.P(Table2[6M Return vs Nifty])</f>
        <v>-7.706504357467274E-2</v>
      </c>
      <c r="M199">
        <v>-3.6002182248477199</v>
      </c>
      <c r="N199">
        <f>(Table2[[#This Row],[1W Return vs Nifty]]-AVERAGE(Table2[1W Return vs Nifty]))/_xlfn.STDEV.P(Table2[1W Return vs Nifty])</f>
        <v>-1.4072316271958751</v>
      </c>
      <c r="O199">
        <v>325.08</v>
      </c>
      <c r="P199">
        <v>311.005927592484</v>
      </c>
      <c r="Q199">
        <v>265.43248871362903</v>
      </c>
      <c r="R199">
        <v>45.247828756507602</v>
      </c>
      <c r="S199" s="2">
        <f>(Table2[[#This Row],[Close Price]]-Table2[[#This Row],[20D EMA]])/Table2[[#This Row],[20D EMA]]</f>
        <v>-1.9010705057216706E-2</v>
      </c>
      <c r="T199" s="2">
        <f>(Table2[[#This Row],[Close Price]]-Table2[[#This Row],[50D EMA]])/Table2[[#This Row],[50D EMA]]</f>
        <v>2.538238569478234E-2</v>
      </c>
      <c r="U199" s="2">
        <f>(Table2[[#This Row],[Close Price]]-Table2[[#This Row],[200D EMA]])/Table2[[#This Row],[200D EMA]]</f>
        <v>0.20143544426491142</v>
      </c>
      <c r="V199">
        <v>0.80643373439713995</v>
      </c>
      <c r="W199">
        <v>317.55</v>
      </c>
      <c r="X199">
        <v>324.8</v>
      </c>
      <c r="Y199">
        <v>317.55</v>
      </c>
      <c r="Z199">
        <v>338.75</v>
      </c>
      <c r="AA199">
        <v>305.14999999999998</v>
      </c>
      <c r="AB199">
        <v>345</v>
      </c>
      <c r="AC199" s="2">
        <f>(Table2[[#This Row],[Close Price]]/Table2[[#This Row],[Day Low]])-1</f>
        <v>4.2512990080301183E-3</v>
      </c>
      <c r="AD199" s="2">
        <f>(Table2[[#This Row],[Day High]]/Table2[[#This Row],[Close Price]])-1</f>
        <v>1.8501097522734433E-2</v>
      </c>
      <c r="AE199" s="2">
        <f>(Table2[[#This Row],[Close Price]]/Table2[[#This Row],[Current Week Low]])-1</f>
        <v>4.2512990080301183E-3</v>
      </c>
      <c r="AF199" s="2">
        <f>(Table2[[#This Row],[Current Week High]]/Table2[[#This Row],[Close Price]])-1</f>
        <v>6.2245217936657271E-2</v>
      </c>
      <c r="AG199" s="2">
        <f>(Table2[[#This Row],[Close Price]]/Table2[[#This Row],[Current Month Low]])-1</f>
        <v>4.5059806652465895E-2</v>
      </c>
      <c r="AH199" s="2">
        <f>(Table2[[#This Row],[Current Month High]]/Table2[[#This Row],[Close Price]])-1</f>
        <v>8.1843838193791152E-2</v>
      </c>
      <c r="AI199">
        <v>8.1843838193791107</v>
      </c>
      <c r="AJ199">
        <v>84.5486111111111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0.17</v>
      </c>
      <c r="AM199" t="s">
        <v>10656</v>
      </c>
      <c r="AN199">
        <v>4.18</v>
      </c>
      <c r="AO199" t="s">
        <v>10656</v>
      </c>
      <c r="AP199">
        <v>0.12962819680507801</v>
      </c>
      <c r="AQ199">
        <f>(Table2[[#This Row],[Sharpe Ratio]]-AVERAGE(Table2[Sharpe Ratio]))/_xlfn.STDEV.P(Table2[Sharpe Ratio])</f>
        <v>0.72774875228312996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-0.66135871603385143</v>
      </c>
      <c r="AS199">
        <f>_xlfn.RANK.AVG(Table2[[#This Row],[1Y Return vs Nifty Z-Score]],Table2[1Y Return vs Nifty Z-Score])</f>
        <v>199</v>
      </c>
      <c r="AT199">
        <f>_xlfn.RANK.AVG(Table2[[#This Row],[6M Return vs Nifty Z-Score]],Table2[6M Return vs Nifty Z-Score])</f>
        <v>342</v>
      </c>
      <c r="AU199">
        <f>_xlfn.RANK.AVG(Table2[[#This Row],[Sharpe Ratio Z-Score]],Table2[Sharpe Ratio Z-Score])</f>
        <v>173</v>
      </c>
      <c r="AV199">
        <f>(Table2[[#This Row],[Rank 1Y]]+Table2[[#This Row],[Rank 6M]]+Table2[[#This Row],[Rank Sharpe]])/3</f>
        <v>238</v>
      </c>
    </row>
    <row r="200" spans="1:48" x14ac:dyDescent="0.3">
      <c r="A200" t="s">
        <v>942</v>
      </c>
      <c r="B200" t="s">
        <v>943</v>
      </c>
      <c r="C200" t="s">
        <v>10622</v>
      </c>
      <c r="D200" t="s">
        <v>944</v>
      </c>
      <c r="E200">
        <v>15730.3089019299</v>
      </c>
      <c r="F200">
        <v>1305.55</v>
      </c>
      <c r="G200">
        <v>40.956414028427403</v>
      </c>
      <c r="H200">
        <f>(Table2[[#This Row],[1Y Return vs Nifty]]-AVERAGE(Table2[1Y Return vs Nifty]))/_xlfn.STDEV.P(Table2[1Y Return vs Nifty])</f>
        <v>0.14463530329340529</v>
      </c>
      <c r="I200">
        <v>-7.1365858538514502</v>
      </c>
      <c r="J200">
        <f>(Table2[[#This Row],[1M Return vs Nifty]]-AVERAGE(Table2[1M Return vs Nifty]))/_xlfn.STDEV.P(Table2[1M Return vs Nifty])</f>
        <v>-0.84003214807696314</v>
      </c>
      <c r="K200">
        <v>-0.20949166067911101</v>
      </c>
      <c r="L200">
        <f>(Table2[[#This Row],[6M Return vs Nifty]]-AVERAGE(Table2[6M Return vs Nifty]))/_xlfn.STDEV.P(Table2[6M Return vs Nifty])</f>
        <v>-0.26742104121791826</v>
      </c>
      <c r="M200">
        <v>4.00226804173563</v>
      </c>
      <c r="N200">
        <f>(Table2[[#This Row],[1W Return vs Nifty]]-AVERAGE(Table2[1W Return vs Nifty]))/_xlfn.STDEV.P(Table2[1W Return vs Nifty])</f>
        <v>0.26001376833748896</v>
      </c>
      <c r="O200">
        <v>1323.26</v>
      </c>
      <c r="P200">
        <v>1368.0657077099299</v>
      </c>
      <c r="Q200">
        <v>1218.0501796261699</v>
      </c>
      <c r="R200">
        <v>53.375177802769898</v>
      </c>
      <c r="S200" s="2">
        <f>(Table2[[#This Row],[Close Price]]-Table2[[#This Row],[20D EMA]])/Table2[[#This Row],[20D EMA]]</f>
        <v>-1.3383613197708717E-2</v>
      </c>
      <c r="T200" s="2">
        <f>(Table2[[#This Row],[Close Price]]-Table2[[#This Row],[50D EMA]])/Table2[[#This Row],[50D EMA]]</f>
        <v>-4.5696421858697114E-2</v>
      </c>
      <c r="U200" s="2">
        <f>(Table2[[#This Row],[Close Price]]-Table2[[#This Row],[200D EMA]])/Table2[[#This Row],[200D EMA]]</f>
        <v>7.1835973457747462E-2</v>
      </c>
      <c r="V200">
        <v>0.65768353757346898</v>
      </c>
      <c r="W200">
        <v>1301.5</v>
      </c>
      <c r="X200">
        <v>1326.7</v>
      </c>
      <c r="Y200">
        <v>1274</v>
      </c>
      <c r="Z200">
        <v>1354</v>
      </c>
      <c r="AA200">
        <v>1227.55</v>
      </c>
      <c r="AB200">
        <v>1392.1</v>
      </c>
      <c r="AC200" s="2">
        <f>(Table2[[#This Row],[Close Price]]/Table2[[#This Row],[Day Low]])-1</f>
        <v>3.1117940837495084E-3</v>
      </c>
      <c r="AD200" s="2">
        <f>(Table2[[#This Row],[Day High]]/Table2[[#This Row],[Close Price]])-1</f>
        <v>1.6200068936463641E-2</v>
      </c>
      <c r="AE200" s="2">
        <f>(Table2[[#This Row],[Close Price]]/Table2[[#This Row],[Current Week Low]])-1</f>
        <v>2.4764521193092692E-2</v>
      </c>
      <c r="AF200" s="2">
        <f>(Table2[[#This Row],[Current Week High]]/Table2[[#This Row],[Close Price]])-1</f>
        <v>3.7110796216154096E-2</v>
      </c>
      <c r="AG200" s="2">
        <f>(Table2[[#This Row],[Close Price]]/Table2[[#This Row],[Current Month Low]])-1</f>
        <v>6.3541199951122174E-2</v>
      </c>
      <c r="AH200" s="2">
        <f>(Table2[[#This Row],[Current Month High]]/Table2[[#This Row],[Close Price]])-1</f>
        <v>6.6293899122974898E-2</v>
      </c>
      <c r="AI200">
        <v>29.830339703573198</v>
      </c>
      <c r="AJ200">
        <v>102.61503841080101</v>
      </c>
      <c r="AK200" t="str">
        <f>IF(AND(Table2[[#This Row],[20D EMA]]&gt;Table2[[#This Row],[50D EMA]],Table2[[#This Row],[50D EMA]]&gt;Table2[[#This Row],[200D EMA]]),"Uptrend","Downtrend/NoTrend")</f>
        <v>Downtrend/NoTrend</v>
      </c>
      <c r="AL200">
        <v>-0.09</v>
      </c>
      <c r="AM200" t="s">
        <v>10655</v>
      </c>
      <c r="AN200">
        <v>2.81</v>
      </c>
      <c r="AO200" t="s">
        <v>10656</v>
      </c>
      <c r="AP200">
        <v>0.19286316863358899</v>
      </c>
      <c r="AQ200">
        <f>(Table2[[#This Row],[Sharpe Ratio]]-AVERAGE(Table2[Sharpe Ratio]))/_xlfn.STDEV.P(Table2[Sharpe Ratio])</f>
        <v>1.4558030995568985</v>
      </c>
      <c r="AR2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0">
        <f>_xlfn.RANK.AVG(Table2[[#This Row],[1Y Return vs Nifty Z-Score]],Table2[1Y Return vs Nifty Z-Score])</f>
        <v>257</v>
      </c>
      <c r="AT200">
        <f>_xlfn.RANK.AVG(Table2[[#This Row],[6M Return vs Nifty Z-Score]],Table2[6M Return vs Nifty Z-Score])</f>
        <v>408</v>
      </c>
      <c r="AU200">
        <f>_xlfn.RANK.AVG(Table2[[#This Row],[Sharpe Ratio Z-Score]],Table2[Sharpe Ratio Z-Score])</f>
        <v>51</v>
      </c>
      <c r="AV200">
        <f>(Table2[[#This Row],[Rank 1Y]]+Table2[[#This Row],[Rank 6M]]+Table2[[#This Row],[Rank Sharpe]])/3</f>
        <v>238.66666666666666</v>
      </c>
    </row>
    <row r="201" spans="1:48" x14ac:dyDescent="0.3">
      <c r="A201" t="s">
        <v>1021</v>
      </c>
      <c r="B201" t="s">
        <v>1022</v>
      </c>
      <c r="C201" t="s">
        <v>10622</v>
      </c>
      <c r="D201" t="s">
        <v>163</v>
      </c>
      <c r="E201">
        <v>13621.075751</v>
      </c>
      <c r="F201">
        <v>610.95000000000005</v>
      </c>
      <c r="G201">
        <v>16.333753483849399</v>
      </c>
      <c r="H201">
        <f>(Table2[[#This Row],[1Y Return vs Nifty]]-AVERAGE(Table2[1Y Return vs Nifty]))/_xlfn.STDEV.P(Table2[1Y Return vs Nifty])</f>
        <v>-0.2392970899547372</v>
      </c>
      <c r="I201">
        <v>-5.5131167663558402</v>
      </c>
      <c r="J201">
        <f>(Table2[[#This Row],[1M Return vs Nifty]]-AVERAGE(Table2[1M Return vs Nifty]))/_xlfn.STDEV.P(Table2[1M Return vs Nifty])</f>
        <v>-0.70077426377430629</v>
      </c>
      <c r="K201">
        <v>8.1713860964160698</v>
      </c>
      <c r="L201">
        <f>(Table2[[#This Row],[6M Return vs Nifty]]-AVERAGE(Table2[6M Return vs Nifty]))/_xlfn.STDEV.P(Table2[6M Return vs Nifty])</f>
        <v>1.6755882838303513E-2</v>
      </c>
      <c r="M201">
        <v>0.62824024527123501</v>
      </c>
      <c r="N201">
        <f>(Table2[[#This Row],[1W Return vs Nifty]]-AVERAGE(Table2[1W Return vs Nifty]))/_xlfn.STDEV.P(Table2[1W Return vs Nifty])</f>
        <v>-0.47991947334200408</v>
      </c>
      <c r="O201">
        <v>608.66</v>
      </c>
      <c r="P201">
        <v>609.398645433615</v>
      </c>
      <c r="Q201">
        <v>532.61706362132702</v>
      </c>
      <c r="R201">
        <v>51.452010712592802</v>
      </c>
      <c r="S201" s="2">
        <f>(Table2[[#This Row],[Close Price]]-Table2[[#This Row],[20D EMA]])/Table2[[#This Row],[20D EMA]]</f>
        <v>3.7623632241318263E-3</v>
      </c>
      <c r="T201" s="2">
        <f>(Table2[[#This Row],[Close Price]]-Table2[[#This Row],[50D EMA]])/Table2[[#This Row],[50D EMA]]</f>
        <v>2.5457138410296004E-3</v>
      </c>
      <c r="U201" s="2">
        <f>(Table2[[#This Row],[Close Price]]-Table2[[#This Row],[200D EMA]])/Table2[[#This Row],[200D EMA]]</f>
        <v>0.14707177394219786</v>
      </c>
      <c r="V201">
        <v>0.26501866009127201</v>
      </c>
      <c r="W201">
        <v>605</v>
      </c>
      <c r="X201">
        <v>614</v>
      </c>
      <c r="Y201">
        <v>600.6</v>
      </c>
      <c r="Z201">
        <v>616.54999999999995</v>
      </c>
      <c r="AA201">
        <v>562</v>
      </c>
      <c r="AB201">
        <v>642</v>
      </c>
      <c r="AC201" s="2">
        <f>(Table2[[#This Row],[Close Price]]/Table2[[#This Row],[Day Low]])-1</f>
        <v>9.8347107438017112E-3</v>
      </c>
      <c r="AD201" s="2">
        <f>(Table2[[#This Row],[Day High]]/Table2[[#This Row],[Close Price]])-1</f>
        <v>4.9922252230132358E-3</v>
      </c>
      <c r="AE201" s="2">
        <f>(Table2[[#This Row],[Close Price]]/Table2[[#This Row],[Current Week Low]])-1</f>
        <v>1.7232767232767232E-2</v>
      </c>
      <c r="AF201" s="2">
        <f>(Table2[[#This Row],[Current Week High]]/Table2[[#This Row],[Close Price]])-1</f>
        <v>9.1660528684833764E-3</v>
      </c>
      <c r="AG201" s="2">
        <f>(Table2[[#This Row],[Close Price]]/Table2[[#This Row],[Current Month Low]])-1</f>
        <v>8.7099644128113995E-2</v>
      </c>
      <c r="AH201" s="2">
        <f>(Table2[[#This Row],[Current Month High]]/Table2[[#This Row],[Close Price]])-1</f>
        <v>5.0822489565430784E-2</v>
      </c>
      <c r="AI201">
        <v>17.3172927408134</v>
      </c>
      <c r="AJ201">
        <v>76.536877844397907</v>
      </c>
      <c r="AK201" t="str">
        <f>IF(AND(Table2[[#This Row],[20D EMA]]&gt;Table2[[#This Row],[50D EMA]],Table2[[#This Row],[50D EMA]]&gt;Table2[[#This Row],[200D EMA]]),"Uptrend","Downtrend/NoTrend")</f>
        <v>Downtrend/NoTrend</v>
      </c>
      <c r="AL201">
        <v>0.05</v>
      </c>
      <c r="AM201" t="s">
        <v>10656</v>
      </c>
      <c r="AN201">
        <v>8.1199999999999992</v>
      </c>
      <c r="AO201" t="s">
        <v>10656</v>
      </c>
      <c r="AP201">
        <v>0.19684250226092201</v>
      </c>
      <c r="AQ201">
        <f>(Table2[[#This Row],[Sharpe Ratio]]-AVERAGE(Table2[Sharpe Ratio]))/_xlfn.STDEV.P(Table2[Sharpe Ratio])</f>
        <v>1.501619062826234</v>
      </c>
      <c r="AR2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1">
        <f>_xlfn.RANK.AVG(Table2[[#This Row],[1Y Return vs Nifty Z-Score]],Table2[1Y Return vs Nifty Z-Score])</f>
        <v>363</v>
      </c>
      <c r="AT201">
        <f>_xlfn.RANK.AVG(Table2[[#This Row],[6M Return vs Nifty Z-Score]],Table2[6M Return vs Nifty Z-Score])</f>
        <v>308</v>
      </c>
      <c r="AU201">
        <f>_xlfn.RANK.AVG(Table2[[#This Row],[Sharpe Ratio Z-Score]],Table2[Sharpe Ratio Z-Score])</f>
        <v>45</v>
      </c>
      <c r="AV201">
        <f>(Table2[[#This Row],[Rank 1Y]]+Table2[[#This Row],[Rank 6M]]+Table2[[#This Row],[Rank Sharpe]])/3</f>
        <v>238.66666666666666</v>
      </c>
    </row>
    <row r="202" spans="1:48" x14ac:dyDescent="0.3">
      <c r="A202" t="s">
        <v>1054</v>
      </c>
      <c r="B202" t="s">
        <v>1055</v>
      </c>
      <c r="C202" t="s">
        <v>10622</v>
      </c>
      <c r="D202" t="s">
        <v>127</v>
      </c>
      <c r="E202">
        <v>12804.849326539999</v>
      </c>
      <c r="F202">
        <v>980.35</v>
      </c>
      <c r="G202">
        <v>37.711348497682202</v>
      </c>
      <c r="H202">
        <f>(Table2[[#This Row],[1Y Return vs Nifty]]-AVERAGE(Table2[1Y Return vs Nifty]))/_xlfn.STDEV.P(Table2[1Y Return vs Nifty])</f>
        <v>9.4036149996772331E-2</v>
      </c>
      <c r="I202">
        <v>-12.538984902094301</v>
      </c>
      <c r="J202">
        <f>(Table2[[#This Row],[1M Return vs Nifty]]-AVERAGE(Table2[1M Return vs Nifty]))/_xlfn.STDEV.P(Table2[1M Return vs Nifty])</f>
        <v>-1.303438976954461</v>
      </c>
      <c r="K202">
        <v>13.966072096543201</v>
      </c>
      <c r="L202">
        <f>(Table2[[#This Row],[6M Return vs Nifty]]-AVERAGE(Table2[6M Return vs Nifty]))/_xlfn.STDEV.P(Table2[6M Return vs Nifty])</f>
        <v>0.21324079660448786</v>
      </c>
      <c r="M202">
        <v>-3.39117416423655</v>
      </c>
      <c r="N202">
        <f>(Table2[[#This Row],[1W Return vs Nifty]]-AVERAGE(Table2[1W Return vs Nifty]))/_xlfn.STDEV.P(Table2[1W Return vs Nifty])</f>
        <v>-1.3613877104433358</v>
      </c>
      <c r="O202">
        <v>1030.56</v>
      </c>
      <c r="P202">
        <v>1039.03081612914</v>
      </c>
      <c r="Q202">
        <v>873.03544981021605</v>
      </c>
      <c r="R202">
        <v>28.729729848038499</v>
      </c>
      <c r="S202" s="2">
        <f>(Table2[[#This Row],[Close Price]]-Table2[[#This Row],[20D EMA]])/Table2[[#This Row],[20D EMA]]</f>
        <v>-4.8721083682657901E-2</v>
      </c>
      <c r="T202" s="2">
        <f>(Table2[[#This Row],[Close Price]]-Table2[[#This Row],[50D EMA]])/Table2[[#This Row],[50D EMA]]</f>
        <v>-5.6476492533448233E-2</v>
      </c>
      <c r="U202" s="2">
        <f>(Table2[[#This Row],[Close Price]]-Table2[[#This Row],[200D EMA]])/Table2[[#This Row],[200D EMA]]</f>
        <v>0.12292118288336681</v>
      </c>
      <c r="V202">
        <v>1.0416049961709699</v>
      </c>
      <c r="W202">
        <v>961</v>
      </c>
      <c r="X202">
        <v>1001</v>
      </c>
      <c r="Y202">
        <v>945</v>
      </c>
      <c r="Z202">
        <v>1007.25</v>
      </c>
      <c r="AA202">
        <v>945</v>
      </c>
      <c r="AB202">
        <v>1166.95</v>
      </c>
      <c r="AC202" s="2">
        <f>(Table2[[#This Row],[Close Price]]/Table2[[#This Row],[Day Low]])-1</f>
        <v>2.0135275754422421E-2</v>
      </c>
      <c r="AD202" s="2">
        <f>(Table2[[#This Row],[Day High]]/Table2[[#This Row],[Close Price]])-1</f>
        <v>2.1063905747947143E-2</v>
      </c>
      <c r="AE202" s="2">
        <f>(Table2[[#This Row],[Close Price]]/Table2[[#This Row],[Current Week Low]])-1</f>
        <v>3.7407407407407334E-2</v>
      </c>
      <c r="AF202" s="2">
        <f>(Table2[[#This Row],[Current Week High]]/Table2[[#This Row],[Close Price]])-1</f>
        <v>2.7439179884735099E-2</v>
      </c>
      <c r="AG202" s="2">
        <f>(Table2[[#This Row],[Close Price]]/Table2[[#This Row],[Current Month Low]])-1</f>
        <v>3.7407407407407334E-2</v>
      </c>
      <c r="AH202" s="2">
        <f>(Table2[[#This Row],[Current Month High]]/Table2[[#This Row],[Close Price]])-1</f>
        <v>0.19034018462793911</v>
      </c>
      <c r="AI202">
        <v>24.848268475544401</v>
      </c>
      <c r="AJ202">
        <v>76.862709723976195</v>
      </c>
      <c r="AK202" t="str">
        <f>IF(AND(Table2[[#This Row],[20D EMA]]&gt;Table2[[#This Row],[50D EMA]],Table2[[#This Row],[50D EMA]]&gt;Table2[[#This Row],[200D EMA]]),"Uptrend","Downtrend/NoTrend")</f>
        <v>Downtrend/NoTrend</v>
      </c>
      <c r="AL202">
        <v>0.01</v>
      </c>
      <c r="AM202" t="s">
        <v>10656</v>
      </c>
      <c r="AN202">
        <v>-12.31</v>
      </c>
      <c r="AO202" t="s">
        <v>10655</v>
      </c>
      <c r="AP202">
        <v>0.120217316544921</v>
      </c>
      <c r="AQ202">
        <f>(Table2[[#This Row],[Sharpe Ratio]]-AVERAGE(Table2[Sharpe Ratio]))/_xlfn.STDEV.P(Table2[Sharpe Ratio])</f>
        <v>0.6193968057738255</v>
      </c>
      <c r="AR2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2">
        <f>_xlfn.RANK.AVG(Table2[[#This Row],[1Y Return vs Nifty Z-Score]],Table2[1Y Return vs Nifty Z-Score])</f>
        <v>273</v>
      </c>
      <c r="AT202">
        <f>_xlfn.RANK.AVG(Table2[[#This Row],[6M Return vs Nifty Z-Score]],Table2[6M Return vs Nifty Z-Score])</f>
        <v>253</v>
      </c>
      <c r="AU202">
        <f>_xlfn.RANK.AVG(Table2[[#This Row],[Sharpe Ratio Z-Score]],Table2[Sharpe Ratio Z-Score])</f>
        <v>190</v>
      </c>
      <c r="AV202">
        <f>(Table2[[#This Row],[Rank 1Y]]+Table2[[#This Row],[Rank 6M]]+Table2[[#This Row],[Rank Sharpe]])/3</f>
        <v>238.66666666666666</v>
      </c>
    </row>
    <row r="203" spans="1:48" x14ac:dyDescent="0.3">
      <c r="A203" t="s">
        <v>1909</v>
      </c>
      <c r="B203" t="s">
        <v>1910</v>
      </c>
      <c r="C203" t="s">
        <v>10610</v>
      </c>
      <c r="D203" t="s">
        <v>290</v>
      </c>
      <c r="E203">
        <v>3722.6394542399998</v>
      </c>
      <c r="F203">
        <v>1367.75</v>
      </c>
      <c r="G203">
        <v>49.527809194852502</v>
      </c>
      <c r="H203">
        <f>(Table2[[#This Row],[1Y Return vs Nifty]]-AVERAGE(Table2[1Y Return vs Nifty]))/_xlfn.STDEV.P(Table2[1Y Return vs Nifty])</f>
        <v>0.27828602124743251</v>
      </c>
      <c r="I203">
        <v>0.131967824068879</v>
      </c>
      <c r="J203">
        <f>(Table2[[#This Row],[1M Return vs Nifty]]-AVERAGE(Table2[1M Return vs Nifty]))/_xlfn.STDEV.P(Table2[1M Return vs Nifty])</f>
        <v>-0.21655036149800144</v>
      </c>
      <c r="K203">
        <v>13.076815759260001</v>
      </c>
      <c r="L203">
        <f>(Table2[[#This Row],[6M Return vs Nifty]]-AVERAGE(Table2[6M Return vs Nifty]))/_xlfn.STDEV.P(Table2[6M Return vs Nifty])</f>
        <v>0.18308809208464172</v>
      </c>
      <c r="M203">
        <v>-0.73671927127824299</v>
      </c>
      <c r="N203">
        <f>(Table2[[#This Row],[1W Return vs Nifty]]-AVERAGE(Table2[1W Return vs Nifty]))/_xlfn.STDEV.P(Table2[1W Return vs Nifty])</f>
        <v>-0.7792587143820674</v>
      </c>
      <c r="O203">
        <v>1361.11</v>
      </c>
      <c r="P203">
        <v>1349.89579500781</v>
      </c>
      <c r="Q203">
        <v>1207.2508729229501</v>
      </c>
      <c r="R203">
        <v>55.469346266394297</v>
      </c>
      <c r="S203" s="2">
        <f>(Table2[[#This Row],[Close Price]]-Table2[[#This Row],[20D EMA]])/Table2[[#This Row],[20D EMA]]</f>
        <v>4.8783713292827914E-3</v>
      </c>
      <c r="T203" s="2">
        <f>(Table2[[#This Row],[Close Price]]-Table2[[#This Row],[50D EMA]])/Table2[[#This Row],[50D EMA]]</f>
        <v>1.3226357959050266E-2</v>
      </c>
      <c r="U203" s="2">
        <f>(Table2[[#This Row],[Close Price]]-Table2[[#This Row],[200D EMA]])/Table2[[#This Row],[200D EMA]]</f>
        <v>0.13294596067547712</v>
      </c>
      <c r="V203">
        <v>0.35884443110047098</v>
      </c>
      <c r="W203">
        <v>1360.1</v>
      </c>
      <c r="X203">
        <v>1370</v>
      </c>
      <c r="Y203">
        <v>1360</v>
      </c>
      <c r="Z203">
        <v>1387</v>
      </c>
      <c r="AA203">
        <v>1345.5</v>
      </c>
      <c r="AB203">
        <v>1387</v>
      </c>
      <c r="AC203" s="2">
        <f>(Table2[[#This Row],[Close Price]]/Table2[[#This Row],[Day Low]])-1</f>
        <v>5.6245864274686586E-3</v>
      </c>
      <c r="AD203" s="2">
        <f>(Table2[[#This Row],[Day High]]/Table2[[#This Row],[Close Price]])-1</f>
        <v>1.6450374702978721E-3</v>
      </c>
      <c r="AE203" s="2">
        <f>(Table2[[#This Row],[Close Price]]/Table2[[#This Row],[Current Week Low]])-1</f>
        <v>5.6985294117646301E-3</v>
      </c>
      <c r="AF203" s="2">
        <f>(Table2[[#This Row],[Current Week High]]/Table2[[#This Row],[Close Price]])-1</f>
        <v>1.4074209468104559E-2</v>
      </c>
      <c r="AG203" s="2">
        <f>(Table2[[#This Row],[Close Price]]/Table2[[#This Row],[Current Month Low]])-1</f>
        <v>1.6536603493125135E-2</v>
      </c>
      <c r="AH203" s="2">
        <f>(Table2[[#This Row],[Current Month High]]/Table2[[#This Row],[Close Price]])-1</f>
        <v>1.4074209468104559E-2</v>
      </c>
      <c r="AI203">
        <v>3.4545786876256601</v>
      </c>
      <c r="AJ203">
        <v>78.406052305484806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-0.18</v>
      </c>
      <c r="AM203" t="s">
        <v>10655</v>
      </c>
      <c r="AN203">
        <v>0.78</v>
      </c>
      <c r="AO203" t="s">
        <v>10656</v>
      </c>
      <c r="AP203">
        <v>0.101939396248533</v>
      </c>
      <c r="AQ203">
        <f>(Table2[[#This Row],[Sharpe Ratio]]-AVERAGE(Table2[Sharpe Ratio]))/_xlfn.STDEV.P(Table2[Sharpe Ratio])</f>
        <v>0.40895440426541185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-0.12548055828258275</v>
      </c>
      <c r="AS203">
        <f>_xlfn.RANK.AVG(Table2[[#This Row],[1Y Return vs Nifty Z-Score]],Table2[1Y Return vs Nifty Z-Score])</f>
        <v>222</v>
      </c>
      <c r="AT203">
        <f>_xlfn.RANK.AVG(Table2[[#This Row],[6M Return vs Nifty Z-Score]],Table2[6M Return vs Nifty Z-Score])</f>
        <v>262</v>
      </c>
      <c r="AU203">
        <f>_xlfn.RANK.AVG(Table2[[#This Row],[Sharpe Ratio Z-Score]],Table2[Sharpe Ratio Z-Score])</f>
        <v>236</v>
      </c>
      <c r="AV203">
        <f>(Table2[[#This Row],[Rank 1Y]]+Table2[[#This Row],[Rank 6M]]+Table2[[#This Row],[Rank Sharpe]])/3</f>
        <v>240</v>
      </c>
    </row>
    <row r="204" spans="1:48" x14ac:dyDescent="0.3">
      <c r="A204" t="s">
        <v>93</v>
      </c>
      <c r="B204" t="s">
        <v>94</v>
      </c>
      <c r="C204" t="s">
        <v>10617</v>
      </c>
      <c r="D204" t="s">
        <v>95</v>
      </c>
      <c r="E204">
        <v>310640.16755459999</v>
      </c>
      <c r="F204">
        <v>336.25</v>
      </c>
      <c r="G204">
        <v>51.955894156701603</v>
      </c>
      <c r="H204">
        <f>(Table2[[#This Row],[1Y Return vs Nifty]]-AVERAGE(Table2[1Y Return vs Nifty]))/_xlfn.STDEV.P(Table2[1Y Return vs Nifty])</f>
        <v>0.31614628694556107</v>
      </c>
      <c r="I204">
        <v>-3.0112301767443999</v>
      </c>
      <c r="J204">
        <f>(Table2[[#This Row],[1M Return vs Nifty]]-AVERAGE(Table2[1M Return vs Nifty]))/_xlfn.STDEV.P(Table2[1M Return vs Nifty])</f>
        <v>-0.48616750845139622</v>
      </c>
      <c r="K204">
        <v>7.50667306001802</v>
      </c>
      <c r="L204">
        <f>(Table2[[#This Row],[6M Return vs Nifty]]-AVERAGE(Table2[6M Return vs Nifty]))/_xlfn.STDEV.P(Table2[6M Return vs Nifty])</f>
        <v>-5.7830577760911222E-3</v>
      </c>
      <c r="M204">
        <v>-0.93906940319864796</v>
      </c>
      <c r="N204">
        <f>(Table2[[#This Row],[1W Return vs Nifty]]-AVERAGE(Table2[1W Return vs Nifty]))/_xlfn.STDEV.P(Table2[1W Return vs Nifty])</f>
        <v>-0.82363463482440458</v>
      </c>
      <c r="O204">
        <v>339.97</v>
      </c>
      <c r="P204">
        <v>334.57228946804798</v>
      </c>
      <c r="Q204">
        <v>289.20576574588199</v>
      </c>
      <c r="R204">
        <v>38.556103560834899</v>
      </c>
      <c r="S204" s="2">
        <f>(Table2[[#This Row],[Close Price]]-Table2[[#This Row],[20D EMA]])/Table2[[#This Row],[20D EMA]]</f>
        <v>-1.0942141953701877E-2</v>
      </c>
      <c r="T204" s="2">
        <f>(Table2[[#This Row],[Close Price]]-Table2[[#This Row],[50D EMA]])/Table2[[#This Row],[50D EMA]]</f>
        <v>5.0144933838348832E-3</v>
      </c>
      <c r="U204" s="2">
        <f>(Table2[[#This Row],[Close Price]]-Table2[[#This Row],[200D EMA]])/Table2[[#This Row],[200D EMA]]</f>
        <v>0.16266699985315861</v>
      </c>
      <c r="V204">
        <v>0.59320084715809296</v>
      </c>
      <c r="W204">
        <v>333.35</v>
      </c>
      <c r="X204">
        <v>336.95</v>
      </c>
      <c r="Y204">
        <v>330.5</v>
      </c>
      <c r="Z204">
        <v>343.3</v>
      </c>
      <c r="AA204">
        <v>330.5</v>
      </c>
      <c r="AB204">
        <v>362.5</v>
      </c>
      <c r="AC204" s="2">
        <f>(Table2[[#This Row],[Close Price]]/Table2[[#This Row],[Day Low]])-1</f>
        <v>8.6995650217487341E-3</v>
      </c>
      <c r="AD204" s="2">
        <f>(Table2[[#This Row],[Day High]]/Table2[[#This Row],[Close Price]])-1</f>
        <v>2.0817843866169916E-3</v>
      </c>
      <c r="AE204" s="2">
        <f>(Table2[[#This Row],[Close Price]]/Table2[[#This Row],[Current Week Low]])-1</f>
        <v>1.7397881996974229E-2</v>
      </c>
      <c r="AF204" s="2">
        <f>(Table2[[#This Row],[Current Week High]]/Table2[[#This Row],[Close Price]])-1</f>
        <v>2.0966542750929351E-2</v>
      </c>
      <c r="AG204" s="2">
        <f>(Table2[[#This Row],[Close Price]]/Table2[[#This Row],[Current Month Low]])-1</f>
        <v>1.7397881996974229E-2</v>
      </c>
      <c r="AH204" s="2">
        <f>(Table2[[#This Row],[Current Month High]]/Table2[[#This Row],[Close Price]])-1</f>
        <v>7.8066914498141182E-2</v>
      </c>
      <c r="AI204">
        <v>7.8066914498141102</v>
      </c>
      <c r="AJ204">
        <v>85.722176194421394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-0.01</v>
      </c>
      <c r="AM204" t="s">
        <v>10655</v>
      </c>
      <c r="AN204">
        <v>-1.32</v>
      </c>
      <c r="AO204" t="s">
        <v>10655</v>
      </c>
      <c r="AP204">
        <v>0.116935447982459</v>
      </c>
      <c r="AQ204">
        <f>(Table2[[#This Row],[Sharpe Ratio]]-AVERAGE(Table2[Sharpe Ratio]))/_xlfn.STDEV.P(Table2[Sharpe Ratio])</f>
        <v>0.58161108997464062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-0.41782782413169028</v>
      </c>
      <c r="AS204">
        <f>_xlfn.RANK.AVG(Table2[[#This Row],[1Y Return vs Nifty Z-Score]],Table2[1Y Return vs Nifty Z-Score])</f>
        <v>209</v>
      </c>
      <c r="AT204">
        <f>_xlfn.RANK.AVG(Table2[[#This Row],[6M Return vs Nifty Z-Score]],Table2[6M Return vs Nifty Z-Score])</f>
        <v>315</v>
      </c>
      <c r="AU204">
        <f>_xlfn.RANK.AVG(Table2[[#This Row],[Sharpe Ratio Z-Score]],Table2[Sharpe Ratio Z-Score])</f>
        <v>199</v>
      </c>
      <c r="AV204">
        <f>(Table2[[#This Row],[Rank 1Y]]+Table2[[#This Row],[Rank 6M]]+Table2[[#This Row],[Rank Sharpe]])/3</f>
        <v>241</v>
      </c>
    </row>
    <row r="205" spans="1:48" x14ac:dyDescent="0.3">
      <c r="A205" t="s">
        <v>1056</v>
      </c>
      <c r="B205" t="s">
        <v>1057</v>
      </c>
      <c r="C205" t="s">
        <v>10620</v>
      </c>
      <c r="D205" t="s">
        <v>397</v>
      </c>
      <c r="E205">
        <v>12758.234883900001</v>
      </c>
      <c r="F205">
        <v>276.39999999999998</v>
      </c>
      <c r="G205">
        <v>86.848167272926901</v>
      </c>
      <c r="H205">
        <f>(Table2[[#This Row],[1Y Return vs Nifty]]-AVERAGE(Table2[1Y Return vs Nifty]))/_xlfn.STDEV.P(Table2[1Y Return vs Nifty])</f>
        <v>0.86020909848158367</v>
      </c>
      <c r="I205">
        <v>-16.868654768813201</v>
      </c>
      <c r="J205">
        <f>(Table2[[#This Row],[1M Return vs Nifty]]-AVERAGE(Table2[1M Return vs Nifty]))/_xlfn.STDEV.P(Table2[1M Return vs Nifty])</f>
        <v>-1.674829273210946</v>
      </c>
      <c r="K205">
        <v>0.85743201034977501</v>
      </c>
      <c r="L205">
        <f>(Table2[[#This Row],[6M Return vs Nifty]]-AVERAGE(Table2[6M Return vs Nifty]))/_xlfn.STDEV.P(Table2[6M Return vs Nifty])</f>
        <v>-0.23124403257713733</v>
      </c>
      <c r="M205">
        <v>2.0730690067983502</v>
      </c>
      <c r="N205">
        <f>(Table2[[#This Row],[1W Return vs Nifty]]-AVERAGE(Table2[1W Return vs Nifty]))/_xlfn.STDEV.P(Table2[1W Return vs Nifty])</f>
        <v>-0.16306469511261346</v>
      </c>
      <c r="O205">
        <v>273.76</v>
      </c>
      <c r="P205">
        <v>270.62747829885399</v>
      </c>
      <c r="Q205">
        <v>224.77855350856601</v>
      </c>
      <c r="R205">
        <v>52.797512876410003</v>
      </c>
      <c r="S205" s="2">
        <f>(Table2[[#This Row],[Close Price]]-Table2[[#This Row],[20D EMA]])/Table2[[#This Row],[20D EMA]]</f>
        <v>9.6434833430741763E-3</v>
      </c>
      <c r="T205" s="2">
        <f>(Table2[[#This Row],[Close Price]]-Table2[[#This Row],[50D EMA]])/Table2[[#This Row],[50D EMA]]</f>
        <v>2.1330138895841882E-2</v>
      </c>
      <c r="U205" s="2">
        <f>(Table2[[#This Row],[Close Price]]-Table2[[#This Row],[200D EMA]])/Table2[[#This Row],[200D EMA]]</f>
        <v>0.22965467873013404</v>
      </c>
      <c r="V205">
        <v>0.56336393212646896</v>
      </c>
      <c r="W205">
        <v>273.5</v>
      </c>
      <c r="X205">
        <v>280.8</v>
      </c>
      <c r="Y205">
        <v>268.05</v>
      </c>
      <c r="Z205">
        <v>280.8</v>
      </c>
      <c r="AA205">
        <v>248.35</v>
      </c>
      <c r="AB205">
        <v>296.60000000000002</v>
      </c>
      <c r="AC205" s="2">
        <f>(Table2[[#This Row],[Close Price]]/Table2[[#This Row],[Day Low]])-1</f>
        <v>1.0603290676416632E-2</v>
      </c>
      <c r="AD205" s="2">
        <f>(Table2[[#This Row],[Day High]]/Table2[[#This Row],[Close Price]])-1</f>
        <v>1.591895803183796E-2</v>
      </c>
      <c r="AE205" s="2">
        <f>(Table2[[#This Row],[Close Price]]/Table2[[#This Row],[Current Week Low]])-1</f>
        <v>3.1150904681962244E-2</v>
      </c>
      <c r="AF205" s="2">
        <f>(Table2[[#This Row],[Current Week High]]/Table2[[#This Row],[Close Price]])-1</f>
        <v>1.591895803183796E-2</v>
      </c>
      <c r="AG205" s="2">
        <f>(Table2[[#This Row],[Close Price]]/Table2[[#This Row],[Current Month Low]])-1</f>
        <v>0.11294543990336203</v>
      </c>
      <c r="AH205" s="2">
        <f>(Table2[[#This Row],[Current Month High]]/Table2[[#This Row],[Close Price]])-1</f>
        <v>7.3082489146165219E-2</v>
      </c>
      <c r="AI205">
        <v>39.001447178002898</v>
      </c>
      <c r="AJ205">
        <v>132.562053007993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0.13</v>
      </c>
      <c r="AM205" t="s">
        <v>10656</v>
      </c>
      <c r="AN205">
        <v>10.210000000000001</v>
      </c>
      <c r="AO205" t="s">
        <v>10656</v>
      </c>
      <c r="AP205">
        <v>0.11451182370419399</v>
      </c>
      <c r="AQ205">
        <f>(Table2[[#This Row],[Sharpe Ratio]]-AVERAGE(Table2[Sharpe Ratio]))/_xlfn.STDEV.P(Table2[Sharpe Ratio])</f>
        <v>0.55370674937124198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-0.65522215304787124</v>
      </c>
      <c r="AS205">
        <f>_xlfn.RANK.AVG(Table2[[#This Row],[1Y Return vs Nifty Z-Score]],Table2[1Y Return vs Nifty Z-Score])</f>
        <v>118</v>
      </c>
      <c r="AT205">
        <f>_xlfn.RANK.AVG(Table2[[#This Row],[6M Return vs Nifty Z-Score]],Table2[6M Return vs Nifty Z-Score])</f>
        <v>398</v>
      </c>
      <c r="AU205">
        <f>_xlfn.RANK.AVG(Table2[[#This Row],[Sharpe Ratio Z-Score]],Table2[Sharpe Ratio Z-Score])</f>
        <v>207</v>
      </c>
      <c r="AV205">
        <f>(Table2[[#This Row],[Rank 1Y]]+Table2[[#This Row],[Rank 6M]]+Table2[[#This Row],[Rank Sharpe]])/3</f>
        <v>241</v>
      </c>
    </row>
    <row r="206" spans="1:48" x14ac:dyDescent="0.3">
      <c r="A206" t="s">
        <v>1369</v>
      </c>
      <c r="B206" t="s">
        <v>1370</v>
      </c>
      <c r="C206" t="s">
        <v>10616</v>
      </c>
      <c r="D206" t="s">
        <v>198</v>
      </c>
      <c r="E206">
        <v>8219.0848960399999</v>
      </c>
      <c r="F206">
        <v>1529.25</v>
      </c>
      <c r="G206">
        <v>34.51237748122</v>
      </c>
      <c r="H206">
        <f>(Table2[[#This Row],[1Y Return vs Nifty]]-AVERAGE(Table2[1Y Return vs Nifty]))/_xlfn.STDEV.P(Table2[1Y Return vs Nifty])</f>
        <v>4.4155732076125331E-2</v>
      </c>
      <c r="I206">
        <v>10.8270172341142</v>
      </c>
      <c r="J206">
        <f>(Table2[[#This Row],[1M Return vs Nifty]]-AVERAGE(Table2[1M Return vs Nifty]))/_xlfn.STDEV.P(Table2[1M Return vs Nifty])</f>
        <v>0.7008492766144897</v>
      </c>
      <c r="K206">
        <v>37.304910829274398</v>
      </c>
      <c r="L206">
        <f>(Table2[[#This Row],[6M Return vs Nifty]]-AVERAGE(Table2[6M Return vs Nifty]))/_xlfn.STDEV.P(Table2[6M Return vs Nifty])</f>
        <v>1.0046089079573663</v>
      </c>
      <c r="M206">
        <v>5.4554760605927202</v>
      </c>
      <c r="N206">
        <f>(Table2[[#This Row],[1W Return vs Nifty]]-AVERAGE(Table2[1W Return vs Nifty]))/_xlfn.STDEV.P(Table2[1W Return vs Nifty])</f>
        <v>0.57870613991614961</v>
      </c>
      <c r="O206">
        <v>1440.67</v>
      </c>
      <c r="P206">
        <v>1354.78710388781</v>
      </c>
      <c r="Q206">
        <v>1132.0782780360701</v>
      </c>
      <c r="R206">
        <v>79.924691873645898</v>
      </c>
      <c r="S206" s="2">
        <f>(Table2[[#This Row],[Close Price]]-Table2[[#This Row],[20D EMA]])/Table2[[#This Row],[20D EMA]]</f>
        <v>6.1485281153907501E-2</v>
      </c>
      <c r="T206" s="2">
        <f>(Table2[[#This Row],[Close Price]]-Table2[[#This Row],[50D EMA]])/Table2[[#This Row],[50D EMA]]</f>
        <v>0.12877513788811304</v>
      </c>
      <c r="U206" s="2">
        <f>(Table2[[#This Row],[Close Price]]-Table2[[#This Row],[200D EMA]])/Table2[[#This Row],[200D EMA]]</f>
        <v>0.35083415137418206</v>
      </c>
      <c r="V206">
        <v>0.55866256604180398</v>
      </c>
      <c r="W206">
        <v>1506.7</v>
      </c>
      <c r="X206">
        <v>1541.7</v>
      </c>
      <c r="Y206">
        <v>1463.8</v>
      </c>
      <c r="Z206">
        <v>1541.7</v>
      </c>
      <c r="AA206">
        <v>1339.7</v>
      </c>
      <c r="AB206">
        <v>1541.7</v>
      </c>
      <c r="AC206" s="2">
        <f>(Table2[[#This Row],[Close Price]]/Table2[[#This Row],[Day Low]])-1</f>
        <v>1.496648304241055E-2</v>
      </c>
      <c r="AD206" s="2">
        <f>(Table2[[#This Row],[Day High]]/Table2[[#This Row],[Close Price]])-1</f>
        <v>8.1412457086806889E-3</v>
      </c>
      <c r="AE206" s="2">
        <f>(Table2[[#This Row],[Close Price]]/Table2[[#This Row],[Current Week Low]])-1</f>
        <v>4.4712392403333912E-2</v>
      </c>
      <c r="AF206" s="2">
        <f>(Table2[[#This Row],[Current Week High]]/Table2[[#This Row],[Close Price]])-1</f>
        <v>8.1412457086806889E-3</v>
      </c>
      <c r="AG206" s="2">
        <f>(Table2[[#This Row],[Close Price]]/Table2[[#This Row],[Current Month Low]])-1</f>
        <v>0.14148690005225051</v>
      </c>
      <c r="AH206" s="2">
        <f>(Table2[[#This Row],[Current Month High]]/Table2[[#This Row],[Close Price]])-1</f>
        <v>8.1412457086806889E-3</v>
      </c>
      <c r="AI206">
        <v>0.814124570868068</v>
      </c>
      <c r="AJ206">
        <v>86.380255941499101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0.4</v>
      </c>
      <c r="AM206" t="s">
        <v>10656</v>
      </c>
      <c r="AN206">
        <v>11.02</v>
      </c>
      <c r="AO206" t="s">
        <v>10656</v>
      </c>
      <c r="AP206">
        <v>7.1133570830267001E-2</v>
      </c>
      <c r="AQ206">
        <f>(Table2[[#This Row],[Sharpe Ratio]]-AVERAGE(Table2[Sharpe Ratio]))/_xlfn.STDEV.P(Table2[Sharpe Ratio])</f>
        <v>5.4272264484446706E-2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2.3825923210485778</v>
      </c>
      <c r="AS206">
        <f>_xlfn.RANK.AVG(Table2[[#This Row],[1Y Return vs Nifty Z-Score]],Table2[1Y Return vs Nifty Z-Score])</f>
        <v>286</v>
      </c>
      <c r="AT206">
        <f>_xlfn.RANK.AVG(Table2[[#This Row],[6M Return vs Nifty Z-Score]],Table2[6M Return vs Nifty Z-Score])</f>
        <v>104</v>
      </c>
      <c r="AU206">
        <f>_xlfn.RANK.AVG(Table2[[#This Row],[Sharpe Ratio Z-Score]],Table2[Sharpe Ratio Z-Score])</f>
        <v>335</v>
      </c>
      <c r="AV206">
        <f>(Table2[[#This Row],[Rank 1Y]]+Table2[[#This Row],[Rank 6M]]+Table2[[#This Row],[Rank Sharpe]])/3</f>
        <v>241.66666666666666</v>
      </c>
    </row>
    <row r="207" spans="1:48" x14ac:dyDescent="0.3">
      <c r="A207" t="s">
        <v>238</v>
      </c>
      <c r="B207" t="s">
        <v>239</v>
      </c>
      <c r="C207" t="s">
        <v>10615</v>
      </c>
      <c r="D207" t="s">
        <v>51</v>
      </c>
      <c r="E207">
        <v>113805.66365440001</v>
      </c>
      <c r="F207">
        <v>3349.35</v>
      </c>
      <c r="G207">
        <v>45.115668047872099</v>
      </c>
      <c r="H207">
        <f>(Table2[[#This Row],[1Y Return vs Nifty]]-AVERAGE(Table2[1Y Return vs Nifty]))/_xlfn.STDEV.P(Table2[1Y Return vs Nifty])</f>
        <v>0.20948907272751283</v>
      </c>
      <c r="I207">
        <v>9.60784401455245</v>
      </c>
      <c r="J207">
        <f>(Table2[[#This Row],[1M Return vs Nifty]]-AVERAGE(Table2[1M Return vs Nifty]))/_xlfn.STDEV.P(Table2[1M Return vs Nifty])</f>
        <v>0.59627107154590264</v>
      </c>
      <c r="K207">
        <v>15.747510988667599</v>
      </c>
      <c r="L207">
        <f>(Table2[[#This Row],[6M Return vs Nifty]]-AVERAGE(Table2[6M Return vs Nifty]))/_xlfn.STDEV.P(Table2[6M Return vs Nifty])</f>
        <v>0.27364542717310025</v>
      </c>
      <c r="M207">
        <v>-0.80891375215967798</v>
      </c>
      <c r="N207">
        <f>(Table2[[#This Row],[1W Return vs Nifty]]-AVERAGE(Table2[1W Return vs Nifty]))/_xlfn.STDEV.P(Table2[1W Return vs Nifty])</f>
        <v>-0.79509115545618825</v>
      </c>
      <c r="O207">
        <v>3272.06</v>
      </c>
      <c r="P207">
        <v>3100.1198981630801</v>
      </c>
      <c r="Q207">
        <v>2657.52928422579</v>
      </c>
      <c r="R207">
        <v>70.606805849616805</v>
      </c>
      <c r="S207" s="2">
        <f>(Table2[[#This Row],[Close Price]]-Table2[[#This Row],[20D EMA]])/Table2[[#This Row],[20D EMA]]</f>
        <v>2.3621204990128531E-2</v>
      </c>
      <c r="T207" s="2">
        <f>(Table2[[#This Row],[Close Price]]-Table2[[#This Row],[50D EMA]])/Table2[[#This Row],[50D EMA]]</f>
        <v>8.0393697671047065E-2</v>
      </c>
      <c r="U207" s="2">
        <f>(Table2[[#This Row],[Close Price]]-Table2[[#This Row],[200D EMA]])/Table2[[#This Row],[200D EMA]]</f>
        <v>0.26032477605444559</v>
      </c>
      <c r="V207">
        <v>0.67325518344213797</v>
      </c>
      <c r="W207">
        <v>3341.05</v>
      </c>
      <c r="X207">
        <v>3391.95</v>
      </c>
      <c r="Y207">
        <v>3324.05</v>
      </c>
      <c r="Z207">
        <v>3391.95</v>
      </c>
      <c r="AA207">
        <v>3156.45</v>
      </c>
      <c r="AB207">
        <v>3391.95</v>
      </c>
      <c r="AC207" s="2">
        <f>(Table2[[#This Row],[Close Price]]/Table2[[#This Row],[Day Low]])-1</f>
        <v>2.4842489636489606E-3</v>
      </c>
      <c r="AD207" s="2">
        <f>(Table2[[#This Row],[Day High]]/Table2[[#This Row],[Close Price]])-1</f>
        <v>1.2718885753952192E-2</v>
      </c>
      <c r="AE207" s="2">
        <f>(Table2[[#This Row],[Close Price]]/Table2[[#This Row],[Current Week Low]])-1</f>
        <v>7.6111971841577031E-3</v>
      </c>
      <c r="AF207" s="2">
        <f>(Table2[[#This Row],[Current Week High]]/Table2[[#This Row],[Close Price]])-1</f>
        <v>1.2718885753952192E-2</v>
      </c>
      <c r="AG207" s="2">
        <f>(Table2[[#This Row],[Close Price]]/Table2[[#This Row],[Current Month Low]])-1</f>
        <v>6.1112959178824422E-2</v>
      </c>
      <c r="AH207" s="2">
        <f>(Table2[[#This Row],[Current Month High]]/Table2[[#This Row],[Close Price]])-1</f>
        <v>1.2718885753952192E-2</v>
      </c>
      <c r="AI207">
        <v>1.2718885753952101</v>
      </c>
      <c r="AJ207">
        <v>89.009903783753202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0.03</v>
      </c>
      <c r="AM207" t="s">
        <v>10656</v>
      </c>
      <c r="AN207">
        <v>4</v>
      </c>
      <c r="AO207" t="s">
        <v>10656</v>
      </c>
      <c r="AP207">
        <v>9.6225565984615999E-2</v>
      </c>
      <c r="AQ207">
        <f>(Table2[[#This Row],[Sharpe Ratio]]-AVERAGE(Table2[Sharpe Ratio]))/_xlfn.STDEV.P(Table2[Sharpe Ratio])</f>
        <v>0.34316835513881805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0.62748277112914541</v>
      </c>
      <c r="AS207">
        <f>_xlfn.RANK.AVG(Table2[[#This Row],[1Y Return vs Nifty Z-Score]],Table2[1Y Return vs Nifty Z-Score])</f>
        <v>236</v>
      </c>
      <c r="AT207">
        <f>_xlfn.RANK.AVG(Table2[[#This Row],[6M Return vs Nifty Z-Score]],Table2[6M Return vs Nifty Z-Score])</f>
        <v>247</v>
      </c>
      <c r="AU207">
        <f>_xlfn.RANK.AVG(Table2[[#This Row],[Sharpe Ratio Z-Score]],Table2[Sharpe Ratio Z-Score])</f>
        <v>251</v>
      </c>
      <c r="AV207">
        <f>(Table2[[#This Row],[Rank 1Y]]+Table2[[#This Row],[Rank 6M]]+Table2[[#This Row],[Rank Sharpe]])/3</f>
        <v>244.66666666666666</v>
      </c>
    </row>
    <row r="208" spans="1:48" x14ac:dyDescent="0.3">
      <c r="A208" t="s">
        <v>455</v>
      </c>
      <c r="B208" t="s">
        <v>456</v>
      </c>
      <c r="C208" t="s">
        <v>10610</v>
      </c>
      <c r="D208" t="s">
        <v>21</v>
      </c>
      <c r="E208">
        <v>49722.87929076</v>
      </c>
      <c r="F208">
        <v>1826.5</v>
      </c>
      <c r="G208">
        <v>27.471703100733802</v>
      </c>
      <c r="H208">
        <f>(Table2[[#This Row],[1Y Return vs Nifty]]-AVERAGE(Table2[1Y Return vs Nifty]))/_xlfn.STDEV.P(Table2[1Y Return vs Nifty])</f>
        <v>-6.5627000788467185E-2</v>
      </c>
      <c r="I208">
        <v>-1.2663361209581001</v>
      </c>
      <c r="J208">
        <f>(Table2[[#This Row],[1M Return vs Nifty]]-AVERAGE(Table2[1M Return vs Nifty]))/_xlfn.STDEV.P(Table2[1M Return vs Nifty])</f>
        <v>-0.3364940367403193</v>
      </c>
      <c r="K208">
        <v>3.58276701325302</v>
      </c>
      <c r="L208">
        <f>(Table2[[#This Row],[6M Return vs Nifty]]-AVERAGE(Table2[6M Return vs Nifty]))/_xlfn.STDEV.P(Table2[6M Return vs Nifty])</f>
        <v>-0.13883398429882512</v>
      </c>
      <c r="M208">
        <v>0.110856544303276</v>
      </c>
      <c r="N208">
        <f>(Table2[[#This Row],[1W Return vs Nifty]]-AVERAGE(Table2[1W Return vs Nifty]))/_xlfn.STDEV.P(Table2[1W Return vs Nifty])</f>
        <v>-0.5933830907581138</v>
      </c>
      <c r="O208">
        <v>1793.95</v>
      </c>
      <c r="P208">
        <v>1728.8709344302199</v>
      </c>
      <c r="Q208">
        <v>1523.52858313453</v>
      </c>
      <c r="R208">
        <v>59.930296235039897</v>
      </c>
      <c r="S208" s="2">
        <f>(Table2[[#This Row],[Close Price]]-Table2[[#This Row],[20D EMA]])/Table2[[#This Row],[20D EMA]]</f>
        <v>1.8144318403522926E-2</v>
      </c>
      <c r="T208" s="2">
        <f>(Table2[[#This Row],[Close Price]]-Table2[[#This Row],[50D EMA]])/Table2[[#This Row],[50D EMA]]</f>
        <v>5.6469840301847339E-2</v>
      </c>
      <c r="U208" s="2">
        <f>(Table2[[#This Row],[Close Price]]-Table2[[#This Row],[200D EMA]])/Table2[[#This Row],[200D EMA]]</f>
        <v>0.1988616559081105</v>
      </c>
      <c r="V208">
        <v>0.57823223015712399</v>
      </c>
      <c r="W208">
        <v>1808.05</v>
      </c>
      <c r="X208">
        <v>1854.25</v>
      </c>
      <c r="Y208">
        <v>1801</v>
      </c>
      <c r="Z208">
        <v>1899</v>
      </c>
      <c r="AA208">
        <v>1685</v>
      </c>
      <c r="AB208">
        <v>1899.9</v>
      </c>
      <c r="AC208" s="2">
        <f>(Table2[[#This Row],[Close Price]]/Table2[[#This Row],[Day Low]])-1</f>
        <v>1.0204363817372331E-2</v>
      </c>
      <c r="AD208" s="2">
        <f>(Table2[[#This Row],[Day High]]/Table2[[#This Row],[Close Price]])-1</f>
        <v>1.519299206131941E-2</v>
      </c>
      <c r="AE208" s="2">
        <f>(Table2[[#This Row],[Close Price]]/Table2[[#This Row],[Current Week Low]])-1</f>
        <v>1.4158800666296489E-2</v>
      </c>
      <c r="AF208" s="2">
        <f>(Table2[[#This Row],[Current Week High]]/Table2[[#This Row],[Close Price]])-1</f>
        <v>3.9693402682726475E-2</v>
      </c>
      <c r="AG208" s="2">
        <f>(Table2[[#This Row],[Close Price]]/Table2[[#This Row],[Current Month Low]])-1</f>
        <v>8.3976261127596485E-2</v>
      </c>
      <c r="AH208" s="2">
        <f>(Table2[[#This Row],[Current Month High]]/Table2[[#This Row],[Close Price]])-1</f>
        <v>4.0186148371201824E-2</v>
      </c>
      <c r="AI208">
        <v>5.5954010402408896</v>
      </c>
      <c r="AJ208">
        <v>75.963391136801505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0.04</v>
      </c>
      <c r="AM208" t="s">
        <v>10656</v>
      </c>
      <c r="AN208">
        <v>7.95</v>
      </c>
      <c r="AO208" t="s">
        <v>10656</v>
      </c>
      <c r="AP208">
        <v>0.185707217822701</v>
      </c>
      <c r="AQ208">
        <f>(Table2[[#This Row],[Sharpe Ratio]]-AVERAGE(Table2[Sharpe Ratio]))/_xlfn.STDEV.P(Table2[Sharpe Ratio])</f>
        <v>1.3734132297412971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0.23907511715557173</v>
      </c>
      <c r="AS208">
        <f>_xlfn.RANK.AVG(Table2[[#This Row],[1Y Return vs Nifty Z-Score]],Table2[1Y Return vs Nifty Z-Score])</f>
        <v>314</v>
      </c>
      <c r="AT208">
        <f>_xlfn.RANK.AVG(Table2[[#This Row],[6M Return vs Nifty Z-Score]],Table2[6M Return vs Nifty Z-Score])</f>
        <v>357</v>
      </c>
      <c r="AU208">
        <f>_xlfn.RANK.AVG(Table2[[#This Row],[Sharpe Ratio Z-Score]],Table2[Sharpe Ratio Z-Score])</f>
        <v>63</v>
      </c>
      <c r="AV208">
        <f>(Table2[[#This Row],[Rank 1Y]]+Table2[[#This Row],[Rank 6M]]+Table2[[#This Row],[Rank Sharpe]])/3</f>
        <v>244.66666666666666</v>
      </c>
    </row>
    <row r="209" spans="1:48" x14ac:dyDescent="0.3">
      <c r="A209" t="s">
        <v>142</v>
      </c>
      <c r="B209" t="s">
        <v>143</v>
      </c>
      <c r="C209" t="s">
        <v>10613</v>
      </c>
      <c r="D209" t="s">
        <v>144</v>
      </c>
      <c r="E209">
        <v>207158.06584103999</v>
      </c>
      <c r="F209">
        <v>1582.1</v>
      </c>
      <c r="G209">
        <v>50.650185975993303</v>
      </c>
      <c r="H209">
        <f>(Table2[[#This Row],[1Y Return vs Nifty]]-AVERAGE(Table2[1Y Return vs Nifty]))/_xlfn.STDEV.P(Table2[1Y Return vs Nifty])</f>
        <v>0.29578684342419859</v>
      </c>
      <c r="I209">
        <v>-6.1170016968839301E-2</v>
      </c>
      <c r="J209">
        <f>(Table2[[#This Row],[1M Return vs Nifty]]-AVERAGE(Table2[1M Return vs Nifty]))/_xlfn.STDEV.P(Table2[1M Return vs Nifty])</f>
        <v>-0.23311733362506895</v>
      </c>
      <c r="K209">
        <v>-7.2885414447301002</v>
      </c>
      <c r="L209">
        <f>(Table2[[#This Row],[6M Return vs Nifty]]-AVERAGE(Table2[6M Return vs Nifty]))/_xlfn.STDEV.P(Table2[6M Return vs Nifty])</f>
        <v>-0.50745587422444682</v>
      </c>
      <c r="M209">
        <v>9.0617633796994195</v>
      </c>
      <c r="N209">
        <f>(Table2[[#This Row],[1W Return vs Nifty]]-AVERAGE(Table2[1W Return vs Nifty]))/_xlfn.STDEV.P(Table2[1W Return vs Nifty])</f>
        <v>1.3695745107252066</v>
      </c>
      <c r="O209">
        <v>1535.12</v>
      </c>
      <c r="P209">
        <v>1541.13879724253</v>
      </c>
      <c r="Q209">
        <v>1371.1881071858099</v>
      </c>
      <c r="R209">
        <v>63.922330587652702</v>
      </c>
      <c r="S209" s="2">
        <f>(Table2[[#This Row],[Close Price]]-Table2[[#This Row],[20D EMA]])/Table2[[#This Row],[20D EMA]]</f>
        <v>3.0603470738443914E-2</v>
      </c>
      <c r="T209" s="2">
        <f>(Table2[[#This Row],[Close Price]]-Table2[[#This Row],[50D EMA]])/Table2[[#This Row],[50D EMA]]</f>
        <v>2.6578529351645282E-2</v>
      </c>
      <c r="U209" s="2">
        <f>(Table2[[#This Row],[Close Price]]-Table2[[#This Row],[200D EMA]])/Table2[[#This Row],[200D EMA]]</f>
        <v>0.15381689186836658</v>
      </c>
      <c r="V209">
        <v>1.1221502917581001</v>
      </c>
      <c r="W209">
        <v>1576.1</v>
      </c>
      <c r="X209">
        <v>1597.5</v>
      </c>
      <c r="Y209">
        <v>1417.95</v>
      </c>
      <c r="Z209">
        <v>1609.45</v>
      </c>
      <c r="AA209">
        <v>1412.5</v>
      </c>
      <c r="AB209">
        <v>1609.45</v>
      </c>
      <c r="AC209" s="2">
        <f>(Table2[[#This Row],[Close Price]]/Table2[[#This Row],[Day Low]])-1</f>
        <v>3.8068650466340781E-3</v>
      </c>
      <c r="AD209" s="2">
        <f>(Table2[[#This Row],[Day High]]/Table2[[#This Row],[Close Price]])-1</f>
        <v>9.7338979836925077E-3</v>
      </c>
      <c r="AE209" s="2">
        <f>(Table2[[#This Row],[Close Price]]/Table2[[#This Row],[Current Week Low]])-1</f>
        <v>0.11576571811417891</v>
      </c>
      <c r="AF209" s="2">
        <f>(Table2[[#This Row],[Current Week High]]/Table2[[#This Row],[Close Price]])-1</f>
        <v>1.7287149990518946E-2</v>
      </c>
      <c r="AG209" s="2">
        <f>(Table2[[#This Row],[Close Price]]/Table2[[#This Row],[Current Month Low]])-1</f>
        <v>0.12007079646017682</v>
      </c>
      <c r="AH209" s="2">
        <f>(Table2[[#This Row],[Current Month High]]/Table2[[#This Row],[Close Price]])-1</f>
        <v>1.7287149990518946E-2</v>
      </c>
      <c r="AI209">
        <v>7.62910056254346</v>
      </c>
      <c r="AJ209">
        <v>91.040270482400501</v>
      </c>
      <c r="AK209" t="str">
        <f>IF(AND(Table2[[#This Row],[20D EMA]]&gt;Table2[[#This Row],[50D EMA]],Table2[[#This Row],[50D EMA]]&gt;Table2[[#This Row],[200D EMA]]),"Uptrend","Downtrend/NoTrend")</f>
        <v>Downtrend/NoTrend</v>
      </c>
      <c r="AL209">
        <v>-0.03</v>
      </c>
      <c r="AM209" t="s">
        <v>10655</v>
      </c>
      <c r="AN209">
        <v>8.2200000000000006</v>
      </c>
      <c r="AO209" t="s">
        <v>10656</v>
      </c>
      <c r="AP209">
        <v>0.214959046021236</v>
      </c>
      <c r="AQ209">
        <f>(Table2[[#This Row],[Sharpe Ratio]]-AVERAGE(Table2[Sharpe Ratio]))/_xlfn.STDEV.P(Table2[Sharpe Ratio])</f>
        <v>1.7102034594168101</v>
      </c>
      <c r="AR2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9">
        <f>_xlfn.RANK.AVG(Table2[[#This Row],[1Y Return vs Nifty Z-Score]],Table2[1Y Return vs Nifty Z-Score])</f>
        <v>216</v>
      </c>
      <c r="AT209">
        <f>_xlfn.RANK.AVG(Table2[[#This Row],[6M Return vs Nifty Z-Score]],Table2[6M Return vs Nifty Z-Score])</f>
        <v>494</v>
      </c>
      <c r="AU209">
        <f>_xlfn.RANK.AVG(Table2[[#This Row],[Sharpe Ratio Z-Score]],Table2[Sharpe Ratio Z-Score])</f>
        <v>31</v>
      </c>
      <c r="AV209">
        <f>(Table2[[#This Row],[Rank 1Y]]+Table2[[#This Row],[Rank 6M]]+Table2[[#This Row],[Rank Sharpe]])/3</f>
        <v>247</v>
      </c>
    </row>
    <row r="210" spans="1:48" x14ac:dyDescent="0.3">
      <c r="A210" t="s">
        <v>295</v>
      </c>
      <c r="B210" t="s">
        <v>296</v>
      </c>
      <c r="C210" t="s">
        <v>10616</v>
      </c>
      <c r="D210" t="s">
        <v>198</v>
      </c>
      <c r="E210">
        <v>95863.620496599993</v>
      </c>
      <c r="F210">
        <v>32600.15</v>
      </c>
      <c r="G210">
        <v>49.7842669476439</v>
      </c>
      <c r="H210">
        <f>(Table2[[#This Row],[1Y Return vs Nifty]]-AVERAGE(Table2[1Y Return vs Nifty]))/_xlfn.STDEV.P(Table2[1Y Return vs Nifty])</f>
        <v>0.28228487582360556</v>
      </c>
      <c r="I210">
        <v>-6.1880820635427796</v>
      </c>
      <c r="J210">
        <f>(Table2[[#This Row],[1M Return vs Nifty]]-AVERAGE(Table2[1M Return vs Nifty]))/_xlfn.STDEV.P(Table2[1M Return vs Nifty])</f>
        <v>-0.75867141746077671</v>
      </c>
      <c r="K210">
        <v>3.52469057418346</v>
      </c>
      <c r="L210">
        <f>(Table2[[#This Row],[6M Return vs Nifty]]-AVERAGE(Table2[6M Return vs Nifty]))/_xlfn.STDEV.P(Table2[6M Return vs Nifty])</f>
        <v>-0.14080322717448387</v>
      </c>
      <c r="M210">
        <v>2.96010154543825</v>
      </c>
      <c r="N210">
        <f>(Table2[[#This Row],[1W Return vs Nifty]]-AVERAGE(Table2[1W Return vs Nifty]))/_xlfn.STDEV.P(Table2[1W Return vs Nifty])</f>
        <v>3.1463892493803887E-2</v>
      </c>
      <c r="O210">
        <v>32648.9</v>
      </c>
      <c r="P210">
        <v>32817.403914239098</v>
      </c>
      <c r="Q210">
        <v>28837.003190269901</v>
      </c>
      <c r="R210">
        <v>52.311228222578897</v>
      </c>
      <c r="S210" s="2">
        <f>(Table2[[#This Row],[Close Price]]-Table2[[#This Row],[20D EMA]])/Table2[[#This Row],[20D EMA]]</f>
        <v>-1.4931590344544532E-3</v>
      </c>
      <c r="T210" s="2">
        <f>(Table2[[#This Row],[Close Price]]-Table2[[#This Row],[50D EMA]])/Table2[[#This Row],[50D EMA]]</f>
        <v>-6.6200822833774502E-3</v>
      </c>
      <c r="U210" s="2">
        <f>(Table2[[#This Row],[Close Price]]-Table2[[#This Row],[200D EMA]])/Table2[[#This Row],[200D EMA]]</f>
        <v>0.13049715273464513</v>
      </c>
      <c r="V210">
        <v>0.54628395229673898</v>
      </c>
      <c r="W210">
        <v>32157.7</v>
      </c>
      <c r="X210">
        <v>32826.1</v>
      </c>
      <c r="Y210">
        <v>31525.1</v>
      </c>
      <c r="Z210">
        <v>32826.1</v>
      </c>
      <c r="AA210">
        <v>30900</v>
      </c>
      <c r="AB210">
        <v>35182.800000000003</v>
      </c>
      <c r="AC210" s="2">
        <f>(Table2[[#This Row],[Close Price]]/Table2[[#This Row],[Day Low]])-1</f>
        <v>1.3758757622591267E-2</v>
      </c>
      <c r="AD210" s="2">
        <f>(Table2[[#This Row],[Day High]]/Table2[[#This Row],[Close Price]])-1</f>
        <v>6.930949704219147E-3</v>
      </c>
      <c r="AE210" s="2">
        <f>(Table2[[#This Row],[Close Price]]/Table2[[#This Row],[Current Week Low]])-1</f>
        <v>3.4101398568125108E-2</v>
      </c>
      <c r="AF210" s="2">
        <f>(Table2[[#This Row],[Current Week High]]/Table2[[#This Row],[Close Price]])-1</f>
        <v>6.930949704219147E-3</v>
      </c>
      <c r="AG210" s="2">
        <f>(Table2[[#This Row],[Close Price]]/Table2[[#This Row],[Current Month Low]])-1</f>
        <v>5.5021035598705526E-2</v>
      </c>
      <c r="AH210" s="2">
        <f>(Table2[[#This Row],[Current Month High]]/Table2[[#This Row],[Close Price]])-1</f>
        <v>7.922202811950263E-2</v>
      </c>
      <c r="AI210">
        <v>12.508684775990201</v>
      </c>
      <c r="AJ210">
        <v>78.929501551904394</v>
      </c>
      <c r="AK210" t="str">
        <f>IF(AND(Table2[[#This Row],[20D EMA]]&gt;Table2[[#This Row],[50D EMA]],Table2[[#This Row],[50D EMA]]&gt;Table2[[#This Row],[200D EMA]]),"Uptrend","Downtrend/NoTrend")</f>
        <v>Downtrend/NoTrend</v>
      </c>
      <c r="AL210">
        <v>-0.01</v>
      </c>
      <c r="AM210" t="s">
        <v>10655</v>
      </c>
      <c r="AN210">
        <v>-0.3</v>
      </c>
      <c r="AO210" t="s">
        <v>10655</v>
      </c>
      <c r="AP210">
        <v>0.133304856302293</v>
      </c>
      <c r="AQ210">
        <f>(Table2[[#This Row],[Sharpe Ratio]]-AVERAGE(Table2[Sharpe Ratio]))/_xlfn.STDEV.P(Table2[Sharpe Ratio])</f>
        <v>0.77007988413928208</v>
      </c>
      <c r="AR2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0">
        <f>_xlfn.RANK.AVG(Table2[[#This Row],[1Y Return vs Nifty Z-Score]],Table2[1Y Return vs Nifty Z-Score])</f>
        <v>220</v>
      </c>
      <c r="AT210">
        <f>_xlfn.RANK.AVG(Table2[[#This Row],[6M Return vs Nifty Z-Score]],Table2[6M Return vs Nifty Z-Score])</f>
        <v>361</v>
      </c>
      <c r="AU210">
        <f>_xlfn.RANK.AVG(Table2[[#This Row],[Sharpe Ratio Z-Score]],Table2[Sharpe Ratio Z-Score])</f>
        <v>160</v>
      </c>
      <c r="AV210">
        <f>(Table2[[#This Row],[Rank 1Y]]+Table2[[#This Row],[Rank 6M]]+Table2[[#This Row],[Rank Sharpe]])/3</f>
        <v>247</v>
      </c>
    </row>
    <row r="211" spans="1:48" x14ac:dyDescent="0.3">
      <c r="A211" t="s">
        <v>338</v>
      </c>
      <c r="B211" t="s">
        <v>339</v>
      </c>
      <c r="C211" t="s">
        <v>10622</v>
      </c>
      <c r="D211" t="s">
        <v>191</v>
      </c>
      <c r="E211">
        <v>76860.983949300004</v>
      </c>
      <c r="F211">
        <v>260.39999999999998</v>
      </c>
      <c r="G211">
        <v>11.1411378102288</v>
      </c>
      <c r="H211">
        <f>(Table2[[#This Row],[1Y Return vs Nifty]]-AVERAGE(Table2[1Y Return vs Nifty]))/_xlfn.STDEV.P(Table2[1Y Return vs Nifty])</f>
        <v>-0.32026370033307716</v>
      </c>
      <c r="I211">
        <v>11.871670032553601</v>
      </c>
      <c r="J211">
        <f>(Table2[[#This Row],[1M Return vs Nifty]]-AVERAGE(Table2[1M Return vs Nifty]))/_xlfn.STDEV.P(Table2[1M Return vs Nifty])</f>
        <v>0.79045747406155942</v>
      </c>
      <c r="K211">
        <v>37.903111655758202</v>
      </c>
      <c r="L211">
        <f>(Table2[[#This Row],[6M Return vs Nifty]]-AVERAGE(Table2[6M Return vs Nifty]))/_xlfn.STDEV.P(Table2[6M Return vs Nifty])</f>
        <v>1.0248925674695386</v>
      </c>
      <c r="M211">
        <v>3.95028722971418</v>
      </c>
      <c r="N211">
        <f>(Table2[[#This Row],[1W Return vs Nifty]]-AVERAGE(Table2[1W Return vs Nifty]))/_xlfn.STDEV.P(Table2[1W Return vs Nifty])</f>
        <v>0.24861423843898958</v>
      </c>
      <c r="O211">
        <v>251.4</v>
      </c>
      <c r="P211">
        <v>239.88585086590001</v>
      </c>
      <c r="Q211">
        <v>205.519922828582</v>
      </c>
      <c r="R211">
        <v>71.709276604555896</v>
      </c>
      <c r="S211" s="2">
        <f>(Table2[[#This Row],[Close Price]]-Table2[[#This Row],[20D EMA]])/Table2[[#This Row],[20D EMA]]</f>
        <v>3.5799522673030909E-2</v>
      </c>
      <c r="T211" s="2">
        <f>(Table2[[#This Row],[Close Price]]-Table2[[#This Row],[50D EMA]])/Table2[[#This Row],[50D EMA]]</f>
        <v>8.55162947712481E-2</v>
      </c>
      <c r="U211" s="2">
        <f>(Table2[[#This Row],[Close Price]]-Table2[[#This Row],[200D EMA]])/Table2[[#This Row],[200D EMA]]</f>
        <v>0.2670304485137035</v>
      </c>
      <c r="V211">
        <v>0.53161807411444495</v>
      </c>
      <c r="W211">
        <v>258.95</v>
      </c>
      <c r="X211">
        <v>262.85000000000002</v>
      </c>
      <c r="Y211">
        <v>255.7</v>
      </c>
      <c r="Z211">
        <v>262.85000000000002</v>
      </c>
      <c r="AA211">
        <v>240</v>
      </c>
      <c r="AB211">
        <v>262.85000000000002</v>
      </c>
      <c r="AC211" s="2">
        <f>(Table2[[#This Row],[Close Price]]/Table2[[#This Row],[Day Low]])-1</f>
        <v>5.5995365900751715E-3</v>
      </c>
      <c r="AD211" s="2">
        <f>(Table2[[#This Row],[Day High]]/Table2[[#This Row],[Close Price]])-1</f>
        <v>9.4086021505377371E-3</v>
      </c>
      <c r="AE211" s="2">
        <f>(Table2[[#This Row],[Close Price]]/Table2[[#This Row],[Current Week Low]])-1</f>
        <v>1.8380915134923681E-2</v>
      </c>
      <c r="AF211" s="2">
        <f>(Table2[[#This Row],[Current Week High]]/Table2[[#This Row],[Close Price]])-1</f>
        <v>9.4086021505377371E-3</v>
      </c>
      <c r="AG211" s="2">
        <f>(Table2[[#This Row],[Close Price]]/Table2[[#This Row],[Current Month Low]])-1</f>
        <v>8.4999999999999964E-2</v>
      </c>
      <c r="AH211" s="2">
        <f>(Table2[[#This Row],[Current Month High]]/Table2[[#This Row],[Close Price]])-1</f>
        <v>9.4086021505377371E-3</v>
      </c>
      <c r="AI211">
        <v>0.94086021505377304</v>
      </c>
      <c r="AJ211">
        <v>65.280863218025999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0.12</v>
      </c>
      <c r="AM211" t="s">
        <v>10656</v>
      </c>
      <c r="AN211">
        <v>7.09</v>
      </c>
      <c r="AO211" t="s">
        <v>10656</v>
      </c>
      <c r="AP211">
        <v>9.5855570301021001E-2</v>
      </c>
      <c r="AQ211">
        <f>(Table2[[#This Row],[Sharpe Ratio]]-AVERAGE(Table2[Sharpe Ratio]))/_xlfn.STDEV.P(Table2[Sharpe Ratio])</f>
        <v>0.33890841861754623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2.0826089982545568</v>
      </c>
      <c r="AS211">
        <f>_xlfn.RANK.AVG(Table2[[#This Row],[1Y Return vs Nifty Z-Score]],Table2[1Y Return vs Nifty Z-Score])</f>
        <v>390</v>
      </c>
      <c r="AT211">
        <f>_xlfn.RANK.AVG(Table2[[#This Row],[6M Return vs Nifty Z-Score]],Table2[6M Return vs Nifty Z-Score])</f>
        <v>99</v>
      </c>
      <c r="AU211">
        <f>_xlfn.RANK.AVG(Table2[[#This Row],[Sharpe Ratio Z-Score]],Table2[Sharpe Ratio Z-Score])</f>
        <v>253</v>
      </c>
      <c r="AV211">
        <f>(Table2[[#This Row],[Rank 1Y]]+Table2[[#This Row],[Rank 6M]]+Table2[[#This Row],[Rank Sharpe]])/3</f>
        <v>247.33333333333334</v>
      </c>
    </row>
    <row r="212" spans="1:48" x14ac:dyDescent="0.3">
      <c r="A212" t="s">
        <v>892</v>
      </c>
      <c r="B212" t="s">
        <v>893</v>
      </c>
      <c r="C212" t="s">
        <v>10618</v>
      </c>
      <c r="D212" t="s">
        <v>127</v>
      </c>
      <c r="E212">
        <v>17060.013992429998</v>
      </c>
      <c r="F212">
        <v>936.85</v>
      </c>
      <c r="G212">
        <v>313.51717849214998</v>
      </c>
      <c r="H212">
        <f>(Table2[[#This Row],[1Y Return vs Nifty]]-AVERAGE(Table2[1Y Return vs Nifty]))/_xlfn.STDEV.P(Table2[1Y Return vs Nifty])</f>
        <v>4.3945784163313437</v>
      </c>
      <c r="I212">
        <v>13.9898407129698</v>
      </c>
      <c r="J212">
        <f>(Table2[[#This Row],[1M Return vs Nifty]]-AVERAGE(Table2[1M Return vs Nifty]))/_xlfn.STDEV.P(Table2[1M Return vs Nifty])</f>
        <v>0.97214985725421221</v>
      </c>
      <c r="K212">
        <v>-33.325038029810798</v>
      </c>
      <c r="L212">
        <f>(Table2[[#This Row],[6M Return vs Nifty]]-AVERAGE(Table2[6M Return vs Nifty]))/_xlfn.STDEV.P(Table2[6M Return vs Nifty])</f>
        <v>-1.3902955632396754</v>
      </c>
      <c r="M212">
        <v>2.3887237902498</v>
      </c>
      <c r="N212">
        <f>(Table2[[#This Row],[1W Return vs Nifty]]-AVERAGE(Table2[1W Return vs Nifty]))/_xlfn.STDEV.P(Table2[1W Return vs Nifty])</f>
        <v>-9.3840764172975627E-2</v>
      </c>
      <c r="O212">
        <v>911.65</v>
      </c>
      <c r="P212">
        <v>908.72785570928704</v>
      </c>
      <c r="Q212">
        <v>828.95987342226294</v>
      </c>
      <c r="R212">
        <v>64.536815995172105</v>
      </c>
      <c r="S212" s="2">
        <f>(Table2[[#This Row],[Close Price]]-Table2[[#This Row],[20D EMA]])/Table2[[#This Row],[20D EMA]]</f>
        <v>2.7642187242911256E-2</v>
      </c>
      <c r="T212" s="2">
        <f>(Table2[[#This Row],[Close Price]]-Table2[[#This Row],[50D EMA]])/Table2[[#This Row],[50D EMA]]</f>
        <v>3.0946717561291082E-2</v>
      </c>
      <c r="U212" s="2">
        <f>(Table2[[#This Row],[Close Price]]-Table2[[#This Row],[200D EMA]])/Table2[[#This Row],[200D EMA]]</f>
        <v>0.13015120518720097</v>
      </c>
      <c r="V212">
        <v>1.07391461563487</v>
      </c>
      <c r="W212">
        <v>915</v>
      </c>
      <c r="X212">
        <v>941.9</v>
      </c>
      <c r="Y212">
        <v>895</v>
      </c>
      <c r="Z212">
        <v>947</v>
      </c>
      <c r="AA212">
        <v>856</v>
      </c>
      <c r="AB212">
        <v>948.25</v>
      </c>
      <c r="AC212" s="2">
        <f>(Table2[[#This Row],[Close Price]]/Table2[[#This Row],[Day Low]])-1</f>
        <v>2.3879781420764967E-2</v>
      </c>
      <c r="AD212" s="2">
        <f>(Table2[[#This Row],[Day High]]/Table2[[#This Row],[Close Price]])-1</f>
        <v>5.390404013449368E-3</v>
      </c>
      <c r="AE212" s="2">
        <f>(Table2[[#This Row],[Close Price]]/Table2[[#This Row],[Current Week Low]])-1</f>
        <v>4.6759776536312803E-2</v>
      </c>
      <c r="AF212" s="2">
        <f>(Table2[[#This Row],[Current Week High]]/Table2[[#This Row],[Close Price]])-1</f>
        <v>1.0834178363665403E-2</v>
      </c>
      <c r="AG212" s="2">
        <f>(Table2[[#This Row],[Close Price]]/Table2[[#This Row],[Current Month Low]])-1</f>
        <v>9.4450934579439316E-2</v>
      </c>
      <c r="AH212" s="2">
        <f>(Table2[[#This Row],[Current Month High]]/Table2[[#This Row],[Close Price]])-1</f>
        <v>1.2168436782836078E-2</v>
      </c>
      <c r="AI212">
        <v>40.2572450232161</v>
      </c>
      <c r="AJ212">
        <v>364.36183395291198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0.06</v>
      </c>
      <c r="AM212" t="s">
        <v>10656</v>
      </c>
      <c r="AN212">
        <v>5.32</v>
      </c>
      <c r="AO212" t="s">
        <v>10656</v>
      </c>
      <c r="AP212">
        <v>0.22589352286111999</v>
      </c>
      <c r="AQ212">
        <f>(Table2[[#This Row],[Sharpe Ratio]]-AVERAGE(Table2[Sharpe Ratio]))/_xlfn.STDEV.P(Table2[Sharpe Ratio])</f>
        <v>1.836097298984436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5.718689245157341</v>
      </c>
      <c r="AS212">
        <f>_xlfn.RANK.AVG(Table2[[#This Row],[1Y Return vs Nifty Z-Score]],Table2[1Y Return vs Nifty Z-Score])</f>
        <v>4</v>
      </c>
      <c r="AT212">
        <f>_xlfn.RANK.AVG(Table2[[#This Row],[6M Return vs Nifty Z-Score]],Table2[6M Return vs Nifty Z-Score])</f>
        <v>714</v>
      </c>
      <c r="AU212">
        <f>_xlfn.RANK.AVG(Table2[[#This Row],[Sharpe Ratio Z-Score]],Table2[Sharpe Ratio Z-Score])</f>
        <v>25</v>
      </c>
      <c r="AV212">
        <f>(Table2[[#This Row],[Rank 1Y]]+Table2[[#This Row],[Rank 6M]]+Table2[[#This Row],[Rank Sharpe]])/3</f>
        <v>247.66666666666666</v>
      </c>
    </row>
    <row r="213" spans="1:48" x14ac:dyDescent="0.3">
      <c r="A213" t="s">
        <v>663</v>
      </c>
      <c r="B213" t="s">
        <v>664</v>
      </c>
      <c r="C213" t="s">
        <v>10615</v>
      </c>
      <c r="D213" t="s">
        <v>51</v>
      </c>
      <c r="E213">
        <v>27786.20968245</v>
      </c>
      <c r="F213">
        <v>1558.15</v>
      </c>
      <c r="G213">
        <v>47.4377130337907</v>
      </c>
      <c r="H213">
        <f>(Table2[[#This Row],[1Y Return vs Nifty]]-AVERAGE(Table2[1Y Return vs Nifty]))/_xlfn.STDEV.P(Table2[1Y Return vs Nifty])</f>
        <v>0.24569589477501455</v>
      </c>
      <c r="I213">
        <v>24.413448502341002</v>
      </c>
      <c r="J213">
        <f>(Table2[[#This Row],[1M Return vs Nifty]]-AVERAGE(Table2[1M Return vs Nifty]))/_xlfn.STDEV.P(Table2[1M Return vs Nifty])</f>
        <v>1.866265783900984</v>
      </c>
      <c r="K213">
        <v>39.863196612793203</v>
      </c>
      <c r="L213">
        <f>(Table2[[#This Row],[6M Return vs Nifty]]-AVERAGE(Table2[6M Return vs Nifty]))/_xlfn.STDEV.P(Table2[6M Return vs Nifty])</f>
        <v>1.0913546887560015</v>
      </c>
      <c r="M213">
        <v>4.7812612505563701</v>
      </c>
      <c r="N213">
        <f>(Table2[[#This Row],[1W Return vs Nifty]]-AVERAGE(Table2[1W Return vs Nifty]))/_xlfn.STDEV.P(Table2[1W Return vs Nifty])</f>
        <v>0.43084904445852346</v>
      </c>
      <c r="O213">
        <v>1426.25</v>
      </c>
      <c r="P213">
        <v>1311.07461478711</v>
      </c>
      <c r="Q213">
        <v>1062.2155537758799</v>
      </c>
      <c r="R213">
        <v>78.557462379633094</v>
      </c>
      <c r="S213" s="2">
        <f>(Table2[[#This Row],[Close Price]]-Table2[[#This Row],[20D EMA]])/Table2[[#This Row],[20D EMA]]</f>
        <v>9.2480280455740638E-2</v>
      </c>
      <c r="T213" s="2">
        <f>(Table2[[#This Row],[Close Price]]-Table2[[#This Row],[50D EMA]])/Table2[[#This Row],[50D EMA]]</f>
        <v>0.18845257350437658</v>
      </c>
      <c r="U213" s="2">
        <f>(Table2[[#This Row],[Close Price]]-Table2[[#This Row],[200D EMA]])/Table2[[#This Row],[200D EMA]]</f>
        <v>0.46688682392308378</v>
      </c>
      <c r="V213">
        <v>1.35968754724318</v>
      </c>
      <c r="W213">
        <v>1520.25</v>
      </c>
      <c r="X213">
        <v>1580</v>
      </c>
      <c r="Y213">
        <v>1425</v>
      </c>
      <c r="Z213">
        <v>1580</v>
      </c>
      <c r="AA213">
        <v>1291.95</v>
      </c>
      <c r="AB213">
        <v>1580</v>
      </c>
      <c r="AC213" s="2">
        <f>(Table2[[#This Row],[Close Price]]/Table2[[#This Row],[Day Low]])-1</f>
        <v>2.4930110179246956E-2</v>
      </c>
      <c r="AD213" s="2">
        <f>(Table2[[#This Row],[Day High]]/Table2[[#This Row],[Close Price]])-1</f>
        <v>1.4023040143760213E-2</v>
      </c>
      <c r="AE213" s="2">
        <f>(Table2[[#This Row],[Close Price]]/Table2[[#This Row],[Current Week Low]])-1</f>
        <v>9.3438596491228099E-2</v>
      </c>
      <c r="AF213" s="2">
        <f>(Table2[[#This Row],[Current Week High]]/Table2[[#This Row],[Close Price]])-1</f>
        <v>1.4023040143760213E-2</v>
      </c>
      <c r="AG213" s="2">
        <f>(Table2[[#This Row],[Close Price]]/Table2[[#This Row],[Current Month Low]])-1</f>
        <v>0.20604512558535548</v>
      </c>
      <c r="AH213" s="2">
        <f>(Table2[[#This Row],[Current Month High]]/Table2[[#This Row],[Close Price]])-1</f>
        <v>1.4023040143760213E-2</v>
      </c>
      <c r="AI213">
        <v>1.4023040143760199</v>
      </c>
      <c r="AJ213">
        <v>115.15465341066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0.33</v>
      </c>
      <c r="AM213" t="s">
        <v>10656</v>
      </c>
      <c r="AN213">
        <v>15.28</v>
      </c>
      <c r="AO213" t="s">
        <v>10656</v>
      </c>
      <c r="AP213">
        <v>3.8048270142948003E-2</v>
      </c>
      <c r="AQ213">
        <f>(Table2[[#This Row],[Sharpe Ratio]]-AVERAGE(Table2[Sharpe Ratio]))/_xlfn.STDEV.P(Table2[Sharpe Ratio])</f>
        <v>-0.32665455970371249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3.3075108521868106</v>
      </c>
      <c r="AS213">
        <f>_xlfn.RANK.AVG(Table2[[#This Row],[1Y Return vs Nifty Z-Score]],Table2[1Y Return vs Nifty Z-Score])</f>
        <v>231</v>
      </c>
      <c r="AT213">
        <f>_xlfn.RANK.AVG(Table2[[#This Row],[6M Return vs Nifty Z-Score]],Table2[6M Return vs Nifty Z-Score])</f>
        <v>91</v>
      </c>
      <c r="AU213">
        <f>_xlfn.RANK.AVG(Table2[[#This Row],[Sharpe Ratio Z-Score]],Table2[Sharpe Ratio Z-Score])</f>
        <v>429</v>
      </c>
      <c r="AV213">
        <f>(Table2[[#This Row],[Rank 1Y]]+Table2[[#This Row],[Rank 6M]]+Table2[[#This Row],[Rank Sharpe]])/3</f>
        <v>250.33333333333334</v>
      </c>
    </row>
    <row r="214" spans="1:48" x14ac:dyDescent="0.3">
      <c r="A214" t="s">
        <v>679</v>
      </c>
      <c r="B214" t="s">
        <v>680</v>
      </c>
      <c r="C214" t="s">
        <v>10609</v>
      </c>
      <c r="D214" t="s">
        <v>303</v>
      </c>
      <c r="E214">
        <v>26790.37977064</v>
      </c>
      <c r="F214">
        <v>266.3</v>
      </c>
      <c r="G214">
        <v>56.881252207059603</v>
      </c>
      <c r="H214">
        <f>(Table2[[#This Row],[1Y Return vs Nifty]]-AVERAGE(Table2[1Y Return vs Nifty]))/_xlfn.STDEV.P(Table2[1Y Return vs Nifty])</f>
        <v>0.3929456442065033</v>
      </c>
      <c r="I214">
        <v>6.0702020078872403</v>
      </c>
      <c r="J214">
        <f>(Table2[[#This Row],[1M Return vs Nifty]]-AVERAGE(Table2[1M Return vs Nifty]))/_xlfn.STDEV.P(Table2[1M Return vs Nifty])</f>
        <v>0.29281931809837392</v>
      </c>
      <c r="K214">
        <v>18.5954673868501</v>
      </c>
      <c r="L214">
        <f>(Table2[[#This Row],[6M Return vs Nifty]]-AVERAGE(Table2[6M Return vs Nifty]))/_xlfn.STDEV.P(Table2[6M Return vs Nifty])</f>
        <v>0.37021329423172344</v>
      </c>
      <c r="M214">
        <v>7.3210737917376001</v>
      </c>
      <c r="N214">
        <f>(Table2[[#This Row],[1W Return vs Nifty]]-AVERAGE(Table2[1W Return vs Nifty]))/_xlfn.STDEV.P(Table2[1W Return vs Nifty])</f>
        <v>0.98783666881175103</v>
      </c>
      <c r="O214">
        <v>256.54000000000002</v>
      </c>
      <c r="P214">
        <v>243.84340151270499</v>
      </c>
      <c r="Q214">
        <v>203.92666572252801</v>
      </c>
      <c r="R214">
        <v>68.176457185379405</v>
      </c>
      <c r="S214" s="2">
        <f>(Table2[[#This Row],[Close Price]]-Table2[[#This Row],[20D EMA]])/Table2[[#This Row],[20D EMA]]</f>
        <v>3.8044749356825405E-2</v>
      </c>
      <c r="T214" s="2">
        <f>(Table2[[#This Row],[Close Price]]-Table2[[#This Row],[50D EMA]])/Table2[[#This Row],[50D EMA]]</f>
        <v>9.2094345584024212E-2</v>
      </c>
      <c r="U214" s="2">
        <f>(Table2[[#This Row],[Close Price]]-Table2[[#This Row],[200D EMA]])/Table2[[#This Row],[200D EMA]]</f>
        <v>0.30586159027549648</v>
      </c>
      <c r="V214">
        <v>0.68328036228687306</v>
      </c>
      <c r="W214">
        <v>265.55</v>
      </c>
      <c r="X214">
        <v>276</v>
      </c>
      <c r="Y214">
        <v>249.85</v>
      </c>
      <c r="Z214">
        <v>276</v>
      </c>
      <c r="AA214">
        <v>240</v>
      </c>
      <c r="AB214">
        <v>276</v>
      </c>
      <c r="AC214" s="2">
        <f>(Table2[[#This Row],[Close Price]]/Table2[[#This Row],[Day Low]])-1</f>
        <v>2.8243268687628831E-3</v>
      </c>
      <c r="AD214" s="2">
        <f>(Table2[[#This Row],[Day High]]/Table2[[#This Row],[Close Price]])-1</f>
        <v>3.6425084491175319E-2</v>
      </c>
      <c r="AE214" s="2">
        <f>(Table2[[#This Row],[Close Price]]/Table2[[#This Row],[Current Week Low]])-1</f>
        <v>6.5839503702221469E-2</v>
      </c>
      <c r="AF214" s="2">
        <f>(Table2[[#This Row],[Current Week High]]/Table2[[#This Row],[Close Price]])-1</f>
        <v>3.6425084491175319E-2</v>
      </c>
      <c r="AG214" s="2">
        <f>(Table2[[#This Row],[Close Price]]/Table2[[#This Row],[Current Month Low]])-1</f>
        <v>0.10958333333333337</v>
      </c>
      <c r="AH214" s="2">
        <f>(Table2[[#This Row],[Current Month High]]/Table2[[#This Row],[Close Price]])-1</f>
        <v>3.6425084491175319E-2</v>
      </c>
      <c r="AI214">
        <v>5.0694705219677099</v>
      </c>
      <c r="AJ214">
        <v>101.132930513595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0.32</v>
      </c>
      <c r="AM214" t="s">
        <v>10656</v>
      </c>
      <c r="AN214">
        <v>10.11</v>
      </c>
      <c r="AO214" t="s">
        <v>10656</v>
      </c>
      <c r="AP214">
        <v>6.8659658377382998E-2</v>
      </c>
      <c r="AQ214">
        <f>(Table2[[#This Row],[Sharpe Ratio]]-AVERAGE(Table2[Sharpe Ratio]))/_xlfn.STDEV.P(Table2[Sharpe Ratio])</f>
        <v>2.5788932176155507E-2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2.0696038575245073</v>
      </c>
      <c r="AS214">
        <f>_xlfn.RANK.AVG(Table2[[#This Row],[1Y Return vs Nifty Z-Score]],Table2[1Y Return vs Nifty Z-Score])</f>
        <v>189</v>
      </c>
      <c r="AT214">
        <f>_xlfn.RANK.AVG(Table2[[#This Row],[6M Return vs Nifty Z-Score]],Table2[6M Return vs Nifty Z-Score])</f>
        <v>213</v>
      </c>
      <c r="AU214">
        <f>_xlfn.RANK.AVG(Table2[[#This Row],[Sharpe Ratio Z-Score]],Table2[Sharpe Ratio Z-Score])</f>
        <v>349</v>
      </c>
      <c r="AV214">
        <f>(Table2[[#This Row],[Rank 1Y]]+Table2[[#This Row],[Rank 6M]]+Table2[[#This Row],[Rank Sharpe]])/3</f>
        <v>250.33333333333334</v>
      </c>
    </row>
    <row r="215" spans="1:48" x14ac:dyDescent="0.3">
      <c r="A215" t="s">
        <v>1480</v>
      </c>
      <c r="B215" t="s">
        <v>1481</v>
      </c>
      <c r="C215" t="s">
        <v>10615</v>
      </c>
      <c r="D215" t="s">
        <v>51</v>
      </c>
      <c r="E215">
        <v>6995.9615583199902</v>
      </c>
      <c r="F215">
        <v>697.8</v>
      </c>
      <c r="G215">
        <v>63.016954790364302</v>
      </c>
      <c r="H215">
        <f>(Table2[[#This Row],[1Y Return vs Nifty]]-AVERAGE(Table2[1Y Return vs Nifty]))/_xlfn.STDEV.P(Table2[1Y Return vs Nifty])</f>
        <v>0.48861747352820167</v>
      </c>
      <c r="I215">
        <v>8.9955427620509099</v>
      </c>
      <c r="J215">
        <f>(Table2[[#This Row],[1M Return vs Nifty]]-AVERAGE(Table2[1M Return vs Nifty]))/_xlfn.STDEV.P(Table2[1M Return vs Nifty])</f>
        <v>0.54374911246704716</v>
      </c>
      <c r="K215">
        <v>47.854526616164598</v>
      </c>
      <c r="L215">
        <f>(Table2[[#This Row],[6M Return vs Nifty]]-AVERAGE(Table2[6M Return vs Nifty]))/_xlfn.STDEV.P(Table2[6M Return vs Nifty])</f>
        <v>1.3623229149127081</v>
      </c>
      <c r="M215">
        <v>3.37278847555437</v>
      </c>
      <c r="N215">
        <f>(Table2[[#This Row],[1W Return vs Nifty]]-AVERAGE(Table2[1W Return vs Nifty]))/_xlfn.STDEV.P(Table2[1W Return vs Nifty])</f>
        <v>0.12196723046854231</v>
      </c>
      <c r="O215">
        <v>682.34</v>
      </c>
      <c r="P215">
        <v>641.10160095767196</v>
      </c>
      <c r="Q215">
        <v>508.40195306604699</v>
      </c>
      <c r="R215">
        <v>68.863478264547197</v>
      </c>
      <c r="S215" s="2">
        <f>(Table2[[#This Row],[Close Price]]-Table2[[#This Row],[20D EMA]])/Table2[[#This Row],[20D EMA]]</f>
        <v>2.2657326259635843E-2</v>
      </c>
      <c r="T215" s="2">
        <f>(Table2[[#This Row],[Close Price]]-Table2[[#This Row],[50D EMA]])/Table2[[#This Row],[50D EMA]]</f>
        <v>8.84390227034723E-2</v>
      </c>
      <c r="U215" s="2">
        <f>(Table2[[#This Row],[Close Price]]-Table2[[#This Row],[200D EMA]])/Table2[[#This Row],[200D EMA]]</f>
        <v>0.37253603333295632</v>
      </c>
      <c r="V215">
        <v>0.43075105911683698</v>
      </c>
      <c r="W215">
        <v>692.35</v>
      </c>
      <c r="X215">
        <v>719.95</v>
      </c>
      <c r="Y215">
        <v>671.1</v>
      </c>
      <c r="Z215">
        <v>721</v>
      </c>
      <c r="AA215">
        <v>656</v>
      </c>
      <c r="AB215">
        <v>739.4</v>
      </c>
      <c r="AC215" s="2">
        <f>(Table2[[#This Row],[Close Price]]/Table2[[#This Row],[Day Low]])-1</f>
        <v>7.8717411713726815E-3</v>
      </c>
      <c r="AD215" s="2">
        <f>(Table2[[#This Row],[Day High]]/Table2[[#This Row],[Close Price]])-1</f>
        <v>3.1742619661794258E-2</v>
      </c>
      <c r="AE215" s="2">
        <f>(Table2[[#This Row],[Close Price]]/Table2[[#This Row],[Current Week Low]])-1</f>
        <v>3.9785426911041366E-2</v>
      </c>
      <c r="AF215" s="2">
        <f>(Table2[[#This Row],[Current Week High]]/Table2[[#This Row],[Close Price]])-1</f>
        <v>3.3247348810547583E-2</v>
      </c>
      <c r="AG215" s="2">
        <f>(Table2[[#This Row],[Close Price]]/Table2[[#This Row],[Current Month Low]])-1</f>
        <v>6.3719512195121952E-2</v>
      </c>
      <c r="AH215" s="2">
        <f>(Table2[[#This Row],[Current Month High]]/Table2[[#This Row],[Close Price]])-1</f>
        <v>5.9615935798223108E-2</v>
      </c>
      <c r="AI215">
        <v>5.9615935798223099</v>
      </c>
      <c r="AJ215">
        <v>135.10781671159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0.28000000000000003</v>
      </c>
      <c r="AM215" t="s">
        <v>10656</v>
      </c>
      <c r="AN215">
        <v>4.68</v>
      </c>
      <c r="AO215" t="s">
        <v>10656</v>
      </c>
      <c r="AP215">
        <v>5.9973996472840003E-3</v>
      </c>
      <c r="AQ215">
        <f>(Table2[[#This Row],[Sharpe Ratio]]-AVERAGE(Table2[Sharpe Ratio]))/_xlfn.STDEV.P(Table2[Sharpe Ratio])</f>
        <v>-0.69567149643231729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1.820985234944182</v>
      </c>
      <c r="AS215">
        <f>_xlfn.RANK.AVG(Table2[[#This Row],[1Y Return vs Nifty Z-Score]],Table2[1Y Return vs Nifty Z-Score])</f>
        <v>169</v>
      </c>
      <c r="AT215">
        <f>_xlfn.RANK.AVG(Table2[[#This Row],[6M Return vs Nifty Z-Score]],Table2[6M Return vs Nifty Z-Score])</f>
        <v>70</v>
      </c>
      <c r="AU215">
        <f>_xlfn.RANK.AVG(Table2[[#This Row],[Sharpe Ratio Z-Score]],Table2[Sharpe Ratio Z-Score])</f>
        <v>514</v>
      </c>
      <c r="AV215">
        <f>(Table2[[#This Row],[Rank 1Y]]+Table2[[#This Row],[Rank 6M]]+Table2[[#This Row],[Rank Sharpe]])/3</f>
        <v>251</v>
      </c>
    </row>
    <row r="216" spans="1:48" x14ac:dyDescent="0.3">
      <c r="A216" t="s">
        <v>881</v>
      </c>
      <c r="B216" t="s">
        <v>882</v>
      </c>
      <c r="C216" t="s">
        <v>10611</v>
      </c>
      <c r="D216" t="s">
        <v>568</v>
      </c>
      <c r="E216">
        <v>17407.70484337</v>
      </c>
      <c r="F216">
        <v>993.15</v>
      </c>
      <c r="G216">
        <v>131.10275494601899</v>
      </c>
      <c r="H216">
        <f>(Table2[[#This Row],[1Y Return vs Nifty]]-AVERAGE(Table2[1Y Return vs Nifty]))/_xlfn.STDEV.P(Table2[1Y Return vs Nifty])</f>
        <v>1.550255152878472</v>
      </c>
      <c r="I216">
        <v>36.268789831227799</v>
      </c>
      <c r="J216">
        <f>(Table2[[#This Row],[1M Return vs Nifty]]-AVERAGE(Table2[1M Return vs Nifty]))/_xlfn.STDEV.P(Table2[1M Return vs Nifty])</f>
        <v>2.8831929085765795</v>
      </c>
      <c r="K216">
        <v>29.511007302558301</v>
      </c>
      <c r="L216">
        <f>(Table2[[#This Row],[6M Return vs Nifty]]-AVERAGE(Table2[6M Return vs Nifty]))/_xlfn.STDEV.P(Table2[6M Return vs Nifty])</f>
        <v>0.74033497450951857</v>
      </c>
      <c r="M216">
        <v>-1.30143204370861</v>
      </c>
      <c r="N216">
        <f>(Table2[[#This Row],[1W Return vs Nifty]]-AVERAGE(Table2[1W Return vs Nifty]))/_xlfn.STDEV.P(Table2[1W Return vs Nifty])</f>
        <v>-0.90310172265842936</v>
      </c>
      <c r="O216">
        <v>940.67</v>
      </c>
      <c r="P216">
        <v>848.86403220122997</v>
      </c>
      <c r="Q216">
        <v>677.96471767450396</v>
      </c>
      <c r="R216">
        <v>61.609239916818197</v>
      </c>
      <c r="S216" s="2">
        <f>(Table2[[#This Row],[Close Price]]-Table2[[#This Row],[20D EMA]])/Table2[[#This Row],[20D EMA]]</f>
        <v>5.5790022005591779E-2</v>
      </c>
      <c r="T216" s="2">
        <f>(Table2[[#This Row],[Close Price]]-Table2[[#This Row],[50D EMA]])/Table2[[#This Row],[50D EMA]]</f>
        <v>0.16997535803774741</v>
      </c>
      <c r="U216" s="2">
        <f>(Table2[[#This Row],[Close Price]]-Table2[[#This Row],[200D EMA]])/Table2[[#This Row],[200D EMA]]</f>
        <v>0.46489924048941272</v>
      </c>
      <c r="V216">
        <v>1.9218964208113001</v>
      </c>
      <c r="W216">
        <v>984.1</v>
      </c>
      <c r="X216">
        <v>1019.15</v>
      </c>
      <c r="Y216">
        <v>984.1</v>
      </c>
      <c r="Z216">
        <v>1063.3499999999999</v>
      </c>
      <c r="AA216">
        <v>810.6</v>
      </c>
      <c r="AB216">
        <v>1090.8</v>
      </c>
      <c r="AC216" s="2">
        <f>(Table2[[#This Row],[Close Price]]/Table2[[#This Row],[Day Low]])-1</f>
        <v>9.1962198963519981E-3</v>
      </c>
      <c r="AD216" s="2">
        <f>(Table2[[#This Row],[Day High]]/Table2[[#This Row],[Close Price]])-1</f>
        <v>2.617932839953685E-2</v>
      </c>
      <c r="AE216" s="2">
        <f>(Table2[[#This Row],[Close Price]]/Table2[[#This Row],[Current Week Low]])-1</f>
        <v>9.1962198963519981E-3</v>
      </c>
      <c r="AF216" s="2">
        <f>(Table2[[#This Row],[Current Week High]]/Table2[[#This Row],[Close Price]])-1</f>
        <v>7.0684186678749317E-2</v>
      </c>
      <c r="AG216" s="2">
        <f>(Table2[[#This Row],[Close Price]]/Table2[[#This Row],[Current Month Low]])-1</f>
        <v>0.22520355292376015</v>
      </c>
      <c r="AH216" s="2">
        <f>(Table2[[#This Row],[Current Month High]]/Table2[[#This Row],[Close Price]])-1</f>
        <v>9.8323516085183416E-2</v>
      </c>
      <c r="AI216">
        <v>9.8323516085183407</v>
      </c>
      <c r="AJ216">
        <v>162.668606188838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0.34</v>
      </c>
      <c r="AM216" t="s">
        <v>10656</v>
      </c>
      <c r="AN216">
        <v>19.48</v>
      </c>
      <c r="AO216" t="s">
        <v>10656</v>
      </c>
      <c r="AQ216">
        <f>(Table2[[#This Row],[Sharpe Ratio]]-AVERAGE(Table2[Sharpe Ratio]))/_xlfn.STDEV.P(Table2[Sharpe Ratio])</f>
        <v>-0.76472241492382476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3.5059588983823158</v>
      </c>
      <c r="AS216">
        <f>_xlfn.RANK.AVG(Table2[[#This Row],[1Y Return vs Nifty Z-Score]],Table2[1Y Return vs Nifty Z-Score])</f>
        <v>53</v>
      </c>
      <c r="AT216">
        <f>_xlfn.RANK.AVG(Table2[[#This Row],[6M Return vs Nifty Z-Score]],Table2[6M Return vs Nifty Z-Score])</f>
        <v>144</v>
      </c>
      <c r="AU216">
        <f>_xlfn.RANK.AVG(Table2[[#This Row],[Sharpe Ratio Z-Score]],Table2[Sharpe Ratio Z-Score])</f>
        <v>557.5</v>
      </c>
      <c r="AV216">
        <f>(Table2[[#This Row],[Rank 1Y]]+Table2[[#This Row],[Rank 6M]]+Table2[[#This Row],[Rank Sharpe]])/3</f>
        <v>251.5</v>
      </c>
    </row>
    <row r="217" spans="1:48" x14ac:dyDescent="0.3">
      <c r="A217" t="s">
        <v>453</v>
      </c>
      <c r="B217" t="s">
        <v>454</v>
      </c>
      <c r="C217" t="s">
        <v>10611</v>
      </c>
      <c r="D217" t="s">
        <v>24</v>
      </c>
      <c r="E217">
        <v>49813.786755303998</v>
      </c>
      <c r="F217">
        <v>199.56</v>
      </c>
      <c r="G217">
        <v>13.16791289739</v>
      </c>
      <c r="H217">
        <f>(Table2[[#This Row],[1Y Return vs Nifty]]-AVERAGE(Table2[1Y Return vs Nifty]))/_xlfn.STDEV.P(Table2[1Y Return vs Nifty])</f>
        <v>-0.28866091685723294</v>
      </c>
      <c r="I217">
        <v>7.9198467336971602E-4</v>
      </c>
      <c r="J217">
        <f>(Table2[[#This Row],[1M Return vs Nifty]]-AVERAGE(Table2[1M Return vs Nifty]))/_xlfn.STDEV.P(Table2[1M Return vs Nifty])</f>
        <v>-0.22780235884525191</v>
      </c>
      <c r="K217">
        <v>19.1498743026408</v>
      </c>
      <c r="L217">
        <f>(Table2[[#This Row],[6M Return vs Nifty]]-AVERAGE(Table2[6M Return vs Nifty]))/_xlfn.STDEV.P(Table2[6M Return vs Nifty])</f>
        <v>0.38901199963838773</v>
      </c>
      <c r="M217">
        <v>-1.2375424937509401</v>
      </c>
      <c r="N217">
        <f>(Table2[[#This Row],[1W Return vs Nifty]]-AVERAGE(Table2[1W Return vs Nifty]))/_xlfn.STDEV.P(Table2[1W Return vs Nifty])</f>
        <v>-0.88909057495562727</v>
      </c>
      <c r="O217">
        <v>199.18</v>
      </c>
      <c r="P217">
        <v>190.67618303742199</v>
      </c>
      <c r="Q217">
        <v>166.93013478401599</v>
      </c>
      <c r="R217">
        <v>64.962049881747305</v>
      </c>
      <c r="S217" s="2">
        <f>(Table2[[#This Row],[Close Price]]-Table2[[#This Row],[20D EMA]])/Table2[[#This Row],[20D EMA]]</f>
        <v>1.907822070488982E-3</v>
      </c>
      <c r="T217" s="2">
        <f>(Table2[[#This Row],[Close Price]]-Table2[[#This Row],[50D EMA]])/Table2[[#This Row],[50D EMA]]</f>
        <v>4.6591120196875752E-2</v>
      </c>
      <c r="U217" s="2">
        <f>(Table2[[#This Row],[Close Price]]-Table2[[#This Row],[200D EMA]])/Table2[[#This Row],[200D EMA]]</f>
        <v>0.19547019031765864</v>
      </c>
      <c r="V217">
        <v>0.62105347436861102</v>
      </c>
      <c r="W217">
        <v>199</v>
      </c>
      <c r="X217">
        <v>203.14</v>
      </c>
      <c r="Y217">
        <v>199</v>
      </c>
      <c r="Z217">
        <v>205.7</v>
      </c>
      <c r="AA217">
        <v>190.26</v>
      </c>
      <c r="AB217">
        <v>206.59</v>
      </c>
      <c r="AC217" s="2">
        <f>(Table2[[#This Row],[Close Price]]/Table2[[#This Row],[Day Low]])-1</f>
        <v>2.8140703517587351E-3</v>
      </c>
      <c r="AD217" s="2">
        <f>(Table2[[#This Row],[Day High]]/Table2[[#This Row],[Close Price]])-1</f>
        <v>1.7939466827019412E-2</v>
      </c>
      <c r="AE217" s="2">
        <f>(Table2[[#This Row],[Close Price]]/Table2[[#This Row],[Current Week Low]])-1</f>
        <v>2.8140703517587351E-3</v>
      </c>
      <c r="AF217" s="2">
        <f>(Table2[[#This Row],[Current Week High]]/Table2[[#This Row],[Close Price]])-1</f>
        <v>3.0767688915614322E-2</v>
      </c>
      <c r="AG217" s="2">
        <f>(Table2[[#This Row],[Close Price]]/Table2[[#This Row],[Current Month Low]])-1</f>
        <v>4.8880479344055594E-2</v>
      </c>
      <c r="AH217" s="2">
        <f>(Table2[[#This Row],[Current Month High]]/Table2[[#This Row],[Close Price]])-1</f>
        <v>3.522750050110246E-2</v>
      </c>
      <c r="AI217">
        <v>3.5227500501102398</v>
      </c>
      <c r="AJ217">
        <v>46.951399116347503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0.19</v>
      </c>
      <c r="AM217" t="s">
        <v>10656</v>
      </c>
      <c r="AN217">
        <v>4.28</v>
      </c>
      <c r="AO217" t="s">
        <v>10656</v>
      </c>
      <c r="AP217">
        <v>0.13096702667996701</v>
      </c>
      <c r="AQ217">
        <f>(Table2[[#This Row],[Sharpe Ratio]]-AVERAGE(Table2[Sharpe Ratio]))/_xlfn.STDEV.P(Table2[Sharpe Ratio])</f>
        <v>0.74316333827071246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-0.27337851274901193</v>
      </c>
      <c r="AS217">
        <f>_xlfn.RANK.AVG(Table2[[#This Row],[1Y Return vs Nifty Z-Score]],Table2[1Y Return vs Nifty Z-Score])</f>
        <v>378</v>
      </c>
      <c r="AT217">
        <f>_xlfn.RANK.AVG(Table2[[#This Row],[6M Return vs Nifty Z-Score]],Table2[6M Return vs Nifty Z-Score])</f>
        <v>209</v>
      </c>
      <c r="AU217">
        <f>_xlfn.RANK.AVG(Table2[[#This Row],[Sharpe Ratio Z-Score]],Table2[Sharpe Ratio Z-Score])</f>
        <v>168</v>
      </c>
      <c r="AV217">
        <f>(Table2[[#This Row],[Rank 1Y]]+Table2[[#This Row],[Rank 6M]]+Table2[[#This Row],[Rank Sharpe]])/3</f>
        <v>251.66666666666666</v>
      </c>
    </row>
    <row r="218" spans="1:48" x14ac:dyDescent="0.3">
      <c r="A218" t="s">
        <v>277</v>
      </c>
      <c r="B218" t="s">
        <v>278</v>
      </c>
      <c r="C218" t="s">
        <v>10617</v>
      </c>
      <c r="D218" t="s">
        <v>101</v>
      </c>
      <c r="E218">
        <v>98371.025845365002</v>
      </c>
      <c r="F218">
        <v>97.09</v>
      </c>
      <c r="G218">
        <v>64.4024277994518</v>
      </c>
      <c r="H218">
        <f>(Table2[[#This Row],[1Y Return vs Nifty]]-AVERAGE(Table2[1Y Return vs Nifty]))/_xlfn.STDEV.P(Table2[1Y Return vs Nifty])</f>
        <v>0.51022066166445701</v>
      </c>
      <c r="I218">
        <v>-11.0393542585586</v>
      </c>
      <c r="J218">
        <f>(Table2[[#This Row],[1M Return vs Nifty]]-AVERAGE(Table2[1M Return vs Nifty]))/_xlfn.STDEV.P(Table2[1M Return vs Nifty])</f>
        <v>-1.1748037031061822</v>
      </c>
      <c r="K218">
        <v>-5.8164360990059096</v>
      </c>
      <c r="L218">
        <f>(Table2[[#This Row],[6M Return vs Nifty]]-AVERAGE(Table2[6M Return vs Nifty]))/_xlfn.STDEV.P(Table2[6M Return vs Nifty])</f>
        <v>-0.45754005619685895</v>
      </c>
      <c r="M218">
        <v>3.36531727879933</v>
      </c>
      <c r="N218">
        <f>(Table2[[#This Row],[1W Return vs Nifty]]-AVERAGE(Table2[1W Return vs Nifty]))/_xlfn.STDEV.P(Table2[1W Return vs Nifty])</f>
        <v>0.1203287772109921</v>
      </c>
      <c r="O218">
        <v>98.78</v>
      </c>
      <c r="P218">
        <v>100.381537371478</v>
      </c>
      <c r="Q218">
        <v>87.788875199927304</v>
      </c>
      <c r="R218">
        <v>50.118582339717399</v>
      </c>
      <c r="S218" s="2">
        <f>(Table2[[#This Row],[Close Price]]-Table2[[#This Row],[20D EMA]])/Table2[[#This Row],[20D EMA]]</f>
        <v>-1.7108726462846707E-2</v>
      </c>
      <c r="T218" s="2">
        <f>(Table2[[#This Row],[Close Price]]-Table2[[#This Row],[50D EMA]])/Table2[[#This Row],[50D EMA]]</f>
        <v>-3.2790266593518462E-2</v>
      </c>
      <c r="U218" s="2">
        <f>(Table2[[#This Row],[Close Price]]-Table2[[#This Row],[200D EMA]])/Table2[[#This Row],[200D EMA]]</f>
        <v>0.10594878655058108</v>
      </c>
      <c r="V218">
        <v>0.34155021072819203</v>
      </c>
      <c r="W218">
        <v>97</v>
      </c>
      <c r="X218">
        <v>98.6</v>
      </c>
      <c r="Y218">
        <v>94.5</v>
      </c>
      <c r="Z218">
        <v>98.6</v>
      </c>
      <c r="AA218">
        <v>92.5</v>
      </c>
      <c r="AB218">
        <v>106.3</v>
      </c>
      <c r="AC218" s="2">
        <f>(Table2[[#This Row],[Close Price]]/Table2[[#This Row],[Day Low]])-1</f>
        <v>9.2783505154647727E-4</v>
      </c>
      <c r="AD218" s="2">
        <f>(Table2[[#This Row],[Day High]]/Table2[[#This Row],[Close Price]])-1</f>
        <v>1.5552580080337775E-2</v>
      </c>
      <c r="AE218" s="2">
        <f>(Table2[[#This Row],[Close Price]]/Table2[[#This Row],[Current Week Low]])-1</f>
        <v>2.7407407407407547E-2</v>
      </c>
      <c r="AF218" s="2">
        <f>(Table2[[#This Row],[Current Week High]]/Table2[[#This Row],[Close Price]])-1</f>
        <v>1.5552580080337775E-2</v>
      </c>
      <c r="AG218" s="2">
        <f>(Table2[[#This Row],[Close Price]]/Table2[[#This Row],[Current Month Low]])-1</f>
        <v>4.9621621621621648E-2</v>
      </c>
      <c r="AH218" s="2">
        <f>(Table2[[#This Row],[Current Month High]]/Table2[[#This Row],[Close Price]])-1</f>
        <v>9.4860438768153088E-2</v>
      </c>
      <c r="AI218">
        <v>21.948707384900601</v>
      </c>
      <c r="AJ218">
        <v>100.599173553719</v>
      </c>
      <c r="AK218" t="str">
        <f>IF(AND(Table2[[#This Row],[20D EMA]]&gt;Table2[[#This Row],[50D EMA]],Table2[[#This Row],[50D EMA]]&gt;Table2[[#This Row],[200D EMA]]),"Uptrend","Downtrend/NoTrend")</f>
        <v>Downtrend/NoTrend</v>
      </c>
      <c r="AL218">
        <v>-0.13</v>
      </c>
      <c r="AM218" t="s">
        <v>10655</v>
      </c>
      <c r="AN218">
        <v>-0.74</v>
      </c>
      <c r="AO218" t="s">
        <v>10655</v>
      </c>
      <c r="AP218">
        <v>0.15437374893120301</v>
      </c>
      <c r="AQ218">
        <f>(Table2[[#This Row],[Sharpe Ratio]]-AVERAGE(Table2[Sharpe Ratio]))/_xlfn.STDEV.P(Table2[Sharpe Ratio])</f>
        <v>1.0126560793548243</v>
      </c>
      <c r="AR2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8">
        <f>_xlfn.RANK.AVG(Table2[[#This Row],[1Y Return vs Nifty Z-Score]],Table2[1Y Return vs Nifty Z-Score])</f>
        <v>166</v>
      </c>
      <c r="AT218">
        <f>_xlfn.RANK.AVG(Table2[[#This Row],[6M Return vs Nifty Z-Score]],Table2[6M Return vs Nifty Z-Score])</f>
        <v>477</v>
      </c>
      <c r="AU218">
        <f>_xlfn.RANK.AVG(Table2[[#This Row],[Sharpe Ratio Z-Score]],Table2[Sharpe Ratio Z-Score])</f>
        <v>116</v>
      </c>
      <c r="AV218">
        <f>(Table2[[#This Row],[Rank 1Y]]+Table2[[#This Row],[Rank 6M]]+Table2[[#This Row],[Rank Sharpe]])/3</f>
        <v>253</v>
      </c>
    </row>
    <row r="219" spans="1:48" x14ac:dyDescent="0.3">
      <c r="A219" t="s">
        <v>449</v>
      </c>
      <c r="B219" t="s">
        <v>450</v>
      </c>
      <c r="C219" t="s">
        <v>10622</v>
      </c>
      <c r="D219" t="s">
        <v>263</v>
      </c>
      <c r="E219">
        <v>51453.457347329997</v>
      </c>
      <c r="F219">
        <v>4481.05</v>
      </c>
      <c r="G219">
        <v>35.993610713512403</v>
      </c>
      <c r="H219">
        <f>(Table2[[#This Row],[1Y Return vs Nifty]]-AVERAGE(Table2[1Y Return vs Nifty]))/_xlfn.STDEV.P(Table2[1Y Return vs Nifty])</f>
        <v>6.7252075332903588E-2</v>
      </c>
      <c r="I219">
        <v>-9.6674911492435793</v>
      </c>
      <c r="J219">
        <f>(Table2[[#This Row],[1M Return vs Nifty]]-AVERAGE(Table2[1M Return vs Nifty]))/_xlfn.STDEV.P(Table2[1M Return vs Nifty])</f>
        <v>-1.0571280691027161</v>
      </c>
      <c r="K219">
        <v>8.0669159388915297</v>
      </c>
      <c r="L219">
        <f>(Table2[[#This Row],[6M Return vs Nifty]]-AVERAGE(Table2[6M Return vs Nifty]))/_xlfn.STDEV.P(Table2[6M Return vs Nifty])</f>
        <v>1.3213532158404959E-2</v>
      </c>
      <c r="M219">
        <v>3.04256732919908</v>
      </c>
      <c r="N219">
        <f>(Table2[[#This Row],[1W Return vs Nifty]]-AVERAGE(Table2[1W Return vs Nifty]))/_xlfn.STDEV.P(Table2[1W Return vs Nifty])</f>
        <v>4.954885752276196E-2</v>
      </c>
      <c r="O219">
        <v>4581.32</v>
      </c>
      <c r="P219">
        <v>4781.9626449285097</v>
      </c>
      <c r="Q219">
        <v>4198.9121991328802</v>
      </c>
      <c r="R219">
        <v>55.713608454716699</v>
      </c>
      <c r="S219" s="2">
        <f>(Table2[[#This Row],[Close Price]]-Table2[[#This Row],[20D EMA]])/Table2[[#This Row],[20D EMA]]</f>
        <v>-2.1886705141749438E-2</v>
      </c>
      <c r="T219" s="2">
        <f>(Table2[[#This Row],[Close Price]]-Table2[[#This Row],[50D EMA]])/Table2[[#This Row],[50D EMA]]</f>
        <v>-6.2926598819763077E-2</v>
      </c>
      <c r="U219" s="2">
        <f>(Table2[[#This Row],[Close Price]]-Table2[[#This Row],[200D EMA]])/Table2[[#This Row],[200D EMA]]</f>
        <v>6.7193069892098334E-2</v>
      </c>
      <c r="V219">
        <v>0.51697562649395001</v>
      </c>
      <c r="W219">
        <v>4461.3500000000004</v>
      </c>
      <c r="X219">
        <v>4630</v>
      </c>
      <c r="Y219">
        <v>4288.8</v>
      </c>
      <c r="Z219">
        <v>4630</v>
      </c>
      <c r="AA219">
        <v>4171.3500000000004</v>
      </c>
      <c r="AB219">
        <v>5215.05</v>
      </c>
      <c r="AC219" s="2">
        <f>(Table2[[#This Row],[Close Price]]/Table2[[#This Row],[Day Low]])-1</f>
        <v>4.4157037667968968E-3</v>
      </c>
      <c r="AD219" s="2">
        <f>(Table2[[#This Row],[Day High]]/Table2[[#This Row],[Close Price]])-1</f>
        <v>3.3239977237477847E-2</v>
      </c>
      <c r="AE219" s="2">
        <f>(Table2[[#This Row],[Close Price]]/Table2[[#This Row],[Current Week Low]])-1</f>
        <v>4.4826058571162175E-2</v>
      </c>
      <c r="AF219" s="2">
        <f>(Table2[[#This Row],[Current Week High]]/Table2[[#This Row],[Close Price]])-1</f>
        <v>3.3239977237477847E-2</v>
      </c>
      <c r="AG219" s="2">
        <f>(Table2[[#This Row],[Close Price]]/Table2[[#This Row],[Current Month Low]])-1</f>
        <v>7.4244549126781356E-2</v>
      </c>
      <c r="AH219" s="2">
        <f>(Table2[[#This Row],[Current Month High]]/Table2[[#This Row],[Close Price]])-1</f>
        <v>0.16380089487954841</v>
      </c>
      <c r="AI219">
        <v>30.325481750928901</v>
      </c>
      <c r="AJ219">
        <v>79.224077592240704</v>
      </c>
      <c r="AK219" t="str">
        <f>IF(AND(Table2[[#This Row],[20D EMA]]&gt;Table2[[#This Row],[50D EMA]],Table2[[#This Row],[50D EMA]]&gt;Table2[[#This Row],[200D EMA]]),"Uptrend","Downtrend/NoTrend")</f>
        <v>Downtrend/NoTrend</v>
      </c>
      <c r="AL219">
        <v>-0.25</v>
      </c>
      <c r="AM219" t="s">
        <v>10655</v>
      </c>
      <c r="AN219">
        <v>0.69</v>
      </c>
      <c r="AO219" t="s">
        <v>10656</v>
      </c>
      <c r="AP219">
        <v>0.129840246348496</v>
      </c>
      <c r="AQ219">
        <f>(Table2[[#This Row],[Sharpe Ratio]]-AVERAGE(Table2[Sharpe Ratio]))/_xlfn.STDEV.P(Table2[Sharpe Ratio])</f>
        <v>0.73019017966830491</v>
      </c>
      <c r="AR2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9">
        <f>_xlfn.RANK.AVG(Table2[[#This Row],[1Y Return vs Nifty Z-Score]],Table2[1Y Return vs Nifty Z-Score])</f>
        <v>282</v>
      </c>
      <c r="AT219">
        <f>_xlfn.RANK.AVG(Table2[[#This Row],[6M Return vs Nifty Z-Score]],Table2[6M Return vs Nifty Z-Score])</f>
        <v>309</v>
      </c>
      <c r="AU219">
        <f>_xlfn.RANK.AVG(Table2[[#This Row],[Sharpe Ratio Z-Score]],Table2[Sharpe Ratio Z-Score])</f>
        <v>172</v>
      </c>
      <c r="AV219">
        <f>(Table2[[#This Row],[Rank 1Y]]+Table2[[#This Row],[Rank 6M]]+Table2[[#This Row],[Rank Sharpe]])/3</f>
        <v>254.33333333333334</v>
      </c>
    </row>
    <row r="220" spans="1:48" x14ac:dyDescent="0.3">
      <c r="A220" t="s">
        <v>794</v>
      </c>
      <c r="B220" t="s">
        <v>795</v>
      </c>
      <c r="C220" t="s">
        <v>10621</v>
      </c>
      <c r="D220" t="s">
        <v>224</v>
      </c>
      <c r="E220">
        <v>20397.106532754999</v>
      </c>
      <c r="F220">
        <v>467.6</v>
      </c>
      <c r="G220">
        <v>22.592237069715399</v>
      </c>
      <c r="H220">
        <f>(Table2[[#This Row],[1Y Return vs Nifty]]-AVERAGE(Table2[1Y Return vs Nifty]))/_xlfn.STDEV.P(Table2[1Y Return vs Nifty])</f>
        <v>-0.14171078010509494</v>
      </c>
      <c r="I220">
        <v>1.8652333042818401</v>
      </c>
      <c r="J220">
        <f>(Table2[[#This Row],[1M Return vs Nifty]]-AVERAGE(Table2[1M Return vs Nifty]))/_xlfn.STDEV.P(Table2[1M Return vs Nifty])</f>
        <v>-6.7874365405197465E-2</v>
      </c>
      <c r="K220">
        <v>38.625813498276401</v>
      </c>
      <c r="L220">
        <f>(Table2[[#This Row],[6M Return vs Nifty]]-AVERAGE(Table2[6M Return vs Nifty]))/_xlfn.STDEV.P(Table2[6M Return vs Nifty])</f>
        <v>1.04939777952119</v>
      </c>
      <c r="M220">
        <v>-10.558809273041</v>
      </c>
      <c r="N220">
        <f>(Table2[[#This Row],[1W Return vs Nifty]]-AVERAGE(Table2[1W Return vs Nifty]))/_xlfn.STDEV.P(Table2[1W Return vs Nifty])</f>
        <v>-2.933269094109165</v>
      </c>
      <c r="O220">
        <v>477.16</v>
      </c>
      <c r="P220">
        <v>452.99092948867099</v>
      </c>
      <c r="Q220">
        <v>374.90971444074302</v>
      </c>
      <c r="R220">
        <v>39.912239395895597</v>
      </c>
      <c r="S220" s="2">
        <f>(Table2[[#This Row],[Close Price]]-Table2[[#This Row],[20D EMA]])/Table2[[#This Row],[20D EMA]]</f>
        <v>-2.0035208315868896E-2</v>
      </c>
      <c r="T220" s="2">
        <f>(Table2[[#This Row],[Close Price]]-Table2[[#This Row],[50D EMA]])/Table2[[#This Row],[50D EMA]]</f>
        <v>3.22502495310878E-2</v>
      </c>
      <c r="U220" s="2">
        <f>(Table2[[#This Row],[Close Price]]-Table2[[#This Row],[200D EMA]])/Table2[[#This Row],[200D EMA]]</f>
        <v>0.24723361915954653</v>
      </c>
      <c r="V220">
        <v>2.20940258030604</v>
      </c>
      <c r="W220">
        <v>464.4</v>
      </c>
      <c r="X220">
        <v>473.9</v>
      </c>
      <c r="Y220">
        <v>464.4</v>
      </c>
      <c r="Z220">
        <v>525.9</v>
      </c>
      <c r="AA220">
        <v>441.55</v>
      </c>
      <c r="AB220">
        <v>577.45000000000005</v>
      </c>
      <c r="AC220" s="2">
        <f>(Table2[[#This Row],[Close Price]]/Table2[[#This Row],[Day Low]])-1</f>
        <v>6.8906115417743941E-3</v>
      </c>
      <c r="AD220" s="2">
        <f>(Table2[[#This Row],[Day High]]/Table2[[#This Row],[Close Price]])-1</f>
        <v>1.3473053892215425E-2</v>
      </c>
      <c r="AE220" s="2">
        <f>(Table2[[#This Row],[Close Price]]/Table2[[#This Row],[Current Week Low]])-1</f>
        <v>6.8906115417743941E-3</v>
      </c>
      <c r="AF220" s="2">
        <f>(Table2[[#This Row],[Current Week High]]/Table2[[#This Row],[Close Price]])-1</f>
        <v>0.12467921300256624</v>
      </c>
      <c r="AG220" s="2">
        <f>(Table2[[#This Row],[Close Price]]/Table2[[#This Row],[Current Month Low]])-1</f>
        <v>5.8996716113690395E-2</v>
      </c>
      <c r="AH220" s="2">
        <f>(Table2[[#This Row],[Current Month High]]/Table2[[#This Row],[Close Price]])-1</f>
        <v>0.23492301112061598</v>
      </c>
      <c r="AI220">
        <v>23.492301112061501</v>
      </c>
      <c r="AJ220">
        <v>66.405693950177906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0.12</v>
      </c>
      <c r="AM220" t="s">
        <v>10656</v>
      </c>
      <c r="AN220">
        <v>2.06</v>
      </c>
      <c r="AO220" t="s">
        <v>10656</v>
      </c>
      <c r="AP220">
        <v>7.3285469948726006E-2</v>
      </c>
      <c r="AQ220">
        <f>(Table2[[#This Row],[Sharpe Ratio]]-AVERAGE(Table2[Sharpe Ratio]))/_xlfn.STDEV.P(Table2[Sharpe Ratio])</f>
        <v>7.9048103909780107E-2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-2.0144083561884871</v>
      </c>
      <c r="AS220">
        <f>_xlfn.RANK.AVG(Table2[[#This Row],[1Y Return vs Nifty Z-Score]],Table2[1Y Return vs Nifty Z-Score])</f>
        <v>338</v>
      </c>
      <c r="AT220">
        <f>_xlfn.RANK.AVG(Table2[[#This Row],[6M Return vs Nifty Z-Score]],Table2[6M Return vs Nifty Z-Score])</f>
        <v>96</v>
      </c>
      <c r="AU220">
        <f>_xlfn.RANK.AVG(Table2[[#This Row],[Sharpe Ratio Z-Score]],Table2[Sharpe Ratio Z-Score])</f>
        <v>329</v>
      </c>
      <c r="AV220">
        <f>(Table2[[#This Row],[Rank 1Y]]+Table2[[#This Row],[Rank 6M]]+Table2[[#This Row],[Rank Sharpe]])/3</f>
        <v>254.33333333333334</v>
      </c>
    </row>
    <row r="221" spans="1:48" x14ac:dyDescent="0.3">
      <c r="A221" t="s">
        <v>785</v>
      </c>
      <c r="B221" t="s">
        <v>786</v>
      </c>
      <c r="C221" t="s">
        <v>10624</v>
      </c>
      <c r="D221" t="s">
        <v>378</v>
      </c>
      <c r="E221">
        <v>20918.05642637</v>
      </c>
      <c r="F221">
        <v>508.95</v>
      </c>
      <c r="G221">
        <v>60.905008342709003</v>
      </c>
      <c r="H221">
        <f>(Table2[[#This Row],[1Y Return vs Nifty]]-AVERAGE(Table2[1Y Return vs Nifty]))/_xlfn.STDEV.P(Table2[1Y Return vs Nifty])</f>
        <v>0.45568664330405828</v>
      </c>
      <c r="I221">
        <v>0.78651801994730297</v>
      </c>
      <c r="J221">
        <f>(Table2[[#This Row],[1M Return vs Nifty]]-AVERAGE(Table2[1M Return vs Nifty]))/_xlfn.STDEV.P(Table2[1M Return vs Nifty])</f>
        <v>-0.16040437377948544</v>
      </c>
      <c r="K221">
        <v>26.700061113564701</v>
      </c>
      <c r="L221">
        <f>(Table2[[#This Row],[6M Return vs Nifty]]-AVERAGE(Table2[6M Return vs Nifty]))/_xlfn.STDEV.P(Table2[6M Return vs Nifty])</f>
        <v>0.64502204132665497</v>
      </c>
      <c r="M221">
        <v>4.4536604037626404</v>
      </c>
      <c r="N221">
        <f>(Table2[[#This Row],[1W Return vs Nifty]]-AVERAGE(Table2[1W Return vs Nifty]))/_xlfn.STDEV.P(Table2[1W Return vs Nifty])</f>
        <v>0.35900531015406917</v>
      </c>
      <c r="O221">
        <v>507.04</v>
      </c>
      <c r="P221">
        <v>490.42829245236601</v>
      </c>
      <c r="Q221">
        <v>413.02646520507801</v>
      </c>
      <c r="R221">
        <v>60.518102978908303</v>
      </c>
      <c r="S221" s="2">
        <f>(Table2[[#This Row],[Close Price]]-Table2[[#This Row],[20D EMA]])/Table2[[#This Row],[20D EMA]]</f>
        <v>3.7669611864940993E-3</v>
      </c>
      <c r="T221" s="2">
        <f>(Table2[[#This Row],[Close Price]]-Table2[[#This Row],[50D EMA]])/Table2[[#This Row],[50D EMA]]</f>
        <v>3.776639282986094E-2</v>
      </c>
      <c r="U221" s="2">
        <f>(Table2[[#This Row],[Close Price]]-Table2[[#This Row],[200D EMA]])/Table2[[#This Row],[200D EMA]]</f>
        <v>0.23224549242212247</v>
      </c>
      <c r="V221">
        <v>0.67527262277566602</v>
      </c>
      <c r="W221">
        <v>505.55</v>
      </c>
      <c r="X221">
        <v>524</v>
      </c>
      <c r="Y221">
        <v>491.25</v>
      </c>
      <c r="Z221">
        <v>542.5</v>
      </c>
      <c r="AA221">
        <v>481.2</v>
      </c>
      <c r="AB221">
        <v>542.5</v>
      </c>
      <c r="AC221" s="2">
        <f>(Table2[[#This Row],[Close Price]]/Table2[[#This Row],[Day Low]])-1</f>
        <v>6.7253486302045751E-3</v>
      </c>
      <c r="AD221" s="2">
        <f>(Table2[[#This Row],[Day High]]/Table2[[#This Row],[Close Price]])-1</f>
        <v>2.9570684743098541E-2</v>
      </c>
      <c r="AE221" s="2">
        <f>(Table2[[#This Row],[Close Price]]/Table2[[#This Row],[Current Week Low]])-1</f>
        <v>3.6030534351145116E-2</v>
      </c>
      <c r="AF221" s="2">
        <f>(Table2[[#This Row],[Current Week High]]/Table2[[#This Row],[Close Price]])-1</f>
        <v>6.5920031437272764E-2</v>
      </c>
      <c r="AG221" s="2">
        <f>(Table2[[#This Row],[Close Price]]/Table2[[#This Row],[Current Month Low]])-1</f>
        <v>5.7668329177057442E-2</v>
      </c>
      <c r="AH221" s="2">
        <f>(Table2[[#This Row],[Current Month High]]/Table2[[#This Row],[Close Price]])-1</f>
        <v>6.5920031437272764E-2</v>
      </c>
      <c r="AI221">
        <v>12.849985263778301</v>
      </c>
      <c r="AJ221">
        <v>93.186562915164103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0.28999999999999998</v>
      </c>
      <c r="AM221" t="s">
        <v>10656</v>
      </c>
      <c r="AN221">
        <v>3.45</v>
      </c>
      <c r="AO221" t="s">
        <v>10656</v>
      </c>
      <c r="AP221">
        <v>3.9459245393920997E-2</v>
      </c>
      <c r="AQ221">
        <f>(Table2[[#This Row],[Sharpe Ratio]]-AVERAGE(Table2[Sharpe Ratio]))/_xlfn.STDEV.P(Table2[Sharpe Ratio])</f>
        <v>-0.31040932964094808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0.98890029136434898</v>
      </c>
      <c r="AS221">
        <f>_xlfn.RANK.AVG(Table2[[#This Row],[1Y Return vs Nifty Z-Score]],Table2[1Y Return vs Nifty Z-Score])</f>
        <v>178</v>
      </c>
      <c r="AT221">
        <f>_xlfn.RANK.AVG(Table2[[#This Row],[6M Return vs Nifty Z-Score]],Table2[6M Return vs Nifty Z-Score])</f>
        <v>161</v>
      </c>
      <c r="AU221">
        <f>_xlfn.RANK.AVG(Table2[[#This Row],[Sharpe Ratio Z-Score]],Table2[Sharpe Ratio Z-Score])</f>
        <v>425</v>
      </c>
      <c r="AV221">
        <f>(Table2[[#This Row],[Rank 1Y]]+Table2[[#This Row],[Rank 6M]]+Table2[[#This Row],[Rank Sharpe]])/3</f>
        <v>254.66666666666666</v>
      </c>
    </row>
    <row r="222" spans="1:48" x14ac:dyDescent="0.3">
      <c r="A222" t="s">
        <v>787</v>
      </c>
      <c r="B222" t="s">
        <v>788</v>
      </c>
      <c r="C222" t="s">
        <v>10615</v>
      </c>
      <c r="D222" t="s">
        <v>789</v>
      </c>
      <c r="E222">
        <v>20630.495655405</v>
      </c>
      <c r="F222">
        <v>2213.15</v>
      </c>
      <c r="G222">
        <v>29.146022516255499</v>
      </c>
      <c r="H222">
        <f>(Table2[[#This Row],[1Y Return vs Nifty]]-AVERAGE(Table2[1Y Return vs Nifty]))/_xlfn.STDEV.P(Table2[1Y Return vs Nifty])</f>
        <v>-3.9519933312989641E-2</v>
      </c>
      <c r="I222">
        <v>3.8686782815661198</v>
      </c>
      <c r="J222">
        <f>(Table2[[#This Row],[1M Return vs Nifty]]-AVERAGE(Table2[1M Return vs Nifty]))/_xlfn.STDEV.P(Table2[1M Return vs Nifty])</f>
        <v>0.10397707975152928</v>
      </c>
      <c r="K222">
        <v>26.156089790320099</v>
      </c>
      <c r="L222">
        <f>(Table2[[#This Row],[6M Return vs Nifty]]-AVERAGE(Table2[6M Return vs Nifty]))/_xlfn.STDEV.P(Table2[6M Return vs Nifty])</f>
        <v>0.6265771836524604</v>
      </c>
      <c r="M222">
        <v>12.6853726321932</v>
      </c>
      <c r="N222">
        <f>(Table2[[#This Row],[1W Return vs Nifty]]-AVERAGE(Table2[1W Return vs Nifty]))/_xlfn.STDEV.P(Table2[1W Return vs Nifty])</f>
        <v>2.164241627453515</v>
      </c>
      <c r="O222">
        <v>2024.8</v>
      </c>
      <c r="P222">
        <v>1963.96899491417</v>
      </c>
      <c r="Q222">
        <v>1701.1363535246001</v>
      </c>
      <c r="R222">
        <v>71.219641837772997</v>
      </c>
      <c r="S222" s="2">
        <f>(Table2[[#This Row],[Close Price]]-Table2[[#This Row],[20D EMA]])/Table2[[#This Row],[20D EMA]]</f>
        <v>9.3021532990912759E-2</v>
      </c>
      <c r="T222" s="2">
        <f>(Table2[[#This Row],[Close Price]]-Table2[[#This Row],[50D EMA]])/Table2[[#This Row],[50D EMA]]</f>
        <v>0.1268762417996929</v>
      </c>
      <c r="U222" s="2">
        <f>(Table2[[#This Row],[Close Price]]-Table2[[#This Row],[200D EMA]])/Table2[[#This Row],[200D EMA]]</f>
        <v>0.30098330766640441</v>
      </c>
      <c r="V222">
        <v>0.87136076865740097</v>
      </c>
      <c r="W222">
        <v>2147.85</v>
      </c>
      <c r="X222">
        <v>2225</v>
      </c>
      <c r="Y222">
        <v>1950.1</v>
      </c>
      <c r="Z222">
        <v>2225</v>
      </c>
      <c r="AA222">
        <v>1810.15</v>
      </c>
      <c r="AB222">
        <v>2225</v>
      </c>
      <c r="AC222" s="2">
        <f>(Table2[[#This Row],[Close Price]]/Table2[[#This Row],[Day Low]])-1</f>
        <v>3.0402495518774719E-2</v>
      </c>
      <c r="AD222" s="2">
        <f>(Table2[[#This Row],[Day High]]/Table2[[#This Row],[Close Price]])-1</f>
        <v>5.3543591713167693E-3</v>
      </c>
      <c r="AE222" s="2">
        <f>(Table2[[#This Row],[Close Price]]/Table2[[#This Row],[Current Week Low]])-1</f>
        <v>0.13489051843495226</v>
      </c>
      <c r="AF222" s="2">
        <f>(Table2[[#This Row],[Current Week High]]/Table2[[#This Row],[Close Price]])-1</f>
        <v>5.3543591713167693E-3</v>
      </c>
      <c r="AG222" s="2">
        <f>(Table2[[#This Row],[Close Price]]/Table2[[#This Row],[Current Month Low]])-1</f>
        <v>0.22263348341297684</v>
      </c>
      <c r="AH222" s="2">
        <f>(Table2[[#This Row],[Current Month High]]/Table2[[#This Row],[Close Price]])-1</f>
        <v>5.3543591713167693E-3</v>
      </c>
      <c r="AI222">
        <v>1.0595757178681799</v>
      </c>
      <c r="AJ222">
        <v>77.037836973042104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7.0000000000000007E-2</v>
      </c>
      <c r="AM222" t="s">
        <v>10656</v>
      </c>
      <c r="AN222">
        <v>21.53</v>
      </c>
      <c r="AO222" t="s">
        <v>10656</v>
      </c>
      <c r="AP222">
        <v>8.2267942051473003E-2</v>
      </c>
      <c r="AQ222">
        <f>(Table2[[#This Row],[Sharpe Ratio]]-AVERAGE(Table2[Sharpe Ratio]))/_xlfn.STDEV.P(Table2[Sharpe Ratio])</f>
        <v>0.18246758326695617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3.037743540811471</v>
      </c>
      <c r="AS222">
        <f>_xlfn.RANK.AVG(Table2[[#This Row],[1Y Return vs Nifty Z-Score]],Table2[1Y Return vs Nifty Z-Score])</f>
        <v>305</v>
      </c>
      <c r="AT222">
        <f>_xlfn.RANK.AVG(Table2[[#This Row],[6M Return vs Nifty Z-Score]],Table2[6M Return vs Nifty Z-Score])</f>
        <v>164</v>
      </c>
      <c r="AU222">
        <f>_xlfn.RANK.AVG(Table2[[#This Row],[Sharpe Ratio Z-Score]],Table2[Sharpe Ratio Z-Score])</f>
        <v>295</v>
      </c>
      <c r="AV222">
        <f>(Table2[[#This Row],[Rank 1Y]]+Table2[[#This Row],[Rank 6M]]+Table2[[#This Row],[Rank Sharpe]])/3</f>
        <v>254.66666666666666</v>
      </c>
    </row>
    <row r="223" spans="1:48" x14ac:dyDescent="0.3">
      <c r="A223" t="s">
        <v>134</v>
      </c>
      <c r="B223" t="s">
        <v>135</v>
      </c>
      <c r="C223" t="s">
        <v>10618</v>
      </c>
      <c r="D223" t="s">
        <v>136</v>
      </c>
      <c r="E223">
        <v>219146.16993500001</v>
      </c>
      <c r="F223">
        <v>513.79999999999995</v>
      </c>
      <c r="G223">
        <v>35.913645852633699</v>
      </c>
      <c r="H223">
        <f>(Table2[[#This Row],[1Y Return vs Nifty]]-AVERAGE(Table2[1Y Return vs Nifty]))/_xlfn.STDEV.P(Table2[1Y Return vs Nifty])</f>
        <v>6.6005211682351572E-2</v>
      </c>
      <c r="I223">
        <v>-19.5996981149985</v>
      </c>
      <c r="J223">
        <f>(Table2[[#This Row],[1M Return vs Nifty]]-AVERAGE(Table2[1M Return vs Nifty]))/_xlfn.STDEV.P(Table2[1M Return vs Nifty])</f>
        <v>-1.9090926301531468</v>
      </c>
      <c r="K223">
        <v>53.643078466172398</v>
      </c>
      <c r="L223">
        <f>(Table2[[#This Row],[6M Return vs Nifty]]-AVERAGE(Table2[6M Return vs Nifty]))/_xlfn.STDEV.P(Table2[6M Return vs Nifty])</f>
        <v>1.5585998332918776</v>
      </c>
      <c r="M223">
        <v>-3.9963321398684899</v>
      </c>
      <c r="N223">
        <f>(Table2[[#This Row],[1W Return vs Nifty]]-AVERAGE(Table2[1W Return vs Nifty]))/_xlfn.STDEV.P(Table2[1W Return vs Nifty])</f>
        <v>-1.4941004590184248</v>
      </c>
      <c r="O223">
        <v>570.01</v>
      </c>
      <c r="P223">
        <v>596.37914640863403</v>
      </c>
      <c r="Q223">
        <v>488.01077825135098</v>
      </c>
      <c r="R223">
        <v>30.0449679009946</v>
      </c>
      <c r="S223" s="2">
        <f>(Table2[[#This Row],[Close Price]]-Table2[[#This Row],[20D EMA]])/Table2[[#This Row],[20D EMA]]</f>
        <v>-9.8612305047279941E-2</v>
      </c>
      <c r="T223" s="2">
        <f>(Table2[[#This Row],[Close Price]]-Table2[[#This Row],[50D EMA]])/Table2[[#This Row],[50D EMA]]</f>
        <v>-0.13846752842704452</v>
      </c>
      <c r="U223" s="2">
        <f>(Table2[[#This Row],[Close Price]]-Table2[[#This Row],[200D EMA]])/Table2[[#This Row],[200D EMA]]</f>
        <v>5.2845598699802029E-2</v>
      </c>
      <c r="V223">
        <v>3.6174330024367198</v>
      </c>
      <c r="W223">
        <v>512.54999999999995</v>
      </c>
      <c r="X223">
        <v>519.65</v>
      </c>
      <c r="Y223">
        <v>488.05</v>
      </c>
      <c r="Z223">
        <v>519.85</v>
      </c>
      <c r="AA223">
        <v>488.05</v>
      </c>
      <c r="AB223">
        <v>663.15</v>
      </c>
      <c r="AC223" s="2">
        <f>(Table2[[#This Row],[Close Price]]/Table2[[#This Row],[Day Low]])-1</f>
        <v>2.4387864598576225E-3</v>
      </c>
      <c r="AD223" s="2">
        <f>(Table2[[#This Row],[Day High]]/Table2[[#This Row],[Close Price]])-1</f>
        <v>1.1385753211366367E-2</v>
      </c>
      <c r="AE223" s="2">
        <f>(Table2[[#This Row],[Close Price]]/Table2[[#This Row],[Current Week Low]])-1</f>
        <v>5.2760987603728937E-2</v>
      </c>
      <c r="AF223" s="2">
        <f>(Table2[[#This Row],[Current Week High]]/Table2[[#This Row],[Close Price]])-1</f>
        <v>1.17750097314131E-2</v>
      </c>
      <c r="AG223" s="2">
        <f>(Table2[[#This Row],[Close Price]]/Table2[[#This Row],[Current Month Low]])-1</f>
        <v>5.2760987603728937E-2</v>
      </c>
      <c r="AH223" s="2">
        <f>(Table2[[#This Row],[Current Month High]]/Table2[[#This Row],[Close Price]])-1</f>
        <v>0.29067730634488131</v>
      </c>
      <c r="AI223">
        <v>57.2012456208641</v>
      </c>
      <c r="AJ223">
        <v>80.534082923401201</v>
      </c>
      <c r="AK223" t="str">
        <f>IF(AND(Table2[[#This Row],[20D EMA]]&gt;Table2[[#This Row],[50D EMA]],Table2[[#This Row],[50D EMA]]&gt;Table2[[#This Row],[200D EMA]]),"Uptrend","Downtrend/NoTrend")</f>
        <v>Downtrend/NoTrend</v>
      </c>
      <c r="AL223">
        <v>-0.22</v>
      </c>
      <c r="AM223" t="s">
        <v>10655</v>
      </c>
      <c r="AN223">
        <v>-15.59</v>
      </c>
      <c r="AO223" t="s">
        <v>10655</v>
      </c>
      <c r="AP223">
        <v>3.8357514248141003E-2</v>
      </c>
      <c r="AQ223">
        <f>(Table2[[#This Row],[Sharpe Ratio]]-AVERAGE(Table2[Sharpe Ratio]))/_xlfn.STDEV.P(Table2[Sharpe Ratio])</f>
        <v>-0.32309408503844128</v>
      </c>
      <c r="AR2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3">
        <f>_xlfn.RANK.AVG(Table2[[#This Row],[1Y Return vs Nifty Z-Score]],Table2[1Y Return vs Nifty Z-Score])</f>
        <v>283</v>
      </c>
      <c r="AT223">
        <f>_xlfn.RANK.AVG(Table2[[#This Row],[6M Return vs Nifty Z-Score]],Table2[6M Return vs Nifty Z-Score])</f>
        <v>54</v>
      </c>
      <c r="AU223">
        <f>_xlfn.RANK.AVG(Table2[[#This Row],[Sharpe Ratio Z-Score]],Table2[Sharpe Ratio Z-Score])</f>
        <v>428</v>
      </c>
      <c r="AV223">
        <f>(Table2[[#This Row],[Rank 1Y]]+Table2[[#This Row],[Rank 6M]]+Table2[[#This Row],[Rank Sharpe]])/3</f>
        <v>255</v>
      </c>
    </row>
    <row r="224" spans="1:48" x14ac:dyDescent="0.3">
      <c r="A224" t="s">
        <v>749</v>
      </c>
      <c r="B224" t="s">
        <v>750</v>
      </c>
      <c r="C224" t="s">
        <v>10611</v>
      </c>
      <c r="D224" t="s">
        <v>408</v>
      </c>
      <c r="E224">
        <v>22043.857523160001</v>
      </c>
      <c r="F224">
        <v>6317.55</v>
      </c>
      <c r="G224">
        <v>114.15526335475499</v>
      </c>
      <c r="H224">
        <f>(Table2[[#This Row],[1Y Return vs Nifty]]-AVERAGE(Table2[1Y Return vs Nifty]))/_xlfn.STDEV.P(Table2[1Y Return vs Nifty])</f>
        <v>1.2859989408250776</v>
      </c>
      <c r="I224">
        <v>27.9477389590534</v>
      </c>
      <c r="J224">
        <f>(Table2[[#This Row],[1M Return vs Nifty]]-AVERAGE(Table2[1M Return vs Nifty]))/_xlfn.STDEV.P(Table2[1M Return vs Nifty])</f>
        <v>2.1694300481938638</v>
      </c>
      <c r="K224">
        <v>30.676246573555002</v>
      </c>
      <c r="L224">
        <f>(Table2[[#This Row],[6M Return vs Nifty]]-AVERAGE(Table2[6M Return vs Nifty]))/_xlfn.STDEV.P(Table2[6M Return vs Nifty])</f>
        <v>0.7798456464723712</v>
      </c>
      <c r="M224">
        <v>7.9398805680095996E-2</v>
      </c>
      <c r="N224">
        <f>(Table2[[#This Row],[1W Return vs Nifty]]-AVERAGE(Table2[1W Return vs Nifty]))/_xlfn.STDEV.P(Table2[1W Return vs Nifty])</f>
        <v>-0.60028185624538899</v>
      </c>
      <c r="O224">
        <v>6074.14</v>
      </c>
      <c r="P224">
        <v>5642.92931773088</v>
      </c>
      <c r="Q224">
        <v>4430.6427152933502</v>
      </c>
      <c r="R224">
        <v>52.170357073790903</v>
      </c>
      <c r="S224" s="2">
        <f>(Table2[[#This Row],[Close Price]]-Table2[[#This Row],[20D EMA]])/Table2[[#This Row],[20D EMA]]</f>
        <v>4.0073162620552022E-2</v>
      </c>
      <c r="T224" s="2">
        <f>(Table2[[#This Row],[Close Price]]-Table2[[#This Row],[50D EMA]])/Table2[[#This Row],[50D EMA]]</f>
        <v>0.11955150317927371</v>
      </c>
      <c r="U224" s="2">
        <f>(Table2[[#This Row],[Close Price]]-Table2[[#This Row],[200D EMA]])/Table2[[#This Row],[200D EMA]]</f>
        <v>0.42587665175383455</v>
      </c>
      <c r="V224">
        <v>2.0283221177819599</v>
      </c>
      <c r="W224">
        <v>6185.05</v>
      </c>
      <c r="X224">
        <v>6359</v>
      </c>
      <c r="Y224">
        <v>6170</v>
      </c>
      <c r="Z224">
        <v>6898.85</v>
      </c>
      <c r="AA224">
        <v>5758.7</v>
      </c>
      <c r="AB224">
        <v>6898.85</v>
      </c>
      <c r="AC224" s="2">
        <f>(Table2[[#This Row],[Close Price]]/Table2[[#This Row],[Day Low]])-1</f>
        <v>2.1422623907648264E-2</v>
      </c>
      <c r="AD224" s="2">
        <f>(Table2[[#This Row],[Day High]]/Table2[[#This Row],[Close Price]])-1</f>
        <v>6.5610877634525444E-3</v>
      </c>
      <c r="AE224" s="2">
        <f>(Table2[[#This Row],[Close Price]]/Table2[[#This Row],[Current Week Low]])-1</f>
        <v>2.3914100486223777E-2</v>
      </c>
      <c r="AF224" s="2">
        <f>(Table2[[#This Row],[Current Week High]]/Table2[[#This Row],[Close Price]])-1</f>
        <v>9.2013517898552388E-2</v>
      </c>
      <c r="AG224" s="2">
        <f>(Table2[[#This Row],[Close Price]]/Table2[[#This Row],[Current Month Low]])-1</f>
        <v>9.7044471842603341E-2</v>
      </c>
      <c r="AH224" s="2">
        <f>(Table2[[#This Row],[Current Month High]]/Table2[[#This Row],[Close Price]])-1</f>
        <v>9.2013517898552388E-2</v>
      </c>
      <c r="AI224">
        <v>9.2013517898552308</v>
      </c>
      <c r="AJ224">
        <v>200.835714285714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0.28000000000000003</v>
      </c>
      <c r="AM224" t="s">
        <v>10656</v>
      </c>
      <c r="AN224">
        <v>8.61</v>
      </c>
      <c r="AO224" t="s">
        <v>10656</v>
      </c>
      <c r="AQ224">
        <f>(Table2[[#This Row],[Sharpe Ratio]]-AVERAGE(Table2[Sharpe Ratio]))/_xlfn.STDEV.P(Table2[Sharpe Ratio])</f>
        <v>-0.76472241492382476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2.8702703643220988</v>
      </c>
      <c r="AS224">
        <f>_xlfn.RANK.AVG(Table2[[#This Row],[1Y Return vs Nifty Z-Score]],Table2[1Y Return vs Nifty Z-Score])</f>
        <v>69</v>
      </c>
      <c r="AT224">
        <f>_xlfn.RANK.AVG(Table2[[#This Row],[6M Return vs Nifty Z-Score]],Table2[6M Return vs Nifty Z-Score])</f>
        <v>139</v>
      </c>
      <c r="AU224">
        <f>_xlfn.RANK.AVG(Table2[[#This Row],[Sharpe Ratio Z-Score]],Table2[Sharpe Ratio Z-Score])</f>
        <v>557.5</v>
      </c>
      <c r="AV224">
        <f>(Table2[[#This Row],[Rank 1Y]]+Table2[[#This Row],[Rank 6M]]+Table2[[#This Row],[Rank Sharpe]])/3</f>
        <v>255.16666666666666</v>
      </c>
    </row>
    <row r="225" spans="1:48" x14ac:dyDescent="0.3">
      <c r="A225" t="s">
        <v>383</v>
      </c>
      <c r="B225" t="s">
        <v>384</v>
      </c>
      <c r="C225" t="s">
        <v>10616</v>
      </c>
      <c r="D225" t="s">
        <v>198</v>
      </c>
      <c r="E225">
        <v>63509.307194399997</v>
      </c>
      <c r="F225">
        <v>4100.3</v>
      </c>
      <c r="G225">
        <v>7.7613987935179596</v>
      </c>
      <c r="H225">
        <f>(Table2[[#This Row],[1Y Return vs Nifty]]-AVERAGE(Table2[1Y Return vs Nifty]))/_xlfn.STDEV.P(Table2[1Y Return vs Nifty])</f>
        <v>-0.37296276942395379</v>
      </c>
      <c r="I225">
        <v>3.56621286378734</v>
      </c>
      <c r="J225">
        <f>(Table2[[#This Row],[1M Return vs Nifty]]-AVERAGE(Table2[1M Return vs Nifty]))/_xlfn.STDEV.P(Table2[1M Return vs Nifty])</f>
        <v>7.8032209917531931E-2</v>
      </c>
      <c r="K225">
        <v>28.5418505895435</v>
      </c>
      <c r="L225">
        <f>(Table2[[#This Row],[6M Return vs Nifty]]-AVERAGE(Table2[6M Return vs Nifty]))/_xlfn.STDEV.P(Table2[6M Return vs Nifty])</f>
        <v>0.70747302596244388</v>
      </c>
      <c r="M225">
        <v>1.4323610141838401</v>
      </c>
      <c r="N225">
        <f>(Table2[[#This Row],[1W Return vs Nifty]]-AVERAGE(Table2[1W Return vs Nifty]))/_xlfn.STDEV.P(Table2[1W Return vs Nifty])</f>
        <v>-0.30357365666948011</v>
      </c>
      <c r="O225">
        <v>4049.17</v>
      </c>
      <c r="P225">
        <v>4100.0064578171596</v>
      </c>
      <c r="Q225">
        <v>3681.6565046832902</v>
      </c>
      <c r="R225">
        <v>54.030349579663103</v>
      </c>
      <c r="S225" s="2">
        <f>(Table2[[#This Row],[Close Price]]-Table2[[#This Row],[20D EMA]])/Table2[[#This Row],[20D EMA]]</f>
        <v>1.2627279170793053E-2</v>
      </c>
      <c r="T225" s="2">
        <f>(Table2[[#This Row],[Close Price]]-Table2[[#This Row],[50D EMA]])/Table2[[#This Row],[50D EMA]]</f>
        <v>7.1595541582852114E-5</v>
      </c>
      <c r="U225" s="2">
        <f>(Table2[[#This Row],[Close Price]]-Table2[[#This Row],[200D EMA]])/Table2[[#This Row],[200D EMA]]</f>
        <v>0.11371063399971455</v>
      </c>
      <c r="V225">
        <v>0.48030844079863999</v>
      </c>
      <c r="W225">
        <v>4035</v>
      </c>
      <c r="X225">
        <v>4120</v>
      </c>
      <c r="Y225">
        <v>3928</v>
      </c>
      <c r="Z225">
        <v>4177.45</v>
      </c>
      <c r="AA225">
        <v>3784.9</v>
      </c>
      <c r="AB225">
        <v>4286.3999999999996</v>
      </c>
      <c r="AC225" s="2">
        <f>(Table2[[#This Row],[Close Price]]/Table2[[#This Row],[Day Low]])-1</f>
        <v>1.6183395291202052E-2</v>
      </c>
      <c r="AD225" s="2">
        <f>(Table2[[#This Row],[Day High]]/Table2[[#This Row],[Close Price]])-1</f>
        <v>4.804526498061179E-3</v>
      </c>
      <c r="AE225" s="2">
        <f>(Table2[[#This Row],[Close Price]]/Table2[[#This Row],[Current Week Low]])-1</f>
        <v>4.3864562118126393E-2</v>
      </c>
      <c r="AF225" s="2">
        <f>(Table2[[#This Row],[Current Week High]]/Table2[[#This Row],[Close Price]])-1</f>
        <v>1.8815696412457505E-2</v>
      </c>
      <c r="AG225" s="2">
        <f>(Table2[[#This Row],[Close Price]]/Table2[[#This Row],[Current Month Low]])-1</f>
        <v>8.333113160189165E-2</v>
      </c>
      <c r="AH225" s="2">
        <f>(Table2[[#This Row],[Current Month High]]/Table2[[#This Row],[Close Price]])-1</f>
        <v>4.5386922908079663E-2</v>
      </c>
      <c r="AI225">
        <v>20.747262395434401</v>
      </c>
      <c r="AJ225">
        <v>56.967307250593301</v>
      </c>
      <c r="AK225" t="str">
        <f>IF(AND(Table2[[#This Row],[20D EMA]]&gt;Table2[[#This Row],[50D EMA]],Table2[[#This Row],[50D EMA]]&gt;Table2[[#This Row],[200D EMA]]),"Uptrend","Downtrend/NoTrend")</f>
        <v>Downtrend/NoTrend</v>
      </c>
      <c r="AL225">
        <v>-0.13</v>
      </c>
      <c r="AM225" t="s">
        <v>10655</v>
      </c>
      <c r="AN225">
        <v>7.33</v>
      </c>
      <c r="AO225" t="s">
        <v>10656</v>
      </c>
      <c r="AP225">
        <v>0.111176481401235</v>
      </c>
      <c r="AQ225">
        <f>(Table2[[#This Row],[Sharpe Ratio]]-AVERAGE(Table2[Sharpe Ratio]))/_xlfn.STDEV.P(Table2[Sharpe Ratio])</f>
        <v>0.51530536493003731</v>
      </c>
      <c r="AR2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5">
        <f>_xlfn.RANK.AVG(Table2[[#This Row],[1Y Return vs Nifty Z-Score]],Table2[1Y Return vs Nifty Z-Score])</f>
        <v>410</v>
      </c>
      <c r="AT225">
        <f>_xlfn.RANK.AVG(Table2[[#This Row],[6M Return vs Nifty Z-Score]],Table2[6M Return vs Nifty Z-Score])</f>
        <v>151</v>
      </c>
      <c r="AU225">
        <f>_xlfn.RANK.AVG(Table2[[#This Row],[Sharpe Ratio Z-Score]],Table2[Sharpe Ratio Z-Score])</f>
        <v>210</v>
      </c>
      <c r="AV225">
        <f>(Table2[[#This Row],[Rank 1Y]]+Table2[[#This Row],[Rank 6M]]+Table2[[#This Row],[Rank Sharpe]])/3</f>
        <v>257</v>
      </c>
    </row>
    <row r="226" spans="1:48" x14ac:dyDescent="0.3">
      <c r="A226" t="s">
        <v>306</v>
      </c>
      <c r="B226" t="s">
        <v>307</v>
      </c>
      <c r="C226" t="s">
        <v>10619</v>
      </c>
      <c r="D226" t="s">
        <v>308</v>
      </c>
      <c r="E226">
        <v>91754.441352419904</v>
      </c>
      <c r="F226">
        <v>641.9</v>
      </c>
      <c r="G226">
        <v>32.370071674936597</v>
      </c>
      <c r="H226">
        <f>(Table2[[#This Row],[1Y Return vs Nifty]]-AVERAGE(Table2[1Y Return vs Nifty]))/_xlfn.STDEV.P(Table2[1Y Return vs Nifty])</f>
        <v>1.0751519164742936E-2</v>
      </c>
      <c r="I226">
        <v>2.1694668669222299</v>
      </c>
      <c r="J226">
        <f>(Table2[[#This Row],[1M Return vs Nifty]]-AVERAGE(Table2[1M Return vs Nifty]))/_xlfn.STDEV.P(Table2[1M Return vs Nifty])</f>
        <v>-4.1777827692541417E-2</v>
      </c>
      <c r="K226">
        <v>-3.7789741306168199</v>
      </c>
      <c r="L226">
        <f>(Table2[[#This Row],[6M Return vs Nifty]]-AVERAGE(Table2[6M Return vs Nifty]))/_xlfn.STDEV.P(Table2[6M Return vs Nifty])</f>
        <v>-0.38845425255676053</v>
      </c>
      <c r="M226">
        <v>3.2311217232737399</v>
      </c>
      <c r="N226">
        <f>(Table2[[#This Row],[1W Return vs Nifty]]-AVERAGE(Table2[1W Return vs Nifty]))/_xlfn.STDEV.P(Table2[1W Return vs Nifty])</f>
        <v>9.0899336077436194E-2</v>
      </c>
      <c r="O226">
        <v>622.25</v>
      </c>
      <c r="P226">
        <v>613.14039309075099</v>
      </c>
      <c r="Q226">
        <v>548.35759359324902</v>
      </c>
      <c r="R226">
        <v>68.850451345025306</v>
      </c>
      <c r="S226" s="2">
        <f>(Table2[[#This Row],[Close Price]]-Table2[[#This Row],[20D EMA]])/Table2[[#This Row],[20D EMA]]</f>
        <v>3.1578947368421019E-2</v>
      </c>
      <c r="T226" s="2">
        <f>(Table2[[#This Row],[Close Price]]-Table2[[#This Row],[50D EMA]])/Table2[[#This Row],[50D EMA]]</f>
        <v>4.6905418780641764E-2</v>
      </c>
      <c r="U226" s="2">
        <f>(Table2[[#This Row],[Close Price]]-Table2[[#This Row],[200D EMA]])/Table2[[#This Row],[200D EMA]]</f>
        <v>0.17058650687007207</v>
      </c>
      <c r="V226">
        <v>0.62209039579358305</v>
      </c>
      <c r="W226">
        <v>636.4</v>
      </c>
      <c r="X226">
        <v>649</v>
      </c>
      <c r="Y226">
        <v>607.6</v>
      </c>
      <c r="Z226">
        <v>649</v>
      </c>
      <c r="AA226">
        <v>595</v>
      </c>
      <c r="AB226">
        <v>649</v>
      </c>
      <c r="AC226" s="2">
        <f>(Table2[[#This Row],[Close Price]]/Table2[[#This Row],[Day Low]])-1</f>
        <v>8.6423632935261896E-3</v>
      </c>
      <c r="AD226" s="2">
        <f>(Table2[[#This Row],[Day High]]/Table2[[#This Row],[Close Price]])-1</f>
        <v>1.1060912914784282E-2</v>
      </c>
      <c r="AE226" s="2">
        <f>(Table2[[#This Row],[Close Price]]/Table2[[#This Row],[Current Week Low]])-1</f>
        <v>5.6451612903225756E-2</v>
      </c>
      <c r="AF226" s="2">
        <f>(Table2[[#This Row],[Current Week High]]/Table2[[#This Row],[Close Price]])-1</f>
        <v>1.1060912914784282E-2</v>
      </c>
      <c r="AG226" s="2">
        <f>(Table2[[#This Row],[Close Price]]/Table2[[#This Row],[Current Month Low]])-1</f>
        <v>7.8823529411764737E-2</v>
      </c>
      <c r="AH226" s="2">
        <f>(Table2[[#This Row],[Current Month High]]/Table2[[#This Row],[Close Price]])-1</f>
        <v>1.1060912914784282E-2</v>
      </c>
      <c r="AI226">
        <v>3.2793269979747701</v>
      </c>
      <c r="AJ226">
        <v>72.739504843918098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0.05</v>
      </c>
      <c r="AM226" t="s">
        <v>10656</v>
      </c>
      <c r="AN226">
        <v>7.53</v>
      </c>
      <c r="AO226" t="s">
        <v>10656</v>
      </c>
      <c r="AP226">
        <v>0.20987024859872899</v>
      </c>
      <c r="AQ226">
        <f>(Table2[[#This Row],[Sharpe Ratio]]-AVERAGE(Table2[Sharpe Ratio]))/_xlfn.STDEV.P(Table2[Sharpe Ratio])</f>
        <v>1.6516137110747175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1.3230324860675948</v>
      </c>
      <c r="AS226">
        <f>_xlfn.RANK.AVG(Table2[[#This Row],[1Y Return vs Nifty Z-Score]],Table2[1Y Return vs Nifty Z-Score])</f>
        <v>291</v>
      </c>
      <c r="AT226">
        <f>_xlfn.RANK.AVG(Table2[[#This Row],[6M Return vs Nifty Z-Score]],Table2[6M Return vs Nifty Z-Score])</f>
        <v>452</v>
      </c>
      <c r="AU226">
        <f>_xlfn.RANK.AVG(Table2[[#This Row],[Sharpe Ratio Z-Score]],Table2[Sharpe Ratio Z-Score])</f>
        <v>33</v>
      </c>
      <c r="AV226">
        <f>(Table2[[#This Row],[Rank 1Y]]+Table2[[#This Row],[Rank 6M]]+Table2[[#This Row],[Rank Sharpe]])/3</f>
        <v>258.66666666666669</v>
      </c>
    </row>
    <row r="227" spans="1:48" x14ac:dyDescent="0.3">
      <c r="A227" t="s">
        <v>1244</v>
      </c>
      <c r="B227" t="s">
        <v>1245</v>
      </c>
      <c r="C227" t="s">
        <v>10615</v>
      </c>
      <c r="D227" t="s">
        <v>281</v>
      </c>
      <c r="E227">
        <v>9359.6641353499999</v>
      </c>
      <c r="F227">
        <v>919.7</v>
      </c>
      <c r="G227">
        <v>60.875553064829099</v>
      </c>
      <c r="H227">
        <f>(Table2[[#This Row],[1Y Return vs Nifty]]-AVERAGE(Table2[1Y Return vs Nifty]))/_xlfn.STDEV.P(Table2[1Y Return vs Nifty])</f>
        <v>0.45522735762655209</v>
      </c>
      <c r="I227">
        <v>18.6957040329698</v>
      </c>
      <c r="J227">
        <f>(Table2[[#This Row],[1M Return vs Nifty]]-AVERAGE(Table2[1M Return vs Nifty]))/_xlfn.STDEV.P(Table2[1M Return vs Nifty])</f>
        <v>1.3758092646357205</v>
      </c>
      <c r="K227">
        <v>28.8963564311378</v>
      </c>
      <c r="L227">
        <f>(Table2[[#This Row],[6M Return vs Nifty]]-AVERAGE(Table2[6M Return vs Nifty]))/_xlfn.STDEV.P(Table2[6M Return vs Nifty])</f>
        <v>0.71949353056161214</v>
      </c>
      <c r="M227">
        <v>9.3020146507108201</v>
      </c>
      <c r="N227">
        <f>(Table2[[#This Row],[1W Return vs Nifty]]-AVERAGE(Table2[1W Return vs Nifty]))/_xlfn.STDEV.P(Table2[1W Return vs Nifty])</f>
        <v>1.4222622514614767</v>
      </c>
      <c r="O227">
        <v>840</v>
      </c>
      <c r="P227">
        <v>805.58942335239203</v>
      </c>
      <c r="Q227">
        <v>701.28468198285498</v>
      </c>
      <c r="R227">
        <v>83.695257260588704</v>
      </c>
      <c r="S227" s="2">
        <f>(Table2[[#This Row],[Close Price]]-Table2[[#This Row],[20D EMA]])/Table2[[#This Row],[20D EMA]]</f>
        <v>9.4880952380952441E-2</v>
      </c>
      <c r="T227" s="2">
        <f>(Table2[[#This Row],[Close Price]]-Table2[[#This Row],[50D EMA]])/Table2[[#This Row],[50D EMA]]</f>
        <v>0.14164855364255718</v>
      </c>
      <c r="U227" s="2">
        <f>(Table2[[#This Row],[Close Price]]-Table2[[#This Row],[200D EMA]])/Table2[[#This Row],[200D EMA]]</f>
        <v>0.31145029062888457</v>
      </c>
      <c r="V227">
        <v>2.0677879389551701</v>
      </c>
      <c r="W227">
        <v>901.1</v>
      </c>
      <c r="X227">
        <v>922.7</v>
      </c>
      <c r="Y227">
        <v>811.35</v>
      </c>
      <c r="Z227">
        <v>939</v>
      </c>
      <c r="AA227">
        <v>763.7</v>
      </c>
      <c r="AB227">
        <v>939</v>
      </c>
      <c r="AC227" s="2">
        <f>(Table2[[#This Row],[Close Price]]/Table2[[#This Row],[Day Low]])-1</f>
        <v>2.064143824214848E-2</v>
      </c>
      <c r="AD227" s="2">
        <f>(Table2[[#This Row],[Day High]]/Table2[[#This Row],[Close Price]])-1</f>
        <v>3.2619332390997346E-3</v>
      </c>
      <c r="AE227" s="2">
        <f>(Table2[[#This Row],[Close Price]]/Table2[[#This Row],[Current Week Low]])-1</f>
        <v>0.13354286066432497</v>
      </c>
      <c r="AF227" s="2">
        <f>(Table2[[#This Row],[Current Week High]]/Table2[[#This Row],[Close Price]])-1</f>
        <v>2.0985103838208063E-2</v>
      </c>
      <c r="AG227" s="2">
        <f>(Table2[[#This Row],[Close Price]]/Table2[[#This Row],[Current Month Low]])-1</f>
        <v>0.20426869189472296</v>
      </c>
      <c r="AH227" s="2">
        <f>(Table2[[#This Row],[Current Month High]]/Table2[[#This Row],[Close Price]])-1</f>
        <v>2.0985103838208063E-2</v>
      </c>
      <c r="AI227">
        <v>2.0985103838208001</v>
      </c>
      <c r="AJ227">
        <v>103.024282560706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-0.04</v>
      </c>
      <c r="AM227" t="s">
        <v>10655</v>
      </c>
      <c r="AN227">
        <v>13.65</v>
      </c>
      <c r="AO227" t="s">
        <v>10656</v>
      </c>
      <c r="AP227">
        <v>2.8520275593440999E-2</v>
      </c>
      <c r="AQ227">
        <f>(Table2[[#This Row],[Sharpe Ratio]]-AVERAGE(Table2[Sharpe Ratio]))/_xlfn.STDEV.P(Table2[Sharpe Ratio])</f>
        <v>-0.43635489880375589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3.5364375054816053</v>
      </c>
      <c r="AS227">
        <f>_xlfn.RANK.AVG(Table2[[#This Row],[1Y Return vs Nifty Z-Score]],Table2[1Y Return vs Nifty Z-Score])</f>
        <v>179</v>
      </c>
      <c r="AT227">
        <f>_xlfn.RANK.AVG(Table2[[#This Row],[6M Return vs Nifty Z-Score]],Table2[6M Return vs Nifty Z-Score])</f>
        <v>149</v>
      </c>
      <c r="AU227">
        <f>_xlfn.RANK.AVG(Table2[[#This Row],[Sharpe Ratio Z-Score]],Table2[Sharpe Ratio Z-Score])</f>
        <v>456</v>
      </c>
      <c r="AV227">
        <f>(Table2[[#This Row],[Rank 1Y]]+Table2[[#This Row],[Rank 6M]]+Table2[[#This Row],[Rank Sharpe]])/3</f>
        <v>261.33333333333331</v>
      </c>
    </row>
    <row r="228" spans="1:48" x14ac:dyDescent="0.3">
      <c r="A228" t="s">
        <v>1308</v>
      </c>
      <c r="B228" t="s">
        <v>1309</v>
      </c>
      <c r="C228" t="s">
        <v>10614</v>
      </c>
      <c r="D228" t="s">
        <v>46</v>
      </c>
      <c r="E228">
        <v>8721.7803120000008</v>
      </c>
      <c r="F228">
        <v>1306.55</v>
      </c>
      <c r="G228">
        <v>51.929669379188098</v>
      </c>
      <c r="H228">
        <f>(Table2[[#This Row],[1Y Return vs Nifty]]-AVERAGE(Table2[1Y Return vs Nifty]))/_xlfn.STDEV.P(Table2[1Y Return vs Nifty])</f>
        <v>0.31573737331192137</v>
      </c>
      <c r="I228">
        <v>-6.34837998574372</v>
      </c>
      <c r="J228">
        <f>(Table2[[#This Row],[1M Return vs Nifty]]-AVERAGE(Table2[1M Return vs Nifty]))/_xlfn.STDEV.P(Table2[1M Return vs Nifty])</f>
        <v>-0.77242144798230039</v>
      </c>
      <c r="K228">
        <v>-2.3532497390278699</v>
      </c>
      <c r="L228">
        <f>(Table2[[#This Row],[6M Return vs Nifty]]-AVERAGE(Table2[6M Return vs Nifty]))/_xlfn.STDEV.P(Table2[6M Return vs Nifty])</f>
        <v>-0.34011110952372048</v>
      </c>
      <c r="M228">
        <v>1.0968653038263101</v>
      </c>
      <c r="N228">
        <f>(Table2[[#This Row],[1W Return vs Nifty]]-AVERAGE(Table2[1W Return vs Nifty]))/_xlfn.STDEV.P(Table2[1W Return vs Nifty])</f>
        <v>-0.37714875548595811</v>
      </c>
      <c r="O228">
        <v>1332.43</v>
      </c>
      <c r="P228">
        <v>1312.55813844569</v>
      </c>
      <c r="Q228">
        <v>1099.62473493114</v>
      </c>
      <c r="R228">
        <v>41.184824323534698</v>
      </c>
      <c r="S228" s="2">
        <f>(Table2[[#This Row],[Close Price]]-Table2[[#This Row],[20D EMA]])/Table2[[#This Row],[20D EMA]]</f>
        <v>-1.9423159190351542E-2</v>
      </c>
      <c r="T228" s="2">
        <f>(Table2[[#This Row],[Close Price]]-Table2[[#This Row],[50D EMA]])/Table2[[#This Row],[50D EMA]]</f>
        <v>-4.5774265304581513E-3</v>
      </c>
      <c r="U228" s="2">
        <f>(Table2[[#This Row],[Close Price]]-Table2[[#This Row],[200D EMA]])/Table2[[#This Row],[200D EMA]]</f>
        <v>0.18817807429715366</v>
      </c>
      <c r="V228">
        <v>0.44535937647420498</v>
      </c>
      <c r="W228">
        <v>1295.8499999999999</v>
      </c>
      <c r="X228">
        <v>1324.9</v>
      </c>
      <c r="Y228">
        <v>1295.8499999999999</v>
      </c>
      <c r="Z228">
        <v>1363.7</v>
      </c>
      <c r="AA228">
        <v>1196</v>
      </c>
      <c r="AB228">
        <v>1429</v>
      </c>
      <c r="AC228" s="2">
        <f>(Table2[[#This Row],[Close Price]]/Table2[[#This Row],[Day Low]])-1</f>
        <v>8.2571285256780591E-3</v>
      </c>
      <c r="AD228" s="2">
        <f>(Table2[[#This Row],[Day High]]/Table2[[#This Row],[Close Price]])-1</f>
        <v>1.4044621330986384E-2</v>
      </c>
      <c r="AE228" s="2">
        <f>(Table2[[#This Row],[Close Price]]/Table2[[#This Row],[Current Week Low]])-1</f>
        <v>8.2571285256780591E-3</v>
      </c>
      <c r="AF228" s="2">
        <f>(Table2[[#This Row],[Current Week High]]/Table2[[#This Row],[Close Price]])-1</f>
        <v>4.3741150357812675E-2</v>
      </c>
      <c r="AG228" s="2">
        <f>(Table2[[#This Row],[Close Price]]/Table2[[#This Row],[Current Month Low]])-1</f>
        <v>9.2433110367893034E-2</v>
      </c>
      <c r="AH228" s="2">
        <f>(Table2[[#This Row],[Current Month High]]/Table2[[#This Row],[Close Price]])-1</f>
        <v>9.3720102560177709E-2</v>
      </c>
      <c r="AI228">
        <v>18.055183498526599</v>
      </c>
      <c r="AJ228">
        <v>101.007692307692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0.12</v>
      </c>
      <c r="AM228" t="s">
        <v>10656</v>
      </c>
      <c r="AN228">
        <v>1.02</v>
      </c>
      <c r="AO228" t="s">
        <v>10656</v>
      </c>
      <c r="AP228">
        <v>0.140451351297534</v>
      </c>
      <c r="AQ228">
        <f>(Table2[[#This Row],[Sharpe Ratio]]-AVERAGE(Table2[Sharpe Ratio]))/_xlfn.STDEV.P(Table2[Sharpe Ratio])</f>
        <v>0.85236088464586468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-0.32158305503419288</v>
      </c>
      <c r="AS228">
        <f>_xlfn.RANK.AVG(Table2[[#This Row],[1Y Return vs Nifty Z-Score]],Table2[1Y Return vs Nifty Z-Score])</f>
        <v>210</v>
      </c>
      <c r="AT228">
        <f>_xlfn.RANK.AVG(Table2[[#This Row],[6M Return vs Nifty Z-Score]],Table2[6M Return vs Nifty Z-Score])</f>
        <v>431</v>
      </c>
      <c r="AU228">
        <f>_xlfn.RANK.AVG(Table2[[#This Row],[Sharpe Ratio Z-Score]],Table2[Sharpe Ratio Z-Score])</f>
        <v>143</v>
      </c>
      <c r="AV228">
        <f>(Table2[[#This Row],[Rank 1Y]]+Table2[[#This Row],[Rank 6M]]+Table2[[#This Row],[Rank Sharpe]])/3</f>
        <v>261.33333333333331</v>
      </c>
    </row>
    <row r="229" spans="1:48" x14ac:dyDescent="0.3">
      <c r="A229" t="s">
        <v>1776</v>
      </c>
      <c r="B229" t="s">
        <v>1777</v>
      </c>
      <c r="C229" t="s">
        <v>10615</v>
      </c>
      <c r="D229" t="s">
        <v>51</v>
      </c>
      <c r="E229">
        <v>4404.4212299999999</v>
      </c>
      <c r="F229">
        <v>553.29999999999995</v>
      </c>
      <c r="G229">
        <v>80.069352004883399</v>
      </c>
      <c r="H229">
        <f>(Table2[[#This Row],[1Y Return vs Nifty]]-AVERAGE(Table2[1Y Return vs Nifty]))/_xlfn.STDEV.P(Table2[1Y Return vs Nifty])</f>
        <v>0.75450944167418421</v>
      </c>
      <c r="I229">
        <v>42.493861178635598</v>
      </c>
      <c r="J229">
        <f>(Table2[[#This Row],[1M Return vs Nifty]]-AVERAGE(Table2[1M Return vs Nifty]))/_xlfn.STDEV.P(Table2[1M Return vs Nifty])</f>
        <v>3.417166898072356</v>
      </c>
      <c r="K229">
        <v>43.190532353138401</v>
      </c>
      <c r="L229">
        <f>(Table2[[#This Row],[6M Return vs Nifty]]-AVERAGE(Table2[6M Return vs Nifty]))/_xlfn.STDEV.P(Table2[6M Return vs Nifty])</f>
        <v>1.2041772430753426</v>
      </c>
      <c r="M229">
        <v>6.3867712571102597</v>
      </c>
      <c r="N229">
        <f>(Table2[[#This Row],[1W Return vs Nifty]]-AVERAGE(Table2[1W Return vs Nifty]))/_xlfn.STDEV.P(Table2[1W Return vs Nifty])</f>
        <v>0.78294164575337477</v>
      </c>
      <c r="O229">
        <v>482.16</v>
      </c>
      <c r="P229">
        <v>436.463933573823</v>
      </c>
      <c r="Q229">
        <v>366.92455744926701</v>
      </c>
      <c r="R229">
        <v>77.776210563282802</v>
      </c>
      <c r="S229" s="2">
        <f>(Table2[[#This Row],[Close Price]]-Table2[[#This Row],[20D EMA]])/Table2[[#This Row],[20D EMA]]</f>
        <v>0.14754438360710123</v>
      </c>
      <c r="T229" s="2">
        <f>(Table2[[#This Row],[Close Price]]-Table2[[#This Row],[50D EMA]])/Table2[[#This Row],[50D EMA]]</f>
        <v>0.26768779145050581</v>
      </c>
      <c r="U229" s="2">
        <f>(Table2[[#This Row],[Close Price]]-Table2[[#This Row],[200D EMA]])/Table2[[#This Row],[200D EMA]]</f>
        <v>0.50793940816158711</v>
      </c>
      <c r="V229">
        <v>2.8642594407113302</v>
      </c>
      <c r="W229">
        <v>525</v>
      </c>
      <c r="X229">
        <v>558</v>
      </c>
      <c r="Y229">
        <v>519.45000000000005</v>
      </c>
      <c r="Z229">
        <v>563.95000000000005</v>
      </c>
      <c r="AA229">
        <v>384.1</v>
      </c>
      <c r="AB229">
        <v>563.95000000000005</v>
      </c>
      <c r="AC229" s="2">
        <f>(Table2[[#This Row],[Close Price]]/Table2[[#This Row],[Day Low]])-1</f>
        <v>5.39047619047619E-2</v>
      </c>
      <c r="AD229" s="2">
        <f>(Table2[[#This Row],[Day High]]/Table2[[#This Row],[Close Price]])-1</f>
        <v>8.4944876197361463E-3</v>
      </c>
      <c r="AE229" s="2">
        <f>(Table2[[#This Row],[Close Price]]/Table2[[#This Row],[Current Week Low]])-1</f>
        <v>6.5165078448358615E-2</v>
      </c>
      <c r="AF229" s="2">
        <f>(Table2[[#This Row],[Current Week High]]/Table2[[#This Row],[Close Price]])-1</f>
        <v>1.9248147478764022E-2</v>
      </c>
      <c r="AG229" s="2">
        <f>(Table2[[#This Row],[Close Price]]/Table2[[#This Row],[Current Month Low]])-1</f>
        <v>0.44051028378026524</v>
      </c>
      <c r="AH229" s="2">
        <f>(Table2[[#This Row],[Current Month High]]/Table2[[#This Row],[Close Price]])-1</f>
        <v>1.9248147478764022E-2</v>
      </c>
      <c r="AI229">
        <v>1.9248147478763999</v>
      </c>
      <c r="AJ229">
        <v>135.547041294167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0.36</v>
      </c>
      <c r="AM229" t="s">
        <v>10656</v>
      </c>
      <c r="AN229">
        <v>42.81</v>
      </c>
      <c r="AO229" t="s">
        <v>10656</v>
      </c>
      <c r="AP229">
        <v>-6.1139795177200004E-4</v>
      </c>
      <c r="AQ229">
        <f>(Table2[[#This Row],[Sharpe Ratio]]-AVERAGE(Table2[Sharpe Ratio]))/_xlfn.STDEV.P(Table2[Sharpe Ratio])</f>
        <v>-0.77176173073010113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5.3870334978451559</v>
      </c>
      <c r="AS229">
        <f>_xlfn.RANK.AVG(Table2[[#This Row],[1Y Return vs Nifty Z-Score]],Table2[1Y Return vs Nifty Z-Score])</f>
        <v>129</v>
      </c>
      <c r="AT229">
        <f>_xlfn.RANK.AVG(Table2[[#This Row],[6M Return vs Nifty Z-Score]],Table2[6M Return vs Nifty Z-Score])</f>
        <v>80</v>
      </c>
      <c r="AU229">
        <f>_xlfn.RANK.AVG(Table2[[#This Row],[Sharpe Ratio Z-Score]],Table2[Sharpe Ratio Z-Score])</f>
        <v>581</v>
      </c>
      <c r="AV229">
        <f>(Table2[[#This Row],[Rank 1Y]]+Table2[[#This Row],[Rank 6M]]+Table2[[#This Row],[Rank Sharpe]])/3</f>
        <v>263.33333333333331</v>
      </c>
    </row>
    <row r="230" spans="1:48" x14ac:dyDescent="0.3">
      <c r="A230" t="s">
        <v>1339</v>
      </c>
      <c r="B230" t="s">
        <v>1340</v>
      </c>
      <c r="C230" t="s">
        <v>10621</v>
      </c>
      <c r="D230" t="s">
        <v>89</v>
      </c>
      <c r="E230">
        <v>8526.5411578399999</v>
      </c>
      <c r="F230">
        <v>1091.1500000000001</v>
      </c>
      <c r="G230">
        <v>133.12627664759</v>
      </c>
      <c r="H230">
        <f>(Table2[[#This Row],[1Y Return vs Nifty]]-AVERAGE(Table2[1Y Return vs Nifty]))/_xlfn.STDEV.P(Table2[1Y Return vs Nifty])</f>
        <v>1.5818072074692904</v>
      </c>
      <c r="I230">
        <v>14.219308194149599</v>
      </c>
      <c r="J230">
        <f>(Table2[[#This Row],[1M Return vs Nifty]]-AVERAGE(Table2[1M Return vs Nifty]))/_xlfn.STDEV.P(Table2[1M Return vs Nifty])</f>
        <v>0.99183311219973957</v>
      </c>
      <c r="K230">
        <v>23.199395552644798</v>
      </c>
      <c r="L230">
        <f>(Table2[[#This Row],[6M Return vs Nifty]]-AVERAGE(Table2[6M Return vs Nifty]))/_xlfn.STDEV.P(Table2[6M Return vs Nifty])</f>
        <v>0.52632225831054191</v>
      </c>
      <c r="M230">
        <v>-3.0010250955247502</v>
      </c>
      <c r="N230">
        <f>(Table2[[#This Row],[1W Return vs Nifty]]-AVERAGE(Table2[1W Return vs Nifty]))/_xlfn.STDEV.P(Table2[1W Return vs Nifty])</f>
        <v>-1.2758269852315678</v>
      </c>
      <c r="O230">
        <v>1053.92</v>
      </c>
      <c r="P230">
        <v>1013.36290176764</v>
      </c>
      <c r="Q230">
        <v>842.02184693654203</v>
      </c>
      <c r="R230">
        <v>68.861960967854301</v>
      </c>
      <c r="S230" s="2">
        <f>(Table2[[#This Row],[Close Price]]-Table2[[#This Row],[20D EMA]])/Table2[[#This Row],[20D EMA]]</f>
        <v>3.5325261879459557E-2</v>
      </c>
      <c r="T230" s="2">
        <f>(Table2[[#This Row],[Close Price]]-Table2[[#This Row],[50D EMA]])/Table2[[#This Row],[50D EMA]]</f>
        <v>7.6761343933820433E-2</v>
      </c>
      <c r="U230" s="2">
        <f>(Table2[[#This Row],[Close Price]]-Table2[[#This Row],[200D EMA]])/Table2[[#This Row],[200D EMA]]</f>
        <v>0.29586898958719454</v>
      </c>
      <c r="V230">
        <v>0.91621887346902897</v>
      </c>
      <c r="W230">
        <v>1081</v>
      </c>
      <c r="X230">
        <v>1137.05</v>
      </c>
      <c r="Y230">
        <v>1076.2</v>
      </c>
      <c r="Z230">
        <v>1149.95</v>
      </c>
      <c r="AA230">
        <v>955</v>
      </c>
      <c r="AB230">
        <v>1176</v>
      </c>
      <c r="AC230" s="2">
        <f>(Table2[[#This Row],[Close Price]]/Table2[[#This Row],[Day Low]])-1</f>
        <v>9.389454209065784E-3</v>
      </c>
      <c r="AD230" s="2">
        <f>(Table2[[#This Row],[Day High]]/Table2[[#This Row],[Close Price]])-1</f>
        <v>4.2065710488933483E-2</v>
      </c>
      <c r="AE230" s="2">
        <f>(Table2[[#This Row],[Close Price]]/Table2[[#This Row],[Current Week Low]])-1</f>
        <v>1.3891469986991201E-2</v>
      </c>
      <c r="AF230" s="2">
        <f>(Table2[[#This Row],[Current Week High]]/Table2[[#This Row],[Close Price]])-1</f>
        <v>5.3888099711313808E-2</v>
      </c>
      <c r="AG230" s="2">
        <f>(Table2[[#This Row],[Close Price]]/Table2[[#This Row],[Current Month Low]])-1</f>
        <v>0.14256544502617818</v>
      </c>
      <c r="AH230" s="2">
        <f>(Table2[[#This Row],[Current Month High]]/Table2[[#This Row],[Close Price]])-1</f>
        <v>7.7761994226274833E-2</v>
      </c>
      <c r="AI230">
        <v>7.8678458507079601</v>
      </c>
      <c r="AJ230">
        <v>187.144736842105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0.12</v>
      </c>
      <c r="AM230" t="s">
        <v>10656</v>
      </c>
      <c r="AN230">
        <v>9.26</v>
      </c>
      <c r="AO230" t="s">
        <v>10656</v>
      </c>
      <c r="AQ230">
        <f>(Table2[[#This Row],[Sharpe Ratio]]-AVERAGE(Table2[Sharpe Ratio]))/_xlfn.STDEV.P(Table2[Sharpe Ratio])</f>
        <v>-0.76472241492382476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1.0594131778241791</v>
      </c>
      <c r="AS230">
        <f>_xlfn.RANK.AVG(Table2[[#This Row],[1Y Return vs Nifty Z-Score]],Table2[1Y Return vs Nifty Z-Score])</f>
        <v>52</v>
      </c>
      <c r="AT230">
        <f>_xlfn.RANK.AVG(Table2[[#This Row],[6M Return vs Nifty Z-Score]],Table2[6M Return vs Nifty Z-Score])</f>
        <v>184</v>
      </c>
      <c r="AU230">
        <f>_xlfn.RANK.AVG(Table2[[#This Row],[Sharpe Ratio Z-Score]],Table2[Sharpe Ratio Z-Score])</f>
        <v>557.5</v>
      </c>
      <c r="AV230">
        <f>(Table2[[#This Row],[Rank 1Y]]+Table2[[#This Row],[Rank 6M]]+Table2[[#This Row],[Rank Sharpe]])/3</f>
        <v>264.5</v>
      </c>
    </row>
    <row r="231" spans="1:48" x14ac:dyDescent="0.3">
      <c r="A231" t="s">
        <v>192</v>
      </c>
      <c r="B231" t="s">
        <v>193</v>
      </c>
      <c r="C231" t="s">
        <v>10617</v>
      </c>
      <c r="D231" t="s">
        <v>95</v>
      </c>
      <c r="E231">
        <v>135146.88614036399</v>
      </c>
      <c r="F231">
        <v>417.95</v>
      </c>
      <c r="G231">
        <v>42.5102490941998</v>
      </c>
      <c r="H231">
        <f>(Table2[[#This Row],[1Y Return vs Nifty]]-AVERAGE(Table2[1Y Return vs Nifty]))/_xlfn.STDEV.P(Table2[1Y Return vs Nifty])</f>
        <v>0.16886370113184471</v>
      </c>
      <c r="I231">
        <v>-2.2729131816853001</v>
      </c>
      <c r="J231">
        <f>(Table2[[#This Row],[1M Return vs Nifty]]-AVERAGE(Table2[1M Return vs Nifty]))/_xlfn.STDEV.P(Table2[1M Return vs Nifty])</f>
        <v>-0.42283617466220058</v>
      </c>
      <c r="K231">
        <v>-1.3001580096204399</v>
      </c>
      <c r="L231">
        <f>(Table2[[#This Row],[6M Return vs Nifty]]-AVERAGE(Table2[6M Return vs Nifty]))/_xlfn.STDEV.P(Table2[6M Return vs Nifty])</f>
        <v>-0.30440311125841996</v>
      </c>
      <c r="M231">
        <v>1.80855321690172</v>
      </c>
      <c r="N231">
        <f>(Table2[[#This Row],[1W Return vs Nifty]]-AVERAGE(Table2[1W Return vs Nifty]))/_xlfn.STDEV.P(Table2[1W Return vs Nifty])</f>
        <v>-0.2210737091754858</v>
      </c>
      <c r="O231">
        <v>424.79</v>
      </c>
      <c r="P231">
        <v>429.04122811842899</v>
      </c>
      <c r="Q231">
        <v>386.83709691878801</v>
      </c>
      <c r="R231">
        <v>49.378581025424403</v>
      </c>
      <c r="S231" s="2">
        <f>(Table2[[#This Row],[Close Price]]-Table2[[#This Row],[20D EMA]])/Table2[[#This Row],[20D EMA]]</f>
        <v>-1.6102073965959723E-2</v>
      </c>
      <c r="T231" s="2">
        <f>(Table2[[#This Row],[Close Price]]-Table2[[#This Row],[50D EMA]])/Table2[[#This Row],[50D EMA]]</f>
        <v>-2.585119422455007E-2</v>
      </c>
      <c r="U231" s="2">
        <f>(Table2[[#This Row],[Close Price]]-Table2[[#This Row],[200D EMA]])/Table2[[#This Row],[200D EMA]]</f>
        <v>8.0428954019742774E-2</v>
      </c>
      <c r="V231">
        <v>0.71345872984376901</v>
      </c>
      <c r="W231">
        <v>417.2</v>
      </c>
      <c r="X231">
        <v>423.15</v>
      </c>
      <c r="Y231">
        <v>415.05</v>
      </c>
      <c r="Z231">
        <v>427.3</v>
      </c>
      <c r="AA231">
        <v>403.1</v>
      </c>
      <c r="AB231">
        <v>471</v>
      </c>
      <c r="AC231" s="2">
        <f>(Table2[[#This Row],[Close Price]]/Table2[[#This Row],[Day Low]])-1</f>
        <v>1.7976989453498682E-3</v>
      </c>
      <c r="AD231" s="2">
        <f>(Table2[[#This Row],[Day High]]/Table2[[#This Row],[Close Price]])-1</f>
        <v>1.2441679626749691E-2</v>
      </c>
      <c r="AE231" s="2">
        <f>(Table2[[#This Row],[Close Price]]/Table2[[#This Row],[Current Week Low]])-1</f>
        <v>6.9871099867484521E-3</v>
      </c>
      <c r="AF231" s="2">
        <f>(Table2[[#This Row],[Current Week High]]/Table2[[#This Row],[Close Price]])-1</f>
        <v>2.2371097021174791E-2</v>
      </c>
      <c r="AG231" s="2">
        <f>(Table2[[#This Row],[Close Price]]/Table2[[#This Row],[Current Month Low]])-1</f>
        <v>3.6839493922103506E-2</v>
      </c>
      <c r="AH231" s="2">
        <f>(Table2[[#This Row],[Current Month High]]/Table2[[#This Row],[Close Price]])-1</f>
        <v>0.12692905849982061</v>
      </c>
      <c r="AI231">
        <v>12.692905849982001</v>
      </c>
      <c r="AJ231">
        <v>81.087521663778105</v>
      </c>
      <c r="AK231" t="str">
        <f>IF(AND(Table2[[#This Row],[20D EMA]]&gt;Table2[[#This Row],[50D EMA]],Table2[[#This Row],[50D EMA]]&gt;Table2[[#This Row],[200D EMA]]),"Uptrend","Downtrend/NoTrend")</f>
        <v>Downtrend/NoTrend</v>
      </c>
      <c r="AL231">
        <v>-0.09</v>
      </c>
      <c r="AM231" t="s">
        <v>10655</v>
      </c>
      <c r="AN231">
        <v>-4.29</v>
      </c>
      <c r="AO231" t="s">
        <v>10655</v>
      </c>
      <c r="AP231">
        <v>0.14743895861168599</v>
      </c>
      <c r="AQ231">
        <f>(Table2[[#This Row],[Sharpe Ratio]]-AVERAGE(Table2[Sharpe Ratio]))/_xlfn.STDEV.P(Table2[Sharpe Ratio])</f>
        <v>0.93281253560740718</v>
      </c>
      <c r="AR2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1">
        <f>_xlfn.RANK.AVG(Table2[[#This Row],[1Y Return vs Nifty Z-Score]],Table2[1Y Return vs Nifty Z-Score])</f>
        <v>248</v>
      </c>
      <c r="AT231">
        <f>_xlfn.RANK.AVG(Table2[[#This Row],[6M Return vs Nifty Z-Score]],Table2[6M Return vs Nifty Z-Score])</f>
        <v>418</v>
      </c>
      <c r="AU231">
        <f>_xlfn.RANK.AVG(Table2[[#This Row],[Sharpe Ratio Z-Score]],Table2[Sharpe Ratio Z-Score])</f>
        <v>129</v>
      </c>
      <c r="AV231">
        <f>(Table2[[#This Row],[Rank 1Y]]+Table2[[#This Row],[Rank 6M]]+Table2[[#This Row],[Rank Sharpe]])/3</f>
        <v>265</v>
      </c>
    </row>
    <row r="232" spans="1:48" x14ac:dyDescent="0.3">
      <c r="A232" t="s">
        <v>768</v>
      </c>
      <c r="B232" t="s">
        <v>769</v>
      </c>
      <c r="C232" t="s">
        <v>10626</v>
      </c>
      <c r="D232" t="s">
        <v>622</v>
      </c>
      <c r="E232">
        <v>21565.833756799999</v>
      </c>
      <c r="F232">
        <v>699.9</v>
      </c>
      <c r="G232">
        <v>119.518639319106</v>
      </c>
      <c r="H232">
        <f>(Table2[[#This Row],[1Y Return vs Nifty]]-AVERAGE(Table2[1Y Return vs Nifty]))/_xlfn.STDEV.P(Table2[1Y Return vs Nifty])</f>
        <v>1.3696281557165724</v>
      </c>
      <c r="I232">
        <v>-1.2601313982811699</v>
      </c>
      <c r="J232">
        <f>(Table2[[#This Row],[1M Return vs Nifty]]-AVERAGE(Table2[1M Return vs Nifty]))/_xlfn.STDEV.P(Table2[1M Return vs Nifty])</f>
        <v>-0.33596180821848959</v>
      </c>
      <c r="K232">
        <v>-16.721510859867799</v>
      </c>
      <c r="L232">
        <f>(Table2[[#This Row],[6M Return vs Nifty]]-AVERAGE(Table2[6M Return vs Nifty]))/_xlfn.STDEV.P(Table2[6M Return vs Nifty])</f>
        <v>-0.82730688635033633</v>
      </c>
      <c r="M232">
        <v>-1.59044776004886</v>
      </c>
      <c r="N232">
        <f>(Table2[[#This Row],[1W Return vs Nifty]]-AVERAGE(Table2[1W Return vs Nifty]))/_xlfn.STDEV.P(Table2[1W Return vs Nifty])</f>
        <v>-0.9664836355496198</v>
      </c>
      <c r="O232">
        <v>690.04</v>
      </c>
      <c r="P232">
        <v>675.57901659698302</v>
      </c>
      <c r="Q232">
        <v>586.21483047402899</v>
      </c>
      <c r="R232">
        <v>49.620213797539598</v>
      </c>
      <c r="S232" s="2">
        <f>(Table2[[#This Row],[Close Price]]-Table2[[#This Row],[20D EMA]])/Table2[[#This Row],[20D EMA]]</f>
        <v>1.4289026723088537E-2</v>
      </c>
      <c r="T232" s="2">
        <f>(Table2[[#This Row],[Close Price]]-Table2[[#This Row],[50D EMA]])/Table2[[#This Row],[50D EMA]]</f>
        <v>3.6000205461570227E-2</v>
      </c>
      <c r="U232" s="2">
        <f>(Table2[[#This Row],[Close Price]]-Table2[[#This Row],[200D EMA]])/Table2[[#This Row],[200D EMA]]</f>
        <v>0.19393089975912436</v>
      </c>
      <c r="V232">
        <v>1.0000968844553699</v>
      </c>
      <c r="W232">
        <v>685.9</v>
      </c>
      <c r="X232">
        <v>705</v>
      </c>
      <c r="Y232">
        <v>676</v>
      </c>
      <c r="Z232">
        <v>718.85</v>
      </c>
      <c r="AA232">
        <v>651.65</v>
      </c>
      <c r="AB232">
        <v>764.4</v>
      </c>
      <c r="AC232" s="2">
        <f>(Table2[[#This Row],[Close Price]]/Table2[[#This Row],[Day Low]])-1</f>
        <v>2.0411138649949034E-2</v>
      </c>
      <c r="AD232" s="2">
        <f>(Table2[[#This Row],[Day High]]/Table2[[#This Row],[Close Price]])-1</f>
        <v>7.2867552507500655E-3</v>
      </c>
      <c r="AE232" s="2">
        <f>(Table2[[#This Row],[Close Price]]/Table2[[#This Row],[Current Week Low]])-1</f>
        <v>3.5355029585798725E-2</v>
      </c>
      <c r="AF232" s="2">
        <f>(Table2[[#This Row],[Current Week High]]/Table2[[#This Row],[Close Price]])-1</f>
        <v>2.7075296470924437E-2</v>
      </c>
      <c r="AG232" s="2">
        <f>(Table2[[#This Row],[Close Price]]/Table2[[#This Row],[Current Month Low]])-1</f>
        <v>7.4042814394229994E-2</v>
      </c>
      <c r="AH232" s="2">
        <f>(Table2[[#This Row],[Current Month High]]/Table2[[#This Row],[Close Price]])-1</f>
        <v>9.2156022288898409E-2</v>
      </c>
      <c r="AI232">
        <v>11.765966566652301</v>
      </c>
      <c r="AJ232">
        <v>156.32668009522001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7.0000000000000007E-2</v>
      </c>
      <c r="AM232" t="s">
        <v>10656</v>
      </c>
      <c r="AN232">
        <v>6.79</v>
      </c>
      <c r="AO232" t="s">
        <v>10656</v>
      </c>
      <c r="AP232">
        <v>0.14039267487481</v>
      </c>
      <c r="AQ232">
        <f>(Table2[[#This Row],[Sharpe Ratio]]-AVERAGE(Table2[Sharpe Ratio]))/_xlfn.STDEV.P(Table2[Sharpe Ratio])</f>
        <v>0.85168531504550904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9.1561140643635408E-2</v>
      </c>
      <c r="AS232">
        <f>_xlfn.RANK.AVG(Table2[[#This Row],[1Y Return vs Nifty Z-Score]],Table2[1Y Return vs Nifty Z-Score])</f>
        <v>60</v>
      </c>
      <c r="AT232">
        <f>_xlfn.RANK.AVG(Table2[[#This Row],[6M Return vs Nifty Z-Score]],Table2[6M Return vs Nifty Z-Score])</f>
        <v>592</v>
      </c>
      <c r="AU232">
        <f>_xlfn.RANK.AVG(Table2[[#This Row],[Sharpe Ratio Z-Score]],Table2[Sharpe Ratio Z-Score])</f>
        <v>144</v>
      </c>
      <c r="AV232">
        <f>(Table2[[#This Row],[Rank 1Y]]+Table2[[#This Row],[Rank 6M]]+Table2[[#This Row],[Rank Sharpe]])/3</f>
        <v>265.33333333333331</v>
      </c>
    </row>
    <row r="233" spans="1:48" x14ac:dyDescent="0.3">
      <c r="A233" t="s">
        <v>1104</v>
      </c>
      <c r="B233" t="s">
        <v>1105</v>
      </c>
      <c r="C233" t="s">
        <v>10621</v>
      </c>
      <c r="D233" t="s">
        <v>471</v>
      </c>
      <c r="E233">
        <v>11545.306144919999</v>
      </c>
      <c r="F233">
        <v>2374.9499999999998</v>
      </c>
      <c r="G233">
        <v>4.5246896814301101</v>
      </c>
      <c r="H233">
        <f>(Table2[[#This Row],[1Y Return vs Nifty]]-AVERAGE(Table2[1Y Return vs Nifty]))/_xlfn.STDEV.P(Table2[1Y Return vs Nifty])</f>
        <v>-0.42343162405492091</v>
      </c>
      <c r="I233">
        <v>12.8130393119744</v>
      </c>
      <c r="J233">
        <f>(Table2[[#This Row],[1M Return vs Nifty]]-AVERAGE(Table2[1M Return vs Nifty]))/_xlfn.STDEV.P(Table2[1M Return vs Nifty])</f>
        <v>0.87120622080972399</v>
      </c>
      <c r="K233">
        <v>7.1351316930952402</v>
      </c>
      <c r="L233">
        <f>(Table2[[#This Row],[6M Return vs Nifty]]-AVERAGE(Table2[6M Return vs Nifty]))/_xlfn.STDEV.P(Table2[6M Return vs Nifty])</f>
        <v>-1.8381199148857663E-2</v>
      </c>
      <c r="M233">
        <v>-2.2809132467808801</v>
      </c>
      <c r="N233">
        <f>(Table2[[#This Row],[1W Return vs Nifty]]-AVERAGE(Table2[1W Return vs Nifty]))/_xlfn.STDEV.P(Table2[1W Return vs Nifty])</f>
        <v>-1.1179045474937352</v>
      </c>
      <c r="O233">
        <v>2283.2800000000002</v>
      </c>
      <c r="P233">
        <v>2186.7870671313699</v>
      </c>
      <c r="Q233">
        <v>2000.39993468289</v>
      </c>
      <c r="R233">
        <v>62.416291783920101</v>
      </c>
      <c r="S233" s="2">
        <f>(Table2[[#This Row],[Close Price]]-Table2[[#This Row],[20D EMA]])/Table2[[#This Row],[20D EMA]]</f>
        <v>4.0148383027924568E-2</v>
      </c>
      <c r="T233" s="2">
        <f>(Table2[[#This Row],[Close Price]]-Table2[[#This Row],[50D EMA]])/Table2[[#This Row],[50D EMA]]</f>
        <v>8.6045383977628107E-2</v>
      </c>
      <c r="U233" s="2">
        <f>(Table2[[#This Row],[Close Price]]-Table2[[#This Row],[200D EMA]])/Table2[[#This Row],[200D EMA]]</f>
        <v>0.18723759125521303</v>
      </c>
      <c r="V233">
        <v>1.3306027902667099</v>
      </c>
      <c r="W233">
        <v>2343</v>
      </c>
      <c r="X233">
        <v>2400</v>
      </c>
      <c r="Y233">
        <v>2330.0500000000002</v>
      </c>
      <c r="Z233">
        <v>2400</v>
      </c>
      <c r="AA233">
        <v>2028</v>
      </c>
      <c r="AB233">
        <v>2457.6999999999998</v>
      </c>
      <c r="AC233" s="2">
        <f>(Table2[[#This Row],[Close Price]]/Table2[[#This Row],[Day Low]])-1</f>
        <v>1.3636363636363669E-2</v>
      </c>
      <c r="AD233" s="2">
        <f>(Table2[[#This Row],[Day High]]/Table2[[#This Row],[Close Price]])-1</f>
        <v>1.0547590475588953E-2</v>
      </c>
      <c r="AE233" s="2">
        <f>(Table2[[#This Row],[Close Price]]/Table2[[#This Row],[Current Week Low]])-1</f>
        <v>1.9269972747365749E-2</v>
      </c>
      <c r="AF233" s="2">
        <f>(Table2[[#This Row],[Current Week High]]/Table2[[#This Row],[Close Price]])-1</f>
        <v>1.0547590475588953E-2</v>
      </c>
      <c r="AG233" s="2">
        <f>(Table2[[#This Row],[Close Price]]/Table2[[#This Row],[Current Month Low]])-1</f>
        <v>0.17107988165680466</v>
      </c>
      <c r="AH233" s="2">
        <f>(Table2[[#This Row],[Current Month High]]/Table2[[#This Row],[Close Price]])-1</f>
        <v>3.4842838796606213E-2</v>
      </c>
      <c r="AI233">
        <v>3.4842838796606199</v>
      </c>
      <c r="AJ233">
        <v>44.058595171660798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0.08</v>
      </c>
      <c r="AM233" t="s">
        <v>10656</v>
      </c>
      <c r="AN233">
        <v>10.86</v>
      </c>
      <c r="AO233" t="s">
        <v>10656</v>
      </c>
      <c r="AP233">
        <v>0.19945471551649899</v>
      </c>
      <c r="AQ233">
        <f>(Table2[[#This Row],[Sharpe Ratio]]-AVERAGE(Table2[Sharpe Ratio]))/_xlfn.STDEV.P(Table2[Sharpe Ratio])</f>
        <v>1.5316947181437792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0.84318356825598939</v>
      </c>
      <c r="AS233">
        <f>_xlfn.RANK.AVG(Table2[[#This Row],[1Y Return vs Nifty Z-Score]],Table2[1Y Return vs Nifty Z-Score])</f>
        <v>438</v>
      </c>
      <c r="AT233">
        <f>_xlfn.RANK.AVG(Table2[[#This Row],[6M Return vs Nifty Z-Score]],Table2[6M Return vs Nifty Z-Score])</f>
        <v>320</v>
      </c>
      <c r="AU233">
        <f>_xlfn.RANK.AVG(Table2[[#This Row],[Sharpe Ratio Z-Score]],Table2[Sharpe Ratio Z-Score])</f>
        <v>39</v>
      </c>
      <c r="AV233">
        <f>(Table2[[#This Row],[Rank 1Y]]+Table2[[#This Row],[Rank 6M]]+Table2[[#This Row],[Rank Sharpe]])/3</f>
        <v>265.66666666666669</v>
      </c>
    </row>
    <row r="234" spans="1:48" x14ac:dyDescent="0.3">
      <c r="A234" t="s">
        <v>1848</v>
      </c>
      <c r="B234" t="s">
        <v>1849</v>
      </c>
      <c r="C234" t="s">
        <v>10624</v>
      </c>
      <c r="D234" t="s">
        <v>303</v>
      </c>
      <c r="E234">
        <v>4003.9411799999998</v>
      </c>
      <c r="F234">
        <v>1264.8</v>
      </c>
      <c r="G234">
        <v>36.958361725793502</v>
      </c>
      <c r="H234">
        <f>(Table2[[#This Row],[1Y Return vs Nifty]]-AVERAGE(Table2[1Y Return vs Nifty]))/_xlfn.STDEV.P(Table2[1Y Return vs Nifty])</f>
        <v>8.2295094927112858E-2</v>
      </c>
      <c r="I234">
        <v>22.3218244589793</v>
      </c>
      <c r="J234">
        <f>(Table2[[#This Row],[1M Return vs Nifty]]-AVERAGE(Table2[1M Return vs Nifty]))/_xlfn.STDEV.P(Table2[1M Return vs Nifty])</f>
        <v>1.686850517371675</v>
      </c>
      <c r="K234">
        <v>31.559932896715601</v>
      </c>
      <c r="L234">
        <f>(Table2[[#This Row],[6M Return vs Nifty]]-AVERAGE(Table2[6M Return vs Nifty]))/_xlfn.STDEV.P(Table2[6M Return vs Nifty])</f>
        <v>0.80980948420210463</v>
      </c>
      <c r="M234">
        <v>-2.0533049646858199</v>
      </c>
      <c r="N234">
        <f>(Table2[[#This Row],[1W Return vs Nifty]]-AVERAGE(Table2[1W Return vs Nifty]))/_xlfn.STDEV.P(Table2[1W Return vs Nifty])</f>
        <v>-1.0679894477485055</v>
      </c>
      <c r="O234">
        <v>1215.06</v>
      </c>
      <c r="P234">
        <v>1095.55918384139</v>
      </c>
      <c r="Q234">
        <v>901.24735247317301</v>
      </c>
      <c r="R234">
        <v>63.631370755880702</v>
      </c>
      <c r="S234" s="2">
        <f>(Table2[[#This Row],[Close Price]]-Table2[[#This Row],[20D EMA]])/Table2[[#This Row],[20D EMA]]</f>
        <v>4.0936250061725354E-2</v>
      </c>
      <c r="T234" s="2">
        <f>(Table2[[#This Row],[Close Price]]-Table2[[#This Row],[50D EMA]])/Table2[[#This Row],[50D EMA]]</f>
        <v>0.15447893519106481</v>
      </c>
      <c r="U234" s="2">
        <f>(Table2[[#This Row],[Close Price]]-Table2[[#This Row],[200D EMA]])/Table2[[#This Row],[200D EMA]]</f>
        <v>0.40338831124349811</v>
      </c>
      <c r="V234">
        <v>0.81423104562114201</v>
      </c>
      <c r="W234">
        <v>1260</v>
      </c>
      <c r="X234">
        <v>1289.2</v>
      </c>
      <c r="Y234">
        <v>1251</v>
      </c>
      <c r="Z234">
        <v>1331</v>
      </c>
      <c r="AA234">
        <v>1128.05</v>
      </c>
      <c r="AB234">
        <v>1344.8</v>
      </c>
      <c r="AC234" s="2">
        <f>(Table2[[#This Row],[Close Price]]/Table2[[#This Row],[Day Low]])-1</f>
        <v>3.8095238095237072E-3</v>
      </c>
      <c r="AD234" s="2">
        <f>(Table2[[#This Row],[Day High]]/Table2[[#This Row],[Close Price]])-1</f>
        <v>1.9291587602783045E-2</v>
      </c>
      <c r="AE234" s="2">
        <f>(Table2[[#This Row],[Close Price]]/Table2[[#This Row],[Current Week Low]])-1</f>
        <v>1.1031175059952103E-2</v>
      </c>
      <c r="AF234" s="2">
        <f>(Table2[[#This Row],[Current Week High]]/Table2[[#This Row],[Close Price]])-1</f>
        <v>5.234029095509185E-2</v>
      </c>
      <c r="AG234" s="2">
        <f>(Table2[[#This Row],[Close Price]]/Table2[[#This Row],[Current Month Low]])-1</f>
        <v>0.12122689597092329</v>
      </c>
      <c r="AH234" s="2">
        <f>(Table2[[#This Row],[Current Month High]]/Table2[[#This Row],[Close Price]])-1</f>
        <v>6.3251106894370634E-2</v>
      </c>
      <c r="AI234">
        <v>6.3251106894370599</v>
      </c>
      <c r="AJ234">
        <v>103.524016413227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0.59</v>
      </c>
      <c r="AM234" t="s">
        <v>10656</v>
      </c>
      <c r="AN234">
        <v>11.29</v>
      </c>
      <c r="AO234" t="s">
        <v>10656</v>
      </c>
      <c r="AP234">
        <v>5.1608140735416003E-2</v>
      </c>
      <c r="AQ234">
        <f>(Table2[[#This Row],[Sharpe Ratio]]-AVERAGE(Table2[Sharpe Ratio]))/_xlfn.STDEV.P(Table2[Sharpe Ratio])</f>
        <v>-0.17053331147908862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1.3404323372732982</v>
      </c>
      <c r="AS234">
        <f>_xlfn.RANK.AVG(Table2[[#This Row],[1Y Return vs Nifty Z-Score]],Table2[1Y Return vs Nifty Z-Score])</f>
        <v>275</v>
      </c>
      <c r="AT234">
        <f>_xlfn.RANK.AVG(Table2[[#This Row],[6M Return vs Nifty Z-Score]],Table2[6M Return vs Nifty Z-Score])</f>
        <v>132</v>
      </c>
      <c r="AU234">
        <f>_xlfn.RANK.AVG(Table2[[#This Row],[Sharpe Ratio Z-Score]],Table2[Sharpe Ratio Z-Score])</f>
        <v>390</v>
      </c>
      <c r="AV234">
        <f>(Table2[[#This Row],[Rank 1Y]]+Table2[[#This Row],[Rank 6M]]+Table2[[#This Row],[Rank Sharpe]])/3</f>
        <v>265.66666666666669</v>
      </c>
    </row>
    <row r="235" spans="1:48" x14ac:dyDescent="0.3">
      <c r="A235" t="s">
        <v>385</v>
      </c>
      <c r="B235" t="s">
        <v>386</v>
      </c>
      <c r="C235" t="s">
        <v>10623</v>
      </c>
      <c r="D235" t="s">
        <v>139</v>
      </c>
      <c r="E235">
        <v>63052.263918169898</v>
      </c>
      <c r="F235">
        <v>1703.1</v>
      </c>
      <c r="G235">
        <v>27.557551911795301</v>
      </c>
      <c r="H235">
        <f>(Table2[[#This Row],[1Y Return vs Nifty]]-AVERAGE(Table2[1Y Return vs Nifty]))/_xlfn.STDEV.P(Table2[1Y Return vs Nifty])</f>
        <v>-6.4288390794284125E-2</v>
      </c>
      <c r="I235">
        <v>-4.3252159486074904</v>
      </c>
      <c r="J235">
        <f>(Table2[[#This Row],[1M Return vs Nifty]]-AVERAGE(Table2[1M Return vs Nifty]))/_xlfn.STDEV.P(Table2[1M Return vs Nifty])</f>
        <v>-0.59887854188149359</v>
      </c>
      <c r="K235">
        <v>12.9167043396886</v>
      </c>
      <c r="L235">
        <f>(Table2[[#This Row],[6M Return vs Nifty]]-AVERAGE(Table2[6M Return vs Nifty]))/_xlfn.STDEV.P(Table2[6M Return vs Nifty])</f>
        <v>0.17765906996562134</v>
      </c>
      <c r="M235">
        <v>-0.87442073172207702</v>
      </c>
      <c r="N235">
        <f>(Table2[[#This Row],[1W Return vs Nifty]]-AVERAGE(Table2[1W Return vs Nifty]))/_xlfn.STDEV.P(Table2[1W Return vs Nifty])</f>
        <v>-0.80945700975976875</v>
      </c>
      <c r="O235">
        <v>1753.11</v>
      </c>
      <c r="P235">
        <v>1748.5698102608701</v>
      </c>
      <c r="Q235">
        <v>1550.1420515823299</v>
      </c>
      <c r="R235">
        <v>43.737398747283102</v>
      </c>
      <c r="S235" s="2">
        <f>(Table2[[#This Row],[Close Price]]-Table2[[#This Row],[20D EMA]])/Table2[[#This Row],[20D EMA]]</f>
        <v>-2.8526447285110456E-2</v>
      </c>
      <c r="T235" s="2">
        <f>(Table2[[#This Row],[Close Price]]-Table2[[#This Row],[50D EMA]])/Table2[[#This Row],[50D EMA]]</f>
        <v>-2.6004000523197027E-2</v>
      </c>
      <c r="U235" s="2">
        <f>(Table2[[#This Row],[Close Price]]-Table2[[#This Row],[200D EMA]])/Table2[[#This Row],[200D EMA]]</f>
        <v>9.8673504316288907E-2</v>
      </c>
      <c r="V235">
        <v>0.75227522043147399</v>
      </c>
      <c r="W235">
        <v>1695.6</v>
      </c>
      <c r="X235">
        <v>1744.9</v>
      </c>
      <c r="Y235">
        <v>1695.6</v>
      </c>
      <c r="Z235">
        <v>1780</v>
      </c>
      <c r="AA235">
        <v>1687</v>
      </c>
      <c r="AB235">
        <v>1870</v>
      </c>
      <c r="AC235" s="2">
        <f>(Table2[[#This Row],[Close Price]]/Table2[[#This Row],[Day Low]])-1</f>
        <v>4.4232130219390431E-3</v>
      </c>
      <c r="AD235" s="2">
        <f>(Table2[[#This Row],[Day High]]/Table2[[#This Row],[Close Price]])-1</f>
        <v>2.4543479537314505E-2</v>
      </c>
      <c r="AE235" s="2">
        <f>(Table2[[#This Row],[Close Price]]/Table2[[#This Row],[Current Week Low]])-1</f>
        <v>4.4232130219390431E-3</v>
      </c>
      <c r="AF235" s="2">
        <f>(Table2[[#This Row],[Current Week High]]/Table2[[#This Row],[Close Price]])-1</f>
        <v>4.5152956373671671E-2</v>
      </c>
      <c r="AG235" s="2">
        <f>(Table2[[#This Row],[Close Price]]/Table2[[#This Row],[Current Month Low]])-1</f>
        <v>9.5435684647302566E-3</v>
      </c>
      <c r="AH235" s="2">
        <f>(Table2[[#This Row],[Current Month High]]/Table2[[#This Row],[Close Price]])-1</f>
        <v>9.7997768774587657E-2</v>
      </c>
      <c r="AI235">
        <v>14.6761787328988</v>
      </c>
      <c r="AJ235">
        <v>62.030254019598502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-0.06</v>
      </c>
      <c r="AM235" t="s">
        <v>10655</v>
      </c>
      <c r="AN235">
        <v>-0.76</v>
      </c>
      <c r="AO235" t="s">
        <v>10655</v>
      </c>
      <c r="AP235">
        <v>0.107594474259323</v>
      </c>
      <c r="AQ235">
        <f>(Table2[[#This Row],[Sharpe Ratio]]-AVERAGE(Table2[Sharpe Ratio]))/_xlfn.STDEV.P(Table2[Sharpe Ratio])</f>
        <v>0.47406401072010496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-0.82090086174982013</v>
      </c>
      <c r="AS235">
        <f>_xlfn.RANK.AVG(Table2[[#This Row],[1Y Return vs Nifty Z-Score]],Table2[1Y Return vs Nifty Z-Score])</f>
        <v>312</v>
      </c>
      <c r="AT235">
        <f>_xlfn.RANK.AVG(Table2[[#This Row],[6M Return vs Nifty Z-Score]],Table2[6M Return vs Nifty Z-Score])</f>
        <v>265</v>
      </c>
      <c r="AU235">
        <f>_xlfn.RANK.AVG(Table2[[#This Row],[Sharpe Ratio Z-Score]],Table2[Sharpe Ratio Z-Score])</f>
        <v>223</v>
      </c>
      <c r="AV235">
        <f>(Table2[[#This Row],[Rank 1Y]]+Table2[[#This Row],[Rank 6M]]+Table2[[#This Row],[Rank Sharpe]])/3</f>
        <v>266.66666666666669</v>
      </c>
    </row>
    <row r="236" spans="1:48" x14ac:dyDescent="0.3">
      <c r="A236" t="s">
        <v>1757</v>
      </c>
      <c r="B236" t="s">
        <v>1758</v>
      </c>
      <c r="C236" t="s">
        <v>10618</v>
      </c>
      <c r="D236" t="s">
        <v>136</v>
      </c>
      <c r="E236">
        <v>4515.99</v>
      </c>
      <c r="F236">
        <v>7995.3</v>
      </c>
      <c r="G236">
        <v>43.623261496334699</v>
      </c>
      <c r="H236">
        <f>(Table2[[#This Row],[1Y Return vs Nifty]]-AVERAGE(Table2[1Y Return vs Nifty]))/_xlfn.STDEV.P(Table2[1Y Return vs Nifty])</f>
        <v>0.18621850787552999</v>
      </c>
      <c r="I236">
        <v>5.6498937771724496</v>
      </c>
      <c r="J236">
        <f>(Table2[[#This Row],[1M Return vs Nifty]]-AVERAGE(Table2[1M Return vs Nifty]))/_xlfn.STDEV.P(Table2[1M Return vs Nifty])</f>
        <v>0.25676613087407885</v>
      </c>
      <c r="K236">
        <v>6.9606341194707397</v>
      </c>
      <c r="L236">
        <f>(Table2[[#This Row],[6M Return vs Nifty]]-AVERAGE(Table2[6M Return vs Nifty]))/_xlfn.STDEV.P(Table2[6M Return vs Nifty])</f>
        <v>-2.4298023754240276E-2</v>
      </c>
      <c r="M236">
        <v>2.5752081449464401</v>
      </c>
      <c r="N236">
        <f>(Table2[[#This Row],[1W Return vs Nifty]]-AVERAGE(Table2[1W Return vs Nifty]))/_xlfn.STDEV.P(Table2[1W Return vs Nifty])</f>
        <v>-5.2944250742414302E-2</v>
      </c>
      <c r="O236">
        <v>7421.81</v>
      </c>
      <c r="P236">
        <v>7228.4326154743503</v>
      </c>
      <c r="Q236">
        <v>6531.1516472929898</v>
      </c>
      <c r="R236">
        <v>56.182390397144303</v>
      </c>
      <c r="S236" s="2">
        <f>(Table2[[#This Row],[Close Price]]-Table2[[#This Row],[20D EMA]])/Table2[[#This Row],[20D EMA]]</f>
        <v>7.7270908309428524E-2</v>
      </c>
      <c r="T236" s="2">
        <f>(Table2[[#This Row],[Close Price]]-Table2[[#This Row],[50D EMA]])/Table2[[#This Row],[50D EMA]]</f>
        <v>0.10609041064918689</v>
      </c>
      <c r="U236" s="2">
        <f>(Table2[[#This Row],[Close Price]]-Table2[[#This Row],[200D EMA]])/Table2[[#This Row],[200D EMA]]</f>
        <v>0.22417920020489276</v>
      </c>
      <c r="V236">
        <v>1.30342352602505</v>
      </c>
      <c r="W236">
        <v>7515</v>
      </c>
      <c r="X236">
        <v>8667</v>
      </c>
      <c r="Y236">
        <v>7490</v>
      </c>
      <c r="Z236">
        <v>8667</v>
      </c>
      <c r="AA236">
        <v>6636.7</v>
      </c>
      <c r="AB236">
        <v>8667</v>
      </c>
      <c r="AC236" s="2">
        <f>(Table2[[#This Row],[Close Price]]/Table2[[#This Row],[Day Low]])-1</f>
        <v>6.3912175648702663E-2</v>
      </c>
      <c r="AD236" s="2">
        <f>(Table2[[#This Row],[Day High]]/Table2[[#This Row],[Close Price]])-1</f>
        <v>8.401185696596758E-2</v>
      </c>
      <c r="AE236" s="2">
        <f>(Table2[[#This Row],[Close Price]]/Table2[[#This Row],[Current Week Low]])-1</f>
        <v>6.7463284379172261E-2</v>
      </c>
      <c r="AF236" s="2">
        <f>(Table2[[#This Row],[Current Week High]]/Table2[[#This Row],[Close Price]])-1</f>
        <v>8.401185696596758E-2</v>
      </c>
      <c r="AG236" s="2">
        <f>(Table2[[#This Row],[Close Price]]/Table2[[#This Row],[Current Month Low]])-1</f>
        <v>0.20471017222414756</v>
      </c>
      <c r="AH236" s="2">
        <f>(Table2[[#This Row],[Current Month High]]/Table2[[#This Row],[Close Price]])-1</f>
        <v>8.401185696596758E-2</v>
      </c>
      <c r="AI236">
        <v>8.40118569659675</v>
      </c>
      <c r="AJ236">
        <v>89.009716082362104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0.47</v>
      </c>
      <c r="AM236" t="s">
        <v>10656</v>
      </c>
      <c r="AN236">
        <v>19.87</v>
      </c>
      <c r="AO236" t="s">
        <v>10656</v>
      </c>
      <c r="AP236">
        <v>0.10187378067785299</v>
      </c>
      <c r="AQ236">
        <f>(Table2[[#This Row],[Sharpe Ratio]]-AVERAGE(Table2[Sharpe Ratio]))/_xlfn.STDEV.P(Table2[Sharpe Ratio])</f>
        <v>0.40819894094976455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0.77394130520271887</v>
      </c>
      <c r="AS236">
        <f>_xlfn.RANK.AVG(Table2[[#This Row],[1Y Return vs Nifty Z-Score]],Table2[1Y Return vs Nifty Z-Score])</f>
        <v>243</v>
      </c>
      <c r="AT236">
        <f>_xlfn.RANK.AVG(Table2[[#This Row],[6M Return vs Nifty Z-Score]],Table2[6M Return vs Nifty Z-Score])</f>
        <v>322</v>
      </c>
      <c r="AU236">
        <f>_xlfn.RANK.AVG(Table2[[#This Row],[Sharpe Ratio Z-Score]],Table2[Sharpe Ratio Z-Score])</f>
        <v>238</v>
      </c>
      <c r="AV236">
        <f>(Table2[[#This Row],[Rank 1Y]]+Table2[[#This Row],[Rank 6M]]+Table2[[#This Row],[Rank Sharpe]])/3</f>
        <v>267.66666666666669</v>
      </c>
    </row>
    <row r="237" spans="1:48" x14ac:dyDescent="0.3">
      <c r="A237" t="s">
        <v>1207</v>
      </c>
      <c r="B237" t="s">
        <v>1208</v>
      </c>
      <c r="C237" t="s">
        <v>10613</v>
      </c>
      <c r="D237" t="s">
        <v>1002</v>
      </c>
      <c r="E237">
        <v>9913.8889707199996</v>
      </c>
      <c r="F237">
        <v>450.85</v>
      </c>
      <c r="G237">
        <v>19.5995805304835</v>
      </c>
      <c r="H237">
        <f>(Table2[[#This Row],[1Y Return vs Nifty]]-AVERAGE(Table2[1Y Return vs Nifty]))/_xlfn.STDEV.P(Table2[1Y Return vs Nifty])</f>
        <v>-0.18837420972094998</v>
      </c>
      <c r="I237">
        <v>11.565123858903901</v>
      </c>
      <c r="J237">
        <f>(Table2[[#This Row],[1M Return vs Nifty]]-AVERAGE(Table2[1M Return vs Nifty]))/_xlfn.STDEV.P(Table2[1M Return vs Nifty])</f>
        <v>0.76416256526881809</v>
      </c>
      <c r="K237">
        <v>18.138460705520298</v>
      </c>
      <c r="L237">
        <f>(Table2[[#This Row],[6M Return vs Nifty]]-AVERAGE(Table2[6M Return vs Nifty]))/_xlfn.STDEV.P(Table2[6M Return vs Nifty])</f>
        <v>0.35471721413874063</v>
      </c>
      <c r="M237">
        <v>8.9384156715120309</v>
      </c>
      <c r="N237">
        <f>(Table2[[#This Row],[1W Return vs Nifty]]-AVERAGE(Table2[1W Return vs Nifty]))/_xlfn.STDEV.P(Table2[1W Return vs Nifty])</f>
        <v>1.3425240312749571</v>
      </c>
      <c r="O237">
        <v>420.59</v>
      </c>
      <c r="P237">
        <v>401.86755541085</v>
      </c>
      <c r="Q237">
        <v>363.16354019509299</v>
      </c>
      <c r="R237">
        <v>70.452506363082705</v>
      </c>
      <c r="S237" s="2">
        <f>(Table2[[#This Row],[Close Price]]-Table2[[#This Row],[20D EMA]])/Table2[[#This Row],[20D EMA]]</f>
        <v>7.1946551273211562E-2</v>
      </c>
      <c r="T237" s="2">
        <f>(Table2[[#This Row],[Close Price]]-Table2[[#This Row],[50D EMA]])/Table2[[#This Row],[50D EMA]]</f>
        <v>0.1218870344959118</v>
      </c>
      <c r="U237" s="2">
        <f>(Table2[[#This Row],[Close Price]]-Table2[[#This Row],[200D EMA]])/Table2[[#This Row],[200D EMA]]</f>
        <v>0.24145171554887226</v>
      </c>
      <c r="V237">
        <v>1.64666096393538</v>
      </c>
      <c r="W237">
        <v>446</v>
      </c>
      <c r="X237">
        <v>471.65</v>
      </c>
      <c r="Y237">
        <v>415.8</v>
      </c>
      <c r="Z237">
        <v>482</v>
      </c>
      <c r="AA237">
        <v>370</v>
      </c>
      <c r="AB237">
        <v>482</v>
      </c>
      <c r="AC237" s="2">
        <f>(Table2[[#This Row],[Close Price]]/Table2[[#This Row],[Day Low]])-1</f>
        <v>1.0874439461883378E-2</v>
      </c>
      <c r="AD237" s="2">
        <f>(Table2[[#This Row],[Day High]]/Table2[[#This Row],[Close Price]])-1</f>
        <v>4.6135078185649325E-2</v>
      </c>
      <c r="AE237" s="2">
        <f>(Table2[[#This Row],[Close Price]]/Table2[[#This Row],[Current Week Low]])-1</f>
        <v>8.4295334295334312E-2</v>
      </c>
      <c r="AF237" s="2">
        <f>(Table2[[#This Row],[Current Week High]]/Table2[[#This Row],[Close Price]])-1</f>
        <v>6.9091715648220031E-2</v>
      </c>
      <c r="AG237" s="2">
        <f>(Table2[[#This Row],[Close Price]]/Table2[[#This Row],[Current Month Low]])-1</f>
        <v>0.21851351351351367</v>
      </c>
      <c r="AH237" s="2">
        <f>(Table2[[#This Row],[Current Month High]]/Table2[[#This Row],[Close Price]])-1</f>
        <v>6.9091715648220031E-2</v>
      </c>
      <c r="AI237">
        <v>6.9091715648219996</v>
      </c>
      <c r="AJ237">
        <v>68.542056074766293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0.28000000000000003</v>
      </c>
      <c r="AM237" t="s">
        <v>10656</v>
      </c>
      <c r="AN237">
        <v>21.25</v>
      </c>
      <c r="AO237" t="s">
        <v>10656</v>
      </c>
      <c r="AP237">
        <v>0.101363313626341</v>
      </c>
      <c r="AQ237">
        <f>(Table2[[#This Row],[Sharpe Ratio]]-AVERAGE(Table2[Sharpe Ratio]))/_xlfn.STDEV.P(Table2[Sharpe Ratio])</f>
        <v>0.40232169066805001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2.6753512916296156</v>
      </c>
      <c r="AS237">
        <f>_xlfn.RANK.AVG(Table2[[#This Row],[1Y Return vs Nifty Z-Score]],Table2[1Y Return vs Nifty Z-Score])</f>
        <v>347</v>
      </c>
      <c r="AT237">
        <f>_xlfn.RANK.AVG(Table2[[#This Row],[6M Return vs Nifty Z-Score]],Table2[6M Return vs Nifty Z-Score])</f>
        <v>219</v>
      </c>
      <c r="AU237">
        <f>_xlfn.RANK.AVG(Table2[[#This Row],[Sharpe Ratio Z-Score]],Table2[Sharpe Ratio Z-Score])</f>
        <v>244</v>
      </c>
      <c r="AV237">
        <f>(Table2[[#This Row],[Rank 1Y]]+Table2[[#This Row],[Rank 6M]]+Table2[[#This Row],[Rank Sharpe]])/3</f>
        <v>270</v>
      </c>
    </row>
    <row r="238" spans="1:48" x14ac:dyDescent="0.3">
      <c r="A238" t="s">
        <v>506</v>
      </c>
      <c r="B238" t="s">
        <v>507</v>
      </c>
      <c r="C238" t="s">
        <v>10622</v>
      </c>
      <c r="D238" t="s">
        <v>508</v>
      </c>
      <c r="E238">
        <v>41373.808825245003</v>
      </c>
      <c r="F238">
        <v>3875.95</v>
      </c>
      <c r="G238">
        <v>5.9632726755412904</v>
      </c>
      <c r="H238">
        <f>(Table2[[#This Row],[1Y Return vs Nifty]]-AVERAGE(Table2[1Y Return vs Nifty]))/_xlfn.STDEV.P(Table2[1Y Return vs Nifty])</f>
        <v>-0.4010003108012114</v>
      </c>
      <c r="I238">
        <v>-6.5102995268963797</v>
      </c>
      <c r="J238">
        <f>(Table2[[#This Row],[1M Return vs Nifty]]-AVERAGE(Table2[1M Return vs Nifty]))/_xlfn.STDEV.P(Table2[1M Return vs Nifty])</f>
        <v>-0.78631057768723367</v>
      </c>
      <c r="K238">
        <v>21.396341852751799</v>
      </c>
      <c r="L238">
        <f>(Table2[[#This Row],[6M Return vs Nifty]]-AVERAGE(Table2[6M Return vs Nifty]))/_xlfn.STDEV.P(Table2[6M Return vs Nifty])</f>
        <v>0.46518471768599329</v>
      </c>
      <c r="M238">
        <v>2.10429712857648</v>
      </c>
      <c r="N238">
        <f>(Table2[[#This Row],[1W Return vs Nifty]]-AVERAGE(Table2[1W Return vs Nifty]))/_xlfn.STDEV.P(Table2[1W Return vs Nifty])</f>
        <v>-0.15621628520826505</v>
      </c>
      <c r="O238">
        <v>3834.17</v>
      </c>
      <c r="P238">
        <v>3875.9119397637701</v>
      </c>
      <c r="Q238">
        <v>3444.3443595427002</v>
      </c>
      <c r="R238">
        <v>53.173571202207803</v>
      </c>
      <c r="S238" s="2">
        <f>(Table2[[#This Row],[Close Price]]-Table2[[#This Row],[20D EMA]])/Table2[[#This Row],[20D EMA]]</f>
        <v>1.0896752100193717E-2</v>
      </c>
      <c r="T238" s="2">
        <f>(Table2[[#This Row],[Close Price]]-Table2[[#This Row],[50D EMA]])/Table2[[#This Row],[50D EMA]]</f>
        <v>9.8196854885354367E-6</v>
      </c>
      <c r="U238" s="2">
        <f>(Table2[[#This Row],[Close Price]]-Table2[[#This Row],[200D EMA]])/Table2[[#This Row],[200D EMA]]</f>
        <v>0.12530850443612529</v>
      </c>
      <c r="V238">
        <v>0.66148090495978695</v>
      </c>
      <c r="W238">
        <v>3772.55</v>
      </c>
      <c r="X238">
        <v>3903</v>
      </c>
      <c r="Y238">
        <v>3708.05</v>
      </c>
      <c r="Z238">
        <v>3903</v>
      </c>
      <c r="AA238">
        <v>3637</v>
      </c>
      <c r="AB238">
        <v>4234.45</v>
      </c>
      <c r="AC238" s="2">
        <f>(Table2[[#This Row],[Close Price]]/Table2[[#This Row],[Day Low]])-1</f>
        <v>2.740851678572831E-2</v>
      </c>
      <c r="AD238" s="2">
        <f>(Table2[[#This Row],[Day High]]/Table2[[#This Row],[Close Price]])-1</f>
        <v>6.9789341967776419E-3</v>
      </c>
      <c r="AE238" s="2">
        <f>(Table2[[#This Row],[Close Price]]/Table2[[#This Row],[Current Week Low]])-1</f>
        <v>4.5279864079502685E-2</v>
      </c>
      <c r="AF238" s="2">
        <f>(Table2[[#This Row],[Current Week High]]/Table2[[#This Row],[Close Price]])-1</f>
        <v>6.9789341967776419E-3</v>
      </c>
      <c r="AG238" s="2">
        <f>(Table2[[#This Row],[Close Price]]/Table2[[#This Row],[Current Month Low]])-1</f>
        <v>6.5699752543304957E-2</v>
      </c>
      <c r="AH238" s="2">
        <f>(Table2[[#This Row],[Current Month High]]/Table2[[#This Row],[Close Price]])-1</f>
        <v>9.2493453217920685E-2</v>
      </c>
      <c r="AI238">
        <v>13.7669474580425</v>
      </c>
      <c r="AJ238">
        <v>46.350626793535596</v>
      </c>
      <c r="AK238" t="str">
        <f>IF(AND(Table2[[#This Row],[20D EMA]]&gt;Table2[[#This Row],[50D EMA]],Table2[[#This Row],[50D EMA]]&gt;Table2[[#This Row],[200D EMA]]),"Uptrend","Downtrend/NoTrend")</f>
        <v>Downtrend/NoTrend</v>
      </c>
      <c r="AL238">
        <v>-0.09</v>
      </c>
      <c r="AM238" t="s">
        <v>10655</v>
      </c>
      <c r="AN238">
        <v>4.8</v>
      </c>
      <c r="AO238" t="s">
        <v>10656</v>
      </c>
      <c r="AP238">
        <v>0.121153718017458</v>
      </c>
      <c r="AQ238">
        <f>(Table2[[#This Row],[Sharpe Ratio]]-AVERAGE(Table2[Sharpe Ratio]))/_xlfn.STDEV.P(Table2[Sharpe Ratio])</f>
        <v>0.63017804190251359</v>
      </c>
      <c r="AR2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8">
        <f>_xlfn.RANK.AVG(Table2[[#This Row],[1Y Return vs Nifty Z-Score]],Table2[1Y Return vs Nifty Z-Score])</f>
        <v>427</v>
      </c>
      <c r="AT238">
        <f>_xlfn.RANK.AVG(Table2[[#This Row],[6M Return vs Nifty Z-Score]],Table2[6M Return vs Nifty Z-Score])</f>
        <v>197</v>
      </c>
      <c r="AU238">
        <f>_xlfn.RANK.AVG(Table2[[#This Row],[Sharpe Ratio Z-Score]],Table2[Sharpe Ratio Z-Score])</f>
        <v>188</v>
      </c>
      <c r="AV238">
        <f>(Table2[[#This Row],[Rank 1Y]]+Table2[[#This Row],[Rank 6M]]+Table2[[#This Row],[Rank Sharpe]])/3</f>
        <v>270.66666666666669</v>
      </c>
    </row>
    <row r="239" spans="1:48" x14ac:dyDescent="0.3">
      <c r="A239" t="s">
        <v>1000</v>
      </c>
      <c r="B239" t="s">
        <v>1001</v>
      </c>
      <c r="C239" t="s">
        <v>10624</v>
      </c>
      <c r="D239" t="s">
        <v>1002</v>
      </c>
      <c r="E239">
        <v>14340.758588934999</v>
      </c>
      <c r="F239">
        <v>815</v>
      </c>
      <c r="G239">
        <v>47.830430365540103</v>
      </c>
      <c r="H239">
        <f>(Table2[[#This Row],[1Y Return vs Nifty]]-AVERAGE(Table2[1Y Return vs Nifty]))/_xlfn.STDEV.P(Table2[1Y Return vs Nifty])</f>
        <v>0.2518193965296523</v>
      </c>
      <c r="I239">
        <v>0.62133522117671802</v>
      </c>
      <c r="J239">
        <f>(Table2[[#This Row],[1M Return vs Nifty]]-AVERAGE(Table2[1M Return vs Nifty]))/_xlfn.STDEV.P(Table2[1M Return vs Nifty])</f>
        <v>-0.17457341910172683</v>
      </c>
      <c r="K239">
        <v>15.8508827209067</v>
      </c>
      <c r="L239">
        <f>(Table2[[#This Row],[6M Return vs Nifty]]-AVERAGE(Table2[6M Return vs Nifty]))/_xlfn.STDEV.P(Table2[6M Return vs Nifty])</f>
        <v>0.27715053269467904</v>
      </c>
      <c r="M239">
        <v>5.95020695649354</v>
      </c>
      <c r="N239">
        <f>(Table2[[#This Row],[1W Return vs Nifty]]-AVERAGE(Table2[1W Return vs Nifty]))/_xlfn.STDEV.P(Table2[1W Return vs Nifty])</f>
        <v>0.68720193711927047</v>
      </c>
      <c r="O239">
        <v>786.16</v>
      </c>
      <c r="P239">
        <v>762.35155699854704</v>
      </c>
      <c r="Q239">
        <v>659.20383948478695</v>
      </c>
      <c r="R239">
        <v>60.578374441020003</v>
      </c>
      <c r="S239" s="2">
        <f>(Table2[[#This Row],[Close Price]]-Table2[[#This Row],[20D EMA]])/Table2[[#This Row],[20D EMA]]</f>
        <v>3.6684644347206717E-2</v>
      </c>
      <c r="T239" s="2">
        <f>(Table2[[#This Row],[Close Price]]-Table2[[#This Row],[50D EMA]])/Table2[[#This Row],[50D EMA]]</f>
        <v>6.9060583031711836E-2</v>
      </c>
      <c r="U239" s="2">
        <f>(Table2[[#This Row],[Close Price]]-Table2[[#This Row],[200D EMA]])/Table2[[#This Row],[200D EMA]]</f>
        <v>0.2363398863650103</v>
      </c>
      <c r="V239">
        <v>0.51117269192062098</v>
      </c>
      <c r="W239">
        <v>808.85</v>
      </c>
      <c r="X239">
        <v>823.5</v>
      </c>
      <c r="Y239">
        <v>759.4</v>
      </c>
      <c r="Z239">
        <v>829</v>
      </c>
      <c r="AA239">
        <v>733.45</v>
      </c>
      <c r="AB239">
        <v>829</v>
      </c>
      <c r="AC239" s="2">
        <f>(Table2[[#This Row],[Close Price]]/Table2[[#This Row],[Day Low]])-1</f>
        <v>7.6033875254990502E-3</v>
      </c>
      <c r="AD239" s="2">
        <f>(Table2[[#This Row],[Day High]]/Table2[[#This Row],[Close Price]])-1</f>
        <v>1.0429447852760676E-2</v>
      </c>
      <c r="AE239" s="2">
        <f>(Table2[[#This Row],[Close Price]]/Table2[[#This Row],[Current Week Low]])-1</f>
        <v>7.3215696602580982E-2</v>
      </c>
      <c r="AF239" s="2">
        <f>(Table2[[#This Row],[Current Week High]]/Table2[[#This Row],[Close Price]])-1</f>
        <v>1.7177914110429349E-2</v>
      </c>
      <c r="AG239" s="2">
        <f>(Table2[[#This Row],[Close Price]]/Table2[[#This Row],[Current Month Low]])-1</f>
        <v>0.11118685663644423</v>
      </c>
      <c r="AH239" s="2">
        <f>(Table2[[#This Row],[Current Month High]]/Table2[[#This Row],[Close Price]])-1</f>
        <v>1.7177914110429349E-2</v>
      </c>
      <c r="AI239">
        <v>5.5153374233128902</v>
      </c>
      <c r="AJ239">
        <v>80.030925557764505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0.09</v>
      </c>
      <c r="AM239" t="s">
        <v>10656</v>
      </c>
      <c r="AN239">
        <v>8.5399999999999991</v>
      </c>
      <c r="AO239" t="s">
        <v>10656</v>
      </c>
      <c r="AP239">
        <v>7.0606048454688999E-2</v>
      </c>
      <c r="AQ239">
        <f>(Table2[[#This Row],[Sharpe Ratio]]-AVERAGE(Table2[Sharpe Ratio]))/_xlfn.STDEV.P(Table2[Sharpe Ratio])</f>
        <v>4.819864813390403E-2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1.089797095375779</v>
      </c>
      <c r="AS239">
        <f>_xlfn.RANK.AVG(Table2[[#This Row],[1Y Return vs Nifty Z-Score]],Table2[1Y Return vs Nifty Z-Score])</f>
        <v>230</v>
      </c>
      <c r="AT239">
        <f>_xlfn.RANK.AVG(Table2[[#This Row],[6M Return vs Nifty Z-Score]],Table2[6M Return vs Nifty Z-Score])</f>
        <v>245</v>
      </c>
      <c r="AU239">
        <f>_xlfn.RANK.AVG(Table2[[#This Row],[Sharpe Ratio Z-Score]],Table2[Sharpe Ratio Z-Score])</f>
        <v>339</v>
      </c>
      <c r="AV239">
        <f>(Table2[[#This Row],[Rank 1Y]]+Table2[[#This Row],[Rank 6M]]+Table2[[#This Row],[Rank Sharpe]])/3</f>
        <v>271.33333333333331</v>
      </c>
    </row>
    <row r="240" spans="1:48" x14ac:dyDescent="0.3">
      <c r="A240" t="s">
        <v>531</v>
      </c>
      <c r="B240" t="s">
        <v>532</v>
      </c>
      <c r="C240" t="s">
        <v>10614</v>
      </c>
      <c r="D240" t="s">
        <v>46</v>
      </c>
      <c r="E240">
        <v>39458.826000000001</v>
      </c>
      <c r="F240">
        <v>64.709999999999994</v>
      </c>
      <c r="G240">
        <v>109.803057569231</v>
      </c>
      <c r="H240">
        <f>(Table2[[#This Row],[1Y Return vs Nifty]]-AVERAGE(Table2[1Y Return vs Nifty]))/_xlfn.STDEV.P(Table2[1Y Return vs Nifty])</f>
        <v>1.2181365430911093</v>
      </c>
      <c r="I240">
        <v>-5.8654081386475001</v>
      </c>
      <c r="J240">
        <f>(Table2[[#This Row],[1M Return vs Nifty]]-AVERAGE(Table2[1M Return vs Nifty]))/_xlfn.STDEV.P(Table2[1M Return vs Nifty])</f>
        <v>-0.73099310288943598</v>
      </c>
      <c r="K240">
        <v>-14.516899225352599</v>
      </c>
      <c r="L240">
        <f>(Table2[[#This Row],[6M Return vs Nifty]]-AVERAGE(Table2[6M Return vs Nifty]))/_xlfn.STDEV.P(Table2[6M Return vs Nifty])</f>
        <v>-0.75255340930496373</v>
      </c>
      <c r="M240">
        <v>2.97839963454178</v>
      </c>
      <c r="N240">
        <f>(Table2[[#This Row],[1W Return vs Nifty]]-AVERAGE(Table2[1W Return vs Nifty]))/_xlfn.STDEV.P(Table2[1W Return vs Nifty])</f>
        <v>3.547671194985666E-2</v>
      </c>
      <c r="O240">
        <v>64.44</v>
      </c>
      <c r="P240">
        <v>65.369416172214102</v>
      </c>
      <c r="Q240">
        <v>58.191446197105002</v>
      </c>
      <c r="R240">
        <v>61.652289481888502</v>
      </c>
      <c r="S240" s="2">
        <f>(Table2[[#This Row],[Close Price]]-Table2[[#This Row],[20D EMA]])/Table2[[#This Row],[20D EMA]]</f>
        <v>4.1899441340781506E-3</v>
      </c>
      <c r="T240" s="2">
        <f>(Table2[[#This Row],[Close Price]]-Table2[[#This Row],[50D EMA]])/Table2[[#This Row],[50D EMA]]</f>
        <v>-1.0087533449539958E-2</v>
      </c>
      <c r="U240" s="2">
        <f>(Table2[[#This Row],[Close Price]]-Table2[[#This Row],[200D EMA]])/Table2[[#This Row],[200D EMA]]</f>
        <v>0.11201910639607522</v>
      </c>
      <c r="V240">
        <v>0.23734050379141</v>
      </c>
      <c r="W240">
        <v>64.5</v>
      </c>
      <c r="X240">
        <v>65.569999999999993</v>
      </c>
      <c r="Y240">
        <v>63.09</v>
      </c>
      <c r="Z240">
        <v>65.599999999999994</v>
      </c>
      <c r="AA240">
        <v>60.3</v>
      </c>
      <c r="AB240">
        <v>66.8</v>
      </c>
      <c r="AC240" s="2">
        <f>(Table2[[#This Row],[Close Price]]/Table2[[#This Row],[Day Low]])-1</f>
        <v>3.2558139534881736E-3</v>
      </c>
      <c r="AD240" s="2">
        <f>(Table2[[#This Row],[Day High]]/Table2[[#This Row],[Close Price]])-1</f>
        <v>1.3290063359604476E-2</v>
      </c>
      <c r="AE240" s="2">
        <f>(Table2[[#This Row],[Close Price]]/Table2[[#This Row],[Current Week Low]])-1</f>
        <v>2.5677603423680306E-2</v>
      </c>
      <c r="AF240" s="2">
        <f>(Table2[[#This Row],[Current Week High]]/Table2[[#This Row],[Close Price]])-1</f>
        <v>1.3753670220985947E-2</v>
      </c>
      <c r="AG240" s="2">
        <f>(Table2[[#This Row],[Close Price]]/Table2[[#This Row],[Current Month Low]])-1</f>
        <v>7.3134328358208878E-2</v>
      </c>
      <c r="AH240" s="2">
        <f>(Table2[[#This Row],[Current Month High]]/Table2[[#This Row],[Close Price]])-1</f>
        <v>3.2297944676247914E-2</v>
      </c>
      <c r="AI240">
        <v>20.769587389893299</v>
      </c>
      <c r="AJ240">
        <v>145.57874762808299</v>
      </c>
      <c r="AK240" t="str">
        <f>IF(AND(Table2[[#This Row],[20D EMA]]&gt;Table2[[#This Row],[50D EMA]],Table2[[#This Row],[50D EMA]]&gt;Table2[[#This Row],[200D EMA]]),"Uptrend","Downtrend/NoTrend")</f>
        <v>Downtrend/NoTrend</v>
      </c>
      <c r="AL240">
        <v>-0.13</v>
      </c>
      <c r="AM240" t="s">
        <v>10655</v>
      </c>
      <c r="AN240">
        <v>6.99</v>
      </c>
      <c r="AO240" t="s">
        <v>10656</v>
      </c>
      <c r="AP240">
        <v>0.12913368420121901</v>
      </c>
      <c r="AQ240">
        <f>(Table2[[#This Row],[Sharpe Ratio]]-AVERAGE(Table2[Sharpe Ratio]))/_xlfn.STDEV.P(Table2[Sharpe Ratio])</f>
        <v>0.72205519315579147</v>
      </c>
      <c r="AR2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0">
        <f>_xlfn.RANK.AVG(Table2[[#This Row],[1Y Return vs Nifty Z-Score]],Table2[1Y Return vs Nifty Z-Score])</f>
        <v>75</v>
      </c>
      <c r="AT240">
        <f>_xlfn.RANK.AVG(Table2[[#This Row],[6M Return vs Nifty Z-Score]],Table2[6M Return vs Nifty Z-Score])</f>
        <v>568</v>
      </c>
      <c r="AU240">
        <f>_xlfn.RANK.AVG(Table2[[#This Row],[Sharpe Ratio Z-Score]],Table2[Sharpe Ratio Z-Score])</f>
        <v>175</v>
      </c>
      <c r="AV240">
        <f>(Table2[[#This Row],[Rank 1Y]]+Table2[[#This Row],[Rank 6M]]+Table2[[#This Row],[Rank Sharpe]])/3</f>
        <v>272.66666666666669</v>
      </c>
    </row>
    <row r="241" spans="1:48" x14ac:dyDescent="0.3">
      <c r="A241" t="s">
        <v>898</v>
      </c>
      <c r="B241" t="s">
        <v>899</v>
      </c>
      <c r="C241" t="s">
        <v>10615</v>
      </c>
      <c r="D241" t="s">
        <v>51</v>
      </c>
      <c r="E241">
        <v>16950.875</v>
      </c>
      <c r="F241">
        <v>6850.35</v>
      </c>
      <c r="G241">
        <v>36.618055534639602</v>
      </c>
      <c r="H241">
        <f>(Table2[[#This Row],[1Y Return vs Nifty]]-AVERAGE(Table2[1Y Return vs Nifty]))/_xlfn.STDEV.P(Table2[1Y Return vs Nifty])</f>
        <v>7.6988821457179196E-2</v>
      </c>
      <c r="I241">
        <v>6.6959312291294397</v>
      </c>
      <c r="J241">
        <f>(Table2[[#This Row],[1M Return vs Nifty]]-AVERAGE(Table2[1M Return vs Nifty]))/_xlfn.STDEV.P(Table2[1M Return vs Nifty])</f>
        <v>0.34649310109042203</v>
      </c>
      <c r="K241">
        <v>12.624499543358599</v>
      </c>
      <c r="L241">
        <f>(Table2[[#This Row],[6M Return vs Nifty]]-AVERAGE(Table2[6M Return vs Nifty]))/_xlfn.STDEV.P(Table2[6M Return vs Nifty])</f>
        <v>0.16775105524183714</v>
      </c>
      <c r="M241">
        <v>1.4862927545876199</v>
      </c>
      <c r="N241">
        <f>(Table2[[#This Row],[1W Return vs Nifty]]-AVERAGE(Table2[1W Return vs Nifty]))/_xlfn.STDEV.P(Table2[1W Return vs Nifty])</f>
        <v>-0.29174628300403416</v>
      </c>
      <c r="O241">
        <v>6730.03</v>
      </c>
      <c r="P241">
        <v>6588.45454087896</v>
      </c>
      <c r="Q241">
        <v>5770.13891583656</v>
      </c>
      <c r="R241">
        <v>55.3595675287525</v>
      </c>
      <c r="S241" s="2">
        <f>(Table2[[#This Row],[Close Price]]-Table2[[#This Row],[20D EMA]])/Table2[[#This Row],[20D EMA]]</f>
        <v>1.7878077809460081E-2</v>
      </c>
      <c r="T241" s="2">
        <f>(Table2[[#This Row],[Close Price]]-Table2[[#This Row],[50D EMA]])/Table2[[#This Row],[50D EMA]]</f>
        <v>3.9750666487273226E-2</v>
      </c>
      <c r="U241" s="2">
        <f>(Table2[[#This Row],[Close Price]]-Table2[[#This Row],[200D EMA]])/Table2[[#This Row],[200D EMA]]</f>
        <v>0.1872071192599408</v>
      </c>
      <c r="V241">
        <v>0.40652687854654102</v>
      </c>
      <c r="W241">
        <v>6780.35</v>
      </c>
      <c r="X241">
        <v>6915.65</v>
      </c>
      <c r="Y241">
        <v>6520.35</v>
      </c>
      <c r="Z241">
        <v>6915.65</v>
      </c>
      <c r="AA241">
        <v>6464.65</v>
      </c>
      <c r="AB241">
        <v>7250.05</v>
      </c>
      <c r="AC241" s="2">
        <f>(Table2[[#This Row],[Close Price]]/Table2[[#This Row],[Day Low]])-1</f>
        <v>1.032395082849713E-2</v>
      </c>
      <c r="AD241" s="2">
        <f>(Table2[[#This Row],[Day High]]/Table2[[#This Row],[Close Price]])-1</f>
        <v>9.5323596604552918E-3</v>
      </c>
      <c r="AE241" s="2">
        <f>(Table2[[#This Row],[Close Price]]/Table2[[#This Row],[Current Week Low]])-1</f>
        <v>5.0610780096160379E-2</v>
      </c>
      <c r="AF241" s="2">
        <f>(Table2[[#This Row],[Current Week High]]/Table2[[#This Row],[Close Price]])-1</f>
        <v>9.5323596604552918E-3</v>
      </c>
      <c r="AG241" s="2">
        <f>(Table2[[#This Row],[Close Price]]/Table2[[#This Row],[Current Month Low]])-1</f>
        <v>5.9662936121831933E-2</v>
      </c>
      <c r="AH241" s="2">
        <f>(Table2[[#This Row],[Current Month High]]/Table2[[#This Row],[Close Price]])-1</f>
        <v>5.8347383710321443E-2</v>
      </c>
      <c r="AI241">
        <v>10.537417796170899</v>
      </c>
      <c r="AJ241">
        <v>70.360100470020598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</v>
      </c>
      <c r="AM241" t="s">
        <v>10657</v>
      </c>
      <c r="AN241">
        <v>-1.68</v>
      </c>
      <c r="AO241" t="s">
        <v>10655</v>
      </c>
      <c r="AP241">
        <v>8.7672956556565998E-2</v>
      </c>
      <c r="AQ241">
        <f>(Table2[[#This Row],[Sharpe Ratio]]-AVERAGE(Table2[Sharpe Ratio]))/_xlfn.STDEV.P(Table2[Sharpe Ratio])</f>
        <v>0.24469808948403143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0.54418478426943551</v>
      </c>
      <c r="AS241">
        <f>_xlfn.RANK.AVG(Table2[[#This Row],[1Y Return vs Nifty Z-Score]],Table2[1Y Return vs Nifty Z-Score])</f>
        <v>278</v>
      </c>
      <c r="AT241">
        <f>_xlfn.RANK.AVG(Table2[[#This Row],[6M Return vs Nifty Z-Score]],Table2[6M Return vs Nifty Z-Score])</f>
        <v>266</v>
      </c>
      <c r="AU241">
        <f>_xlfn.RANK.AVG(Table2[[#This Row],[Sharpe Ratio Z-Score]],Table2[Sharpe Ratio Z-Score])</f>
        <v>276</v>
      </c>
      <c r="AV241">
        <f>(Table2[[#This Row],[Rank 1Y]]+Table2[[#This Row],[Rank 6M]]+Table2[[#This Row],[Rank Sharpe]])/3</f>
        <v>273.33333333333331</v>
      </c>
    </row>
    <row r="242" spans="1:48" x14ac:dyDescent="0.3">
      <c r="A242" t="s">
        <v>1060</v>
      </c>
      <c r="B242" t="s">
        <v>1061</v>
      </c>
      <c r="C242" t="s">
        <v>10617</v>
      </c>
      <c r="D242" t="s">
        <v>101</v>
      </c>
      <c r="E242">
        <v>12713.166124085001</v>
      </c>
      <c r="F242">
        <v>18.52</v>
      </c>
      <c r="G242">
        <v>114.426670928948</v>
      </c>
      <c r="H242">
        <f>(Table2[[#This Row],[1Y Return vs Nifty]]-AVERAGE(Table2[1Y Return vs Nifty]))/_xlfn.STDEV.P(Table2[1Y Return vs Nifty])</f>
        <v>1.290230902652149</v>
      </c>
      <c r="I242">
        <v>1.13714954296118</v>
      </c>
      <c r="J242">
        <f>(Table2[[#This Row],[1M Return vs Nifty]]-AVERAGE(Table2[1M Return vs Nifty]))/_xlfn.STDEV.P(Table2[1M Return vs Nifty])</f>
        <v>-0.13032791316756581</v>
      </c>
      <c r="K242">
        <v>-16.533551760605501</v>
      </c>
      <c r="L242">
        <f>(Table2[[#This Row],[6M Return vs Nifty]]-AVERAGE(Table2[6M Return vs Nifty]))/_xlfn.STDEV.P(Table2[6M Return vs Nifty])</f>
        <v>-0.8209336113516027</v>
      </c>
      <c r="M242">
        <v>2.4821945109022701</v>
      </c>
      <c r="N242">
        <f>(Table2[[#This Row],[1W Return vs Nifty]]-AVERAGE(Table2[1W Return vs Nifty]))/_xlfn.STDEV.P(Table2[1W Return vs Nifty])</f>
        <v>-7.3342387305133969E-2</v>
      </c>
      <c r="O242">
        <v>18.39</v>
      </c>
      <c r="P242">
        <v>18.5992893079837</v>
      </c>
      <c r="Q242">
        <v>16.7360984723515</v>
      </c>
      <c r="R242">
        <v>55.361843509930999</v>
      </c>
      <c r="S242" s="2">
        <f>(Table2[[#This Row],[Close Price]]-Table2[[#This Row],[20D EMA]])/Table2[[#This Row],[20D EMA]]</f>
        <v>7.0690592713430669E-3</v>
      </c>
      <c r="T242" s="2">
        <f>(Table2[[#This Row],[Close Price]]-Table2[[#This Row],[50D EMA]])/Table2[[#This Row],[50D EMA]]</f>
        <v>-4.2630289077586047E-3</v>
      </c>
      <c r="U242" s="2">
        <f>(Table2[[#This Row],[Close Price]]-Table2[[#This Row],[200D EMA]])/Table2[[#This Row],[200D EMA]]</f>
        <v>0.10659004729181978</v>
      </c>
      <c r="V242">
        <v>0.89167009855874202</v>
      </c>
      <c r="W242">
        <v>18.399999999999999</v>
      </c>
      <c r="X242">
        <v>18.940000000000001</v>
      </c>
      <c r="Y242">
        <v>17.8</v>
      </c>
      <c r="Z242">
        <v>19</v>
      </c>
      <c r="AA242">
        <v>17.02</v>
      </c>
      <c r="AB242">
        <v>20.05</v>
      </c>
      <c r="AC242" s="2">
        <f>(Table2[[#This Row],[Close Price]]/Table2[[#This Row],[Day Low]])-1</f>
        <v>6.521739130434856E-3</v>
      </c>
      <c r="AD242" s="2">
        <f>(Table2[[#This Row],[Day High]]/Table2[[#This Row],[Close Price]])-1</f>
        <v>2.2678185745140578E-2</v>
      </c>
      <c r="AE242" s="2">
        <f>(Table2[[#This Row],[Close Price]]/Table2[[#This Row],[Current Week Low]])-1</f>
        <v>4.0449438202247112E-2</v>
      </c>
      <c r="AF242" s="2">
        <f>(Table2[[#This Row],[Current Week High]]/Table2[[#This Row],[Close Price]])-1</f>
        <v>2.591792656587466E-2</v>
      </c>
      <c r="AG242" s="2">
        <f>(Table2[[#This Row],[Close Price]]/Table2[[#This Row],[Current Month Low]])-1</f>
        <v>8.8131609870740313E-2</v>
      </c>
      <c r="AH242" s="2">
        <f>(Table2[[#This Row],[Current Month High]]/Table2[[#This Row],[Close Price]])-1</f>
        <v>8.2613390928725661E-2</v>
      </c>
      <c r="AI242">
        <v>29.589632829373599</v>
      </c>
      <c r="AJ242">
        <v>155.44827586206799</v>
      </c>
      <c r="AK242" t="str">
        <f>IF(AND(Table2[[#This Row],[20D EMA]]&gt;Table2[[#This Row],[50D EMA]],Table2[[#This Row],[50D EMA]]&gt;Table2[[#This Row],[200D EMA]]),"Uptrend","Downtrend/NoTrend")</f>
        <v>Downtrend/NoTrend</v>
      </c>
      <c r="AL242">
        <v>-0.16</v>
      </c>
      <c r="AM242" t="s">
        <v>10655</v>
      </c>
      <c r="AN242">
        <v>3</v>
      </c>
      <c r="AO242" t="s">
        <v>10656</v>
      </c>
      <c r="AP242">
        <v>0.13209979659673399</v>
      </c>
      <c r="AQ242">
        <f>(Table2[[#This Row],[Sharpe Ratio]]-AVERAGE(Table2[Sharpe Ratio]))/_xlfn.STDEV.P(Table2[Sharpe Ratio])</f>
        <v>0.75620545782126314</v>
      </c>
      <c r="AR2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2">
        <f>_xlfn.RANK.AVG(Table2[[#This Row],[1Y Return vs Nifty Z-Score]],Table2[1Y Return vs Nifty Z-Score])</f>
        <v>68</v>
      </c>
      <c r="AT242">
        <f>_xlfn.RANK.AVG(Table2[[#This Row],[6M Return vs Nifty Z-Score]],Table2[6M Return vs Nifty Z-Score])</f>
        <v>591</v>
      </c>
      <c r="AU242">
        <f>_xlfn.RANK.AVG(Table2[[#This Row],[Sharpe Ratio Z-Score]],Table2[Sharpe Ratio Z-Score])</f>
        <v>163</v>
      </c>
      <c r="AV242">
        <f>(Table2[[#This Row],[Rank 1Y]]+Table2[[#This Row],[Rank 6M]]+Table2[[#This Row],[Rank Sharpe]])/3</f>
        <v>274</v>
      </c>
    </row>
    <row r="243" spans="1:48" x14ac:dyDescent="0.3">
      <c r="A243" t="s">
        <v>254</v>
      </c>
      <c r="B243" t="s">
        <v>255</v>
      </c>
      <c r="C243" t="s">
        <v>10616</v>
      </c>
      <c r="D243" t="s">
        <v>104</v>
      </c>
      <c r="E243">
        <v>106588.40299341</v>
      </c>
      <c r="F243">
        <v>5384.9</v>
      </c>
      <c r="G243">
        <v>54.765929073696299</v>
      </c>
      <c r="H243">
        <f>(Table2[[#This Row],[1Y Return vs Nifty]]-AVERAGE(Table2[1Y Return vs Nifty]))/_xlfn.STDEV.P(Table2[1Y Return vs Nifty])</f>
        <v>0.3599621625224263</v>
      </c>
      <c r="I243">
        <v>-4.2324921704811302</v>
      </c>
      <c r="J243">
        <f>(Table2[[#This Row],[1M Return vs Nifty]]-AVERAGE(Table2[1M Return vs Nifty]))/_xlfn.STDEV.P(Table2[1M Return vs Nifty])</f>
        <v>-0.59092488433058521</v>
      </c>
      <c r="K243">
        <v>7.4026662431268697</v>
      </c>
      <c r="L243">
        <f>(Table2[[#This Row],[6M Return vs Nifty]]-AVERAGE(Table2[6M Return vs Nifty]))/_xlfn.STDEV.P(Table2[6M Return vs Nifty])</f>
        <v>-9.3096976056702661E-3</v>
      </c>
      <c r="M243">
        <v>2.95149553220114</v>
      </c>
      <c r="N243">
        <f>(Table2[[#This Row],[1W Return vs Nifty]]-AVERAGE(Table2[1W Return vs Nifty]))/_xlfn.STDEV.P(Table2[1W Return vs Nifty])</f>
        <v>2.9576570972877404E-2</v>
      </c>
      <c r="O243">
        <v>5295.89</v>
      </c>
      <c r="P243">
        <v>5313.0599385715404</v>
      </c>
      <c r="Q243">
        <v>4687.8563690492101</v>
      </c>
      <c r="R243">
        <v>58.0964039765176</v>
      </c>
      <c r="S243" s="2">
        <f>(Table2[[#This Row],[Close Price]]-Table2[[#This Row],[20D EMA]])/Table2[[#This Row],[20D EMA]]</f>
        <v>1.6807373264927955E-2</v>
      </c>
      <c r="T243" s="2">
        <f>(Table2[[#This Row],[Close Price]]-Table2[[#This Row],[50D EMA]])/Table2[[#This Row],[50D EMA]]</f>
        <v>1.352140993308161E-2</v>
      </c>
      <c r="U243" s="2">
        <f>(Table2[[#This Row],[Close Price]]-Table2[[#This Row],[200D EMA]])/Table2[[#This Row],[200D EMA]]</f>
        <v>0.14869133695155506</v>
      </c>
      <c r="V243">
        <v>1.2152141916096499</v>
      </c>
      <c r="W243">
        <v>5315</v>
      </c>
      <c r="X243">
        <v>5443.8</v>
      </c>
      <c r="Y243">
        <v>5107.55</v>
      </c>
      <c r="Z243">
        <v>5443.8</v>
      </c>
      <c r="AA243">
        <v>4991</v>
      </c>
      <c r="AB243">
        <v>5487.45</v>
      </c>
      <c r="AC243" s="2">
        <f>(Table2[[#This Row],[Close Price]]/Table2[[#This Row],[Day Low]])-1</f>
        <v>1.3151458137347083E-2</v>
      </c>
      <c r="AD243" s="2">
        <f>(Table2[[#This Row],[Day High]]/Table2[[#This Row],[Close Price]])-1</f>
        <v>1.0937993277498226E-2</v>
      </c>
      <c r="AE243" s="2">
        <f>(Table2[[#This Row],[Close Price]]/Table2[[#This Row],[Current Week Low]])-1</f>
        <v>5.4301964738475261E-2</v>
      </c>
      <c r="AF243" s="2">
        <f>(Table2[[#This Row],[Current Week High]]/Table2[[#This Row],[Close Price]])-1</f>
        <v>1.0937993277498226E-2</v>
      </c>
      <c r="AG243" s="2">
        <f>(Table2[[#This Row],[Close Price]]/Table2[[#This Row],[Current Month Low]])-1</f>
        <v>7.8922059707473347E-2</v>
      </c>
      <c r="AH243" s="2">
        <f>(Table2[[#This Row],[Current Month High]]/Table2[[#This Row],[Close Price]])-1</f>
        <v>1.9043993388920821E-2</v>
      </c>
      <c r="AI243">
        <v>9.4644283087893903</v>
      </c>
      <c r="AJ243">
        <v>86.328719723183298</v>
      </c>
      <c r="AK243" t="str">
        <f>IF(AND(Table2[[#This Row],[20D EMA]]&gt;Table2[[#This Row],[50D EMA]],Table2[[#This Row],[50D EMA]]&gt;Table2[[#This Row],[200D EMA]]),"Uptrend","Downtrend/NoTrend")</f>
        <v>Downtrend/NoTrend</v>
      </c>
      <c r="AL243">
        <v>-0.09</v>
      </c>
      <c r="AM243" t="s">
        <v>10655</v>
      </c>
      <c r="AN243">
        <v>4.08</v>
      </c>
      <c r="AO243" t="s">
        <v>10656</v>
      </c>
      <c r="AP243">
        <v>7.7516469929710993E-2</v>
      </c>
      <c r="AQ243">
        <f>(Table2[[#This Row],[Sharpe Ratio]]-AVERAGE(Table2[Sharpe Ratio]))/_xlfn.STDEV.P(Table2[Sharpe Ratio])</f>
        <v>0.12776162176861913</v>
      </c>
      <c r="AR2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3">
        <f>_xlfn.RANK.AVG(Table2[[#This Row],[1Y Return vs Nifty Z-Score]],Table2[1Y Return vs Nifty Z-Score])</f>
        <v>196</v>
      </c>
      <c r="AT243">
        <f>_xlfn.RANK.AVG(Table2[[#This Row],[6M Return vs Nifty Z-Score]],Table2[6M Return vs Nifty Z-Score])</f>
        <v>317</v>
      </c>
      <c r="AU243">
        <f>_xlfn.RANK.AVG(Table2[[#This Row],[Sharpe Ratio Z-Score]],Table2[Sharpe Ratio Z-Score])</f>
        <v>312</v>
      </c>
      <c r="AV243">
        <f>(Table2[[#This Row],[Rank 1Y]]+Table2[[#This Row],[Rank 6M]]+Table2[[#This Row],[Rank Sharpe]])/3</f>
        <v>275</v>
      </c>
    </row>
    <row r="244" spans="1:48" x14ac:dyDescent="0.3">
      <c r="A244" t="s">
        <v>734</v>
      </c>
      <c r="B244" t="s">
        <v>735</v>
      </c>
      <c r="C244" t="s">
        <v>10610</v>
      </c>
      <c r="D244" t="s">
        <v>736</v>
      </c>
      <c r="E244">
        <v>22927.855372049999</v>
      </c>
      <c r="F244">
        <v>1631.45</v>
      </c>
      <c r="G244">
        <v>22.8309934992667</v>
      </c>
      <c r="H244">
        <f>(Table2[[#This Row],[1Y Return vs Nifty]]-AVERAGE(Table2[1Y Return vs Nifty]))/_xlfn.STDEV.P(Table2[1Y Return vs Nifty])</f>
        <v>-0.13798793596991077</v>
      </c>
      <c r="I244">
        <v>17.944673157653298</v>
      </c>
      <c r="J244">
        <f>(Table2[[#This Row],[1M Return vs Nifty]]-AVERAGE(Table2[1M Return vs Nifty]))/_xlfn.STDEV.P(Table2[1M Return vs Nifty])</f>
        <v>1.3113873599945389</v>
      </c>
      <c r="K244">
        <v>31.779369321585101</v>
      </c>
      <c r="L244">
        <f>(Table2[[#This Row],[6M Return vs Nifty]]-AVERAGE(Table2[6M Return vs Nifty]))/_xlfn.STDEV.P(Table2[6M Return vs Nifty])</f>
        <v>0.81725008530054155</v>
      </c>
      <c r="M244">
        <v>6.0389524672960997</v>
      </c>
      <c r="N244">
        <f>(Table2[[#This Row],[1W Return vs Nifty]]-AVERAGE(Table2[1W Return vs Nifty]))/_xlfn.STDEV.P(Table2[1W Return vs Nifty])</f>
        <v>0.70666406293858075</v>
      </c>
      <c r="O244">
        <v>1537.65</v>
      </c>
      <c r="P244">
        <v>1432.73783005633</v>
      </c>
      <c r="Q244">
        <v>1244.35153937206</v>
      </c>
      <c r="R244">
        <v>67.805711302021095</v>
      </c>
      <c r="S244" s="2">
        <f>(Table2[[#This Row],[Close Price]]-Table2[[#This Row],[20D EMA]])/Table2[[#This Row],[20D EMA]]</f>
        <v>6.1002178649237439E-2</v>
      </c>
      <c r="T244" s="2">
        <f>(Table2[[#This Row],[Close Price]]-Table2[[#This Row],[50D EMA]])/Table2[[#This Row],[50D EMA]]</f>
        <v>0.13869402047955792</v>
      </c>
      <c r="U244" s="2">
        <f>(Table2[[#This Row],[Close Price]]-Table2[[#This Row],[200D EMA]])/Table2[[#This Row],[200D EMA]]</f>
        <v>0.31108448728506616</v>
      </c>
      <c r="V244">
        <v>1.3210602219349099</v>
      </c>
      <c r="W244">
        <v>1625</v>
      </c>
      <c r="X244">
        <v>1648.85</v>
      </c>
      <c r="Y244">
        <v>1552.55</v>
      </c>
      <c r="Z244">
        <v>1690</v>
      </c>
      <c r="AA244">
        <v>1419.05</v>
      </c>
      <c r="AB244">
        <v>1690</v>
      </c>
      <c r="AC244" s="2">
        <f>(Table2[[#This Row],[Close Price]]/Table2[[#This Row],[Day Low]])-1</f>
        <v>3.9692307692307249E-3</v>
      </c>
      <c r="AD244" s="2">
        <f>(Table2[[#This Row],[Day High]]/Table2[[#This Row],[Close Price]])-1</f>
        <v>1.0665359036439837E-2</v>
      </c>
      <c r="AE244" s="2">
        <f>(Table2[[#This Row],[Close Price]]/Table2[[#This Row],[Current Week Low]])-1</f>
        <v>5.0819619335931376E-2</v>
      </c>
      <c r="AF244" s="2">
        <f>(Table2[[#This Row],[Current Week High]]/Table2[[#This Row],[Close Price]])-1</f>
        <v>3.5888320205951674E-2</v>
      </c>
      <c r="AG244" s="2">
        <f>(Table2[[#This Row],[Close Price]]/Table2[[#This Row],[Current Month Low]])-1</f>
        <v>0.14967760121207863</v>
      </c>
      <c r="AH244" s="2">
        <f>(Table2[[#This Row],[Current Month High]]/Table2[[#This Row],[Close Price]])-1</f>
        <v>3.5888320205951674E-2</v>
      </c>
      <c r="AI244">
        <v>3.5888320205951598</v>
      </c>
      <c r="AJ244">
        <v>65.101452208672697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0.18</v>
      </c>
      <c r="AM244" t="s">
        <v>10656</v>
      </c>
      <c r="AN244">
        <v>11.4</v>
      </c>
      <c r="AO244" t="s">
        <v>10656</v>
      </c>
      <c r="AP244">
        <v>6.2735905229144004E-2</v>
      </c>
      <c r="AQ244">
        <f>(Table2[[#This Row],[Sharpe Ratio]]-AVERAGE(Table2[Sharpe Ratio]))/_xlfn.STDEV.P(Table2[Sharpe Ratio])</f>
        <v>-4.2414059096587318E-2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2.6548995131671633</v>
      </c>
      <c r="AS244">
        <f>_xlfn.RANK.AVG(Table2[[#This Row],[1Y Return vs Nifty Z-Score]],Table2[1Y Return vs Nifty Z-Score])</f>
        <v>336</v>
      </c>
      <c r="AT244">
        <f>_xlfn.RANK.AVG(Table2[[#This Row],[6M Return vs Nifty Z-Score]],Table2[6M Return vs Nifty Z-Score])</f>
        <v>130</v>
      </c>
      <c r="AU244">
        <f>_xlfn.RANK.AVG(Table2[[#This Row],[Sharpe Ratio Z-Score]],Table2[Sharpe Ratio Z-Score])</f>
        <v>363</v>
      </c>
      <c r="AV244">
        <f>(Table2[[#This Row],[Rank 1Y]]+Table2[[#This Row],[Rank 6M]]+Table2[[#This Row],[Rank Sharpe]])/3</f>
        <v>276.33333333333331</v>
      </c>
    </row>
    <row r="245" spans="1:48" x14ac:dyDescent="0.3">
      <c r="A245" t="s">
        <v>1530</v>
      </c>
      <c r="B245" t="s">
        <v>1531</v>
      </c>
      <c r="C245" t="s">
        <v>622</v>
      </c>
      <c r="D245" t="s">
        <v>471</v>
      </c>
      <c r="E245">
        <v>6623.8179532800004</v>
      </c>
      <c r="F245">
        <v>934.15</v>
      </c>
      <c r="G245">
        <v>27.548260624337999</v>
      </c>
      <c r="H245">
        <f>(Table2[[#This Row],[1Y Return vs Nifty]]-AVERAGE(Table2[1Y Return vs Nifty]))/_xlfn.STDEV.P(Table2[1Y Return vs Nifty])</f>
        <v>-6.4433266536829487E-2</v>
      </c>
      <c r="I245">
        <v>-0.28283123678893402</v>
      </c>
      <c r="J245">
        <f>(Table2[[#This Row],[1M Return vs Nifty]]-AVERAGE(Table2[1M Return vs Nifty]))/_xlfn.STDEV.P(Table2[1M Return vs Nifty])</f>
        <v>-0.25213098331008393</v>
      </c>
      <c r="K245">
        <v>-0.33149778093558302</v>
      </c>
      <c r="L245">
        <f>(Table2[[#This Row],[6M Return vs Nifty]]-AVERAGE(Table2[6M Return vs Nifty]))/_xlfn.STDEV.P(Table2[6M Return vs Nifty])</f>
        <v>-0.27155799739069686</v>
      </c>
      <c r="M245">
        <v>3.5461691883805999</v>
      </c>
      <c r="N245">
        <f>(Table2[[#This Row],[1W Return vs Nifty]]-AVERAGE(Table2[1W Return vs Nifty]))/_xlfn.STDEV.P(Table2[1W Return vs Nifty])</f>
        <v>0.15999008049385846</v>
      </c>
      <c r="O245">
        <v>930.95</v>
      </c>
      <c r="P245">
        <v>918.65972738154801</v>
      </c>
      <c r="Q245">
        <v>837.12815700243004</v>
      </c>
      <c r="R245">
        <v>50.129512324141899</v>
      </c>
      <c r="S245" s="2">
        <f>(Table2[[#This Row],[Close Price]]-Table2[[#This Row],[20D EMA]])/Table2[[#This Row],[20D EMA]]</f>
        <v>3.4373489446263834E-3</v>
      </c>
      <c r="T245" s="2">
        <f>(Table2[[#This Row],[Close Price]]-Table2[[#This Row],[50D EMA]])/Table2[[#This Row],[50D EMA]]</f>
        <v>1.6861817446383362E-2</v>
      </c>
      <c r="U245" s="2">
        <f>(Table2[[#This Row],[Close Price]]-Table2[[#This Row],[200D EMA]])/Table2[[#This Row],[200D EMA]]</f>
        <v>0.11589843464946108</v>
      </c>
      <c r="V245">
        <v>0.68622788217492403</v>
      </c>
      <c r="W245">
        <v>925</v>
      </c>
      <c r="X245">
        <v>939.7</v>
      </c>
      <c r="Y245">
        <v>895.5</v>
      </c>
      <c r="Z245">
        <v>947.5</v>
      </c>
      <c r="AA245">
        <v>861.35</v>
      </c>
      <c r="AB245">
        <v>1128</v>
      </c>
      <c r="AC245" s="2">
        <f>(Table2[[#This Row],[Close Price]]/Table2[[#This Row],[Day Low]])-1</f>
        <v>9.8918918918917687E-3</v>
      </c>
      <c r="AD245" s="2">
        <f>(Table2[[#This Row],[Day High]]/Table2[[#This Row],[Close Price]])-1</f>
        <v>5.9412299951828729E-3</v>
      </c>
      <c r="AE245" s="2">
        <f>(Table2[[#This Row],[Close Price]]/Table2[[#This Row],[Current Week Low]])-1</f>
        <v>4.3160245672808406E-2</v>
      </c>
      <c r="AF245" s="2">
        <f>(Table2[[#This Row],[Current Week High]]/Table2[[#This Row],[Close Price]])-1</f>
        <v>1.4291066745169445E-2</v>
      </c>
      <c r="AG245" s="2">
        <f>(Table2[[#This Row],[Close Price]]/Table2[[#This Row],[Current Month Low]])-1</f>
        <v>8.4518488419341731E-2</v>
      </c>
      <c r="AH245" s="2">
        <f>(Table2[[#This Row],[Current Month High]]/Table2[[#This Row],[Close Price]])-1</f>
        <v>0.20751485307498796</v>
      </c>
      <c r="AI245">
        <v>20.751485307498701</v>
      </c>
      <c r="AJ245">
        <v>62.291521890201501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7.0000000000000007E-2</v>
      </c>
      <c r="AM245" t="s">
        <v>10656</v>
      </c>
      <c r="AN245">
        <v>-11.45</v>
      </c>
      <c r="AO245" t="s">
        <v>10655</v>
      </c>
      <c r="AP245">
        <v>0.15682561182848401</v>
      </c>
      <c r="AQ245">
        <f>(Table2[[#This Row],[Sharpe Ratio]]-AVERAGE(Table2[Sharpe Ratio]))/_xlfn.STDEV.P(Table2[Sharpe Ratio])</f>
        <v>1.0408855446280236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0.61275337788427175</v>
      </c>
      <c r="AS245">
        <f>_xlfn.RANK.AVG(Table2[[#This Row],[1Y Return vs Nifty Z-Score]],Table2[1Y Return vs Nifty Z-Score])</f>
        <v>313</v>
      </c>
      <c r="AT245">
        <f>_xlfn.RANK.AVG(Table2[[#This Row],[6M Return vs Nifty Z-Score]],Table2[6M Return vs Nifty Z-Score])</f>
        <v>410</v>
      </c>
      <c r="AU245">
        <f>_xlfn.RANK.AVG(Table2[[#This Row],[Sharpe Ratio Z-Score]],Table2[Sharpe Ratio Z-Score])</f>
        <v>111</v>
      </c>
      <c r="AV245">
        <f>(Table2[[#This Row],[Rank 1Y]]+Table2[[#This Row],[Rank 6M]]+Table2[[#This Row],[Rank Sharpe]])/3</f>
        <v>278</v>
      </c>
    </row>
    <row r="246" spans="1:48" x14ac:dyDescent="0.3">
      <c r="A246" t="s">
        <v>775</v>
      </c>
      <c r="B246" t="s">
        <v>776</v>
      </c>
      <c r="C246" t="s">
        <v>10613</v>
      </c>
      <c r="D246" t="s">
        <v>119</v>
      </c>
      <c r="E246">
        <v>21407.676390000001</v>
      </c>
      <c r="F246">
        <v>854.6</v>
      </c>
      <c r="G246">
        <v>49.877496527703997</v>
      </c>
      <c r="H246">
        <f>(Table2[[#This Row],[1Y Return vs Nifty]]-AVERAGE(Table2[1Y Return vs Nifty]))/_xlfn.STDEV.P(Table2[1Y Return vs Nifty])</f>
        <v>0.28373857152513993</v>
      </c>
      <c r="I246">
        <v>18.628001862547801</v>
      </c>
      <c r="J246">
        <f>(Table2[[#This Row],[1M Return vs Nifty]]-AVERAGE(Table2[1M Return vs Nifty]))/_xlfn.STDEV.P(Table2[1M Return vs Nifty])</f>
        <v>1.3700019098247895</v>
      </c>
      <c r="K246">
        <v>50.180672543717897</v>
      </c>
      <c r="L246">
        <f>(Table2[[#This Row],[6M Return vs Nifty]]-AVERAGE(Table2[6M Return vs Nifty]))/_xlfn.STDEV.P(Table2[6M Return vs Nifty])</f>
        <v>1.4411973495193189</v>
      </c>
      <c r="M246">
        <v>0.118231636629374</v>
      </c>
      <c r="N246">
        <f>(Table2[[#This Row],[1W Return vs Nifty]]-AVERAGE(Table2[1W Return vs Nifty]))/_xlfn.STDEV.P(Table2[1W Return vs Nifty])</f>
        <v>-0.59176571345664231</v>
      </c>
      <c r="O246">
        <v>806.59</v>
      </c>
      <c r="P246">
        <v>743.12414345945001</v>
      </c>
      <c r="Q246">
        <v>610.47854396057403</v>
      </c>
      <c r="R246">
        <v>67.860522609339299</v>
      </c>
      <c r="S246" s="2">
        <f>(Table2[[#This Row],[Close Price]]-Table2[[#This Row],[20D EMA]])/Table2[[#This Row],[20D EMA]]</f>
        <v>5.9522185992883607E-2</v>
      </c>
      <c r="T246" s="2">
        <f>(Table2[[#This Row],[Close Price]]-Table2[[#This Row],[50D EMA]])/Table2[[#This Row],[50D EMA]]</f>
        <v>0.15000973595286357</v>
      </c>
      <c r="U246" s="2">
        <f>(Table2[[#This Row],[Close Price]]-Table2[[#This Row],[200D EMA]])/Table2[[#This Row],[200D EMA]]</f>
        <v>0.39988539884735386</v>
      </c>
      <c r="V246">
        <v>1.23996556087827</v>
      </c>
      <c r="W246">
        <v>843.4</v>
      </c>
      <c r="X246">
        <v>859.95</v>
      </c>
      <c r="Y246">
        <v>840.05</v>
      </c>
      <c r="Z246">
        <v>883.95</v>
      </c>
      <c r="AA246">
        <v>695.7</v>
      </c>
      <c r="AB246">
        <v>894.2</v>
      </c>
      <c r="AC246" s="2">
        <f>(Table2[[#This Row],[Close Price]]/Table2[[#This Row],[Day Low]])-1</f>
        <v>1.3279582641688492E-2</v>
      </c>
      <c r="AD246" s="2">
        <f>(Table2[[#This Row],[Day High]]/Table2[[#This Row],[Close Price]])-1</f>
        <v>6.2602387081676092E-3</v>
      </c>
      <c r="AE246" s="2">
        <f>(Table2[[#This Row],[Close Price]]/Table2[[#This Row],[Current Week Low]])-1</f>
        <v>1.7320397595381287E-2</v>
      </c>
      <c r="AF246" s="2">
        <f>(Table2[[#This Row],[Current Week High]]/Table2[[#This Row],[Close Price]])-1</f>
        <v>3.434355253919974E-2</v>
      </c>
      <c r="AG246" s="2">
        <f>(Table2[[#This Row],[Close Price]]/Table2[[#This Row],[Current Month Low]])-1</f>
        <v>0.22840304729049876</v>
      </c>
      <c r="AH246" s="2">
        <f>(Table2[[#This Row],[Current Month High]]/Table2[[#This Row],[Close Price]])-1</f>
        <v>4.633746782120296E-2</v>
      </c>
      <c r="AI246">
        <v>4.6337467821202898</v>
      </c>
      <c r="AJ246">
        <v>89.826743669480194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0.28999999999999998</v>
      </c>
      <c r="AM246" t="s">
        <v>10656</v>
      </c>
      <c r="AN246">
        <v>16.149999999999999</v>
      </c>
      <c r="AO246" t="s">
        <v>10656</v>
      </c>
      <c r="AQ246">
        <f>(Table2[[#This Row],[Sharpe Ratio]]-AVERAGE(Table2[Sharpe Ratio]))/_xlfn.STDEV.P(Table2[Sharpe Ratio])</f>
        <v>-0.76472241492382476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1.7384497024887815</v>
      </c>
      <c r="AS246">
        <f>_xlfn.RANK.AVG(Table2[[#This Row],[1Y Return vs Nifty Z-Score]],Table2[1Y Return vs Nifty Z-Score])</f>
        <v>218</v>
      </c>
      <c r="AT246">
        <f>_xlfn.RANK.AVG(Table2[[#This Row],[6M Return vs Nifty Z-Score]],Table2[6M Return vs Nifty Z-Score])</f>
        <v>62</v>
      </c>
      <c r="AU246">
        <f>_xlfn.RANK.AVG(Table2[[#This Row],[Sharpe Ratio Z-Score]],Table2[Sharpe Ratio Z-Score])</f>
        <v>557.5</v>
      </c>
      <c r="AV246">
        <f>(Table2[[#This Row],[Rank 1Y]]+Table2[[#This Row],[Rank 6M]]+Table2[[#This Row],[Rank Sharpe]])/3</f>
        <v>279.16666666666669</v>
      </c>
    </row>
    <row r="247" spans="1:48" x14ac:dyDescent="0.3">
      <c r="A247" t="s">
        <v>1043</v>
      </c>
      <c r="B247" t="s">
        <v>1044</v>
      </c>
      <c r="C247" t="s">
        <v>10622</v>
      </c>
      <c r="D247" t="s">
        <v>263</v>
      </c>
      <c r="E247">
        <v>13292.17992</v>
      </c>
      <c r="F247">
        <v>4211.3999999999996</v>
      </c>
      <c r="G247">
        <v>-0.44757762660345002</v>
      </c>
      <c r="H247">
        <f>(Table2[[#This Row],[1Y Return vs Nifty]]-AVERAGE(Table2[1Y Return vs Nifty]))/_xlfn.STDEV.P(Table2[1Y Return vs Nifty])</f>
        <v>-0.50096242069595232</v>
      </c>
      <c r="I247">
        <v>-0.29023145332162498</v>
      </c>
      <c r="J247">
        <f>(Table2[[#This Row],[1M Return vs Nifty]]-AVERAGE(Table2[1M Return vs Nifty]))/_xlfn.STDEV.P(Table2[1M Return vs Nifty])</f>
        <v>-0.25276575886920088</v>
      </c>
      <c r="K247">
        <v>7.9988491600725302</v>
      </c>
      <c r="L247">
        <f>(Table2[[#This Row],[6M Return vs Nifty]]-AVERAGE(Table2[6M Return vs Nifty]))/_xlfn.STDEV.P(Table2[6M Return vs Nifty])</f>
        <v>1.090553908228321E-2</v>
      </c>
      <c r="M247">
        <v>3.3594725135395498</v>
      </c>
      <c r="N247">
        <f>(Table2[[#This Row],[1W Return vs Nifty]]-AVERAGE(Table2[1W Return vs Nifty]))/_xlfn.STDEV.P(Table2[1W Return vs Nifty])</f>
        <v>0.11904700469268129</v>
      </c>
      <c r="O247">
        <v>4150.68</v>
      </c>
      <c r="P247">
        <v>4241.3348455707901</v>
      </c>
      <c r="Q247">
        <v>3842.3433521286202</v>
      </c>
      <c r="R247">
        <v>62.013872158163402</v>
      </c>
      <c r="S247" s="2">
        <f>(Table2[[#This Row],[Close Price]]-Table2[[#This Row],[20D EMA]])/Table2[[#This Row],[20D EMA]]</f>
        <v>1.4628928271993828E-2</v>
      </c>
      <c r="T247" s="2">
        <f>(Table2[[#This Row],[Close Price]]-Table2[[#This Row],[50D EMA]])/Table2[[#This Row],[50D EMA]]</f>
        <v>-7.0578831100900474E-3</v>
      </c>
      <c r="U247" s="2">
        <f>(Table2[[#This Row],[Close Price]]-Table2[[#This Row],[200D EMA]])/Table2[[#This Row],[200D EMA]]</f>
        <v>9.6049887802693565E-2</v>
      </c>
      <c r="V247">
        <v>0.68792226779671695</v>
      </c>
      <c r="W247">
        <v>4194</v>
      </c>
      <c r="X247">
        <v>4320</v>
      </c>
      <c r="Y247">
        <v>4002.35</v>
      </c>
      <c r="Z247">
        <v>4320</v>
      </c>
      <c r="AA247">
        <v>3903.05</v>
      </c>
      <c r="AB247">
        <v>4449</v>
      </c>
      <c r="AC247" s="2">
        <f>(Table2[[#This Row],[Close Price]]/Table2[[#This Row],[Day Low]])-1</f>
        <v>4.1487839771101598E-3</v>
      </c>
      <c r="AD247" s="2">
        <f>(Table2[[#This Row],[Day High]]/Table2[[#This Row],[Close Price]])-1</f>
        <v>2.5787149166548007E-2</v>
      </c>
      <c r="AE247" s="2">
        <f>(Table2[[#This Row],[Close Price]]/Table2[[#This Row],[Current Week Low]])-1</f>
        <v>5.2231813809386907E-2</v>
      </c>
      <c r="AF247" s="2">
        <f>(Table2[[#This Row],[Current Week High]]/Table2[[#This Row],[Close Price]])-1</f>
        <v>2.5787149166548007E-2</v>
      </c>
      <c r="AG247" s="2">
        <f>(Table2[[#This Row],[Close Price]]/Table2[[#This Row],[Current Month Low]])-1</f>
        <v>7.900231869947838E-2</v>
      </c>
      <c r="AH247" s="2">
        <f>(Table2[[#This Row],[Current Month High]]/Table2[[#This Row],[Close Price]])-1</f>
        <v>5.6418293204160141E-2</v>
      </c>
      <c r="AI247">
        <v>18.725364486868902</v>
      </c>
      <c r="AJ247">
        <v>52.586956521739097</v>
      </c>
      <c r="AK247" t="str">
        <f>IF(AND(Table2[[#This Row],[20D EMA]]&gt;Table2[[#This Row],[50D EMA]],Table2[[#This Row],[50D EMA]]&gt;Table2[[#This Row],[200D EMA]]),"Uptrend","Downtrend/NoTrend")</f>
        <v>Downtrend/NoTrend</v>
      </c>
      <c r="AL247">
        <v>-0.1</v>
      </c>
      <c r="AM247" t="s">
        <v>10655</v>
      </c>
      <c r="AN247">
        <v>5.21</v>
      </c>
      <c r="AO247" t="s">
        <v>10656</v>
      </c>
      <c r="AP247">
        <v>0.19194475298944999</v>
      </c>
      <c r="AQ247">
        <f>(Table2[[#This Row],[Sharpe Ratio]]-AVERAGE(Table2[Sharpe Ratio]))/_xlfn.STDEV.P(Table2[Sharpe Ratio])</f>
        <v>1.4452289428365797</v>
      </c>
      <c r="AR2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7">
        <f>_xlfn.RANK.AVG(Table2[[#This Row],[1Y Return vs Nifty Z-Score]],Table2[1Y Return vs Nifty Z-Score])</f>
        <v>476</v>
      </c>
      <c r="AT247">
        <f>_xlfn.RANK.AVG(Table2[[#This Row],[6M Return vs Nifty Z-Score]],Table2[6M Return vs Nifty Z-Score])</f>
        <v>311</v>
      </c>
      <c r="AU247">
        <f>_xlfn.RANK.AVG(Table2[[#This Row],[Sharpe Ratio Z-Score]],Table2[Sharpe Ratio Z-Score])</f>
        <v>53</v>
      </c>
      <c r="AV247">
        <f>(Table2[[#This Row],[Rank 1Y]]+Table2[[#This Row],[Rank 6M]]+Table2[[#This Row],[Rank Sharpe]])/3</f>
        <v>280</v>
      </c>
    </row>
    <row r="248" spans="1:48" x14ac:dyDescent="0.3">
      <c r="A248" t="s">
        <v>602</v>
      </c>
      <c r="B248" t="s">
        <v>603</v>
      </c>
      <c r="C248" t="s">
        <v>10611</v>
      </c>
      <c r="D248" t="s">
        <v>248</v>
      </c>
      <c r="E248">
        <v>31552.744444479998</v>
      </c>
      <c r="F248">
        <v>6160.1</v>
      </c>
      <c r="G248">
        <v>125.77464762477</v>
      </c>
      <c r="H248">
        <f>(Table2[[#This Row],[1Y Return vs Nifty]]-AVERAGE(Table2[1Y Return vs Nifty]))/_xlfn.STDEV.P(Table2[1Y Return vs Nifty])</f>
        <v>1.4671758694019132</v>
      </c>
      <c r="I248">
        <v>-1.95823966542501</v>
      </c>
      <c r="J248">
        <f>(Table2[[#This Row],[1M Return vs Nifty]]-AVERAGE(Table2[1M Return vs Nifty]))/_xlfn.STDEV.P(Table2[1M Return vs Nifty])</f>
        <v>-0.39584411891072074</v>
      </c>
      <c r="K248">
        <v>-21.2568425300082</v>
      </c>
      <c r="L248">
        <f>(Table2[[#This Row],[6M Return vs Nifty]]-AVERAGE(Table2[6M Return vs Nifty]))/_xlfn.STDEV.P(Table2[6M Return vs Nifty])</f>
        <v>-0.98108989583334039</v>
      </c>
      <c r="M248">
        <v>4.5509095947011398</v>
      </c>
      <c r="N248">
        <f>(Table2[[#This Row],[1W Return vs Nifty]]-AVERAGE(Table2[1W Return vs Nifty]))/_xlfn.STDEV.P(Table2[1W Return vs Nifty])</f>
        <v>0.38033231557389285</v>
      </c>
      <c r="O248">
        <v>6170.76</v>
      </c>
      <c r="P248">
        <v>6301.7487081871705</v>
      </c>
      <c r="Q248">
        <v>5713.9661905090597</v>
      </c>
      <c r="R248">
        <v>60.631541410438302</v>
      </c>
      <c r="S248" s="2">
        <f>(Table2[[#This Row],[Close Price]]-Table2[[#This Row],[20D EMA]])/Table2[[#This Row],[20D EMA]]</f>
        <v>-1.7275019608605511E-3</v>
      </c>
      <c r="T248" s="2">
        <f>(Table2[[#This Row],[Close Price]]-Table2[[#This Row],[50D EMA]])/Table2[[#This Row],[50D EMA]]</f>
        <v>-2.2477682742750669E-2</v>
      </c>
      <c r="U248" s="2">
        <f>(Table2[[#This Row],[Close Price]]-Table2[[#This Row],[200D EMA]])/Table2[[#This Row],[200D EMA]]</f>
        <v>7.8077782509804169E-2</v>
      </c>
      <c r="V248">
        <v>0.62659260702989805</v>
      </c>
      <c r="W248">
        <v>6067</v>
      </c>
      <c r="X248">
        <v>6294</v>
      </c>
      <c r="Y248">
        <v>6025</v>
      </c>
      <c r="Z248">
        <v>6340</v>
      </c>
      <c r="AA248">
        <v>5850.1</v>
      </c>
      <c r="AB248">
        <v>6401</v>
      </c>
      <c r="AC248" s="2">
        <f>(Table2[[#This Row],[Close Price]]/Table2[[#This Row],[Day Low]])-1</f>
        <v>1.5345310697214565E-2</v>
      </c>
      <c r="AD248" s="2">
        <f>(Table2[[#This Row],[Day High]]/Table2[[#This Row],[Close Price]])-1</f>
        <v>2.1736660119153761E-2</v>
      </c>
      <c r="AE248" s="2">
        <f>(Table2[[#This Row],[Close Price]]/Table2[[#This Row],[Current Week Low]])-1</f>
        <v>2.2423236514522937E-2</v>
      </c>
      <c r="AF248" s="2">
        <f>(Table2[[#This Row],[Current Week High]]/Table2[[#This Row],[Close Price]])-1</f>
        <v>2.9204071362477713E-2</v>
      </c>
      <c r="AG248" s="2">
        <f>(Table2[[#This Row],[Close Price]]/Table2[[#This Row],[Current Month Low]])-1</f>
        <v>5.2990547170133739E-2</v>
      </c>
      <c r="AH248" s="2">
        <f>(Table2[[#This Row],[Current Month High]]/Table2[[#This Row],[Close Price]])-1</f>
        <v>3.9106508011233609E-2</v>
      </c>
      <c r="AI248">
        <v>58.387850846577102</v>
      </c>
      <c r="AJ248">
        <v>156.563931695127</v>
      </c>
      <c r="AK248" t="str">
        <f>IF(AND(Table2[[#This Row],[20D EMA]]&gt;Table2[[#This Row],[50D EMA]],Table2[[#This Row],[50D EMA]]&gt;Table2[[#This Row],[200D EMA]]),"Uptrend","Downtrend/NoTrend")</f>
        <v>Downtrend/NoTrend</v>
      </c>
      <c r="AL248">
        <v>-0.1</v>
      </c>
      <c r="AM248" t="s">
        <v>10655</v>
      </c>
      <c r="AN248">
        <v>2.4500000000000002</v>
      </c>
      <c r="AO248" t="s">
        <v>10656</v>
      </c>
      <c r="AP248">
        <v>0.14110789493266301</v>
      </c>
      <c r="AQ248">
        <f>(Table2[[#This Row],[Sharpe Ratio]]-AVERAGE(Table2[Sharpe Ratio]))/_xlfn.STDEV.P(Table2[Sharpe Ratio])</f>
        <v>0.85991998420594518</v>
      </c>
      <c r="AR2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8">
        <f>_xlfn.RANK.AVG(Table2[[#This Row],[1Y Return vs Nifty Z-Score]],Table2[1Y Return vs Nifty Z-Score])</f>
        <v>56</v>
      </c>
      <c r="AT248">
        <f>_xlfn.RANK.AVG(Table2[[#This Row],[6M Return vs Nifty Z-Score]],Table2[6M Return vs Nifty Z-Score])</f>
        <v>646</v>
      </c>
      <c r="AU248">
        <f>_xlfn.RANK.AVG(Table2[[#This Row],[Sharpe Ratio Z-Score]],Table2[Sharpe Ratio Z-Score])</f>
        <v>139</v>
      </c>
      <c r="AV248">
        <f>(Table2[[#This Row],[Rank 1Y]]+Table2[[#This Row],[Rank 6M]]+Table2[[#This Row],[Rank Sharpe]])/3</f>
        <v>280.33333333333331</v>
      </c>
    </row>
    <row r="249" spans="1:48" x14ac:dyDescent="0.3">
      <c r="A249" t="s">
        <v>1755</v>
      </c>
      <c r="B249" t="s">
        <v>1756</v>
      </c>
      <c r="C249" t="s">
        <v>622</v>
      </c>
      <c r="D249" t="s">
        <v>622</v>
      </c>
      <c r="E249">
        <v>4540.4632416000004</v>
      </c>
      <c r="F249">
        <v>220.56</v>
      </c>
      <c r="G249">
        <v>31.8722381853873</v>
      </c>
      <c r="H249">
        <f>(Table2[[#This Row],[1Y Return vs Nifty]]-AVERAGE(Table2[1Y Return vs Nifty]))/_xlfn.STDEV.P(Table2[1Y Return vs Nifty])</f>
        <v>2.9889785271990277E-3</v>
      </c>
      <c r="I249">
        <v>2.5916590622134499</v>
      </c>
      <c r="J249">
        <f>(Table2[[#This Row],[1M Return vs Nifty]]-AVERAGE(Table2[1M Return vs Nifty]))/_xlfn.STDEV.P(Table2[1M Return vs Nifty])</f>
        <v>-5.5630378094489461E-3</v>
      </c>
      <c r="K249">
        <v>10.7812725752985</v>
      </c>
      <c r="L249">
        <f>(Table2[[#This Row],[6M Return vs Nifty]]-AVERAGE(Table2[6M Return vs Nifty]))/_xlfn.STDEV.P(Table2[6M Return vs Nifty])</f>
        <v>0.10525132844683076</v>
      </c>
      <c r="M249">
        <v>0.98331377588581503</v>
      </c>
      <c r="N249">
        <f>(Table2[[#This Row],[1W Return vs Nifty]]-AVERAGE(Table2[1W Return vs Nifty]))/_xlfn.STDEV.P(Table2[1W Return vs Nifty])</f>
        <v>-0.40205090663442056</v>
      </c>
      <c r="O249">
        <v>217.53</v>
      </c>
      <c r="P249">
        <v>209.659936599899</v>
      </c>
      <c r="Q249">
        <v>178.16329067323201</v>
      </c>
      <c r="R249">
        <v>56.609848082616097</v>
      </c>
      <c r="S249" s="2">
        <f>(Table2[[#This Row],[Close Price]]-Table2[[#This Row],[20D EMA]])/Table2[[#This Row],[20D EMA]]</f>
        <v>1.392911322576197E-2</v>
      </c>
      <c r="T249" s="2">
        <f>(Table2[[#This Row],[Close Price]]-Table2[[#This Row],[50D EMA]])/Table2[[#This Row],[50D EMA]]</f>
        <v>5.1989252581440756E-2</v>
      </c>
      <c r="U249" s="2">
        <f>(Table2[[#This Row],[Close Price]]-Table2[[#This Row],[200D EMA]])/Table2[[#This Row],[200D EMA]]</f>
        <v>0.23796545947575409</v>
      </c>
      <c r="V249">
        <v>0.51483998518690399</v>
      </c>
      <c r="W249">
        <v>219.32</v>
      </c>
      <c r="X249">
        <v>229.99</v>
      </c>
      <c r="Y249">
        <v>212.75</v>
      </c>
      <c r="Z249">
        <v>229.99</v>
      </c>
      <c r="AA249">
        <v>207.6</v>
      </c>
      <c r="AB249">
        <v>235.4</v>
      </c>
      <c r="AC249" s="2">
        <f>(Table2[[#This Row],[Close Price]]/Table2[[#This Row],[Day Low]])-1</f>
        <v>5.6538391391574017E-3</v>
      </c>
      <c r="AD249" s="2">
        <f>(Table2[[#This Row],[Day High]]/Table2[[#This Row],[Close Price]])-1</f>
        <v>4.275480594849479E-2</v>
      </c>
      <c r="AE249" s="2">
        <f>(Table2[[#This Row],[Close Price]]/Table2[[#This Row],[Current Week Low]])-1</f>
        <v>3.6709753231492392E-2</v>
      </c>
      <c r="AF249" s="2">
        <f>(Table2[[#This Row],[Current Week High]]/Table2[[#This Row],[Close Price]])-1</f>
        <v>4.275480594849479E-2</v>
      </c>
      <c r="AG249" s="2">
        <f>(Table2[[#This Row],[Close Price]]/Table2[[#This Row],[Current Month Low]])-1</f>
        <v>6.2427745664739964E-2</v>
      </c>
      <c r="AH249" s="2">
        <f>(Table2[[#This Row],[Current Month High]]/Table2[[#This Row],[Close Price]])-1</f>
        <v>6.7283278926369317E-2</v>
      </c>
      <c r="AI249">
        <v>10.264780558578099</v>
      </c>
      <c r="AJ249">
        <v>73.874655104454007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0.3</v>
      </c>
      <c r="AM249" t="s">
        <v>10656</v>
      </c>
      <c r="AN249">
        <v>3.28</v>
      </c>
      <c r="AO249" t="s">
        <v>10656</v>
      </c>
      <c r="AP249">
        <v>8.9260172734929005E-2</v>
      </c>
      <c r="AQ249">
        <f>(Table2[[#This Row],[Sharpe Ratio]]-AVERAGE(Table2[Sharpe Ratio]))/_xlfn.STDEV.P(Table2[Sharpe Ratio])</f>
        <v>0.26297246528124535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-3.6401172188594344E-2</v>
      </c>
      <c r="AS249">
        <f>_xlfn.RANK.AVG(Table2[[#This Row],[1Y Return vs Nifty Z-Score]],Table2[1Y Return vs Nifty Z-Score])</f>
        <v>292</v>
      </c>
      <c r="AT249">
        <f>_xlfn.RANK.AVG(Table2[[#This Row],[6M Return vs Nifty Z-Score]],Table2[6M Return vs Nifty Z-Score])</f>
        <v>283</v>
      </c>
      <c r="AU249">
        <f>_xlfn.RANK.AVG(Table2[[#This Row],[Sharpe Ratio Z-Score]],Table2[Sharpe Ratio Z-Score])</f>
        <v>272</v>
      </c>
      <c r="AV249">
        <f>(Table2[[#This Row],[Rank 1Y]]+Table2[[#This Row],[Rank 6M]]+Table2[[#This Row],[Rank Sharpe]])/3</f>
        <v>282.33333333333331</v>
      </c>
    </row>
    <row r="250" spans="1:48" x14ac:dyDescent="0.3">
      <c r="A250" t="s">
        <v>1027</v>
      </c>
      <c r="B250" t="s">
        <v>1028</v>
      </c>
      <c r="C250" t="s">
        <v>10615</v>
      </c>
      <c r="D250" t="s">
        <v>51</v>
      </c>
      <c r="E250">
        <v>13486.75522128</v>
      </c>
      <c r="F250">
        <v>1748.75</v>
      </c>
      <c r="G250">
        <v>42.215680581122697</v>
      </c>
      <c r="H250">
        <f>(Table2[[#This Row],[1Y Return vs Nifty]]-AVERAGE(Table2[1Y Return vs Nifty]))/_xlfn.STDEV.P(Table2[1Y Return vs Nifty])</f>
        <v>0.16427059901777838</v>
      </c>
      <c r="I250">
        <v>18.487544223611099</v>
      </c>
      <c r="J250">
        <f>(Table2[[#This Row],[1M Return vs Nifty]]-AVERAGE(Table2[1M Return vs Nifty]))/_xlfn.STDEV.P(Table2[1M Return vs Nifty])</f>
        <v>1.3579537385456895</v>
      </c>
      <c r="K250">
        <v>4.8895934023787202</v>
      </c>
      <c r="L250">
        <f>(Table2[[#This Row],[6M Return vs Nifty]]-AVERAGE(Table2[6M Return vs Nifty]))/_xlfn.STDEV.P(Table2[6M Return vs Nifty])</f>
        <v>-9.4522408077248363E-2</v>
      </c>
      <c r="M250">
        <v>11.8456556542458</v>
      </c>
      <c r="N250">
        <f>(Table2[[#This Row],[1W Return vs Nifty]]-AVERAGE(Table2[1W Return vs Nifty]))/_xlfn.STDEV.P(Table2[1W Return vs Nifty])</f>
        <v>1.9800894677596865</v>
      </c>
      <c r="O250">
        <v>1633.8</v>
      </c>
      <c r="P250">
        <v>1540.6728877769499</v>
      </c>
      <c r="Q250">
        <v>1358.54650380007</v>
      </c>
      <c r="R250">
        <v>68.313676081446204</v>
      </c>
      <c r="S250" s="2">
        <f>(Table2[[#This Row],[Close Price]]-Table2[[#This Row],[20D EMA]])/Table2[[#This Row],[20D EMA]]</f>
        <v>7.0357448892153299E-2</v>
      </c>
      <c r="T250" s="2">
        <f>(Table2[[#This Row],[Close Price]]-Table2[[#This Row],[50D EMA]])/Table2[[#This Row],[50D EMA]]</f>
        <v>0.13505599655439277</v>
      </c>
      <c r="U250" s="2">
        <f>(Table2[[#This Row],[Close Price]]-Table2[[#This Row],[200D EMA]])/Table2[[#This Row],[200D EMA]]</f>
        <v>0.28722130240552601</v>
      </c>
      <c r="V250">
        <v>2.9230277343631301</v>
      </c>
      <c r="W250">
        <v>1742</v>
      </c>
      <c r="X250">
        <v>1778</v>
      </c>
      <c r="Y250">
        <v>1605</v>
      </c>
      <c r="Z250">
        <v>1900</v>
      </c>
      <c r="AA250">
        <v>1452</v>
      </c>
      <c r="AB250">
        <v>1900</v>
      </c>
      <c r="AC250" s="2">
        <f>(Table2[[#This Row],[Close Price]]/Table2[[#This Row],[Day Low]])-1</f>
        <v>3.8748564867967517E-3</v>
      </c>
      <c r="AD250" s="2">
        <f>(Table2[[#This Row],[Day High]]/Table2[[#This Row],[Close Price]])-1</f>
        <v>1.6726233023588222E-2</v>
      </c>
      <c r="AE250" s="2">
        <f>(Table2[[#This Row],[Close Price]]/Table2[[#This Row],[Current Week Low]])-1</f>
        <v>8.9563862928348836E-2</v>
      </c>
      <c r="AF250" s="2">
        <f>(Table2[[#This Row],[Current Week High]]/Table2[[#This Row],[Close Price]])-1</f>
        <v>8.6490350250178594E-2</v>
      </c>
      <c r="AG250" s="2">
        <f>(Table2[[#This Row],[Close Price]]/Table2[[#This Row],[Current Month Low]])-1</f>
        <v>0.20437327823691454</v>
      </c>
      <c r="AH250" s="2">
        <f>(Table2[[#This Row],[Current Month High]]/Table2[[#This Row],[Close Price]])-1</f>
        <v>8.6490350250178594E-2</v>
      </c>
      <c r="AI250">
        <v>8.6490350250178594</v>
      </c>
      <c r="AJ250">
        <v>83.307127882599502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0.16</v>
      </c>
      <c r="AM250" t="s">
        <v>10656</v>
      </c>
      <c r="AN250">
        <v>13.43</v>
      </c>
      <c r="AO250" t="s">
        <v>10656</v>
      </c>
      <c r="AP250">
        <v>9.6657551823502996E-2</v>
      </c>
      <c r="AQ250">
        <f>(Table2[[#This Row],[Sharpe Ratio]]-AVERAGE(Table2[Sharpe Ratio]))/_xlfn.STDEV.P(Table2[Sharpe Ratio])</f>
        <v>0.34814201384171606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3.7559334110876219</v>
      </c>
      <c r="AS250">
        <f>_xlfn.RANK.AVG(Table2[[#This Row],[1Y Return vs Nifty Z-Score]],Table2[1Y Return vs Nifty Z-Score])</f>
        <v>250</v>
      </c>
      <c r="AT250">
        <f>_xlfn.RANK.AVG(Table2[[#This Row],[6M Return vs Nifty Z-Score]],Table2[6M Return vs Nifty Z-Score])</f>
        <v>348</v>
      </c>
      <c r="AU250">
        <f>_xlfn.RANK.AVG(Table2[[#This Row],[Sharpe Ratio Z-Score]],Table2[Sharpe Ratio Z-Score])</f>
        <v>250</v>
      </c>
      <c r="AV250">
        <f>(Table2[[#This Row],[Rank 1Y]]+Table2[[#This Row],[Rank 6M]]+Table2[[#This Row],[Rank Sharpe]])/3</f>
        <v>282.66666666666669</v>
      </c>
    </row>
    <row r="251" spans="1:48" x14ac:dyDescent="0.3">
      <c r="A251" t="s">
        <v>1643</v>
      </c>
      <c r="B251" t="s">
        <v>1644</v>
      </c>
      <c r="C251" t="s">
        <v>10613</v>
      </c>
      <c r="D251" t="s">
        <v>1002</v>
      </c>
      <c r="E251">
        <v>5340.853217154</v>
      </c>
      <c r="F251">
        <v>41.3</v>
      </c>
      <c r="G251">
        <v>60.490065155280298</v>
      </c>
      <c r="H251">
        <f>(Table2[[#This Row],[1Y Return vs Nifty]]-AVERAGE(Table2[1Y Return vs Nifty]))/_xlfn.STDEV.P(Table2[1Y Return vs Nifty])</f>
        <v>0.44921658168244383</v>
      </c>
      <c r="I251">
        <v>2.5158768216006502</v>
      </c>
      <c r="J251">
        <f>(Table2[[#This Row],[1M Return vs Nifty]]-AVERAGE(Table2[1M Return vs Nifty]))/_xlfn.STDEV.P(Table2[1M Return vs Nifty])</f>
        <v>-1.2063484646864872E-2</v>
      </c>
      <c r="K251">
        <v>-1.0282001682224799</v>
      </c>
      <c r="L251">
        <f>(Table2[[#This Row],[6M Return vs Nifty]]-AVERAGE(Table2[6M Return vs Nifty]))/_xlfn.STDEV.P(Table2[6M Return vs Nifty])</f>
        <v>-0.29518162574325252</v>
      </c>
      <c r="M251">
        <v>4.5832328270243599</v>
      </c>
      <c r="N251">
        <f>(Table2[[#This Row],[1W Return vs Nifty]]-AVERAGE(Table2[1W Return vs Nifty]))/_xlfn.STDEV.P(Table2[1W Return vs Nifty])</f>
        <v>0.38742088612436132</v>
      </c>
      <c r="O251">
        <v>41</v>
      </c>
      <c r="P251">
        <v>40.013199419817603</v>
      </c>
      <c r="Q251">
        <v>33.9895698007779</v>
      </c>
      <c r="R251">
        <v>58.848371500876098</v>
      </c>
      <c r="S251" s="2">
        <f>(Table2[[#This Row],[Close Price]]-Table2[[#This Row],[20D EMA]])/Table2[[#This Row],[20D EMA]]</f>
        <v>7.3170731707316384E-3</v>
      </c>
      <c r="T251" s="2">
        <f>(Table2[[#This Row],[Close Price]]-Table2[[#This Row],[50D EMA]])/Table2[[#This Row],[50D EMA]]</f>
        <v>3.2159402368236313E-2</v>
      </c>
      <c r="U251" s="2">
        <f>(Table2[[#This Row],[Close Price]]-Table2[[#This Row],[200D EMA]])/Table2[[#This Row],[200D EMA]]</f>
        <v>0.21507863271205002</v>
      </c>
      <c r="V251">
        <v>0.70541995393438295</v>
      </c>
      <c r="W251">
        <v>41.06</v>
      </c>
      <c r="X251">
        <v>43.05</v>
      </c>
      <c r="Y251">
        <v>39.68</v>
      </c>
      <c r="Z251">
        <v>43.05</v>
      </c>
      <c r="AA251">
        <v>38.6</v>
      </c>
      <c r="AB251">
        <v>44.6</v>
      </c>
      <c r="AC251" s="2">
        <f>(Table2[[#This Row],[Close Price]]/Table2[[#This Row],[Day Low]])-1</f>
        <v>5.8451047247929377E-3</v>
      </c>
      <c r="AD251" s="2">
        <f>(Table2[[#This Row],[Day High]]/Table2[[#This Row],[Close Price]])-1</f>
        <v>4.2372881355932313E-2</v>
      </c>
      <c r="AE251" s="2">
        <f>(Table2[[#This Row],[Close Price]]/Table2[[#This Row],[Current Week Low]])-1</f>
        <v>4.0826612903225756E-2</v>
      </c>
      <c r="AF251" s="2">
        <f>(Table2[[#This Row],[Current Week High]]/Table2[[#This Row],[Close Price]])-1</f>
        <v>4.2372881355932313E-2</v>
      </c>
      <c r="AG251" s="2">
        <f>(Table2[[#This Row],[Close Price]]/Table2[[#This Row],[Current Month Low]])-1</f>
        <v>6.9948186528497214E-2</v>
      </c>
      <c r="AH251" s="2">
        <f>(Table2[[#This Row],[Current Month High]]/Table2[[#This Row],[Close Price]])-1</f>
        <v>7.9903147699758037E-2</v>
      </c>
      <c r="AI251">
        <v>11.622276029055699</v>
      </c>
      <c r="AJ251">
        <v>94.352941176470495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0.23</v>
      </c>
      <c r="AM251" t="s">
        <v>10656</v>
      </c>
      <c r="AN251">
        <v>6.14</v>
      </c>
      <c r="AO251" t="s">
        <v>10656</v>
      </c>
      <c r="AP251">
        <v>9.4130776867344002E-2</v>
      </c>
      <c r="AQ251">
        <f>(Table2[[#This Row],[Sharpe Ratio]]-AVERAGE(Table2[Sharpe Ratio]))/_xlfn.STDEV.P(Table2[Sharpe Ratio])</f>
        <v>0.31905005035665285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0.84844240777334057</v>
      </c>
      <c r="AS251">
        <f>_xlfn.RANK.AVG(Table2[[#This Row],[1Y Return vs Nifty Z-Score]],Table2[1Y Return vs Nifty Z-Score])</f>
        <v>181</v>
      </c>
      <c r="AT251">
        <f>_xlfn.RANK.AVG(Table2[[#This Row],[6M Return vs Nifty Z-Score]],Table2[6M Return vs Nifty Z-Score])</f>
        <v>416</v>
      </c>
      <c r="AU251">
        <f>_xlfn.RANK.AVG(Table2[[#This Row],[Sharpe Ratio Z-Score]],Table2[Sharpe Ratio Z-Score])</f>
        <v>255</v>
      </c>
      <c r="AV251">
        <f>(Table2[[#This Row],[Rank 1Y]]+Table2[[#This Row],[Rank 6M]]+Table2[[#This Row],[Rank Sharpe]])/3</f>
        <v>284</v>
      </c>
    </row>
    <row r="252" spans="1:48" x14ac:dyDescent="0.3">
      <c r="A252" t="s">
        <v>275</v>
      </c>
      <c r="B252" t="s">
        <v>276</v>
      </c>
      <c r="C252" t="s">
        <v>10620</v>
      </c>
      <c r="D252" t="s">
        <v>46</v>
      </c>
      <c r="E252">
        <v>100320.830519952</v>
      </c>
      <c r="F252">
        <v>95.85</v>
      </c>
      <c r="G252">
        <v>33.970918082560203</v>
      </c>
      <c r="H252">
        <f>(Table2[[#This Row],[1Y Return vs Nifty]]-AVERAGE(Table2[1Y Return vs Nifty]))/_xlfn.STDEV.P(Table2[1Y Return vs Nifty])</f>
        <v>3.5712948145534516E-2</v>
      </c>
      <c r="I252">
        <v>-0.57792994656983199</v>
      </c>
      <c r="J252">
        <f>(Table2[[#This Row],[1M Return vs Nifty]]-AVERAGE(Table2[1M Return vs Nifty]))/_xlfn.STDEV.P(Table2[1M Return vs Nifty])</f>
        <v>-0.27744395187909138</v>
      </c>
      <c r="K252">
        <v>-3.26309641168507</v>
      </c>
      <c r="L252">
        <f>(Table2[[#This Row],[6M Return vs Nifty]]-AVERAGE(Table2[6M Return vs Nifty]))/_xlfn.STDEV.P(Table2[6M Return vs Nifty])</f>
        <v>-0.37096198651922596</v>
      </c>
      <c r="M252">
        <v>-0.43889324608748997</v>
      </c>
      <c r="N252">
        <f>(Table2[[#This Row],[1W Return vs Nifty]]-AVERAGE(Table2[1W Return vs Nifty]))/_xlfn.STDEV.P(Table2[1W Return vs Nifty])</f>
        <v>-0.71394467740026279</v>
      </c>
      <c r="O252">
        <v>96</v>
      </c>
      <c r="P252">
        <v>94.710911279742305</v>
      </c>
      <c r="Q252">
        <v>82.9906188693719</v>
      </c>
      <c r="R252">
        <v>45.396932366574603</v>
      </c>
      <c r="S252" s="2">
        <f>(Table2[[#This Row],[Close Price]]-Table2[[#This Row],[20D EMA]])/Table2[[#This Row],[20D EMA]]</f>
        <v>-1.5625000000000593E-3</v>
      </c>
      <c r="T252" s="2">
        <f>(Table2[[#This Row],[Close Price]]-Table2[[#This Row],[50D EMA]])/Table2[[#This Row],[50D EMA]]</f>
        <v>1.2027006232610589E-2</v>
      </c>
      <c r="U252" s="2">
        <f>(Table2[[#This Row],[Close Price]]-Table2[[#This Row],[200D EMA]])/Table2[[#This Row],[200D EMA]]</f>
        <v>0.15494981608546496</v>
      </c>
      <c r="V252">
        <v>0.64086794937427305</v>
      </c>
      <c r="W252">
        <v>93.77</v>
      </c>
      <c r="X252">
        <v>98.1</v>
      </c>
      <c r="Y252">
        <v>93.77</v>
      </c>
      <c r="Z252">
        <v>98.1</v>
      </c>
      <c r="AA252">
        <v>90.1</v>
      </c>
      <c r="AB252">
        <v>102.53</v>
      </c>
      <c r="AC252" s="2">
        <f>(Table2[[#This Row],[Close Price]]/Table2[[#This Row],[Day Low]])-1</f>
        <v>2.2181934520635549E-2</v>
      </c>
      <c r="AD252" s="2">
        <f>(Table2[[#This Row],[Day High]]/Table2[[#This Row],[Close Price]])-1</f>
        <v>2.3474178403755763E-2</v>
      </c>
      <c r="AE252" s="2">
        <f>(Table2[[#This Row],[Close Price]]/Table2[[#This Row],[Current Week Low]])-1</f>
        <v>2.2181934520635549E-2</v>
      </c>
      <c r="AF252" s="2">
        <f>(Table2[[#This Row],[Current Week High]]/Table2[[#This Row],[Close Price]])-1</f>
        <v>2.3474178403755763E-2</v>
      </c>
      <c r="AG252" s="2">
        <f>(Table2[[#This Row],[Close Price]]/Table2[[#This Row],[Current Month Low]])-1</f>
        <v>6.3817980022197629E-2</v>
      </c>
      <c r="AH252" s="2">
        <f>(Table2[[#This Row],[Current Month High]]/Table2[[#This Row],[Close Price]])-1</f>
        <v>6.96922274387064E-2</v>
      </c>
      <c r="AI252">
        <v>8.2420448617631799</v>
      </c>
      <c r="AJ252">
        <v>84.326923076922995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0.1</v>
      </c>
      <c r="AM252" t="s">
        <v>10656</v>
      </c>
      <c r="AN252">
        <v>4.08</v>
      </c>
      <c r="AO252" t="s">
        <v>10656</v>
      </c>
      <c r="AP252">
        <v>0.15108020779757</v>
      </c>
      <c r="AQ252">
        <f>(Table2[[#This Row],[Sharpe Ratio]]-AVERAGE(Table2[Sharpe Ratio]))/_xlfn.STDEV.P(Table2[Sharpe Ratio])</f>
        <v>0.97473597168450921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-0.35190169596853649</v>
      </c>
      <c r="AS252">
        <f>_xlfn.RANK.AVG(Table2[[#This Row],[1Y Return vs Nifty Z-Score]],Table2[1Y Return vs Nifty Z-Score])</f>
        <v>287</v>
      </c>
      <c r="AT252">
        <f>_xlfn.RANK.AVG(Table2[[#This Row],[6M Return vs Nifty Z-Score]],Table2[6M Return vs Nifty Z-Score])</f>
        <v>444</v>
      </c>
      <c r="AU252">
        <f>_xlfn.RANK.AVG(Table2[[#This Row],[Sharpe Ratio Z-Score]],Table2[Sharpe Ratio Z-Score])</f>
        <v>123</v>
      </c>
      <c r="AV252">
        <f>(Table2[[#This Row],[Rank 1Y]]+Table2[[#This Row],[Rank 6M]]+Table2[[#This Row],[Rank Sharpe]])/3</f>
        <v>284.66666666666669</v>
      </c>
    </row>
    <row r="253" spans="1:48" x14ac:dyDescent="0.3">
      <c r="A253" t="s">
        <v>1439</v>
      </c>
      <c r="B253" t="s">
        <v>1440</v>
      </c>
      <c r="C253" t="s">
        <v>10613</v>
      </c>
      <c r="D253" t="s">
        <v>119</v>
      </c>
      <c r="E253">
        <v>7387.4418510949999</v>
      </c>
      <c r="F253">
        <v>1215.9000000000001</v>
      </c>
      <c r="G253">
        <v>38.577989646208898</v>
      </c>
      <c r="H253">
        <f>(Table2[[#This Row],[1Y Return vs Nifty]]-AVERAGE(Table2[1Y Return vs Nifty]))/_xlfn.STDEV.P(Table2[1Y Return vs Nifty])</f>
        <v>0.10754937736059765</v>
      </c>
      <c r="I253">
        <v>-2.87811406115063</v>
      </c>
      <c r="J253">
        <f>(Table2[[#This Row],[1M Return vs Nifty]]-AVERAGE(Table2[1M Return vs Nifty]))/_xlfn.STDEV.P(Table2[1M Return vs Nifty])</f>
        <v>-0.47474907814868411</v>
      </c>
      <c r="K253">
        <v>10.002307639301501</v>
      </c>
      <c r="L253">
        <f>(Table2[[#This Row],[6M Return vs Nifty]]-AVERAGE(Table2[6M Return vs Nifty]))/_xlfn.STDEV.P(Table2[6M Return vs Nifty])</f>
        <v>7.8838360035273378E-2</v>
      </c>
      <c r="M253">
        <v>2.79811047751596</v>
      </c>
      <c r="N253">
        <f>(Table2[[#This Row],[1W Return vs Nifty]]-AVERAGE(Table2[1W Return vs Nifty]))/_xlfn.STDEV.P(Table2[1W Return vs Nifty])</f>
        <v>-4.0611782055144834E-3</v>
      </c>
      <c r="O253">
        <v>1197.6500000000001</v>
      </c>
      <c r="P253">
        <v>1139.9880554788001</v>
      </c>
      <c r="Q253">
        <v>963.95184105436601</v>
      </c>
      <c r="R253">
        <v>58.110569888442903</v>
      </c>
      <c r="S253" s="2">
        <f>(Table2[[#This Row],[Close Price]]-Table2[[#This Row],[20D EMA]])/Table2[[#This Row],[20D EMA]]</f>
        <v>1.523817475890285E-2</v>
      </c>
      <c r="T253" s="2">
        <f>(Table2[[#This Row],[Close Price]]-Table2[[#This Row],[50D EMA]])/Table2[[#This Row],[50D EMA]]</f>
        <v>6.659012272660754E-2</v>
      </c>
      <c r="U253" s="2">
        <f>(Table2[[#This Row],[Close Price]]-Table2[[#This Row],[200D EMA]])/Table2[[#This Row],[200D EMA]]</f>
        <v>0.26137006872672641</v>
      </c>
      <c r="V253">
        <v>0.63306108489181701</v>
      </c>
      <c r="W253">
        <v>1213.45</v>
      </c>
      <c r="X253">
        <v>1233</v>
      </c>
      <c r="Y253">
        <v>1202</v>
      </c>
      <c r="Z253">
        <v>1259</v>
      </c>
      <c r="AA253">
        <v>1145.95</v>
      </c>
      <c r="AB253">
        <v>1259</v>
      </c>
      <c r="AC253" s="2">
        <f>(Table2[[#This Row],[Close Price]]/Table2[[#This Row],[Day Low]])-1</f>
        <v>2.0190366310932628E-3</v>
      </c>
      <c r="AD253" s="2">
        <f>(Table2[[#This Row],[Day High]]/Table2[[#This Row],[Close Price]])-1</f>
        <v>1.4063656550703074E-2</v>
      </c>
      <c r="AE253" s="2">
        <f>(Table2[[#This Row],[Close Price]]/Table2[[#This Row],[Current Week Low]])-1</f>
        <v>1.1564059900166512E-2</v>
      </c>
      <c r="AF253" s="2">
        <f>(Table2[[#This Row],[Current Week High]]/Table2[[#This Row],[Close Price]])-1</f>
        <v>3.5446993996216758E-2</v>
      </c>
      <c r="AG253" s="2">
        <f>(Table2[[#This Row],[Close Price]]/Table2[[#This Row],[Current Month Low]])-1</f>
        <v>6.1041057637767793E-2</v>
      </c>
      <c r="AH253" s="2">
        <f>(Table2[[#This Row],[Current Month High]]/Table2[[#This Row],[Close Price]])-1</f>
        <v>3.5446993996216758E-2</v>
      </c>
      <c r="AI253">
        <v>10.7081174438687</v>
      </c>
      <c r="AJ253">
        <v>86.702495201535498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0.26</v>
      </c>
      <c r="AM253" t="s">
        <v>10656</v>
      </c>
      <c r="AN253">
        <v>4.0999999999999996</v>
      </c>
      <c r="AO253" t="s">
        <v>10656</v>
      </c>
      <c r="AP253">
        <v>8.2959900693341998E-2</v>
      </c>
      <c r="AQ253">
        <f>(Table2[[#This Row],[Sharpe Ratio]]-AVERAGE(Table2[Sharpe Ratio]))/_xlfn.STDEV.P(Table2[Sharpe Ratio])</f>
        <v>0.1904344326665669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-0.10198808629176065</v>
      </c>
      <c r="AS253">
        <f>_xlfn.RANK.AVG(Table2[[#This Row],[1Y Return vs Nifty Z-Score]],Table2[1Y Return vs Nifty Z-Score])</f>
        <v>269</v>
      </c>
      <c r="AT253">
        <f>_xlfn.RANK.AVG(Table2[[#This Row],[6M Return vs Nifty Z-Score]],Table2[6M Return vs Nifty Z-Score])</f>
        <v>295</v>
      </c>
      <c r="AU253">
        <f>_xlfn.RANK.AVG(Table2[[#This Row],[Sharpe Ratio Z-Score]],Table2[Sharpe Ratio Z-Score])</f>
        <v>291</v>
      </c>
      <c r="AV253">
        <f>(Table2[[#This Row],[Rank 1Y]]+Table2[[#This Row],[Rank 6M]]+Table2[[#This Row],[Rank Sharpe]])/3</f>
        <v>285</v>
      </c>
    </row>
    <row r="254" spans="1:48" x14ac:dyDescent="0.3">
      <c r="A254" t="s">
        <v>871</v>
      </c>
      <c r="B254" t="s">
        <v>872</v>
      </c>
      <c r="C254" t="s">
        <v>10610</v>
      </c>
      <c r="D254" t="s">
        <v>21</v>
      </c>
      <c r="E254">
        <v>17831.36920565</v>
      </c>
      <c r="F254">
        <v>775.8</v>
      </c>
      <c r="G254">
        <v>23.1809774995907</v>
      </c>
      <c r="H254">
        <f>(Table2[[#This Row],[1Y Return vs Nifty]]-AVERAGE(Table2[1Y Return vs Nifty]))/_xlfn.STDEV.P(Table2[1Y Return vs Nifty])</f>
        <v>-0.13253075986176105</v>
      </c>
      <c r="I254">
        <v>5.9956464435010401</v>
      </c>
      <c r="J254">
        <f>(Table2[[#This Row],[1M Return vs Nifty]]-AVERAGE(Table2[1M Return vs Nifty]))/_xlfn.STDEV.P(Table2[1M Return vs Nifty])</f>
        <v>0.28642409305874666</v>
      </c>
      <c r="K254">
        <v>32.515721668743403</v>
      </c>
      <c r="L254">
        <f>(Table2[[#This Row],[6M Return vs Nifty]]-AVERAGE(Table2[6M Return vs Nifty]))/_xlfn.STDEV.P(Table2[6M Return vs Nifty])</f>
        <v>0.84221815560318647</v>
      </c>
      <c r="M254">
        <v>3.7175762613678098</v>
      </c>
      <c r="N254">
        <f>(Table2[[#This Row],[1W Return vs Nifty]]-AVERAGE(Table2[1W Return vs Nifty]))/_xlfn.STDEV.P(Table2[1W Return vs Nifty])</f>
        <v>0.19758010606955856</v>
      </c>
      <c r="O254">
        <v>771.73</v>
      </c>
      <c r="P254">
        <v>743.46978791457298</v>
      </c>
      <c r="Q254">
        <v>628.88134361653704</v>
      </c>
      <c r="R254">
        <v>55.419950039452701</v>
      </c>
      <c r="S254" s="2">
        <f>(Table2[[#This Row],[Close Price]]-Table2[[#This Row],[20D EMA]])/Table2[[#This Row],[20D EMA]]</f>
        <v>5.2738652119263679E-3</v>
      </c>
      <c r="T254" s="2">
        <f>(Table2[[#This Row],[Close Price]]-Table2[[#This Row],[50D EMA]])/Table2[[#This Row],[50D EMA]]</f>
        <v>4.3485576160549815E-2</v>
      </c>
      <c r="U254" s="2">
        <f>(Table2[[#This Row],[Close Price]]-Table2[[#This Row],[200D EMA]])/Table2[[#This Row],[200D EMA]]</f>
        <v>0.23361904097611005</v>
      </c>
      <c r="V254">
        <v>0.86061509775689204</v>
      </c>
      <c r="W254">
        <v>773.05</v>
      </c>
      <c r="X254">
        <v>787.5</v>
      </c>
      <c r="Y254">
        <v>773.05</v>
      </c>
      <c r="Z254">
        <v>824.8</v>
      </c>
      <c r="AA254">
        <v>722.75</v>
      </c>
      <c r="AB254">
        <v>824.8</v>
      </c>
      <c r="AC254" s="2">
        <f>(Table2[[#This Row],[Close Price]]/Table2[[#This Row],[Day Low]])-1</f>
        <v>3.5573378177349291E-3</v>
      </c>
      <c r="AD254" s="2">
        <f>(Table2[[#This Row],[Day High]]/Table2[[#This Row],[Close Price]])-1</f>
        <v>1.5081206496519783E-2</v>
      </c>
      <c r="AE254" s="2">
        <f>(Table2[[#This Row],[Close Price]]/Table2[[#This Row],[Current Week Low]])-1</f>
        <v>3.5573378177349291E-3</v>
      </c>
      <c r="AF254" s="2">
        <f>(Table2[[#This Row],[Current Week High]]/Table2[[#This Row],[Close Price]])-1</f>
        <v>6.3160608404227991E-2</v>
      </c>
      <c r="AG254" s="2">
        <f>(Table2[[#This Row],[Close Price]]/Table2[[#This Row],[Current Month Low]])-1</f>
        <v>7.3400207540643247E-2</v>
      </c>
      <c r="AH254" s="2">
        <f>(Table2[[#This Row],[Current Month High]]/Table2[[#This Row],[Close Price]])-1</f>
        <v>6.3160608404227991E-2</v>
      </c>
      <c r="AI254">
        <v>8.2108790925496198</v>
      </c>
      <c r="AJ254">
        <v>70.019723865877694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0.06</v>
      </c>
      <c r="AM254" t="s">
        <v>10656</v>
      </c>
      <c r="AN254">
        <v>5.6</v>
      </c>
      <c r="AO254" t="s">
        <v>10656</v>
      </c>
      <c r="AP254">
        <v>4.8364172177905999E-2</v>
      </c>
      <c r="AQ254">
        <f>(Table2[[#This Row],[Sharpe Ratio]]-AVERAGE(Table2[Sharpe Ratio]))/_xlfn.STDEV.P(Table2[Sharpe Ratio])</f>
        <v>-0.20788266647081027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0.98580892839892043</v>
      </c>
      <c r="AS254">
        <f>_xlfn.RANK.AVG(Table2[[#This Row],[1Y Return vs Nifty Z-Score]],Table2[1Y Return vs Nifty Z-Score])</f>
        <v>334</v>
      </c>
      <c r="AT254">
        <f>_xlfn.RANK.AVG(Table2[[#This Row],[6M Return vs Nifty Z-Score]],Table2[6M Return vs Nifty Z-Score])</f>
        <v>123</v>
      </c>
      <c r="AU254">
        <f>_xlfn.RANK.AVG(Table2[[#This Row],[Sharpe Ratio Z-Score]],Table2[Sharpe Ratio Z-Score])</f>
        <v>399</v>
      </c>
      <c r="AV254">
        <f>(Table2[[#This Row],[Rank 1Y]]+Table2[[#This Row],[Rank 6M]]+Table2[[#This Row],[Rank Sharpe]])/3</f>
        <v>285.33333333333331</v>
      </c>
    </row>
    <row r="255" spans="1:48" x14ac:dyDescent="0.3">
      <c r="A255" t="s">
        <v>741</v>
      </c>
      <c r="B255" t="s">
        <v>742</v>
      </c>
      <c r="C255" t="s">
        <v>10622</v>
      </c>
      <c r="D255" t="s">
        <v>127</v>
      </c>
      <c r="E255">
        <v>22526.684698339999</v>
      </c>
      <c r="F255">
        <v>804.4</v>
      </c>
      <c r="G255">
        <v>43.484103831187802</v>
      </c>
      <c r="H255">
        <f>(Table2[[#This Row],[1Y Return vs Nifty]]-AVERAGE(Table2[1Y Return vs Nifty]))/_xlfn.STDEV.P(Table2[1Y Return vs Nifty])</f>
        <v>0.18404867186930537</v>
      </c>
      <c r="I255">
        <v>19.357462166425702</v>
      </c>
      <c r="J255">
        <f>(Table2[[#This Row],[1M Return vs Nifty]]-AVERAGE(Table2[1M Return vs Nifty]))/_xlfn.STDEV.P(Table2[1M Return vs Nifty])</f>
        <v>1.4325735346147097</v>
      </c>
      <c r="K255">
        <v>9.2831483903250902</v>
      </c>
      <c r="L255">
        <f>(Table2[[#This Row],[6M Return vs Nifty]]-AVERAGE(Table2[6M Return vs Nifty]))/_xlfn.STDEV.P(Table2[6M Return vs Nifty])</f>
        <v>5.4453269451213461E-2</v>
      </c>
      <c r="M255">
        <v>8.7681528452777293</v>
      </c>
      <c r="N255">
        <f>(Table2[[#This Row],[1W Return vs Nifty]]-AVERAGE(Table2[1W Return vs Nifty]))/_xlfn.STDEV.P(Table2[1W Return vs Nifty])</f>
        <v>1.3051849420460317</v>
      </c>
      <c r="O255">
        <v>739.98</v>
      </c>
      <c r="P255">
        <v>706.20810512461901</v>
      </c>
      <c r="Q255">
        <v>617.54480453355495</v>
      </c>
      <c r="R255">
        <v>76.352306675263605</v>
      </c>
      <c r="S255" s="2">
        <f>(Table2[[#This Row],[Close Price]]-Table2[[#This Row],[20D EMA]])/Table2[[#This Row],[20D EMA]]</f>
        <v>8.7056406929916966E-2</v>
      </c>
      <c r="T255" s="2">
        <f>(Table2[[#This Row],[Close Price]]-Table2[[#This Row],[50D EMA]])/Table2[[#This Row],[50D EMA]]</f>
        <v>0.1390410194429216</v>
      </c>
      <c r="U255" s="2">
        <f>(Table2[[#This Row],[Close Price]]-Table2[[#This Row],[200D EMA]])/Table2[[#This Row],[200D EMA]]</f>
        <v>0.30257755242161066</v>
      </c>
      <c r="V255">
        <v>2.6091973339505898</v>
      </c>
      <c r="W255">
        <v>801</v>
      </c>
      <c r="X255">
        <v>840</v>
      </c>
      <c r="Y255">
        <v>705.9</v>
      </c>
      <c r="Z255">
        <v>844.5</v>
      </c>
      <c r="AA255">
        <v>673.05</v>
      </c>
      <c r="AB255">
        <v>844.5</v>
      </c>
      <c r="AC255" s="2">
        <f>(Table2[[#This Row],[Close Price]]/Table2[[#This Row],[Day Low]])-1</f>
        <v>4.2446941323346365E-3</v>
      </c>
      <c r="AD255" s="2">
        <f>(Table2[[#This Row],[Day High]]/Table2[[#This Row],[Close Price]])-1</f>
        <v>4.4256588761810045E-2</v>
      </c>
      <c r="AE255" s="2">
        <f>(Table2[[#This Row],[Close Price]]/Table2[[#This Row],[Current Week Low]])-1</f>
        <v>0.13953817821221137</v>
      </c>
      <c r="AF255" s="2">
        <f>(Table2[[#This Row],[Current Week High]]/Table2[[#This Row],[Close Price]])-1</f>
        <v>4.9850820487319814E-2</v>
      </c>
      <c r="AG255" s="2">
        <f>(Table2[[#This Row],[Close Price]]/Table2[[#This Row],[Current Month Low]])-1</f>
        <v>0.19515637768367888</v>
      </c>
      <c r="AH255" s="2">
        <f>(Table2[[#This Row],[Current Month High]]/Table2[[#This Row],[Close Price]])-1</f>
        <v>4.9850820487319814E-2</v>
      </c>
      <c r="AI255">
        <v>4.9850820487319796</v>
      </c>
      <c r="AJ255">
        <v>91.432651118514997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0.41</v>
      </c>
      <c r="AM255" t="s">
        <v>10656</v>
      </c>
      <c r="AN255">
        <v>15.47</v>
      </c>
      <c r="AO255" t="s">
        <v>10656</v>
      </c>
      <c r="AP255">
        <v>7.5955735481836997E-2</v>
      </c>
      <c r="AQ255">
        <f>(Table2[[#This Row],[Sharpe Ratio]]-AVERAGE(Table2[Sharpe Ratio]))/_xlfn.STDEV.P(Table2[Sharpe Ratio])</f>
        <v>0.10979214274685004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3.0860525607281106</v>
      </c>
      <c r="AS255">
        <f>_xlfn.RANK.AVG(Table2[[#This Row],[1Y Return vs Nifty Z-Score]],Table2[1Y Return vs Nifty Z-Score])</f>
        <v>244</v>
      </c>
      <c r="AT255">
        <f>_xlfn.RANK.AVG(Table2[[#This Row],[6M Return vs Nifty Z-Score]],Table2[6M Return vs Nifty Z-Score])</f>
        <v>299</v>
      </c>
      <c r="AU255">
        <f>_xlfn.RANK.AVG(Table2[[#This Row],[Sharpe Ratio Z-Score]],Table2[Sharpe Ratio Z-Score])</f>
        <v>316</v>
      </c>
      <c r="AV255">
        <f>(Table2[[#This Row],[Rank 1Y]]+Table2[[#This Row],[Rank 6M]]+Table2[[#This Row],[Rank Sharpe]])/3</f>
        <v>286.33333333333331</v>
      </c>
    </row>
    <row r="256" spans="1:48" x14ac:dyDescent="0.3">
      <c r="A256" t="s">
        <v>1384</v>
      </c>
      <c r="B256" t="s">
        <v>1385</v>
      </c>
      <c r="C256" t="s">
        <v>622</v>
      </c>
      <c r="D256" t="s">
        <v>622</v>
      </c>
      <c r="E256">
        <v>8101.4127777000003</v>
      </c>
      <c r="F256">
        <v>415.8</v>
      </c>
      <c r="G256">
        <v>41.393919439791901</v>
      </c>
      <c r="H256">
        <f>(Table2[[#This Row],[1Y Return vs Nifty]]-AVERAGE(Table2[1Y Return vs Nifty]))/_xlfn.STDEV.P(Table2[1Y Return vs Nifty])</f>
        <v>0.15145716965265107</v>
      </c>
      <c r="I256">
        <v>5.9565129185591301</v>
      </c>
      <c r="J256">
        <f>(Table2[[#This Row],[1M Return vs Nifty]]-AVERAGE(Table2[1M Return vs Nifty]))/_xlfn.STDEV.P(Table2[1M Return vs Nifty])</f>
        <v>0.28306729869124669</v>
      </c>
      <c r="K256">
        <v>16.620893857587198</v>
      </c>
      <c r="L256">
        <f>(Table2[[#This Row],[6M Return vs Nifty]]-AVERAGE(Table2[6M Return vs Nifty]))/_xlfn.STDEV.P(Table2[6M Return vs Nifty])</f>
        <v>0.30325989768638867</v>
      </c>
      <c r="M256">
        <v>10.6132046766683</v>
      </c>
      <c r="N256">
        <f>(Table2[[#This Row],[1W Return vs Nifty]]-AVERAGE(Table2[1W Return vs Nifty]))/_xlfn.STDEV.P(Table2[1W Return vs Nifty])</f>
        <v>1.7098097006500075</v>
      </c>
      <c r="O256">
        <v>390.3</v>
      </c>
      <c r="P256">
        <v>386.730506405065</v>
      </c>
      <c r="Q256">
        <v>339.29764545456499</v>
      </c>
      <c r="R256">
        <v>68.368953690730393</v>
      </c>
      <c r="S256" s="2">
        <f>(Table2[[#This Row],[Close Price]]-Table2[[#This Row],[20D EMA]])/Table2[[#This Row],[20D EMA]]</f>
        <v>6.5334358186010758E-2</v>
      </c>
      <c r="T256" s="2">
        <f>(Table2[[#This Row],[Close Price]]-Table2[[#This Row],[50D EMA]])/Table2[[#This Row],[50D EMA]]</f>
        <v>7.5167314482523298E-2</v>
      </c>
      <c r="U256" s="2">
        <f>(Table2[[#This Row],[Close Price]]-Table2[[#This Row],[200D EMA]])/Table2[[#This Row],[200D EMA]]</f>
        <v>0.22547269505198902</v>
      </c>
      <c r="V256">
        <v>0.91357042603930605</v>
      </c>
      <c r="W256">
        <v>404.95</v>
      </c>
      <c r="X256">
        <v>422.75</v>
      </c>
      <c r="Y256">
        <v>379.65</v>
      </c>
      <c r="Z256">
        <v>422.75</v>
      </c>
      <c r="AA256">
        <v>358</v>
      </c>
      <c r="AB256">
        <v>422.75</v>
      </c>
      <c r="AC256" s="2">
        <f>(Table2[[#This Row],[Close Price]]/Table2[[#This Row],[Day Low]])-1</f>
        <v>2.6793431287813307E-2</v>
      </c>
      <c r="AD256" s="2">
        <f>(Table2[[#This Row],[Day High]]/Table2[[#This Row],[Close Price]])-1</f>
        <v>1.6714766714766682E-2</v>
      </c>
      <c r="AE256" s="2">
        <f>(Table2[[#This Row],[Close Price]]/Table2[[#This Row],[Current Week Low]])-1</f>
        <v>9.5219280916633897E-2</v>
      </c>
      <c r="AF256" s="2">
        <f>(Table2[[#This Row],[Current Week High]]/Table2[[#This Row],[Close Price]])-1</f>
        <v>1.6714766714766682E-2</v>
      </c>
      <c r="AG256" s="2">
        <f>(Table2[[#This Row],[Close Price]]/Table2[[#This Row],[Current Month Low]])-1</f>
        <v>0.16145251396648042</v>
      </c>
      <c r="AH256" s="2">
        <f>(Table2[[#This Row],[Current Month High]]/Table2[[#This Row],[Close Price]])-1</f>
        <v>1.6714766714766682E-2</v>
      </c>
      <c r="AI256">
        <v>8.3814333814333697</v>
      </c>
      <c r="AJ256">
        <v>93.215613382899605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0.1</v>
      </c>
      <c r="AM256" t="s">
        <v>10656</v>
      </c>
      <c r="AN256">
        <v>8.3699999999999992</v>
      </c>
      <c r="AO256" t="s">
        <v>10656</v>
      </c>
      <c r="AP256">
        <v>5.6121036645718998E-2</v>
      </c>
      <c r="AQ256">
        <f>(Table2[[#This Row],[Sharpe Ratio]]-AVERAGE(Table2[Sharpe Ratio]))/_xlfn.STDEV.P(Table2[Sharpe Ratio])</f>
        <v>-0.11857419152880976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2.3290198751514843</v>
      </c>
      <c r="AS256">
        <f>_xlfn.RANK.AVG(Table2[[#This Row],[1Y Return vs Nifty Z-Score]],Table2[1Y Return vs Nifty Z-Score])</f>
        <v>253</v>
      </c>
      <c r="AT256">
        <f>_xlfn.RANK.AVG(Table2[[#This Row],[6M Return vs Nifty Z-Score]],Table2[6M Return vs Nifty Z-Score])</f>
        <v>235</v>
      </c>
      <c r="AU256">
        <f>_xlfn.RANK.AVG(Table2[[#This Row],[Sharpe Ratio Z-Score]],Table2[Sharpe Ratio Z-Score])</f>
        <v>374</v>
      </c>
      <c r="AV256">
        <f>(Table2[[#This Row],[Rank 1Y]]+Table2[[#This Row],[Rank 6M]]+Table2[[#This Row],[Rank Sharpe]])/3</f>
        <v>287.33333333333331</v>
      </c>
    </row>
    <row r="257" spans="1:48" x14ac:dyDescent="0.3">
      <c r="A257" t="s">
        <v>147</v>
      </c>
      <c r="B257" t="s">
        <v>148</v>
      </c>
      <c r="C257" t="s">
        <v>6589</v>
      </c>
      <c r="D257" t="s">
        <v>80</v>
      </c>
      <c r="E257">
        <v>184873.65878784499</v>
      </c>
      <c r="F257">
        <v>2748.55</v>
      </c>
      <c r="G257">
        <v>25.839955300508102</v>
      </c>
      <c r="H257">
        <f>(Table2[[#This Row],[1Y Return vs Nifty]]-AVERAGE(Table2[1Y Return vs Nifty]))/_xlfn.STDEV.P(Table2[1Y Return vs Nifty])</f>
        <v>-9.1070264199577242E-2</v>
      </c>
      <c r="I257">
        <v>-3.4012453852189202</v>
      </c>
      <c r="J257">
        <f>(Table2[[#This Row],[1M Return vs Nifty]]-AVERAGE(Table2[1M Return vs Nifty]))/_xlfn.STDEV.P(Table2[1M Return vs Nifty])</f>
        <v>-0.51962222169253647</v>
      </c>
      <c r="K257">
        <v>13.500855756729999</v>
      </c>
      <c r="L257">
        <f>(Table2[[#This Row],[6M Return vs Nifty]]-AVERAGE(Table2[6M Return vs Nifty]))/_xlfn.STDEV.P(Table2[6M Return vs Nifty])</f>
        <v>0.1974663452521952</v>
      </c>
      <c r="M257">
        <v>7.6512097171194897</v>
      </c>
      <c r="N257">
        <f>(Table2[[#This Row],[1W Return vs Nifty]]-AVERAGE(Table2[1W Return vs Nifty]))/_xlfn.STDEV.P(Table2[1W Return vs Nifty])</f>
        <v>1.0602363525721095</v>
      </c>
      <c r="O257">
        <v>2665.04</v>
      </c>
      <c r="P257">
        <v>2633.50475312955</v>
      </c>
      <c r="Q257">
        <v>2349.2029175192902</v>
      </c>
      <c r="R257">
        <v>69.929218234546198</v>
      </c>
      <c r="S257" s="2">
        <f>(Table2[[#This Row],[Close Price]]-Table2[[#This Row],[20D EMA]])/Table2[[#This Row],[20D EMA]]</f>
        <v>3.1335364572389238E-2</v>
      </c>
      <c r="T257" s="2">
        <f>(Table2[[#This Row],[Close Price]]-Table2[[#This Row],[50D EMA]])/Table2[[#This Row],[50D EMA]]</f>
        <v>4.3685224692962918E-2</v>
      </c>
      <c r="U257" s="2">
        <f>(Table2[[#This Row],[Close Price]]-Table2[[#This Row],[200D EMA]])/Table2[[#This Row],[200D EMA]]</f>
        <v>0.16999258748682822</v>
      </c>
      <c r="V257">
        <v>1.110664139401</v>
      </c>
      <c r="W257">
        <v>2706.95</v>
      </c>
      <c r="X257">
        <v>2780.9</v>
      </c>
      <c r="Y257">
        <v>2557.0500000000002</v>
      </c>
      <c r="Z257">
        <v>2780.9</v>
      </c>
      <c r="AA257">
        <v>2505.0500000000002</v>
      </c>
      <c r="AB257">
        <v>2788.65</v>
      </c>
      <c r="AC257" s="2">
        <f>(Table2[[#This Row],[Close Price]]/Table2[[#This Row],[Day Low]])-1</f>
        <v>1.5367849424629432E-2</v>
      </c>
      <c r="AD257" s="2">
        <f>(Table2[[#This Row],[Day High]]/Table2[[#This Row],[Close Price]])-1</f>
        <v>1.1769842280475062E-2</v>
      </c>
      <c r="AE257" s="2">
        <f>(Table2[[#This Row],[Close Price]]/Table2[[#This Row],[Current Week Low]])-1</f>
        <v>7.4890987661563102E-2</v>
      </c>
      <c r="AF257" s="2">
        <f>(Table2[[#This Row],[Current Week High]]/Table2[[#This Row],[Close Price]])-1</f>
        <v>1.1769842280475062E-2</v>
      </c>
      <c r="AG257" s="2">
        <f>(Table2[[#This Row],[Close Price]]/Table2[[#This Row],[Current Month Low]])-1</f>
        <v>9.7203648629767825E-2</v>
      </c>
      <c r="AH257" s="2">
        <f>(Table2[[#This Row],[Current Month High]]/Table2[[#This Row],[Close Price]])-1</f>
        <v>1.4589510832984542E-2</v>
      </c>
      <c r="AI257">
        <v>4.70066034818357</v>
      </c>
      <c r="AJ257">
        <v>56.962476323316501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7.0000000000000007E-2</v>
      </c>
      <c r="AM257" t="s">
        <v>10656</v>
      </c>
      <c r="AN257">
        <v>4.8899999999999997</v>
      </c>
      <c r="AO257" t="s">
        <v>10656</v>
      </c>
      <c r="AP257">
        <v>8.4660732888865997E-2</v>
      </c>
      <c r="AQ257">
        <f>(Table2[[#This Row],[Sharpe Ratio]]-AVERAGE(Table2[Sharpe Ratio]))/_xlfn.STDEV.P(Table2[Sharpe Ratio])</f>
        <v>0.21001692378070258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0.85702713571289357</v>
      </c>
      <c r="AS257">
        <f>_xlfn.RANK.AVG(Table2[[#This Row],[1Y Return vs Nifty Z-Score]],Table2[1Y Return vs Nifty Z-Score])</f>
        <v>319</v>
      </c>
      <c r="AT257">
        <f>_xlfn.RANK.AVG(Table2[[#This Row],[6M Return vs Nifty Z-Score]],Table2[6M Return vs Nifty Z-Score])</f>
        <v>260</v>
      </c>
      <c r="AU257">
        <f>_xlfn.RANK.AVG(Table2[[#This Row],[Sharpe Ratio Z-Score]],Table2[Sharpe Ratio Z-Score])</f>
        <v>284</v>
      </c>
      <c r="AV257">
        <f>(Table2[[#This Row],[Rank 1Y]]+Table2[[#This Row],[Rank 6M]]+Table2[[#This Row],[Rank Sharpe]])/3</f>
        <v>287.66666666666669</v>
      </c>
    </row>
    <row r="258" spans="1:48" x14ac:dyDescent="0.3">
      <c r="A258" t="s">
        <v>1131</v>
      </c>
      <c r="B258" t="s">
        <v>1132</v>
      </c>
      <c r="C258" t="s">
        <v>10620</v>
      </c>
      <c r="D258" t="s">
        <v>86</v>
      </c>
      <c r="E258">
        <v>11188.249837130001</v>
      </c>
      <c r="F258">
        <v>232.55</v>
      </c>
      <c r="G258">
        <v>69.829859805348704</v>
      </c>
      <c r="H258">
        <f>(Table2[[#This Row],[1Y Return vs Nifty]]-AVERAGE(Table2[1Y Return vs Nifty]))/_xlfn.STDEV.P(Table2[1Y Return vs Nifty])</f>
        <v>0.59484867964175947</v>
      </c>
      <c r="I258">
        <v>7.7079338424288002</v>
      </c>
      <c r="J258">
        <f>(Table2[[#This Row],[1M Return vs Nifty]]-AVERAGE(Table2[1M Return vs Nifty]))/_xlfn.STDEV.P(Table2[1M Return vs Nifty])</f>
        <v>0.43330063190348395</v>
      </c>
      <c r="K258">
        <v>-2.8548469907672001</v>
      </c>
      <c r="L258">
        <f>(Table2[[#This Row],[6M Return vs Nifty]]-AVERAGE(Table2[6M Return vs Nifty]))/_xlfn.STDEV.P(Table2[6M Return vs Nifty])</f>
        <v>-0.35711915668127053</v>
      </c>
      <c r="M258">
        <v>-0.845705496531023</v>
      </c>
      <c r="N258">
        <f>(Table2[[#This Row],[1W Return vs Nifty]]-AVERAGE(Table2[1W Return vs Nifty]))/_xlfn.STDEV.P(Table2[1W Return vs Nifty])</f>
        <v>-0.80315968254664671</v>
      </c>
      <c r="O258">
        <v>228.05</v>
      </c>
      <c r="P258">
        <v>221.24230688402699</v>
      </c>
      <c r="Q258">
        <v>192.39387256755401</v>
      </c>
      <c r="R258">
        <v>54.3348822173512</v>
      </c>
      <c r="S258" s="2">
        <f>(Table2[[#This Row],[Close Price]]-Table2[[#This Row],[20D EMA]])/Table2[[#This Row],[20D EMA]]</f>
        <v>1.9732514799386099E-2</v>
      </c>
      <c r="T258" s="2">
        <f>(Table2[[#This Row],[Close Price]]-Table2[[#This Row],[50D EMA]])/Table2[[#This Row],[50D EMA]]</f>
        <v>5.110999462639125E-2</v>
      </c>
      <c r="U258" s="2">
        <f>(Table2[[#This Row],[Close Price]]-Table2[[#This Row],[200D EMA]])/Table2[[#This Row],[200D EMA]]</f>
        <v>0.20871832816996932</v>
      </c>
      <c r="V258">
        <v>1.0225047845525399</v>
      </c>
      <c r="W258">
        <v>229.47</v>
      </c>
      <c r="X258">
        <v>234</v>
      </c>
      <c r="Y258">
        <v>229</v>
      </c>
      <c r="Z258">
        <v>238.13</v>
      </c>
      <c r="AA258">
        <v>211.2</v>
      </c>
      <c r="AB258">
        <v>250.69</v>
      </c>
      <c r="AC258" s="2">
        <f>(Table2[[#This Row],[Close Price]]/Table2[[#This Row],[Day Low]])-1</f>
        <v>1.3422233843203957E-2</v>
      </c>
      <c r="AD258" s="2">
        <f>(Table2[[#This Row],[Day High]]/Table2[[#This Row],[Close Price]])-1</f>
        <v>6.2352182326381733E-3</v>
      </c>
      <c r="AE258" s="2">
        <f>(Table2[[#This Row],[Close Price]]/Table2[[#This Row],[Current Week Low]])-1</f>
        <v>1.5502183406113534E-2</v>
      </c>
      <c r="AF258" s="2">
        <f>(Table2[[#This Row],[Current Week High]]/Table2[[#This Row],[Close Price]])-1</f>
        <v>2.3994839819393654E-2</v>
      </c>
      <c r="AG258" s="2">
        <f>(Table2[[#This Row],[Close Price]]/Table2[[#This Row],[Current Month Low]])-1</f>
        <v>0.10108901515151536</v>
      </c>
      <c r="AH258" s="2">
        <f>(Table2[[#This Row],[Current Month High]]/Table2[[#This Row],[Close Price]])-1</f>
        <v>7.8004730165555758E-2</v>
      </c>
      <c r="AI258">
        <v>7.8004730165555696</v>
      </c>
      <c r="AJ258">
        <v>100.38776389487199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0.08</v>
      </c>
      <c r="AM258" t="s">
        <v>10656</v>
      </c>
      <c r="AN258">
        <v>9.33</v>
      </c>
      <c r="AO258" t="s">
        <v>10656</v>
      </c>
      <c r="AP258">
        <v>8.9048117014376996E-2</v>
      </c>
      <c r="AQ258">
        <f>(Table2[[#This Row],[Sharpe Ratio]]-AVERAGE(Table2[Sharpe Ratio]))/_xlfn.STDEV.P(Table2[Sharpe Ratio])</f>
        <v>0.26053096677578458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0.12840143909311075</v>
      </c>
      <c r="AS258">
        <f>_xlfn.RANK.AVG(Table2[[#This Row],[1Y Return vs Nifty Z-Score]],Table2[1Y Return vs Nifty Z-Score])</f>
        <v>153</v>
      </c>
      <c r="AT258">
        <f>_xlfn.RANK.AVG(Table2[[#This Row],[6M Return vs Nifty Z-Score]],Table2[6M Return vs Nifty Z-Score])</f>
        <v>440</v>
      </c>
      <c r="AU258">
        <f>_xlfn.RANK.AVG(Table2[[#This Row],[Sharpe Ratio Z-Score]],Table2[Sharpe Ratio Z-Score])</f>
        <v>273</v>
      </c>
      <c r="AV258">
        <f>(Table2[[#This Row],[Rank 1Y]]+Table2[[#This Row],[Rank 6M]]+Table2[[#This Row],[Rank Sharpe]])/3</f>
        <v>288.66666666666669</v>
      </c>
    </row>
    <row r="259" spans="1:48" x14ac:dyDescent="0.3">
      <c r="A259" t="s">
        <v>1964</v>
      </c>
      <c r="B259" t="s">
        <v>1965</v>
      </c>
      <c r="C259" t="s">
        <v>10624</v>
      </c>
      <c r="D259" t="s">
        <v>303</v>
      </c>
      <c r="E259">
        <v>3489.3871296000002</v>
      </c>
      <c r="F259">
        <v>343.6</v>
      </c>
      <c r="G259">
        <v>40.560381859261497</v>
      </c>
      <c r="H259">
        <f>(Table2[[#This Row],[1Y Return vs Nifty]]-AVERAGE(Table2[1Y Return vs Nifty]))/_xlfn.STDEV.P(Table2[1Y Return vs Nifty])</f>
        <v>0.13846011445725812</v>
      </c>
      <c r="I259">
        <v>10.3320131121824</v>
      </c>
      <c r="J259">
        <f>(Table2[[#This Row],[1M Return vs Nifty]]-AVERAGE(Table2[1M Return vs Nifty]))/_xlfn.STDEV.P(Table2[1M Return vs Nifty])</f>
        <v>0.65838882739974403</v>
      </c>
      <c r="K259">
        <v>20.478072010870299</v>
      </c>
      <c r="L259">
        <f>(Table2[[#This Row],[6M Return vs Nifty]]-AVERAGE(Table2[6M Return vs Nifty]))/_xlfn.STDEV.P(Table2[6M Return vs Nifty])</f>
        <v>0.4340482297568431</v>
      </c>
      <c r="M259">
        <v>5.5676780305865297</v>
      </c>
      <c r="N259">
        <f>(Table2[[#This Row],[1W Return vs Nifty]]-AVERAGE(Table2[1W Return vs Nifty]))/_xlfn.STDEV.P(Table2[1W Return vs Nifty])</f>
        <v>0.60331232942867896</v>
      </c>
      <c r="O259">
        <v>327.12</v>
      </c>
      <c r="P259">
        <v>313.89330591776798</v>
      </c>
      <c r="Q259">
        <v>268.70138132085702</v>
      </c>
      <c r="R259">
        <v>65.577470894362804</v>
      </c>
      <c r="S259" s="2">
        <f>(Table2[[#This Row],[Close Price]]-Table2[[#This Row],[20D EMA]])/Table2[[#This Row],[20D EMA]]</f>
        <v>5.0379065786255867E-2</v>
      </c>
      <c r="T259" s="2">
        <f>(Table2[[#This Row],[Close Price]]-Table2[[#This Row],[50D EMA]])/Table2[[#This Row],[50D EMA]]</f>
        <v>9.4639463544388042E-2</v>
      </c>
      <c r="U259" s="2">
        <f>(Table2[[#This Row],[Close Price]]-Table2[[#This Row],[200D EMA]])/Table2[[#This Row],[200D EMA]]</f>
        <v>0.27874296109295532</v>
      </c>
      <c r="V259">
        <v>0.83991054010170596</v>
      </c>
      <c r="W259">
        <v>340.2</v>
      </c>
      <c r="X259">
        <v>350.9</v>
      </c>
      <c r="Y259">
        <v>320</v>
      </c>
      <c r="Z259">
        <v>359</v>
      </c>
      <c r="AA259">
        <v>307</v>
      </c>
      <c r="AB259">
        <v>359</v>
      </c>
      <c r="AC259" s="2">
        <f>(Table2[[#This Row],[Close Price]]/Table2[[#This Row],[Day Low]])-1</f>
        <v>9.9941211052323453E-3</v>
      </c>
      <c r="AD259" s="2">
        <f>(Table2[[#This Row],[Day High]]/Table2[[#This Row],[Close Price]])-1</f>
        <v>2.1245634458672669E-2</v>
      </c>
      <c r="AE259" s="2">
        <f>(Table2[[#This Row],[Close Price]]/Table2[[#This Row],[Current Week Low]])-1</f>
        <v>7.3749999999999982E-2</v>
      </c>
      <c r="AF259" s="2">
        <f>(Table2[[#This Row],[Current Week High]]/Table2[[#This Row],[Close Price]])-1</f>
        <v>4.4819557625145556E-2</v>
      </c>
      <c r="AG259" s="2">
        <f>(Table2[[#This Row],[Close Price]]/Table2[[#This Row],[Current Month Low]])-1</f>
        <v>0.11921824104234524</v>
      </c>
      <c r="AH259" s="2">
        <f>(Table2[[#This Row],[Current Month High]]/Table2[[#This Row],[Close Price]])-1</f>
        <v>4.4819557625145556E-2</v>
      </c>
      <c r="AI259">
        <v>4.4819557625145503</v>
      </c>
      <c r="AJ259">
        <v>82.136231115822895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0.28999999999999998</v>
      </c>
      <c r="AM259" t="s">
        <v>10656</v>
      </c>
      <c r="AN259">
        <v>10.039999999999999</v>
      </c>
      <c r="AO259" t="s">
        <v>10656</v>
      </c>
      <c r="AP259">
        <v>4.6475661263494998E-2</v>
      </c>
      <c r="AQ259">
        <f>(Table2[[#This Row],[Sharpe Ratio]]-AVERAGE(Table2[Sharpe Ratio]))/_xlfn.STDEV.P(Table2[Sharpe Ratio])</f>
        <v>-0.22962599206032158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1.6045835089822025</v>
      </c>
      <c r="AS259">
        <f>_xlfn.RANK.AVG(Table2[[#This Row],[1Y Return vs Nifty Z-Score]],Table2[1Y Return vs Nifty Z-Score])</f>
        <v>261</v>
      </c>
      <c r="AT259">
        <f>_xlfn.RANK.AVG(Table2[[#This Row],[6M Return vs Nifty Z-Score]],Table2[6M Return vs Nifty Z-Score])</f>
        <v>201</v>
      </c>
      <c r="AU259">
        <f>_xlfn.RANK.AVG(Table2[[#This Row],[Sharpe Ratio Z-Score]],Table2[Sharpe Ratio Z-Score])</f>
        <v>405</v>
      </c>
      <c r="AV259">
        <f>(Table2[[#This Row],[Rank 1Y]]+Table2[[#This Row],[Rank 6M]]+Table2[[#This Row],[Rank Sharpe]])/3</f>
        <v>289</v>
      </c>
    </row>
    <row r="260" spans="1:48" x14ac:dyDescent="0.3">
      <c r="A260" t="s">
        <v>284</v>
      </c>
      <c r="B260" t="s">
        <v>285</v>
      </c>
      <c r="C260" t="s">
        <v>10618</v>
      </c>
      <c r="D260" t="s">
        <v>127</v>
      </c>
      <c r="E260">
        <v>97712.597293350002</v>
      </c>
      <c r="F260">
        <v>959.85</v>
      </c>
      <c r="G260">
        <v>17.601909999227001</v>
      </c>
      <c r="H260">
        <f>(Table2[[#This Row],[1Y Return vs Nifty]]-AVERAGE(Table2[1Y Return vs Nifty]))/_xlfn.STDEV.P(Table2[1Y Return vs Nifty])</f>
        <v>-0.21952317620237619</v>
      </c>
      <c r="I260">
        <v>-0.28533161528437301</v>
      </c>
      <c r="J260">
        <f>(Table2[[#This Row],[1M Return vs Nifty]]-AVERAGE(Table2[1M Return vs Nifty]))/_xlfn.STDEV.P(Table2[1M Return vs Nifty])</f>
        <v>-0.25234546070414871</v>
      </c>
      <c r="K260">
        <v>10.2808678542593</v>
      </c>
      <c r="L260">
        <f>(Table2[[#This Row],[6M Return vs Nifty]]-AVERAGE(Table2[6M Return vs Nifty]))/_xlfn.STDEV.P(Table2[6M Return vs Nifty])</f>
        <v>8.8283717352904093E-2</v>
      </c>
      <c r="M260">
        <v>1.6996848875658901</v>
      </c>
      <c r="N260">
        <f>(Table2[[#This Row],[1W Return vs Nifty]]-AVERAGE(Table2[1W Return vs Nifty]))/_xlfn.STDEV.P(Table2[1W Return vs Nifty])</f>
        <v>-0.24494882245288804</v>
      </c>
      <c r="O260">
        <v>952.76</v>
      </c>
      <c r="P260">
        <v>969.33575248153397</v>
      </c>
      <c r="Q260">
        <v>876.921390325282</v>
      </c>
      <c r="R260">
        <v>62.121367489766001</v>
      </c>
      <c r="S260" s="2">
        <f>(Table2[[#This Row],[Close Price]]-Table2[[#This Row],[20D EMA]])/Table2[[#This Row],[20D EMA]]</f>
        <v>7.4415382677694613E-3</v>
      </c>
      <c r="T260" s="2">
        <f>(Table2[[#This Row],[Close Price]]-Table2[[#This Row],[50D EMA]])/Table2[[#This Row],[50D EMA]]</f>
        <v>-9.7858275187416612E-3</v>
      </c>
      <c r="U260" s="2">
        <f>(Table2[[#This Row],[Close Price]]-Table2[[#This Row],[200D EMA]])/Table2[[#This Row],[200D EMA]]</f>
        <v>9.4567894670646344E-2</v>
      </c>
      <c r="V260">
        <v>0.74035439304995598</v>
      </c>
      <c r="W260">
        <v>957.8</v>
      </c>
      <c r="X260">
        <v>969</v>
      </c>
      <c r="Y260">
        <v>931.15</v>
      </c>
      <c r="Z260">
        <v>969</v>
      </c>
      <c r="AA260">
        <v>896</v>
      </c>
      <c r="AB260">
        <v>1006.65</v>
      </c>
      <c r="AC260" s="2">
        <f>(Table2[[#This Row],[Close Price]]/Table2[[#This Row],[Day Low]])-1</f>
        <v>2.1403215702653355E-3</v>
      </c>
      <c r="AD260" s="2">
        <f>(Table2[[#This Row],[Day High]]/Table2[[#This Row],[Close Price]])-1</f>
        <v>9.5327394905453389E-3</v>
      </c>
      <c r="AE260" s="2">
        <f>(Table2[[#This Row],[Close Price]]/Table2[[#This Row],[Current Week Low]])-1</f>
        <v>3.0822101702196347E-2</v>
      </c>
      <c r="AF260" s="2">
        <f>(Table2[[#This Row],[Current Week High]]/Table2[[#This Row],[Close Price]])-1</f>
        <v>9.5327394905453389E-3</v>
      </c>
      <c r="AG260" s="2">
        <f>(Table2[[#This Row],[Close Price]]/Table2[[#This Row],[Current Month Low]])-1</f>
        <v>7.1261160714285676E-2</v>
      </c>
      <c r="AH260" s="2">
        <f>(Table2[[#This Row],[Current Month High]]/Table2[[#This Row],[Close Price]])-1</f>
        <v>4.8757618377871514E-2</v>
      </c>
      <c r="AI260">
        <v>14.2886909412929</v>
      </c>
      <c r="AJ260">
        <v>65.036107290233801</v>
      </c>
      <c r="AK260" t="str">
        <f>IF(AND(Table2[[#This Row],[20D EMA]]&gt;Table2[[#This Row],[50D EMA]],Table2[[#This Row],[50D EMA]]&gt;Table2[[#This Row],[200D EMA]]),"Uptrend","Downtrend/NoTrend")</f>
        <v>Downtrend/NoTrend</v>
      </c>
      <c r="AL260">
        <v>-0.03</v>
      </c>
      <c r="AM260" t="s">
        <v>10655</v>
      </c>
      <c r="AN260">
        <v>3.73</v>
      </c>
      <c r="AO260" t="s">
        <v>10656</v>
      </c>
      <c r="AP260">
        <v>0.10833248931931</v>
      </c>
      <c r="AQ260">
        <f>(Table2[[#This Row],[Sharpe Ratio]]-AVERAGE(Table2[Sharpe Ratio]))/_xlfn.STDEV.P(Table2[Sharpe Ratio])</f>
        <v>0.48256112959657421</v>
      </c>
      <c r="AR2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0">
        <f>_xlfn.RANK.AVG(Table2[[#This Row],[1Y Return vs Nifty Z-Score]],Table2[1Y Return vs Nifty Z-Score])</f>
        <v>360</v>
      </c>
      <c r="AT260">
        <f>_xlfn.RANK.AVG(Table2[[#This Row],[6M Return vs Nifty Z-Score]],Table2[6M Return vs Nifty Z-Score])</f>
        <v>289</v>
      </c>
      <c r="AU260">
        <f>_xlfn.RANK.AVG(Table2[[#This Row],[Sharpe Ratio Z-Score]],Table2[Sharpe Ratio Z-Score])</f>
        <v>220</v>
      </c>
      <c r="AV260">
        <f>(Table2[[#This Row],[Rank 1Y]]+Table2[[#This Row],[Rank 6M]]+Table2[[#This Row],[Rank Sharpe]])/3</f>
        <v>289.66666666666669</v>
      </c>
    </row>
    <row r="261" spans="1:48" x14ac:dyDescent="0.3">
      <c r="A261" t="s">
        <v>415</v>
      </c>
      <c r="B261" t="s">
        <v>416</v>
      </c>
      <c r="C261" t="s">
        <v>10609</v>
      </c>
      <c r="D261" t="s">
        <v>417</v>
      </c>
      <c r="E261">
        <v>57180.0033545599</v>
      </c>
      <c r="F261">
        <v>370.8</v>
      </c>
      <c r="G261">
        <v>40.080021766381101</v>
      </c>
      <c r="H261">
        <f>(Table2[[#This Row],[1Y Return vs Nifty]]-AVERAGE(Table2[1Y Return vs Nifty]))/_xlfn.STDEV.P(Table2[1Y Return vs Nifty])</f>
        <v>0.1309700302826996</v>
      </c>
      <c r="I261">
        <v>9.87733257015317</v>
      </c>
      <c r="J261">
        <f>(Table2[[#This Row],[1M Return vs Nifty]]-AVERAGE(Table2[1M Return vs Nifty]))/_xlfn.STDEV.P(Table2[1M Return vs Nifty])</f>
        <v>0.61938725305239939</v>
      </c>
      <c r="K261">
        <v>18.490299621311799</v>
      </c>
      <c r="L261">
        <f>(Table2[[#This Row],[6M Return vs Nifty]]-AVERAGE(Table2[6M Return vs Nifty]))/_xlfn.STDEV.P(Table2[6M Return vs Nifty])</f>
        <v>0.3666472892156929</v>
      </c>
      <c r="M261">
        <v>2.3815994371780498</v>
      </c>
      <c r="N261">
        <f>(Table2[[#This Row],[1W Return vs Nifty]]-AVERAGE(Table2[1W Return vs Nifty]))/_xlfn.STDEV.P(Table2[1W Return vs Nifty])</f>
        <v>-9.5403153691157247E-2</v>
      </c>
      <c r="O261">
        <v>366.63</v>
      </c>
      <c r="P261">
        <v>349.20027872681698</v>
      </c>
      <c r="Q261">
        <v>297.31845890060202</v>
      </c>
      <c r="R261">
        <v>70.797630659998603</v>
      </c>
      <c r="S261" s="2">
        <f>(Table2[[#This Row],[Close Price]]-Table2[[#This Row],[20D EMA]])/Table2[[#This Row],[20D EMA]]</f>
        <v>1.1373864659193236E-2</v>
      </c>
      <c r="T261" s="2">
        <f>(Table2[[#This Row],[Close Price]]-Table2[[#This Row],[50D EMA]])/Table2[[#This Row],[50D EMA]]</f>
        <v>6.1854822544631254E-2</v>
      </c>
      <c r="U261" s="2">
        <f>(Table2[[#This Row],[Close Price]]-Table2[[#This Row],[200D EMA]])/Table2[[#This Row],[200D EMA]]</f>
        <v>0.24714759174762155</v>
      </c>
      <c r="V261">
        <v>0.56336300912105497</v>
      </c>
      <c r="W261">
        <v>370.1</v>
      </c>
      <c r="X261">
        <v>381</v>
      </c>
      <c r="Y261">
        <v>370</v>
      </c>
      <c r="Z261">
        <v>384.2</v>
      </c>
      <c r="AA261">
        <v>350.5</v>
      </c>
      <c r="AB261">
        <v>384.2</v>
      </c>
      <c r="AC261" s="2">
        <f>(Table2[[#This Row],[Close Price]]/Table2[[#This Row],[Day Low]])-1</f>
        <v>1.8913807079168343E-3</v>
      </c>
      <c r="AD261" s="2">
        <f>(Table2[[#This Row],[Day High]]/Table2[[#This Row],[Close Price]])-1</f>
        <v>2.7508090614886793E-2</v>
      </c>
      <c r="AE261" s="2">
        <f>(Table2[[#This Row],[Close Price]]/Table2[[#This Row],[Current Week Low]])-1</f>
        <v>2.1621621621621401E-3</v>
      </c>
      <c r="AF261" s="2">
        <f>(Table2[[#This Row],[Current Week High]]/Table2[[#This Row],[Close Price]])-1</f>
        <v>3.6138079827400249E-2</v>
      </c>
      <c r="AG261" s="2">
        <f>(Table2[[#This Row],[Close Price]]/Table2[[#This Row],[Current Month Low]])-1</f>
        <v>5.7917261055634883E-2</v>
      </c>
      <c r="AH261" s="2">
        <f>(Table2[[#This Row],[Current Month High]]/Table2[[#This Row],[Close Price]])-1</f>
        <v>3.6138079827400249E-2</v>
      </c>
      <c r="AI261">
        <v>3.61380798274002</v>
      </c>
      <c r="AJ261">
        <v>93.427230046948296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0.16</v>
      </c>
      <c r="AM261" t="s">
        <v>10656</v>
      </c>
      <c r="AN261">
        <v>3.91</v>
      </c>
      <c r="AO261" t="s">
        <v>10656</v>
      </c>
      <c r="AP261">
        <v>5.1997061201023001E-2</v>
      </c>
      <c r="AQ261">
        <f>(Table2[[#This Row],[Sharpe Ratio]]-AVERAGE(Table2[Sharpe Ratio]))/_xlfn.STDEV.P(Table2[Sharpe Ratio])</f>
        <v>-0.16605548492929886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0.85554593393033573</v>
      </c>
      <c r="AS261">
        <f>_xlfn.RANK.AVG(Table2[[#This Row],[1Y Return vs Nifty Z-Score]],Table2[1Y Return vs Nifty Z-Score])</f>
        <v>264</v>
      </c>
      <c r="AT261">
        <f>_xlfn.RANK.AVG(Table2[[#This Row],[6M Return vs Nifty Z-Score]],Table2[6M Return vs Nifty Z-Score])</f>
        <v>216</v>
      </c>
      <c r="AU261">
        <f>_xlfn.RANK.AVG(Table2[[#This Row],[Sharpe Ratio Z-Score]],Table2[Sharpe Ratio Z-Score])</f>
        <v>389</v>
      </c>
      <c r="AV261">
        <f>(Table2[[#This Row],[Rank 1Y]]+Table2[[#This Row],[Rank 6M]]+Table2[[#This Row],[Rank Sharpe]])/3</f>
        <v>289.66666666666669</v>
      </c>
    </row>
    <row r="262" spans="1:48" x14ac:dyDescent="0.3">
      <c r="A262" t="s">
        <v>903</v>
      </c>
      <c r="B262" t="s">
        <v>904</v>
      </c>
      <c r="C262" t="s">
        <v>10615</v>
      </c>
      <c r="D262" t="s">
        <v>51</v>
      </c>
      <c r="E262">
        <v>16858.45191987</v>
      </c>
      <c r="F262">
        <v>1263.05</v>
      </c>
      <c r="G262">
        <v>23.1291027135061</v>
      </c>
      <c r="H262">
        <f>(Table2[[#This Row],[1Y Return vs Nifty]]-AVERAGE(Table2[1Y Return vs Nifty]))/_xlfn.STDEV.P(Table2[1Y Return vs Nifty])</f>
        <v>-0.13333962496123469</v>
      </c>
      <c r="I262">
        <v>20.6484953862679</v>
      </c>
      <c r="J262">
        <f>(Table2[[#This Row],[1M Return vs Nifty]]-AVERAGE(Table2[1M Return vs Nifty]))/_xlfn.STDEV.P(Table2[1M Return vs Nifty])</f>
        <v>1.5433157447032388</v>
      </c>
      <c r="K262">
        <v>32.514072879886299</v>
      </c>
      <c r="L262">
        <f>(Table2[[#This Row],[6M Return vs Nifty]]-AVERAGE(Table2[6M Return vs Nifty]))/_xlfn.STDEV.P(Table2[6M Return vs Nifty])</f>
        <v>0.84216224884026625</v>
      </c>
      <c r="M262">
        <v>3.5985209923505699</v>
      </c>
      <c r="N262">
        <f>(Table2[[#This Row],[1W Return vs Nifty]]-AVERAGE(Table2[1W Return vs Nifty]))/_xlfn.STDEV.P(Table2[1W Return vs Nifty])</f>
        <v>0.17147096991031824</v>
      </c>
      <c r="O262">
        <v>1167.8499999999999</v>
      </c>
      <c r="P262">
        <v>1092.5912942506</v>
      </c>
      <c r="Q262">
        <v>951.17896057895496</v>
      </c>
      <c r="R262">
        <v>74.340690168002595</v>
      </c>
      <c r="S262" s="2">
        <f>(Table2[[#This Row],[Close Price]]-Table2[[#This Row],[20D EMA]])/Table2[[#This Row],[20D EMA]]</f>
        <v>8.1517318148734905E-2</v>
      </c>
      <c r="T262" s="2">
        <f>(Table2[[#This Row],[Close Price]]-Table2[[#This Row],[50D EMA]])/Table2[[#This Row],[50D EMA]]</f>
        <v>0.15601323811235043</v>
      </c>
      <c r="U262" s="2">
        <f>(Table2[[#This Row],[Close Price]]-Table2[[#This Row],[200D EMA]])/Table2[[#This Row],[200D EMA]]</f>
        <v>0.32787840390331824</v>
      </c>
      <c r="V262">
        <v>1.1249787880044699</v>
      </c>
      <c r="W262">
        <v>1206</v>
      </c>
      <c r="X262">
        <v>1279.6500000000001</v>
      </c>
      <c r="Y262">
        <v>1175.9000000000001</v>
      </c>
      <c r="Z262">
        <v>1279.6500000000001</v>
      </c>
      <c r="AA262">
        <v>1051.05</v>
      </c>
      <c r="AB262">
        <v>1279.6500000000001</v>
      </c>
      <c r="AC262" s="2">
        <f>(Table2[[#This Row],[Close Price]]/Table2[[#This Row],[Day Low]])-1</f>
        <v>4.730514096185745E-2</v>
      </c>
      <c r="AD262" s="2">
        <f>(Table2[[#This Row],[Day High]]/Table2[[#This Row],[Close Price]])-1</f>
        <v>1.3142789279917855E-2</v>
      </c>
      <c r="AE262" s="2">
        <f>(Table2[[#This Row],[Close Price]]/Table2[[#This Row],[Current Week Low]])-1</f>
        <v>7.4113445020834945E-2</v>
      </c>
      <c r="AF262" s="2">
        <f>(Table2[[#This Row],[Current Week High]]/Table2[[#This Row],[Close Price]])-1</f>
        <v>1.3142789279917855E-2</v>
      </c>
      <c r="AG262" s="2">
        <f>(Table2[[#This Row],[Close Price]]/Table2[[#This Row],[Current Month Low]])-1</f>
        <v>0.20170305884591611</v>
      </c>
      <c r="AH262" s="2">
        <f>(Table2[[#This Row],[Current Month High]]/Table2[[#This Row],[Close Price]])-1</f>
        <v>1.3142789279917855E-2</v>
      </c>
      <c r="AI262">
        <v>1.3142789279917799</v>
      </c>
      <c r="AJ262">
        <v>59.405565722218697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0.15</v>
      </c>
      <c r="AM262" t="s">
        <v>10656</v>
      </c>
      <c r="AN262">
        <v>14.12</v>
      </c>
      <c r="AO262" t="s">
        <v>10656</v>
      </c>
      <c r="AP262">
        <v>4.4512152791904999E-2</v>
      </c>
      <c r="AQ262">
        <f>(Table2[[#This Row],[Sharpe Ratio]]-AVERAGE(Table2[Sharpe Ratio]))/_xlfn.STDEV.P(Table2[Sharpe Ratio])</f>
        <v>-0.25223280024435607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2.1713765382482326</v>
      </c>
      <c r="AS262">
        <f>_xlfn.RANK.AVG(Table2[[#This Row],[1Y Return vs Nifty Z-Score]],Table2[1Y Return vs Nifty Z-Score])</f>
        <v>335</v>
      </c>
      <c r="AT262">
        <f>_xlfn.RANK.AVG(Table2[[#This Row],[6M Return vs Nifty Z-Score]],Table2[6M Return vs Nifty Z-Score])</f>
        <v>124</v>
      </c>
      <c r="AU262">
        <f>_xlfn.RANK.AVG(Table2[[#This Row],[Sharpe Ratio Z-Score]],Table2[Sharpe Ratio Z-Score])</f>
        <v>411</v>
      </c>
      <c r="AV262">
        <f>(Table2[[#This Row],[Rank 1Y]]+Table2[[#This Row],[Rank 6M]]+Table2[[#This Row],[Rank Sharpe]])/3</f>
        <v>290</v>
      </c>
    </row>
    <row r="263" spans="1:48" x14ac:dyDescent="0.3">
      <c r="A263" t="s">
        <v>627</v>
      </c>
      <c r="B263" t="s">
        <v>628</v>
      </c>
      <c r="C263" t="s">
        <v>10622</v>
      </c>
      <c r="D263" t="s">
        <v>263</v>
      </c>
      <c r="E263">
        <v>30048.367973759901</v>
      </c>
      <c r="F263">
        <v>1568.1</v>
      </c>
      <c r="G263">
        <v>9.6709532626566492</v>
      </c>
      <c r="H263">
        <f>(Table2[[#This Row],[1Y Return vs Nifty]]-AVERAGE(Table2[1Y Return vs Nifty]))/_xlfn.STDEV.P(Table2[1Y Return vs Nifty])</f>
        <v>-0.34318776537649132</v>
      </c>
      <c r="I263">
        <v>-7.4116441868027003</v>
      </c>
      <c r="J263">
        <f>(Table2[[#This Row],[1M Return vs Nifty]]-AVERAGE(Table2[1M Return vs Nifty]))/_xlfn.STDEV.P(Table2[1M Return vs Nifty])</f>
        <v>-0.86362609378349653</v>
      </c>
      <c r="K263">
        <v>32.050956344996003</v>
      </c>
      <c r="L263">
        <f>(Table2[[#This Row],[6M Return vs Nifty]]-AVERAGE(Table2[6M Return vs Nifty]))/_xlfn.STDEV.P(Table2[6M Return vs Nifty])</f>
        <v>0.82645899720253857</v>
      </c>
      <c r="M263">
        <v>-1.53704183251854</v>
      </c>
      <c r="N263">
        <f>(Table2[[#This Row],[1W Return vs Nifty]]-AVERAGE(Table2[1W Return vs Nifty]))/_xlfn.STDEV.P(Table2[1W Return vs Nifty])</f>
        <v>-0.95477157404146662</v>
      </c>
      <c r="O263">
        <v>1600.65</v>
      </c>
      <c r="P263">
        <v>1618.43955392627</v>
      </c>
      <c r="Q263">
        <v>1419.37170156503</v>
      </c>
      <c r="R263">
        <v>47.1041228071457</v>
      </c>
      <c r="S263" s="2">
        <f>(Table2[[#This Row],[Close Price]]-Table2[[#This Row],[20D EMA]])/Table2[[#This Row],[20D EMA]]</f>
        <v>-2.0335488707712603E-2</v>
      </c>
      <c r="T263" s="2">
        <f>(Table2[[#This Row],[Close Price]]-Table2[[#This Row],[50D EMA]])/Table2[[#This Row],[50D EMA]]</f>
        <v>-3.1103759052445529E-2</v>
      </c>
      <c r="U263" s="2">
        <f>(Table2[[#This Row],[Close Price]]-Table2[[#This Row],[200D EMA]])/Table2[[#This Row],[200D EMA]]</f>
        <v>0.10478460171565974</v>
      </c>
      <c r="V263">
        <v>0.82264019976778702</v>
      </c>
      <c r="W263">
        <v>1555.3</v>
      </c>
      <c r="X263">
        <v>1593</v>
      </c>
      <c r="Y263">
        <v>1528</v>
      </c>
      <c r="Z263">
        <v>1667</v>
      </c>
      <c r="AA263">
        <v>1506.8</v>
      </c>
      <c r="AB263">
        <v>1735.15</v>
      </c>
      <c r="AC263" s="2">
        <f>(Table2[[#This Row],[Close Price]]/Table2[[#This Row],[Day Low]])-1</f>
        <v>8.2299234874301241E-3</v>
      </c>
      <c r="AD263" s="2">
        <f>(Table2[[#This Row],[Day High]]/Table2[[#This Row],[Close Price]])-1</f>
        <v>1.5879089343791897E-2</v>
      </c>
      <c r="AE263" s="2">
        <f>(Table2[[#This Row],[Close Price]]/Table2[[#This Row],[Current Week Low]])-1</f>
        <v>2.6243455497382051E-2</v>
      </c>
      <c r="AF263" s="2">
        <f>(Table2[[#This Row],[Current Week High]]/Table2[[#This Row],[Close Price]])-1</f>
        <v>6.3069957273133248E-2</v>
      </c>
      <c r="AG263" s="2">
        <f>(Table2[[#This Row],[Close Price]]/Table2[[#This Row],[Current Month Low]])-1</f>
        <v>4.0682240509689382E-2</v>
      </c>
      <c r="AH263" s="2">
        <f>(Table2[[#This Row],[Current Month High]]/Table2[[#This Row],[Close Price]])-1</f>
        <v>0.10653019577833067</v>
      </c>
      <c r="AI263">
        <v>17.4127925514954</v>
      </c>
      <c r="AJ263">
        <v>52.895865834633298</v>
      </c>
      <c r="AK263" t="str">
        <f>IF(AND(Table2[[#This Row],[20D EMA]]&gt;Table2[[#This Row],[50D EMA]],Table2[[#This Row],[50D EMA]]&gt;Table2[[#This Row],[200D EMA]]),"Uptrend","Downtrend/NoTrend")</f>
        <v>Downtrend/NoTrend</v>
      </c>
      <c r="AL263">
        <v>-0.09</v>
      </c>
      <c r="AM263" t="s">
        <v>10655</v>
      </c>
      <c r="AN263">
        <v>-4.4800000000000004</v>
      </c>
      <c r="AO263" t="s">
        <v>10655</v>
      </c>
      <c r="AP263">
        <v>6.9584969180911005E-2</v>
      </c>
      <c r="AQ263">
        <f>(Table2[[#This Row],[Sharpe Ratio]]-AVERAGE(Table2[Sharpe Ratio]))/_xlfn.STDEV.P(Table2[Sharpe Ratio])</f>
        <v>3.6442476150444214E-2</v>
      </c>
      <c r="AR2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3">
        <f>_xlfn.RANK.AVG(Table2[[#This Row],[1Y Return vs Nifty Z-Score]],Table2[1Y Return vs Nifty Z-Score])</f>
        <v>401</v>
      </c>
      <c r="AT263">
        <f>_xlfn.RANK.AVG(Table2[[#This Row],[6M Return vs Nifty Z-Score]],Table2[6M Return vs Nifty Z-Score])</f>
        <v>128</v>
      </c>
      <c r="AU263">
        <f>_xlfn.RANK.AVG(Table2[[#This Row],[Sharpe Ratio Z-Score]],Table2[Sharpe Ratio Z-Score])</f>
        <v>343</v>
      </c>
      <c r="AV263">
        <f>(Table2[[#This Row],[Rank 1Y]]+Table2[[#This Row],[Rank 6M]]+Table2[[#This Row],[Rank Sharpe]])/3</f>
        <v>290.66666666666669</v>
      </c>
    </row>
    <row r="264" spans="1:48" x14ac:dyDescent="0.3">
      <c r="A264" t="s">
        <v>1125</v>
      </c>
      <c r="B264" t="s">
        <v>1126</v>
      </c>
      <c r="C264" t="s">
        <v>10619</v>
      </c>
      <c r="D264" t="s">
        <v>130</v>
      </c>
      <c r="E264">
        <v>11237.64806489</v>
      </c>
      <c r="F264">
        <v>1309.3499999999999</v>
      </c>
      <c r="G264">
        <v>44.561409028946102</v>
      </c>
      <c r="H264">
        <f>(Table2[[#This Row],[1Y Return vs Nifty]]-AVERAGE(Table2[1Y Return vs Nifty]))/_xlfn.STDEV.P(Table2[1Y Return vs Nifty])</f>
        <v>0.20084670886799544</v>
      </c>
      <c r="I264">
        <v>4.9527129589289398</v>
      </c>
      <c r="J264">
        <f>(Table2[[#This Row],[1M Return vs Nifty]]-AVERAGE(Table2[1M Return vs Nifty]))/_xlfn.STDEV.P(Table2[1M Return vs Nifty])</f>
        <v>0.196963374866722</v>
      </c>
      <c r="K264">
        <v>29.539619397355199</v>
      </c>
      <c r="L264">
        <f>(Table2[[#This Row],[6M Return vs Nifty]]-AVERAGE(Table2[6M Return vs Nifty]))/_xlfn.STDEV.P(Table2[6M Return vs Nifty])</f>
        <v>0.74130514700526984</v>
      </c>
      <c r="M264">
        <v>6.5090626762930599</v>
      </c>
      <c r="N264">
        <f>(Table2[[#This Row],[1W Return vs Nifty]]-AVERAGE(Table2[1W Return vs Nifty]))/_xlfn.STDEV.P(Table2[1W Return vs Nifty])</f>
        <v>0.80976047822426778</v>
      </c>
      <c r="O264">
        <v>1252.8</v>
      </c>
      <c r="P264">
        <v>1168.33484221193</v>
      </c>
      <c r="Q264">
        <v>977.08356677630695</v>
      </c>
      <c r="R264">
        <v>60.588067861635601</v>
      </c>
      <c r="S264" s="2">
        <f>(Table2[[#This Row],[Close Price]]-Table2[[#This Row],[20D EMA]])/Table2[[#This Row],[20D EMA]]</f>
        <v>4.5138888888888853E-2</v>
      </c>
      <c r="T264" s="2">
        <f>(Table2[[#This Row],[Close Price]]-Table2[[#This Row],[50D EMA]])/Table2[[#This Row],[50D EMA]]</f>
        <v>0.12069755406857112</v>
      </c>
      <c r="U264" s="2">
        <f>(Table2[[#This Row],[Close Price]]-Table2[[#This Row],[200D EMA]])/Table2[[#This Row],[200D EMA]]</f>
        <v>0.34005938132798613</v>
      </c>
      <c r="V264">
        <v>1.03754771963948</v>
      </c>
      <c r="W264">
        <v>1299</v>
      </c>
      <c r="X264">
        <v>1328.55</v>
      </c>
      <c r="Y264">
        <v>1259.5</v>
      </c>
      <c r="Z264">
        <v>1383.95</v>
      </c>
      <c r="AA264">
        <v>1138</v>
      </c>
      <c r="AB264">
        <v>1383.95</v>
      </c>
      <c r="AC264" s="2">
        <f>(Table2[[#This Row],[Close Price]]/Table2[[#This Row],[Day Low]])-1</f>
        <v>7.9676674364894673E-3</v>
      </c>
      <c r="AD264" s="2">
        <f>(Table2[[#This Row],[Day High]]/Table2[[#This Row],[Close Price]])-1</f>
        <v>1.4663764463283435E-2</v>
      </c>
      <c r="AE264" s="2">
        <f>(Table2[[#This Row],[Close Price]]/Table2[[#This Row],[Current Week Low]])-1</f>
        <v>3.957919809448196E-2</v>
      </c>
      <c r="AF264" s="2">
        <f>(Table2[[#This Row],[Current Week High]]/Table2[[#This Row],[Close Price]])-1</f>
        <v>5.6974834841715394E-2</v>
      </c>
      <c r="AG264" s="2">
        <f>(Table2[[#This Row],[Close Price]]/Table2[[#This Row],[Current Month Low]])-1</f>
        <v>0.15057117750439364</v>
      </c>
      <c r="AH264" s="2">
        <f>(Table2[[#This Row],[Current Month High]]/Table2[[#This Row],[Close Price]])-1</f>
        <v>5.6974834841715394E-2</v>
      </c>
      <c r="AI264">
        <v>5.6974834841715296</v>
      </c>
      <c r="AJ264">
        <v>88.925762931967299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0.12</v>
      </c>
      <c r="AM264" t="s">
        <v>10656</v>
      </c>
      <c r="AN264">
        <v>13.38</v>
      </c>
      <c r="AO264" t="s">
        <v>10656</v>
      </c>
      <c r="AP264">
        <v>1.8481224051426E-2</v>
      </c>
      <c r="AQ264">
        <f>(Table2[[#This Row],[Sharpe Ratio]]-AVERAGE(Table2[Sharpe Ratio]))/_xlfn.STDEV.P(Table2[Sharpe Ratio])</f>
        <v>-0.55193928045716922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1.3969364285070858</v>
      </c>
      <c r="AS264">
        <f>_xlfn.RANK.AVG(Table2[[#This Row],[1Y Return vs Nifty Z-Score]],Table2[1Y Return vs Nifty Z-Score])</f>
        <v>239</v>
      </c>
      <c r="AT264">
        <f>_xlfn.RANK.AVG(Table2[[#This Row],[6M Return vs Nifty Z-Score]],Table2[6M Return vs Nifty Z-Score])</f>
        <v>143</v>
      </c>
      <c r="AU264">
        <f>_xlfn.RANK.AVG(Table2[[#This Row],[Sharpe Ratio Z-Score]],Table2[Sharpe Ratio Z-Score])</f>
        <v>491</v>
      </c>
      <c r="AV264">
        <f>(Table2[[#This Row],[Rank 1Y]]+Table2[[#This Row],[Rank 6M]]+Table2[[#This Row],[Rank Sharpe]])/3</f>
        <v>291</v>
      </c>
    </row>
    <row r="265" spans="1:48" x14ac:dyDescent="0.3">
      <c r="A265" t="s">
        <v>1288</v>
      </c>
      <c r="B265" t="s">
        <v>1289</v>
      </c>
      <c r="C265" t="s">
        <v>10623</v>
      </c>
      <c r="D265" t="s">
        <v>139</v>
      </c>
      <c r="E265">
        <v>8896.8526579649897</v>
      </c>
      <c r="F265">
        <v>625.5</v>
      </c>
      <c r="G265">
        <v>43.963648934126397</v>
      </c>
      <c r="H265">
        <f>(Table2[[#This Row],[1Y Return vs Nifty]]-AVERAGE(Table2[1Y Return vs Nifty]))/_xlfn.STDEV.P(Table2[1Y Return vs Nifty])</f>
        <v>0.19152604819540608</v>
      </c>
      <c r="I265">
        <v>-1.84827847907381</v>
      </c>
      <c r="J265">
        <f>(Table2[[#This Row],[1M Return vs Nifty]]-AVERAGE(Table2[1M Return vs Nifty]))/_xlfn.STDEV.P(Table2[1M Return vs Nifty])</f>
        <v>-0.3864118714570286</v>
      </c>
      <c r="K265">
        <v>17.1904253273084</v>
      </c>
      <c r="L265">
        <f>(Table2[[#This Row],[6M Return vs Nifty]]-AVERAGE(Table2[6M Return vs Nifty]))/_xlfn.STDEV.P(Table2[6M Return vs Nifty])</f>
        <v>0.32257144307691432</v>
      </c>
      <c r="M265">
        <v>1.8701615665440801</v>
      </c>
      <c r="N265">
        <f>(Table2[[#This Row],[1W Return vs Nifty]]-AVERAGE(Table2[1W Return vs Nifty]))/_xlfn.STDEV.P(Table2[1W Return vs Nifty])</f>
        <v>-0.2075628347502175</v>
      </c>
      <c r="O265">
        <v>592.73</v>
      </c>
      <c r="P265">
        <v>569.47529996288904</v>
      </c>
      <c r="Q265">
        <v>493.25519470872399</v>
      </c>
      <c r="R265">
        <v>58.963163808782703</v>
      </c>
      <c r="S265" s="2">
        <f>(Table2[[#This Row],[Close Price]]-Table2[[#This Row],[20D EMA]])/Table2[[#This Row],[20D EMA]]</f>
        <v>5.5286555429959645E-2</v>
      </c>
      <c r="T265" s="2">
        <f>(Table2[[#This Row],[Close Price]]-Table2[[#This Row],[50D EMA]])/Table2[[#This Row],[50D EMA]]</f>
        <v>9.8379508366318813E-2</v>
      </c>
      <c r="U265" s="2">
        <f>(Table2[[#This Row],[Close Price]]-Table2[[#This Row],[200D EMA]])/Table2[[#This Row],[200D EMA]]</f>
        <v>0.26810625961956452</v>
      </c>
      <c r="V265">
        <v>0.51371761966394203</v>
      </c>
      <c r="W265">
        <v>610.54999999999995</v>
      </c>
      <c r="X265">
        <v>635</v>
      </c>
      <c r="Y265">
        <v>581.4</v>
      </c>
      <c r="Z265">
        <v>635</v>
      </c>
      <c r="AA265">
        <v>543.15</v>
      </c>
      <c r="AB265">
        <v>635</v>
      </c>
      <c r="AC265" s="2">
        <f>(Table2[[#This Row],[Close Price]]/Table2[[#This Row],[Day Low]])-1</f>
        <v>2.448611907296705E-2</v>
      </c>
      <c r="AD265" s="2">
        <f>(Table2[[#This Row],[Day High]]/Table2[[#This Row],[Close Price]])-1</f>
        <v>1.5187849720223801E-2</v>
      </c>
      <c r="AE265" s="2">
        <f>(Table2[[#This Row],[Close Price]]/Table2[[#This Row],[Current Week Low]])-1</f>
        <v>7.5851393188854477E-2</v>
      </c>
      <c r="AF265" s="2">
        <f>(Table2[[#This Row],[Current Week High]]/Table2[[#This Row],[Close Price]])-1</f>
        <v>1.5187849720223801E-2</v>
      </c>
      <c r="AG265" s="2">
        <f>(Table2[[#This Row],[Close Price]]/Table2[[#This Row],[Current Month Low]])-1</f>
        <v>0.15161557580778795</v>
      </c>
      <c r="AH265" s="2">
        <f>(Table2[[#This Row],[Current Month High]]/Table2[[#This Row],[Close Price]])-1</f>
        <v>1.5187849720223801E-2</v>
      </c>
      <c r="AI265">
        <v>11.7505995203836</v>
      </c>
      <c r="AJ265">
        <v>78.078291814946596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0.32</v>
      </c>
      <c r="AM265" t="s">
        <v>10656</v>
      </c>
      <c r="AN265">
        <v>12.9</v>
      </c>
      <c r="AO265" t="s">
        <v>10656</v>
      </c>
      <c r="AP265">
        <v>4.7500901239816998E-2</v>
      </c>
      <c r="AQ265">
        <f>(Table2[[#This Row],[Sharpe Ratio]]-AVERAGE(Table2[Sharpe Ratio]))/_xlfn.STDEV.P(Table2[Sharpe Ratio])</f>
        <v>-0.21782191592687508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-0.29769913086180078</v>
      </c>
      <c r="AS265">
        <f>_xlfn.RANK.AVG(Table2[[#This Row],[1Y Return vs Nifty Z-Score]],Table2[1Y Return vs Nifty Z-Score])</f>
        <v>242</v>
      </c>
      <c r="AT265">
        <f>_xlfn.RANK.AVG(Table2[[#This Row],[6M Return vs Nifty Z-Score]],Table2[6M Return vs Nifty Z-Score])</f>
        <v>229</v>
      </c>
      <c r="AU265">
        <f>_xlfn.RANK.AVG(Table2[[#This Row],[Sharpe Ratio Z-Score]],Table2[Sharpe Ratio Z-Score])</f>
        <v>402</v>
      </c>
      <c r="AV265">
        <f>(Table2[[#This Row],[Rank 1Y]]+Table2[[#This Row],[Rank 6M]]+Table2[[#This Row],[Rank Sharpe]])/3</f>
        <v>291</v>
      </c>
    </row>
    <row r="266" spans="1:48" x14ac:dyDescent="0.3">
      <c r="A266" t="s">
        <v>564</v>
      </c>
      <c r="B266" t="s">
        <v>565</v>
      </c>
      <c r="C266" t="s">
        <v>10613</v>
      </c>
      <c r="D266" t="s">
        <v>186</v>
      </c>
      <c r="E266">
        <v>35343.404999999999</v>
      </c>
      <c r="F266">
        <v>809.1</v>
      </c>
      <c r="G266">
        <v>23.965602443583698</v>
      </c>
      <c r="H266">
        <f>(Table2[[#This Row],[1Y Return vs Nifty]]-AVERAGE(Table2[1Y Return vs Nifty]))/_xlfn.STDEV.P(Table2[1Y Return vs Nifty])</f>
        <v>-0.12029638202090842</v>
      </c>
      <c r="I266">
        <v>-0.26904429148608799</v>
      </c>
      <c r="J266">
        <f>(Table2[[#This Row],[1M Return vs Nifty]]-AVERAGE(Table2[1M Return vs Nifty]))/_xlfn.STDEV.P(Table2[1M Return vs Nifty])</f>
        <v>-0.25094836711575125</v>
      </c>
      <c r="K266">
        <v>64.772429260509895</v>
      </c>
      <c r="L266">
        <f>(Table2[[#This Row],[6M Return vs Nifty]]-AVERAGE(Table2[6M Return vs Nifty]))/_xlfn.STDEV.P(Table2[6M Return vs Nifty])</f>
        <v>1.9359713649074031</v>
      </c>
      <c r="M266">
        <v>-0.52148834229008501</v>
      </c>
      <c r="N266">
        <f>(Table2[[#This Row],[1W Return vs Nifty]]-AVERAGE(Table2[1W Return vs Nifty]))/_xlfn.STDEV.P(Table2[1W Return vs Nifty])</f>
        <v>-0.73205800099055962</v>
      </c>
      <c r="O266">
        <v>797.7</v>
      </c>
      <c r="P266">
        <v>752.69945596580203</v>
      </c>
      <c r="Q266">
        <v>605.68219346454998</v>
      </c>
      <c r="R266">
        <v>54.777721612432501</v>
      </c>
      <c r="S266" s="2">
        <f>(Table2[[#This Row],[Close Price]]-Table2[[#This Row],[20D EMA]])/Table2[[#This Row],[20D EMA]]</f>
        <v>1.429108687476492E-2</v>
      </c>
      <c r="T266" s="2">
        <f>(Table2[[#This Row],[Close Price]]-Table2[[#This Row],[50D EMA]])/Table2[[#This Row],[50D EMA]]</f>
        <v>7.4931028031406582E-2</v>
      </c>
      <c r="U266" s="2">
        <f>(Table2[[#This Row],[Close Price]]-Table2[[#This Row],[200D EMA]])/Table2[[#This Row],[200D EMA]]</f>
        <v>0.33584907849425805</v>
      </c>
      <c r="V266">
        <v>0.22936057967729701</v>
      </c>
      <c r="W266">
        <v>803.65</v>
      </c>
      <c r="X266">
        <v>832.9</v>
      </c>
      <c r="Y266">
        <v>794.4</v>
      </c>
      <c r="Z266">
        <v>832.9</v>
      </c>
      <c r="AA266">
        <v>736.35</v>
      </c>
      <c r="AB266">
        <v>849.5</v>
      </c>
      <c r="AC266" s="2">
        <f>(Table2[[#This Row],[Close Price]]/Table2[[#This Row],[Day Low]])-1</f>
        <v>6.781559136439963E-3</v>
      </c>
      <c r="AD266" s="2">
        <f>(Table2[[#This Row],[Day High]]/Table2[[#This Row],[Close Price]])-1</f>
        <v>2.9415399826968169E-2</v>
      </c>
      <c r="AE266" s="2">
        <f>(Table2[[#This Row],[Close Price]]/Table2[[#This Row],[Current Week Low]])-1</f>
        <v>1.8504531722054463E-2</v>
      </c>
      <c r="AF266" s="2">
        <f>(Table2[[#This Row],[Current Week High]]/Table2[[#This Row],[Close Price]])-1</f>
        <v>2.9415399826968169E-2</v>
      </c>
      <c r="AG266" s="2">
        <f>(Table2[[#This Row],[Close Price]]/Table2[[#This Row],[Current Month Low]])-1</f>
        <v>9.8798125891220279E-2</v>
      </c>
      <c r="AH266" s="2">
        <f>(Table2[[#This Row],[Current Month High]]/Table2[[#This Row],[Close Price]])-1</f>
        <v>4.9932023235693901E-2</v>
      </c>
      <c r="AI266">
        <v>4.9932023235693901</v>
      </c>
      <c r="AJ266">
        <v>93.982258451210697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0.12</v>
      </c>
      <c r="AM266" t="s">
        <v>10656</v>
      </c>
      <c r="AN266">
        <v>4.6100000000000003</v>
      </c>
      <c r="AO266" t="s">
        <v>10656</v>
      </c>
      <c r="AP266">
        <v>7.0343464488689996E-3</v>
      </c>
      <c r="AQ266">
        <f>(Table2[[#This Row],[Sharpe Ratio]]-AVERAGE(Table2[Sharpe Ratio]))/_xlfn.STDEV.P(Table2[Sharpe Ratio])</f>
        <v>-0.68373263404406526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0.14893598073611847</v>
      </c>
      <c r="AS266">
        <f>_xlfn.RANK.AVG(Table2[[#This Row],[1Y Return vs Nifty Z-Score]],Table2[1Y Return vs Nifty Z-Score])</f>
        <v>329</v>
      </c>
      <c r="AT266">
        <f>_xlfn.RANK.AVG(Table2[[#This Row],[6M Return vs Nifty Z-Score]],Table2[6M Return vs Nifty Z-Score])</f>
        <v>35</v>
      </c>
      <c r="AU266">
        <f>_xlfn.RANK.AVG(Table2[[#This Row],[Sharpe Ratio Z-Score]],Table2[Sharpe Ratio Z-Score])</f>
        <v>513</v>
      </c>
      <c r="AV266">
        <f>(Table2[[#This Row],[Rank 1Y]]+Table2[[#This Row],[Rank 6M]]+Table2[[#This Row],[Rank Sharpe]])/3</f>
        <v>292.33333333333331</v>
      </c>
    </row>
    <row r="267" spans="1:48" x14ac:dyDescent="0.3">
      <c r="A267" t="s">
        <v>523</v>
      </c>
      <c r="B267" t="s">
        <v>524</v>
      </c>
      <c r="C267" t="s">
        <v>10615</v>
      </c>
      <c r="D267" t="s">
        <v>281</v>
      </c>
      <c r="E267">
        <v>40088.277658799998</v>
      </c>
      <c r="F267">
        <v>551.20000000000005</v>
      </c>
      <c r="G267">
        <v>42.8533424482914</v>
      </c>
      <c r="H267">
        <f>(Table2[[#This Row],[1Y Return vs Nifty]]-AVERAGE(Table2[1Y Return vs Nifty]))/_xlfn.STDEV.P(Table2[1Y Return vs Nifty])</f>
        <v>0.1742134338427124</v>
      </c>
      <c r="I267">
        <v>5.80206107119389</v>
      </c>
      <c r="J267">
        <f>(Table2[[#This Row],[1M Return vs Nifty]]-AVERAGE(Table2[1M Return vs Nifty]))/_xlfn.STDEV.P(Table2[1M Return vs Nifty])</f>
        <v>0.26981873260742933</v>
      </c>
      <c r="K267">
        <v>13.920533861208201</v>
      </c>
      <c r="L267">
        <f>(Table2[[#This Row],[6M Return vs Nifty]]-AVERAGE(Table2[6M Return vs Nifty]))/_xlfn.STDEV.P(Table2[6M Return vs Nifty])</f>
        <v>0.21169669633008725</v>
      </c>
      <c r="M267">
        <v>-0.799473094517408</v>
      </c>
      <c r="N267">
        <f>(Table2[[#This Row],[1W Return vs Nifty]]-AVERAGE(Table2[1W Return vs Nifty]))/_xlfn.STDEV.P(Table2[1W Return vs Nifty])</f>
        <v>-0.79302079420422966</v>
      </c>
      <c r="O267">
        <v>513.53</v>
      </c>
      <c r="P267">
        <v>494.24647138043798</v>
      </c>
      <c r="Q267">
        <v>438.39987975080999</v>
      </c>
      <c r="R267">
        <v>69.162845196976406</v>
      </c>
      <c r="S267" s="2">
        <f>(Table2[[#This Row],[Close Price]]-Table2[[#This Row],[20D EMA]])/Table2[[#This Row],[20D EMA]]</f>
        <v>7.335501333904558E-2</v>
      </c>
      <c r="T267" s="2">
        <f>(Table2[[#This Row],[Close Price]]-Table2[[#This Row],[50D EMA]])/Table2[[#This Row],[50D EMA]]</f>
        <v>0.1152330505476144</v>
      </c>
      <c r="U267" s="2">
        <f>(Table2[[#This Row],[Close Price]]-Table2[[#This Row],[200D EMA]])/Table2[[#This Row],[200D EMA]]</f>
        <v>0.25729961493900627</v>
      </c>
      <c r="V267">
        <v>0.99284967792615197</v>
      </c>
      <c r="W267">
        <v>527.1</v>
      </c>
      <c r="X267">
        <v>562.75</v>
      </c>
      <c r="Y267">
        <v>519.25</v>
      </c>
      <c r="Z267">
        <v>562.75</v>
      </c>
      <c r="AA267">
        <v>480.55</v>
      </c>
      <c r="AB267">
        <v>562.75</v>
      </c>
      <c r="AC267" s="2">
        <f>(Table2[[#This Row],[Close Price]]/Table2[[#This Row],[Day Low]])-1</f>
        <v>4.5721874407133489E-2</v>
      </c>
      <c r="AD267" s="2">
        <f>(Table2[[#This Row],[Day High]]/Table2[[#This Row],[Close Price]])-1</f>
        <v>2.0954281567489019E-2</v>
      </c>
      <c r="AE267" s="2">
        <f>(Table2[[#This Row],[Close Price]]/Table2[[#This Row],[Current Week Low]])-1</f>
        <v>6.1531054405392416E-2</v>
      </c>
      <c r="AF267" s="2">
        <f>(Table2[[#This Row],[Current Week High]]/Table2[[#This Row],[Close Price]])-1</f>
        <v>2.0954281567489019E-2</v>
      </c>
      <c r="AG267" s="2">
        <f>(Table2[[#This Row],[Close Price]]/Table2[[#This Row],[Current Month Low]])-1</f>
        <v>0.14701904068255134</v>
      </c>
      <c r="AH267" s="2">
        <f>(Table2[[#This Row],[Current Month High]]/Table2[[#This Row],[Close Price]])-1</f>
        <v>2.0954281567489019E-2</v>
      </c>
      <c r="AI267">
        <v>2.0954281567489002</v>
      </c>
      <c r="AJ267">
        <v>75.653282345442904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0.04</v>
      </c>
      <c r="AM267" t="s">
        <v>10656</v>
      </c>
      <c r="AN267">
        <v>10.93</v>
      </c>
      <c r="AO267" t="s">
        <v>10656</v>
      </c>
      <c r="AP267">
        <v>5.3913023179399999E-2</v>
      </c>
      <c r="AQ267">
        <f>(Table2[[#This Row],[Sharpe Ratio]]-AVERAGE(Table2[Sharpe Ratio]))/_xlfn.STDEV.P(Table2[Sharpe Ratio])</f>
        <v>-0.14399610216636247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-0.28128803359036314</v>
      </c>
      <c r="AS267">
        <f>_xlfn.RANK.AVG(Table2[[#This Row],[1Y Return vs Nifty Z-Score]],Table2[1Y Return vs Nifty Z-Score])</f>
        <v>246</v>
      </c>
      <c r="AT267">
        <f>_xlfn.RANK.AVG(Table2[[#This Row],[6M Return vs Nifty Z-Score]],Table2[6M Return vs Nifty Z-Score])</f>
        <v>254</v>
      </c>
      <c r="AU267">
        <f>_xlfn.RANK.AVG(Table2[[#This Row],[Sharpe Ratio Z-Score]],Table2[Sharpe Ratio Z-Score])</f>
        <v>378</v>
      </c>
      <c r="AV267">
        <f>(Table2[[#This Row],[Rank 1Y]]+Table2[[#This Row],[Rank 6M]]+Table2[[#This Row],[Rank Sharpe]])/3</f>
        <v>292.66666666666669</v>
      </c>
    </row>
    <row r="268" spans="1:48" x14ac:dyDescent="0.3">
      <c r="A268" t="s">
        <v>926</v>
      </c>
      <c r="B268" t="s">
        <v>927</v>
      </c>
      <c r="C268" t="s">
        <v>10619</v>
      </c>
      <c r="D268" t="s">
        <v>755</v>
      </c>
      <c r="E268">
        <v>16146.6778813</v>
      </c>
      <c r="F268">
        <v>397.15</v>
      </c>
      <c r="G268">
        <v>16.256167842167301</v>
      </c>
      <c r="H268">
        <f>(Table2[[#This Row],[1Y Return vs Nifty]]-AVERAGE(Table2[1Y Return vs Nifty]))/_xlfn.STDEV.P(Table2[1Y Return vs Nifty])</f>
        <v>-0.24050685528609819</v>
      </c>
      <c r="I268">
        <v>13.2451992254088</v>
      </c>
      <c r="J268">
        <f>(Table2[[#This Row],[1M Return vs Nifty]]-AVERAGE(Table2[1M Return vs Nifty]))/_xlfn.STDEV.P(Table2[1M Return vs Nifty])</f>
        <v>0.90827602133061414</v>
      </c>
      <c r="K268">
        <v>-5.2918007392705899</v>
      </c>
      <c r="L268">
        <f>(Table2[[#This Row],[6M Return vs Nifty]]-AVERAGE(Table2[6M Return vs Nifty]))/_xlfn.STDEV.P(Table2[6M Return vs Nifty])</f>
        <v>-0.43975083803835585</v>
      </c>
      <c r="M268">
        <v>3.9667526374224402</v>
      </c>
      <c r="N268">
        <f>(Table2[[#This Row],[1W Return vs Nifty]]-AVERAGE(Table2[1W Return vs Nifty]))/_xlfn.STDEV.P(Table2[1W Return vs Nifty])</f>
        <v>0.2522251460058787</v>
      </c>
      <c r="O268">
        <v>379.16</v>
      </c>
      <c r="P268">
        <v>365.51153611797702</v>
      </c>
      <c r="Q268">
        <v>331.162759137271</v>
      </c>
      <c r="R268">
        <v>59.475338505107203</v>
      </c>
      <c r="S268" s="2">
        <f>(Table2[[#This Row],[Close Price]]-Table2[[#This Row],[20D EMA]])/Table2[[#This Row],[20D EMA]]</f>
        <v>4.7446988078911151E-2</v>
      </c>
      <c r="T268" s="2">
        <f>(Table2[[#This Row],[Close Price]]-Table2[[#This Row],[50D EMA]])/Table2[[#This Row],[50D EMA]]</f>
        <v>8.6559412646858125E-2</v>
      </c>
      <c r="U268" s="2">
        <f>(Table2[[#This Row],[Close Price]]-Table2[[#This Row],[200D EMA]])/Table2[[#This Row],[200D EMA]]</f>
        <v>0.19925924350502366</v>
      </c>
      <c r="V268">
        <v>0.88981226978211503</v>
      </c>
      <c r="W268">
        <v>393.1</v>
      </c>
      <c r="X268">
        <v>402.5</v>
      </c>
      <c r="Y268">
        <v>383.5</v>
      </c>
      <c r="Z268">
        <v>409</v>
      </c>
      <c r="AA268">
        <v>336</v>
      </c>
      <c r="AB268">
        <v>409.25</v>
      </c>
      <c r="AC268" s="2">
        <f>(Table2[[#This Row],[Close Price]]/Table2[[#This Row],[Day Low]])-1</f>
        <v>1.0302721953701299E-2</v>
      </c>
      <c r="AD268" s="2">
        <f>(Table2[[#This Row],[Day High]]/Table2[[#This Row],[Close Price]])-1</f>
        <v>1.3470980737756655E-2</v>
      </c>
      <c r="AE268" s="2">
        <f>(Table2[[#This Row],[Close Price]]/Table2[[#This Row],[Current Week Low]])-1</f>
        <v>3.5593220338983045E-2</v>
      </c>
      <c r="AF268" s="2">
        <f>(Table2[[#This Row],[Current Week High]]/Table2[[#This Row],[Close Price]])-1</f>
        <v>2.9837592849049521E-2</v>
      </c>
      <c r="AG268" s="2">
        <f>(Table2[[#This Row],[Close Price]]/Table2[[#This Row],[Current Month Low]])-1</f>
        <v>0.18199404761904758</v>
      </c>
      <c r="AH268" s="2">
        <f>(Table2[[#This Row],[Current Month High]]/Table2[[#This Row],[Close Price]])-1</f>
        <v>3.0467077930253161E-2</v>
      </c>
      <c r="AI268">
        <v>8.2588442653909198</v>
      </c>
      <c r="AJ268">
        <v>72.824194952132203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0.18</v>
      </c>
      <c r="AM268" t="s">
        <v>10656</v>
      </c>
      <c r="AN268">
        <v>3.13</v>
      </c>
      <c r="AO268" t="s">
        <v>10656</v>
      </c>
      <c r="AP268">
        <v>0.19475465640798201</v>
      </c>
      <c r="AQ268">
        <f>(Table2[[#This Row],[Sharpe Ratio]]-AVERAGE(Table2[Sharpe Ratio]))/_xlfn.STDEV.P(Table2[Sharpe Ratio])</f>
        <v>1.4775806991531575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1.9578241731651962</v>
      </c>
      <c r="AS268">
        <f>_xlfn.RANK.AVG(Table2[[#This Row],[1Y Return vs Nifty Z-Score]],Table2[1Y Return vs Nifty Z-Score])</f>
        <v>364</v>
      </c>
      <c r="AT268">
        <f>_xlfn.RANK.AVG(Table2[[#This Row],[6M Return vs Nifty Z-Score]],Table2[6M Return vs Nifty Z-Score])</f>
        <v>469</v>
      </c>
      <c r="AU268">
        <f>_xlfn.RANK.AVG(Table2[[#This Row],[Sharpe Ratio Z-Score]],Table2[Sharpe Ratio Z-Score])</f>
        <v>46</v>
      </c>
      <c r="AV268">
        <f>(Table2[[#This Row],[Rank 1Y]]+Table2[[#This Row],[Rank 6M]]+Table2[[#This Row],[Rank Sharpe]])/3</f>
        <v>293</v>
      </c>
    </row>
    <row r="269" spans="1:48" x14ac:dyDescent="0.3">
      <c r="A269" t="s">
        <v>1041</v>
      </c>
      <c r="B269" t="s">
        <v>1042</v>
      </c>
      <c r="C269" t="s">
        <v>10616</v>
      </c>
      <c r="D269" t="s">
        <v>263</v>
      </c>
      <c r="E269">
        <v>13304.020083269999</v>
      </c>
      <c r="F269">
        <v>5891.55</v>
      </c>
      <c r="G269">
        <v>-7.92153182989406</v>
      </c>
      <c r="H269">
        <f>(Table2[[#This Row],[1Y Return vs Nifty]]-AVERAGE(Table2[1Y Return vs Nifty]))/_xlfn.STDEV.P(Table2[1Y Return vs Nifty])</f>
        <v>-0.61750113181944422</v>
      </c>
      <c r="I269">
        <v>3.8386939273068701</v>
      </c>
      <c r="J269">
        <f>(Table2[[#This Row],[1M Return vs Nifty]]-AVERAGE(Table2[1M Return vs Nifty]))/_xlfn.STDEV.P(Table2[1M Return vs Nifty])</f>
        <v>0.10140508268149837</v>
      </c>
      <c r="K269">
        <v>23.7497274410015</v>
      </c>
      <c r="L269">
        <f>(Table2[[#This Row],[6M Return vs Nifty]]-AVERAGE(Table2[6M Return vs Nifty]))/_xlfn.STDEV.P(Table2[6M Return vs Nifty])</f>
        <v>0.54498278860056548</v>
      </c>
      <c r="M269">
        <v>0.88074887241132904</v>
      </c>
      <c r="N269">
        <f>(Table2[[#This Row],[1W Return vs Nifty]]-AVERAGE(Table2[1W Return vs Nifty]))/_xlfn.STDEV.P(Table2[1W Return vs Nifty])</f>
        <v>-0.42454366190749399</v>
      </c>
      <c r="O269">
        <v>5442.43</v>
      </c>
      <c r="P269">
        <v>5236.7161110678499</v>
      </c>
      <c r="Q269">
        <v>4749.3346366936903</v>
      </c>
      <c r="R269">
        <v>72.479992254498001</v>
      </c>
      <c r="S269" s="2">
        <f>(Table2[[#This Row],[Close Price]]-Table2[[#This Row],[20D EMA]])/Table2[[#This Row],[20D EMA]]</f>
        <v>8.2521961697256535E-2</v>
      </c>
      <c r="T269" s="2">
        <f>(Table2[[#This Row],[Close Price]]-Table2[[#This Row],[50D EMA]])/Table2[[#This Row],[50D EMA]]</f>
        <v>0.12504666570489711</v>
      </c>
      <c r="U269" s="2">
        <f>(Table2[[#This Row],[Close Price]]-Table2[[#This Row],[200D EMA]])/Table2[[#This Row],[200D EMA]]</f>
        <v>0.24050008068108622</v>
      </c>
      <c r="V269">
        <v>0.47818953860046698</v>
      </c>
      <c r="W269">
        <v>5568.65</v>
      </c>
      <c r="X269">
        <v>6030</v>
      </c>
      <c r="Y269">
        <v>5360</v>
      </c>
      <c r="Z269">
        <v>6030</v>
      </c>
      <c r="AA269">
        <v>5091.05</v>
      </c>
      <c r="AB269">
        <v>6030</v>
      </c>
      <c r="AC269" s="2">
        <f>(Table2[[#This Row],[Close Price]]/Table2[[#This Row],[Day Low]])-1</f>
        <v>5.7985328580535844E-2</v>
      </c>
      <c r="AD269" s="2">
        <f>(Table2[[#This Row],[Day High]]/Table2[[#This Row],[Close Price]])-1</f>
        <v>2.3499758128166626E-2</v>
      </c>
      <c r="AE269" s="2">
        <f>(Table2[[#This Row],[Close Price]]/Table2[[#This Row],[Current Week Low]])-1</f>
        <v>9.916977611940303E-2</v>
      </c>
      <c r="AF269" s="2">
        <f>(Table2[[#This Row],[Current Week High]]/Table2[[#This Row],[Close Price]])-1</f>
        <v>2.3499758128166626E-2</v>
      </c>
      <c r="AG269" s="2">
        <f>(Table2[[#This Row],[Close Price]]/Table2[[#This Row],[Current Month Low]])-1</f>
        <v>0.15723671934080397</v>
      </c>
      <c r="AH269" s="2">
        <f>(Table2[[#This Row],[Current Month High]]/Table2[[#This Row],[Close Price]])-1</f>
        <v>2.3499758128166626E-2</v>
      </c>
      <c r="AI269">
        <v>2.3499758128166599</v>
      </c>
      <c r="AJ269">
        <v>55.776629076823397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0.27</v>
      </c>
      <c r="AM269" t="s">
        <v>10656</v>
      </c>
      <c r="AN269">
        <v>13.78</v>
      </c>
      <c r="AO269" t="s">
        <v>10656</v>
      </c>
      <c r="AP269">
        <v>0.130308173034164</v>
      </c>
      <c r="AQ269">
        <f>(Table2[[#This Row],[Sharpe Ratio]]-AVERAGE(Table2[Sharpe Ratio]))/_xlfn.STDEV.P(Table2[Sharpe Ratio])</f>
        <v>0.73557764245756474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0.33992072001269041</v>
      </c>
      <c r="AS269">
        <f>_xlfn.RANK.AVG(Table2[[#This Row],[1Y Return vs Nifty Z-Score]],Table2[1Y Return vs Nifty Z-Score])</f>
        <v>530</v>
      </c>
      <c r="AT269">
        <f>_xlfn.RANK.AVG(Table2[[#This Row],[6M Return vs Nifty Z-Score]],Table2[6M Return vs Nifty Z-Score])</f>
        <v>181</v>
      </c>
      <c r="AU269">
        <f>_xlfn.RANK.AVG(Table2[[#This Row],[Sharpe Ratio Z-Score]],Table2[Sharpe Ratio Z-Score])</f>
        <v>171</v>
      </c>
      <c r="AV269">
        <f>(Table2[[#This Row],[Rank 1Y]]+Table2[[#This Row],[Rank 6M]]+Table2[[#This Row],[Rank Sharpe]])/3</f>
        <v>294</v>
      </c>
    </row>
    <row r="270" spans="1:48" x14ac:dyDescent="0.3">
      <c r="A270" t="s">
        <v>49</v>
      </c>
      <c r="B270" t="s">
        <v>50</v>
      </c>
      <c r="C270" t="s">
        <v>10615</v>
      </c>
      <c r="D270" t="s">
        <v>51</v>
      </c>
      <c r="E270">
        <v>420039.57652305003</v>
      </c>
      <c r="F270">
        <v>1775.75</v>
      </c>
      <c r="G270">
        <v>30.362221145001001</v>
      </c>
      <c r="H270">
        <f>(Table2[[#This Row],[1Y Return vs Nifty]]-AVERAGE(Table2[1Y Return vs Nifty]))/_xlfn.STDEV.P(Table2[1Y Return vs Nifty])</f>
        <v>-2.0556180417399681E-2</v>
      </c>
      <c r="I270">
        <v>8.32197123592473</v>
      </c>
      <c r="J270">
        <f>(Table2[[#This Row],[1M Return vs Nifty]]-AVERAGE(Table2[1M Return vs Nifty]))/_xlfn.STDEV.P(Table2[1M Return vs Nifty])</f>
        <v>0.48597151363420388</v>
      </c>
      <c r="K270">
        <v>1.98693043491954</v>
      </c>
      <c r="L270">
        <f>(Table2[[#This Row],[6M Return vs Nifty]]-AVERAGE(Table2[6M Return vs Nifty]))/_xlfn.STDEV.P(Table2[6M Return vs Nifty])</f>
        <v>-0.19294525322209335</v>
      </c>
      <c r="M270">
        <v>-0.72171546266461595</v>
      </c>
      <c r="N270">
        <f>(Table2[[#This Row],[1W Return vs Nifty]]-AVERAGE(Table2[1W Return vs Nifty]))/_xlfn.STDEV.P(Table2[1W Return vs Nifty])</f>
        <v>-0.77596833937192278</v>
      </c>
      <c r="O270">
        <v>1722.3</v>
      </c>
      <c r="P270">
        <v>1652.33952606359</v>
      </c>
      <c r="Q270">
        <v>1478.4896329436001</v>
      </c>
      <c r="R270">
        <v>63.546952306544704</v>
      </c>
      <c r="S270" s="2">
        <f>(Table2[[#This Row],[Close Price]]-Table2[[#This Row],[20D EMA]])/Table2[[#This Row],[20D EMA]]</f>
        <v>3.1034082331765689E-2</v>
      </c>
      <c r="T270" s="2">
        <f>(Table2[[#This Row],[Close Price]]-Table2[[#This Row],[50D EMA]])/Table2[[#This Row],[50D EMA]]</f>
        <v>7.4688326454559764E-2</v>
      </c>
      <c r="U270" s="2">
        <f>(Table2[[#This Row],[Close Price]]-Table2[[#This Row],[200D EMA]])/Table2[[#This Row],[200D EMA]]</f>
        <v>0.20105678148352596</v>
      </c>
      <c r="V270">
        <v>0.70399142035807505</v>
      </c>
      <c r="W270">
        <v>1751.9</v>
      </c>
      <c r="X270">
        <v>1781.45</v>
      </c>
      <c r="Y270">
        <v>1740.65</v>
      </c>
      <c r="Z270">
        <v>1781.45</v>
      </c>
      <c r="AA270">
        <v>1681.3</v>
      </c>
      <c r="AB270">
        <v>1781.45</v>
      </c>
      <c r="AC270" s="2">
        <f>(Table2[[#This Row],[Close Price]]/Table2[[#This Row],[Day Low]])-1</f>
        <v>1.3613790741480614E-2</v>
      </c>
      <c r="AD270" s="2">
        <f>(Table2[[#This Row],[Day High]]/Table2[[#This Row],[Close Price]])-1</f>
        <v>3.2099113050823025E-3</v>
      </c>
      <c r="AE270" s="2">
        <f>(Table2[[#This Row],[Close Price]]/Table2[[#This Row],[Current Week Low]])-1</f>
        <v>2.0164880935282792E-2</v>
      </c>
      <c r="AF270" s="2">
        <f>(Table2[[#This Row],[Current Week High]]/Table2[[#This Row],[Close Price]])-1</f>
        <v>3.2099113050823025E-3</v>
      </c>
      <c r="AG270" s="2">
        <f>(Table2[[#This Row],[Close Price]]/Table2[[#This Row],[Current Month Low]])-1</f>
        <v>5.6176767977160535E-2</v>
      </c>
      <c r="AH270" s="2">
        <f>(Table2[[#This Row],[Current Month High]]/Table2[[#This Row],[Close Price]])-1</f>
        <v>3.2099113050823025E-3</v>
      </c>
      <c r="AI270">
        <v>0.32099113050823003</v>
      </c>
      <c r="AJ270">
        <v>66.214255627837304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0.03</v>
      </c>
      <c r="AM270" t="s">
        <v>10656</v>
      </c>
      <c r="AN270">
        <v>3.99</v>
      </c>
      <c r="AO270" t="s">
        <v>10656</v>
      </c>
      <c r="AP270">
        <v>0.116069672483887</v>
      </c>
      <c r="AQ270">
        <f>(Table2[[#This Row],[Sharpe Ratio]]-AVERAGE(Table2[Sharpe Ratio]))/_xlfn.STDEV.P(Table2[Sharpe Ratio])</f>
        <v>0.57164300432090021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6.8144744943688385E-2</v>
      </c>
      <c r="AS270">
        <f>_xlfn.RANK.AVG(Table2[[#This Row],[1Y Return vs Nifty Z-Score]],Table2[1Y Return vs Nifty Z-Score])</f>
        <v>300</v>
      </c>
      <c r="AT270">
        <f>_xlfn.RANK.AVG(Table2[[#This Row],[6M Return vs Nifty Z-Score]],Table2[6M Return vs Nifty Z-Score])</f>
        <v>382</v>
      </c>
      <c r="AU270">
        <f>_xlfn.RANK.AVG(Table2[[#This Row],[Sharpe Ratio Z-Score]],Table2[Sharpe Ratio Z-Score])</f>
        <v>202</v>
      </c>
      <c r="AV270">
        <f>(Table2[[#This Row],[Rank 1Y]]+Table2[[#This Row],[Rank 6M]]+Table2[[#This Row],[Rank Sharpe]])/3</f>
        <v>294.66666666666669</v>
      </c>
    </row>
    <row r="271" spans="1:48" x14ac:dyDescent="0.3">
      <c r="A271" t="s">
        <v>1958</v>
      </c>
      <c r="B271" t="s">
        <v>1959</v>
      </c>
      <c r="C271" t="s">
        <v>10609</v>
      </c>
      <c r="D271" t="s">
        <v>57</v>
      </c>
      <c r="E271">
        <v>3509.73689006</v>
      </c>
      <c r="F271">
        <v>269.7</v>
      </c>
      <c r="G271">
        <v>36.436171615949199</v>
      </c>
      <c r="H271">
        <f>(Table2[[#This Row],[1Y Return vs Nifty]]-AVERAGE(Table2[1Y Return vs Nifty]))/_xlfn.STDEV.P(Table2[1Y Return vs Nifty])</f>
        <v>7.4152770167362991E-2</v>
      </c>
      <c r="I271">
        <v>9.3807500041346401</v>
      </c>
      <c r="J271">
        <f>(Table2[[#This Row],[1M Return vs Nifty]]-AVERAGE(Table2[1M Return vs Nifty]))/_xlfn.STDEV.P(Table2[1M Return vs Nifty])</f>
        <v>0.57679140810656093</v>
      </c>
      <c r="K271">
        <v>22.094093088118999</v>
      </c>
      <c r="L271">
        <f>(Table2[[#This Row],[6M Return vs Nifty]]-AVERAGE(Table2[6M Return vs Nifty]))/_xlfn.STDEV.P(Table2[6M Return vs Nifty])</f>
        <v>0.48884391014411183</v>
      </c>
      <c r="M271">
        <v>3.71064882820568</v>
      </c>
      <c r="N271">
        <f>(Table2[[#This Row],[1W Return vs Nifty]]-AVERAGE(Table2[1W Return vs Nifty]))/_xlfn.STDEV.P(Table2[1W Return vs Nifty])</f>
        <v>0.19606090160967118</v>
      </c>
      <c r="O271">
        <v>258.83</v>
      </c>
      <c r="P271">
        <v>241.01076737797499</v>
      </c>
      <c r="Q271">
        <v>204.87855430253799</v>
      </c>
      <c r="R271">
        <v>55.674247338653899</v>
      </c>
      <c r="S271" s="2">
        <f>(Table2[[#This Row],[Close Price]]-Table2[[#This Row],[20D EMA]])/Table2[[#This Row],[20D EMA]]</f>
        <v>4.1996677355793398E-2</v>
      </c>
      <c r="T271" s="2">
        <f>(Table2[[#This Row],[Close Price]]-Table2[[#This Row],[50D EMA]])/Table2[[#This Row],[50D EMA]]</f>
        <v>0.11903714068107149</v>
      </c>
      <c r="U271" s="2">
        <f>(Table2[[#This Row],[Close Price]]-Table2[[#This Row],[200D EMA]])/Table2[[#This Row],[200D EMA]]</f>
        <v>0.31638960904488872</v>
      </c>
      <c r="V271">
        <v>0.88917830260450104</v>
      </c>
      <c r="W271">
        <v>265.7</v>
      </c>
      <c r="X271">
        <v>271.7</v>
      </c>
      <c r="Y271">
        <v>248.4</v>
      </c>
      <c r="Z271">
        <v>272.3</v>
      </c>
      <c r="AA271">
        <v>240.55</v>
      </c>
      <c r="AB271">
        <v>293.55</v>
      </c>
      <c r="AC271" s="2">
        <f>(Table2[[#This Row],[Close Price]]/Table2[[#This Row],[Day Low]])-1</f>
        <v>1.5054572826496138E-2</v>
      </c>
      <c r="AD271" s="2">
        <f>(Table2[[#This Row],[Day High]]/Table2[[#This Row],[Close Price]])-1</f>
        <v>7.4156470152020315E-3</v>
      </c>
      <c r="AE271" s="2">
        <f>(Table2[[#This Row],[Close Price]]/Table2[[#This Row],[Current Week Low]])-1</f>
        <v>8.5748792270531338E-2</v>
      </c>
      <c r="AF271" s="2">
        <f>(Table2[[#This Row],[Current Week High]]/Table2[[#This Row],[Close Price]])-1</f>
        <v>9.640341119762752E-3</v>
      </c>
      <c r="AG271" s="2">
        <f>(Table2[[#This Row],[Close Price]]/Table2[[#This Row],[Current Month Low]])-1</f>
        <v>0.12118062772812288</v>
      </c>
      <c r="AH271" s="2">
        <f>(Table2[[#This Row],[Current Month High]]/Table2[[#This Row],[Close Price]])-1</f>
        <v>8.843159065628492E-2</v>
      </c>
      <c r="AI271">
        <v>8.8431590656284893</v>
      </c>
      <c r="AJ271">
        <v>74.337427278603698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0.36</v>
      </c>
      <c r="AM271" t="s">
        <v>10656</v>
      </c>
      <c r="AN271">
        <v>4.74</v>
      </c>
      <c r="AO271" t="s">
        <v>10656</v>
      </c>
      <c r="AP271">
        <v>4.434678415216E-2</v>
      </c>
      <c r="AQ271">
        <f>(Table2[[#This Row],[Sharpe Ratio]]-AVERAGE(Table2[Sharpe Ratio]))/_xlfn.STDEV.P(Table2[Sharpe Ratio])</f>
        <v>-0.25413676815305702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1.08171222187465</v>
      </c>
      <c r="AS271">
        <f>_xlfn.RANK.AVG(Table2[[#This Row],[1Y Return vs Nifty Z-Score]],Table2[1Y Return vs Nifty Z-Score])</f>
        <v>280</v>
      </c>
      <c r="AT271">
        <f>_xlfn.RANK.AVG(Table2[[#This Row],[6M Return vs Nifty Z-Score]],Table2[6M Return vs Nifty Z-Score])</f>
        <v>191</v>
      </c>
      <c r="AU271">
        <f>_xlfn.RANK.AVG(Table2[[#This Row],[Sharpe Ratio Z-Score]],Table2[Sharpe Ratio Z-Score])</f>
        <v>413</v>
      </c>
      <c r="AV271">
        <f>(Table2[[#This Row],[Rank 1Y]]+Table2[[#This Row],[Rank 6M]]+Table2[[#This Row],[Rank Sharpe]])/3</f>
        <v>294.66666666666669</v>
      </c>
    </row>
    <row r="272" spans="1:48" x14ac:dyDescent="0.3">
      <c r="A272" t="s">
        <v>352</v>
      </c>
      <c r="B272" t="s">
        <v>353</v>
      </c>
      <c r="C272" t="s">
        <v>10622</v>
      </c>
      <c r="D272" t="s">
        <v>354</v>
      </c>
      <c r="E272">
        <v>70435.764280649993</v>
      </c>
      <c r="F272">
        <v>5506.15</v>
      </c>
      <c r="G272">
        <v>-3.4496160511674701</v>
      </c>
      <c r="H272">
        <f>(Table2[[#This Row],[1Y Return vs Nifty]]-AVERAGE(Table2[1Y Return vs Nifty]))/_xlfn.STDEV.P(Table2[1Y Return vs Nifty])</f>
        <v>-0.5477721387148099</v>
      </c>
      <c r="I272">
        <v>-4.7203969958660998</v>
      </c>
      <c r="J272">
        <f>(Table2[[#This Row],[1M Return vs Nifty]]-AVERAGE(Table2[1M Return vs Nifty]))/_xlfn.STDEV.P(Table2[1M Return vs Nifty])</f>
        <v>-0.6327763702920336</v>
      </c>
      <c r="K272">
        <v>24.143539908343801</v>
      </c>
      <c r="L272">
        <f>(Table2[[#This Row],[6M Return vs Nifty]]-AVERAGE(Table2[6M Return vs Nifty]))/_xlfn.STDEV.P(Table2[6M Return vs Nifty])</f>
        <v>0.55833609345333968</v>
      </c>
      <c r="M272">
        <v>5.1778511095621198</v>
      </c>
      <c r="N272">
        <f>(Table2[[#This Row],[1W Return vs Nifty]]-AVERAGE(Table2[1W Return vs Nifty]))/_xlfn.STDEV.P(Table2[1W Return vs Nifty])</f>
        <v>0.51782225205889965</v>
      </c>
      <c r="O272">
        <v>5367.74</v>
      </c>
      <c r="P272">
        <v>5427.6203018209499</v>
      </c>
      <c r="Q272">
        <v>4837.9205014148502</v>
      </c>
      <c r="R272">
        <v>68.8169793528768</v>
      </c>
      <c r="S272" s="2">
        <f>(Table2[[#This Row],[Close Price]]-Table2[[#This Row],[20D EMA]])/Table2[[#This Row],[20D EMA]]</f>
        <v>2.5785526124588721E-2</v>
      </c>
      <c r="T272" s="2">
        <f>(Table2[[#This Row],[Close Price]]-Table2[[#This Row],[50D EMA]])/Table2[[#This Row],[50D EMA]]</f>
        <v>1.4468532029166318E-2</v>
      </c>
      <c r="U272" s="2">
        <f>(Table2[[#This Row],[Close Price]]-Table2[[#This Row],[200D EMA]])/Table2[[#This Row],[200D EMA]]</f>
        <v>0.13812329044880456</v>
      </c>
      <c r="V272">
        <v>0.486507349157348</v>
      </c>
      <c r="W272">
        <v>5472.5</v>
      </c>
      <c r="X272">
        <v>5599</v>
      </c>
      <c r="Y272">
        <v>5222.05</v>
      </c>
      <c r="Z272">
        <v>5720</v>
      </c>
      <c r="AA272">
        <v>4920.05</v>
      </c>
      <c r="AB272">
        <v>5720</v>
      </c>
      <c r="AC272" s="2">
        <f>(Table2[[#This Row],[Close Price]]/Table2[[#This Row],[Day Low]])-1</f>
        <v>6.1489264504339669E-3</v>
      </c>
      <c r="AD272" s="2">
        <f>(Table2[[#This Row],[Day High]]/Table2[[#This Row],[Close Price]])-1</f>
        <v>1.6862962323946906E-2</v>
      </c>
      <c r="AE272" s="2">
        <f>(Table2[[#This Row],[Close Price]]/Table2[[#This Row],[Current Week Low]])-1</f>
        <v>5.4403921831464475E-2</v>
      </c>
      <c r="AF272" s="2">
        <f>(Table2[[#This Row],[Current Week High]]/Table2[[#This Row],[Close Price]])-1</f>
        <v>3.8838389800495809E-2</v>
      </c>
      <c r="AG272" s="2">
        <f>(Table2[[#This Row],[Close Price]]/Table2[[#This Row],[Current Month Low]])-1</f>
        <v>0.11912480564221894</v>
      </c>
      <c r="AH272" s="2">
        <f>(Table2[[#This Row],[Current Month High]]/Table2[[#This Row],[Close Price]])-1</f>
        <v>3.8838389800495809E-2</v>
      </c>
      <c r="AI272">
        <v>17.323356610335701</v>
      </c>
      <c r="AJ272">
        <v>52.906137184115501</v>
      </c>
      <c r="AK272" t="str">
        <f>IF(AND(Table2[[#This Row],[20D EMA]]&gt;Table2[[#This Row],[50D EMA]],Table2[[#This Row],[50D EMA]]&gt;Table2[[#This Row],[200D EMA]]),"Uptrend","Downtrend/NoTrend")</f>
        <v>Downtrend/NoTrend</v>
      </c>
      <c r="AL272">
        <v>-0.09</v>
      </c>
      <c r="AM272" t="s">
        <v>10655</v>
      </c>
      <c r="AN272">
        <v>9.57</v>
      </c>
      <c r="AO272" t="s">
        <v>10656</v>
      </c>
      <c r="AP272">
        <v>0.10922459777549599</v>
      </c>
      <c r="AQ272">
        <f>(Table2[[#This Row],[Sharpe Ratio]]-AVERAGE(Table2[Sharpe Ratio]))/_xlfn.STDEV.P(Table2[Sharpe Ratio])</f>
        <v>0.49283239913279403</v>
      </c>
      <c r="AR2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2">
        <f>_xlfn.RANK.AVG(Table2[[#This Row],[1Y Return vs Nifty Z-Score]],Table2[1Y Return vs Nifty Z-Score])</f>
        <v>494</v>
      </c>
      <c r="AT272">
        <f>_xlfn.RANK.AVG(Table2[[#This Row],[6M Return vs Nifty Z-Score]],Table2[6M Return vs Nifty Z-Score])</f>
        <v>178</v>
      </c>
      <c r="AU272">
        <f>_xlfn.RANK.AVG(Table2[[#This Row],[Sharpe Ratio Z-Score]],Table2[Sharpe Ratio Z-Score])</f>
        <v>213</v>
      </c>
      <c r="AV272">
        <f>(Table2[[#This Row],[Rank 1Y]]+Table2[[#This Row],[Rank 6M]]+Table2[[#This Row],[Rank Sharpe]])/3</f>
        <v>295</v>
      </c>
    </row>
    <row r="273" spans="1:48" x14ac:dyDescent="0.3">
      <c r="A273" t="s">
        <v>324</v>
      </c>
      <c r="B273" t="s">
        <v>325</v>
      </c>
      <c r="C273" t="s">
        <v>10623</v>
      </c>
      <c r="D273" t="s">
        <v>139</v>
      </c>
      <c r="E273">
        <v>81558.278688974999</v>
      </c>
      <c r="F273">
        <v>2883.65</v>
      </c>
      <c r="G273">
        <v>53.0886073450569</v>
      </c>
      <c r="H273">
        <f>(Table2[[#This Row],[1Y Return vs Nifty]]-AVERAGE(Table2[1Y Return vs Nifty]))/_xlfn.STDEV.P(Table2[1Y Return vs Nifty])</f>
        <v>0.33380828104573745</v>
      </c>
      <c r="I273">
        <v>-11.6327906336286</v>
      </c>
      <c r="J273">
        <f>(Table2[[#This Row],[1M Return vs Nifty]]-AVERAGE(Table2[1M Return vs Nifty]))/_xlfn.STDEV.P(Table2[1M Return vs Nifty])</f>
        <v>-1.225707471275842</v>
      </c>
      <c r="K273">
        <v>5.0492839976206501</v>
      </c>
      <c r="L273">
        <f>(Table2[[#This Row],[6M Return vs Nifty]]-AVERAGE(Table2[6M Return vs Nifty]))/_xlfn.STDEV.P(Table2[6M Return vs Nifty])</f>
        <v>-8.9107655175245923E-2</v>
      </c>
      <c r="M273">
        <v>-0.74688598276171503</v>
      </c>
      <c r="N273">
        <f>(Table2[[#This Row],[1W Return vs Nifty]]-AVERAGE(Table2[1W Return vs Nifty]))/_xlfn.STDEV.P(Table2[1W Return vs Nifty])</f>
        <v>-0.78148830116646451</v>
      </c>
      <c r="O273">
        <v>2980.15</v>
      </c>
      <c r="P273">
        <v>3000.8866774314502</v>
      </c>
      <c r="Q273">
        <v>2572.3465926747899</v>
      </c>
      <c r="R273">
        <v>45.045445314433501</v>
      </c>
      <c r="S273" s="2">
        <f>(Table2[[#This Row],[Close Price]]-Table2[[#This Row],[20D EMA]])/Table2[[#This Row],[20D EMA]]</f>
        <v>-3.2380920423468615E-2</v>
      </c>
      <c r="T273" s="2">
        <f>(Table2[[#This Row],[Close Price]]-Table2[[#This Row],[50D EMA]])/Table2[[#This Row],[50D EMA]]</f>
        <v>-3.9067345765884262E-2</v>
      </c>
      <c r="U273" s="2">
        <f>(Table2[[#This Row],[Close Price]]-Table2[[#This Row],[200D EMA]])/Table2[[#This Row],[200D EMA]]</f>
        <v>0.12101923131653466</v>
      </c>
      <c r="V273">
        <v>0.66062257379330502</v>
      </c>
      <c r="W273">
        <v>2870.5</v>
      </c>
      <c r="X273">
        <v>2956.35</v>
      </c>
      <c r="Y273">
        <v>2870.5</v>
      </c>
      <c r="Z273">
        <v>2997.95</v>
      </c>
      <c r="AA273">
        <v>2792.55</v>
      </c>
      <c r="AB273">
        <v>3286</v>
      </c>
      <c r="AC273" s="2">
        <f>(Table2[[#This Row],[Close Price]]/Table2[[#This Row],[Day Low]])-1</f>
        <v>4.5810834349415686E-3</v>
      </c>
      <c r="AD273" s="2">
        <f>(Table2[[#This Row],[Day High]]/Table2[[#This Row],[Close Price]])-1</f>
        <v>2.5211103982799576E-2</v>
      </c>
      <c r="AE273" s="2">
        <f>(Table2[[#This Row],[Close Price]]/Table2[[#This Row],[Current Week Low]])-1</f>
        <v>4.5810834349415686E-3</v>
      </c>
      <c r="AF273" s="2">
        <f>(Table2[[#This Row],[Current Week High]]/Table2[[#This Row],[Close Price]])-1</f>
        <v>3.9637265271444067E-2</v>
      </c>
      <c r="AG273" s="2">
        <f>(Table2[[#This Row],[Close Price]]/Table2[[#This Row],[Current Month Low]])-1</f>
        <v>3.2622513473348658E-2</v>
      </c>
      <c r="AH273" s="2">
        <f>(Table2[[#This Row],[Current Month High]]/Table2[[#This Row],[Close Price]])-1</f>
        <v>0.13952802871360936</v>
      </c>
      <c r="AI273">
        <v>17.999757252093598</v>
      </c>
      <c r="AJ273">
        <v>88.2278067885117</v>
      </c>
      <c r="AK273" t="str">
        <f>IF(AND(Table2[[#This Row],[20D EMA]]&gt;Table2[[#This Row],[50D EMA]],Table2[[#This Row],[50D EMA]]&gt;Table2[[#This Row],[200D EMA]]),"Uptrend","Downtrend/NoTrend")</f>
        <v>Downtrend/NoTrend</v>
      </c>
      <c r="AL273">
        <v>7.0000000000000007E-2</v>
      </c>
      <c r="AM273" t="s">
        <v>10656</v>
      </c>
      <c r="AN273">
        <v>-1.47</v>
      </c>
      <c r="AO273" t="s">
        <v>10655</v>
      </c>
      <c r="AP273">
        <v>6.9925281830176003E-2</v>
      </c>
      <c r="AQ273">
        <f>(Table2[[#This Row],[Sharpe Ratio]]-AVERAGE(Table2[Sharpe Ratio]))/_xlfn.STDEV.P(Table2[Sharpe Ratio])</f>
        <v>4.0360657760480513E-2</v>
      </c>
      <c r="AR2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3">
        <f>_xlfn.RANK.AVG(Table2[[#This Row],[1Y Return vs Nifty Z-Score]],Table2[1Y Return vs Nifty Z-Score])</f>
        <v>205</v>
      </c>
      <c r="AT273">
        <f>_xlfn.RANK.AVG(Table2[[#This Row],[6M Return vs Nifty Z-Score]],Table2[6M Return vs Nifty Z-Score])</f>
        <v>347</v>
      </c>
      <c r="AU273">
        <f>_xlfn.RANK.AVG(Table2[[#This Row],[Sharpe Ratio Z-Score]],Table2[Sharpe Ratio Z-Score])</f>
        <v>342</v>
      </c>
      <c r="AV273">
        <f>(Table2[[#This Row],[Rank 1Y]]+Table2[[#This Row],[Rank 6M]]+Table2[[#This Row],[Rank Sharpe]])/3</f>
        <v>298</v>
      </c>
    </row>
    <row r="274" spans="1:48" x14ac:dyDescent="0.3">
      <c r="A274" t="s">
        <v>293</v>
      </c>
      <c r="B274" t="s">
        <v>294</v>
      </c>
      <c r="C274" t="s">
        <v>10619</v>
      </c>
      <c r="D274" t="s">
        <v>130</v>
      </c>
      <c r="E274">
        <v>96162.392007369999</v>
      </c>
      <c r="F274">
        <v>7392.6</v>
      </c>
      <c r="G274">
        <v>50.384300608951897</v>
      </c>
      <c r="H274">
        <f>(Table2[[#This Row],[1Y Return vs Nifty]]-AVERAGE(Table2[1Y Return vs Nifty]))/_xlfn.STDEV.P(Table2[1Y Return vs Nifty])</f>
        <v>0.29164098741026162</v>
      </c>
      <c r="I274">
        <v>5.3232439800165396</v>
      </c>
      <c r="J274">
        <f>(Table2[[#This Row],[1M Return vs Nifty]]-AVERAGE(Table2[1M Return vs Nifty]))/_xlfn.STDEV.P(Table2[1M Return vs Nifty])</f>
        <v>0.22874677404727572</v>
      </c>
      <c r="K274">
        <v>26.760066500895501</v>
      </c>
      <c r="L274">
        <f>(Table2[[#This Row],[6M Return vs Nifty]]-AVERAGE(Table2[6M Return vs Nifty]))/_xlfn.STDEV.P(Table2[6M Return vs Nifty])</f>
        <v>0.6470566905474997</v>
      </c>
      <c r="M274">
        <v>0.42615860548023898</v>
      </c>
      <c r="N274">
        <f>(Table2[[#This Row],[1W Return vs Nifty]]-AVERAGE(Table2[1W Return vs Nifty]))/_xlfn.STDEV.P(Table2[1W Return vs Nifty])</f>
        <v>-0.5242365127484806</v>
      </c>
      <c r="O274">
        <v>7190.69</v>
      </c>
      <c r="P274">
        <v>6887.0375992366799</v>
      </c>
      <c r="Q274">
        <v>5902.2710568647499</v>
      </c>
      <c r="R274">
        <v>66.982007145548707</v>
      </c>
      <c r="S274" s="2">
        <f>(Table2[[#This Row],[Close Price]]-Table2[[#This Row],[20D EMA]])/Table2[[#This Row],[20D EMA]]</f>
        <v>2.8079363732826861E-2</v>
      </c>
      <c r="T274" s="2">
        <f>(Table2[[#This Row],[Close Price]]-Table2[[#This Row],[50D EMA]])/Table2[[#This Row],[50D EMA]]</f>
        <v>7.3407817726935914E-2</v>
      </c>
      <c r="U274" s="2">
        <f>(Table2[[#This Row],[Close Price]]-Table2[[#This Row],[200D EMA]])/Table2[[#This Row],[200D EMA]]</f>
        <v>0.25250093206104024</v>
      </c>
      <c r="V274">
        <v>0.77279960333631503</v>
      </c>
      <c r="W274">
        <v>7314.05</v>
      </c>
      <c r="X274">
        <v>7447.4</v>
      </c>
      <c r="Y274">
        <v>7314.05</v>
      </c>
      <c r="Z274">
        <v>7570.05</v>
      </c>
      <c r="AA274">
        <v>6782</v>
      </c>
      <c r="AB274">
        <v>7570.05</v>
      </c>
      <c r="AC274" s="2">
        <f>(Table2[[#This Row],[Close Price]]/Table2[[#This Row],[Day Low]])-1</f>
        <v>1.073960391301676E-2</v>
      </c>
      <c r="AD274" s="2">
        <f>(Table2[[#This Row],[Day High]]/Table2[[#This Row],[Close Price]])-1</f>
        <v>7.4128182236288254E-3</v>
      </c>
      <c r="AE274" s="2">
        <f>(Table2[[#This Row],[Close Price]]/Table2[[#This Row],[Current Week Low]])-1</f>
        <v>1.073960391301676E-2</v>
      </c>
      <c r="AF274" s="2">
        <f>(Table2[[#This Row],[Current Week High]]/Table2[[#This Row],[Close Price]])-1</f>
        <v>2.4003733463192845E-2</v>
      </c>
      <c r="AG274" s="2">
        <f>(Table2[[#This Row],[Close Price]]/Table2[[#This Row],[Current Month Low]])-1</f>
        <v>9.0032438808611115E-2</v>
      </c>
      <c r="AH274" s="2">
        <f>(Table2[[#This Row],[Current Month High]]/Table2[[#This Row],[Close Price]])-1</f>
        <v>2.4003733463192845E-2</v>
      </c>
      <c r="AI274">
        <v>2.40037334631928</v>
      </c>
      <c r="AJ274">
        <v>86.115481929985705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0.03</v>
      </c>
      <c r="AM274" t="s">
        <v>10656</v>
      </c>
      <c r="AN274">
        <v>8.65</v>
      </c>
      <c r="AO274" t="s">
        <v>10656</v>
      </c>
      <c r="AP274">
        <v>2.1877915827340001E-3</v>
      </c>
      <c r="AQ274">
        <f>(Table2[[#This Row],[Sharpe Ratio]]-AVERAGE(Table2[Sharpe Ratio]))/_xlfn.STDEV.P(Table2[Sharpe Ratio])</f>
        <v>-0.73953332846296427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-9.6325389206407819E-2</v>
      </c>
      <c r="AS274">
        <f>_xlfn.RANK.AVG(Table2[[#This Row],[1Y Return vs Nifty Z-Score]],Table2[1Y Return vs Nifty Z-Score])</f>
        <v>217</v>
      </c>
      <c r="AT274">
        <f>_xlfn.RANK.AVG(Table2[[#This Row],[6M Return vs Nifty Z-Score]],Table2[6M Return vs Nifty Z-Score])</f>
        <v>160</v>
      </c>
      <c r="AU274">
        <f>_xlfn.RANK.AVG(Table2[[#This Row],[Sharpe Ratio Z-Score]],Table2[Sharpe Ratio Z-Score])</f>
        <v>526</v>
      </c>
      <c r="AV274">
        <f>(Table2[[#This Row],[Rank 1Y]]+Table2[[#This Row],[Rank 6M]]+Table2[[#This Row],[Rank Sharpe]])/3</f>
        <v>301</v>
      </c>
    </row>
    <row r="275" spans="1:48" x14ac:dyDescent="0.3">
      <c r="A275" t="s">
        <v>389</v>
      </c>
      <c r="B275" t="s">
        <v>390</v>
      </c>
      <c r="C275" t="s">
        <v>10624</v>
      </c>
      <c r="D275" t="s">
        <v>303</v>
      </c>
      <c r="E275">
        <v>62248.101525469901</v>
      </c>
      <c r="F275">
        <v>7307.9</v>
      </c>
      <c r="G275">
        <v>-4.8254351142112597</v>
      </c>
      <c r="H275">
        <f>(Table2[[#This Row],[1Y Return vs Nifty]]-AVERAGE(Table2[1Y Return vs Nifty]))/_xlfn.STDEV.P(Table2[1Y Return vs Nifty])</f>
        <v>-0.56922479630209621</v>
      </c>
      <c r="I275">
        <v>-11.1598894863073</v>
      </c>
      <c r="J275">
        <f>(Table2[[#This Row],[1M Return vs Nifty]]-AVERAGE(Table2[1M Return vs Nifty]))/_xlfn.STDEV.P(Table2[1M Return vs Nifty])</f>
        <v>-1.1851429703761962</v>
      </c>
      <c r="K275">
        <v>19.919440656353999</v>
      </c>
      <c r="L275">
        <f>(Table2[[#This Row],[6M Return vs Nifty]]-AVERAGE(Table2[6M Return vs Nifty]))/_xlfn.STDEV.P(Table2[6M Return vs Nifty])</f>
        <v>0.4151062830289593</v>
      </c>
      <c r="M275">
        <v>1.24059613684505</v>
      </c>
      <c r="N275">
        <f>(Table2[[#This Row],[1W Return vs Nifty]]-AVERAGE(Table2[1W Return vs Nifty]))/_xlfn.STDEV.P(Table2[1W Return vs Nifty])</f>
        <v>-0.34562820271627009</v>
      </c>
      <c r="O275">
        <v>7635.36</v>
      </c>
      <c r="P275">
        <v>7952.1165276709098</v>
      </c>
      <c r="Q275">
        <v>7160.1083042037499</v>
      </c>
      <c r="R275">
        <v>31.717091186138301</v>
      </c>
      <c r="S275" s="2">
        <f>(Table2[[#This Row],[Close Price]]-Table2[[#This Row],[20D EMA]])/Table2[[#This Row],[20D EMA]]</f>
        <v>-4.2887303283669673E-2</v>
      </c>
      <c r="T275" s="2">
        <f>(Table2[[#This Row],[Close Price]]-Table2[[#This Row],[50D EMA]])/Table2[[#This Row],[50D EMA]]</f>
        <v>-8.1011957688149519E-2</v>
      </c>
      <c r="U275" s="2">
        <f>(Table2[[#This Row],[Close Price]]-Table2[[#This Row],[200D EMA]])/Table2[[#This Row],[200D EMA]]</f>
        <v>2.0640986074118493E-2</v>
      </c>
      <c r="V275">
        <v>0.55441595080992101</v>
      </c>
      <c r="W275">
        <v>7260</v>
      </c>
      <c r="X275">
        <v>7421.55</v>
      </c>
      <c r="Y275">
        <v>7200.3</v>
      </c>
      <c r="Z275">
        <v>7656</v>
      </c>
      <c r="AA275">
        <v>7030</v>
      </c>
      <c r="AB275">
        <v>8294.75</v>
      </c>
      <c r="AC275" s="2">
        <f>(Table2[[#This Row],[Close Price]]/Table2[[#This Row],[Day Low]])-1</f>
        <v>6.5977961432506227E-3</v>
      </c>
      <c r="AD275" s="2">
        <f>(Table2[[#This Row],[Day High]]/Table2[[#This Row],[Close Price]])-1</f>
        <v>1.5551663268517757E-2</v>
      </c>
      <c r="AE275" s="2">
        <f>(Table2[[#This Row],[Close Price]]/Table2[[#This Row],[Current Week Low]])-1</f>
        <v>1.4943821785203371E-2</v>
      </c>
      <c r="AF275" s="2">
        <f>(Table2[[#This Row],[Current Week High]]/Table2[[#This Row],[Close Price]])-1</f>
        <v>4.7633383051218559E-2</v>
      </c>
      <c r="AG275" s="2">
        <f>(Table2[[#This Row],[Close Price]]/Table2[[#This Row],[Current Month Low]])-1</f>
        <v>3.9530583214793635E-2</v>
      </c>
      <c r="AH275" s="2">
        <f>(Table2[[#This Row],[Current Month High]]/Table2[[#This Row],[Close Price]])-1</f>
        <v>0.13503879363428628</v>
      </c>
      <c r="AI275">
        <v>35.949451962944202</v>
      </c>
      <c r="AJ275">
        <v>37.237558685445997</v>
      </c>
      <c r="AK275" t="str">
        <f>IF(AND(Table2[[#This Row],[20D EMA]]&gt;Table2[[#This Row],[50D EMA]],Table2[[#This Row],[50D EMA]]&gt;Table2[[#This Row],[200D EMA]]),"Uptrend","Downtrend/NoTrend")</f>
        <v>Downtrend/NoTrend</v>
      </c>
      <c r="AL275">
        <v>-0.23</v>
      </c>
      <c r="AM275" t="s">
        <v>10655</v>
      </c>
      <c r="AN275">
        <v>-6.25</v>
      </c>
      <c r="AO275" t="s">
        <v>10655</v>
      </c>
      <c r="AP275">
        <v>0.119405227512645</v>
      </c>
      <c r="AQ275">
        <f>(Table2[[#This Row],[Sharpe Ratio]]-AVERAGE(Table2[Sharpe Ratio]))/_xlfn.STDEV.P(Table2[Sharpe Ratio])</f>
        <v>0.61004683797554271</v>
      </c>
      <c r="AR2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5">
        <f>_xlfn.RANK.AVG(Table2[[#This Row],[1Y Return vs Nifty Z-Score]],Table2[1Y Return vs Nifty Z-Score])</f>
        <v>507</v>
      </c>
      <c r="AT275">
        <f>_xlfn.RANK.AVG(Table2[[#This Row],[6M Return vs Nifty Z-Score]],Table2[6M Return vs Nifty Z-Score])</f>
        <v>207</v>
      </c>
      <c r="AU275">
        <f>_xlfn.RANK.AVG(Table2[[#This Row],[Sharpe Ratio Z-Score]],Table2[Sharpe Ratio Z-Score])</f>
        <v>192</v>
      </c>
      <c r="AV275">
        <f>(Table2[[#This Row],[Rank 1Y]]+Table2[[#This Row],[Rank 6M]]+Table2[[#This Row],[Rank Sharpe]])/3</f>
        <v>302</v>
      </c>
    </row>
    <row r="276" spans="1:48" x14ac:dyDescent="0.3">
      <c r="A276" t="s">
        <v>1420</v>
      </c>
      <c r="B276" t="s">
        <v>1421</v>
      </c>
      <c r="C276" t="s">
        <v>622</v>
      </c>
      <c r="D276" t="s">
        <v>622</v>
      </c>
      <c r="E276">
        <v>7682.8888556250004</v>
      </c>
      <c r="F276">
        <v>593.20000000000005</v>
      </c>
      <c r="G276">
        <v>55.111319255490599</v>
      </c>
      <c r="H276">
        <f>(Table2[[#This Row],[1Y Return vs Nifty]]-AVERAGE(Table2[1Y Return vs Nifty]))/_xlfn.STDEV.P(Table2[1Y Return vs Nifty])</f>
        <v>0.36534770885120826</v>
      </c>
      <c r="I276">
        <v>10.491507154588501</v>
      </c>
      <c r="J276">
        <f>(Table2[[#This Row],[1M Return vs Nifty]]-AVERAGE(Table2[1M Return vs Nifty]))/_xlfn.STDEV.P(Table2[1M Return vs Nifty])</f>
        <v>0.67206990274354039</v>
      </c>
      <c r="K276">
        <v>-0.82171947706239401</v>
      </c>
      <c r="L276">
        <f>(Table2[[#This Row],[6M Return vs Nifty]]-AVERAGE(Table2[6M Return vs Nifty]))/_xlfn.STDEV.P(Table2[6M Return vs Nifty])</f>
        <v>-0.28818032475885386</v>
      </c>
      <c r="M276">
        <v>3.2233283413342901</v>
      </c>
      <c r="N276">
        <f>(Table2[[#This Row],[1W Return vs Nifty]]-AVERAGE(Table2[1W Return vs Nifty]))/_xlfn.STDEV.P(Table2[1W Return vs Nifty])</f>
        <v>8.9190226754701438E-2</v>
      </c>
      <c r="O276">
        <v>563.75</v>
      </c>
      <c r="P276">
        <v>540.46596432722095</v>
      </c>
      <c r="Q276">
        <v>502.99111603018201</v>
      </c>
      <c r="R276">
        <v>66.812052234602206</v>
      </c>
      <c r="S276" s="2">
        <f>(Table2[[#This Row],[Close Price]]-Table2[[#This Row],[20D EMA]])/Table2[[#This Row],[20D EMA]]</f>
        <v>5.2239467849224029E-2</v>
      </c>
      <c r="T276" s="2">
        <f>(Table2[[#This Row],[Close Price]]-Table2[[#This Row],[50D EMA]])/Table2[[#This Row],[50D EMA]]</f>
        <v>9.7571427533689595E-2</v>
      </c>
      <c r="U276" s="2">
        <f>(Table2[[#This Row],[Close Price]]-Table2[[#This Row],[200D EMA]])/Table2[[#This Row],[200D EMA]]</f>
        <v>0.17934488521742606</v>
      </c>
      <c r="V276">
        <v>0.74761077794826203</v>
      </c>
      <c r="W276">
        <v>577</v>
      </c>
      <c r="X276">
        <v>598.15</v>
      </c>
      <c r="Y276">
        <v>559.65</v>
      </c>
      <c r="Z276">
        <v>598.15</v>
      </c>
      <c r="AA276">
        <v>535</v>
      </c>
      <c r="AB276">
        <v>604.5</v>
      </c>
      <c r="AC276" s="2">
        <f>(Table2[[#This Row],[Close Price]]/Table2[[#This Row],[Day Low]])-1</f>
        <v>2.8076256499133478E-2</v>
      </c>
      <c r="AD276" s="2">
        <f>(Table2[[#This Row],[Day High]]/Table2[[#This Row],[Close Price]])-1</f>
        <v>8.3445718138905889E-3</v>
      </c>
      <c r="AE276" s="2">
        <f>(Table2[[#This Row],[Close Price]]/Table2[[#This Row],[Current Week Low]])-1</f>
        <v>5.9948181899401431E-2</v>
      </c>
      <c r="AF276" s="2">
        <f>(Table2[[#This Row],[Current Week High]]/Table2[[#This Row],[Close Price]])-1</f>
        <v>8.3445718138905889E-3</v>
      </c>
      <c r="AG276" s="2">
        <f>(Table2[[#This Row],[Close Price]]/Table2[[#This Row],[Current Month Low]])-1</f>
        <v>0.10878504672897216</v>
      </c>
      <c r="AH276" s="2">
        <f>(Table2[[#This Row],[Current Month High]]/Table2[[#This Row],[Close Price]])-1</f>
        <v>1.9049224544841481E-2</v>
      </c>
      <c r="AI276">
        <v>12.272420768711999</v>
      </c>
      <c r="AJ276">
        <v>87.751226459882901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0.28000000000000003</v>
      </c>
      <c r="AM276" t="s">
        <v>10656</v>
      </c>
      <c r="AN276">
        <v>6.59</v>
      </c>
      <c r="AO276" t="s">
        <v>10656</v>
      </c>
      <c r="AP276">
        <v>8.0136485251799006E-2</v>
      </c>
      <c r="AQ276">
        <f>(Table2[[#This Row],[Sharpe Ratio]]-AVERAGE(Table2[Sharpe Ratio]))/_xlfn.STDEV.P(Table2[Sharpe Ratio])</f>
        <v>0.15792710599375817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0.99635461958435434</v>
      </c>
      <c r="AS276">
        <f>_xlfn.RANK.AVG(Table2[[#This Row],[1Y Return vs Nifty Z-Score]],Table2[1Y Return vs Nifty Z-Score])</f>
        <v>194</v>
      </c>
      <c r="AT276">
        <f>_xlfn.RANK.AVG(Table2[[#This Row],[6M Return vs Nifty Z-Score]],Table2[6M Return vs Nifty Z-Score])</f>
        <v>414</v>
      </c>
      <c r="AU276">
        <f>_xlfn.RANK.AVG(Table2[[#This Row],[Sharpe Ratio Z-Score]],Table2[Sharpe Ratio Z-Score])</f>
        <v>300</v>
      </c>
      <c r="AV276">
        <f>(Table2[[#This Row],[Rank 1Y]]+Table2[[#This Row],[Rank 6M]]+Table2[[#This Row],[Rank Sharpe]])/3</f>
        <v>302.66666666666669</v>
      </c>
    </row>
    <row r="277" spans="1:48" x14ac:dyDescent="0.3">
      <c r="A277" t="s">
        <v>1100</v>
      </c>
      <c r="B277" t="s">
        <v>1101</v>
      </c>
      <c r="C277" t="s">
        <v>10613</v>
      </c>
      <c r="D277" t="s">
        <v>1002</v>
      </c>
      <c r="E277">
        <v>11684.307524174999</v>
      </c>
      <c r="F277">
        <v>564.4</v>
      </c>
      <c r="G277">
        <v>16.812321123153499</v>
      </c>
      <c r="H277">
        <f>(Table2[[#This Row],[1Y Return vs Nifty]]-AVERAGE(Table2[1Y Return vs Nifty]))/_xlfn.STDEV.P(Table2[1Y Return vs Nifty])</f>
        <v>-0.23183495487162992</v>
      </c>
      <c r="I277">
        <v>28.5651340469324</v>
      </c>
      <c r="J277">
        <f>(Table2[[#This Row],[1M Return vs Nifty]]-AVERAGE(Table2[1M Return vs Nifty]))/_xlfn.STDEV.P(Table2[1M Return vs Nifty])</f>
        <v>2.2223889461359931</v>
      </c>
      <c r="K277">
        <v>36.891605294111599</v>
      </c>
      <c r="L277">
        <f>(Table2[[#This Row],[6M Return vs Nifty]]-AVERAGE(Table2[6M Return vs Nifty]))/_xlfn.STDEV.P(Table2[6M Return vs Nifty])</f>
        <v>0.99059463653113755</v>
      </c>
      <c r="M277">
        <v>13.3866556641167</v>
      </c>
      <c r="N277">
        <f>(Table2[[#This Row],[1W Return vs Nifty]]-AVERAGE(Table2[1W Return vs Nifty]))/_xlfn.STDEV.P(Table2[1W Return vs Nifty])</f>
        <v>2.3180348557398172</v>
      </c>
      <c r="O277">
        <v>513.11</v>
      </c>
      <c r="P277">
        <v>472.31448714386602</v>
      </c>
      <c r="Q277">
        <v>421.42740093117101</v>
      </c>
      <c r="R277">
        <v>82.136107874006001</v>
      </c>
      <c r="S277" s="2">
        <f>(Table2[[#This Row],[Close Price]]-Table2[[#This Row],[20D EMA]])/Table2[[#This Row],[20D EMA]]</f>
        <v>9.9959073103233154E-2</v>
      </c>
      <c r="T277" s="2">
        <f>(Table2[[#This Row],[Close Price]]-Table2[[#This Row],[50D EMA]])/Table2[[#This Row],[50D EMA]]</f>
        <v>0.19496652201583836</v>
      </c>
      <c r="U277" s="2">
        <f>(Table2[[#This Row],[Close Price]]-Table2[[#This Row],[200D EMA]])/Table2[[#This Row],[200D EMA]]</f>
        <v>0.33925795701210171</v>
      </c>
      <c r="V277">
        <v>1.4655595826588901</v>
      </c>
      <c r="W277">
        <v>558.5</v>
      </c>
      <c r="X277">
        <v>582</v>
      </c>
      <c r="Y277">
        <v>525.9</v>
      </c>
      <c r="Z277">
        <v>585.4</v>
      </c>
      <c r="AA277">
        <v>467</v>
      </c>
      <c r="AB277">
        <v>585.4</v>
      </c>
      <c r="AC277" s="2">
        <f>(Table2[[#This Row],[Close Price]]/Table2[[#This Row],[Day Low]])-1</f>
        <v>1.0564010743061791E-2</v>
      </c>
      <c r="AD277" s="2">
        <f>(Table2[[#This Row],[Day High]]/Table2[[#This Row],[Close Price]])-1</f>
        <v>3.1183557760453562E-2</v>
      </c>
      <c r="AE277" s="2">
        <f>(Table2[[#This Row],[Close Price]]/Table2[[#This Row],[Current Week Low]])-1</f>
        <v>7.3207834189009224E-2</v>
      </c>
      <c r="AF277" s="2">
        <f>(Table2[[#This Row],[Current Week High]]/Table2[[#This Row],[Close Price]])-1</f>
        <v>3.7207654145995805E-2</v>
      </c>
      <c r="AG277" s="2">
        <f>(Table2[[#This Row],[Close Price]]/Table2[[#This Row],[Current Month Low]])-1</f>
        <v>0.20856531049250537</v>
      </c>
      <c r="AH277" s="2">
        <f>(Table2[[#This Row],[Current Month High]]/Table2[[#This Row],[Close Price]])-1</f>
        <v>3.7207654145995805E-2</v>
      </c>
      <c r="AI277">
        <v>3.7207654145995801</v>
      </c>
      <c r="AJ277">
        <v>64.308588064046504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0.35</v>
      </c>
      <c r="AM277" t="s">
        <v>10656</v>
      </c>
      <c r="AN277">
        <v>20.48</v>
      </c>
      <c r="AO277" t="s">
        <v>10656</v>
      </c>
      <c r="AP277">
        <v>3.3619438791345997E-2</v>
      </c>
      <c r="AQ277">
        <f>(Table2[[#This Row],[Sharpe Ratio]]-AVERAGE(Table2[Sharpe Ratio]))/_xlfn.STDEV.P(Table2[Sharpe Ratio])</f>
        <v>-0.37764580435264883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4.921537679182669</v>
      </c>
      <c r="AS277">
        <f>_xlfn.RANK.AVG(Table2[[#This Row],[1Y Return vs Nifty Z-Score]],Table2[1Y Return vs Nifty Z-Score])</f>
        <v>362</v>
      </c>
      <c r="AT277">
        <f>_xlfn.RANK.AVG(Table2[[#This Row],[6M Return vs Nifty Z-Score]],Table2[6M Return vs Nifty Z-Score])</f>
        <v>106</v>
      </c>
      <c r="AU277">
        <f>_xlfn.RANK.AVG(Table2[[#This Row],[Sharpe Ratio Z-Score]],Table2[Sharpe Ratio Z-Score])</f>
        <v>441</v>
      </c>
      <c r="AV277">
        <f>(Table2[[#This Row],[Rank 1Y]]+Table2[[#This Row],[Rank 6M]]+Table2[[#This Row],[Rank Sharpe]])/3</f>
        <v>303</v>
      </c>
    </row>
    <row r="278" spans="1:48" x14ac:dyDescent="0.3">
      <c r="A278" t="s">
        <v>549</v>
      </c>
      <c r="B278" t="s">
        <v>550</v>
      </c>
      <c r="C278" t="s">
        <v>10609</v>
      </c>
      <c r="D278" t="s">
        <v>18</v>
      </c>
      <c r="E278">
        <v>37279.528585567001</v>
      </c>
      <c r="F278">
        <v>213.75</v>
      </c>
      <c r="G278">
        <v>106.838733212264</v>
      </c>
      <c r="H278">
        <f>(Table2[[#This Row],[1Y Return vs Nifty]]-AVERAGE(Table2[1Y Return vs Nifty]))/_xlfn.STDEV.P(Table2[1Y Return vs Nifty])</f>
        <v>1.1719148871220628</v>
      </c>
      <c r="I278">
        <v>5.7529983704720999</v>
      </c>
      <c r="J278">
        <f>(Table2[[#This Row],[1M Return vs Nifty]]-AVERAGE(Table2[1M Return vs Nifty]))/_xlfn.STDEV.P(Table2[1M Return vs Nifty])</f>
        <v>0.26561023368785297</v>
      </c>
      <c r="K278">
        <v>-24.8088026738371</v>
      </c>
      <c r="L278">
        <f>(Table2[[#This Row],[6M Return vs Nifty]]-AVERAGE(Table2[6M Return vs Nifty]))/_xlfn.STDEV.P(Table2[6M Return vs Nifty])</f>
        <v>-1.1015289640668622</v>
      </c>
      <c r="M278">
        <v>2.3745383482904798</v>
      </c>
      <c r="N278">
        <f>(Table2[[#This Row],[1W Return vs Nifty]]-AVERAGE(Table2[1W Return vs Nifty]))/_xlfn.STDEV.P(Table2[1W Return vs Nifty])</f>
        <v>-9.6951669206009145E-2</v>
      </c>
      <c r="O278">
        <v>211.52</v>
      </c>
      <c r="P278">
        <v>214.377010542086</v>
      </c>
      <c r="Q278">
        <v>190.56014600183499</v>
      </c>
      <c r="R278">
        <v>56.966182680116503</v>
      </c>
      <c r="S278" s="2">
        <f>(Table2[[#This Row],[Close Price]]-Table2[[#This Row],[20D EMA]])/Table2[[#This Row],[20D EMA]]</f>
        <v>1.0542738275340344E-2</v>
      </c>
      <c r="T278" s="2">
        <f>(Table2[[#This Row],[Close Price]]-Table2[[#This Row],[50D EMA]])/Table2[[#This Row],[50D EMA]]</f>
        <v>-2.924803086396731E-3</v>
      </c>
      <c r="U278" s="2">
        <f>(Table2[[#This Row],[Close Price]]-Table2[[#This Row],[200D EMA]])/Table2[[#This Row],[200D EMA]]</f>
        <v>0.12169309524952662</v>
      </c>
      <c r="V278">
        <v>0.50508746859949305</v>
      </c>
      <c r="W278">
        <v>212.75</v>
      </c>
      <c r="X278">
        <v>219.99</v>
      </c>
      <c r="Y278">
        <v>205.8</v>
      </c>
      <c r="Z278">
        <v>219.99</v>
      </c>
      <c r="AA278">
        <v>197.88</v>
      </c>
      <c r="AB278">
        <v>223.38</v>
      </c>
      <c r="AC278" s="2">
        <f>(Table2[[#This Row],[Close Price]]/Table2[[#This Row],[Day Low]])-1</f>
        <v>4.7003525264395218E-3</v>
      </c>
      <c r="AD278" s="2">
        <f>(Table2[[#This Row],[Day High]]/Table2[[#This Row],[Close Price]])-1</f>
        <v>2.9192982456140326E-2</v>
      </c>
      <c r="AE278" s="2">
        <f>(Table2[[#This Row],[Close Price]]/Table2[[#This Row],[Current Week Low]])-1</f>
        <v>3.8629737609329418E-2</v>
      </c>
      <c r="AF278" s="2">
        <f>(Table2[[#This Row],[Current Week High]]/Table2[[#This Row],[Close Price]])-1</f>
        <v>2.9192982456140326E-2</v>
      </c>
      <c r="AG278" s="2">
        <f>(Table2[[#This Row],[Close Price]]/Table2[[#This Row],[Current Month Low]])-1</f>
        <v>8.020012128562759E-2</v>
      </c>
      <c r="AH278" s="2">
        <f>(Table2[[#This Row],[Current Month High]]/Table2[[#This Row],[Close Price]])-1</f>
        <v>4.5052631578947455E-2</v>
      </c>
      <c r="AI278">
        <v>35.321637426900502</v>
      </c>
      <c r="AJ278">
        <v>150.29274004683799</v>
      </c>
      <c r="AK278" t="str">
        <f>IF(AND(Table2[[#This Row],[20D EMA]]&gt;Table2[[#This Row],[50D EMA]],Table2[[#This Row],[50D EMA]]&gt;Table2[[#This Row],[200D EMA]]),"Uptrend","Downtrend/NoTrend")</f>
        <v>Downtrend/NoTrend</v>
      </c>
      <c r="AL278">
        <v>-7.0000000000000007E-2</v>
      </c>
      <c r="AM278" t="s">
        <v>10655</v>
      </c>
      <c r="AN278">
        <v>7.47</v>
      </c>
      <c r="AO278" t="s">
        <v>10656</v>
      </c>
      <c r="AP278">
        <v>0.13608744335609099</v>
      </c>
      <c r="AQ278">
        <f>(Table2[[#This Row],[Sharpe Ratio]]-AVERAGE(Table2[Sharpe Ratio]))/_xlfn.STDEV.P(Table2[Sharpe Ratio])</f>
        <v>0.80211713413884522</v>
      </c>
      <c r="AR2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8">
        <f>_xlfn.RANK.AVG(Table2[[#This Row],[1Y Return vs Nifty Z-Score]],Table2[1Y Return vs Nifty Z-Score])</f>
        <v>80</v>
      </c>
      <c r="AT278">
        <f>_xlfn.RANK.AVG(Table2[[#This Row],[6M Return vs Nifty Z-Score]],Table2[6M Return vs Nifty Z-Score])</f>
        <v>675</v>
      </c>
      <c r="AU278">
        <f>_xlfn.RANK.AVG(Table2[[#This Row],[Sharpe Ratio Z-Score]],Table2[Sharpe Ratio Z-Score])</f>
        <v>155</v>
      </c>
      <c r="AV278">
        <f>(Table2[[#This Row],[Rank 1Y]]+Table2[[#This Row],[Rank 6M]]+Table2[[#This Row],[Rank Sharpe]])/3</f>
        <v>303.33333333333331</v>
      </c>
    </row>
    <row r="279" spans="1:48" x14ac:dyDescent="0.3">
      <c r="A279" t="s">
        <v>556</v>
      </c>
      <c r="B279" t="s">
        <v>557</v>
      </c>
      <c r="C279" t="s">
        <v>10616</v>
      </c>
      <c r="D279" t="s">
        <v>198</v>
      </c>
      <c r="E279">
        <v>36469.656600959999</v>
      </c>
      <c r="F279">
        <v>2578.85</v>
      </c>
      <c r="G279">
        <v>30.970175196422399</v>
      </c>
      <c r="H279">
        <f>(Table2[[#This Row],[1Y Return vs Nifty]]-AVERAGE(Table2[1Y Return vs Nifty]))/_xlfn.STDEV.P(Table2[1Y Return vs Nifty])</f>
        <v>-1.1076569003168489E-2</v>
      </c>
      <c r="I279">
        <v>-0.18567970333025999</v>
      </c>
      <c r="J279">
        <f>(Table2[[#This Row],[1M Return vs Nifty]]-AVERAGE(Table2[1M Return vs Nifty]))/_xlfn.STDEV.P(Table2[1M Return vs Nifty])</f>
        <v>-0.24379752189069598</v>
      </c>
      <c r="K279">
        <v>28.216459418903401</v>
      </c>
      <c r="L279">
        <f>(Table2[[#This Row],[6M Return vs Nifty]]-AVERAGE(Table2[6M Return vs Nifty]))/_xlfn.STDEV.P(Table2[6M Return vs Nifty])</f>
        <v>0.69643973509869472</v>
      </c>
      <c r="M279">
        <v>2.8084075898895899</v>
      </c>
      <c r="N279">
        <f>(Table2[[#This Row],[1W Return vs Nifty]]-AVERAGE(Table2[1W Return vs Nifty]))/_xlfn.STDEV.P(Table2[1W Return vs Nifty])</f>
        <v>-1.8029941601601204E-3</v>
      </c>
      <c r="O279">
        <v>2547.08</v>
      </c>
      <c r="P279">
        <v>2509.4864152651498</v>
      </c>
      <c r="Q279">
        <v>2149.32992943212</v>
      </c>
      <c r="R279">
        <v>62.134982045638999</v>
      </c>
      <c r="S279" s="2">
        <f>(Table2[[#This Row],[Close Price]]-Table2[[#This Row],[20D EMA]])/Table2[[#This Row],[20D EMA]]</f>
        <v>1.2473106459161071E-2</v>
      </c>
      <c r="T279" s="2">
        <f>(Table2[[#This Row],[Close Price]]-Table2[[#This Row],[50D EMA]])/Table2[[#This Row],[50D EMA]]</f>
        <v>2.7640549999758089E-2</v>
      </c>
      <c r="U279" s="2">
        <f>(Table2[[#This Row],[Close Price]]-Table2[[#This Row],[200D EMA]])/Table2[[#This Row],[200D EMA]]</f>
        <v>0.1998390589951746</v>
      </c>
      <c r="V279">
        <v>0.72362247124385803</v>
      </c>
      <c r="W279">
        <v>2554.5500000000002</v>
      </c>
      <c r="X279">
        <v>2636.15</v>
      </c>
      <c r="Y279">
        <v>2442</v>
      </c>
      <c r="Z279">
        <v>2636.15</v>
      </c>
      <c r="AA279">
        <v>2416.5500000000002</v>
      </c>
      <c r="AB279">
        <v>2636.15</v>
      </c>
      <c r="AC279" s="2">
        <f>(Table2[[#This Row],[Close Price]]/Table2[[#This Row],[Day Low]])-1</f>
        <v>9.5124385899667541E-3</v>
      </c>
      <c r="AD279" s="2">
        <f>(Table2[[#This Row],[Day High]]/Table2[[#This Row],[Close Price]])-1</f>
        <v>2.2219206235337463E-2</v>
      </c>
      <c r="AE279" s="2">
        <f>(Table2[[#This Row],[Close Price]]/Table2[[#This Row],[Current Week Low]])-1</f>
        <v>5.6040131040131058E-2</v>
      </c>
      <c r="AF279" s="2">
        <f>(Table2[[#This Row],[Current Week High]]/Table2[[#This Row],[Close Price]])-1</f>
        <v>2.2219206235337463E-2</v>
      </c>
      <c r="AG279" s="2">
        <f>(Table2[[#This Row],[Close Price]]/Table2[[#This Row],[Current Month Low]])-1</f>
        <v>6.7161862986488963E-2</v>
      </c>
      <c r="AH279" s="2">
        <f>(Table2[[#This Row],[Current Month High]]/Table2[[#This Row],[Close Price]])-1</f>
        <v>2.2219206235337463E-2</v>
      </c>
      <c r="AI279">
        <v>18.7079512185664</v>
      </c>
      <c r="AJ279">
        <v>67.452355443005104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0.05</v>
      </c>
      <c r="AM279" t="s">
        <v>10656</v>
      </c>
      <c r="AN279">
        <v>3.98</v>
      </c>
      <c r="AO279" t="s">
        <v>10656</v>
      </c>
      <c r="AP279">
        <v>2.6887839446243001E-2</v>
      </c>
      <c r="AQ279">
        <f>(Table2[[#This Row],[Sharpe Ratio]]-AVERAGE(Table2[Sharpe Ratio]))/_xlfn.STDEV.P(Table2[Sharpe Ratio])</f>
        <v>-0.45514991363886148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-1.5387263594191358E-2</v>
      </c>
      <c r="AS279">
        <f>_xlfn.RANK.AVG(Table2[[#This Row],[1Y Return vs Nifty Z-Score]],Table2[1Y Return vs Nifty Z-Score])</f>
        <v>295</v>
      </c>
      <c r="AT279">
        <f>_xlfn.RANK.AVG(Table2[[#This Row],[6M Return vs Nifty Z-Score]],Table2[6M Return vs Nifty Z-Score])</f>
        <v>153</v>
      </c>
      <c r="AU279">
        <f>_xlfn.RANK.AVG(Table2[[#This Row],[Sharpe Ratio Z-Score]],Table2[Sharpe Ratio Z-Score])</f>
        <v>462</v>
      </c>
      <c r="AV279">
        <f>(Table2[[#This Row],[Rank 1Y]]+Table2[[#This Row],[Rank 6M]]+Table2[[#This Row],[Rank Sharpe]])/3</f>
        <v>303.33333333333331</v>
      </c>
    </row>
    <row r="280" spans="1:48" x14ac:dyDescent="0.3">
      <c r="A280" t="s">
        <v>1520</v>
      </c>
      <c r="B280" t="s">
        <v>1521</v>
      </c>
      <c r="C280" t="s">
        <v>10624</v>
      </c>
      <c r="D280" t="s">
        <v>303</v>
      </c>
      <c r="E280">
        <v>6657.8302705799997</v>
      </c>
      <c r="F280">
        <v>695.45</v>
      </c>
      <c r="G280">
        <v>7.4658389910052296</v>
      </c>
      <c r="H280">
        <f>(Table2[[#This Row],[1Y Return vs Nifty]]-AVERAGE(Table2[1Y Return vs Nifty]))/_xlfn.STDEV.P(Table2[1Y Return vs Nifty])</f>
        <v>-0.37757132836181589</v>
      </c>
      <c r="I280">
        <v>25.012490012331401</v>
      </c>
      <c r="J280">
        <f>(Table2[[#This Row],[1M Return vs Nifty]]-AVERAGE(Table2[1M Return vs Nifty]))/_xlfn.STDEV.P(Table2[1M Return vs Nifty])</f>
        <v>1.9176503491712837</v>
      </c>
      <c r="K280">
        <v>24.024979460629702</v>
      </c>
      <c r="L280">
        <f>(Table2[[#This Row],[6M Return vs Nifty]]-AVERAGE(Table2[6M Return vs Nifty]))/_xlfn.STDEV.P(Table2[6M Return vs Nifty])</f>
        <v>0.5543159723726333</v>
      </c>
      <c r="M280">
        <v>10.0455361739431</v>
      </c>
      <c r="N280">
        <f>(Table2[[#This Row],[1W Return vs Nifty]]-AVERAGE(Table2[1W Return vs Nifty]))/_xlfn.STDEV.P(Table2[1W Return vs Nifty])</f>
        <v>1.5853184928831501</v>
      </c>
      <c r="O280">
        <v>628.78</v>
      </c>
      <c r="P280">
        <v>585.89648074471597</v>
      </c>
      <c r="Q280">
        <v>546.70353643461794</v>
      </c>
      <c r="R280">
        <v>73.030919241882799</v>
      </c>
      <c r="S280" s="2">
        <f>(Table2[[#This Row],[Close Price]]-Table2[[#This Row],[20D EMA]])/Table2[[#This Row],[20D EMA]]</f>
        <v>0.10603072616813523</v>
      </c>
      <c r="T280" s="2">
        <f>(Table2[[#This Row],[Close Price]]-Table2[[#This Row],[50D EMA]])/Table2[[#This Row],[50D EMA]]</f>
        <v>0.18698442959758657</v>
      </c>
      <c r="U280" s="2">
        <f>(Table2[[#This Row],[Close Price]]-Table2[[#This Row],[200D EMA]])/Table2[[#This Row],[200D EMA]]</f>
        <v>0.2720788391738731</v>
      </c>
      <c r="V280">
        <v>1.3301251131012599</v>
      </c>
      <c r="W280">
        <v>690.65</v>
      </c>
      <c r="X280">
        <v>705.85</v>
      </c>
      <c r="Y280">
        <v>618.75</v>
      </c>
      <c r="Z280">
        <v>714.95</v>
      </c>
      <c r="AA280">
        <v>538</v>
      </c>
      <c r="AB280">
        <v>714.95</v>
      </c>
      <c r="AC280" s="2">
        <f>(Table2[[#This Row],[Close Price]]/Table2[[#This Row],[Day Low]])-1</f>
        <v>6.949974661550895E-3</v>
      </c>
      <c r="AD280" s="2">
        <f>(Table2[[#This Row],[Day High]]/Table2[[#This Row],[Close Price]])-1</f>
        <v>1.4954346106837324E-2</v>
      </c>
      <c r="AE280" s="2">
        <f>(Table2[[#This Row],[Close Price]]/Table2[[#This Row],[Current Week Low]])-1</f>
        <v>0.12395959595959605</v>
      </c>
      <c r="AF280" s="2">
        <f>(Table2[[#This Row],[Current Week High]]/Table2[[#This Row],[Close Price]])-1</f>
        <v>2.8039398950320038E-2</v>
      </c>
      <c r="AG280" s="2">
        <f>(Table2[[#This Row],[Close Price]]/Table2[[#This Row],[Current Month Low]])-1</f>
        <v>0.29265799256505587</v>
      </c>
      <c r="AH280" s="2">
        <f>(Table2[[#This Row],[Current Month High]]/Table2[[#This Row],[Close Price]])-1</f>
        <v>2.8039398950320038E-2</v>
      </c>
      <c r="AI280">
        <v>2.8039398950319998</v>
      </c>
      <c r="AJ280">
        <v>59.891941602483001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0.25</v>
      </c>
      <c r="AM280" t="s">
        <v>10656</v>
      </c>
      <c r="AN280">
        <v>18.22</v>
      </c>
      <c r="AO280" t="s">
        <v>10656</v>
      </c>
      <c r="AP280">
        <v>7.5814635406425995E-2</v>
      </c>
      <c r="AQ280">
        <f>(Table2[[#This Row],[Sharpe Ratio]]-AVERAGE(Table2[Sharpe Ratio]))/_xlfn.STDEV.P(Table2[Sharpe Ratio])</f>
        <v>0.10816759037759731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3.787881076442849</v>
      </c>
      <c r="AS280">
        <f>_xlfn.RANK.AVG(Table2[[#This Row],[1Y Return vs Nifty Z-Score]],Table2[1Y Return vs Nifty Z-Score])</f>
        <v>414</v>
      </c>
      <c r="AT280">
        <f>_xlfn.RANK.AVG(Table2[[#This Row],[6M Return vs Nifty Z-Score]],Table2[6M Return vs Nifty Z-Score])</f>
        <v>179</v>
      </c>
      <c r="AU280">
        <f>_xlfn.RANK.AVG(Table2[[#This Row],[Sharpe Ratio Z-Score]],Table2[Sharpe Ratio Z-Score])</f>
        <v>317</v>
      </c>
      <c r="AV280">
        <f>(Table2[[#This Row],[Rank 1Y]]+Table2[[#This Row],[Rank 6M]]+Table2[[#This Row],[Rank Sharpe]])/3</f>
        <v>303.33333333333331</v>
      </c>
    </row>
    <row r="281" spans="1:48" x14ac:dyDescent="0.3">
      <c r="A281" t="s">
        <v>704</v>
      </c>
      <c r="B281" t="s">
        <v>705</v>
      </c>
      <c r="C281" t="s">
        <v>10615</v>
      </c>
      <c r="D281" t="s">
        <v>51</v>
      </c>
      <c r="E281">
        <v>24889.427295615998</v>
      </c>
      <c r="F281">
        <v>186.58</v>
      </c>
      <c r="G281">
        <v>56.976434360628701</v>
      </c>
      <c r="H281">
        <f>(Table2[[#This Row],[1Y Return vs Nifty]]-AVERAGE(Table2[1Y Return vs Nifty]))/_xlfn.STDEV.P(Table2[1Y Return vs Nifty])</f>
        <v>0.39442978569268167</v>
      </c>
      <c r="I281">
        <v>21.296448309937102</v>
      </c>
      <c r="J281">
        <f>(Table2[[#This Row],[1M Return vs Nifty]]-AVERAGE(Table2[1M Return vs Nifty]))/_xlfn.STDEV.P(Table2[1M Return vs Nifty])</f>
        <v>1.598895831797529</v>
      </c>
      <c r="K281">
        <v>24.9365839306098</v>
      </c>
      <c r="L281">
        <f>(Table2[[#This Row],[6M Return vs Nifty]]-AVERAGE(Table2[6M Return vs Nifty]))/_xlfn.STDEV.P(Table2[6M Return vs Nifty])</f>
        <v>0.58522645236567838</v>
      </c>
      <c r="M281">
        <v>1.72503699435209</v>
      </c>
      <c r="N281">
        <f>(Table2[[#This Row],[1W Return vs Nifty]]-AVERAGE(Table2[1W Return vs Nifty]))/_xlfn.STDEV.P(Table2[1W Return vs Nifty])</f>
        <v>-0.23938903821596658</v>
      </c>
      <c r="O281">
        <v>178.86</v>
      </c>
      <c r="P281">
        <v>168.04322104001301</v>
      </c>
      <c r="Q281">
        <v>144.387860629947</v>
      </c>
      <c r="R281">
        <v>72.0375258278345</v>
      </c>
      <c r="S281" s="2">
        <f>(Table2[[#This Row],[Close Price]]-Table2[[#This Row],[20D EMA]])/Table2[[#This Row],[20D EMA]]</f>
        <v>4.3162249804316218E-2</v>
      </c>
      <c r="T281" s="2">
        <f>(Table2[[#This Row],[Close Price]]-Table2[[#This Row],[50D EMA]])/Table2[[#This Row],[50D EMA]]</f>
        <v>0.11030959086158665</v>
      </c>
      <c r="U281" s="2">
        <f>(Table2[[#This Row],[Close Price]]-Table2[[#This Row],[200D EMA]])/Table2[[#This Row],[200D EMA]]</f>
        <v>0.29221389655594138</v>
      </c>
      <c r="V281">
        <v>0.89334907855173695</v>
      </c>
      <c r="W281">
        <v>185.6</v>
      </c>
      <c r="X281">
        <v>193.5</v>
      </c>
      <c r="Y281">
        <v>182.85</v>
      </c>
      <c r="Z281">
        <v>193.5</v>
      </c>
      <c r="AA281">
        <v>166</v>
      </c>
      <c r="AB281">
        <v>193.5</v>
      </c>
      <c r="AC281" s="2">
        <f>(Table2[[#This Row],[Close Price]]/Table2[[#This Row],[Day Low]])-1</f>
        <v>5.2801724137931938E-3</v>
      </c>
      <c r="AD281" s="2">
        <f>(Table2[[#This Row],[Day High]]/Table2[[#This Row],[Close Price]])-1</f>
        <v>3.7088648300996896E-2</v>
      </c>
      <c r="AE281" s="2">
        <f>(Table2[[#This Row],[Close Price]]/Table2[[#This Row],[Current Week Low]])-1</f>
        <v>2.039923434509161E-2</v>
      </c>
      <c r="AF281" s="2">
        <f>(Table2[[#This Row],[Current Week High]]/Table2[[#This Row],[Close Price]])-1</f>
        <v>3.7088648300996896E-2</v>
      </c>
      <c r="AG281" s="2">
        <f>(Table2[[#This Row],[Close Price]]/Table2[[#This Row],[Current Month Low]])-1</f>
        <v>0.12397590361445787</v>
      </c>
      <c r="AH281" s="2">
        <f>(Table2[[#This Row],[Current Month High]]/Table2[[#This Row],[Close Price]])-1</f>
        <v>3.7088648300996896E-2</v>
      </c>
      <c r="AI281">
        <v>3.7088648300996798</v>
      </c>
      <c r="AJ281">
        <v>113.23428571428499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0.06</v>
      </c>
      <c r="AM281" t="s">
        <v>10656</v>
      </c>
      <c r="AN281">
        <v>11.24</v>
      </c>
      <c r="AO281" t="s">
        <v>10656</v>
      </c>
      <c r="AQ281">
        <f>(Table2[[#This Row],[Sharpe Ratio]]-AVERAGE(Table2[Sharpe Ratio]))/_xlfn.STDEV.P(Table2[Sharpe Ratio])</f>
        <v>-0.76472241492382476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1.5744406167160978</v>
      </c>
      <c r="AS281">
        <f>_xlfn.RANK.AVG(Table2[[#This Row],[1Y Return vs Nifty Z-Score]],Table2[1Y Return vs Nifty Z-Score])</f>
        <v>188</v>
      </c>
      <c r="AT281">
        <f>_xlfn.RANK.AVG(Table2[[#This Row],[6M Return vs Nifty Z-Score]],Table2[6M Return vs Nifty Z-Score])</f>
        <v>173</v>
      </c>
      <c r="AU281">
        <f>_xlfn.RANK.AVG(Table2[[#This Row],[Sharpe Ratio Z-Score]],Table2[Sharpe Ratio Z-Score])</f>
        <v>557.5</v>
      </c>
      <c r="AV281">
        <f>(Table2[[#This Row],[Rank 1Y]]+Table2[[#This Row],[Rank 6M]]+Table2[[#This Row],[Rank Sharpe]])/3</f>
        <v>306.16666666666669</v>
      </c>
    </row>
    <row r="282" spans="1:48" x14ac:dyDescent="0.3">
      <c r="A282" t="s">
        <v>1458</v>
      </c>
      <c r="B282" t="s">
        <v>1459</v>
      </c>
      <c r="C282" t="s">
        <v>10619</v>
      </c>
      <c r="D282" t="s">
        <v>75</v>
      </c>
      <c r="E282">
        <v>7205.4073887899904</v>
      </c>
      <c r="F282">
        <v>3629.5</v>
      </c>
      <c r="G282">
        <v>38.096037226192401</v>
      </c>
      <c r="H282">
        <f>(Table2[[#This Row],[1Y Return vs Nifty]]-AVERAGE(Table2[1Y Return vs Nifty]))/_xlfn.STDEV.P(Table2[1Y Return vs Nifty])</f>
        <v>0.10003446459503082</v>
      </c>
      <c r="I282">
        <v>6.5294289170055499</v>
      </c>
      <c r="J282">
        <f>(Table2[[#This Row],[1M Return vs Nifty]]-AVERAGE(Table2[1M Return vs Nifty]))/_xlfn.STDEV.P(Table2[1M Return vs Nifty])</f>
        <v>0.33221087059002996</v>
      </c>
      <c r="K282">
        <v>70.813770081229706</v>
      </c>
      <c r="L282">
        <f>(Table2[[#This Row],[6M Return vs Nifty]]-AVERAGE(Table2[6M Return vs Nifty]))/_xlfn.STDEV.P(Table2[6M Return vs Nifty])</f>
        <v>2.1408197950320411</v>
      </c>
      <c r="M282">
        <v>-2.1127198496828998</v>
      </c>
      <c r="N282">
        <f>(Table2[[#This Row],[1W Return vs Nifty]]-AVERAGE(Table2[1W Return vs Nifty]))/_xlfn.STDEV.P(Table2[1W Return vs Nifty])</f>
        <v>-1.0810192895613</v>
      </c>
      <c r="O282">
        <v>3536.89</v>
      </c>
      <c r="P282">
        <v>3244.72557729448</v>
      </c>
      <c r="Q282">
        <v>2580.5267721718501</v>
      </c>
      <c r="R282">
        <v>58.328093215286401</v>
      </c>
      <c r="S282" s="2">
        <f>(Table2[[#This Row],[Close Price]]-Table2[[#This Row],[20D EMA]])/Table2[[#This Row],[20D EMA]]</f>
        <v>2.6184020424723453E-2</v>
      </c>
      <c r="T282" s="2">
        <f>(Table2[[#This Row],[Close Price]]-Table2[[#This Row],[50D EMA]])/Table2[[#This Row],[50D EMA]]</f>
        <v>0.11858458089585282</v>
      </c>
      <c r="U282" s="2">
        <f>(Table2[[#This Row],[Close Price]]-Table2[[#This Row],[200D EMA]])/Table2[[#This Row],[200D EMA]]</f>
        <v>0.40649577409549681</v>
      </c>
      <c r="V282">
        <v>0.50494604969955603</v>
      </c>
      <c r="W282">
        <v>3606.9</v>
      </c>
      <c r="X282">
        <v>3666.3</v>
      </c>
      <c r="Y282">
        <v>3550</v>
      </c>
      <c r="Z282">
        <v>3725</v>
      </c>
      <c r="AA282">
        <v>3125.05</v>
      </c>
      <c r="AB282">
        <v>3820.05</v>
      </c>
      <c r="AC282" s="2">
        <f>(Table2[[#This Row],[Close Price]]/Table2[[#This Row],[Day Low]])-1</f>
        <v>6.265768388366677E-3</v>
      </c>
      <c r="AD282" s="2">
        <f>(Table2[[#This Row],[Day High]]/Table2[[#This Row],[Close Price]])-1</f>
        <v>1.0139137622262151E-2</v>
      </c>
      <c r="AE282" s="2">
        <f>(Table2[[#This Row],[Close Price]]/Table2[[#This Row],[Current Week Low]])-1</f>
        <v>2.2394366197183047E-2</v>
      </c>
      <c r="AF282" s="2">
        <f>(Table2[[#This Row],[Current Week High]]/Table2[[#This Row],[Close Price]])-1</f>
        <v>2.6312164209946198E-2</v>
      </c>
      <c r="AG282" s="2">
        <f>(Table2[[#This Row],[Close Price]]/Table2[[#This Row],[Current Month Low]])-1</f>
        <v>0.16142141725732384</v>
      </c>
      <c r="AH282" s="2">
        <f>(Table2[[#This Row],[Current Month High]]/Table2[[#This Row],[Close Price]])-1</f>
        <v>5.2500344400055132E-2</v>
      </c>
      <c r="AI282">
        <v>5.2500344400055097</v>
      </c>
      <c r="AJ282">
        <v>127.554858934169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0.44</v>
      </c>
      <c r="AM282" t="s">
        <v>10656</v>
      </c>
      <c r="AN282">
        <v>11.58</v>
      </c>
      <c r="AO282" t="s">
        <v>10656</v>
      </c>
      <c r="AP282">
        <v>-2.7207450838891999E-2</v>
      </c>
      <c r="AQ282">
        <f>(Table2[[#This Row],[Sharpe Ratio]]-AVERAGE(Table2[Sharpe Ratio]))/_xlfn.STDEV.P(Table2[Sharpe Ratio])</f>
        <v>-1.0779747543921177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0.41407108626368427</v>
      </c>
      <c r="AS282">
        <f>_xlfn.RANK.AVG(Table2[[#This Row],[1Y Return vs Nifty Z-Score]],Table2[1Y Return vs Nifty Z-Score])</f>
        <v>270</v>
      </c>
      <c r="AT282">
        <f>_xlfn.RANK.AVG(Table2[[#This Row],[6M Return vs Nifty Z-Score]],Table2[6M Return vs Nifty Z-Score])</f>
        <v>25</v>
      </c>
      <c r="AU282">
        <f>_xlfn.RANK.AVG(Table2[[#This Row],[Sharpe Ratio Z-Score]],Table2[Sharpe Ratio Z-Score])</f>
        <v>629</v>
      </c>
      <c r="AV282">
        <f>(Table2[[#This Row],[Rank 1Y]]+Table2[[#This Row],[Rank 6M]]+Table2[[#This Row],[Rank Sharpe]])/3</f>
        <v>308</v>
      </c>
    </row>
    <row r="283" spans="1:48" x14ac:dyDescent="0.3">
      <c r="A283" t="s">
        <v>84</v>
      </c>
      <c r="B283" t="s">
        <v>85</v>
      </c>
      <c r="C283" t="s">
        <v>10620</v>
      </c>
      <c r="D283" t="s">
        <v>86</v>
      </c>
      <c r="E283">
        <v>322357.53476235003</v>
      </c>
      <c r="F283">
        <v>1491.3</v>
      </c>
      <c r="G283">
        <v>52.945558844213501</v>
      </c>
      <c r="H283">
        <f>(Table2[[#This Row],[1Y Return vs Nifty]]-AVERAGE(Table2[1Y Return vs Nifty]))/_xlfn.STDEV.P(Table2[1Y Return vs Nifty])</f>
        <v>0.33157777662157367</v>
      </c>
      <c r="I283">
        <v>7.6797143486639394E-2</v>
      </c>
      <c r="J283">
        <f>(Table2[[#This Row],[1M Return vs Nifty]]-AVERAGE(Table2[1M Return vs Nifty]))/_xlfn.STDEV.P(Table2[1M Return vs Nifty])</f>
        <v>-0.22128279053690122</v>
      </c>
      <c r="K283">
        <v>1.16533153393155</v>
      </c>
      <c r="L283">
        <f>(Table2[[#This Row],[6M Return vs Nifty]]-AVERAGE(Table2[6M Return vs Nifty]))/_xlfn.STDEV.P(Table2[6M Return vs Nifty])</f>
        <v>-0.2208038445603428</v>
      </c>
      <c r="M283">
        <v>9.9298223509059994E-2</v>
      </c>
      <c r="N283">
        <f>(Table2[[#This Row],[1W Return vs Nifty]]-AVERAGE(Table2[1W Return vs Nifty]))/_xlfn.STDEV.P(Table2[1W Return vs Nifty])</f>
        <v>-0.59591786115407719</v>
      </c>
      <c r="O283">
        <v>1502.61</v>
      </c>
      <c r="P283">
        <v>1480.2660346666701</v>
      </c>
      <c r="Q283">
        <v>1285.25580996335</v>
      </c>
      <c r="R283">
        <v>45.3699089487084</v>
      </c>
      <c r="S283" s="2">
        <f>(Table2[[#This Row],[Close Price]]-Table2[[#This Row],[20D EMA]])/Table2[[#This Row],[20D EMA]]</f>
        <v>-7.5269031884520575E-3</v>
      </c>
      <c r="T283" s="2">
        <f>(Table2[[#This Row],[Close Price]]-Table2[[#This Row],[50D EMA]])/Table2[[#This Row],[50D EMA]]</f>
        <v>7.4540420944094309E-3</v>
      </c>
      <c r="U283" s="2">
        <f>(Table2[[#This Row],[Close Price]]-Table2[[#This Row],[200D EMA]])/Table2[[#This Row],[200D EMA]]</f>
        <v>0.16031375889483471</v>
      </c>
      <c r="V283">
        <v>0.42193327266930403</v>
      </c>
      <c r="W283">
        <v>1486.1</v>
      </c>
      <c r="X283">
        <v>1503</v>
      </c>
      <c r="Y283">
        <v>1486.1</v>
      </c>
      <c r="Z283">
        <v>1517</v>
      </c>
      <c r="AA283">
        <v>1452</v>
      </c>
      <c r="AB283">
        <v>1604.95</v>
      </c>
      <c r="AC283" s="2">
        <f>(Table2[[#This Row],[Close Price]]/Table2[[#This Row],[Day Low]])-1</f>
        <v>3.4990915819932411E-3</v>
      </c>
      <c r="AD283" s="2">
        <f>(Table2[[#This Row],[Day High]]/Table2[[#This Row],[Close Price]])-1</f>
        <v>7.8455039227520729E-3</v>
      </c>
      <c r="AE283" s="2">
        <f>(Table2[[#This Row],[Close Price]]/Table2[[#This Row],[Current Week Low]])-1</f>
        <v>3.4990915819932411E-3</v>
      </c>
      <c r="AF283" s="2">
        <f>(Table2[[#This Row],[Current Week High]]/Table2[[#This Row],[Close Price]])-1</f>
        <v>1.7233286394420899E-2</v>
      </c>
      <c r="AG283" s="2">
        <f>(Table2[[#This Row],[Close Price]]/Table2[[#This Row],[Current Month Low]])-1</f>
        <v>2.706611570247941E-2</v>
      </c>
      <c r="AH283" s="2">
        <f>(Table2[[#This Row],[Current Month High]]/Table2[[#This Row],[Close Price]])-1</f>
        <v>7.6208676993227531E-2</v>
      </c>
      <c r="AI283">
        <v>8.7239321397438498</v>
      </c>
      <c r="AJ283">
        <v>97.654075546719596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0.05</v>
      </c>
      <c r="AM283" t="s">
        <v>10656</v>
      </c>
      <c r="AN283">
        <v>-0.19</v>
      </c>
      <c r="AO283" t="s">
        <v>10655</v>
      </c>
      <c r="AP283">
        <v>7.3528530287683996E-2</v>
      </c>
      <c r="AQ283">
        <f>(Table2[[#This Row],[Sharpe Ratio]]-AVERAGE(Table2[Sharpe Ratio]))/_xlfn.STDEV.P(Table2[Sharpe Ratio])</f>
        <v>8.1846573353367549E-2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-0.62458014627638003</v>
      </c>
      <c r="AS283">
        <f>_xlfn.RANK.AVG(Table2[[#This Row],[1Y Return vs Nifty Z-Score]],Table2[1Y Return vs Nifty Z-Score])</f>
        <v>206</v>
      </c>
      <c r="AT283">
        <f>_xlfn.RANK.AVG(Table2[[#This Row],[6M Return vs Nifty Z-Score]],Table2[6M Return vs Nifty Z-Score])</f>
        <v>393</v>
      </c>
      <c r="AU283">
        <f>_xlfn.RANK.AVG(Table2[[#This Row],[Sharpe Ratio Z-Score]],Table2[Sharpe Ratio Z-Score])</f>
        <v>327</v>
      </c>
      <c r="AV283">
        <f>(Table2[[#This Row],[Rank 1Y]]+Table2[[#This Row],[Rank 6M]]+Table2[[#This Row],[Rank Sharpe]])/3</f>
        <v>308.66666666666669</v>
      </c>
    </row>
    <row r="284" spans="1:48" x14ac:dyDescent="0.3">
      <c r="A284" t="s">
        <v>120</v>
      </c>
      <c r="B284" t="s">
        <v>121</v>
      </c>
      <c r="C284" t="s">
        <v>10609</v>
      </c>
      <c r="D284" t="s">
        <v>18</v>
      </c>
      <c r="E284">
        <v>245413.00185815699</v>
      </c>
      <c r="F284">
        <v>173.13</v>
      </c>
      <c r="G284">
        <v>61.962768975323399</v>
      </c>
      <c r="H284">
        <f>(Table2[[#This Row],[1Y Return vs Nifty]]-AVERAGE(Table2[1Y Return vs Nifty]))/_xlfn.STDEV.P(Table2[1Y Return vs Nifty])</f>
        <v>0.47217992884597104</v>
      </c>
      <c r="I284">
        <v>1.6237129842848399</v>
      </c>
      <c r="J284">
        <f>(Table2[[#This Row],[1M Return vs Nifty]]-AVERAGE(Table2[1M Return vs Nifty]))/_xlfn.STDEV.P(Table2[1M Return vs Nifty])</f>
        <v>-8.8591488409224997E-2</v>
      </c>
      <c r="K284">
        <v>-13.2988335757772</v>
      </c>
      <c r="L284">
        <f>(Table2[[#This Row],[6M Return vs Nifty]]-AVERAGE(Table2[6M Return vs Nifty]))/_xlfn.STDEV.P(Table2[6M Return vs Nifty])</f>
        <v>-0.7112515123405514</v>
      </c>
      <c r="M284">
        <v>3.9298140024646102</v>
      </c>
      <c r="N284">
        <f>(Table2[[#This Row],[1W Return vs Nifty]]-AVERAGE(Table2[1W Return vs Nifty]))/_xlfn.STDEV.P(Table2[1W Return vs Nifty])</f>
        <v>0.2441244054203377</v>
      </c>
      <c r="O284">
        <v>171.24</v>
      </c>
      <c r="P284">
        <v>170.20777145761099</v>
      </c>
      <c r="Q284">
        <v>153.39539582176701</v>
      </c>
      <c r="R284">
        <v>59.766553823018903</v>
      </c>
      <c r="S284" s="2">
        <f>(Table2[[#This Row],[Close Price]]-Table2[[#This Row],[20D EMA]])/Table2[[#This Row],[20D EMA]]</f>
        <v>1.1037140854940354E-2</v>
      </c>
      <c r="T284" s="2">
        <f>(Table2[[#This Row],[Close Price]]-Table2[[#This Row],[50D EMA]])/Table2[[#This Row],[50D EMA]]</f>
        <v>1.7168596459279574E-2</v>
      </c>
      <c r="U284" s="2">
        <f>(Table2[[#This Row],[Close Price]]-Table2[[#This Row],[200D EMA]])/Table2[[#This Row],[200D EMA]]</f>
        <v>0.12865186775985762</v>
      </c>
      <c r="V284">
        <v>0.52493690033250096</v>
      </c>
      <c r="W284">
        <v>172.67</v>
      </c>
      <c r="X284">
        <v>175.49</v>
      </c>
      <c r="Y284">
        <v>169.32</v>
      </c>
      <c r="Z284">
        <v>175.49</v>
      </c>
      <c r="AA284">
        <v>163.01</v>
      </c>
      <c r="AB284">
        <v>182.49</v>
      </c>
      <c r="AC284" s="2">
        <f>(Table2[[#This Row],[Close Price]]/Table2[[#This Row],[Day Low]])-1</f>
        <v>2.6640412347251896E-3</v>
      </c>
      <c r="AD284" s="2">
        <f>(Table2[[#This Row],[Day High]]/Table2[[#This Row],[Close Price]])-1</f>
        <v>1.3631375267140422E-2</v>
      </c>
      <c r="AE284" s="2">
        <f>(Table2[[#This Row],[Close Price]]/Table2[[#This Row],[Current Week Low]])-1</f>
        <v>2.2501771793054681E-2</v>
      </c>
      <c r="AF284" s="2">
        <f>(Table2[[#This Row],[Current Week High]]/Table2[[#This Row],[Close Price]])-1</f>
        <v>1.3631375267140422E-2</v>
      </c>
      <c r="AG284" s="2">
        <f>(Table2[[#This Row],[Close Price]]/Table2[[#This Row],[Current Month Low]])-1</f>
        <v>6.2082080853935295E-2</v>
      </c>
      <c r="AH284" s="2">
        <f>(Table2[[#This Row],[Current Month High]]/Table2[[#This Row],[Close Price]])-1</f>
        <v>5.4063420551031083E-2</v>
      </c>
      <c r="AI284">
        <v>13.6718073124241</v>
      </c>
      <c r="AJ284">
        <v>102.491228070175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-0.03</v>
      </c>
      <c r="AM284" t="s">
        <v>10655</v>
      </c>
      <c r="AN284">
        <v>3.66</v>
      </c>
      <c r="AO284" t="s">
        <v>10656</v>
      </c>
      <c r="AP284">
        <v>0.11599281091077999</v>
      </c>
      <c r="AQ284">
        <f>(Table2[[#This Row],[Sharpe Ratio]]-AVERAGE(Table2[Sharpe Ratio]))/_xlfn.STDEV.P(Table2[Sharpe Ratio])</f>
        <v>0.57075806042323218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0.48721939393976449</v>
      </c>
      <c r="AS284">
        <f>_xlfn.RANK.AVG(Table2[[#This Row],[1Y Return vs Nifty Z-Score]],Table2[1Y Return vs Nifty Z-Score])</f>
        <v>171</v>
      </c>
      <c r="AT284">
        <f>_xlfn.RANK.AVG(Table2[[#This Row],[6M Return vs Nifty Z-Score]],Table2[6M Return vs Nifty Z-Score])</f>
        <v>553</v>
      </c>
      <c r="AU284">
        <f>_xlfn.RANK.AVG(Table2[[#This Row],[Sharpe Ratio Z-Score]],Table2[Sharpe Ratio Z-Score])</f>
        <v>203</v>
      </c>
      <c r="AV284">
        <f>(Table2[[#This Row],[Rank 1Y]]+Table2[[#This Row],[Rank 6M]]+Table2[[#This Row],[Rank Sharpe]])/3</f>
        <v>309</v>
      </c>
    </row>
    <row r="285" spans="1:48" x14ac:dyDescent="0.3">
      <c r="A285" t="s">
        <v>643</v>
      </c>
      <c r="B285" t="s">
        <v>644</v>
      </c>
      <c r="C285" t="s">
        <v>10612</v>
      </c>
      <c r="D285" t="s">
        <v>645</v>
      </c>
      <c r="E285">
        <v>29100.4609173299</v>
      </c>
      <c r="F285">
        <v>299.95</v>
      </c>
      <c r="G285">
        <v>126.09997307552599</v>
      </c>
      <c r="H285">
        <f>(Table2[[#This Row],[1Y Return vs Nifty]]-AVERAGE(Table2[1Y Return vs Nifty]))/_xlfn.STDEV.P(Table2[1Y Return vs Nifty])</f>
        <v>1.47224855351203</v>
      </c>
      <c r="I285">
        <v>-1.7512001967683599</v>
      </c>
      <c r="J285">
        <f>(Table2[[#This Row],[1M Return vs Nifty]]-AVERAGE(Table2[1M Return vs Nifty]))/_xlfn.STDEV.P(Table2[1M Return vs Nifty])</f>
        <v>-0.37808469337293737</v>
      </c>
      <c r="K285">
        <v>-16.4239183776121</v>
      </c>
      <c r="L285">
        <f>(Table2[[#This Row],[6M Return vs Nifty]]-AVERAGE(Table2[6M Return vs Nifty]))/_xlfn.STDEV.P(Table2[6M Return vs Nifty])</f>
        <v>-0.81721618718006328</v>
      </c>
      <c r="M285">
        <v>5.1140674894379901</v>
      </c>
      <c r="N285">
        <f>(Table2[[#This Row],[1W Return vs Nifty]]-AVERAGE(Table2[1W Return vs Nifty]))/_xlfn.STDEV.P(Table2[1W Return vs Nifty])</f>
        <v>0.50383433504945574</v>
      </c>
      <c r="O285">
        <v>294.98</v>
      </c>
      <c r="P285">
        <v>297.85477833542598</v>
      </c>
      <c r="Q285">
        <v>276.79804326466598</v>
      </c>
      <c r="R285">
        <v>65.449284209336696</v>
      </c>
      <c r="S285" s="2">
        <f>(Table2[[#This Row],[Close Price]]-Table2[[#This Row],[20D EMA]])/Table2[[#This Row],[20D EMA]]</f>
        <v>1.6848599905078209E-2</v>
      </c>
      <c r="T285" s="2">
        <f>(Table2[[#This Row],[Close Price]]-Table2[[#This Row],[50D EMA]])/Table2[[#This Row],[50D EMA]]</f>
        <v>7.0343731810624194E-3</v>
      </c>
      <c r="U285" s="2">
        <f>(Table2[[#This Row],[Close Price]]-Table2[[#This Row],[200D EMA]])/Table2[[#This Row],[200D EMA]]</f>
        <v>8.364205347072054E-2</v>
      </c>
      <c r="V285">
        <v>0.37958300713039</v>
      </c>
      <c r="W285">
        <v>298.35000000000002</v>
      </c>
      <c r="X285">
        <v>303.39999999999998</v>
      </c>
      <c r="Y285">
        <v>282.2</v>
      </c>
      <c r="Z285">
        <v>314.95</v>
      </c>
      <c r="AA285">
        <v>279</v>
      </c>
      <c r="AB285">
        <v>314.95</v>
      </c>
      <c r="AC285" s="2">
        <f>(Table2[[#This Row],[Close Price]]/Table2[[#This Row],[Day Low]])-1</f>
        <v>5.3628288922404899E-3</v>
      </c>
      <c r="AD285" s="2">
        <f>(Table2[[#This Row],[Day High]]/Table2[[#This Row],[Close Price]])-1</f>
        <v>1.1501916986164318E-2</v>
      </c>
      <c r="AE285" s="2">
        <f>(Table2[[#This Row],[Close Price]]/Table2[[#This Row],[Current Week Low]])-1</f>
        <v>6.2898653437278629E-2</v>
      </c>
      <c r="AF285" s="2">
        <f>(Table2[[#This Row],[Current Week High]]/Table2[[#This Row],[Close Price]])-1</f>
        <v>5.0008334722453807E-2</v>
      </c>
      <c r="AG285" s="2">
        <f>(Table2[[#This Row],[Close Price]]/Table2[[#This Row],[Current Month Low]])-1</f>
        <v>7.5089605734766973E-2</v>
      </c>
      <c r="AH285" s="2">
        <f>(Table2[[#This Row],[Current Month High]]/Table2[[#This Row],[Close Price]])-1</f>
        <v>5.0008334722453807E-2</v>
      </c>
      <c r="AI285">
        <v>28.121353558926401</v>
      </c>
      <c r="AJ285">
        <v>160.147441457068</v>
      </c>
      <c r="AK285" t="str">
        <f>IF(AND(Table2[[#This Row],[20D EMA]]&gt;Table2[[#This Row],[50D EMA]],Table2[[#This Row],[50D EMA]]&gt;Table2[[#This Row],[200D EMA]]),"Uptrend","Downtrend/NoTrend")</f>
        <v>Downtrend/NoTrend</v>
      </c>
      <c r="AL285">
        <v>-0.05</v>
      </c>
      <c r="AM285" t="s">
        <v>10655</v>
      </c>
      <c r="AN285">
        <v>7.18</v>
      </c>
      <c r="AO285" t="s">
        <v>10656</v>
      </c>
      <c r="AP285">
        <v>8.4427698702317006E-2</v>
      </c>
      <c r="AQ285">
        <f>(Table2[[#This Row],[Sharpe Ratio]]-AVERAGE(Table2[Sharpe Ratio]))/_xlfn.STDEV.P(Table2[Sharpe Ratio])</f>
        <v>0.20733389020490672</v>
      </c>
      <c r="AR2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5">
        <f>_xlfn.RANK.AVG(Table2[[#This Row],[1Y Return vs Nifty Z-Score]],Table2[1Y Return vs Nifty Z-Score])</f>
        <v>55</v>
      </c>
      <c r="AT285">
        <f>_xlfn.RANK.AVG(Table2[[#This Row],[6M Return vs Nifty Z-Score]],Table2[6M Return vs Nifty Z-Score])</f>
        <v>589</v>
      </c>
      <c r="AU285">
        <f>_xlfn.RANK.AVG(Table2[[#This Row],[Sharpe Ratio Z-Score]],Table2[Sharpe Ratio Z-Score])</f>
        <v>287</v>
      </c>
      <c r="AV285">
        <f>(Table2[[#This Row],[Rank 1Y]]+Table2[[#This Row],[Rank 6M]]+Table2[[#This Row],[Rank Sharpe]])/3</f>
        <v>310.33333333333331</v>
      </c>
    </row>
    <row r="286" spans="1:48" x14ac:dyDescent="0.3">
      <c r="A286" t="s">
        <v>762</v>
      </c>
      <c r="B286" t="s">
        <v>763</v>
      </c>
      <c r="C286" t="s">
        <v>10611</v>
      </c>
      <c r="D286" t="s">
        <v>408</v>
      </c>
      <c r="E286">
        <v>21597.501808519999</v>
      </c>
      <c r="F286">
        <v>4449.3</v>
      </c>
      <c r="G286">
        <v>50.735328045898903</v>
      </c>
      <c r="H286">
        <f>(Table2[[#This Row],[1Y Return vs Nifty]]-AVERAGE(Table2[1Y Return vs Nifty]))/_xlfn.STDEV.P(Table2[1Y Return vs Nifty])</f>
        <v>0.29711443345476318</v>
      </c>
      <c r="I286">
        <v>6.6174495038493202</v>
      </c>
      <c r="J286">
        <f>(Table2[[#This Row],[1M Return vs Nifty]]-AVERAGE(Table2[1M Return vs Nifty]))/_xlfn.STDEV.P(Table2[1M Return vs Nifty])</f>
        <v>0.33976109793550435</v>
      </c>
      <c r="K286">
        <v>31.162899492507201</v>
      </c>
      <c r="L286">
        <f>(Table2[[#This Row],[6M Return vs Nifty]]-AVERAGE(Table2[6M Return vs Nifty]))/_xlfn.STDEV.P(Table2[6M Return vs Nifty])</f>
        <v>0.79634696454418519</v>
      </c>
      <c r="M286">
        <v>4.1659859786730999</v>
      </c>
      <c r="N286">
        <f>(Table2[[#This Row],[1W Return vs Nifty]]-AVERAGE(Table2[1W Return vs Nifty]))/_xlfn.STDEV.P(Table2[1W Return vs Nifty])</f>
        <v>0.29591754599046577</v>
      </c>
      <c r="O286">
        <v>4281.49</v>
      </c>
      <c r="P286">
        <v>4041.8754467992599</v>
      </c>
      <c r="Q286">
        <v>3359.3335609439</v>
      </c>
      <c r="R286">
        <v>54.5058796267787</v>
      </c>
      <c r="S286" s="2">
        <f>(Table2[[#This Row],[Close Price]]-Table2[[#This Row],[20D EMA]])/Table2[[#This Row],[20D EMA]]</f>
        <v>3.9194299180892726E-2</v>
      </c>
      <c r="T286" s="2">
        <f>(Table2[[#This Row],[Close Price]]-Table2[[#This Row],[50D EMA]])/Table2[[#This Row],[50D EMA]]</f>
        <v>0.10080086795434968</v>
      </c>
      <c r="U286" s="2">
        <f>(Table2[[#This Row],[Close Price]]-Table2[[#This Row],[200D EMA]])/Table2[[#This Row],[200D EMA]]</f>
        <v>0.32445912836052015</v>
      </c>
      <c r="V286">
        <v>1.07193498758934</v>
      </c>
      <c r="W286">
        <v>4380.1000000000004</v>
      </c>
      <c r="X286">
        <v>4460</v>
      </c>
      <c r="Y286">
        <v>4313.25</v>
      </c>
      <c r="Z286">
        <v>4638.8999999999996</v>
      </c>
      <c r="AA286">
        <v>3850</v>
      </c>
      <c r="AB286">
        <v>4638.8999999999996</v>
      </c>
      <c r="AC286" s="2">
        <f>(Table2[[#This Row],[Close Price]]/Table2[[#This Row],[Day Low]])-1</f>
        <v>1.5798726056482693E-2</v>
      </c>
      <c r="AD286" s="2">
        <f>(Table2[[#This Row],[Day High]]/Table2[[#This Row],[Close Price]])-1</f>
        <v>2.4048726766008333E-3</v>
      </c>
      <c r="AE286" s="2">
        <f>(Table2[[#This Row],[Close Price]]/Table2[[#This Row],[Current Week Low]])-1</f>
        <v>3.1542340462528351E-2</v>
      </c>
      <c r="AF286" s="2">
        <f>(Table2[[#This Row],[Current Week High]]/Table2[[#This Row],[Close Price]])-1</f>
        <v>4.2613444811543166E-2</v>
      </c>
      <c r="AG286" s="2">
        <f>(Table2[[#This Row],[Close Price]]/Table2[[#This Row],[Current Month Low]])-1</f>
        <v>0.15566233766233761</v>
      </c>
      <c r="AH286" s="2">
        <f>(Table2[[#This Row],[Current Month High]]/Table2[[#This Row],[Close Price]])-1</f>
        <v>4.2613444811543166E-2</v>
      </c>
      <c r="AI286">
        <v>10.354437776728901</v>
      </c>
      <c r="AJ286">
        <v>99.520179372197305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0.21</v>
      </c>
      <c r="AM286" t="s">
        <v>10656</v>
      </c>
      <c r="AN286">
        <v>14.67</v>
      </c>
      <c r="AO286" t="s">
        <v>10656</v>
      </c>
      <c r="AP286">
        <v>-1.3149704389429999E-3</v>
      </c>
      <c r="AQ286">
        <f>(Table2[[#This Row],[Sharpe Ratio]]-AVERAGE(Table2[Sharpe Ratio]))/_xlfn.STDEV.P(Table2[Sharpe Ratio])</f>
        <v>-0.77986229586194356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0.94927774606297488</v>
      </c>
      <c r="AS286">
        <f>_xlfn.RANK.AVG(Table2[[#This Row],[1Y Return vs Nifty Z-Score]],Table2[1Y Return vs Nifty Z-Score])</f>
        <v>215</v>
      </c>
      <c r="AT286">
        <f>_xlfn.RANK.AVG(Table2[[#This Row],[6M Return vs Nifty Z-Score]],Table2[6M Return vs Nifty Z-Score])</f>
        <v>136</v>
      </c>
      <c r="AU286">
        <f>_xlfn.RANK.AVG(Table2[[#This Row],[Sharpe Ratio Z-Score]],Table2[Sharpe Ratio Z-Score])</f>
        <v>583</v>
      </c>
      <c r="AV286">
        <f>(Table2[[#This Row],[Rank 1Y]]+Table2[[#This Row],[Rank 6M]]+Table2[[#This Row],[Rank Sharpe]])/3</f>
        <v>311.33333333333331</v>
      </c>
    </row>
    <row r="287" spans="1:48" x14ac:dyDescent="0.3">
      <c r="A287" t="s">
        <v>326</v>
      </c>
      <c r="B287" t="s">
        <v>327</v>
      </c>
      <c r="C287" t="s">
        <v>10616</v>
      </c>
      <c r="D287" t="s">
        <v>328</v>
      </c>
      <c r="E287">
        <v>80033.02802328</v>
      </c>
      <c r="F287">
        <v>4064.4</v>
      </c>
      <c r="G287">
        <v>17.978655737229701</v>
      </c>
      <c r="H287">
        <f>(Table2[[#This Row],[1Y Return vs Nifty]]-AVERAGE(Table2[1Y Return vs Nifty]))/_xlfn.STDEV.P(Table2[1Y Return vs Nifty])</f>
        <v>-0.21364871383160425</v>
      </c>
      <c r="I287">
        <v>-2.0480181076116102</v>
      </c>
      <c r="J287">
        <f>(Table2[[#This Row],[1M Return vs Nifty]]-AVERAGE(Table2[1M Return vs Nifty]))/_xlfn.STDEV.P(Table2[1M Return vs Nifty])</f>
        <v>-0.40354513152081029</v>
      </c>
      <c r="K287">
        <v>0.44205128701507401</v>
      </c>
      <c r="L287">
        <f>(Table2[[#This Row],[6M Return vs Nifty]]-AVERAGE(Table2[6M Return vs Nifty]))/_xlfn.STDEV.P(Table2[6M Return vs Nifty])</f>
        <v>-0.24532866901865694</v>
      </c>
      <c r="M287">
        <v>3.2366864082331102</v>
      </c>
      <c r="N287">
        <f>(Table2[[#This Row],[1W Return vs Nifty]]-AVERAGE(Table2[1W Return vs Nifty]))/_xlfn.STDEV.P(Table2[1W Return vs Nifty])</f>
        <v>9.2119686243260737E-2</v>
      </c>
      <c r="O287">
        <v>4055.8</v>
      </c>
      <c r="P287">
        <v>4050.1184080407902</v>
      </c>
      <c r="Q287">
        <v>3748.73186105579</v>
      </c>
      <c r="R287">
        <v>60.123227523661498</v>
      </c>
      <c r="S287" s="2">
        <f>(Table2[[#This Row],[Close Price]]-Table2[[#This Row],[20D EMA]])/Table2[[#This Row],[20D EMA]]</f>
        <v>2.120420139060089E-3</v>
      </c>
      <c r="T287" s="2">
        <f>(Table2[[#This Row],[Close Price]]-Table2[[#This Row],[50D EMA]])/Table2[[#This Row],[50D EMA]]</f>
        <v>3.5262159078747741E-3</v>
      </c>
      <c r="U287" s="2">
        <f>(Table2[[#This Row],[Close Price]]-Table2[[#This Row],[200D EMA]])/Table2[[#This Row],[200D EMA]]</f>
        <v>8.4206646579226288E-2</v>
      </c>
      <c r="V287">
        <v>0.445853269244604</v>
      </c>
      <c r="W287">
        <v>4050</v>
      </c>
      <c r="X287">
        <v>4160</v>
      </c>
      <c r="Y287">
        <v>3965</v>
      </c>
      <c r="Z287">
        <v>4160</v>
      </c>
      <c r="AA287">
        <v>3859.5</v>
      </c>
      <c r="AB287">
        <v>4171.1499999999996</v>
      </c>
      <c r="AC287" s="2">
        <f>(Table2[[#This Row],[Close Price]]/Table2[[#This Row],[Day Low]])-1</f>
        <v>3.555555555555534E-3</v>
      </c>
      <c r="AD287" s="2">
        <f>(Table2[[#This Row],[Day High]]/Table2[[#This Row],[Close Price]])-1</f>
        <v>2.3521306957976496E-2</v>
      </c>
      <c r="AE287" s="2">
        <f>(Table2[[#This Row],[Close Price]]/Table2[[#This Row],[Current Week Low]])-1</f>
        <v>2.5069356872635673E-2</v>
      </c>
      <c r="AF287" s="2">
        <f>(Table2[[#This Row],[Current Week High]]/Table2[[#This Row],[Close Price]])-1</f>
        <v>2.3521306957976496E-2</v>
      </c>
      <c r="AG287" s="2">
        <f>(Table2[[#This Row],[Close Price]]/Table2[[#This Row],[Current Month Low]])-1</f>
        <v>5.3089778468713655E-2</v>
      </c>
      <c r="AH287" s="2">
        <f>(Table2[[#This Row],[Current Month High]]/Table2[[#This Row],[Close Price]])-1</f>
        <v>2.6264639307154614E-2</v>
      </c>
      <c r="AI287">
        <v>15.187973624643201</v>
      </c>
      <c r="AJ287">
        <v>47.095653432738601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-0.03</v>
      </c>
      <c r="AM287" t="s">
        <v>10655</v>
      </c>
      <c r="AN287">
        <v>0.85</v>
      </c>
      <c r="AO287" t="s">
        <v>10656</v>
      </c>
      <c r="AP287">
        <v>0.12892152224978501</v>
      </c>
      <c r="AQ287">
        <f>(Table2[[#This Row],[Sharpe Ratio]]-AVERAGE(Table2[Sharpe Ratio]))/_xlfn.STDEV.P(Table2[Sharpe Ratio])</f>
        <v>0.71961247156359232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-5.0790356564218389E-2</v>
      </c>
      <c r="AS287">
        <f>_xlfn.RANK.AVG(Table2[[#This Row],[1Y Return vs Nifty Z-Score]],Table2[1Y Return vs Nifty Z-Score])</f>
        <v>356</v>
      </c>
      <c r="AT287">
        <f>_xlfn.RANK.AVG(Table2[[#This Row],[6M Return vs Nifty Z-Score]],Table2[6M Return vs Nifty Z-Score])</f>
        <v>403</v>
      </c>
      <c r="AU287">
        <f>_xlfn.RANK.AVG(Table2[[#This Row],[Sharpe Ratio Z-Score]],Table2[Sharpe Ratio Z-Score])</f>
        <v>177</v>
      </c>
      <c r="AV287">
        <f>(Table2[[#This Row],[Rank 1Y]]+Table2[[#This Row],[Rank 6M]]+Table2[[#This Row],[Rank Sharpe]])/3</f>
        <v>312</v>
      </c>
    </row>
    <row r="288" spans="1:48" x14ac:dyDescent="0.3">
      <c r="A288" t="s">
        <v>273</v>
      </c>
      <c r="B288" t="s">
        <v>274</v>
      </c>
      <c r="C288" t="s">
        <v>10611</v>
      </c>
      <c r="D288" t="s">
        <v>34</v>
      </c>
      <c r="E288">
        <v>101890.62560358</v>
      </c>
      <c r="F288">
        <v>112.1</v>
      </c>
      <c r="G288">
        <v>40.855913301384</v>
      </c>
      <c r="H288">
        <f>(Table2[[#This Row],[1Y Return vs Nifty]]-AVERAGE(Table2[1Y Return vs Nifty]))/_xlfn.STDEV.P(Table2[1Y Return vs Nifty])</f>
        <v>0.14306823118163675</v>
      </c>
      <c r="I288">
        <v>-3.74441550607636</v>
      </c>
      <c r="J288">
        <f>(Table2[[#This Row],[1M Return vs Nifty]]-AVERAGE(Table2[1M Return vs Nifty]))/_xlfn.STDEV.P(Table2[1M Return vs Nifty])</f>
        <v>-0.54905865836668011</v>
      </c>
      <c r="K288">
        <v>-15.1890493014063</v>
      </c>
      <c r="L288">
        <f>(Table2[[#This Row],[6M Return vs Nifty]]-AVERAGE(Table2[6M Return vs Nifty]))/_xlfn.STDEV.P(Table2[6M Return vs Nifty])</f>
        <v>-0.77534452339267235</v>
      </c>
      <c r="M288">
        <v>2.8601688539604</v>
      </c>
      <c r="N288">
        <f>(Table2[[#This Row],[1W Return vs Nifty]]-AVERAGE(Table2[1W Return vs Nifty]))/_xlfn.STDEV.P(Table2[1W Return vs Nifty])</f>
        <v>9.5483882906533448E-3</v>
      </c>
      <c r="O288">
        <v>110.79</v>
      </c>
      <c r="P288">
        <v>112.89729334</v>
      </c>
      <c r="Q288">
        <v>105.108844194512</v>
      </c>
      <c r="R288">
        <v>60.589543475650601</v>
      </c>
      <c r="S288" s="2">
        <f>(Table2[[#This Row],[Close Price]]-Table2[[#This Row],[20D EMA]])/Table2[[#This Row],[20D EMA]]</f>
        <v>1.1824171856665656E-2</v>
      </c>
      <c r="T288" s="2">
        <f>(Table2[[#This Row],[Close Price]]-Table2[[#This Row],[50D EMA]])/Table2[[#This Row],[50D EMA]]</f>
        <v>-7.06211208800987E-3</v>
      </c>
      <c r="U288" s="2">
        <f>(Table2[[#This Row],[Close Price]]-Table2[[#This Row],[200D EMA]])/Table2[[#This Row],[200D EMA]]</f>
        <v>6.6513487604813917E-2</v>
      </c>
      <c r="V288">
        <v>0.52884441104586299</v>
      </c>
      <c r="W288">
        <v>111.81</v>
      </c>
      <c r="X288">
        <v>112.99</v>
      </c>
      <c r="Y288">
        <v>108.08</v>
      </c>
      <c r="Z288">
        <v>112.99</v>
      </c>
      <c r="AA288">
        <v>104.04</v>
      </c>
      <c r="AB288">
        <v>115.6</v>
      </c>
      <c r="AC288" s="2">
        <f>(Table2[[#This Row],[Close Price]]/Table2[[#This Row],[Day Low]])-1</f>
        <v>2.5936857168409322E-3</v>
      </c>
      <c r="AD288" s="2">
        <f>(Table2[[#This Row],[Day High]]/Table2[[#This Row],[Close Price]])-1</f>
        <v>7.9393398751115285E-3</v>
      </c>
      <c r="AE288" s="2">
        <f>(Table2[[#This Row],[Close Price]]/Table2[[#This Row],[Current Week Low]])-1</f>
        <v>3.7194670614359771E-2</v>
      </c>
      <c r="AF288" s="2">
        <f>(Table2[[#This Row],[Current Week High]]/Table2[[#This Row],[Close Price]])-1</f>
        <v>7.9393398751115285E-3</v>
      </c>
      <c r="AG288" s="2">
        <f>(Table2[[#This Row],[Close Price]]/Table2[[#This Row],[Current Month Low]])-1</f>
        <v>7.7470203767781465E-2</v>
      </c>
      <c r="AH288" s="2">
        <f>(Table2[[#This Row],[Current Month High]]/Table2[[#This Row],[Close Price]])-1</f>
        <v>3.1222123104371002E-2</v>
      </c>
      <c r="AI288">
        <v>14.986619090098101</v>
      </c>
      <c r="AJ288">
        <v>75.567736883320194</v>
      </c>
      <c r="AK288" t="str">
        <f>IF(AND(Table2[[#This Row],[20D EMA]]&gt;Table2[[#This Row],[50D EMA]],Table2[[#This Row],[50D EMA]]&gt;Table2[[#This Row],[200D EMA]]),"Uptrend","Downtrend/NoTrend")</f>
        <v>Downtrend/NoTrend</v>
      </c>
      <c r="AL288">
        <v>-0.06</v>
      </c>
      <c r="AM288" t="s">
        <v>10655</v>
      </c>
      <c r="AN288">
        <v>6.73</v>
      </c>
      <c r="AO288" t="s">
        <v>10656</v>
      </c>
      <c r="AP288">
        <v>0.162294533627652</v>
      </c>
      <c r="AQ288">
        <f>(Table2[[#This Row],[Sharpe Ratio]]-AVERAGE(Table2[Sharpe Ratio]))/_xlfn.STDEV.P(Table2[Sharpe Ratio])</f>
        <v>1.1038518459586002</v>
      </c>
      <c r="AR2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8">
        <f>_xlfn.RANK.AVG(Table2[[#This Row],[1Y Return vs Nifty Z-Score]],Table2[1Y Return vs Nifty Z-Score])</f>
        <v>258</v>
      </c>
      <c r="AT288">
        <f>_xlfn.RANK.AVG(Table2[[#This Row],[6M Return vs Nifty Z-Score]],Table2[6M Return vs Nifty Z-Score])</f>
        <v>579</v>
      </c>
      <c r="AU288">
        <f>_xlfn.RANK.AVG(Table2[[#This Row],[Sharpe Ratio Z-Score]],Table2[Sharpe Ratio Z-Score])</f>
        <v>102</v>
      </c>
      <c r="AV288">
        <f>(Table2[[#This Row],[Rank 1Y]]+Table2[[#This Row],[Rank 6M]]+Table2[[#This Row],[Rank Sharpe]])/3</f>
        <v>313</v>
      </c>
    </row>
    <row r="289" spans="1:48" x14ac:dyDescent="0.3">
      <c r="A289" t="s">
        <v>604</v>
      </c>
      <c r="B289" t="s">
        <v>605</v>
      </c>
      <c r="C289" t="s">
        <v>10618</v>
      </c>
      <c r="D289" t="s">
        <v>180</v>
      </c>
      <c r="E289">
        <v>31470.685670244999</v>
      </c>
      <c r="F289">
        <v>173.16</v>
      </c>
      <c r="G289">
        <v>64.735167660975094</v>
      </c>
      <c r="H289">
        <f>(Table2[[#This Row],[1Y Return vs Nifty]]-AVERAGE(Table2[1Y Return vs Nifty]))/_xlfn.STDEV.P(Table2[1Y Return vs Nifty])</f>
        <v>0.51540895604606574</v>
      </c>
      <c r="I289">
        <v>-11.9278850173385</v>
      </c>
      <c r="J289">
        <f>(Table2[[#This Row],[1M Return vs Nifty]]-AVERAGE(Table2[1M Return vs Nifty]))/_xlfn.STDEV.P(Table2[1M Return vs Nifty])</f>
        <v>-1.2510200687632571</v>
      </c>
      <c r="K289">
        <v>-2.8464003806763301</v>
      </c>
      <c r="L289">
        <f>(Table2[[#This Row],[6M Return vs Nifty]]-AVERAGE(Table2[6M Return vs Nifty]))/_xlfn.STDEV.P(Table2[6M Return vs Nifty])</f>
        <v>-0.3568327509199774</v>
      </c>
      <c r="M289">
        <v>7.3735681657662602E-2</v>
      </c>
      <c r="N289">
        <f>(Table2[[#This Row],[1W Return vs Nifty]]-AVERAGE(Table2[1W Return vs Nifty]))/_xlfn.STDEV.P(Table2[1W Return vs Nifty])</f>
        <v>-0.60152379435874515</v>
      </c>
      <c r="O289">
        <v>176.38</v>
      </c>
      <c r="P289">
        <v>181.63156687917299</v>
      </c>
      <c r="Q289">
        <v>160.19746799791801</v>
      </c>
      <c r="R289">
        <v>42.791889301966698</v>
      </c>
      <c r="S289" s="2">
        <f>(Table2[[#This Row],[Close Price]]-Table2[[#This Row],[20D EMA]])/Table2[[#This Row],[20D EMA]]</f>
        <v>-1.8256038099557767E-2</v>
      </c>
      <c r="T289" s="2">
        <f>(Table2[[#This Row],[Close Price]]-Table2[[#This Row],[50D EMA]])/Table2[[#This Row],[50D EMA]]</f>
        <v>-4.6641489828739675E-2</v>
      </c>
      <c r="U289" s="2">
        <f>(Table2[[#This Row],[Close Price]]-Table2[[#This Row],[200D EMA]])/Table2[[#This Row],[200D EMA]]</f>
        <v>8.0915960558443106E-2</v>
      </c>
      <c r="V289">
        <v>1.06274697134767</v>
      </c>
      <c r="W289">
        <v>169.85</v>
      </c>
      <c r="X289">
        <v>173.94</v>
      </c>
      <c r="Y289">
        <v>164.85</v>
      </c>
      <c r="Z289">
        <v>174.7</v>
      </c>
      <c r="AA289">
        <v>163.16</v>
      </c>
      <c r="AB289">
        <v>200.4</v>
      </c>
      <c r="AC289" s="2">
        <f>(Table2[[#This Row],[Close Price]]/Table2[[#This Row],[Day Low]])-1</f>
        <v>1.9487783338239639E-2</v>
      </c>
      <c r="AD289" s="2">
        <f>(Table2[[#This Row],[Day High]]/Table2[[#This Row],[Close Price]])-1</f>
        <v>4.5045045045044585E-3</v>
      </c>
      <c r="AE289" s="2">
        <f>(Table2[[#This Row],[Close Price]]/Table2[[#This Row],[Current Week Low]])-1</f>
        <v>5.0409463148316735E-2</v>
      </c>
      <c r="AF289" s="2">
        <f>(Table2[[#This Row],[Current Week High]]/Table2[[#This Row],[Close Price]])-1</f>
        <v>8.8935088935089279E-3</v>
      </c>
      <c r="AG289" s="2">
        <f>(Table2[[#This Row],[Close Price]]/Table2[[#This Row],[Current Month Low]])-1</f>
        <v>6.1289531747977355E-2</v>
      </c>
      <c r="AH289" s="2">
        <f>(Table2[[#This Row],[Current Month High]]/Table2[[#This Row],[Close Price]])-1</f>
        <v>0.15731115731115741</v>
      </c>
      <c r="AI289">
        <v>20.6976206976206</v>
      </c>
      <c r="AJ289">
        <v>97.220956719817707</v>
      </c>
      <c r="AK289" t="str">
        <f>IF(AND(Table2[[#This Row],[20D EMA]]&gt;Table2[[#This Row],[50D EMA]],Table2[[#This Row],[50D EMA]]&gt;Table2[[#This Row],[200D EMA]]),"Uptrend","Downtrend/NoTrend")</f>
        <v>Downtrend/NoTrend</v>
      </c>
      <c r="AL289">
        <v>0.06</v>
      </c>
      <c r="AM289" t="s">
        <v>10656</v>
      </c>
      <c r="AN289">
        <v>0.31</v>
      </c>
      <c r="AO289" t="s">
        <v>10656</v>
      </c>
      <c r="AP289">
        <v>7.0924829289048003E-2</v>
      </c>
      <c r="AQ289">
        <f>(Table2[[#This Row],[Sharpe Ratio]]-AVERAGE(Table2[Sharpe Ratio]))/_xlfn.STDEV.P(Table2[Sharpe Ratio])</f>
        <v>5.1868923704074969E-2</v>
      </c>
      <c r="AR2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9">
        <f>_xlfn.RANK.AVG(Table2[[#This Row],[1Y Return vs Nifty Z-Score]],Table2[1Y Return vs Nifty Z-Score])</f>
        <v>165</v>
      </c>
      <c r="AT289">
        <f>_xlfn.RANK.AVG(Table2[[#This Row],[6M Return vs Nifty Z-Score]],Table2[6M Return vs Nifty Z-Score])</f>
        <v>439</v>
      </c>
      <c r="AU289">
        <f>_xlfn.RANK.AVG(Table2[[#This Row],[Sharpe Ratio Z-Score]],Table2[Sharpe Ratio Z-Score])</f>
        <v>336</v>
      </c>
      <c r="AV289">
        <f>(Table2[[#This Row],[Rank 1Y]]+Table2[[#This Row],[Rank 6M]]+Table2[[#This Row],[Rank Sharpe]])/3</f>
        <v>313.33333333333331</v>
      </c>
    </row>
    <row r="290" spans="1:48" x14ac:dyDescent="0.3">
      <c r="A290" t="s">
        <v>930</v>
      </c>
      <c r="B290" t="s">
        <v>931</v>
      </c>
      <c r="C290" t="s">
        <v>10622</v>
      </c>
      <c r="D290" t="s">
        <v>92</v>
      </c>
      <c r="E290">
        <v>16069.63846176</v>
      </c>
      <c r="F290">
        <v>2881.3</v>
      </c>
      <c r="G290">
        <v>-6.3494916093560496</v>
      </c>
      <c r="H290">
        <f>(Table2[[#This Row],[1Y Return vs Nifty]]-AVERAGE(Table2[1Y Return vs Nifty]))/_xlfn.STDEV.P(Table2[1Y Return vs Nifty])</f>
        <v>-0.59298886747413559</v>
      </c>
      <c r="I290">
        <v>-11.9000867917403</v>
      </c>
      <c r="J290">
        <f>(Table2[[#This Row],[1M Return vs Nifty]]-AVERAGE(Table2[1M Return vs Nifty]))/_xlfn.STDEV.P(Table2[1M Return vs Nifty])</f>
        <v>-1.2486355933741107</v>
      </c>
      <c r="K290">
        <v>10.225798395702199</v>
      </c>
      <c r="L290">
        <f>(Table2[[#This Row],[6M Return vs Nifty]]-AVERAGE(Table2[6M Return vs Nifty]))/_xlfn.STDEV.P(Table2[6M Return vs Nifty])</f>
        <v>8.6416434498318859E-2</v>
      </c>
      <c r="M290">
        <v>-4.1253110613856396</v>
      </c>
      <c r="N290">
        <f>(Table2[[#This Row],[1W Return vs Nifty]]-AVERAGE(Table2[1W Return vs Nifty]))/_xlfn.STDEV.P(Table2[1W Return vs Nifty])</f>
        <v>-1.5223858784825193</v>
      </c>
      <c r="O290">
        <v>2978.96</v>
      </c>
      <c r="P290">
        <v>3009.2870387023299</v>
      </c>
      <c r="Q290">
        <v>2619.53677928549</v>
      </c>
      <c r="R290">
        <v>35.879589556609801</v>
      </c>
      <c r="S290" s="2">
        <f>(Table2[[#This Row],[Close Price]]-Table2[[#This Row],[20D EMA]])/Table2[[#This Row],[20D EMA]]</f>
        <v>-3.2783253215887376E-2</v>
      </c>
      <c r="T290" s="2">
        <f>(Table2[[#This Row],[Close Price]]-Table2[[#This Row],[50D EMA]])/Table2[[#This Row],[50D EMA]]</f>
        <v>-4.2530684861993275E-2</v>
      </c>
      <c r="U290" s="2">
        <f>(Table2[[#This Row],[Close Price]]-Table2[[#This Row],[200D EMA]])/Table2[[#This Row],[200D EMA]]</f>
        <v>9.9927293552224628E-2</v>
      </c>
      <c r="V290">
        <v>0.39217940688942599</v>
      </c>
      <c r="W290">
        <v>2860.1</v>
      </c>
      <c r="X290">
        <v>2895</v>
      </c>
      <c r="Y290">
        <v>2836.6</v>
      </c>
      <c r="Z290">
        <v>2929.4</v>
      </c>
      <c r="AA290">
        <v>2836.05</v>
      </c>
      <c r="AB290">
        <v>3228.15</v>
      </c>
      <c r="AC290" s="2">
        <f>(Table2[[#This Row],[Close Price]]/Table2[[#This Row],[Day Low]])-1</f>
        <v>7.4123282402713819E-3</v>
      </c>
      <c r="AD290" s="2">
        <f>(Table2[[#This Row],[Day High]]/Table2[[#This Row],[Close Price]])-1</f>
        <v>4.7547981813764739E-3</v>
      </c>
      <c r="AE290" s="2">
        <f>(Table2[[#This Row],[Close Price]]/Table2[[#This Row],[Current Week Low]])-1</f>
        <v>1.5758302192766083E-2</v>
      </c>
      <c r="AF290" s="2">
        <f>(Table2[[#This Row],[Current Week High]]/Table2[[#This Row],[Close Price]])-1</f>
        <v>1.6693853468920272E-2</v>
      </c>
      <c r="AG290" s="2">
        <f>(Table2[[#This Row],[Close Price]]/Table2[[#This Row],[Current Month Low]])-1</f>
        <v>1.5955289927892746E-2</v>
      </c>
      <c r="AH290" s="2">
        <f>(Table2[[#This Row],[Current Month High]]/Table2[[#This Row],[Close Price]])-1</f>
        <v>0.12037968972338864</v>
      </c>
      <c r="AI290">
        <v>26.852462430153</v>
      </c>
      <c r="AJ290">
        <v>66.0691642651297</v>
      </c>
      <c r="AK290" t="str">
        <f>IF(AND(Table2[[#This Row],[20D EMA]]&gt;Table2[[#This Row],[50D EMA]],Table2[[#This Row],[50D EMA]]&gt;Table2[[#This Row],[200D EMA]]),"Uptrend","Downtrend/NoTrend")</f>
        <v>Downtrend/NoTrend</v>
      </c>
      <c r="AL290">
        <v>0</v>
      </c>
      <c r="AM290">
        <v>0</v>
      </c>
      <c r="AN290">
        <v>0.98</v>
      </c>
      <c r="AO290" t="s">
        <v>10656</v>
      </c>
      <c r="AP290">
        <v>0.14697897181847</v>
      </c>
      <c r="AQ290">
        <f>(Table2[[#This Row],[Sharpe Ratio]]-AVERAGE(Table2[Sharpe Ratio]))/_xlfn.STDEV.P(Table2[Sharpe Ratio])</f>
        <v>0.92751648858144131</v>
      </c>
      <c r="AR2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0">
        <f>_xlfn.RANK.AVG(Table2[[#This Row],[1Y Return vs Nifty Z-Score]],Table2[1Y Return vs Nifty Z-Score])</f>
        <v>519</v>
      </c>
      <c r="AT290">
        <f>_xlfn.RANK.AVG(Table2[[#This Row],[6M Return vs Nifty Z-Score]],Table2[6M Return vs Nifty Z-Score])</f>
        <v>291</v>
      </c>
      <c r="AU290">
        <f>_xlfn.RANK.AVG(Table2[[#This Row],[Sharpe Ratio Z-Score]],Table2[Sharpe Ratio Z-Score])</f>
        <v>130</v>
      </c>
      <c r="AV290">
        <f>(Table2[[#This Row],[Rank 1Y]]+Table2[[#This Row],[Rank 6M]]+Table2[[#This Row],[Rank Sharpe]])/3</f>
        <v>313.33333333333331</v>
      </c>
    </row>
    <row r="291" spans="1:48" x14ac:dyDescent="0.3">
      <c r="A291" t="s">
        <v>598</v>
      </c>
      <c r="B291" t="s">
        <v>599</v>
      </c>
      <c r="C291" t="s">
        <v>10619</v>
      </c>
      <c r="D291" t="s">
        <v>116</v>
      </c>
      <c r="E291">
        <v>31904.313618729899</v>
      </c>
      <c r="F291">
        <v>319.5</v>
      </c>
      <c r="G291">
        <v>18.292225678334599</v>
      </c>
      <c r="H291">
        <f>(Table2[[#This Row],[1Y Return vs Nifty]]-AVERAGE(Table2[1Y Return vs Nifty]))/_xlfn.STDEV.P(Table2[1Y Return vs Nifty])</f>
        <v>-0.20875932920474302</v>
      </c>
      <c r="I291">
        <v>-1.65957946056311</v>
      </c>
      <c r="J291">
        <f>(Table2[[#This Row],[1M Return vs Nifty]]-AVERAGE(Table2[1M Return vs Nifty]))/_xlfn.STDEV.P(Table2[1M Return vs Nifty])</f>
        <v>-0.3702256525199471</v>
      </c>
      <c r="K291">
        <v>29.494623592097799</v>
      </c>
      <c r="L291">
        <f>(Table2[[#This Row],[6M Return vs Nifty]]-AVERAGE(Table2[6M Return vs Nifty]))/_xlfn.STDEV.P(Table2[6M Return vs Nifty])</f>
        <v>0.73977943932833157</v>
      </c>
      <c r="M291">
        <v>-0.84591504228625303</v>
      </c>
      <c r="N291">
        <f>(Table2[[#This Row],[1W Return vs Nifty]]-AVERAGE(Table2[1W Return vs Nifty]))/_xlfn.STDEV.P(Table2[1W Return vs Nifty])</f>
        <v>-0.80320563648635923</v>
      </c>
      <c r="O291">
        <v>320.95999999999998</v>
      </c>
      <c r="P291">
        <v>315.71809903422098</v>
      </c>
      <c r="Q291">
        <v>274.706374624874</v>
      </c>
      <c r="R291">
        <v>39.893236657877203</v>
      </c>
      <c r="S291" s="2">
        <f>(Table2[[#This Row],[Close Price]]-Table2[[#This Row],[20D EMA]])/Table2[[#This Row],[20D EMA]]</f>
        <v>-4.5488534396808935E-3</v>
      </c>
      <c r="T291" s="2">
        <f>(Table2[[#This Row],[Close Price]]-Table2[[#This Row],[50D EMA]])/Table2[[#This Row],[50D EMA]]</f>
        <v>1.197872715358359E-2</v>
      </c>
      <c r="U291" s="2">
        <f>(Table2[[#This Row],[Close Price]]-Table2[[#This Row],[200D EMA]])/Table2[[#This Row],[200D EMA]]</f>
        <v>0.16306001430179423</v>
      </c>
      <c r="V291">
        <v>0.37097175375653801</v>
      </c>
      <c r="W291">
        <v>312.10000000000002</v>
      </c>
      <c r="X291">
        <v>322</v>
      </c>
      <c r="Y291">
        <v>312.10000000000002</v>
      </c>
      <c r="Z291">
        <v>324.2</v>
      </c>
      <c r="AA291">
        <v>309</v>
      </c>
      <c r="AB291">
        <v>345.65</v>
      </c>
      <c r="AC291" s="2">
        <f>(Table2[[#This Row],[Close Price]]/Table2[[#This Row],[Day Low]])-1</f>
        <v>2.3710349247036078E-2</v>
      </c>
      <c r="AD291" s="2">
        <f>(Table2[[#This Row],[Day High]]/Table2[[#This Row],[Close Price]])-1</f>
        <v>7.8247261345851804E-3</v>
      </c>
      <c r="AE291" s="2">
        <f>(Table2[[#This Row],[Close Price]]/Table2[[#This Row],[Current Week Low]])-1</f>
        <v>2.3710349247036078E-2</v>
      </c>
      <c r="AF291" s="2">
        <f>(Table2[[#This Row],[Current Week High]]/Table2[[#This Row],[Close Price]])-1</f>
        <v>1.4710485133020201E-2</v>
      </c>
      <c r="AG291" s="2">
        <f>(Table2[[#This Row],[Close Price]]/Table2[[#This Row],[Current Month Low]])-1</f>
        <v>3.398058252427183E-2</v>
      </c>
      <c r="AH291" s="2">
        <f>(Table2[[#This Row],[Current Month High]]/Table2[[#This Row],[Close Price]])-1</f>
        <v>8.1846635367762044E-2</v>
      </c>
      <c r="AI291">
        <v>9.2018779342722894</v>
      </c>
      <c r="AJ291">
        <v>60.754716981131999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0.05</v>
      </c>
      <c r="AM291" t="s">
        <v>10656</v>
      </c>
      <c r="AN291">
        <v>0.19</v>
      </c>
      <c r="AO291" t="s">
        <v>10656</v>
      </c>
      <c r="AP291">
        <v>3.3488338203051998E-2</v>
      </c>
      <c r="AQ291">
        <f>(Table2[[#This Row],[Sharpe Ratio]]-AVERAGE(Table2[Sharpe Ratio]))/_xlfn.STDEV.P(Table2[Sharpe Ratio])</f>
        <v>-0.37915522786431644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-1.0215664067470343</v>
      </c>
      <c r="AS291">
        <f>_xlfn.RANK.AVG(Table2[[#This Row],[1Y Return vs Nifty Z-Score]],Table2[1Y Return vs Nifty Z-Score])</f>
        <v>354</v>
      </c>
      <c r="AT291">
        <f>_xlfn.RANK.AVG(Table2[[#This Row],[6M Return vs Nifty Z-Score]],Table2[6M Return vs Nifty Z-Score])</f>
        <v>145</v>
      </c>
      <c r="AU291">
        <f>_xlfn.RANK.AVG(Table2[[#This Row],[Sharpe Ratio Z-Score]],Table2[Sharpe Ratio Z-Score])</f>
        <v>443</v>
      </c>
      <c r="AV291">
        <f>(Table2[[#This Row],[Rank 1Y]]+Table2[[#This Row],[Rank 6M]]+Table2[[#This Row],[Rank Sharpe]])/3</f>
        <v>314</v>
      </c>
    </row>
    <row r="292" spans="1:48" x14ac:dyDescent="0.3">
      <c r="A292" t="s">
        <v>1404</v>
      </c>
      <c r="B292" t="s">
        <v>1405</v>
      </c>
      <c r="C292" t="s">
        <v>10616</v>
      </c>
      <c r="D292" t="s">
        <v>198</v>
      </c>
      <c r="E292">
        <v>7841.6414971499999</v>
      </c>
      <c r="F292">
        <v>565.20000000000005</v>
      </c>
      <c r="G292">
        <v>17.6868456859204</v>
      </c>
      <c r="H292">
        <f>(Table2[[#This Row],[1Y Return vs Nifty]]-AVERAGE(Table2[1Y Return vs Nifty]))/_xlfn.STDEV.P(Table2[1Y Return vs Nifty])</f>
        <v>-0.21819880423187638</v>
      </c>
      <c r="I292">
        <v>6.0266764903053502</v>
      </c>
      <c r="J292">
        <f>(Table2[[#This Row],[1M Return vs Nifty]]-AVERAGE(Table2[1M Return vs Nifty]))/_xlfn.STDEV.P(Table2[1M Return vs Nifty])</f>
        <v>0.28908578751358016</v>
      </c>
      <c r="K292">
        <v>22.276869761291699</v>
      </c>
      <c r="L292">
        <f>(Table2[[#This Row],[6M Return vs Nifty]]-AVERAGE(Table2[6M Return vs Nifty]))/_xlfn.STDEV.P(Table2[6M Return vs Nifty])</f>
        <v>0.4950414606008614</v>
      </c>
      <c r="M292">
        <v>-1.86838865091289</v>
      </c>
      <c r="N292">
        <f>(Table2[[#This Row],[1W Return vs Nifty]]-AVERAGE(Table2[1W Return vs Nifty]))/_xlfn.STDEV.P(Table2[1W Return vs Nifty])</f>
        <v>-1.0274368098500257</v>
      </c>
      <c r="O292">
        <v>543.79</v>
      </c>
      <c r="P292">
        <v>518.96924750498601</v>
      </c>
      <c r="Q292">
        <v>453.34132767205199</v>
      </c>
      <c r="R292">
        <v>57.806188537886499</v>
      </c>
      <c r="S292" s="2">
        <f>(Table2[[#This Row],[Close Price]]-Table2[[#This Row],[20D EMA]])/Table2[[#This Row],[20D EMA]]</f>
        <v>3.9371816326155468E-2</v>
      </c>
      <c r="T292" s="2">
        <f>(Table2[[#This Row],[Close Price]]-Table2[[#This Row],[50D EMA]])/Table2[[#This Row],[50D EMA]]</f>
        <v>8.9081872803204717E-2</v>
      </c>
      <c r="U292" s="2">
        <f>(Table2[[#This Row],[Close Price]]-Table2[[#This Row],[200D EMA]])/Table2[[#This Row],[200D EMA]]</f>
        <v>0.24674272010970691</v>
      </c>
      <c r="V292">
        <v>2.3261069795815899</v>
      </c>
      <c r="W292">
        <v>552.04999999999995</v>
      </c>
      <c r="X292">
        <v>569.9</v>
      </c>
      <c r="Y292">
        <v>552.04999999999995</v>
      </c>
      <c r="Z292">
        <v>629</v>
      </c>
      <c r="AA292">
        <v>480</v>
      </c>
      <c r="AB292">
        <v>639.6</v>
      </c>
      <c r="AC292" s="2">
        <f>(Table2[[#This Row],[Close Price]]/Table2[[#This Row],[Day Low]])-1</f>
        <v>2.382030613169106E-2</v>
      </c>
      <c r="AD292" s="2">
        <f>(Table2[[#This Row],[Day High]]/Table2[[#This Row],[Close Price]])-1</f>
        <v>8.3156404812454454E-3</v>
      </c>
      <c r="AE292" s="2">
        <f>(Table2[[#This Row],[Close Price]]/Table2[[#This Row],[Current Week Low]])-1</f>
        <v>2.382030613169106E-2</v>
      </c>
      <c r="AF292" s="2">
        <f>(Table2[[#This Row],[Current Week High]]/Table2[[#This Row],[Close Price]])-1</f>
        <v>0.11288039631988678</v>
      </c>
      <c r="AG292" s="2">
        <f>(Table2[[#This Row],[Close Price]]/Table2[[#This Row],[Current Month Low]])-1</f>
        <v>0.17749999999999999</v>
      </c>
      <c r="AH292" s="2">
        <f>(Table2[[#This Row],[Current Month High]]/Table2[[#This Row],[Close Price]])-1</f>
        <v>0.13163481953290868</v>
      </c>
      <c r="AI292">
        <v>13.1634819532908</v>
      </c>
      <c r="AJ292">
        <v>59.773851590105998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0.2</v>
      </c>
      <c r="AM292" t="s">
        <v>10656</v>
      </c>
      <c r="AN292">
        <v>15.32</v>
      </c>
      <c r="AO292" t="s">
        <v>10656</v>
      </c>
      <c r="AP292">
        <v>4.9687855821617E-2</v>
      </c>
      <c r="AQ292">
        <f>(Table2[[#This Row],[Sharpe Ratio]]-AVERAGE(Table2[Sharpe Ratio]))/_xlfn.STDEV.P(Table2[Sharpe Ratio])</f>
        <v>-0.19264246625640197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-0.6541508322238625</v>
      </c>
      <c r="AS292">
        <f>_xlfn.RANK.AVG(Table2[[#This Row],[1Y Return vs Nifty Z-Score]],Table2[1Y Return vs Nifty Z-Score])</f>
        <v>358</v>
      </c>
      <c r="AT292">
        <f>_xlfn.RANK.AVG(Table2[[#This Row],[6M Return vs Nifty Z-Score]],Table2[6M Return vs Nifty Z-Score])</f>
        <v>187</v>
      </c>
      <c r="AU292">
        <f>_xlfn.RANK.AVG(Table2[[#This Row],[Sharpe Ratio Z-Score]],Table2[Sharpe Ratio Z-Score])</f>
        <v>397</v>
      </c>
      <c r="AV292">
        <f>(Table2[[#This Row],[Rank 1Y]]+Table2[[#This Row],[Rank 6M]]+Table2[[#This Row],[Rank Sharpe]])/3</f>
        <v>314</v>
      </c>
    </row>
    <row r="293" spans="1:48" x14ac:dyDescent="0.3">
      <c r="A293" t="s">
        <v>264</v>
      </c>
      <c r="B293" t="s">
        <v>265</v>
      </c>
      <c r="C293" t="s">
        <v>10613</v>
      </c>
      <c r="D293" t="s">
        <v>266</v>
      </c>
      <c r="E293">
        <v>105596.79683854</v>
      </c>
      <c r="F293">
        <v>1429.65</v>
      </c>
      <c r="G293">
        <v>13.34715168228</v>
      </c>
      <c r="H293">
        <f>(Table2[[#This Row],[1Y Return vs Nifty]]-AVERAGE(Table2[1Y Return vs Nifty]))/_xlfn.STDEV.P(Table2[1Y Return vs Nifty])</f>
        <v>-0.2858661101985</v>
      </c>
      <c r="I293">
        <v>8.7878565812464497</v>
      </c>
      <c r="J293">
        <f>(Table2[[#This Row],[1M Return vs Nifty]]-AVERAGE(Table2[1M Return vs Nifty]))/_xlfn.STDEV.P(Table2[1M Return vs Nifty])</f>
        <v>0.52593421327340517</v>
      </c>
      <c r="K293">
        <v>10.854173966033599</v>
      </c>
      <c r="L293">
        <f>(Table2[[#This Row],[6M Return vs Nifty]]-AVERAGE(Table2[6M Return vs Nifty]))/_xlfn.STDEV.P(Table2[6M Return vs Nifty])</f>
        <v>0.10772325245991907</v>
      </c>
      <c r="M293">
        <v>1.4697468450987301</v>
      </c>
      <c r="N293">
        <f>(Table2[[#This Row],[1W Return vs Nifty]]-AVERAGE(Table2[1W Return vs Nifty]))/_xlfn.STDEV.P(Table2[1W Return vs Nifty])</f>
        <v>-0.29537484482485815</v>
      </c>
      <c r="O293">
        <v>1408.24</v>
      </c>
      <c r="P293">
        <v>1352.34086153679</v>
      </c>
      <c r="Q293">
        <v>1198.2202364622501</v>
      </c>
      <c r="R293">
        <v>69.259568499088701</v>
      </c>
      <c r="S293" s="2">
        <f>(Table2[[#This Row],[Close Price]]-Table2[[#This Row],[20D EMA]])/Table2[[#This Row],[20D EMA]]</f>
        <v>1.5203374424814011E-2</v>
      </c>
      <c r="T293" s="2">
        <f>(Table2[[#This Row],[Close Price]]-Table2[[#This Row],[50D EMA]])/Table2[[#This Row],[50D EMA]]</f>
        <v>5.7166902710723777E-2</v>
      </c>
      <c r="U293" s="2">
        <f>(Table2[[#This Row],[Close Price]]-Table2[[#This Row],[200D EMA]])/Table2[[#This Row],[200D EMA]]</f>
        <v>0.19314459603941198</v>
      </c>
      <c r="V293">
        <v>0.57266075561884699</v>
      </c>
      <c r="W293">
        <v>1424.9</v>
      </c>
      <c r="X293">
        <v>1458</v>
      </c>
      <c r="Y293">
        <v>1398.75</v>
      </c>
      <c r="Z293">
        <v>1463</v>
      </c>
      <c r="AA293">
        <v>1382.65</v>
      </c>
      <c r="AB293">
        <v>1480.4</v>
      </c>
      <c r="AC293" s="2">
        <f>(Table2[[#This Row],[Close Price]]/Table2[[#This Row],[Day Low]])-1</f>
        <v>3.3335672678784789E-3</v>
      </c>
      <c r="AD293" s="2">
        <f>(Table2[[#This Row],[Day High]]/Table2[[#This Row],[Close Price]])-1</f>
        <v>1.9830028328611915E-2</v>
      </c>
      <c r="AE293" s="2">
        <f>(Table2[[#This Row],[Close Price]]/Table2[[#This Row],[Current Week Low]])-1</f>
        <v>2.2091152815013393E-2</v>
      </c>
      <c r="AF293" s="2">
        <f>(Table2[[#This Row],[Current Week High]]/Table2[[#This Row],[Close Price]])-1</f>
        <v>2.3327387822194234E-2</v>
      </c>
      <c r="AG293" s="2">
        <f>(Table2[[#This Row],[Close Price]]/Table2[[#This Row],[Current Month Low]])-1</f>
        <v>3.3992695186779054E-2</v>
      </c>
      <c r="AH293" s="2">
        <f>(Table2[[#This Row],[Current Month High]]/Table2[[#This Row],[Close Price]])-1</f>
        <v>3.549819885986083E-2</v>
      </c>
      <c r="AI293">
        <v>3.5498198859860799</v>
      </c>
      <c r="AJ293">
        <v>45.681968716563901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0.03</v>
      </c>
      <c r="AM293" t="s">
        <v>10656</v>
      </c>
      <c r="AN293">
        <v>1.31</v>
      </c>
      <c r="AO293" t="s">
        <v>10656</v>
      </c>
      <c r="AP293">
        <v>8.4649750541908E-2</v>
      </c>
      <c r="AQ293">
        <f>(Table2[[#This Row],[Sharpe Ratio]]-AVERAGE(Table2[Sharpe Ratio]))/_xlfn.STDEV.P(Table2[Sharpe Ratio])</f>
        <v>0.20989047878966624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0.26230698949963233</v>
      </c>
      <c r="AS293">
        <f>_xlfn.RANK.AVG(Table2[[#This Row],[1Y Return vs Nifty Z-Score]],Table2[1Y Return vs Nifty Z-Score])</f>
        <v>377</v>
      </c>
      <c r="AT293">
        <f>_xlfn.RANK.AVG(Table2[[#This Row],[6M Return vs Nifty Z-Score]],Table2[6M Return vs Nifty Z-Score])</f>
        <v>282</v>
      </c>
      <c r="AU293">
        <f>_xlfn.RANK.AVG(Table2[[#This Row],[Sharpe Ratio Z-Score]],Table2[Sharpe Ratio Z-Score])</f>
        <v>285</v>
      </c>
      <c r="AV293">
        <f>(Table2[[#This Row],[Rank 1Y]]+Table2[[#This Row],[Rank 6M]]+Table2[[#This Row],[Rank Sharpe]])/3</f>
        <v>314.66666666666669</v>
      </c>
    </row>
    <row r="294" spans="1:48" x14ac:dyDescent="0.3">
      <c r="A294" t="s">
        <v>1516</v>
      </c>
      <c r="B294" t="s">
        <v>1517</v>
      </c>
      <c r="C294" t="s">
        <v>10622</v>
      </c>
      <c r="D294" t="s">
        <v>622</v>
      </c>
      <c r="E294">
        <v>6683.82265155</v>
      </c>
      <c r="F294">
        <v>369.35</v>
      </c>
      <c r="G294">
        <v>32.504291685259503</v>
      </c>
      <c r="H294">
        <f>(Table2[[#This Row],[1Y Return vs Nifty]]-AVERAGE(Table2[1Y Return vs Nifty]))/_xlfn.STDEV.P(Table2[1Y Return vs Nifty])</f>
        <v>1.2844364074486497E-2</v>
      </c>
      <c r="I294">
        <v>1.4785273948089299</v>
      </c>
      <c r="J294">
        <f>(Table2[[#This Row],[1M Return vs Nifty]]-AVERAGE(Table2[1M Return vs Nifty]))/_xlfn.STDEV.P(Table2[1M Return vs Nifty])</f>
        <v>-0.10104521369255533</v>
      </c>
      <c r="K294">
        <v>-2.6383236827024601</v>
      </c>
      <c r="L294">
        <f>(Table2[[#This Row],[6M Return vs Nifty]]-AVERAGE(Table2[6M Return vs Nifty]))/_xlfn.STDEV.P(Table2[6M Return vs Nifty])</f>
        <v>-0.34977733289434987</v>
      </c>
      <c r="M294">
        <v>6.34122384351733</v>
      </c>
      <c r="N294">
        <f>(Table2[[#This Row],[1W Return vs Nifty]]-AVERAGE(Table2[1W Return vs Nifty]))/_xlfn.STDEV.P(Table2[1W Return vs Nifty])</f>
        <v>0.77295297718779588</v>
      </c>
      <c r="O294">
        <v>364.07</v>
      </c>
      <c r="P294">
        <v>360.77296261393502</v>
      </c>
      <c r="Q294">
        <v>323.68534681587198</v>
      </c>
      <c r="R294">
        <v>62.170550221935301</v>
      </c>
      <c r="S294" s="2">
        <f>(Table2[[#This Row],[Close Price]]-Table2[[#This Row],[20D EMA]])/Table2[[#This Row],[20D EMA]]</f>
        <v>1.4502705523663114E-2</v>
      </c>
      <c r="T294" s="2">
        <f>(Table2[[#This Row],[Close Price]]-Table2[[#This Row],[50D EMA]])/Table2[[#This Row],[50D EMA]]</f>
        <v>2.3774058133184811E-2</v>
      </c>
      <c r="U294" s="2">
        <f>(Table2[[#This Row],[Close Price]]-Table2[[#This Row],[200D EMA]])/Table2[[#This Row],[200D EMA]]</f>
        <v>0.14107729507478856</v>
      </c>
      <c r="V294">
        <v>0.64753843863390304</v>
      </c>
      <c r="W294">
        <v>367.85</v>
      </c>
      <c r="X294">
        <v>377.45</v>
      </c>
      <c r="Y294">
        <v>346</v>
      </c>
      <c r="Z294">
        <v>387.8</v>
      </c>
      <c r="AA294">
        <v>325.89999999999998</v>
      </c>
      <c r="AB294">
        <v>397.05</v>
      </c>
      <c r="AC294" s="2">
        <f>(Table2[[#This Row],[Close Price]]/Table2[[#This Row],[Day Low]])-1</f>
        <v>4.0777490825063545E-3</v>
      </c>
      <c r="AD294" s="2">
        <f>(Table2[[#This Row],[Day High]]/Table2[[#This Row],[Close Price]])-1</f>
        <v>2.1930418302423149E-2</v>
      </c>
      <c r="AE294" s="2">
        <f>(Table2[[#This Row],[Close Price]]/Table2[[#This Row],[Current Week Low]])-1</f>
        <v>6.7485549132948019E-2</v>
      </c>
      <c r="AF294" s="2">
        <f>(Table2[[#This Row],[Current Week High]]/Table2[[#This Row],[Close Price]])-1</f>
        <v>4.9952619466630432E-2</v>
      </c>
      <c r="AG294" s="2">
        <f>(Table2[[#This Row],[Close Price]]/Table2[[#This Row],[Current Month Low]])-1</f>
        <v>0.13332310524700852</v>
      </c>
      <c r="AH294" s="2">
        <f>(Table2[[#This Row],[Current Month High]]/Table2[[#This Row],[Close Price]])-1</f>
        <v>7.4996615676187872E-2</v>
      </c>
      <c r="AI294">
        <v>18.6679301475565</v>
      </c>
      <c r="AJ294">
        <v>81.901009603545901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0.18</v>
      </c>
      <c r="AM294" t="s">
        <v>10656</v>
      </c>
      <c r="AN294">
        <v>12.06</v>
      </c>
      <c r="AO294" t="s">
        <v>10656</v>
      </c>
      <c r="AP294">
        <v>0.108038103519964</v>
      </c>
      <c r="AQ294">
        <f>(Table2[[#This Row],[Sharpe Ratio]]-AVERAGE(Table2[Sharpe Ratio]))/_xlfn.STDEV.P(Table2[Sharpe Ratio])</f>
        <v>0.47917172568301253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0.81414652035838975</v>
      </c>
      <c r="AS294">
        <f>_xlfn.RANK.AVG(Table2[[#This Row],[1Y Return vs Nifty Z-Score]],Table2[1Y Return vs Nifty Z-Score])</f>
        <v>290</v>
      </c>
      <c r="AT294">
        <f>_xlfn.RANK.AVG(Table2[[#This Row],[6M Return vs Nifty Z-Score]],Table2[6M Return vs Nifty Z-Score])</f>
        <v>434</v>
      </c>
      <c r="AU294">
        <f>_xlfn.RANK.AVG(Table2[[#This Row],[Sharpe Ratio Z-Score]],Table2[Sharpe Ratio Z-Score])</f>
        <v>221</v>
      </c>
      <c r="AV294">
        <f>(Table2[[#This Row],[Rank 1Y]]+Table2[[#This Row],[Rank 6M]]+Table2[[#This Row],[Rank Sharpe]])/3</f>
        <v>315</v>
      </c>
    </row>
    <row r="295" spans="1:48" x14ac:dyDescent="0.3">
      <c r="A295" t="s">
        <v>1725</v>
      </c>
      <c r="B295" t="s">
        <v>1726</v>
      </c>
      <c r="C295" t="s">
        <v>10626</v>
      </c>
      <c r="D295" t="s">
        <v>113</v>
      </c>
      <c r="E295">
        <v>4711.1559573000004</v>
      </c>
      <c r="F295">
        <v>274.3</v>
      </c>
      <c r="G295">
        <v>59.251692362848999</v>
      </c>
      <c r="H295">
        <f>(Table2[[#This Row],[1Y Return vs Nifty]]-AVERAGE(Table2[1Y Return vs Nifty]))/_xlfn.STDEV.P(Table2[1Y Return vs Nifty])</f>
        <v>0.42990707493475688</v>
      </c>
      <c r="I295">
        <v>-2.4118003218402602</v>
      </c>
      <c r="J295">
        <f>(Table2[[#This Row],[1M Return vs Nifty]]-AVERAGE(Table2[1M Return vs Nifty]))/_xlfn.STDEV.P(Table2[1M Return vs Nifty])</f>
        <v>-0.43474963174234876</v>
      </c>
      <c r="K295">
        <v>-4.9582122082976197</v>
      </c>
      <c r="L295">
        <f>(Table2[[#This Row],[6M Return vs Nifty]]-AVERAGE(Table2[6M Return vs Nifty]))/_xlfn.STDEV.P(Table2[6M Return vs Nifty])</f>
        <v>-0.42843959291822786</v>
      </c>
      <c r="M295">
        <v>2.5197713068366099</v>
      </c>
      <c r="N295">
        <f>(Table2[[#This Row],[1W Return vs Nifty]]-AVERAGE(Table2[1W Return vs Nifty]))/_xlfn.STDEV.P(Table2[1W Return vs Nifty])</f>
        <v>-6.5101696325421024E-2</v>
      </c>
      <c r="O295">
        <v>273.68</v>
      </c>
      <c r="P295">
        <v>274.878513403802</v>
      </c>
      <c r="Q295">
        <v>244.72369600085801</v>
      </c>
      <c r="R295">
        <v>56.003104933479598</v>
      </c>
      <c r="S295" s="2">
        <f>(Table2[[#This Row],[Close Price]]-Table2[[#This Row],[20D EMA]])/Table2[[#This Row],[20D EMA]]</f>
        <v>2.2654194679918318E-3</v>
      </c>
      <c r="T295" s="2">
        <f>(Table2[[#This Row],[Close Price]]-Table2[[#This Row],[50D EMA]])/Table2[[#This Row],[50D EMA]]</f>
        <v>-2.104614859263824E-3</v>
      </c>
      <c r="U295" s="2">
        <f>(Table2[[#This Row],[Close Price]]-Table2[[#This Row],[200D EMA]])/Table2[[#This Row],[200D EMA]]</f>
        <v>0.12085590599709765</v>
      </c>
      <c r="V295">
        <v>0.32873311934957999</v>
      </c>
      <c r="W295">
        <v>273.55</v>
      </c>
      <c r="X295">
        <v>278.25</v>
      </c>
      <c r="Y295">
        <v>265</v>
      </c>
      <c r="Z295">
        <v>279.60000000000002</v>
      </c>
      <c r="AA295">
        <v>260</v>
      </c>
      <c r="AB295">
        <v>297.5</v>
      </c>
      <c r="AC295" s="2">
        <f>(Table2[[#This Row],[Close Price]]/Table2[[#This Row],[Day Low]])-1</f>
        <v>2.7417291171631941E-3</v>
      </c>
      <c r="AD295" s="2">
        <f>(Table2[[#This Row],[Day High]]/Table2[[#This Row],[Close Price]])-1</f>
        <v>1.4400291651476493E-2</v>
      </c>
      <c r="AE295" s="2">
        <f>(Table2[[#This Row],[Close Price]]/Table2[[#This Row],[Current Week Low]])-1</f>
        <v>3.5094339622641524E-2</v>
      </c>
      <c r="AF295" s="2">
        <f>(Table2[[#This Row],[Current Week High]]/Table2[[#This Row],[Close Price]])-1</f>
        <v>1.932191031717112E-2</v>
      </c>
      <c r="AG295" s="2">
        <f>(Table2[[#This Row],[Close Price]]/Table2[[#This Row],[Current Month Low]])-1</f>
        <v>5.4999999999999938E-2</v>
      </c>
      <c r="AH295" s="2">
        <f>(Table2[[#This Row],[Current Month High]]/Table2[[#This Row],[Close Price]])-1</f>
        <v>8.4578928180823798E-2</v>
      </c>
      <c r="AI295">
        <v>16.824644549763001</v>
      </c>
      <c r="AJ295">
        <v>111.97836166924201</v>
      </c>
      <c r="AK295" t="str">
        <f>IF(AND(Table2[[#This Row],[20D EMA]]&gt;Table2[[#This Row],[50D EMA]],Table2[[#This Row],[50D EMA]]&gt;Table2[[#This Row],[200D EMA]]),"Uptrend","Downtrend/NoTrend")</f>
        <v>Downtrend/NoTrend</v>
      </c>
      <c r="AL295">
        <v>0</v>
      </c>
      <c r="AM295">
        <v>0</v>
      </c>
      <c r="AN295">
        <v>4.9800000000000004</v>
      </c>
      <c r="AO295" t="s">
        <v>10656</v>
      </c>
      <c r="AP295">
        <v>8.0210225905747001E-2</v>
      </c>
      <c r="AQ295">
        <f>(Table2[[#This Row],[Sharpe Ratio]]-AVERAGE(Table2[Sharpe Ratio]))/_xlfn.STDEV.P(Table2[Sharpe Ratio])</f>
        <v>0.15877611726276364</v>
      </c>
      <c r="AR2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5">
        <f>_xlfn.RANK.AVG(Table2[[#This Row],[1Y Return vs Nifty Z-Score]],Table2[1Y Return vs Nifty Z-Score])</f>
        <v>183</v>
      </c>
      <c r="AT295">
        <f>_xlfn.RANK.AVG(Table2[[#This Row],[6M Return vs Nifty Z-Score]],Table2[6M Return vs Nifty Z-Score])</f>
        <v>466</v>
      </c>
      <c r="AU295">
        <f>_xlfn.RANK.AVG(Table2[[#This Row],[Sharpe Ratio Z-Score]],Table2[Sharpe Ratio Z-Score])</f>
        <v>299</v>
      </c>
      <c r="AV295">
        <f>(Table2[[#This Row],[Rank 1Y]]+Table2[[#This Row],[Rank 6M]]+Table2[[#This Row],[Rank Sharpe]])/3</f>
        <v>316</v>
      </c>
    </row>
    <row r="296" spans="1:48" x14ac:dyDescent="0.3">
      <c r="A296" t="s">
        <v>1587</v>
      </c>
      <c r="B296" t="s">
        <v>1588</v>
      </c>
      <c r="C296" t="s">
        <v>10627</v>
      </c>
      <c r="D296" t="s">
        <v>1589</v>
      </c>
      <c r="E296">
        <v>6040.4297662600002</v>
      </c>
      <c r="F296">
        <v>339.5</v>
      </c>
      <c r="G296">
        <v>5.4463223365289002</v>
      </c>
      <c r="H296">
        <f>(Table2[[#This Row],[1Y Return vs Nifty]]-AVERAGE(Table2[1Y Return vs Nifty]))/_xlfn.STDEV.P(Table2[1Y Return vs Nifty])</f>
        <v>-0.40906093367696189</v>
      </c>
      <c r="I296">
        <v>-4.8102502104087099</v>
      </c>
      <c r="J296">
        <f>(Table2[[#This Row],[1M Return vs Nifty]]-AVERAGE(Table2[1M Return vs Nifty]))/_xlfn.STDEV.P(Table2[1M Return vs Nifty])</f>
        <v>-0.6404837967231084</v>
      </c>
      <c r="K296">
        <v>2.0595383033128098</v>
      </c>
      <c r="L296">
        <f>(Table2[[#This Row],[6M Return vs Nifty]]-AVERAGE(Table2[6M Return vs Nifty]))/_xlfn.STDEV.P(Table2[6M Return vs Nifty])</f>
        <v>-0.19048328189876626</v>
      </c>
      <c r="M296">
        <v>-2.0985499437154398</v>
      </c>
      <c r="N296">
        <f>(Table2[[#This Row],[1W Return vs Nifty]]-AVERAGE(Table2[1W Return vs Nifty]))/_xlfn.STDEV.P(Table2[1W Return vs Nifty])</f>
        <v>-1.0779117916124736</v>
      </c>
      <c r="O296">
        <v>340.54</v>
      </c>
      <c r="P296">
        <v>334.86758863935898</v>
      </c>
      <c r="Q296">
        <v>294.04627836494001</v>
      </c>
      <c r="R296">
        <v>49.047320879625097</v>
      </c>
      <c r="S296" s="2">
        <f>(Table2[[#This Row],[Close Price]]-Table2[[#This Row],[20D EMA]])/Table2[[#This Row],[20D EMA]]</f>
        <v>-3.0539731015446657E-3</v>
      </c>
      <c r="T296" s="2">
        <f>(Table2[[#This Row],[Close Price]]-Table2[[#This Row],[50D EMA]])/Table2[[#This Row],[50D EMA]]</f>
        <v>1.3833561436816045E-2</v>
      </c>
      <c r="U296" s="2">
        <f>(Table2[[#This Row],[Close Price]]-Table2[[#This Row],[200D EMA]])/Table2[[#This Row],[200D EMA]]</f>
        <v>0.15458016298593483</v>
      </c>
      <c r="V296">
        <v>0.45928407185983999</v>
      </c>
      <c r="W296">
        <v>336.25</v>
      </c>
      <c r="X296">
        <v>345</v>
      </c>
      <c r="Y296">
        <v>333.9</v>
      </c>
      <c r="Z296">
        <v>352.15</v>
      </c>
      <c r="AA296">
        <v>306.25</v>
      </c>
      <c r="AB296">
        <v>355.45</v>
      </c>
      <c r="AC296" s="2">
        <f>(Table2[[#This Row],[Close Price]]/Table2[[#This Row],[Day Low]])-1</f>
        <v>9.665427509293778E-3</v>
      </c>
      <c r="AD296" s="2">
        <f>(Table2[[#This Row],[Day High]]/Table2[[#This Row],[Close Price]])-1</f>
        <v>1.6200294550809957E-2</v>
      </c>
      <c r="AE296" s="2">
        <f>(Table2[[#This Row],[Close Price]]/Table2[[#This Row],[Current Week Low]])-1</f>
        <v>1.6771488469601747E-2</v>
      </c>
      <c r="AF296" s="2">
        <f>(Table2[[#This Row],[Current Week High]]/Table2[[#This Row],[Close Price]])-1</f>
        <v>3.7260677466862901E-2</v>
      </c>
      <c r="AG296" s="2">
        <f>(Table2[[#This Row],[Close Price]]/Table2[[#This Row],[Current Month Low]])-1</f>
        <v>0.10857142857142854</v>
      </c>
      <c r="AH296" s="2">
        <f>(Table2[[#This Row],[Current Month High]]/Table2[[#This Row],[Close Price]])-1</f>
        <v>4.6980854197349098E-2</v>
      </c>
      <c r="AI296">
        <v>18.9690721649484</v>
      </c>
      <c r="AJ296">
        <v>66.830466830466804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0.06</v>
      </c>
      <c r="AM296" t="s">
        <v>10656</v>
      </c>
      <c r="AN296">
        <v>7.08</v>
      </c>
      <c r="AO296" t="s">
        <v>10656</v>
      </c>
      <c r="AP296">
        <v>0.141272557175119</v>
      </c>
      <c r="AQ296">
        <f>(Table2[[#This Row],[Sharpe Ratio]]-AVERAGE(Table2[Sharpe Ratio]))/_xlfn.STDEV.P(Table2[Sharpe Ratio])</f>
        <v>0.86181581902622528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-1.4561239848850849</v>
      </c>
      <c r="AS296">
        <f>_xlfn.RANK.AVG(Table2[[#This Row],[1Y Return vs Nifty Z-Score]],Table2[1Y Return vs Nifty Z-Score])</f>
        <v>430</v>
      </c>
      <c r="AT296">
        <f>_xlfn.RANK.AVG(Table2[[#This Row],[6M Return vs Nifty Z-Score]],Table2[6M Return vs Nifty Z-Score])</f>
        <v>381</v>
      </c>
      <c r="AU296">
        <f>_xlfn.RANK.AVG(Table2[[#This Row],[Sharpe Ratio Z-Score]],Table2[Sharpe Ratio Z-Score])</f>
        <v>138</v>
      </c>
      <c r="AV296">
        <f>(Table2[[#This Row],[Rank 1Y]]+Table2[[#This Row],[Rank 6M]]+Table2[[#This Row],[Rank Sharpe]])/3</f>
        <v>316.33333333333331</v>
      </c>
    </row>
    <row r="297" spans="1:48" x14ac:dyDescent="0.3">
      <c r="A297" t="s">
        <v>189</v>
      </c>
      <c r="B297" t="s">
        <v>190</v>
      </c>
      <c r="C297" t="s">
        <v>10616</v>
      </c>
      <c r="D297" t="s">
        <v>191</v>
      </c>
      <c r="E297">
        <v>135209.22158205</v>
      </c>
      <c r="F297">
        <v>4898.1000000000004</v>
      </c>
      <c r="G297">
        <v>18.198776952219902</v>
      </c>
      <c r="H297">
        <f>(Table2[[#This Row],[1Y Return vs Nifty]]-AVERAGE(Table2[1Y Return vs Nifty]))/_xlfn.STDEV.P(Table2[1Y Return vs Nifty])</f>
        <v>-0.21021644197280684</v>
      </c>
      <c r="I297">
        <v>0.35895340867113801</v>
      </c>
      <c r="J297">
        <f>(Table2[[#This Row],[1M Return vs Nifty]]-AVERAGE(Table2[1M Return vs Nifty]))/_xlfn.STDEV.P(Table2[1M Return vs Nifty])</f>
        <v>-0.19707999860512143</v>
      </c>
      <c r="K297">
        <v>12.9751517806392</v>
      </c>
      <c r="L297">
        <f>(Table2[[#This Row],[6M Return vs Nifty]]-AVERAGE(Table2[6M Return vs Nifty]))/_xlfn.STDEV.P(Table2[6M Return vs Nifty])</f>
        <v>0.17964089268988642</v>
      </c>
      <c r="M297">
        <v>3.0419509665834599</v>
      </c>
      <c r="N297">
        <f>(Table2[[#This Row],[1W Return vs Nifty]]-AVERAGE(Table2[1W Return vs Nifty]))/_xlfn.STDEV.P(Table2[1W Return vs Nifty])</f>
        <v>4.9413687566929418E-2</v>
      </c>
      <c r="O297">
        <v>4832.79</v>
      </c>
      <c r="P297">
        <v>4785.1880329219002</v>
      </c>
      <c r="Q297">
        <v>4334.1891329308301</v>
      </c>
      <c r="R297">
        <v>65.557296947999404</v>
      </c>
      <c r="S297" s="2">
        <f>(Table2[[#This Row],[Close Price]]-Table2[[#This Row],[20D EMA]])/Table2[[#This Row],[20D EMA]]</f>
        <v>1.3513932945565688E-2</v>
      </c>
      <c r="T297" s="2">
        <f>(Table2[[#This Row],[Close Price]]-Table2[[#This Row],[50D EMA]])/Table2[[#This Row],[50D EMA]]</f>
        <v>2.35961400683255E-2</v>
      </c>
      <c r="U297" s="2">
        <f>(Table2[[#This Row],[Close Price]]-Table2[[#This Row],[200D EMA]])/Table2[[#This Row],[200D EMA]]</f>
        <v>0.13010758178147319</v>
      </c>
      <c r="V297">
        <v>0.77782924048733204</v>
      </c>
      <c r="W297">
        <v>4882.3</v>
      </c>
      <c r="X297">
        <v>4967.8500000000004</v>
      </c>
      <c r="Y297">
        <v>4780</v>
      </c>
      <c r="Z297">
        <v>4967.8500000000004</v>
      </c>
      <c r="AA297">
        <v>4548</v>
      </c>
      <c r="AB297">
        <v>5023</v>
      </c>
      <c r="AC297" s="2">
        <f>(Table2[[#This Row],[Close Price]]/Table2[[#This Row],[Day Low]])-1</f>
        <v>3.2361796694182487E-3</v>
      </c>
      <c r="AD297" s="2">
        <f>(Table2[[#This Row],[Day High]]/Table2[[#This Row],[Close Price]])-1</f>
        <v>1.4240215593801731E-2</v>
      </c>
      <c r="AE297" s="2">
        <f>(Table2[[#This Row],[Close Price]]/Table2[[#This Row],[Current Week Low]])-1</f>
        <v>2.4707112970711265E-2</v>
      </c>
      <c r="AF297" s="2">
        <f>(Table2[[#This Row],[Current Week High]]/Table2[[#This Row],[Close Price]])-1</f>
        <v>1.4240215593801731E-2</v>
      </c>
      <c r="AG297" s="2">
        <f>(Table2[[#This Row],[Close Price]]/Table2[[#This Row],[Current Month Low]])-1</f>
        <v>7.6978891820580486E-2</v>
      </c>
      <c r="AH297" s="2">
        <f>(Table2[[#This Row],[Current Month High]]/Table2[[#This Row],[Close Price]])-1</f>
        <v>2.5499683550764596E-2</v>
      </c>
      <c r="AI297">
        <v>3.28290561646351</v>
      </c>
      <c r="AJ297">
        <v>49.560305343511402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-0.02</v>
      </c>
      <c r="AM297" t="s">
        <v>10655</v>
      </c>
      <c r="AN297">
        <v>5.25</v>
      </c>
      <c r="AO297" t="s">
        <v>10656</v>
      </c>
      <c r="AP297">
        <v>7.2542871153933E-2</v>
      </c>
      <c r="AQ297">
        <f>(Table2[[#This Row],[Sharpe Ratio]]-AVERAGE(Table2[Sharpe Ratio]))/_xlfn.STDEV.P(Table2[Sharpe Ratio])</f>
        <v>7.0498210311416176E-2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-0.10774365000969628</v>
      </c>
      <c r="AS297">
        <f>_xlfn.RANK.AVG(Table2[[#This Row],[1Y Return vs Nifty Z-Score]],Table2[1Y Return vs Nifty Z-Score])</f>
        <v>355</v>
      </c>
      <c r="AT297">
        <f>_xlfn.RANK.AVG(Table2[[#This Row],[6M Return vs Nifty Z-Score]],Table2[6M Return vs Nifty Z-Score])</f>
        <v>263</v>
      </c>
      <c r="AU297">
        <f>_xlfn.RANK.AVG(Table2[[#This Row],[Sharpe Ratio Z-Score]],Table2[Sharpe Ratio Z-Score])</f>
        <v>332</v>
      </c>
      <c r="AV297">
        <f>(Table2[[#This Row],[Rank 1Y]]+Table2[[#This Row],[Rank 6M]]+Table2[[#This Row],[Rank Sharpe]])/3</f>
        <v>316.66666666666669</v>
      </c>
    </row>
    <row r="298" spans="1:48" x14ac:dyDescent="0.3">
      <c r="A298" t="s">
        <v>1901</v>
      </c>
      <c r="B298" t="s">
        <v>1902</v>
      </c>
      <c r="C298" t="s">
        <v>10618</v>
      </c>
      <c r="D298" t="s">
        <v>127</v>
      </c>
      <c r="E298">
        <v>3766.2663693300001</v>
      </c>
      <c r="F298">
        <v>698.2</v>
      </c>
      <c r="G298">
        <v>55.277654232441101</v>
      </c>
      <c r="H298">
        <f>(Table2[[#This Row],[1Y Return vs Nifty]]-AVERAGE(Table2[1Y Return vs Nifty]))/_xlfn.STDEV.P(Table2[1Y Return vs Nifty])</f>
        <v>0.36794131101966054</v>
      </c>
      <c r="I298">
        <v>-1.81231186577327</v>
      </c>
      <c r="J298">
        <f>(Table2[[#This Row],[1M Return vs Nifty]]-AVERAGE(Table2[1M Return vs Nifty]))/_xlfn.STDEV.P(Table2[1M Return vs Nifty])</f>
        <v>-0.38332672834445397</v>
      </c>
      <c r="K298">
        <v>-1.38215876625486</v>
      </c>
      <c r="L298">
        <f>(Table2[[#This Row],[6M Return vs Nifty]]-AVERAGE(Table2[6M Return vs Nifty]))/_xlfn.STDEV.P(Table2[6M Return vs Nifty])</f>
        <v>-0.30718357453041134</v>
      </c>
      <c r="M298">
        <v>1.43743321877343</v>
      </c>
      <c r="N298">
        <f>(Table2[[#This Row],[1W Return vs Nifty]]-AVERAGE(Table2[1W Return vs Nifty]))/_xlfn.STDEV.P(Table2[1W Return vs Nifty])</f>
        <v>-0.30246130875451338</v>
      </c>
      <c r="O298">
        <v>694.8</v>
      </c>
      <c r="P298">
        <v>707.81875707773099</v>
      </c>
      <c r="Q298">
        <v>631.36239385391502</v>
      </c>
      <c r="R298">
        <v>57.5973429844259</v>
      </c>
      <c r="S298" s="2">
        <f>(Table2[[#This Row],[Close Price]]-Table2[[#This Row],[20D EMA]])/Table2[[#This Row],[20D EMA]]</f>
        <v>4.8934945308003611E-3</v>
      </c>
      <c r="T298" s="2">
        <f>(Table2[[#This Row],[Close Price]]-Table2[[#This Row],[50D EMA]])/Table2[[#This Row],[50D EMA]]</f>
        <v>-1.3589293843303219E-2</v>
      </c>
      <c r="U298" s="2">
        <f>(Table2[[#This Row],[Close Price]]-Table2[[#This Row],[200D EMA]])/Table2[[#This Row],[200D EMA]]</f>
        <v>0.10586250748654812</v>
      </c>
      <c r="V298">
        <v>0.217024459181035</v>
      </c>
      <c r="W298">
        <v>695.05</v>
      </c>
      <c r="X298">
        <v>710.25</v>
      </c>
      <c r="Y298">
        <v>673.75</v>
      </c>
      <c r="Z298">
        <v>712</v>
      </c>
      <c r="AA298">
        <v>659</v>
      </c>
      <c r="AB298">
        <v>748.9</v>
      </c>
      <c r="AC298" s="2">
        <f>(Table2[[#This Row],[Close Price]]/Table2[[#This Row],[Day Low]])-1</f>
        <v>4.5320480540969044E-3</v>
      </c>
      <c r="AD298" s="2">
        <f>(Table2[[#This Row],[Day High]]/Table2[[#This Row],[Close Price]])-1</f>
        <v>1.7258665138928597E-2</v>
      </c>
      <c r="AE298" s="2">
        <f>(Table2[[#This Row],[Close Price]]/Table2[[#This Row],[Current Week Low]])-1</f>
        <v>3.6289424860853403E-2</v>
      </c>
      <c r="AF298" s="2">
        <f>(Table2[[#This Row],[Current Week High]]/Table2[[#This Row],[Close Price]])-1</f>
        <v>1.9765110283586296E-2</v>
      </c>
      <c r="AG298" s="2">
        <f>(Table2[[#This Row],[Close Price]]/Table2[[#This Row],[Current Month Low]])-1</f>
        <v>5.9484066767830024E-2</v>
      </c>
      <c r="AH298" s="2">
        <f>(Table2[[#This Row],[Current Month High]]/Table2[[#This Row],[Close Price]])-1</f>
        <v>7.2615296476654212E-2</v>
      </c>
      <c r="AI298">
        <v>26.0383844170724</v>
      </c>
      <c r="AJ298">
        <v>95.355344152210407</v>
      </c>
      <c r="AK298" t="str">
        <f>IF(AND(Table2[[#This Row],[20D EMA]]&gt;Table2[[#This Row],[50D EMA]],Table2[[#This Row],[50D EMA]]&gt;Table2[[#This Row],[200D EMA]]),"Uptrend","Downtrend/NoTrend")</f>
        <v>Downtrend/NoTrend</v>
      </c>
      <c r="AL298">
        <v>0.1</v>
      </c>
      <c r="AM298" t="s">
        <v>10656</v>
      </c>
      <c r="AN298">
        <v>5.34</v>
      </c>
      <c r="AO298" t="s">
        <v>10656</v>
      </c>
      <c r="AP298">
        <v>7.0253736664819003E-2</v>
      </c>
      <c r="AQ298">
        <f>(Table2[[#This Row],[Sharpe Ratio]]-AVERAGE(Table2[Sharpe Ratio]))/_xlfn.STDEV.P(Table2[Sharpe Ratio])</f>
        <v>4.4142314703310113E-2</v>
      </c>
      <c r="AR2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8">
        <f>_xlfn.RANK.AVG(Table2[[#This Row],[1Y Return vs Nifty Z-Score]],Table2[1Y Return vs Nifty Z-Score])</f>
        <v>193</v>
      </c>
      <c r="AT298">
        <f>_xlfn.RANK.AVG(Table2[[#This Row],[6M Return vs Nifty Z-Score]],Table2[6M Return vs Nifty Z-Score])</f>
        <v>419</v>
      </c>
      <c r="AU298">
        <f>_xlfn.RANK.AVG(Table2[[#This Row],[Sharpe Ratio Z-Score]],Table2[Sharpe Ratio Z-Score])</f>
        <v>340</v>
      </c>
      <c r="AV298">
        <f>(Table2[[#This Row],[Rank 1Y]]+Table2[[#This Row],[Rank 6M]]+Table2[[#This Row],[Rank Sharpe]])/3</f>
        <v>317.33333333333331</v>
      </c>
    </row>
    <row r="299" spans="1:48" x14ac:dyDescent="0.3">
      <c r="A299" t="s">
        <v>181</v>
      </c>
      <c r="B299" t="s">
        <v>182</v>
      </c>
      <c r="C299" t="s">
        <v>10609</v>
      </c>
      <c r="D299" t="s">
        <v>18</v>
      </c>
      <c r="E299">
        <v>151891.07713488</v>
      </c>
      <c r="F299">
        <v>352.2</v>
      </c>
      <c r="G299">
        <v>76.627511048446095</v>
      </c>
      <c r="H299">
        <f>(Table2[[#This Row],[1Y Return vs Nifty]]-AVERAGE(Table2[1Y Return vs Nifty]))/_xlfn.STDEV.P(Table2[1Y Return vs Nifty])</f>
        <v>0.70084203911254539</v>
      </c>
      <c r="I299">
        <v>11.004004774660199</v>
      </c>
      <c r="J299">
        <f>(Table2[[#This Row],[1M Return vs Nifty]]-AVERAGE(Table2[1M Return vs Nifty]))/_xlfn.STDEV.P(Table2[1M Return vs Nifty])</f>
        <v>0.71603090873437625</v>
      </c>
      <c r="K299">
        <v>2.2377442423697298</v>
      </c>
      <c r="L299">
        <f>(Table2[[#This Row],[6M Return vs Nifty]]-AVERAGE(Table2[6M Return vs Nifty]))/_xlfn.STDEV.P(Table2[6M Return vs Nifty])</f>
        <v>-0.18444071486968949</v>
      </c>
      <c r="M299">
        <v>5.55618237738934</v>
      </c>
      <c r="N299">
        <f>(Table2[[#This Row],[1W Return vs Nifty]]-AVERAGE(Table2[1W Return vs Nifty]))/_xlfn.STDEV.P(Table2[1W Return vs Nifty])</f>
        <v>0.60079130220290056</v>
      </c>
      <c r="O299">
        <v>337.5</v>
      </c>
      <c r="P299">
        <v>325.76724414081099</v>
      </c>
      <c r="Q299">
        <v>285.67943587736499</v>
      </c>
      <c r="R299">
        <v>66.446572173136303</v>
      </c>
      <c r="S299" s="2">
        <f>(Table2[[#This Row],[Close Price]]-Table2[[#This Row],[20D EMA]])/Table2[[#This Row],[20D EMA]]</f>
        <v>4.3555555555555521E-2</v>
      </c>
      <c r="T299" s="2">
        <f>(Table2[[#This Row],[Close Price]]-Table2[[#This Row],[50D EMA]])/Table2[[#This Row],[50D EMA]]</f>
        <v>8.1140005125142647E-2</v>
      </c>
      <c r="U299" s="2">
        <f>(Table2[[#This Row],[Close Price]]-Table2[[#This Row],[200D EMA]])/Table2[[#This Row],[200D EMA]]</f>
        <v>0.23285037622095628</v>
      </c>
      <c r="V299">
        <v>0.76022737241589</v>
      </c>
      <c r="W299">
        <v>349.55</v>
      </c>
      <c r="X299">
        <v>358</v>
      </c>
      <c r="Y299">
        <v>336.35</v>
      </c>
      <c r="Z299">
        <v>358</v>
      </c>
      <c r="AA299">
        <v>320.64999999999998</v>
      </c>
      <c r="AB299">
        <v>358</v>
      </c>
      <c r="AC299" s="2">
        <f>(Table2[[#This Row],[Close Price]]/Table2[[#This Row],[Day Low]])-1</f>
        <v>7.5811757974537652E-3</v>
      </c>
      <c r="AD299" s="2">
        <f>(Table2[[#This Row],[Day High]]/Table2[[#This Row],[Close Price]])-1</f>
        <v>1.6467915956842827E-2</v>
      </c>
      <c r="AE299" s="2">
        <f>(Table2[[#This Row],[Close Price]]/Table2[[#This Row],[Current Week Low]])-1</f>
        <v>4.712353203508246E-2</v>
      </c>
      <c r="AF299" s="2">
        <f>(Table2[[#This Row],[Current Week High]]/Table2[[#This Row],[Close Price]])-1</f>
        <v>1.6467915956842827E-2</v>
      </c>
      <c r="AG299" s="2">
        <f>(Table2[[#This Row],[Close Price]]/Table2[[#This Row],[Current Month Low]])-1</f>
        <v>9.8393887416185821E-2</v>
      </c>
      <c r="AH299" s="2">
        <f>(Table2[[#This Row],[Current Month High]]/Table2[[#This Row],[Close Price]])-1</f>
        <v>1.6467915956842827E-2</v>
      </c>
      <c r="AI299">
        <v>1.9449176604202201</v>
      </c>
      <c r="AJ299">
        <v>112.520742193392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0.05</v>
      </c>
      <c r="AM299" t="s">
        <v>10656</v>
      </c>
      <c r="AN299">
        <v>5.23</v>
      </c>
      <c r="AO299" t="s">
        <v>10656</v>
      </c>
      <c r="AP299">
        <v>3.5104547112633999E-2</v>
      </c>
      <c r="AQ299">
        <f>(Table2[[#This Row],[Sharpe Ratio]]-AVERAGE(Table2[Sharpe Ratio]))/_xlfn.STDEV.P(Table2[Sharpe Ratio])</f>
        <v>-0.36054704494435136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1.4726764902357812</v>
      </c>
      <c r="AS299">
        <f>_xlfn.RANK.AVG(Table2[[#This Row],[1Y Return vs Nifty Z-Score]],Table2[1Y Return vs Nifty Z-Score])</f>
        <v>137</v>
      </c>
      <c r="AT299">
        <f>_xlfn.RANK.AVG(Table2[[#This Row],[6M Return vs Nifty Z-Score]],Table2[6M Return vs Nifty Z-Score])</f>
        <v>378</v>
      </c>
      <c r="AU299">
        <f>_xlfn.RANK.AVG(Table2[[#This Row],[Sharpe Ratio Z-Score]],Table2[Sharpe Ratio Z-Score])</f>
        <v>438</v>
      </c>
      <c r="AV299">
        <f>(Table2[[#This Row],[Rank 1Y]]+Table2[[#This Row],[Rank 6M]]+Table2[[#This Row],[Rank Sharpe]])/3</f>
        <v>317.66666666666669</v>
      </c>
    </row>
    <row r="300" spans="1:48" x14ac:dyDescent="0.3">
      <c r="A300" t="s">
        <v>476</v>
      </c>
      <c r="B300" t="s">
        <v>477</v>
      </c>
      <c r="C300" t="s">
        <v>10611</v>
      </c>
      <c r="D300" t="s">
        <v>34</v>
      </c>
      <c r="E300">
        <v>44463.945079281002</v>
      </c>
      <c r="F300">
        <v>62.31</v>
      </c>
      <c r="G300">
        <v>29.485230712677499</v>
      </c>
      <c r="H300">
        <f>(Table2[[#This Row],[1Y Return vs Nifty]]-AVERAGE(Table2[1Y Return vs Nifty]))/_xlfn.STDEV.P(Table2[1Y Return vs Nifty])</f>
        <v>-3.4230780484606031E-2</v>
      </c>
      <c r="I300">
        <v>-7.8289406881155799</v>
      </c>
      <c r="J300">
        <f>(Table2[[#This Row],[1M Return vs Nifty]]-AVERAGE(Table2[1M Return vs Nifty]))/_xlfn.STDEV.P(Table2[1M Return vs Nifty])</f>
        <v>-0.89942094097050196</v>
      </c>
      <c r="K300">
        <v>-9.6881786941527395</v>
      </c>
      <c r="L300">
        <f>(Table2[[#This Row],[6M Return vs Nifty]]-AVERAGE(Table2[6M Return vs Nifty]))/_xlfn.STDEV.P(Table2[6M Return vs Nifty])</f>
        <v>-0.58882223609678763</v>
      </c>
      <c r="M300">
        <v>1.36519530898685</v>
      </c>
      <c r="N300">
        <f>(Table2[[#This Row],[1W Return vs Nifty]]-AVERAGE(Table2[1W Return vs Nifty]))/_xlfn.STDEV.P(Table2[1W Return vs Nifty])</f>
        <v>-0.31830327390268021</v>
      </c>
      <c r="O300">
        <v>63.11</v>
      </c>
      <c r="P300">
        <v>64.125365361963304</v>
      </c>
      <c r="Q300">
        <v>58.341511989956601</v>
      </c>
      <c r="R300">
        <v>50.020730425914898</v>
      </c>
      <c r="S300" s="2">
        <f>(Table2[[#This Row],[Close Price]]-Table2[[#This Row],[20D EMA]])/Table2[[#This Row],[20D EMA]]</f>
        <v>-1.2676279511963194E-2</v>
      </c>
      <c r="T300" s="2">
        <f>(Table2[[#This Row],[Close Price]]-Table2[[#This Row],[50D EMA]])/Table2[[#This Row],[50D EMA]]</f>
        <v>-2.8309629921268356E-2</v>
      </c>
      <c r="U300" s="2">
        <f>(Table2[[#This Row],[Close Price]]-Table2[[#This Row],[200D EMA]])/Table2[[#This Row],[200D EMA]]</f>
        <v>6.8021686011952701E-2</v>
      </c>
      <c r="V300">
        <v>0.40884657371083699</v>
      </c>
      <c r="W300">
        <v>62.01</v>
      </c>
      <c r="X300">
        <v>62.98</v>
      </c>
      <c r="Y300">
        <v>61.3</v>
      </c>
      <c r="Z300">
        <v>63.85</v>
      </c>
      <c r="AA300">
        <v>59.71</v>
      </c>
      <c r="AB300">
        <v>67.5</v>
      </c>
      <c r="AC300" s="2">
        <f>(Table2[[#This Row],[Close Price]]/Table2[[#This Row],[Day Low]])-1</f>
        <v>4.8379293662312861E-3</v>
      </c>
      <c r="AD300" s="2">
        <f>(Table2[[#This Row],[Day High]]/Table2[[#This Row],[Close Price]])-1</f>
        <v>1.0752688172043001E-2</v>
      </c>
      <c r="AE300" s="2">
        <f>(Table2[[#This Row],[Close Price]]/Table2[[#This Row],[Current Week Low]])-1</f>
        <v>1.6476345840130691E-2</v>
      </c>
      <c r="AF300" s="2">
        <f>(Table2[[#This Row],[Current Week High]]/Table2[[#This Row],[Close Price]])-1</f>
        <v>2.4715134007382344E-2</v>
      </c>
      <c r="AG300" s="2">
        <f>(Table2[[#This Row],[Close Price]]/Table2[[#This Row],[Current Month Low]])-1</f>
        <v>4.3543795009211239E-2</v>
      </c>
      <c r="AH300" s="2">
        <f>(Table2[[#This Row],[Current Month High]]/Table2[[#This Row],[Close Price]])-1</f>
        <v>8.3293211362542197E-2</v>
      </c>
      <c r="AI300">
        <v>17.958594126143399</v>
      </c>
      <c r="AJ300">
        <v>65.059602649006607</v>
      </c>
      <c r="AK300" t="str">
        <f>IF(AND(Table2[[#This Row],[20D EMA]]&gt;Table2[[#This Row],[50D EMA]],Table2[[#This Row],[50D EMA]]&gt;Table2[[#This Row],[200D EMA]]),"Uptrend","Downtrend/NoTrend")</f>
        <v>Downtrend/NoTrend</v>
      </c>
      <c r="AL300">
        <v>-0.09</v>
      </c>
      <c r="AM300" t="s">
        <v>10655</v>
      </c>
      <c r="AN300">
        <v>1.32</v>
      </c>
      <c r="AO300" t="s">
        <v>10656</v>
      </c>
      <c r="AP300">
        <v>0.14429817873477299</v>
      </c>
      <c r="AQ300">
        <f>(Table2[[#This Row],[Sharpe Ratio]]-AVERAGE(Table2[Sharpe Ratio]))/_xlfn.STDEV.P(Table2[Sharpe Ratio])</f>
        <v>0.89665124104056926</v>
      </c>
      <c r="AR3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0">
        <f>_xlfn.RANK.AVG(Table2[[#This Row],[1Y Return vs Nifty Z-Score]],Table2[1Y Return vs Nifty Z-Score])</f>
        <v>303</v>
      </c>
      <c r="AT300">
        <f>_xlfn.RANK.AVG(Table2[[#This Row],[6M Return vs Nifty Z-Score]],Table2[6M Return vs Nifty Z-Score])</f>
        <v>516</v>
      </c>
      <c r="AU300">
        <f>_xlfn.RANK.AVG(Table2[[#This Row],[Sharpe Ratio Z-Score]],Table2[Sharpe Ratio Z-Score])</f>
        <v>135</v>
      </c>
      <c r="AV300">
        <f>(Table2[[#This Row],[Rank 1Y]]+Table2[[#This Row],[Rank 6M]]+Table2[[#This Row],[Rank Sharpe]])/3</f>
        <v>318</v>
      </c>
    </row>
    <row r="301" spans="1:48" x14ac:dyDescent="0.3">
      <c r="A301" t="s">
        <v>953</v>
      </c>
      <c r="B301" t="s">
        <v>954</v>
      </c>
      <c r="C301" t="s">
        <v>10613</v>
      </c>
      <c r="D301" t="s">
        <v>955</v>
      </c>
      <c r="E301">
        <v>15410.655446639999</v>
      </c>
      <c r="F301">
        <v>797.1</v>
      </c>
      <c r="G301">
        <v>36.736528906721198</v>
      </c>
      <c r="H301">
        <f>(Table2[[#This Row],[1Y Return vs Nifty]]-AVERAGE(Table2[1Y Return vs Nifty]))/_xlfn.STDEV.P(Table2[1Y Return vs Nifty])</f>
        <v>7.8836134634287541E-2</v>
      </c>
      <c r="I301">
        <v>-5.1291918959349898</v>
      </c>
      <c r="J301">
        <f>(Table2[[#This Row],[1M Return vs Nifty]]-AVERAGE(Table2[1M Return vs Nifty]))/_xlfn.STDEV.P(Table2[1M Return vs Nifty])</f>
        <v>-0.66784196737409918</v>
      </c>
      <c r="K301">
        <v>40.919841176460402</v>
      </c>
      <c r="L301">
        <f>(Table2[[#This Row],[6M Return vs Nifty]]-AVERAGE(Table2[6M Return vs Nifty]))/_xlfn.STDEV.P(Table2[6M Return vs Nifty])</f>
        <v>1.1271831557288627</v>
      </c>
      <c r="M301">
        <v>-1.5776618338702799</v>
      </c>
      <c r="N301">
        <f>(Table2[[#This Row],[1W Return vs Nifty]]-AVERAGE(Table2[1W Return vs Nifty]))/_xlfn.STDEV.P(Table2[1W Return vs Nifty])</f>
        <v>-0.963679648037986</v>
      </c>
      <c r="O301">
        <v>809.42</v>
      </c>
      <c r="P301">
        <v>765.02846380511698</v>
      </c>
      <c r="Q301">
        <v>622.68055174400797</v>
      </c>
      <c r="R301">
        <v>44.071482605573301</v>
      </c>
      <c r="S301" s="2">
        <f>(Table2[[#This Row],[Close Price]]-Table2[[#This Row],[20D EMA]])/Table2[[#This Row],[20D EMA]]</f>
        <v>-1.522077537001796E-2</v>
      </c>
      <c r="T301" s="2">
        <f>(Table2[[#This Row],[Close Price]]-Table2[[#This Row],[50D EMA]])/Table2[[#This Row],[50D EMA]]</f>
        <v>4.1922016908187781E-2</v>
      </c>
      <c r="U301" s="2">
        <f>(Table2[[#This Row],[Close Price]]-Table2[[#This Row],[200D EMA]])/Table2[[#This Row],[200D EMA]]</f>
        <v>0.28011064062861263</v>
      </c>
      <c r="V301">
        <v>0.586643347266674</v>
      </c>
      <c r="W301">
        <v>795</v>
      </c>
      <c r="X301">
        <v>807.85</v>
      </c>
      <c r="Y301">
        <v>795</v>
      </c>
      <c r="Z301">
        <v>842</v>
      </c>
      <c r="AA301">
        <v>777.25</v>
      </c>
      <c r="AB301">
        <v>854.5</v>
      </c>
      <c r="AC301" s="2">
        <f>(Table2[[#This Row],[Close Price]]/Table2[[#This Row],[Day Low]])-1</f>
        <v>2.6415094339622414E-3</v>
      </c>
      <c r="AD301" s="2">
        <f>(Table2[[#This Row],[Day High]]/Table2[[#This Row],[Close Price]])-1</f>
        <v>1.3486388157069484E-2</v>
      </c>
      <c r="AE301" s="2">
        <f>(Table2[[#This Row],[Close Price]]/Table2[[#This Row],[Current Week Low]])-1</f>
        <v>2.6415094339622414E-3</v>
      </c>
      <c r="AF301" s="2">
        <f>(Table2[[#This Row],[Current Week High]]/Table2[[#This Row],[Close Price]])-1</f>
        <v>5.6329193325806104E-2</v>
      </c>
      <c r="AG301" s="2">
        <f>(Table2[[#This Row],[Close Price]]/Table2[[#This Row],[Current Month Low]])-1</f>
        <v>2.5538758443229392E-2</v>
      </c>
      <c r="AH301" s="2">
        <f>(Table2[[#This Row],[Current Month High]]/Table2[[#This Row],[Close Price]])-1</f>
        <v>7.2011040020072636E-2</v>
      </c>
      <c r="AI301">
        <v>9.9861999749090309</v>
      </c>
      <c r="AJ301">
        <v>78.5818304021507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0.39</v>
      </c>
      <c r="AM301" t="s">
        <v>10656</v>
      </c>
      <c r="AN301">
        <v>0.76</v>
      </c>
      <c r="AO301" t="s">
        <v>10656</v>
      </c>
      <c r="AP301">
        <v>-9.1277050943499999E-3</v>
      </c>
      <c r="AQ301">
        <f>(Table2[[#This Row],[Sharpe Ratio]]-AVERAGE(Table2[Sharpe Ratio]))/_xlfn.STDEV.P(Table2[Sharpe Ratio])</f>
        <v>-0.8698140308827359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-1.2953163559316709</v>
      </c>
      <c r="AS301">
        <f>_xlfn.RANK.AVG(Table2[[#This Row],[1Y Return vs Nifty Z-Score]],Table2[1Y Return vs Nifty Z-Score])</f>
        <v>277</v>
      </c>
      <c r="AT301">
        <f>_xlfn.RANK.AVG(Table2[[#This Row],[6M Return vs Nifty Z-Score]],Table2[6M Return vs Nifty Z-Score])</f>
        <v>88</v>
      </c>
      <c r="AU301">
        <f>_xlfn.RANK.AVG(Table2[[#This Row],[Sharpe Ratio Z-Score]],Table2[Sharpe Ratio Z-Score])</f>
        <v>597</v>
      </c>
      <c r="AV301">
        <f>(Table2[[#This Row],[Rank 1Y]]+Table2[[#This Row],[Rank 6M]]+Table2[[#This Row],[Rank Sharpe]])/3</f>
        <v>320.66666666666669</v>
      </c>
    </row>
    <row r="302" spans="1:48" x14ac:dyDescent="0.3">
      <c r="A302" t="s">
        <v>932</v>
      </c>
      <c r="B302" t="s">
        <v>933</v>
      </c>
      <c r="C302" t="s">
        <v>10614</v>
      </c>
      <c r="D302" t="s">
        <v>258</v>
      </c>
      <c r="E302">
        <v>15983.2165875299</v>
      </c>
      <c r="F302">
        <v>670.95</v>
      </c>
      <c r="G302">
        <v>48.1606393590883</v>
      </c>
      <c r="H302">
        <f>(Table2[[#This Row],[1Y Return vs Nifty]]-AVERAGE(Table2[1Y Return vs Nifty]))/_xlfn.STDEV.P(Table2[1Y Return vs Nifty])</f>
        <v>0.25696822798657365</v>
      </c>
      <c r="I302">
        <v>9.1047968897759401E-2</v>
      </c>
      <c r="J302">
        <f>(Table2[[#This Row],[1M Return vs Nifty]]-AVERAGE(Table2[1M Return vs Nifty]))/_xlfn.STDEV.P(Table2[1M Return vs Nifty])</f>
        <v>-0.22006038364809466</v>
      </c>
      <c r="K302">
        <v>0.32511288265674798</v>
      </c>
      <c r="L302">
        <f>(Table2[[#This Row],[6M Return vs Nifty]]-AVERAGE(Table2[6M Return vs Nifty]))/_xlfn.STDEV.P(Table2[6M Return vs Nifty])</f>
        <v>-0.24929379021690592</v>
      </c>
      <c r="M302">
        <v>2.1930446380809898</v>
      </c>
      <c r="N302">
        <f>(Table2[[#This Row],[1W Return vs Nifty]]-AVERAGE(Table2[1W Return vs Nifty]))/_xlfn.STDEV.P(Table2[1W Return vs Nifty])</f>
        <v>-0.13675372106831768</v>
      </c>
      <c r="O302">
        <v>674.5</v>
      </c>
      <c r="P302">
        <v>680.03264761739104</v>
      </c>
      <c r="Q302">
        <v>590.03414203289503</v>
      </c>
      <c r="R302">
        <v>56.3384603313703</v>
      </c>
      <c r="S302" s="2">
        <f>(Table2[[#This Row],[Close Price]]-Table2[[#This Row],[20D EMA]])/Table2[[#This Row],[20D EMA]]</f>
        <v>-5.2631578947367743E-3</v>
      </c>
      <c r="T302" s="2">
        <f>(Table2[[#This Row],[Close Price]]-Table2[[#This Row],[50D EMA]])/Table2[[#This Row],[50D EMA]]</f>
        <v>-1.3356193484553389E-2</v>
      </c>
      <c r="U302" s="2">
        <f>(Table2[[#This Row],[Close Price]]-Table2[[#This Row],[200D EMA]])/Table2[[#This Row],[200D EMA]]</f>
        <v>0.13713758612055685</v>
      </c>
      <c r="V302">
        <v>0.62834892966711398</v>
      </c>
      <c r="W302">
        <v>668.1</v>
      </c>
      <c r="X302">
        <v>689</v>
      </c>
      <c r="Y302">
        <v>668.1</v>
      </c>
      <c r="Z302">
        <v>711</v>
      </c>
      <c r="AA302">
        <v>607.85</v>
      </c>
      <c r="AB302">
        <v>711</v>
      </c>
      <c r="AC302" s="2">
        <f>(Table2[[#This Row],[Close Price]]/Table2[[#This Row],[Day Low]])-1</f>
        <v>4.2658284687921988E-3</v>
      </c>
      <c r="AD302" s="2">
        <f>(Table2[[#This Row],[Day High]]/Table2[[#This Row],[Close Price]])-1</f>
        <v>2.6902153662716977E-2</v>
      </c>
      <c r="AE302" s="2">
        <f>(Table2[[#This Row],[Close Price]]/Table2[[#This Row],[Current Week Low]])-1</f>
        <v>4.2658284687921988E-3</v>
      </c>
      <c r="AF302" s="2">
        <f>(Table2[[#This Row],[Current Week High]]/Table2[[#This Row],[Close Price]])-1</f>
        <v>5.9691482226693404E-2</v>
      </c>
      <c r="AG302" s="2">
        <f>(Table2[[#This Row],[Close Price]]/Table2[[#This Row],[Current Month Low]])-1</f>
        <v>0.10380850538784236</v>
      </c>
      <c r="AH302" s="2">
        <f>(Table2[[#This Row],[Current Month High]]/Table2[[#This Row],[Close Price]])-1</f>
        <v>5.9691482226693404E-2</v>
      </c>
      <c r="AI302">
        <v>23.407109322602199</v>
      </c>
      <c r="AJ302">
        <v>165.197628458498</v>
      </c>
      <c r="AK302" t="str">
        <f>IF(AND(Table2[[#This Row],[20D EMA]]&gt;Table2[[#This Row],[50D EMA]],Table2[[#This Row],[50D EMA]]&gt;Table2[[#This Row],[200D EMA]]),"Uptrend","Downtrend/NoTrend")</f>
        <v>Downtrend/NoTrend</v>
      </c>
      <c r="AL302">
        <v>-0.15</v>
      </c>
      <c r="AM302" t="s">
        <v>10655</v>
      </c>
      <c r="AN302">
        <v>9.6999999999999993</v>
      </c>
      <c r="AO302" t="s">
        <v>10656</v>
      </c>
      <c r="AP302">
        <v>7.2008658826374999E-2</v>
      </c>
      <c r="AQ302">
        <f>(Table2[[#This Row],[Sharpe Ratio]]-AVERAGE(Table2[Sharpe Ratio]))/_xlfn.STDEV.P(Table2[Sharpe Ratio])</f>
        <v>6.4347569357536924E-2</v>
      </c>
      <c r="AR3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2">
        <f>_xlfn.RANK.AVG(Table2[[#This Row],[1Y Return vs Nifty Z-Score]],Table2[1Y Return vs Nifty Z-Score])</f>
        <v>228</v>
      </c>
      <c r="AT302">
        <f>_xlfn.RANK.AVG(Table2[[#This Row],[6M Return vs Nifty Z-Score]],Table2[6M Return vs Nifty Z-Score])</f>
        <v>404</v>
      </c>
      <c r="AU302">
        <f>_xlfn.RANK.AVG(Table2[[#This Row],[Sharpe Ratio Z-Score]],Table2[Sharpe Ratio Z-Score])</f>
        <v>333</v>
      </c>
      <c r="AV302">
        <f>(Table2[[#This Row],[Rank 1Y]]+Table2[[#This Row],[Rank 6M]]+Table2[[#This Row],[Rank Sharpe]])/3</f>
        <v>321.66666666666669</v>
      </c>
    </row>
    <row r="303" spans="1:48" x14ac:dyDescent="0.3">
      <c r="A303" t="s">
        <v>137</v>
      </c>
      <c r="B303" t="s">
        <v>138</v>
      </c>
      <c r="C303" t="s">
        <v>10623</v>
      </c>
      <c r="D303" t="s">
        <v>139</v>
      </c>
      <c r="E303">
        <v>212691.15833805001</v>
      </c>
      <c r="F303">
        <v>849.5</v>
      </c>
      <c r="G303">
        <v>49.056615549470997</v>
      </c>
      <c r="H303">
        <f>(Table2[[#This Row],[1Y Return vs Nifty]]-AVERAGE(Table2[1Y Return vs Nifty]))/_xlfn.STDEV.P(Table2[1Y Return vs Nifty])</f>
        <v>0.27093886623032476</v>
      </c>
      <c r="I303">
        <v>1.44922799304841</v>
      </c>
      <c r="J303">
        <f>(Table2[[#This Row],[1M Return vs Nifty]]-AVERAGE(Table2[1M Return vs Nifty]))/_xlfn.STDEV.P(Table2[1M Return vs Nifty])</f>
        <v>-0.10355845692701547</v>
      </c>
      <c r="K303">
        <v>-17.284448859230199</v>
      </c>
      <c r="L303">
        <f>(Table2[[#This Row],[6M Return vs Nifty]]-AVERAGE(Table2[6M Return vs Nifty]))/_xlfn.STDEV.P(Table2[6M Return vs Nifty])</f>
        <v>-0.84639486182614343</v>
      </c>
      <c r="M303">
        <v>1.5644353851500099</v>
      </c>
      <c r="N303">
        <f>(Table2[[#This Row],[1W Return vs Nifty]]-AVERAGE(Table2[1W Return vs Nifty]))/_xlfn.STDEV.P(Table2[1W Return vs Nifty])</f>
        <v>-0.27460939693392483</v>
      </c>
      <c r="O303">
        <v>845.97</v>
      </c>
      <c r="P303">
        <v>843.37735212281302</v>
      </c>
      <c r="Q303">
        <v>783.60165958012703</v>
      </c>
      <c r="R303">
        <v>56.584626294707903</v>
      </c>
      <c r="S303" s="2">
        <f>(Table2[[#This Row],[Close Price]]-Table2[[#This Row],[20D EMA]])/Table2[[#This Row],[20D EMA]]</f>
        <v>4.1727248011158465E-3</v>
      </c>
      <c r="T303" s="2">
        <f>(Table2[[#This Row],[Close Price]]-Table2[[#This Row],[50D EMA]])/Table2[[#This Row],[50D EMA]]</f>
        <v>7.2596778438216766E-3</v>
      </c>
      <c r="U303" s="2">
        <f>(Table2[[#This Row],[Close Price]]-Table2[[#This Row],[200D EMA]])/Table2[[#This Row],[200D EMA]]</f>
        <v>8.4096734117667535E-2</v>
      </c>
      <c r="V303">
        <v>0.60082158696312404</v>
      </c>
      <c r="W303">
        <v>847.75</v>
      </c>
      <c r="X303">
        <v>870.6</v>
      </c>
      <c r="Y303">
        <v>847.75</v>
      </c>
      <c r="Z303">
        <v>872.65</v>
      </c>
      <c r="AA303">
        <v>800.4</v>
      </c>
      <c r="AB303">
        <v>901</v>
      </c>
      <c r="AC303" s="2">
        <f>(Table2[[#This Row],[Close Price]]/Table2[[#This Row],[Day Low]])-1</f>
        <v>2.0642878207017823E-3</v>
      </c>
      <c r="AD303" s="2">
        <f>(Table2[[#This Row],[Day High]]/Table2[[#This Row],[Close Price]])-1</f>
        <v>2.4838140082401372E-2</v>
      </c>
      <c r="AE303" s="2">
        <f>(Table2[[#This Row],[Close Price]]/Table2[[#This Row],[Current Week Low]])-1</f>
        <v>2.0642878207017823E-3</v>
      </c>
      <c r="AF303" s="2">
        <f>(Table2[[#This Row],[Current Week High]]/Table2[[#This Row],[Close Price]])-1</f>
        <v>2.7251324308416702E-2</v>
      </c>
      <c r="AG303" s="2">
        <f>(Table2[[#This Row],[Close Price]]/Table2[[#This Row],[Current Month Low]])-1</f>
        <v>6.1344327836081902E-2</v>
      </c>
      <c r="AH303" s="2">
        <f>(Table2[[#This Row],[Current Month High]]/Table2[[#This Row],[Close Price]])-1</f>
        <v>6.0623896409652822E-2</v>
      </c>
      <c r="AI303">
        <v>13.902295467922301</v>
      </c>
      <c r="AJ303">
        <v>79.560346649756895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7.0000000000000007E-2</v>
      </c>
      <c r="AM303" t="s">
        <v>10656</v>
      </c>
      <c r="AN303">
        <v>3.51</v>
      </c>
      <c r="AO303" t="s">
        <v>10656</v>
      </c>
      <c r="AP303">
        <v>0.136218342414934</v>
      </c>
      <c r="AQ303">
        <f>(Table2[[#This Row],[Sharpe Ratio]]-AVERAGE(Table2[Sharpe Ratio]))/_xlfn.STDEV.P(Table2[Sharpe Ratio])</f>
        <v>0.80362423734596211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-0.14999961211079693</v>
      </c>
      <c r="AS303">
        <f>_xlfn.RANK.AVG(Table2[[#This Row],[1Y Return vs Nifty Z-Score]],Table2[1Y Return vs Nifty Z-Score])</f>
        <v>225</v>
      </c>
      <c r="AT303">
        <f>_xlfn.RANK.AVG(Table2[[#This Row],[6M Return vs Nifty Z-Score]],Table2[6M Return vs Nifty Z-Score])</f>
        <v>595</v>
      </c>
      <c r="AU303">
        <f>_xlfn.RANK.AVG(Table2[[#This Row],[Sharpe Ratio Z-Score]],Table2[Sharpe Ratio Z-Score])</f>
        <v>154</v>
      </c>
      <c r="AV303">
        <f>(Table2[[#This Row],[Rank 1Y]]+Table2[[#This Row],[Rank 6M]]+Table2[[#This Row],[Rank Sharpe]])/3</f>
        <v>324.66666666666669</v>
      </c>
    </row>
    <row r="304" spans="1:48" x14ac:dyDescent="0.3">
      <c r="A304" t="s">
        <v>779</v>
      </c>
      <c r="B304" t="s">
        <v>780</v>
      </c>
      <c r="C304" t="s">
        <v>10623</v>
      </c>
      <c r="D304" t="s">
        <v>139</v>
      </c>
      <c r="E304">
        <v>21224.842429004999</v>
      </c>
      <c r="F304">
        <v>1488.25</v>
      </c>
      <c r="G304">
        <v>196.890832255893</v>
      </c>
      <c r="H304">
        <f>(Table2[[#This Row],[1Y Return vs Nifty]]-AVERAGE(Table2[1Y Return vs Nifty]))/_xlfn.STDEV.P(Table2[1Y Return vs Nifty])</f>
        <v>2.5760652566666136</v>
      </c>
      <c r="I304">
        <v>-2.64971749778375E-2</v>
      </c>
      <c r="J304">
        <f>(Table2[[#This Row],[1M Return vs Nifty]]-AVERAGE(Table2[1M Return vs Nifty]))/_xlfn.STDEV.P(Table2[1M Return vs Nifty])</f>
        <v>-0.23014316759036132</v>
      </c>
      <c r="K304">
        <v>0.56869395894631003</v>
      </c>
      <c r="L304">
        <f>(Table2[[#This Row],[6M Return vs Nifty]]-AVERAGE(Table2[6M Return vs Nifty]))/_xlfn.STDEV.P(Table2[6M Return vs Nifty])</f>
        <v>-0.24103449769117133</v>
      </c>
      <c r="M304">
        <v>-1.35718976448496</v>
      </c>
      <c r="N304">
        <f>(Table2[[#This Row],[1W Return vs Nifty]]-AVERAGE(Table2[1W Return vs Nifty]))/_xlfn.STDEV.P(Table2[1W Return vs Nifty])</f>
        <v>-0.91532953866099376</v>
      </c>
      <c r="O304">
        <v>1481.88</v>
      </c>
      <c r="P304">
        <v>1442.8169290225601</v>
      </c>
      <c r="Q304">
        <v>1173.4271651715201</v>
      </c>
      <c r="R304">
        <v>57.898493843917699</v>
      </c>
      <c r="S304" s="2">
        <f>(Table2[[#This Row],[Close Price]]-Table2[[#This Row],[20D EMA]])/Table2[[#This Row],[20D EMA]]</f>
        <v>4.2985936783004634E-3</v>
      </c>
      <c r="T304" s="2">
        <f>(Table2[[#This Row],[Close Price]]-Table2[[#This Row],[50D EMA]])/Table2[[#This Row],[50D EMA]]</f>
        <v>3.1489144647213599E-2</v>
      </c>
      <c r="U304" s="2">
        <f>(Table2[[#This Row],[Close Price]]-Table2[[#This Row],[200D EMA]])/Table2[[#This Row],[200D EMA]]</f>
        <v>0.26829346053400954</v>
      </c>
      <c r="V304">
        <v>0.86510251126972404</v>
      </c>
      <c r="W304">
        <v>1486</v>
      </c>
      <c r="X304">
        <v>1524.95</v>
      </c>
      <c r="Y304">
        <v>1461.85</v>
      </c>
      <c r="Z304">
        <v>1558</v>
      </c>
      <c r="AA304">
        <v>1371.25</v>
      </c>
      <c r="AB304">
        <v>1558</v>
      </c>
      <c r="AC304" s="2">
        <f>(Table2[[#This Row],[Close Price]]/Table2[[#This Row],[Day Low]])-1</f>
        <v>1.5141318977118789E-3</v>
      </c>
      <c r="AD304" s="2">
        <f>(Table2[[#This Row],[Day High]]/Table2[[#This Row],[Close Price]])-1</f>
        <v>2.4659835377120798E-2</v>
      </c>
      <c r="AE304" s="2">
        <f>(Table2[[#This Row],[Close Price]]/Table2[[#This Row],[Current Week Low]])-1</f>
        <v>1.8059308410575792E-2</v>
      </c>
      <c r="AF304" s="2">
        <f>(Table2[[#This Row],[Current Week High]]/Table2[[#This Row],[Close Price]])-1</f>
        <v>4.6867125818914834E-2</v>
      </c>
      <c r="AG304" s="2">
        <f>(Table2[[#This Row],[Close Price]]/Table2[[#This Row],[Current Month Low]])-1</f>
        <v>8.5323609845031845E-2</v>
      </c>
      <c r="AH304" s="2">
        <f>(Table2[[#This Row],[Current Month High]]/Table2[[#This Row],[Close Price]])-1</f>
        <v>4.6867125818914834E-2</v>
      </c>
      <c r="AI304">
        <v>5.8289937846463804</v>
      </c>
      <c r="AJ304">
        <v>235.19144144144099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0.28000000000000003</v>
      </c>
      <c r="AM304" t="s">
        <v>10656</v>
      </c>
      <c r="AN304">
        <v>6.53</v>
      </c>
      <c r="AO304" t="s">
        <v>10656</v>
      </c>
      <c r="AQ304">
        <f>(Table2[[#This Row],[Sharpe Ratio]]-AVERAGE(Table2[Sharpe Ratio]))/_xlfn.STDEV.P(Table2[Sharpe Ratio])</f>
        <v>-0.76472241492382476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0.42483563780026234</v>
      </c>
      <c r="AS304">
        <f>_xlfn.RANK.AVG(Table2[[#This Row],[1Y Return vs Nifty Z-Score]],Table2[1Y Return vs Nifty Z-Score])</f>
        <v>19</v>
      </c>
      <c r="AT304">
        <f>_xlfn.RANK.AVG(Table2[[#This Row],[6M Return vs Nifty Z-Score]],Table2[6M Return vs Nifty Z-Score])</f>
        <v>402</v>
      </c>
      <c r="AU304">
        <f>_xlfn.RANK.AVG(Table2[[#This Row],[Sharpe Ratio Z-Score]],Table2[Sharpe Ratio Z-Score])</f>
        <v>557.5</v>
      </c>
      <c r="AV304">
        <f>(Table2[[#This Row],[Rank 1Y]]+Table2[[#This Row],[Rank 6M]]+Table2[[#This Row],[Rank Sharpe]])/3</f>
        <v>326.16666666666669</v>
      </c>
    </row>
    <row r="305" spans="1:48" x14ac:dyDescent="0.3">
      <c r="A305" t="s">
        <v>600</v>
      </c>
      <c r="B305" t="s">
        <v>601</v>
      </c>
      <c r="C305" t="s">
        <v>10626</v>
      </c>
      <c r="D305" t="s">
        <v>166</v>
      </c>
      <c r="E305">
        <v>31560.253392359999</v>
      </c>
      <c r="F305">
        <v>940</v>
      </c>
      <c r="G305">
        <v>49.3596497702029</v>
      </c>
      <c r="H305">
        <f>(Table2[[#This Row],[1Y Return vs Nifty]]-AVERAGE(Table2[1Y Return vs Nifty]))/_xlfn.STDEV.P(Table2[1Y Return vs Nifty])</f>
        <v>0.2756639711145451</v>
      </c>
      <c r="I305">
        <v>3.8976789806665399</v>
      </c>
      <c r="J305">
        <f>(Table2[[#This Row],[1M Return vs Nifty]]-AVERAGE(Table2[1M Return vs Nifty]))/_xlfn.STDEV.P(Table2[1M Return vs Nifty])</f>
        <v>0.10646470087787449</v>
      </c>
      <c r="K305">
        <v>5.2288365103367802</v>
      </c>
      <c r="L305">
        <f>(Table2[[#This Row],[6M Return vs Nifty]]-AVERAGE(Table2[6M Return vs Nifty]))/_xlfn.STDEV.P(Table2[6M Return vs Nifty])</f>
        <v>-8.3019428828424627E-2</v>
      </c>
      <c r="M305">
        <v>3.8769643938270502</v>
      </c>
      <c r="N305">
        <f>(Table2[[#This Row],[1W Return vs Nifty]]-AVERAGE(Table2[1W Return vs Nifty]))/_xlfn.STDEV.P(Table2[1W Return vs Nifty])</f>
        <v>0.23253434612039353</v>
      </c>
      <c r="O305">
        <v>908.52</v>
      </c>
      <c r="P305">
        <v>886.72777902662301</v>
      </c>
      <c r="Q305">
        <v>797.297917471186</v>
      </c>
      <c r="R305">
        <v>68.595600512093498</v>
      </c>
      <c r="S305" s="2">
        <f>(Table2[[#This Row],[Close Price]]-Table2[[#This Row],[20D EMA]])/Table2[[#This Row],[20D EMA]]</f>
        <v>3.4649760049310988E-2</v>
      </c>
      <c r="T305" s="2">
        <f>(Table2[[#This Row],[Close Price]]-Table2[[#This Row],[50D EMA]])/Table2[[#This Row],[50D EMA]]</f>
        <v>6.0077311474165007E-2</v>
      </c>
      <c r="U305" s="2">
        <f>(Table2[[#This Row],[Close Price]]-Table2[[#This Row],[200D EMA]])/Table2[[#This Row],[200D EMA]]</f>
        <v>0.17898213378184472</v>
      </c>
      <c r="V305">
        <v>0.71793877049546295</v>
      </c>
      <c r="W305">
        <v>928.05</v>
      </c>
      <c r="X305">
        <v>944.7</v>
      </c>
      <c r="Y305">
        <v>898.6</v>
      </c>
      <c r="Z305">
        <v>955</v>
      </c>
      <c r="AA305">
        <v>862.05</v>
      </c>
      <c r="AB305">
        <v>966.75</v>
      </c>
      <c r="AC305" s="2">
        <f>(Table2[[#This Row],[Close Price]]/Table2[[#This Row],[Day Low]])-1</f>
        <v>1.2876461397554051E-2</v>
      </c>
      <c r="AD305" s="2">
        <f>(Table2[[#This Row],[Day High]]/Table2[[#This Row],[Close Price]])-1</f>
        <v>5.0000000000001155E-3</v>
      </c>
      <c r="AE305" s="2">
        <f>(Table2[[#This Row],[Close Price]]/Table2[[#This Row],[Current Week Low]])-1</f>
        <v>4.6071667037614006E-2</v>
      </c>
      <c r="AF305" s="2">
        <f>(Table2[[#This Row],[Current Week High]]/Table2[[#This Row],[Close Price]])-1</f>
        <v>1.5957446808510634E-2</v>
      </c>
      <c r="AG305" s="2">
        <f>(Table2[[#This Row],[Close Price]]/Table2[[#This Row],[Current Month Low]])-1</f>
        <v>9.0423989327765186E-2</v>
      </c>
      <c r="AH305" s="2">
        <f>(Table2[[#This Row],[Current Month High]]/Table2[[#This Row],[Close Price]])-1</f>
        <v>2.8457446808510589E-2</v>
      </c>
      <c r="AI305">
        <v>5.3191489361702002</v>
      </c>
      <c r="AJ305">
        <v>88.660311088810801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0.05</v>
      </c>
      <c r="AM305" t="s">
        <v>10656</v>
      </c>
      <c r="AN305">
        <v>8</v>
      </c>
      <c r="AO305" t="s">
        <v>10656</v>
      </c>
      <c r="AP305">
        <v>4.4432864226711E-2</v>
      </c>
      <c r="AQ305">
        <f>(Table2[[#This Row],[Sharpe Ratio]]-AVERAGE(Table2[Sharpe Ratio]))/_xlfn.STDEV.P(Table2[Sharpe Ratio])</f>
        <v>-0.25314568725781345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0.27849790202657504</v>
      </c>
      <c r="AS305">
        <f>_xlfn.RANK.AVG(Table2[[#This Row],[1Y Return vs Nifty Z-Score]],Table2[1Y Return vs Nifty Z-Score])</f>
        <v>223</v>
      </c>
      <c r="AT305">
        <f>_xlfn.RANK.AVG(Table2[[#This Row],[6M Return vs Nifty Z-Score]],Table2[6M Return vs Nifty Z-Score])</f>
        <v>344</v>
      </c>
      <c r="AU305">
        <f>_xlfn.RANK.AVG(Table2[[#This Row],[Sharpe Ratio Z-Score]],Table2[Sharpe Ratio Z-Score])</f>
        <v>412</v>
      </c>
      <c r="AV305">
        <f>(Table2[[#This Row],[Rank 1Y]]+Table2[[#This Row],[Rank 6M]]+Table2[[#This Row],[Rank Sharpe]])/3</f>
        <v>326.33333333333331</v>
      </c>
    </row>
    <row r="306" spans="1:48" x14ac:dyDescent="0.3">
      <c r="A306" t="s">
        <v>546</v>
      </c>
      <c r="B306" t="s">
        <v>547</v>
      </c>
      <c r="C306" t="s">
        <v>10621</v>
      </c>
      <c r="D306" t="s">
        <v>548</v>
      </c>
      <c r="E306">
        <v>37317.378723900001</v>
      </c>
      <c r="F306">
        <v>1340.1</v>
      </c>
      <c r="G306">
        <v>0.52533410444169704</v>
      </c>
      <c r="H306">
        <f>(Table2[[#This Row],[1Y Return vs Nifty]]-AVERAGE(Table2[1Y Return vs Nifty]))/_xlfn.STDEV.P(Table2[1Y Return vs Nifty])</f>
        <v>-0.48579215391494801</v>
      </c>
      <c r="I306">
        <v>2.4857417407295399</v>
      </c>
      <c r="J306">
        <f>(Table2[[#This Row],[1M Return vs Nifty]]-AVERAGE(Table2[1M Return vs Nifty]))/_xlfn.STDEV.P(Table2[1M Return vs Nifty])</f>
        <v>-1.4648410739836524E-2</v>
      </c>
      <c r="K306">
        <v>5.9192743607253302</v>
      </c>
      <c r="L306">
        <f>(Table2[[#This Row],[6M Return vs Nifty]]-AVERAGE(Table2[6M Return vs Nifty]))/_xlfn.STDEV.P(Table2[6M Return vs Nifty])</f>
        <v>-5.9608216988554841E-2</v>
      </c>
      <c r="M306">
        <v>0.34869065978990199</v>
      </c>
      <c r="N306">
        <f>(Table2[[#This Row],[1W Return vs Nifty]]-AVERAGE(Table2[1W Return vs Nifty]))/_xlfn.STDEV.P(Table2[1W Return vs Nifty])</f>
        <v>-0.54122543863728556</v>
      </c>
      <c r="O306">
        <v>1329.2</v>
      </c>
      <c r="P306">
        <v>1287.2494611217501</v>
      </c>
      <c r="Q306">
        <v>1184.83283972872</v>
      </c>
      <c r="R306">
        <v>63.518063430170301</v>
      </c>
      <c r="S306" s="2">
        <f>(Table2[[#This Row],[Close Price]]-Table2[[#This Row],[20D EMA]])/Table2[[#This Row],[20D EMA]]</f>
        <v>8.2004213060486476E-3</v>
      </c>
      <c r="T306" s="2">
        <f>(Table2[[#This Row],[Close Price]]-Table2[[#This Row],[50D EMA]])/Table2[[#This Row],[50D EMA]]</f>
        <v>4.1056951643385575E-2</v>
      </c>
      <c r="U306" s="2">
        <f>(Table2[[#This Row],[Close Price]]-Table2[[#This Row],[200D EMA]])/Table2[[#This Row],[200D EMA]]</f>
        <v>0.13104562522661839</v>
      </c>
      <c r="V306">
        <v>1.0185361601015701</v>
      </c>
      <c r="W306">
        <v>1330.95</v>
      </c>
      <c r="X306">
        <v>1392</v>
      </c>
      <c r="Y306">
        <v>1304.3</v>
      </c>
      <c r="Z306">
        <v>1402.5</v>
      </c>
      <c r="AA306">
        <v>1226.25</v>
      </c>
      <c r="AB306">
        <v>1430</v>
      </c>
      <c r="AC306" s="2">
        <f>(Table2[[#This Row],[Close Price]]/Table2[[#This Row],[Day Low]])-1</f>
        <v>6.8747886847739803E-3</v>
      </c>
      <c r="AD306" s="2">
        <f>(Table2[[#This Row],[Day High]]/Table2[[#This Row],[Close Price]])-1</f>
        <v>3.8728453100514981E-2</v>
      </c>
      <c r="AE306" s="2">
        <f>(Table2[[#This Row],[Close Price]]/Table2[[#This Row],[Current Week Low]])-1</f>
        <v>2.7447673081346213E-2</v>
      </c>
      <c r="AF306" s="2">
        <f>(Table2[[#This Row],[Current Week High]]/Table2[[#This Row],[Close Price]])-1</f>
        <v>4.6563689276919673E-2</v>
      </c>
      <c r="AG306" s="2">
        <f>(Table2[[#This Row],[Close Price]]/Table2[[#This Row],[Current Month Low]])-1</f>
        <v>9.2844036697247612E-2</v>
      </c>
      <c r="AH306" s="2">
        <f>(Table2[[#This Row],[Current Month High]]/Table2[[#This Row],[Close Price]])-1</f>
        <v>6.7084545929408268E-2</v>
      </c>
      <c r="AI306">
        <v>7.5442131184240102</v>
      </c>
      <c r="AJ306">
        <v>35.974836385774402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0.05</v>
      </c>
      <c r="AM306" t="s">
        <v>10656</v>
      </c>
      <c r="AN306">
        <v>2.44</v>
      </c>
      <c r="AO306" t="s">
        <v>10656</v>
      </c>
      <c r="AP306">
        <v>0.12868732236234201</v>
      </c>
      <c r="AQ306">
        <f>(Table2[[#This Row],[Sharpe Ratio]]-AVERAGE(Table2[Sharpe Ratio]))/_xlfn.STDEV.P(Table2[Sharpe Ratio])</f>
        <v>0.71691601671822103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-0.38435820356240391</v>
      </c>
      <c r="AS306">
        <f>_xlfn.RANK.AVG(Table2[[#This Row],[1Y Return vs Nifty Z-Score]],Table2[1Y Return vs Nifty Z-Score])</f>
        <v>470</v>
      </c>
      <c r="AT306">
        <f>_xlfn.RANK.AVG(Table2[[#This Row],[6M Return vs Nifty Z-Score]],Table2[6M Return vs Nifty Z-Score])</f>
        <v>332</v>
      </c>
      <c r="AU306">
        <f>_xlfn.RANK.AVG(Table2[[#This Row],[Sharpe Ratio Z-Score]],Table2[Sharpe Ratio Z-Score])</f>
        <v>178</v>
      </c>
      <c r="AV306">
        <f>(Table2[[#This Row],[Rank 1Y]]+Table2[[#This Row],[Rank 6M]]+Table2[[#This Row],[Rank Sharpe]])/3</f>
        <v>326.66666666666669</v>
      </c>
    </row>
    <row r="307" spans="1:48" x14ac:dyDescent="0.3">
      <c r="A307" t="s">
        <v>205</v>
      </c>
      <c r="B307" t="s">
        <v>206</v>
      </c>
      <c r="C307" t="s">
        <v>10611</v>
      </c>
      <c r="D307" t="s">
        <v>34</v>
      </c>
      <c r="E307">
        <v>129225.278588687</v>
      </c>
      <c r="F307">
        <v>116.27</v>
      </c>
      <c r="G307">
        <v>55.871079263185003</v>
      </c>
      <c r="H307">
        <f>(Table2[[#This Row],[1Y Return vs Nifty]]-AVERAGE(Table2[1Y Return vs Nifty]))/_xlfn.STDEV.P(Table2[1Y Return vs Nifty])</f>
        <v>0.37719437657910221</v>
      </c>
      <c r="I307">
        <v>-1.8974672849074601</v>
      </c>
      <c r="J307">
        <f>(Table2[[#This Row],[1M Return vs Nifty]]-AVERAGE(Table2[1M Return vs Nifty]))/_xlfn.STDEV.P(Table2[1M Return vs Nifty])</f>
        <v>-0.39063118741723279</v>
      </c>
      <c r="K307">
        <v>-20.8806266040684</v>
      </c>
      <c r="L307">
        <f>(Table2[[#This Row],[6M Return vs Nifty]]-AVERAGE(Table2[6M Return vs Nifty]))/_xlfn.STDEV.P(Table2[6M Return vs Nifty])</f>
        <v>-0.96833325056142661</v>
      </c>
      <c r="M307">
        <v>2.79210169460372</v>
      </c>
      <c r="N307">
        <f>(Table2[[#This Row],[1W Return vs Nifty]]-AVERAGE(Table2[1W Return vs Nifty]))/_xlfn.STDEV.P(Table2[1W Return vs Nifty])</f>
        <v>-5.3789202298869737E-3</v>
      </c>
      <c r="O307">
        <v>116.9</v>
      </c>
      <c r="P307">
        <v>119.51063925127301</v>
      </c>
      <c r="Q307">
        <v>110.99931669900501</v>
      </c>
      <c r="R307">
        <v>55.281636384229003</v>
      </c>
      <c r="S307" s="2">
        <f>(Table2[[#This Row],[Close Price]]-Table2[[#This Row],[20D EMA]])/Table2[[#This Row],[20D EMA]]</f>
        <v>-5.3892215568863101E-3</v>
      </c>
      <c r="T307" s="2">
        <f>(Table2[[#This Row],[Close Price]]-Table2[[#This Row],[50D EMA]])/Table2[[#This Row],[50D EMA]]</f>
        <v>-2.711590592750085E-2</v>
      </c>
      <c r="U307" s="2">
        <f>(Table2[[#This Row],[Close Price]]-Table2[[#This Row],[200D EMA]])/Table2[[#This Row],[200D EMA]]</f>
        <v>4.7483925646924593E-2</v>
      </c>
      <c r="V307">
        <v>0.50734211713383603</v>
      </c>
      <c r="W307">
        <v>116.11</v>
      </c>
      <c r="X307">
        <v>117.9</v>
      </c>
      <c r="Y307">
        <v>113.85</v>
      </c>
      <c r="Z307">
        <v>117.98</v>
      </c>
      <c r="AA307">
        <v>111.9</v>
      </c>
      <c r="AB307">
        <v>125.7</v>
      </c>
      <c r="AC307" s="2">
        <f>(Table2[[#This Row],[Close Price]]/Table2[[#This Row],[Day Low]])-1</f>
        <v>1.3780036172594823E-3</v>
      </c>
      <c r="AD307" s="2">
        <f>(Table2[[#This Row],[Day High]]/Table2[[#This Row],[Close Price]])-1</f>
        <v>1.4019093489292311E-2</v>
      </c>
      <c r="AE307" s="2">
        <f>(Table2[[#This Row],[Close Price]]/Table2[[#This Row],[Current Week Low]])-1</f>
        <v>2.1256038647343045E-2</v>
      </c>
      <c r="AF307" s="2">
        <f>(Table2[[#This Row],[Current Week High]]/Table2[[#This Row],[Close Price]])-1</f>
        <v>1.4707147157478451E-2</v>
      </c>
      <c r="AG307" s="2">
        <f>(Table2[[#This Row],[Close Price]]/Table2[[#This Row],[Current Month Low]])-1</f>
        <v>3.9052725647899855E-2</v>
      </c>
      <c r="AH307" s="2">
        <f>(Table2[[#This Row],[Current Month High]]/Table2[[#This Row],[Close Price]])-1</f>
        <v>8.1104326137438676E-2</v>
      </c>
      <c r="AI307">
        <v>22.9035864797454</v>
      </c>
      <c r="AJ307">
        <v>90.1390024529844</v>
      </c>
      <c r="AK307" t="str">
        <f>IF(AND(Table2[[#This Row],[20D EMA]]&gt;Table2[[#This Row],[50D EMA]],Table2[[#This Row],[50D EMA]]&gt;Table2[[#This Row],[200D EMA]]),"Uptrend","Downtrend/NoTrend")</f>
        <v>Downtrend/NoTrend</v>
      </c>
      <c r="AL307">
        <v>-7.0000000000000007E-2</v>
      </c>
      <c r="AM307" t="s">
        <v>10655</v>
      </c>
      <c r="AN307">
        <v>2.16</v>
      </c>
      <c r="AO307" t="s">
        <v>10656</v>
      </c>
      <c r="AP307">
        <v>0.139336766164461</v>
      </c>
      <c r="AQ307">
        <f>(Table2[[#This Row],[Sharpe Ratio]]-AVERAGE(Table2[Sharpe Ratio]))/_xlfn.STDEV.P(Table2[Sharpe Ratio])</f>
        <v>0.83952813517076119</v>
      </c>
      <c r="AR3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7">
        <f>_xlfn.RANK.AVG(Table2[[#This Row],[1Y Return vs Nifty Z-Score]],Table2[1Y Return vs Nifty Z-Score])</f>
        <v>191</v>
      </c>
      <c r="AT307">
        <f>_xlfn.RANK.AVG(Table2[[#This Row],[6M Return vs Nifty Z-Score]],Table2[6M Return vs Nifty Z-Score])</f>
        <v>642</v>
      </c>
      <c r="AU307">
        <f>_xlfn.RANK.AVG(Table2[[#This Row],[Sharpe Ratio Z-Score]],Table2[Sharpe Ratio Z-Score])</f>
        <v>148</v>
      </c>
      <c r="AV307">
        <f>(Table2[[#This Row],[Rank 1Y]]+Table2[[#This Row],[Rank 6M]]+Table2[[#This Row],[Rank Sharpe]])/3</f>
        <v>327</v>
      </c>
    </row>
    <row r="308" spans="1:48" x14ac:dyDescent="0.3">
      <c r="A308" t="s">
        <v>1697</v>
      </c>
      <c r="B308" t="s">
        <v>1698</v>
      </c>
      <c r="C308" t="s">
        <v>10614</v>
      </c>
      <c r="D308" t="s">
        <v>46</v>
      </c>
      <c r="E308">
        <v>4971.1693054400002</v>
      </c>
      <c r="F308">
        <v>729.25</v>
      </c>
      <c r="G308">
        <v>8.7838532255742106</v>
      </c>
      <c r="H308">
        <f>(Table2[[#This Row],[1Y Return vs Nifty]]-AVERAGE(Table2[1Y Return vs Nifty]))/_xlfn.STDEV.P(Table2[1Y Return vs Nifty])</f>
        <v>-0.35702000091704</v>
      </c>
      <c r="I308">
        <v>8.9645647619788402</v>
      </c>
      <c r="J308">
        <f>(Table2[[#This Row],[1M Return vs Nifty]]-AVERAGE(Table2[1M Return vs Nifty]))/_xlfn.STDEV.P(Table2[1M Return vs Nifty])</f>
        <v>0.54109188247530227</v>
      </c>
      <c r="K308">
        <v>-0.55199976382926297</v>
      </c>
      <c r="L308">
        <f>(Table2[[#This Row],[6M Return vs Nifty]]-AVERAGE(Table2[6M Return vs Nifty]))/_xlfn.STDEV.P(Table2[6M Return vs Nifty])</f>
        <v>-0.2790347291917275</v>
      </c>
      <c r="M308">
        <v>2.9140659646584002</v>
      </c>
      <c r="N308">
        <f>(Table2[[#This Row],[1W Return vs Nifty]]-AVERAGE(Table2[1W Return vs Nifty]))/_xlfn.STDEV.P(Table2[1W Return vs Nifty])</f>
        <v>2.1368167569804464E-2</v>
      </c>
      <c r="O308">
        <v>701.99</v>
      </c>
      <c r="P308">
        <v>662.67573298170498</v>
      </c>
      <c r="Q308">
        <v>605.71802910963504</v>
      </c>
      <c r="R308">
        <v>57.641916050880802</v>
      </c>
      <c r="S308" s="2">
        <f>(Table2[[#This Row],[Close Price]]-Table2[[#This Row],[20D EMA]])/Table2[[#This Row],[20D EMA]]</f>
        <v>3.8832462000883188E-2</v>
      </c>
      <c r="T308" s="2">
        <f>(Table2[[#This Row],[Close Price]]-Table2[[#This Row],[50D EMA]])/Table2[[#This Row],[50D EMA]]</f>
        <v>0.10046281115311791</v>
      </c>
      <c r="U308" s="2">
        <f>(Table2[[#This Row],[Close Price]]-Table2[[#This Row],[200D EMA]])/Table2[[#This Row],[200D EMA]]</f>
        <v>0.20394303116905516</v>
      </c>
      <c r="V308">
        <v>0.64860321758539996</v>
      </c>
      <c r="W308">
        <v>715.1</v>
      </c>
      <c r="X308">
        <v>732.3</v>
      </c>
      <c r="Y308">
        <v>675.6</v>
      </c>
      <c r="Z308">
        <v>732.3</v>
      </c>
      <c r="AA308">
        <v>640.1</v>
      </c>
      <c r="AB308">
        <v>771.7</v>
      </c>
      <c r="AC308" s="2">
        <f>(Table2[[#This Row],[Close Price]]/Table2[[#This Row],[Day Low]])-1</f>
        <v>1.9787442315760018E-2</v>
      </c>
      <c r="AD308" s="2">
        <f>(Table2[[#This Row],[Day High]]/Table2[[#This Row],[Close Price]])-1</f>
        <v>4.1823791566677482E-3</v>
      </c>
      <c r="AE308" s="2">
        <f>(Table2[[#This Row],[Close Price]]/Table2[[#This Row],[Current Week Low]])-1</f>
        <v>7.9410894020130129E-2</v>
      </c>
      <c r="AF308" s="2">
        <f>(Table2[[#This Row],[Current Week High]]/Table2[[#This Row],[Close Price]])-1</f>
        <v>4.1823791566677482E-3</v>
      </c>
      <c r="AG308" s="2">
        <f>(Table2[[#This Row],[Close Price]]/Table2[[#This Row],[Current Month Low]])-1</f>
        <v>0.13927511326355257</v>
      </c>
      <c r="AH308" s="2">
        <f>(Table2[[#This Row],[Current Month High]]/Table2[[#This Row],[Close Price]])-1</f>
        <v>5.821049022968805E-2</v>
      </c>
      <c r="AI308">
        <v>38.3681864929722</v>
      </c>
      <c r="AJ308">
        <v>70.884592852958406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0.42</v>
      </c>
      <c r="AM308" t="s">
        <v>10656</v>
      </c>
      <c r="AN308">
        <v>3.51</v>
      </c>
      <c r="AO308" t="s">
        <v>10656</v>
      </c>
      <c r="AP308">
        <v>0.13168914682258101</v>
      </c>
      <c r="AQ308">
        <f>(Table2[[#This Row],[Sharpe Ratio]]-AVERAGE(Table2[Sharpe Ratio]))/_xlfn.STDEV.P(Table2[Sharpe Ratio])</f>
        <v>0.75147745139327149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0.67788277132961061</v>
      </c>
      <c r="AS308">
        <f>_xlfn.RANK.AVG(Table2[[#This Row],[1Y Return vs Nifty Z-Score]],Table2[1Y Return vs Nifty Z-Score])</f>
        <v>405</v>
      </c>
      <c r="AT308">
        <f>_xlfn.RANK.AVG(Table2[[#This Row],[6M Return vs Nifty Z-Score]],Table2[6M Return vs Nifty Z-Score])</f>
        <v>412</v>
      </c>
      <c r="AU308">
        <f>_xlfn.RANK.AVG(Table2[[#This Row],[Sharpe Ratio Z-Score]],Table2[Sharpe Ratio Z-Score])</f>
        <v>164</v>
      </c>
      <c r="AV308">
        <f>(Table2[[#This Row],[Rank 1Y]]+Table2[[#This Row],[Rank 6M]]+Table2[[#This Row],[Rank Sharpe]])/3</f>
        <v>327</v>
      </c>
    </row>
    <row r="309" spans="1:48" x14ac:dyDescent="0.3">
      <c r="A309" t="s">
        <v>1437</v>
      </c>
      <c r="B309" t="s">
        <v>1438</v>
      </c>
      <c r="C309" t="s">
        <v>10622</v>
      </c>
      <c r="D309" t="s">
        <v>127</v>
      </c>
      <c r="E309">
        <v>7407.1841295199902</v>
      </c>
      <c r="F309">
        <v>681.75</v>
      </c>
      <c r="G309">
        <v>36.483726018887502</v>
      </c>
      <c r="H309">
        <f>(Table2[[#This Row],[1Y Return vs Nifty]]-AVERAGE(Table2[1Y Return vs Nifty]))/_xlfn.STDEV.P(Table2[1Y Return vs Nifty])</f>
        <v>7.4894269068204136E-2</v>
      </c>
      <c r="I309">
        <v>13.7110774378896</v>
      </c>
      <c r="J309">
        <f>(Table2[[#This Row],[1M Return vs Nifty]]-AVERAGE(Table2[1M Return vs Nifty]))/_xlfn.STDEV.P(Table2[1M Return vs Nifty])</f>
        <v>0.94823810912919393</v>
      </c>
      <c r="K309">
        <v>-2.0224615306084401</v>
      </c>
      <c r="L309">
        <f>(Table2[[#This Row],[6M Return vs Nifty]]-AVERAGE(Table2[6M Return vs Nifty]))/_xlfn.STDEV.P(Table2[6M Return vs Nifty])</f>
        <v>-0.32889481711292612</v>
      </c>
      <c r="M309">
        <v>1.7213985572567101</v>
      </c>
      <c r="N309">
        <f>(Table2[[#This Row],[1W Return vs Nifty]]-AVERAGE(Table2[1W Return vs Nifty]))/_xlfn.STDEV.P(Table2[1W Return vs Nifty])</f>
        <v>-0.24018695711795443</v>
      </c>
      <c r="O309">
        <v>643.55999999999995</v>
      </c>
      <c r="P309">
        <v>624.56760116694397</v>
      </c>
      <c r="Q309">
        <v>585.82610726813596</v>
      </c>
      <c r="R309">
        <v>64.653810223768303</v>
      </c>
      <c r="S309" s="2">
        <f>(Table2[[#This Row],[Close Price]]-Table2[[#This Row],[20D EMA]])/Table2[[#This Row],[20D EMA]]</f>
        <v>5.9341786313630518E-2</v>
      </c>
      <c r="T309" s="2">
        <f>(Table2[[#This Row],[Close Price]]-Table2[[#This Row],[50D EMA]])/Table2[[#This Row],[50D EMA]]</f>
        <v>9.1555179497329456E-2</v>
      </c>
      <c r="U309" s="2">
        <f>(Table2[[#This Row],[Close Price]]-Table2[[#This Row],[200D EMA]])/Table2[[#This Row],[200D EMA]]</f>
        <v>0.1637412391523192</v>
      </c>
      <c r="V309">
        <v>2.1612879030707801</v>
      </c>
      <c r="W309">
        <v>675.5</v>
      </c>
      <c r="X309">
        <v>694.85</v>
      </c>
      <c r="Y309">
        <v>656</v>
      </c>
      <c r="Z309">
        <v>725.15</v>
      </c>
      <c r="AA309">
        <v>549.29999999999995</v>
      </c>
      <c r="AB309">
        <v>725.15</v>
      </c>
      <c r="AC309" s="2">
        <f>(Table2[[#This Row],[Close Price]]/Table2[[#This Row],[Day Low]])-1</f>
        <v>9.2524056254625897E-3</v>
      </c>
      <c r="AD309" s="2">
        <f>(Table2[[#This Row],[Day High]]/Table2[[#This Row],[Close Price]])-1</f>
        <v>1.9215254858819142E-2</v>
      </c>
      <c r="AE309" s="2">
        <f>(Table2[[#This Row],[Close Price]]/Table2[[#This Row],[Current Week Low]])-1</f>
        <v>3.9253048780487854E-2</v>
      </c>
      <c r="AF309" s="2">
        <f>(Table2[[#This Row],[Current Week High]]/Table2[[#This Row],[Close Price]])-1</f>
        <v>6.365969930326365E-2</v>
      </c>
      <c r="AG309" s="2">
        <f>(Table2[[#This Row],[Close Price]]/Table2[[#This Row],[Current Month Low]])-1</f>
        <v>0.24112506826870583</v>
      </c>
      <c r="AH309" s="2">
        <f>(Table2[[#This Row],[Current Month High]]/Table2[[#This Row],[Close Price]])-1</f>
        <v>6.365969930326365E-2</v>
      </c>
      <c r="AI309">
        <v>23.454345434543399</v>
      </c>
      <c r="AJ309">
        <v>66.310910532414397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0</v>
      </c>
      <c r="AM309">
        <v>0</v>
      </c>
      <c r="AN309">
        <v>21.03</v>
      </c>
      <c r="AO309" t="s">
        <v>10656</v>
      </c>
      <c r="AP309">
        <v>8.7281912810100004E-2</v>
      </c>
      <c r="AQ309">
        <f>(Table2[[#This Row],[Sharpe Ratio]]-AVERAGE(Table2[Sharpe Ratio]))/_xlfn.STDEV.P(Table2[Sharpe Ratio])</f>
        <v>0.24019581659046743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0.69424642055698482</v>
      </c>
      <c r="AS309">
        <f>_xlfn.RANK.AVG(Table2[[#This Row],[1Y Return vs Nifty Z-Score]],Table2[1Y Return vs Nifty Z-Score])</f>
        <v>279</v>
      </c>
      <c r="AT309">
        <f>_xlfn.RANK.AVG(Table2[[#This Row],[6M Return vs Nifty Z-Score]],Table2[6M Return vs Nifty Z-Score])</f>
        <v>427</v>
      </c>
      <c r="AU309">
        <f>_xlfn.RANK.AVG(Table2[[#This Row],[Sharpe Ratio Z-Score]],Table2[Sharpe Ratio Z-Score])</f>
        <v>277</v>
      </c>
      <c r="AV309">
        <f>(Table2[[#This Row],[Rank 1Y]]+Table2[[#This Row],[Rank 6M]]+Table2[[#This Row],[Rank Sharpe]])/3</f>
        <v>327.66666666666669</v>
      </c>
    </row>
    <row r="310" spans="1:48" x14ac:dyDescent="0.3">
      <c r="A310" t="s">
        <v>178</v>
      </c>
      <c r="B310" t="s">
        <v>179</v>
      </c>
      <c r="C310" t="s">
        <v>10618</v>
      </c>
      <c r="D310" t="s">
        <v>180</v>
      </c>
      <c r="E310">
        <v>153382.58520266399</v>
      </c>
      <c r="F310">
        <v>685.1</v>
      </c>
      <c r="G310">
        <v>20.8663329726282</v>
      </c>
      <c r="H310">
        <f>(Table2[[#This Row],[1Y Return vs Nifty]]-AVERAGE(Table2[1Y Return vs Nifty]))/_xlfn.STDEV.P(Table2[1Y Return vs Nifty])</f>
        <v>-0.16862218918340335</v>
      </c>
      <c r="I310">
        <v>1.16781010183277</v>
      </c>
      <c r="J310">
        <f>(Table2[[#This Row],[1M Return vs Nifty]]-AVERAGE(Table2[1M Return vs Nifty]))/_xlfn.STDEV.P(Table2[1M Return vs Nifty])</f>
        <v>-0.12769791263790914</v>
      </c>
      <c r="K310">
        <v>20.417322863070599</v>
      </c>
      <c r="L310">
        <f>(Table2[[#This Row],[6M Return vs Nifty]]-AVERAGE(Table2[6M Return vs Nifty]))/_xlfn.STDEV.P(Table2[6M Return vs Nifty])</f>
        <v>0.43198836127276447</v>
      </c>
      <c r="M310">
        <v>7.0074134994104398</v>
      </c>
      <c r="N310">
        <f>(Table2[[#This Row],[1W Return vs Nifty]]-AVERAGE(Table2[1W Return vs Nifty]))/_xlfn.STDEV.P(Table2[1W Return vs Nifty])</f>
        <v>0.91905013506387401</v>
      </c>
      <c r="O310">
        <v>656.69</v>
      </c>
      <c r="P310">
        <v>658.52592204818905</v>
      </c>
      <c r="Q310">
        <v>602.97605761228499</v>
      </c>
      <c r="R310">
        <v>73.433499105453805</v>
      </c>
      <c r="S310" s="2">
        <f>(Table2[[#This Row],[Close Price]]-Table2[[#This Row],[20D EMA]])/Table2[[#This Row],[20D EMA]]</f>
        <v>4.3262422147436336E-2</v>
      </c>
      <c r="T310" s="2">
        <f>(Table2[[#This Row],[Close Price]]-Table2[[#This Row],[50D EMA]])/Table2[[#This Row],[50D EMA]]</f>
        <v>4.0353882910423022E-2</v>
      </c>
      <c r="U310" s="2">
        <f>(Table2[[#This Row],[Close Price]]-Table2[[#This Row],[200D EMA]])/Table2[[#This Row],[200D EMA]]</f>
        <v>0.13619768372382196</v>
      </c>
      <c r="V310">
        <v>0.89463155441242803</v>
      </c>
      <c r="W310">
        <v>677.8</v>
      </c>
      <c r="X310">
        <v>694.7</v>
      </c>
      <c r="Y310">
        <v>636.5</v>
      </c>
      <c r="Z310">
        <v>696.6</v>
      </c>
      <c r="AA310">
        <v>608</v>
      </c>
      <c r="AB310">
        <v>696.6</v>
      </c>
      <c r="AC310" s="2">
        <f>(Table2[[#This Row],[Close Price]]/Table2[[#This Row],[Day Low]])-1</f>
        <v>1.0770138683977581E-2</v>
      </c>
      <c r="AD310" s="2">
        <f>(Table2[[#This Row],[Day High]]/Table2[[#This Row],[Close Price]])-1</f>
        <v>1.4012552911983667E-2</v>
      </c>
      <c r="AE310" s="2">
        <f>(Table2[[#This Row],[Close Price]]/Table2[[#This Row],[Current Week Low]])-1</f>
        <v>7.6355066771406133E-2</v>
      </c>
      <c r="AF310" s="2">
        <f>(Table2[[#This Row],[Current Week High]]/Table2[[#This Row],[Close Price]])-1</f>
        <v>1.6785870675813719E-2</v>
      </c>
      <c r="AG310" s="2">
        <f>(Table2[[#This Row],[Close Price]]/Table2[[#This Row],[Current Month Low]])-1</f>
        <v>0.12680921052631589</v>
      </c>
      <c r="AH310" s="2">
        <f>(Table2[[#This Row],[Current Month High]]/Table2[[#This Row],[Close Price]])-1</f>
        <v>1.6785870675813719E-2</v>
      </c>
      <c r="AI310">
        <v>4.4008173989198598</v>
      </c>
      <c r="AJ310">
        <v>53.782267115600398</v>
      </c>
      <c r="AK310" t="str">
        <f>IF(AND(Table2[[#This Row],[20D EMA]]&gt;Table2[[#This Row],[50D EMA]],Table2[[#This Row],[50D EMA]]&gt;Table2[[#This Row],[200D EMA]]),"Uptrend","Downtrend/NoTrend")</f>
        <v>Downtrend/NoTrend</v>
      </c>
      <c r="AL310">
        <v>0.02</v>
      </c>
      <c r="AM310" t="s">
        <v>10656</v>
      </c>
      <c r="AN310">
        <v>12.26</v>
      </c>
      <c r="AO310" t="s">
        <v>10656</v>
      </c>
      <c r="AP310">
        <v>3.4578662100416997E-2</v>
      </c>
      <c r="AQ310">
        <f>(Table2[[#This Row],[Sharpe Ratio]]-AVERAGE(Table2[Sharpe Ratio]))/_xlfn.STDEV.P(Table2[Sharpe Ratio])</f>
        <v>-0.36660180955069976</v>
      </c>
      <c r="AR3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0">
        <f>_xlfn.RANK.AVG(Table2[[#This Row],[1Y Return vs Nifty Z-Score]],Table2[1Y Return vs Nifty Z-Score])</f>
        <v>342</v>
      </c>
      <c r="AT310">
        <f>_xlfn.RANK.AVG(Table2[[#This Row],[6M Return vs Nifty Z-Score]],Table2[6M Return vs Nifty Z-Score])</f>
        <v>202</v>
      </c>
      <c r="AU310">
        <f>_xlfn.RANK.AVG(Table2[[#This Row],[Sharpe Ratio Z-Score]],Table2[Sharpe Ratio Z-Score])</f>
        <v>440</v>
      </c>
      <c r="AV310">
        <f>(Table2[[#This Row],[Rank 1Y]]+Table2[[#This Row],[Rank 6M]]+Table2[[#This Row],[Rank Sharpe]])/3</f>
        <v>328</v>
      </c>
    </row>
    <row r="311" spans="1:48" x14ac:dyDescent="0.3">
      <c r="A311" t="s">
        <v>234</v>
      </c>
      <c r="B311" t="s">
        <v>235</v>
      </c>
      <c r="C311" t="s">
        <v>10611</v>
      </c>
      <c r="D311" t="s">
        <v>54</v>
      </c>
      <c r="E311">
        <v>114759.64760403</v>
      </c>
      <c r="F311">
        <v>1348.8</v>
      </c>
      <c r="G311">
        <v>-3.5173796260606598</v>
      </c>
      <c r="H311">
        <f>(Table2[[#This Row],[1Y Return vs Nifty]]-AVERAGE(Table2[1Y Return vs Nifty]))/_xlfn.STDEV.P(Table2[1Y Return vs Nifty])</f>
        <v>-0.54882875205018411</v>
      </c>
      <c r="I311">
        <v>-5.0975112698841603</v>
      </c>
      <c r="J311">
        <f>(Table2[[#This Row],[1M Return vs Nifty]]-AVERAGE(Table2[1M Return vs Nifty]))/_xlfn.STDEV.P(Table2[1M Return vs Nifty])</f>
        <v>-0.6651244675515261</v>
      </c>
      <c r="K311">
        <v>10.2671178198555</v>
      </c>
      <c r="L311">
        <f>(Table2[[#This Row],[6M Return vs Nifty]]-AVERAGE(Table2[6M Return vs Nifty]))/_xlfn.STDEV.P(Table2[6M Return vs Nifty])</f>
        <v>8.7817484268996951E-2</v>
      </c>
      <c r="M311">
        <v>-0.28122719531288798</v>
      </c>
      <c r="N311">
        <f>(Table2[[#This Row],[1W Return vs Nifty]]-AVERAGE(Table2[1W Return vs Nifty]))/_xlfn.STDEV.P(Table2[1W Return vs Nifty])</f>
        <v>-0.6793680944288053</v>
      </c>
      <c r="O311">
        <v>1370.57</v>
      </c>
      <c r="P311">
        <v>1365.6002945181101</v>
      </c>
      <c r="Q311">
        <v>1251.4459963013601</v>
      </c>
      <c r="R311">
        <v>48.742626476427901</v>
      </c>
      <c r="S311" s="2">
        <f>(Table2[[#This Row],[Close Price]]-Table2[[#This Row],[20D EMA]])/Table2[[#This Row],[20D EMA]]</f>
        <v>-1.5883902318013659E-2</v>
      </c>
      <c r="T311" s="2">
        <f>(Table2[[#This Row],[Close Price]]-Table2[[#This Row],[50D EMA]])/Table2[[#This Row],[50D EMA]]</f>
        <v>-1.2302497726129005E-2</v>
      </c>
      <c r="U311" s="2">
        <f>(Table2[[#This Row],[Close Price]]-Table2[[#This Row],[200D EMA]])/Table2[[#This Row],[200D EMA]]</f>
        <v>7.7793212001451881E-2</v>
      </c>
      <c r="V311">
        <v>0.93670357165854001</v>
      </c>
      <c r="W311">
        <v>1344.2</v>
      </c>
      <c r="X311">
        <v>1369.85</v>
      </c>
      <c r="Y311">
        <v>1344.2</v>
      </c>
      <c r="Z311">
        <v>1410</v>
      </c>
      <c r="AA311">
        <v>1302.5</v>
      </c>
      <c r="AB311">
        <v>1442.5</v>
      </c>
      <c r="AC311" s="2">
        <f>(Table2[[#This Row],[Close Price]]/Table2[[#This Row],[Day Low]])-1</f>
        <v>3.4221098050883914E-3</v>
      </c>
      <c r="AD311" s="2">
        <f>(Table2[[#This Row],[Day High]]/Table2[[#This Row],[Close Price]])-1</f>
        <v>1.5606465005931103E-2</v>
      </c>
      <c r="AE311" s="2">
        <f>(Table2[[#This Row],[Close Price]]/Table2[[#This Row],[Current Week Low]])-1</f>
        <v>3.4221098050883914E-3</v>
      </c>
      <c r="AF311" s="2">
        <f>(Table2[[#This Row],[Current Week High]]/Table2[[#This Row],[Close Price]])-1</f>
        <v>4.5373665480427094E-2</v>
      </c>
      <c r="AG311" s="2">
        <f>(Table2[[#This Row],[Close Price]]/Table2[[#This Row],[Current Month Low]])-1</f>
        <v>3.5547024952015338E-2</v>
      </c>
      <c r="AH311" s="2">
        <f>(Table2[[#This Row],[Current Month High]]/Table2[[#This Row],[Close Price]])-1</f>
        <v>6.9469157769869616E-2</v>
      </c>
      <c r="AI311">
        <v>9.5047449584816093</v>
      </c>
      <c r="AJ311">
        <v>33.386075949366997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-0.02</v>
      </c>
      <c r="AM311" t="s">
        <v>10655</v>
      </c>
      <c r="AN311">
        <v>1.01</v>
      </c>
      <c r="AO311" t="s">
        <v>10656</v>
      </c>
      <c r="AP311">
        <v>0.118142571125138</v>
      </c>
      <c r="AQ311">
        <f>(Table2[[#This Row],[Sharpe Ratio]]-AVERAGE(Table2[Sharpe Ratio]))/_xlfn.STDEV.P(Table2[Sharpe Ratio])</f>
        <v>0.59550927362696526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-1.2099945561345533</v>
      </c>
      <c r="AS311">
        <f>_xlfn.RANK.AVG(Table2[[#This Row],[1Y Return vs Nifty Z-Score]],Table2[1Y Return vs Nifty Z-Score])</f>
        <v>497</v>
      </c>
      <c r="AT311">
        <f>_xlfn.RANK.AVG(Table2[[#This Row],[6M Return vs Nifty Z-Score]],Table2[6M Return vs Nifty Z-Score])</f>
        <v>290</v>
      </c>
      <c r="AU311">
        <f>_xlfn.RANK.AVG(Table2[[#This Row],[Sharpe Ratio Z-Score]],Table2[Sharpe Ratio Z-Score])</f>
        <v>197</v>
      </c>
      <c r="AV311">
        <f>(Table2[[#This Row],[Rank 1Y]]+Table2[[#This Row],[Rank 6M]]+Table2[[#This Row],[Rank Sharpe]])/3</f>
        <v>328</v>
      </c>
    </row>
    <row r="312" spans="1:48" x14ac:dyDescent="0.3">
      <c r="A312" t="s">
        <v>1380</v>
      </c>
      <c r="B312" t="s">
        <v>1381</v>
      </c>
      <c r="C312" t="s">
        <v>10609</v>
      </c>
      <c r="D312" t="s">
        <v>136</v>
      </c>
      <c r="E312">
        <v>8128.4826647699902</v>
      </c>
      <c r="F312">
        <v>506.15</v>
      </c>
      <c r="G312">
        <v>102.83116401784901</v>
      </c>
      <c r="H312">
        <f>(Table2[[#This Row],[1Y Return vs Nifty]]-AVERAGE(Table2[1Y Return vs Nifty]))/_xlfn.STDEV.P(Table2[1Y Return vs Nifty])</f>
        <v>1.1094262852451997</v>
      </c>
      <c r="I312">
        <v>-7.0293943912437804</v>
      </c>
      <c r="J312">
        <f>(Table2[[#This Row],[1M Return vs Nifty]]-AVERAGE(Table2[1M Return vs Nifty]))/_xlfn.STDEV.P(Table2[1M Return vs Nifty])</f>
        <v>-0.83083748190621487</v>
      </c>
      <c r="K312">
        <v>5.5888456984390196</v>
      </c>
      <c r="L312">
        <f>(Table2[[#This Row],[6M Return vs Nifty]]-AVERAGE(Table2[6M Return vs Nifty]))/_xlfn.STDEV.P(Table2[6M Return vs Nifty])</f>
        <v>-7.0812317989675008E-2</v>
      </c>
      <c r="M312">
        <v>-3.7586327616766502</v>
      </c>
      <c r="N312">
        <f>(Table2[[#This Row],[1W Return vs Nifty]]-AVERAGE(Table2[1W Return vs Nifty]))/_xlfn.STDEV.P(Table2[1W Return vs Nifty])</f>
        <v>-1.4419723551435866</v>
      </c>
      <c r="O312">
        <v>528.79</v>
      </c>
      <c r="P312">
        <v>536.35589383650995</v>
      </c>
      <c r="Q312">
        <v>458.98040004857103</v>
      </c>
      <c r="R312">
        <v>34.389038379366397</v>
      </c>
      <c r="S312" s="2">
        <f>(Table2[[#This Row],[Close Price]]-Table2[[#This Row],[20D EMA]])/Table2[[#This Row],[20D EMA]]</f>
        <v>-4.2814727963841955E-2</v>
      </c>
      <c r="T312" s="2">
        <f>(Table2[[#This Row],[Close Price]]-Table2[[#This Row],[50D EMA]])/Table2[[#This Row],[50D EMA]]</f>
        <v>-5.6316886201155873E-2</v>
      </c>
      <c r="U312" s="2">
        <f>(Table2[[#This Row],[Close Price]]-Table2[[#This Row],[200D EMA]])/Table2[[#This Row],[200D EMA]]</f>
        <v>0.10277040140807164</v>
      </c>
      <c r="V312">
        <v>0.76590154510653896</v>
      </c>
      <c r="W312">
        <v>499</v>
      </c>
      <c r="X312">
        <v>512.65</v>
      </c>
      <c r="Y312">
        <v>486</v>
      </c>
      <c r="Z312">
        <v>525.35</v>
      </c>
      <c r="AA312">
        <v>486</v>
      </c>
      <c r="AB312">
        <v>614.65</v>
      </c>
      <c r="AC312" s="2">
        <f>(Table2[[#This Row],[Close Price]]/Table2[[#This Row],[Day Low]])-1</f>
        <v>1.4328657314629289E-2</v>
      </c>
      <c r="AD312" s="2">
        <f>(Table2[[#This Row],[Day High]]/Table2[[#This Row],[Close Price]])-1</f>
        <v>1.2842042872666104E-2</v>
      </c>
      <c r="AE312" s="2">
        <f>(Table2[[#This Row],[Close Price]]/Table2[[#This Row],[Current Week Low]])-1</f>
        <v>4.1460905349794297E-2</v>
      </c>
      <c r="AF312" s="2">
        <f>(Table2[[#This Row],[Current Week High]]/Table2[[#This Row],[Close Price]])-1</f>
        <v>3.7933418946952679E-2</v>
      </c>
      <c r="AG312" s="2">
        <f>(Table2[[#This Row],[Close Price]]/Table2[[#This Row],[Current Month Low]])-1</f>
        <v>4.1460905349794297E-2</v>
      </c>
      <c r="AH312" s="2">
        <f>(Table2[[#This Row],[Current Month High]]/Table2[[#This Row],[Close Price]])-1</f>
        <v>0.21436333102835126</v>
      </c>
      <c r="AI312">
        <v>25.417366393361601</v>
      </c>
      <c r="AJ312">
        <v>146.07219543815501</v>
      </c>
      <c r="AK312" t="str">
        <f>IF(AND(Table2[[#This Row],[20D EMA]]&gt;Table2[[#This Row],[50D EMA]],Table2[[#This Row],[50D EMA]]&gt;Table2[[#This Row],[200D EMA]]),"Uptrend","Downtrend/NoTrend")</f>
        <v>Downtrend/NoTrend</v>
      </c>
      <c r="AL312">
        <v>-0.03</v>
      </c>
      <c r="AM312" t="s">
        <v>10655</v>
      </c>
      <c r="AN312">
        <v>-6.42</v>
      </c>
      <c r="AO312" t="s">
        <v>10655</v>
      </c>
      <c r="AQ312">
        <f>(Table2[[#This Row],[Sharpe Ratio]]-AVERAGE(Table2[Sharpe Ratio]))/_xlfn.STDEV.P(Table2[Sharpe Ratio])</f>
        <v>-0.76472241492382476</v>
      </c>
      <c r="AR3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2">
        <f>_xlfn.RANK.AVG(Table2[[#This Row],[1Y Return vs Nifty Z-Score]],Table2[1Y Return vs Nifty Z-Score])</f>
        <v>90</v>
      </c>
      <c r="AT312">
        <f>_xlfn.RANK.AVG(Table2[[#This Row],[6M Return vs Nifty Z-Score]],Table2[6M Return vs Nifty Z-Score])</f>
        <v>338</v>
      </c>
      <c r="AU312">
        <f>_xlfn.RANK.AVG(Table2[[#This Row],[Sharpe Ratio Z-Score]],Table2[Sharpe Ratio Z-Score])</f>
        <v>557.5</v>
      </c>
      <c r="AV312">
        <f>(Table2[[#This Row],[Rank 1Y]]+Table2[[#This Row],[Rank 6M]]+Table2[[#This Row],[Rank Sharpe]])/3</f>
        <v>328.5</v>
      </c>
    </row>
    <row r="313" spans="1:48" x14ac:dyDescent="0.3">
      <c r="A313" t="s">
        <v>706</v>
      </c>
      <c r="B313" t="s">
        <v>707</v>
      </c>
      <c r="C313" t="s">
        <v>10622</v>
      </c>
      <c r="D313" t="s">
        <v>444</v>
      </c>
      <c r="E313">
        <v>24848.314920000001</v>
      </c>
      <c r="F313">
        <v>3517.3</v>
      </c>
      <c r="G313">
        <v>7.5951276671279997</v>
      </c>
      <c r="H313">
        <f>(Table2[[#This Row],[1Y Return vs Nifty]]-AVERAGE(Table2[1Y Return vs Nifty]))/_xlfn.STDEV.P(Table2[1Y Return vs Nifty])</f>
        <v>-0.3755553759933124</v>
      </c>
      <c r="I313">
        <v>-2.2392815566125801</v>
      </c>
      <c r="J313">
        <f>(Table2[[#This Row],[1M Return vs Nifty]]-AVERAGE(Table2[1M Return vs Nifty]))/_xlfn.STDEV.P(Table2[1M Return vs Nifty])</f>
        <v>-0.4199513221021115</v>
      </c>
      <c r="K313">
        <v>6.4149446677097401</v>
      </c>
      <c r="L313">
        <f>(Table2[[#This Row],[6M Return vs Nifty]]-AVERAGE(Table2[6M Return vs Nifty]))/_xlfn.STDEV.P(Table2[6M Return vs Nifty])</f>
        <v>-4.2801139344977049E-2</v>
      </c>
      <c r="M313">
        <v>-0.46176614161627899</v>
      </c>
      <c r="N313">
        <f>(Table2[[#This Row],[1W Return vs Nifty]]-AVERAGE(Table2[1W Return vs Nifty]))/_xlfn.STDEV.P(Table2[1W Return vs Nifty])</f>
        <v>-0.71896076403504039</v>
      </c>
      <c r="O313">
        <v>3546.46</v>
      </c>
      <c r="P313">
        <v>3514.2795931023502</v>
      </c>
      <c r="Q313">
        <v>3222.48524939455</v>
      </c>
      <c r="R313">
        <v>50.838543531710599</v>
      </c>
      <c r="S313" s="2">
        <f>(Table2[[#This Row],[Close Price]]-Table2[[#This Row],[20D EMA]])/Table2[[#This Row],[20D EMA]]</f>
        <v>-8.222283629309185E-3</v>
      </c>
      <c r="T313" s="2">
        <f>(Table2[[#This Row],[Close Price]]-Table2[[#This Row],[50D EMA]])/Table2[[#This Row],[50D EMA]]</f>
        <v>8.5946687439960462E-4</v>
      </c>
      <c r="U313" s="2">
        <f>(Table2[[#This Row],[Close Price]]-Table2[[#This Row],[200D EMA]])/Table2[[#This Row],[200D EMA]]</f>
        <v>9.1486764962179681E-2</v>
      </c>
      <c r="V313">
        <v>0.90229193339595704</v>
      </c>
      <c r="W313">
        <v>3493.7</v>
      </c>
      <c r="X313">
        <v>3573.9</v>
      </c>
      <c r="Y313">
        <v>3445.2</v>
      </c>
      <c r="Z313">
        <v>3576.45</v>
      </c>
      <c r="AA313">
        <v>3405</v>
      </c>
      <c r="AB313">
        <v>3738.55</v>
      </c>
      <c r="AC313" s="2">
        <f>(Table2[[#This Row],[Close Price]]/Table2[[#This Row],[Day Low]])-1</f>
        <v>6.7550161719667212E-3</v>
      </c>
      <c r="AD313" s="2">
        <f>(Table2[[#This Row],[Day High]]/Table2[[#This Row],[Close Price]])-1</f>
        <v>1.6091888664600651E-2</v>
      </c>
      <c r="AE313" s="2">
        <f>(Table2[[#This Row],[Close Price]]/Table2[[#This Row],[Current Week Low]])-1</f>
        <v>2.0927667479391676E-2</v>
      </c>
      <c r="AF313" s="2">
        <f>(Table2[[#This Row],[Current Week High]]/Table2[[#This Row],[Close Price]])-1</f>
        <v>1.6816876581468687E-2</v>
      </c>
      <c r="AG313" s="2">
        <f>(Table2[[#This Row],[Close Price]]/Table2[[#This Row],[Current Month Low]])-1</f>
        <v>3.2980910425844501E-2</v>
      </c>
      <c r="AH313" s="2">
        <f>(Table2[[#This Row],[Current Month High]]/Table2[[#This Row],[Close Price]])-1</f>
        <v>6.2903363375316212E-2</v>
      </c>
      <c r="AI313">
        <v>11.983623802348299</v>
      </c>
      <c r="AJ313">
        <v>40.3495471050636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7.0000000000000007E-2</v>
      </c>
      <c r="AM313" t="s">
        <v>10656</v>
      </c>
      <c r="AN313">
        <v>-1.17</v>
      </c>
      <c r="AO313" t="s">
        <v>10655</v>
      </c>
      <c r="AP313">
        <v>9.9330986856753997E-2</v>
      </c>
      <c r="AQ313">
        <f>(Table2[[#This Row],[Sharpe Ratio]]-AVERAGE(Table2[Sharpe Ratio]))/_xlfn.STDEV.P(Table2[Sharpe Ratio])</f>
        <v>0.37892254464342029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-1.178346056832021</v>
      </c>
      <c r="AS313">
        <f>_xlfn.RANK.AVG(Table2[[#This Row],[1Y Return vs Nifty Z-Score]],Table2[1Y Return vs Nifty Z-Score])</f>
        <v>412</v>
      </c>
      <c r="AT313">
        <f>_xlfn.RANK.AVG(Table2[[#This Row],[6M Return vs Nifty Z-Score]],Table2[6M Return vs Nifty Z-Score])</f>
        <v>328</v>
      </c>
      <c r="AU313">
        <f>_xlfn.RANK.AVG(Table2[[#This Row],[Sharpe Ratio Z-Score]],Table2[Sharpe Ratio Z-Score])</f>
        <v>247</v>
      </c>
      <c r="AV313">
        <f>(Table2[[#This Row],[Rank 1Y]]+Table2[[#This Row],[Rank 6M]]+Table2[[#This Row],[Rank Sharpe]])/3</f>
        <v>329</v>
      </c>
    </row>
    <row r="314" spans="1:48" x14ac:dyDescent="0.3">
      <c r="A314" t="s">
        <v>792</v>
      </c>
      <c r="B314" t="s">
        <v>793</v>
      </c>
      <c r="C314" t="s">
        <v>10622</v>
      </c>
      <c r="D314" t="s">
        <v>263</v>
      </c>
      <c r="E314">
        <v>20471.19167692</v>
      </c>
      <c r="F314">
        <v>692.8</v>
      </c>
      <c r="G314">
        <v>19.676724445322101</v>
      </c>
      <c r="H314">
        <f>(Table2[[#This Row],[1Y Return vs Nifty]]-AVERAGE(Table2[1Y Return vs Nifty]))/_xlfn.STDEV.P(Table2[1Y Return vs Nifty])</f>
        <v>-0.18717133207923889</v>
      </c>
      <c r="I314">
        <v>-6.4647137282786398</v>
      </c>
      <c r="J314">
        <f>(Table2[[#This Row],[1M Return vs Nifty]]-AVERAGE(Table2[1M Return vs Nifty]))/_xlfn.STDEV.P(Table2[1M Return vs Nifty])</f>
        <v>-0.7824003203755</v>
      </c>
      <c r="K314">
        <v>-2.2098044531886001</v>
      </c>
      <c r="L314">
        <f>(Table2[[#This Row],[6M Return vs Nifty]]-AVERAGE(Table2[6M Return vs Nifty]))/_xlfn.STDEV.P(Table2[6M Return vs Nifty])</f>
        <v>-0.33524719893086413</v>
      </c>
      <c r="M314">
        <v>5.2256734162734801</v>
      </c>
      <c r="N314">
        <f>(Table2[[#This Row],[1W Return vs Nifty]]-AVERAGE(Table2[1W Return vs Nifty]))/_xlfn.STDEV.P(Table2[1W Return vs Nifty])</f>
        <v>0.52830981071701377</v>
      </c>
      <c r="O314">
        <v>651.45000000000005</v>
      </c>
      <c r="P314">
        <v>663.13115557224705</v>
      </c>
      <c r="Q314">
        <v>620.83677454026395</v>
      </c>
      <c r="R314">
        <v>55.843140375563799</v>
      </c>
      <c r="S314" s="2">
        <f>(Table2[[#This Row],[Close Price]]-Table2[[#This Row],[20D EMA]])/Table2[[#This Row],[20D EMA]]</f>
        <v>6.3473789239388914E-2</v>
      </c>
      <c r="T314" s="2">
        <f>(Table2[[#This Row],[Close Price]]-Table2[[#This Row],[50D EMA]])/Table2[[#This Row],[50D EMA]]</f>
        <v>4.4740537642437052E-2</v>
      </c>
      <c r="U314" s="2">
        <f>(Table2[[#This Row],[Close Price]]-Table2[[#This Row],[200D EMA]])/Table2[[#This Row],[200D EMA]]</f>
        <v>0.11591327770979018</v>
      </c>
      <c r="V314">
        <v>1.4540235701892199</v>
      </c>
      <c r="W314">
        <v>642.75</v>
      </c>
      <c r="X314">
        <v>702</v>
      </c>
      <c r="Y314">
        <v>603</v>
      </c>
      <c r="Z314">
        <v>709</v>
      </c>
      <c r="AA314">
        <v>591.54999999999995</v>
      </c>
      <c r="AB314">
        <v>738</v>
      </c>
      <c r="AC314" s="2">
        <f>(Table2[[#This Row],[Close Price]]/Table2[[#This Row],[Day Low]])-1</f>
        <v>7.7868533644496196E-2</v>
      </c>
      <c r="AD314" s="2">
        <f>(Table2[[#This Row],[Day High]]/Table2[[#This Row],[Close Price]])-1</f>
        <v>1.3279445727482742E-2</v>
      </c>
      <c r="AE314" s="2">
        <f>(Table2[[#This Row],[Close Price]]/Table2[[#This Row],[Current Week Low]])-1</f>
        <v>0.14892205638474287</v>
      </c>
      <c r="AF314" s="2">
        <f>(Table2[[#This Row],[Current Week High]]/Table2[[#This Row],[Close Price]])-1</f>
        <v>2.338337182448047E-2</v>
      </c>
      <c r="AG314" s="2">
        <f>(Table2[[#This Row],[Close Price]]/Table2[[#This Row],[Current Month Low]])-1</f>
        <v>0.17116051052320169</v>
      </c>
      <c r="AH314" s="2">
        <f>(Table2[[#This Row],[Current Month High]]/Table2[[#This Row],[Close Price]])-1</f>
        <v>6.5242494226328107E-2</v>
      </c>
      <c r="AI314">
        <v>15.32188221709</v>
      </c>
      <c r="AJ314">
        <v>49.632829373650097</v>
      </c>
      <c r="AK314" t="str">
        <f>IF(AND(Table2[[#This Row],[20D EMA]]&gt;Table2[[#This Row],[50D EMA]],Table2[[#This Row],[50D EMA]]&gt;Table2[[#This Row],[200D EMA]]),"Uptrend","Downtrend/NoTrend")</f>
        <v>Downtrend/NoTrend</v>
      </c>
      <c r="AL314">
        <v>0.08</v>
      </c>
      <c r="AM314" t="s">
        <v>10656</v>
      </c>
      <c r="AN314">
        <v>8.11</v>
      </c>
      <c r="AO314" t="s">
        <v>10656</v>
      </c>
      <c r="AP314">
        <v>0.110747176980174</v>
      </c>
      <c r="AQ314">
        <f>(Table2[[#This Row],[Sharpe Ratio]]-AVERAGE(Table2[Sharpe Ratio]))/_xlfn.STDEV.P(Table2[Sharpe Ratio])</f>
        <v>0.51036257866763579</v>
      </c>
      <c r="AR3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4">
        <f>_xlfn.RANK.AVG(Table2[[#This Row],[1Y Return vs Nifty Z-Score]],Table2[1Y Return vs Nifty Z-Score])</f>
        <v>346</v>
      </c>
      <c r="AT314">
        <f>_xlfn.RANK.AVG(Table2[[#This Row],[6M Return vs Nifty Z-Score]],Table2[6M Return vs Nifty Z-Score])</f>
        <v>430</v>
      </c>
      <c r="AU314">
        <f>_xlfn.RANK.AVG(Table2[[#This Row],[Sharpe Ratio Z-Score]],Table2[Sharpe Ratio Z-Score])</f>
        <v>211</v>
      </c>
      <c r="AV314">
        <f>(Table2[[#This Row],[Rank 1Y]]+Table2[[#This Row],[Rank 6M]]+Table2[[#This Row],[Rank Sharpe]])/3</f>
        <v>329</v>
      </c>
    </row>
    <row r="315" spans="1:48" x14ac:dyDescent="0.3">
      <c r="A315" t="s">
        <v>227</v>
      </c>
      <c r="B315" t="s">
        <v>228</v>
      </c>
      <c r="C315" t="s">
        <v>10611</v>
      </c>
      <c r="D315" t="s">
        <v>34</v>
      </c>
      <c r="E315">
        <v>117780.930767136</v>
      </c>
      <c r="F315">
        <v>62.09</v>
      </c>
      <c r="G315">
        <v>68.512102890042996</v>
      </c>
      <c r="H315">
        <f>(Table2[[#This Row],[1Y Return vs Nifty]]-AVERAGE(Table2[1Y Return vs Nifty]))/_xlfn.STDEV.P(Table2[1Y Return vs Nifty])</f>
        <v>0.57430136448478641</v>
      </c>
      <c r="I315">
        <v>-5.8528624851939597</v>
      </c>
      <c r="J315">
        <f>(Table2[[#This Row],[1M Return vs Nifty]]-AVERAGE(Table2[1M Return vs Nifty]))/_xlfn.STDEV.P(Table2[1M Return vs Nifty])</f>
        <v>-0.7299169621913526</v>
      </c>
      <c r="K315">
        <v>-19.7668755728496</v>
      </c>
      <c r="L315">
        <f>(Table2[[#This Row],[6M Return vs Nifty]]-AVERAGE(Table2[6M Return vs Nifty]))/_xlfn.STDEV.P(Table2[6M Return vs Nifty])</f>
        <v>-0.93056843028967695</v>
      </c>
      <c r="M315">
        <v>1.99608423466142</v>
      </c>
      <c r="N315">
        <f>(Table2[[#This Row],[1W Return vs Nifty]]-AVERAGE(Table2[1W Return vs Nifty]))/_xlfn.STDEV.P(Table2[1W Return vs Nifty])</f>
        <v>-0.17994765976006755</v>
      </c>
      <c r="O315">
        <v>62.6</v>
      </c>
      <c r="P315">
        <v>63.704654258721703</v>
      </c>
      <c r="Q315">
        <v>57.493985618788102</v>
      </c>
      <c r="R315">
        <v>50.962334709146504</v>
      </c>
      <c r="S315" s="2">
        <f>(Table2[[#This Row],[Close Price]]-Table2[[#This Row],[20D EMA]])/Table2[[#This Row],[20D EMA]]</f>
        <v>-8.1469648562299997E-3</v>
      </c>
      <c r="T315" s="2">
        <f>(Table2[[#This Row],[Close Price]]-Table2[[#This Row],[50D EMA]])/Table2[[#This Row],[50D EMA]]</f>
        <v>-2.534593865252224E-2</v>
      </c>
      <c r="U315" s="2">
        <f>(Table2[[#This Row],[Close Price]]-Table2[[#This Row],[200D EMA]])/Table2[[#This Row],[200D EMA]]</f>
        <v>7.9939046349745468E-2</v>
      </c>
      <c r="V315">
        <v>0.33242191259229698</v>
      </c>
      <c r="W315">
        <v>61.81</v>
      </c>
      <c r="X315">
        <v>62.52</v>
      </c>
      <c r="Y315">
        <v>61.1</v>
      </c>
      <c r="Z315">
        <v>63.64</v>
      </c>
      <c r="AA315">
        <v>59.21</v>
      </c>
      <c r="AB315">
        <v>68.459999999999994</v>
      </c>
      <c r="AC315" s="2">
        <f>(Table2[[#This Row],[Close Price]]/Table2[[#This Row],[Day Low]])-1</f>
        <v>4.5300113250283935E-3</v>
      </c>
      <c r="AD315" s="2">
        <f>(Table2[[#This Row],[Day High]]/Table2[[#This Row],[Close Price]])-1</f>
        <v>6.9254308262201025E-3</v>
      </c>
      <c r="AE315" s="2">
        <f>(Table2[[#This Row],[Close Price]]/Table2[[#This Row],[Current Week Low]])-1</f>
        <v>1.6202945990180018E-2</v>
      </c>
      <c r="AF315" s="2">
        <f>(Table2[[#This Row],[Current Week High]]/Table2[[#This Row],[Close Price]])-1</f>
        <v>2.496376228056052E-2</v>
      </c>
      <c r="AG315" s="2">
        <f>(Table2[[#This Row],[Close Price]]/Table2[[#This Row],[Current Month Low]])-1</f>
        <v>4.8640432359398744E-2</v>
      </c>
      <c r="AH315" s="2">
        <f>(Table2[[#This Row],[Current Month High]]/Table2[[#This Row],[Close Price]])-1</f>
        <v>0.1025930101465613</v>
      </c>
      <c r="AI315">
        <v>34.884844580447698</v>
      </c>
      <c r="AJ315">
        <v>106.966666666666</v>
      </c>
      <c r="AK315" t="str">
        <f>IF(AND(Table2[[#This Row],[20D EMA]]&gt;Table2[[#This Row],[50D EMA]],Table2[[#This Row],[50D EMA]]&gt;Table2[[#This Row],[200D EMA]]),"Uptrend","Downtrend/NoTrend")</f>
        <v>Downtrend/NoTrend</v>
      </c>
      <c r="AL315">
        <v>-0.08</v>
      </c>
      <c r="AM315" t="s">
        <v>10655</v>
      </c>
      <c r="AN315">
        <v>3.26</v>
      </c>
      <c r="AO315" t="s">
        <v>10656</v>
      </c>
      <c r="AP315">
        <v>0.110183751160582</v>
      </c>
      <c r="AQ315">
        <f>(Table2[[#This Row],[Sharpe Ratio]]-AVERAGE(Table2[Sharpe Ratio]))/_xlfn.STDEV.P(Table2[Sharpe Ratio])</f>
        <v>0.50387558886660155</v>
      </c>
      <c r="AR3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5">
        <f>_xlfn.RANK.AVG(Table2[[#This Row],[1Y Return vs Nifty Z-Score]],Table2[1Y Return vs Nifty Z-Score])</f>
        <v>155</v>
      </c>
      <c r="AT315">
        <f>_xlfn.RANK.AVG(Table2[[#This Row],[6M Return vs Nifty Z-Score]],Table2[6M Return vs Nifty Z-Score])</f>
        <v>629</v>
      </c>
      <c r="AU315">
        <f>_xlfn.RANK.AVG(Table2[[#This Row],[Sharpe Ratio Z-Score]],Table2[Sharpe Ratio Z-Score])</f>
        <v>212</v>
      </c>
      <c r="AV315">
        <f>(Table2[[#This Row],[Rank 1Y]]+Table2[[#This Row],[Rank 6M]]+Table2[[#This Row],[Rank Sharpe]])/3</f>
        <v>332</v>
      </c>
    </row>
    <row r="316" spans="1:48" x14ac:dyDescent="0.3">
      <c r="A316" t="s">
        <v>348</v>
      </c>
      <c r="B316" t="s">
        <v>349</v>
      </c>
      <c r="C316" t="s">
        <v>10611</v>
      </c>
      <c r="D316" t="s">
        <v>34</v>
      </c>
      <c r="E316">
        <v>74460.168869679997</v>
      </c>
      <c r="F316">
        <v>548.35</v>
      </c>
      <c r="G316">
        <v>6.5537455584172699</v>
      </c>
      <c r="H316">
        <f>(Table2[[#This Row],[1Y Return vs Nifty]]-AVERAGE(Table2[1Y Return vs Nifty]))/_xlfn.STDEV.P(Table2[1Y Return vs Nifty])</f>
        <v>-0.39179327703407346</v>
      </c>
      <c r="I316">
        <v>-4.7876720557847801</v>
      </c>
      <c r="J316">
        <f>(Table2[[#This Row],[1M Return vs Nifty]]-AVERAGE(Table2[1M Return vs Nifty]))/_xlfn.STDEV.P(Table2[1M Return vs Nifty])</f>
        <v>-0.63854708843059826</v>
      </c>
      <c r="K316">
        <v>-7.3541549988725103</v>
      </c>
      <c r="L316">
        <f>(Table2[[#This Row],[6M Return vs Nifty]]-AVERAGE(Table2[6M Return vs Nifty]))/_xlfn.STDEV.P(Table2[6M Return vs Nifty])</f>
        <v>-0.50968068390822974</v>
      </c>
      <c r="M316">
        <v>-1.40170678927577</v>
      </c>
      <c r="N316">
        <f>(Table2[[#This Row],[1W Return vs Nifty]]-AVERAGE(Table2[1W Return vs Nifty]))/_xlfn.STDEV.P(Table2[1W Return vs Nifty])</f>
        <v>-0.92509224023028958</v>
      </c>
      <c r="O316">
        <v>560.44000000000005</v>
      </c>
      <c r="P316">
        <v>557.92873940577704</v>
      </c>
      <c r="Q316">
        <v>505.30116169512598</v>
      </c>
      <c r="R316">
        <v>42.082082997256798</v>
      </c>
      <c r="S316" s="2">
        <f>(Table2[[#This Row],[Close Price]]-Table2[[#This Row],[20D EMA]])/Table2[[#This Row],[20D EMA]]</f>
        <v>-2.1572336021697294E-2</v>
      </c>
      <c r="T316" s="2">
        <f>(Table2[[#This Row],[Close Price]]-Table2[[#This Row],[50D EMA]])/Table2[[#This Row],[50D EMA]]</f>
        <v>-1.7168392178504494E-2</v>
      </c>
      <c r="U316" s="2">
        <f>(Table2[[#This Row],[Close Price]]-Table2[[#This Row],[200D EMA]])/Table2[[#This Row],[200D EMA]]</f>
        <v>8.5194417840756126E-2</v>
      </c>
      <c r="V316">
        <v>0.57219240601371502</v>
      </c>
      <c r="W316">
        <v>547</v>
      </c>
      <c r="X316">
        <v>560.79999999999995</v>
      </c>
      <c r="Y316">
        <v>546.95000000000005</v>
      </c>
      <c r="Z316">
        <v>565</v>
      </c>
      <c r="AA316">
        <v>531.04999999999995</v>
      </c>
      <c r="AB316">
        <v>613.20000000000005</v>
      </c>
      <c r="AC316" s="2">
        <f>(Table2[[#This Row],[Close Price]]/Table2[[#This Row],[Day Low]])-1</f>
        <v>2.4680073126142066E-3</v>
      </c>
      <c r="AD316" s="2">
        <f>(Table2[[#This Row],[Day High]]/Table2[[#This Row],[Close Price]])-1</f>
        <v>2.2704477067566176E-2</v>
      </c>
      <c r="AE316" s="2">
        <f>(Table2[[#This Row],[Close Price]]/Table2[[#This Row],[Current Week Low]])-1</f>
        <v>2.5596489624279961E-3</v>
      </c>
      <c r="AF316" s="2">
        <f>(Table2[[#This Row],[Current Week High]]/Table2[[#This Row],[Close Price]])-1</f>
        <v>3.0363818728913916E-2</v>
      </c>
      <c r="AG316" s="2">
        <f>(Table2[[#This Row],[Close Price]]/Table2[[#This Row],[Current Month Low]])-1</f>
        <v>3.257697015346972E-2</v>
      </c>
      <c r="AH316" s="2">
        <f>(Table2[[#This Row],[Current Month High]]/Table2[[#This Row],[Close Price]])-1</f>
        <v>0.11826388255676124</v>
      </c>
      <c r="AI316">
        <v>15.382511169873201</v>
      </c>
      <c r="AJ316">
        <v>46.421895861148201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-0.04</v>
      </c>
      <c r="AM316" t="s">
        <v>10655</v>
      </c>
      <c r="AN316">
        <v>-3.02</v>
      </c>
      <c r="AO316" t="s">
        <v>10655</v>
      </c>
      <c r="AP316">
        <v>0.17579796599860201</v>
      </c>
      <c r="AQ316">
        <f>(Table2[[#This Row],[Sharpe Ratio]]-AVERAGE(Table2[Sharpe Ratio]))/_xlfn.STDEV.P(Table2[Sharpe Ratio])</f>
        <v>1.2593232940593304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-1.2057899955438607</v>
      </c>
      <c r="AS316">
        <f>_xlfn.RANK.AVG(Table2[[#This Row],[1Y Return vs Nifty Z-Score]],Table2[1Y Return vs Nifty Z-Score])</f>
        <v>421</v>
      </c>
      <c r="AT316">
        <f>_xlfn.RANK.AVG(Table2[[#This Row],[6M Return vs Nifty Z-Score]],Table2[6M Return vs Nifty Z-Score])</f>
        <v>496</v>
      </c>
      <c r="AU316">
        <f>_xlfn.RANK.AVG(Table2[[#This Row],[Sharpe Ratio Z-Score]],Table2[Sharpe Ratio Z-Score])</f>
        <v>79</v>
      </c>
      <c r="AV316">
        <f>(Table2[[#This Row],[Rank 1Y]]+Table2[[#This Row],[Rank 6M]]+Table2[[#This Row],[Rank Sharpe]])/3</f>
        <v>332</v>
      </c>
    </row>
    <row r="317" spans="1:48" x14ac:dyDescent="0.3">
      <c r="A317" t="s">
        <v>350</v>
      </c>
      <c r="B317" t="s">
        <v>351</v>
      </c>
      <c r="C317" t="s">
        <v>10611</v>
      </c>
      <c r="D317" t="s">
        <v>37</v>
      </c>
      <c r="E317">
        <v>71404.08</v>
      </c>
      <c r="F317">
        <v>407.65</v>
      </c>
      <c r="G317">
        <v>60.6261607325686</v>
      </c>
      <c r="H317">
        <f>(Table2[[#This Row],[1Y Return vs Nifty]]-AVERAGE(Table2[1Y Return vs Nifty]))/_xlfn.STDEV.P(Table2[1Y Return vs Nifty])</f>
        <v>0.45133867164117053</v>
      </c>
      <c r="I317">
        <v>2.6065749971141501</v>
      </c>
      <c r="J317">
        <f>(Table2[[#This Row],[1M Return vs Nifty]]-AVERAGE(Table2[1M Return vs Nifty]))/_xlfn.STDEV.P(Table2[1M Return vs Nifty])</f>
        <v>-4.283579178134979E-3</v>
      </c>
      <c r="K317">
        <v>-14.957569484141899</v>
      </c>
      <c r="L317">
        <f>(Table2[[#This Row],[6M Return vs Nifty]]-AVERAGE(Table2[6M Return vs Nifty]))/_xlfn.STDEV.P(Table2[6M Return vs Nifty])</f>
        <v>-0.76749555764494937</v>
      </c>
      <c r="M317">
        <v>5.1727486751609097</v>
      </c>
      <c r="N317">
        <f>(Table2[[#This Row],[1W Return vs Nifty]]-AVERAGE(Table2[1W Return vs Nifty]))/_xlfn.STDEV.P(Table2[1W Return vs Nifty])</f>
        <v>0.51670327466609312</v>
      </c>
      <c r="O317">
        <v>398.28</v>
      </c>
      <c r="P317">
        <v>390.96295422188899</v>
      </c>
      <c r="Q317">
        <v>343.43259299453302</v>
      </c>
      <c r="R317">
        <v>58.1120639602848</v>
      </c>
      <c r="S317" s="2">
        <f>(Table2[[#This Row],[Close Price]]-Table2[[#This Row],[20D EMA]])/Table2[[#This Row],[20D EMA]]</f>
        <v>2.3526162498744615E-2</v>
      </c>
      <c r="T317" s="2">
        <f>(Table2[[#This Row],[Close Price]]-Table2[[#This Row],[50D EMA]])/Table2[[#This Row],[50D EMA]]</f>
        <v>4.2681910390518329E-2</v>
      </c>
      <c r="U317" s="2">
        <f>(Table2[[#This Row],[Close Price]]-Table2[[#This Row],[200D EMA]])/Table2[[#This Row],[200D EMA]]</f>
        <v>0.18698693226967308</v>
      </c>
      <c r="V317">
        <v>0.499205487287051</v>
      </c>
      <c r="W317">
        <v>405.2</v>
      </c>
      <c r="X317">
        <v>416.6</v>
      </c>
      <c r="Y317">
        <v>385.25</v>
      </c>
      <c r="Z317">
        <v>425.2</v>
      </c>
      <c r="AA317">
        <v>374</v>
      </c>
      <c r="AB317">
        <v>442.5</v>
      </c>
      <c r="AC317" s="2">
        <f>(Table2[[#This Row],[Close Price]]/Table2[[#This Row],[Day Low]])-1</f>
        <v>6.0463968410660041E-3</v>
      </c>
      <c r="AD317" s="2">
        <f>(Table2[[#This Row],[Day High]]/Table2[[#This Row],[Close Price]])-1</f>
        <v>2.1955108549000402E-2</v>
      </c>
      <c r="AE317" s="2">
        <f>(Table2[[#This Row],[Close Price]]/Table2[[#This Row],[Current Week Low]])-1</f>
        <v>5.8144062297209587E-2</v>
      </c>
      <c r="AF317" s="2">
        <f>(Table2[[#This Row],[Current Week High]]/Table2[[#This Row],[Close Price]])-1</f>
        <v>4.3051637434073475E-2</v>
      </c>
      <c r="AG317" s="2">
        <f>(Table2[[#This Row],[Close Price]]/Table2[[#This Row],[Current Month Low]])-1</f>
        <v>8.9973262032085444E-2</v>
      </c>
      <c r="AH317" s="2">
        <f>(Table2[[#This Row],[Current Month High]]/Table2[[#This Row],[Close Price]])-1</f>
        <v>8.5490003679627113E-2</v>
      </c>
      <c r="AI317">
        <v>14.755304795780701</v>
      </c>
      <c r="AJ317">
        <v>101.30864197530801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0.04</v>
      </c>
      <c r="AM317" t="s">
        <v>10656</v>
      </c>
      <c r="AN317">
        <v>8.3699999999999992</v>
      </c>
      <c r="AO317" t="s">
        <v>10656</v>
      </c>
      <c r="AP317">
        <v>0.10164820781228801</v>
      </c>
      <c r="AQ317">
        <f>(Table2[[#This Row],[Sharpe Ratio]]-AVERAGE(Table2[Sharpe Ratio]))/_xlfn.STDEV.P(Table2[Sharpe Ratio])</f>
        <v>0.40560181311602456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0.6018646226002039</v>
      </c>
      <c r="AS317">
        <f>_xlfn.RANK.AVG(Table2[[#This Row],[1Y Return vs Nifty Z-Score]],Table2[1Y Return vs Nifty Z-Score])</f>
        <v>180</v>
      </c>
      <c r="AT317">
        <f>_xlfn.RANK.AVG(Table2[[#This Row],[6M Return vs Nifty Z-Score]],Table2[6M Return vs Nifty Z-Score])</f>
        <v>575</v>
      </c>
      <c r="AU317">
        <f>_xlfn.RANK.AVG(Table2[[#This Row],[Sharpe Ratio Z-Score]],Table2[Sharpe Ratio Z-Score])</f>
        <v>241</v>
      </c>
      <c r="AV317">
        <f>(Table2[[#This Row],[Rank 1Y]]+Table2[[#This Row],[Rank 6M]]+Table2[[#This Row],[Rank Sharpe]])/3</f>
        <v>332</v>
      </c>
    </row>
    <row r="318" spans="1:48" x14ac:dyDescent="0.3">
      <c r="A318" t="s">
        <v>888</v>
      </c>
      <c r="B318" t="s">
        <v>889</v>
      </c>
      <c r="C318" t="s">
        <v>10619</v>
      </c>
      <c r="D318" t="s">
        <v>308</v>
      </c>
      <c r="E318">
        <v>17336.164797185</v>
      </c>
      <c r="F318">
        <v>796.85</v>
      </c>
      <c r="G318">
        <v>25.296104411142998</v>
      </c>
      <c r="H318">
        <f>(Table2[[#This Row],[1Y Return vs Nifty]]-AVERAGE(Table2[1Y Return vs Nifty]))/_xlfn.STDEV.P(Table2[1Y Return vs Nifty])</f>
        <v>-9.9550337794632099E-2</v>
      </c>
      <c r="I318">
        <v>-3.9630326619768801</v>
      </c>
      <c r="J318">
        <f>(Table2[[#This Row],[1M Return vs Nifty]]-AVERAGE(Table2[1M Return vs Nifty]))/_xlfn.STDEV.P(Table2[1M Return vs Nifty])</f>
        <v>-0.56781119442508698</v>
      </c>
      <c r="K318">
        <v>-19.395778885062999</v>
      </c>
      <c r="L318">
        <f>(Table2[[#This Row],[6M Return vs Nifty]]-AVERAGE(Table2[6M Return vs Nifty]))/_xlfn.STDEV.P(Table2[6M Return vs Nifty])</f>
        <v>-0.91798536699736621</v>
      </c>
      <c r="M318">
        <v>2.3420839580177599</v>
      </c>
      <c r="N318">
        <f>(Table2[[#This Row],[1W Return vs Nifty]]-AVERAGE(Table2[1W Return vs Nifty]))/_xlfn.STDEV.P(Table2[1W Return vs Nifty])</f>
        <v>-0.10406900304255581</v>
      </c>
      <c r="O318">
        <v>793.64</v>
      </c>
      <c r="P318">
        <v>805.26624285472406</v>
      </c>
      <c r="Q318">
        <v>750.90271369692903</v>
      </c>
      <c r="R318">
        <v>54.101681217597502</v>
      </c>
      <c r="S318" s="2">
        <f>(Table2[[#This Row],[Close Price]]-Table2[[#This Row],[20D EMA]])/Table2[[#This Row],[20D EMA]]</f>
        <v>4.0446550073081457E-3</v>
      </c>
      <c r="T318" s="2">
        <f>(Table2[[#This Row],[Close Price]]-Table2[[#This Row],[50D EMA]])/Table2[[#This Row],[50D EMA]]</f>
        <v>-1.0451503374694901E-2</v>
      </c>
      <c r="U318" s="2">
        <f>(Table2[[#This Row],[Close Price]]-Table2[[#This Row],[200D EMA]])/Table2[[#This Row],[200D EMA]]</f>
        <v>6.11893997251097E-2</v>
      </c>
      <c r="V318">
        <v>0.42403064567440202</v>
      </c>
      <c r="W318">
        <v>789.55</v>
      </c>
      <c r="X318">
        <v>804.95</v>
      </c>
      <c r="Y318">
        <v>763.2</v>
      </c>
      <c r="Z318">
        <v>820</v>
      </c>
      <c r="AA318">
        <v>761</v>
      </c>
      <c r="AB318">
        <v>849.35</v>
      </c>
      <c r="AC318" s="2">
        <f>(Table2[[#This Row],[Close Price]]/Table2[[#This Row],[Day Low]])-1</f>
        <v>9.2457729086188323E-3</v>
      </c>
      <c r="AD318" s="2">
        <f>(Table2[[#This Row],[Day High]]/Table2[[#This Row],[Close Price]])-1</f>
        <v>1.0165024785091292E-2</v>
      </c>
      <c r="AE318" s="2">
        <f>(Table2[[#This Row],[Close Price]]/Table2[[#This Row],[Current Week Low]])-1</f>
        <v>4.4090670859538772E-2</v>
      </c>
      <c r="AF318" s="2">
        <f>(Table2[[#This Row],[Current Week High]]/Table2[[#This Row],[Close Price]])-1</f>
        <v>2.9051891824057208E-2</v>
      </c>
      <c r="AG318" s="2">
        <f>(Table2[[#This Row],[Close Price]]/Table2[[#This Row],[Current Month Low]])-1</f>
        <v>4.710906701708284E-2</v>
      </c>
      <c r="AH318" s="2">
        <f>(Table2[[#This Row],[Current Month High]]/Table2[[#This Row],[Close Price]])-1</f>
        <v>6.5884419903369462E-2</v>
      </c>
      <c r="AI318">
        <v>20.2233795570057</v>
      </c>
      <c r="AJ318">
        <v>57.200631288222503</v>
      </c>
      <c r="AK318" t="str">
        <f>IF(AND(Table2[[#This Row],[20D EMA]]&gt;Table2[[#This Row],[50D EMA]],Table2[[#This Row],[50D EMA]]&gt;Table2[[#This Row],[200D EMA]]),"Uptrend","Downtrend/NoTrend")</f>
        <v>Downtrend/NoTrend</v>
      </c>
      <c r="AL318">
        <v>-0.08</v>
      </c>
      <c r="AM318" t="s">
        <v>10655</v>
      </c>
      <c r="AN318">
        <v>2.42</v>
      </c>
      <c r="AO318" t="s">
        <v>10656</v>
      </c>
      <c r="AP318">
        <v>0.193991563037583</v>
      </c>
      <c r="AQ318">
        <f>(Table2[[#This Row],[Sharpe Ratio]]-AVERAGE(Table2[Sharpe Ratio]))/_xlfn.STDEV.P(Table2[Sharpe Ratio])</f>
        <v>1.4687948417449901</v>
      </c>
      <c r="AR3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8">
        <f>_xlfn.RANK.AVG(Table2[[#This Row],[1Y Return vs Nifty Z-Score]],Table2[1Y Return vs Nifty Z-Score])</f>
        <v>324</v>
      </c>
      <c r="AT318">
        <f>_xlfn.RANK.AVG(Table2[[#This Row],[6M Return vs Nifty Z-Score]],Table2[6M Return vs Nifty Z-Score])</f>
        <v>625</v>
      </c>
      <c r="AU318">
        <f>_xlfn.RANK.AVG(Table2[[#This Row],[Sharpe Ratio Z-Score]],Table2[Sharpe Ratio Z-Score])</f>
        <v>49</v>
      </c>
      <c r="AV318">
        <f>(Table2[[#This Row],[Rank 1Y]]+Table2[[#This Row],[Rank 6M]]+Table2[[#This Row],[Rank Sharpe]])/3</f>
        <v>332.66666666666669</v>
      </c>
    </row>
    <row r="319" spans="1:48" x14ac:dyDescent="0.3">
      <c r="A319" t="s">
        <v>867</v>
      </c>
      <c r="B319" t="s">
        <v>868</v>
      </c>
      <c r="C319" t="s">
        <v>10609</v>
      </c>
      <c r="D319" t="s">
        <v>177</v>
      </c>
      <c r="E319">
        <v>17925.697262549998</v>
      </c>
      <c r="F319">
        <v>1767</v>
      </c>
      <c r="G319">
        <v>50.964362970315896</v>
      </c>
      <c r="H319">
        <f>(Table2[[#This Row],[1Y Return vs Nifty]]-AVERAGE(Table2[1Y Return vs Nifty]))/_xlfn.STDEV.P(Table2[1Y Return vs Nifty])</f>
        <v>0.30068569361609399</v>
      </c>
      <c r="I319">
        <v>3.06139508935158</v>
      </c>
      <c r="J319">
        <f>(Table2[[#This Row],[1M Return vs Nifty]]-AVERAGE(Table2[1M Return vs Nifty]))/_xlfn.STDEV.P(Table2[1M Return vs Nifty])</f>
        <v>3.4729965502921331E-2</v>
      </c>
      <c r="K319">
        <v>4.2232608486861096</v>
      </c>
      <c r="L319">
        <f>(Table2[[#This Row],[6M Return vs Nifty]]-AVERAGE(Table2[6M Return vs Nifty]))/_xlfn.STDEV.P(Table2[6M Return vs Nifty])</f>
        <v>-0.11711626292098305</v>
      </c>
      <c r="M319">
        <v>2.1260063395224398</v>
      </c>
      <c r="N319">
        <f>(Table2[[#This Row],[1W Return vs Nifty]]-AVERAGE(Table2[1W Return vs Nifty]))/_xlfn.STDEV.P(Table2[1W Return vs Nifty])</f>
        <v>-0.15145539768790123</v>
      </c>
      <c r="O319">
        <v>1794.71</v>
      </c>
      <c r="P319">
        <v>1703.5339822983501</v>
      </c>
      <c r="Q319">
        <v>1442.50537984623</v>
      </c>
      <c r="R319">
        <v>50.725827172195501</v>
      </c>
      <c r="S319" s="2">
        <f>(Table2[[#This Row],[Close Price]]-Table2[[#This Row],[20D EMA]])/Table2[[#This Row],[20D EMA]]</f>
        <v>-1.5439820360949701E-2</v>
      </c>
      <c r="T319" s="2">
        <f>(Table2[[#This Row],[Close Price]]-Table2[[#This Row],[50D EMA]])/Table2[[#This Row],[50D EMA]]</f>
        <v>3.7255504358077847E-2</v>
      </c>
      <c r="U319" s="2">
        <f>(Table2[[#This Row],[Close Price]]-Table2[[#This Row],[200D EMA]])/Table2[[#This Row],[200D EMA]]</f>
        <v>0.22495210394872905</v>
      </c>
      <c r="V319">
        <v>0.39915968447164202</v>
      </c>
      <c r="W319">
        <v>1762.5</v>
      </c>
      <c r="X319">
        <v>1819.85</v>
      </c>
      <c r="Y319">
        <v>1762.5</v>
      </c>
      <c r="Z319">
        <v>1874.95</v>
      </c>
      <c r="AA319">
        <v>1719.15</v>
      </c>
      <c r="AB319">
        <v>1883.55</v>
      </c>
      <c r="AC319" s="2">
        <f>(Table2[[#This Row],[Close Price]]/Table2[[#This Row],[Day Low]])-1</f>
        <v>2.553191489361728E-3</v>
      </c>
      <c r="AD319" s="2">
        <f>(Table2[[#This Row],[Day High]]/Table2[[#This Row],[Close Price]])-1</f>
        <v>2.990945104697218E-2</v>
      </c>
      <c r="AE319" s="2">
        <f>(Table2[[#This Row],[Close Price]]/Table2[[#This Row],[Current Week Low]])-1</f>
        <v>2.553191489361728E-3</v>
      </c>
      <c r="AF319" s="2">
        <f>(Table2[[#This Row],[Current Week High]]/Table2[[#This Row],[Close Price]])-1</f>
        <v>6.1092246745896972E-2</v>
      </c>
      <c r="AG319" s="2">
        <f>(Table2[[#This Row],[Close Price]]/Table2[[#This Row],[Current Month Low]])-1</f>
        <v>2.7833522380245945E-2</v>
      </c>
      <c r="AH319" s="2">
        <f>(Table2[[#This Row],[Current Month High]]/Table2[[#This Row],[Close Price]])-1</f>
        <v>6.5959252971137472E-2</v>
      </c>
      <c r="AI319">
        <v>8.2144878324844406</v>
      </c>
      <c r="AJ319">
        <v>80.536398467432903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0.21</v>
      </c>
      <c r="AM319" t="s">
        <v>10656</v>
      </c>
      <c r="AN319">
        <v>-0.05</v>
      </c>
      <c r="AO319" t="s">
        <v>10655</v>
      </c>
      <c r="AP319">
        <v>3.6963684321013997E-2</v>
      </c>
      <c r="AQ319">
        <f>(Table2[[#This Row],[Sharpe Ratio]]-AVERAGE(Table2[Sharpe Ratio]))/_xlfn.STDEV.P(Table2[Sharpe Ratio])</f>
        <v>-0.33914191282204692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-0.27229791431191586</v>
      </c>
      <c r="AS319">
        <f>_xlfn.RANK.AVG(Table2[[#This Row],[1Y Return vs Nifty Z-Score]],Table2[1Y Return vs Nifty Z-Score])</f>
        <v>214</v>
      </c>
      <c r="AT319">
        <f>_xlfn.RANK.AVG(Table2[[#This Row],[6M Return vs Nifty Z-Score]],Table2[6M Return vs Nifty Z-Score])</f>
        <v>353</v>
      </c>
      <c r="AU319">
        <f>_xlfn.RANK.AVG(Table2[[#This Row],[Sharpe Ratio Z-Score]],Table2[Sharpe Ratio Z-Score])</f>
        <v>433</v>
      </c>
      <c r="AV319">
        <f>(Table2[[#This Row],[Rank 1Y]]+Table2[[#This Row],[Rank 6M]]+Table2[[#This Row],[Rank Sharpe]])/3</f>
        <v>333.33333333333331</v>
      </c>
    </row>
    <row r="320" spans="1:48" x14ac:dyDescent="0.3">
      <c r="A320" t="s">
        <v>1864</v>
      </c>
      <c r="B320" t="s">
        <v>1865</v>
      </c>
      <c r="C320" t="s">
        <v>10615</v>
      </c>
      <c r="D320" t="s">
        <v>51</v>
      </c>
      <c r="E320">
        <v>3942.91153591999</v>
      </c>
      <c r="F320">
        <v>390.55</v>
      </c>
      <c r="G320">
        <v>8.0842118041798301</v>
      </c>
      <c r="H320">
        <f>(Table2[[#This Row],[1Y Return vs Nifty]]-AVERAGE(Table2[1Y Return vs Nifty]))/_xlfn.STDEV.P(Table2[1Y Return vs Nifty])</f>
        <v>-0.36792926089912698</v>
      </c>
      <c r="I320">
        <v>14.1054715313999</v>
      </c>
      <c r="J320">
        <f>(Table2[[#This Row],[1M Return vs Nifty]]-AVERAGE(Table2[1M Return vs Nifty]))/_xlfn.STDEV.P(Table2[1M Return vs Nifty])</f>
        <v>0.98206843424393497</v>
      </c>
      <c r="K320">
        <v>11.898406235791301</v>
      </c>
      <c r="L320">
        <f>(Table2[[#This Row],[6M Return vs Nifty]]-AVERAGE(Table2[6M Return vs Nifty]))/_xlfn.STDEV.P(Table2[6M Return vs Nifty])</f>
        <v>0.14313084615364252</v>
      </c>
      <c r="M320">
        <v>12.9707760872276</v>
      </c>
      <c r="N320">
        <f>(Table2[[#This Row],[1W Return vs Nifty]]-AVERAGE(Table2[1W Return vs Nifty]))/_xlfn.STDEV.P(Table2[1W Return vs Nifty])</f>
        <v>2.226831361862764</v>
      </c>
      <c r="O320">
        <v>359.93</v>
      </c>
      <c r="P320">
        <v>352.37235195949</v>
      </c>
      <c r="Q320">
        <v>323.749690160184</v>
      </c>
      <c r="R320">
        <v>81.0871250940816</v>
      </c>
      <c r="S320" s="2">
        <f>(Table2[[#This Row],[Close Price]]-Table2[[#This Row],[20D EMA]])/Table2[[#This Row],[20D EMA]]</f>
        <v>8.5072097352262954E-2</v>
      </c>
      <c r="T320" s="2">
        <f>(Table2[[#This Row],[Close Price]]-Table2[[#This Row],[50D EMA]])/Table2[[#This Row],[50D EMA]]</f>
        <v>0.1083446184929374</v>
      </c>
      <c r="U320" s="2">
        <f>(Table2[[#This Row],[Close Price]]-Table2[[#This Row],[200D EMA]])/Table2[[#This Row],[200D EMA]]</f>
        <v>0.20633320083415285</v>
      </c>
      <c r="V320">
        <v>1.4412784092758599</v>
      </c>
      <c r="W320">
        <v>386.35</v>
      </c>
      <c r="X320">
        <v>398.9</v>
      </c>
      <c r="Y320">
        <v>337.5</v>
      </c>
      <c r="Z320">
        <v>398.9</v>
      </c>
      <c r="AA320">
        <v>330.55</v>
      </c>
      <c r="AB320">
        <v>398.9</v>
      </c>
      <c r="AC320" s="2">
        <f>(Table2[[#This Row],[Close Price]]/Table2[[#This Row],[Day Low]])-1</f>
        <v>1.0870971916655758E-2</v>
      </c>
      <c r="AD320" s="2">
        <f>(Table2[[#This Row],[Day High]]/Table2[[#This Row],[Close Price]])-1</f>
        <v>2.1380104980156078E-2</v>
      </c>
      <c r="AE320" s="2">
        <f>(Table2[[#This Row],[Close Price]]/Table2[[#This Row],[Current Week Low]])-1</f>
        <v>0.15718518518518532</v>
      </c>
      <c r="AF320" s="2">
        <f>(Table2[[#This Row],[Current Week High]]/Table2[[#This Row],[Close Price]])-1</f>
        <v>2.1380104980156078E-2</v>
      </c>
      <c r="AG320" s="2">
        <f>(Table2[[#This Row],[Close Price]]/Table2[[#This Row],[Current Month Low]])-1</f>
        <v>0.18151565572530637</v>
      </c>
      <c r="AH320" s="2">
        <f>(Table2[[#This Row],[Current Month High]]/Table2[[#This Row],[Close Price]])-1</f>
        <v>2.1380104980156078E-2</v>
      </c>
      <c r="AI320">
        <v>2.1380104980155998</v>
      </c>
      <c r="AJ320">
        <v>64.546029070992205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0.09</v>
      </c>
      <c r="AM320" t="s">
        <v>10656</v>
      </c>
      <c r="AN320">
        <v>10.34</v>
      </c>
      <c r="AO320" t="s">
        <v>10656</v>
      </c>
      <c r="AP320">
        <v>7.4855927815496007E-2</v>
      </c>
      <c r="AQ320">
        <f>(Table2[[#This Row],[Sharpe Ratio]]-AVERAGE(Table2[Sharpe Ratio]))/_xlfn.STDEV.P(Table2[Sharpe Ratio])</f>
        <v>9.7129533284224273E-2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3.0812309146454391</v>
      </c>
      <c r="AS320">
        <f>_xlfn.RANK.AVG(Table2[[#This Row],[1Y Return vs Nifty Z-Score]],Table2[1Y Return vs Nifty Z-Score])</f>
        <v>408</v>
      </c>
      <c r="AT320">
        <f>_xlfn.RANK.AVG(Table2[[#This Row],[6M Return vs Nifty Z-Score]],Table2[6M Return vs Nifty Z-Score])</f>
        <v>273</v>
      </c>
      <c r="AU320">
        <f>_xlfn.RANK.AVG(Table2[[#This Row],[Sharpe Ratio Z-Score]],Table2[Sharpe Ratio Z-Score])</f>
        <v>322</v>
      </c>
      <c r="AV320">
        <f>(Table2[[#This Row],[Rank 1Y]]+Table2[[#This Row],[Rank 6M]]+Table2[[#This Row],[Rank Sharpe]])/3</f>
        <v>334.33333333333331</v>
      </c>
    </row>
    <row r="321" spans="1:48" x14ac:dyDescent="0.3">
      <c r="A321" t="s">
        <v>873</v>
      </c>
      <c r="B321" t="s">
        <v>874</v>
      </c>
      <c r="C321" t="s">
        <v>10622</v>
      </c>
      <c r="D321" t="s">
        <v>444</v>
      </c>
      <c r="E321">
        <v>17801.257324949998</v>
      </c>
      <c r="F321">
        <v>287.95</v>
      </c>
      <c r="G321">
        <v>5.9236622098036698</v>
      </c>
      <c r="H321">
        <f>(Table2[[#This Row],[1Y Return vs Nifty]]-AVERAGE(Table2[1Y Return vs Nifty]))/_xlfn.STDEV.P(Table2[1Y Return vs Nifty])</f>
        <v>-0.40161794271311568</v>
      </c>
      <c r="I321">
        <v>-11.773064159524001</v>
      </c>
      <c r="J321">
        <f>(Table2[[#This Row],[1M Return vs Nifty]]-AVERAGE(Table2[1M Return vs Nifty]))/_xlfn.STDEV.P(Table2[1M Return vs Nifty])</f>
        <v>-1.2377398497118253</v>
      </c>
      <c r="K321">
        <v>22.115907628761999</v>
      </c>
      <c r="L321">
        <f>(Table2[[#This Row],[6M Return vs Nifty]]-AVERAGE(Table2[6M Return vs Nifty]))/_xlfn.STDEV.P(Table2[6M Return vs Nifty])</f>
        <v>0.48958359269757457</v>
      </c>
      <c r="M321">
        <v>2.6173539990983201</v>
      </c>
      <c r="N321">
        <f>(Table2[[#This Row],[1W Return vs Nifty]]-AVERAGE(Table2[1W Return vs Nifty]))/_xlfn.STDEV.P(Table2[1W Return vs Nifty])</f>
        <v>-4.3701553181170083E-2</v>
      </c>
      <c r="O321">
        <v>296.7</v>
      </c>
      <c r="P321">
        <v>303.90981492037099</v>
      </c>
      <c r="Q321">
        <v>269.051633545333</v>
      </c>
      <c r="R321">
        <v>40.786981629915402</v>
      </c>
      <c r="S321" s="2">
        <f>(Table2[[#This Row],[Close Price]]-Table2[[#This Row],[20D EMA]])/Table2[[#This Row],[20D EMA]]</f>
        <v>-2.9491068419278735E-2</v>
      </c>
      <c r="T321" s="2">
        <f>(Table2[[#This Row],[Close Price]]-Table2[[#This Row],[50D EMA]])/Table2[[#This Row],[50D EMA]]</f>
        <v>-5.2514970352480116E-2</v>
      </c>
      <c r="U321" s="2">
        <f>(Table2[[#This Row],[Close Price]]-Table2[[#This Row],[200D EMA]])/Table2[[#This Row],[200D EMA]]</f>
        <v>7.0240667955218952E-2</v>
      </c>
      <c r="V321">
        <v>0.52753538491255503</v>
      </c>
      <c r="W321">
        <v>287.05</v>
      </c>
      <c r="X321">
        <v>291.5</v>
      </c>
      <c r="Y321">
        <v>287</v>
      </c>
      <c r="Z321">
        <v>298</v>
      </c>
      <c r="AA321">
        <v>275.25</v>
      </c>
      <c r="AB321">
        <v>320</v>
      </c>
      <c r="AC321" s="2">
        <f>(Table2[[#This Row],[Close Price]]/Table2[[#This Row],[Day Low]])-1</f>
        <v>3.1353422748650051E-3</v>
      </c>
      <c r="AD321" s="2">
        <f>(Table2[[#This Row],[Day High]]/Table2[[#This Row],[Close Price]])-1</f>
        <v>1.2328529258551768E-2</v>
      </c>
      <c r="AE321" s="2">
        <f>(Table2[[#This Row],[Close Price]]/Table2[[#This Row],[Current Week Low]])-1</f>
        <v>3.3101045296166642E-3</v>
      </c>
      <c r="AF321" s="2">
        <f>(Table2[[#This Row],[Current Week High]]/Table2[[#This Row],[Close Price]])-1</f>
        <v>3.4901892689703118E-2</v>
      </c>
      <c r="AG321" s="2">
        <f>(Table2[[#This Row],[Close Price]]/Table2[[#This Row],[Current Month Low]])-1</f>
        <v>4.6139872842870133E-2</v>
      </c>
      <c r="AH321" s="2">
        <f>(Table2[[#This Row],[Current Month High]]/Table2[[#This Row],[Close Price]])-1</f>
        <v>0.11130404584129194</v>
      </c>
      <c r="AI321">
        <v>23.597846848411098</v>
      </c>
      <c r="AJ321">
        <v>54.978471474703902</v>
      </c>
      <c r="AK321" t="str">
        <f>IF(AND(Table2[[#This Row],[20D EMA]]&gt;Table2[[#This Row],[50D EMA]],Table2[[#This Row],[50D EMA]]&gt;Table2[[#This Row],[200D EMA]]),"Uptrend","Downtrend/NoTrend")</f>
        <v>Downtrend/NoTrend</v>
      </c>
      <c r="AL321">
        <v>-0.22</v>
      </c>
      <c r="AM321" t="s">
        <v>10655</v>
      </c>
      <c r="AN321">
        <v>-0.23</v>
      </c>
      <c r="AO321" t="s">
        <v>10655</v>
      </c>
      <c r="AP321">
        <v>5.2170686686044999E-2</v>
      </c>
      <c r="AQ321">
        <f>(Table2[[#This Row],[Sharpe Ratio]]-AVERAGE(Table2[Sharpe Ratio]))/_xlfn.STDEV.P(Table2[Sharpe Ratio])</f>
        <v>-0.1640564520284763</v>
      </c>
      <c r="AR3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1">
        <f>_xlfn.RANK.AVG(Table2[[#This Row],[1Y Return vs Nifty Z-Score]],Table2[1Y Return vs Nifty Z-Score])</f>
        <v>428</v>
      </c>
      <c r="AT321">
        <f>_xlfn.RANK.AVG(Table2[[#This Row],[6M Return vs Nifty Z-Score]],Table2[6M Return vs Nifty Z-Score])</f>
        <v>190</v>
      </c>
      <c r="AU321">
        <f>_xlfn.RANK.AVG(Table2[[#This Row],[Sharpe Ratio Z-Score]],Table2[Sharpe Ratio Z-Score])</f>
        <v>388</v>
      </c>
      <c r="AV321">
        <f>(Table2[[#This Row],[Rank 1Y]]+Table2[[#This Row],[Rank 6M]]+Table2[[#This Row],[Rank Sharpe]])/3</f>
        <v>335.33333333333331</v>
      </c>
    </row>
    <row r="322" spans="1:48" x14ac:dyDescent="0.3">
      <c r="A322" t="s">
        <v>1606</v>
      </c>
      <c r="B322" t="s">
        <v>1607</v>
      </c>
      <c r="C322" t="s">
        <v>10620</v>
      </c>
      <c r="D322" t="s">
        <v>72</v>
      </c>
      <c r="E322">
        <v>5765.4080000000004</v>
      </c>
      <c r="F322">
        <v>817.15</v>
      </c>
      <c r="G322">
        <v>88.970904670519104</v>
      </c>
      <c r="H322">
        <f>(Table2[[#This Row],[1Y Return vs Nifty]]-AVERAGE(Table2[1Y Return vs Nifty]))/_xlfn.STDEV.P(Table2[1Y Return vs Nifty])</f>
        <v>0.89330818815223145</v>
      </c>
      <c r="I322">
        <v>-5.1548837903364104</v>
      </c>
      <c r="J322">
        <f>(Table2[[#This Row],[1M Return vs Nifty]]-AVERAGE(Table2[1M Return vs Nifty]))/_xlfn.STDEV.P(Table2[1M Return vs Nifty])</f>
        <v>-0.67004576594693699</v>
      </c>
      <c r="K322">
        <v>-24.779573929233798</v>
      </c>
      <c r="L322">
        <f>(Table2[[#This Row],[6M Return vs Nifty]]-AVERAGE(Table2[6M Return vs Nifty]))/_xlfn.STDEV.P(Table2[6M Return vs Nifty])</f>
        <v>-1.1005378823477239</v>
      </c>
      <c r="M322">
        <v>-5.2589200405660996</v>
      </c>
      <c r="N322">
        <f>(Table2[[#This Row],[1W Return vs Nifty]]-AVERAGE(Table2[1W Return vs Nifty]))/_xlfn.STDEV.P(Table2[1W Return vs Nifty])</f>
        <v>-1.7709893332735385</v>
      </c>
      <c r="O322">
        <v>850.99</v>
      </c>
      <c r="P322">
        <v>869.15700164724797</v>
      </c>
      <c r="Q322">
        <v>787.37209010302104</v>
      </c>
      <c r="R322">
        <v>33.955165165085397</v>
      </c>
      <c r="S322" s="2">
        <f>(Table2[[#This Row],[Close Price]]-Table2[[#This Row],[20D EMA]])/Table2[[#This Row],[20D EMA]]</f>
        <v>-3.9765449652757412E-2</v>
      </c>
      <c r="T322" s="2">
        <f>(Table2[[#This Row],[Close Price]]-Table2[[#This Row],[50D EMA]])/Table2[[#This Row],[50D EMA]]</f>
        <v>-5.9836141857780613E-2</v>
      </c>
      <c r="U322" s="2">
        <f>(Table2[[#This Row],[Close Price]]-Table2[[#This Row],[200D EMA]])/Table2[[#This Row],[200D EMA]]</f>
        <v>3.7819361736688879E-2</v>
      </c>
      <c r="V322">
        <v>0.55405253621497796</v>
      </c>
      <c r="W322">
        <v>815.75</v>
      </c>
      <c r="X322">
        <v>835</v>
      </c>
      <c r="Y322">
        <v>810</v>
      </c>
      <c r="Z322">
        <v>835</v>
      </c>
      <c r="AA322">
        <v>810</v>
      </c>
      <c r="AB322">
        <v>944.85</v>
      </c>
      <c r="AC322" s="2">
        <f>(Table2[[#This Row],[Close Price]]/Table2[[#This Row],[Day Low]])-1</f>
        <v>1.7162120747777898E-3</v>
      </c>
      <c r="AD322" s="2">
        <f>(Table2[[#This Row],[Day High]]/Table2[[#This Row],[Close Price]])-1</f>
        <v>2.1844214648473415E-2</v>
      </c>
      <c r="AE322" s="2">
        <f>(Table2[[#This Row],[Close Price]]/Table2[[#This Row],[Current Week Low]])-1</f>
        <v>8.8271604938270354E-3</v>
      </c>
      <c r="AF322" s="2">
        <f>(Table2[[#This Row],[Current Week High]]/Table2[[#This Row],[Close Price]])-1</f>
        <v>2.1844214648473415E-2</v>
      </c>
      <c r="AG322" s="2">
        <f>(Table2[[#This Row],[Close Price]]/Table2[[#This Row],[Current Month Low]])-1</f>
        <v>8.8271604938270354E-3</v>
      </c>
      <c r="AH322" s="2">
        <f>(Table2[[#This Row],[Current Month High]]/Table2[[#This Row],[Close Price]])-1</f>
        <v>0.15627485773725769</v>
      </c>
      <c r="AI322">
        <v>42.568683840176199</v>
      </c>
      <c r="AJ322">
        <v>117.327127659574</v>
      </c>
      <c r="AK322" t="str">
        <f>IF(AND(Table2[[#This Row],[20D EMA]]&gt;Table2[[#This Row],[50D EMA]],Table2[[#This Row],[50D EMA]]&gt;Table2[[#This Row],[200D EMA]]),"Uptrend","Downtrend/NoTrend")</f>
        <v>Downtrend/NoTrend</v>
      </c>
      <c r="AL322">
        <v>-0.15</v>
      </c>
      <c r="AM322" t="s">
        <v>10655</v>
      </c>
      <c r="AN322">
        <v>-3.81</v>
      </c>
      <c r="AO322" t="s">
        <v>10655</v>
      </c>
      <c r="AP322">
        <v>0.108495561953388</v>
      </c>
      <c r="AQ322">
        <f>(Table2[[#This Row],[Sharpe Ratio]]-AVERAGE(Table2[Sharpe Ratio]))/_xlfn.STDEV.P(Table2[Sharpe Ratio])</f>
        <v>0.48443866249852363</v>
      </c>
      <c r="AR3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2">
        <f>_xlfn.RANK.AVG(Table2[[#This Row],[1Y Return vs Nifty Z-Score]],Table2[1Y Return vs Nifty Z-Score])</f>
        <v>116</v>
      </c>
      <c r="AT322">
        <f>_xlfn.RANK.AVG(Table2[[#This Row],[6M Return vs Nifty Z-Score]],Table2[6M Return vs Nifty Z-Score])</f>
        <v>674</v>
      </c>
      <c r="AU322">
        <f>_xlfn.RANK.AVG(Table2[[#This Row],[Sharpe Ratio Z-Score]],Table2[Sharpe Ratio Z-Score])</f>
        <v>218</v>
      </c>
      <c r="AV322">
        <f>(Table2[[#This Row],[Rank 1Y]]+Table2[[#This Row],[Rank 6M]]+Table2[[#This Row],[Rank Sharpe]])/3</f>
        <v>336</v>
      </c>
    </row>
    <row r="323" spans="1:48" x14ac:dyDescent="0.3">
      <c r="A323" t="s">
        <v>215</v>
      </c>
      <c r="B323" t="s">
        <v>216</v>
      </c>
      <c r="C323" t="s">
        <v>10623</v>
      </c>
      <c r="D323" t="s">
        <v>139</v>
      </c>
      <c r="E323">
        <v>121688.60456021001</v>
      </c>
      <c r="F323">
        <v>1161.25</v>
      </c>
      <c r="G323">
        <v>39.6381499401855</v>
      </c>
      <c r="H323">
        <f>(Table2[[#This Row],[1Y Return vs Nifty]]-AVERAGE(Table2[1Y Return vs Nifty]))/_xlfn.STDEV.P(Table2[1Y Return vs Nifty])</f>
        <v>0.12408007996912303</v>
      </c>
      <c r="I323">
        <v>-17.866273852578001</v>
      </c>
      <c r="J323">
        <f>(Table2[[#This Row],[1M Return vs Nifty]]-AVERAGE(Table2[1M Return vs Nifty]))/_xlfn.STDEV.P(Table2[1M Return vs Nifty])</f>
        <v>-1.7604030140447497</v>
      </c>
      <c r="K323">
        <v>-7.1490791789689299</v>
      </c>
      <c r="L323">
        <f>(Table2[[#This Row],[6M Return vs Nifty]]-AVERAGE(Table2[6M Return vs Nifty]))/_xlfn.STDEV.P(Table2[6M Return vs Nifty])</f>
        <v>-0.50272701898343475</v>
      </c>
      <c r="M323">
        <v>-5.51680761809311</v>
      </c>
      <c r="N323">
        <f>(Table2[[#This Row],[1W Return vs Nifty]]-AVERAGE(Table2[1W Return vs Nifty]))/_xlfn.STDEV.P(Table2[1W Return vs Nifty])</f>
        <v>-1.8275447627896766</v>
      </c>
      <c r="O323">
        <v>1277.6199999999999</v>
      </c>
      <c r="P323">
        <v>1327.8612257587099</v>
      </c>
      <c r="Q323">
        <v>1177.03659097738</v>
      </c>
      <c r="R323">
        <v>34.8932811436853</v>
      </c>
      <c r="S323" s="2">
        <f>(Table2[[#This Row],[Close Price]]-Table2[[#This Row],[20D EMA]])/Table2[[#This Row],[20D EMA]]</f>
        <v>-9.1083420735429868E-2</v>
      </c>
      <c r="T323" s="2">
        <f>(Table2[[#This Row],[Close Price]]-Table2[[#This Row],[50D EMA]])/Table2[[#This Row],[50D EMA]]</f>
        <v>-0.1254733721616971</v>
      </c>
      <c r="U323" s="2">
        <f>(Table2[[#This Row],[Close Price]]-Table2[[#This Row],[200D EMA]])/Table2[[#This Row],[200D EMA]]</f>
        <v>-1.3412149714284782E-2</v>
      </c>
      <c r="V323">
        <v>0.772913334634861</v>
      </c>
      <c r="W323">
        <v>1156.2</v>
      </c>
      <c r="X323">
        <v>1218.7</v>
      </c>
      <c r="Y323">
        <v>1156.2</v>
      </c>
      <c r="Z323">
        <v>1327.5</v>
      </c>
      <c r="AA323">
        <v>1147.9000000000001</v>
      </c>
      <c r="AB323">
        <v>1336</v>
      </c>
      <c r="AC323" s="2">
        <f>(Table2[[#This Row],[Close Price]]/Table2[[#This Row],[Day Low]])-1</f>
        <v>4.3677564435218308E-3</v>
      </c>
      <c r="AD323" s="2">
        <f>(Table2[[#This Row],[Day High]]/Table2[[#This Row],[Close Price]])-1</f>
        <v>4.9472551130247622E-2</v>
      </c>
      <c r="AE323" s="2">
        <f>(Table2[[#This Row],[Close Price]]/Table2[[#This Row],[Current Week Low]])-1</f>
        <v>4.3677564435218308E-3</v>
      </c>
      <c r="AF323" s="2">
        <f>(Table2[[#This Row],[Current Week High]]/Table2[[#This Row],[Close Price]])-1</f>
        <v>0.14316469321851444</v>
      </c>
      <c r="AG323" s="2">
        <f>(Table2[[#This Row],[Close Price]]/Table2[[#This Row],[Current Month Low]])-1</f>
        <v>1.162993292098613E-2</v>
      </c>
      <c r="AH323" s="2">
        <f>(Table2[[#This Row],[Current Month High]]/Table2[[#This Row],[Close Price]])-1</f>
        <v>0.15048439181916029</v>
      </c>
      <c r="AI323">
        <v>42.083961248654397</v>
      </c>
      <c r="AJ323">
        <v>81.1481163715778</v>
      </c>
      <c r="AK323" t="str">
        <f>IF(AND(Table2[[#This Row],[20D EMA]]&gt;Table2[[#This Row],[50D EMA]],Table2[[#This Row],[50D EMA]]&gt;Table2[[#This Row],[200D EMA]]),"Uptrend","Downtrend/NoTrend")</f>
        <v>Downtrend/NoTrend</v>
      </c>
      <c r="AL323">
        <v>-0.15</v>
      </c>
      <c r="AM323" t="s">
        <v>10655</v>
      </c>
      <c r="AN323">
        <v>-2.44</v>
      </c>
      <c r="AO323" t="s">
        <v>10655</v>
      </c>
      <c r="AP323">
        <v>9.5855937873904007E-2</v>
      </c>
      <c r="AQ323">
        <f>(Table2[[#This Row],[Sharpe Ratio]]-AVERAGE(Table2[Sharpe Ratio]))/_xlfn.STDEV.P(Table2[Sharpe Ratio])</f>
        <v>0.33891265065921039</v>
      </c>
      <c r="AR3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3">
        <f>_xlfn.RANK.AVG(Table2[[#This Row],[1Y Return vs Nifty Z-Score]],Table2[1Y Return vs Nifty Z-Score])</f>
        <v>267</v>
      </c>
      <c r="AT323">
        <f>_xlfn.RANK.AVG(Table2[[#This Row],[6M Return vs Nifty Z-Score]],Table2[6M Return vs Nifty Z-Score])</f>
        <v>490</v>
      </c>
      <c r="AU323">
        <f>_xlfn.RANK.AVG(Table2[[#This Row],[Sharpe Ratio Z-Score]],Table2[Sharpe Ratio Z-Score])</f>
        <v>252</v>
      </c>
      <c r="AV323">
        <f>(Table2[[#This Row],[Rank 1Y]]+Table2[[#This Row],[Rank 6M]]+Table2[[#This Row],[Rank Sharpe]])/3</f>
        <v>336.33333333333331</v>
      </c>
    </row>
    <row r="324" spans="1:48" x14ac:dyDescent="0.3">
      <c r="A324" t="s">
        <v>251</v>
      </c>
      <c r="B324" t="s">
        <v>252</v>
      </c>
      <c r="C324" t="s">
        <v>10611</v>
      </c>
      <c r="D324" t="s">
        <v>253</v>
      </c>
      <c r="E324">
        <v>107255.211695625</v>
      </c>
      <c r="F324">
        <v>98.62</v>
      </c>
      <c r="G324">
        <v>30.633723038182101</v>
      </c>
      <c r="H324">
        <f>(Table2[[#This Row],[1Y Return vs Nifty]]-AVERAGE(Table2[1Y Return vs Nifty]))/_xlfn.STDEV.P(Table2[1Y Return vs Nifty])</f>
        <v>-1.6322747907874437E-2</v>
      </c>
      <c r="I324">
        <v>9.7735324473819603</v>
      </c>
      <c r="J324">
        <f>(Table2[[#This Row],[1M Return vs Nifty]]-AVERAGE(Table2[1M Return vs Nifty]))/_xlfn.STDEV.P(Table2[1M Return vs Nifty])</f>
        <v>0.61048348913178596</v>
      </c>
      <c r="K324">
        <v>-3.4973955549612601</v>
      </c>
      <c r="L324">
        <f>(Table2[[#This Row],[6M Return vs Nifty]]-AVERAGE(Table2[6M Return vs Nifty]))/_xlfn.STDEV.P(Table2[6M Return vs Nifty])</f>
        <v>-0.37890654934128448</v>
      </c>
      <c r="M324">
        <v>4.7426293399240702</v>
      </c>
      <c r="N324">
        <f>(Table2[[#This Row],[1W Return vs Nifty]]-AVERAGE(Table2[1W Return vs Nifty]))/_xlfn.STDEV.P(Table2[1W Return vs Nifty])</f>
        <v>0.42237696402801128</v>
      </c>
      <c r="O324">
        <v>96.03</v>
      </c>
      <c r="P324">
        <v>92.811630532972401</v>
      </c>
      <c r="Q324">
        <v>82.697643705930602</v>
      </c>
      <c r="R324">
        <v>63.657928413692503</v>
      </c>
      <c r="S324" s="2">
        <f>(Table2[[#This Row],[Close Price]]-Table2[[#This Row],[20D EMA]])/Table2[[#This Row],[20D EMA]]</f>
        <v>2.6970738310944532E-2</v>
      </c>
      <c r="T324" s="2">
        <f>(Table2[[#This Row],[Close Price]]-Table2[[#This Row],[50D EMA]])/Table2[[#This Row],[50D EMA]]</f>
        <v>6.258234483838869E-2</v>
      </c>
      <c r="U324" s="2">
        <f>(Table2[[#This Row],[Close Price]]-Table2[[#This Row],[200D EMA]])/Table2[[#This Row],[200D EMA]]</f>
        <v>0.19253700082058736</v>
      </c>
      <c r="V324">
        <v>0.68438101842830001</v>
      </c>
      <c r="W324">
        <v>98.15</v>
      </c>
      <c r="X324">
        <v>100.6</v>
      </c>
      <c r="Y324">
        <v>94.8</v>
      </c>
      <c r="Z324">
        <v>101.75</v>
      </c>
      <c r="AA324">
        <v>91.1</v>
      </c>
      <c r="AB324">
        <v>104.29</v>
      </c>
      <c r="AC324" s="2">
        <f>(Table2[[#This Row],[Close Price]]/Table2[[#This Row],[Day Low]])-1</f>
        <v>4.7885888945491395E-3</v>
      </c>
      <c r="AD324" s="2">
        <f>(Table2[[#This Row],[Day High]]/Table2[[#This Row],[Close Price]])-1</f>
        <v>2.007706347596816E-2</v>
      </c>
      <c r="AE324" s="2">
        <f>(Table2[[#This Row],[Close Price]]/Table2[[#This Row],[Current Week Low]])-1</f>
        <v>4.029535864978917E-2</v>
      </c>
      <c r="AF324" s="2">
        <f>(Table2[[#This Row],[Current Week High]]/Table2[[#This Row],[Close Price]])-1</f>
        <v>3.173798418170759E-2</v>
      </c>
      <c r="AG324" s="2">
        <f>(Table2[[#This Row],[Close Price]]/Table2[[#This Row],[Current Month Low]])-1</f>
        <v>8.2546652030735634E-2</v>
      </c>
      <c r="AH324" s="2">
        <f>(Table2[[#This Row],[Current Month High]]/Table2[[#This Row],[Close Price]])-1</f>
        <v>5.7493409044818478E-2</v>
      </c>
      <c r="AI324">
        <v>9.4098560129791196</v>
      </c>
      <c r="AJ324">
        <v>66.447257383966203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0.16</v>
      </c>
      <c r="AM324" t="s">
        <v>10656</v>
      </c>
      <c r="AN324">
        <v>7.46</v>
      </c>
      <c r="AO324" t="s">
        <v>10656</v>
      </c>
      <c r="AP324">
        <v>9.0993839292393006E-2</v>
      </c>
      <c r="AQ324">
        <f>(Table2[[#This Row],[Sharpe Ratio]]-AVERAGE(Table2[Sharpe Ratio]))/_xlfn.STDEV.P(Table2[Sharpe Ratio])</f>
        <v>0.28293299404225791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0.92056414995289626</v>
      </c>
      <c r="AS324">
        <f>_xlfn.RANK.AVG(Table2[[#This Row],[1Y Return vs Nifty Z-Score]],Table2[1Y Return vs Nifty Z-Score])</f>
        <v>298</v>
      </c>
      <c r="AT324">
        <f>_xlfn.RANK.AVG(Table2[[#This Row],[6M Return vs Nifty Z-Score]],Table2[6M Return vs Nifty Z-Score])</f>
        <v>448</v>
      </c>
      <c r="AU324">
        <f>_xlfn.RANK.AVG(Table2[[#This Row],[Sharpe Ratio Z-Score]],Table2[Sharpe Ratio Z-Score])</f>
        <v>264</v>
      </c>
      <c r="AV324">
        <f>(Table2[[#This Row],[Rank 1Y]]+Table2[[#This Row],[Rank 6M]]+Table2[[#This Row],[Rank Sharpe]])/3</f>
        <v>336.66666666666669</v>
      </c>
    </row>
    <row r="325" spans="1:48" x14ac:dyDescent="0.3">
      <c r="A325" t="s">
        <v>1276</v>
      </c>
      <c r="B325" t="s">
        <v>1277</v>
      </c>
      <c r="C325" t="s">
        <v>10623</v>
      </c>
      <c r="D325" t="s">
        <v>139</v>
      </c>
      <c r="E325">
        <v>9040.1771113289997</v>
      </c>
      <c r="F325">
        <v>139.72999999999999</v>
      </c>
      <c r="G325">
        <v>95.190032094786801</v>
      </c>
      <c r="H325">
        <f>(Table2[[#This Row],[1Y Return vs Nifty]]-AVERAGE(Table2[1Y Return vs Nifty]))/_xlfn.STDEV.P(Table2[1Y Return vs Nifty])</f>
        <v>0.99028083136401623</v>
      </c>
      <c r="I325">
        <v>6.61801459943801</v>
      </c>
      <c r="J325">
        <f>(Table2[[#This Row],[1M Return vs Nifty]]-AVERAGE(Table2[1M Return vs Nifty]))/_xlfn.STDEV.P(Table2[1M Return vs Nifty])</f>
        <v>0.33980957068852186</v>
      </c>
      <c r="K325">
        <v>0.842620950264933</v>
      </c>
      <c r="L325">
        <f>(Table2[[#This Row],[6M Return vs Nifty]]-AVERAGE(Table2[6M Return vs Nifty]))/_xlfn.STDEV.P(Table2[6M Return vs Nifty])</f>
        <v>-0.23174624268196306</v>
      </c>
      <c r="M325">
        <v>5.3054210136453399</v>
      </c>
      <c r="N325">
        <f>(Table2[[#This Row],[1W Return vs Nifty]]-AVERAGE(Table2[1W Return vs Nifty]))/_xlfn.STDEV.P(Table2[1W Return vs Nifty])</f>
        <v>0.54579867026385709</v>
      </c>
      <c r="O325">
        <v>133.26</v>
      </c>
      <c r="P325">
        <v>134.43516484906399</v>
      </c>
      <c r="Q325">
        <v>119.002789461467</v>
      </c>
      <c r="R325">
        <v>73.772844354686001</v>
      </c>
      <c r="S325" s="2">
        <f>(Table2[[#This Row],[Close Price]]-Table2[[#This Row],[20D EMA]])/Table2[[#This Row],[20D EMA]]</f>
        <v>4.8551703436890283E-2</v>
      </c>
      <c r="T325" s="2">
        <f>(Table2[[#This Row],[Close Price]]-Table2[[#This Row],[50D EMA]])/Table2[[#This Row],[50D EMA]]</f>
        <v>3.9385789848070847E-2</v>
      </c>
      <c r="U325" s="2">
        <f>(Table2[[#This Row],[Close Price]]-Table2[[#This Row],[200D EMA]])/Table2[[#This Row],[200D EMA]]</f>
        <v>0.17417415702885217</v>
      </c>
      <c r="V325">
        <v>0.56219535895903305</v>
      </c>
      <c r="W325">
        <v>138.55000000000001</v>
      </c>
      <c r="X325">
        <v>145.74</v>
      </c>
      <c r="Y325">
        <v>129.30000000000001</v>
      </c>
      <c r="Z325">
        <v>145.74</v>
      </c>
      <c r="AA325">
        <v>120.5</v>
      </c>
      <c r="AB325">
        <v>145.74</v>
      </c>
      <c r="AC325" s="2">
        <f>(Table2[[#This Row],[Close Price]]/Table2[[#This Row],[Day Low]])-1</f>
        <v>8.5167809455068966E-3</v>
      </c>
      <c r="AD325" s="2">
        <f>(Table2[[#This Row],[Day High]]/Table2[[#This Row],[Close Price]])-1</f>
        <v>4.3011522221427123E-2</v>
      </c>
      <c r="AE325" s="2">
        <f>(Table2[[#This Row],[Close Price]]/Table2[[#This Row],[Current Week Low]])-1</f>
        <v>8.0665119876256686E-2</v>
      </c>
      <c r="AF325" s="2">
        <f>(Table2[[#This Row],[Current Week High]]/Table2[[#This Row],[Close Price]])-1</f>
        <v>4.3011522221427123E-2</v>
      </c>
      <c r="AG325" s="2">
        <f>(Table2[[#This Row],[Close Price]]/Table2[[#This Row],[Current Month Low]])-1</f>
        <v>0.15958506224066382</v>
      </c>
      <c r="AH325" s="2">
        <f>(Table2[[#This Row],[Current Month High]]/Table2[[#This Row],[Close Price]])-1</f>
        <v>4.3011522221427123E-2</v>
      </c>
      <c r="AI325">
        <v>17.626851785586499</v>
      </c>
      <c r="AJ325">
        <v>123.210862619808</v>
      </c>
      <c r="AK325" t="str">
        <f>IF(AND(Table2[[#This Row],[20D EMA]]&gt;Table2[[#This Row],[50D EMA]],Table2[[#This Row],[50D EMA]]&gt;Table2[[#This Row],[200D EMA]]),"Uptrend","Downtrend/NoTrend")</f>
        <v>Downtrend/NoTrend</v>
      </c>
      <c r="AL325">
        <v>0.15</v>
      </c>
      <c r="AM325" t="s">
        <v>10656</v>
      </c>
      <c r="AN325">
        <v>8.1199999999999992</v>
      </c>
      <c r="AO325" t="s">
        <v>10656</v>
      </c>
      <c r="AP325">
        <v>7.4274880800550003E-3</v>
      </c>
      <c r="AQ325">
        <f>(Table2[[#This Row],[Sharpe Ratio]]-AVERAGE(Table2[Sharpe Ratio]))/_xlfn.STDEV.P(Table2[Sharpe Ratio])</f>
        <v>-0.67920620720457048</v>
      </c>
      <c r="AR3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5">
        <f>_xlfn.RANK.AVG(Table2[[#This Row],[1Y Return vs Nifty Z-Score]],Table2[1Y Return vs Nifty Z-Score])</f>
        <v>106</v>
      </c>
      <c r="AT325">
        <f>_xlfn.RANK.AVG(Table2[[#This Row],[6M Return vs Nifty Z-Score]],Table2[6M Return vs Nifty Z-Score])</f>
        <v>399</v>
      </c>
      <c r="AU325">
        <f>_xlfn.RANK.AVG(Table2[[#This Row],[Sharpe Ratio Z-Score]],Table2[Sharpe Ratio Z-Score])</f>
        <v>510</v>
      </c>
      <c r="AV325">
        <f>(Table2[[#This Row],[Rank 1Y]]+Table2[[#This Row],[Rank 6M]]+Table2[[#This Row],[Rank Sharpe]])/3</f>
        <v>338.33333333333331</v>
      </c>
    </row>
    <row r="326" spans="1:48" x14ac:dyDescent="0.3">
      <c r="A326" t="s">
        <v>1590</v>
      </c>
      <c r="B326" t="s">
        <v>1591</v>
      </c>
      <c r="C326" t="s">
        <v>10615</v>
      </c>
      <c r="D326" t="s">
        <v>201</v>
      </c>
      <c r="E326">
        <v>6039.31717312</v>
      </c>
      <c r="F326">
        <v>667.9</v>
      </c>
      <c r="G326">
        <v>44.075975066477802</v>
      </c>
      <c r="H326">
        <f>(Table2[[#This Row],[1Y Return vs Nifty]]-AVERAGE(Table2[1Y Return vs Nifty]))/_xlfn.STDEV.P(Table2[1Y Return vs Nifty])</f>
        <v>0.19327750964856247</v>
      </c>
      <c r="I326">
        <v>14.298796430975701</v>
      </c>
      <c r="J326">
        <f>(Table2[[#This Row],[1M Return vs Nifty]]-AVERAGE(Table2[1M Return vs Nifty]))/_xlfn.STDEV.P(Table2[1M Return vs Nifty])</f>
        <v>0.9986514518728572</v>
      </c>
      <c r="K326">
        <v>17.824037796626101</v>
      </c>
      <c r="L326">
        <f>(Table2[[#This Row],[6M Return vs Nifty]]-AVERAGE(Table2[6M Return vs Nifty]))/_xlfn.STDEV.P(Table2[6M Return vs Nifty])</f>
        <v>0.34405583263526762</v>
      </c>
      <c r="M326">
        <v>13.264163951298199</v>
      </c>
      <c r="N326">
        <f>(Table2[[#This Row],[1W Return vs Nifty]]-AVERAGE(Table2[1W Return vs Nifty]))/_xlfn.STDEV.P(Table2[1W Return vs Nifty])</f>
        <v>2.2911720983435555</v>
      </c>
      <c r="O326">
        <v>616.98</v>
      </c>
      <c r="P326">
        <v>604.090713278782</v>
      </c>
      <c r="Q326">
        <v>530.366346542467</v>
      </c>
      <c r="R326">
        <v>74.8229628137818</v>
      </c>
      <c r="S326" s="2">
        <f>(Table2[[#This Row],[Close Price]]-Table2[[#This Row],[20D EMA]])/Table2[[#This Row],[20D EMA]]</f>
        <v>8.2531038283250605E-2</v>
      </c>
      <c r="T326" s="2">
        <f>(Table2[[#This Row],[Close Price]]-Table2[[#This Row],[50D EMA]])/Table2[[#This Row],[50D EMA]]</f>
        <v>0.10562865033114754</v>
      </c>
      <c r="U326" s="2">
        <f>(Table2[[#This Row],[Close Price]]-Table2[[#This Row],[200D EMA]])/Table2[[#This Row],[200D EMA]]</f>
        <v>0.25931821344648703</v>
      </c>
      <c r="V326">
        <v>1.03199293075335</v>
      </c>
      <c r="W326">
        <v>655.29999999999995</v>
      </c>
      <c r="X326">
        <v>677.9</v>
      </c>
      <c r="Y326">
        <v>585.70000000000005</v>
      </c>
      <c r="Z326">
        <v>688.55</v>
      </c>
      <c r="AA326">
        <v>558.5</v>
      </c>
      <c r="AB326">
        <v>688.55</v>
      </c>
      <c r="AC326" s="2">
        <f>(Table2[[#This Row],[Close Price]]/Table2[[#This Row],[Day Low]])-1</f>
        <v>1.9227834579581993E-2</v>
      </c>
      <c r="AD326" s="2">
        <f>(Table2[[#This Row],[Day High]]/Table2[[#This Row],[Close Price]])-1</f>
        <v>1.4972301242700992E-2</v>
      </c>
      <c r="AE326" s="2">
        <f>(Table2[[#This Row],[Close Price]]/Table2[[#This Row],[Current Week Low]])-1</f>
        <v>0.14034488646064536</v>
      </c>
      <c r="AF326" s="2">
        <f>(Table2[[#This Row],[Current Week High]]/Table2[[#This Row],[Close Price]])-1</f>
        <v>3.0917802066177558E-2</v>
      </c>
      <c r="AG326" s="2">
        <f>(Table2[[#This Row],[Close Price]]/Table2[[#This Row],[Current Month Low]])-1</f>
        <v>0.19588182632050133</v>
      </c>
      <c r="AH326" s="2">
        <f>(Table2[[#This Row],[Current Month High]]/Table2[[#This Row],[Close Price]])-1</f>
        <v>3.0917802066177558E-2</v>
      </c>
      <c r="AI326">
        <v>3.09178020661775</v>
      </c>
      <c r="AJ326">
        <v>79.978442468337306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0.02</v>
      </c>
      <c r="AM326" t="s">
        <v>10656</v>
      </c>
      <c r="AN326">
        <v>12.09</v>
      </c>
      <c r="AO326" t="s">
        <v>10656</v>
      </c>
      <c r="AQ326">
        <f>(Table2[[#This Row],[Sharpe Ratio]]-AVERAGE(Table2[Sharpe Ratio]))/_xlfn.STDEV.P(Table2[Sharpe Ratio])</f>
        <v>-0.76472241492382476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3.0624344775764181</v>
      </c>
      <c r="AS326">
        <f>_xlfn.RANK.AVG(Table2[[#This Row],[1Y Return vs Nifty Z-Score]],Table2[1Y Return vs Nifty Z-Score])</f>
        <v>240</v>
      </c>
      <c r="AT326">
        <f>_xlfn.RANK.AVG(Table2[[#This Row],[6M Return vs Nifty Z-Score]],Table2[6M Return vs Nifty Z-Score])</f>
        <v>223</v>
      </c>
      <c r="AU326">
        <f>_xlfn.RANK.AVG(Table2[[#This Row],[Sharpe Ratio Z-Score]],Table2[Sharpe Ratio Z-Score])</f>
        <v>557.5</v>
      </c>
      <c r="AV326">
        <f>(Table2[[#This Row],[Rank 1Y]]+Table2[[#This Row],[Rank 6M]]+Table2[[#This Row],[Rank Sharpe]])/3</f>
        <v>340.16666666666669</v>
      </c>
    </row>
    <row r="327" spans="1:48" x14ac:dyDescent="0.3">
      <c r="A327" t="s">
        <v>41</v>
      </c>
      <c r="B327" t="s">
        <v>42</v>
      </c>
      <c r="C327" t="s">
        <v>10613</v>
      </c>
      <c r="D327" t="s">
        <v>43</v>
      </c>
      <c r="E327">
        <v>630964.24421180401</v>
      </c>
      <c r="F327">
        <v>505.8</v>
      </c>
      <c r="G327">
        <v>-15.3771200513126</v>
      </c>
      <c r="H327">
        <f>(Table2[[#This Row],[1Y Return vs Nifty]]-AVERAGE(Table2[1Y Return vs Nifty]))/_xlfn.STDEV.P(Table2[1Y Return vs Nifty])</f>
        <v>-0.7337534687161652</v>
      </c>
      <c r="I327">
        <v>6.5887431256565296</v>
      </c>
      <c r="J327">
        <f>(Table2[[#This Row],[1M Return vs Nifty]]-AVERAGE(Table2[1M Return vs Nifty]))/_xlfn.STDEV.P(Table2[1M Return vs Nifty])</f>
        <v>0.33729872305943776</v>
      </c>
      <c r="K327">
        <v>11.193977161265099</v>
      </c>
      <c r="L327">
        <f>(Table2[[#This Row],[6M Return vs Nifty]]-AVERAGE(Table2[6M Return vs Nifty]))/_xlfn.STDEV.P(Table2[6M Return vs Nifty])</f>
        <v>0.11924522302244314</v>
      </c>
      <c r="M327">
        <v>1.03825136685304</v>
      </c>
      <c r="N327">
        <f>(Table2[[#This Row],[1W Return vs Nifty]]-AVERAGE(Table2[1W Return vs Nifty]))/_xlfn.STDEV.P(Table2[1W Return vs Nifty])</f>
        <v>-0.39000294727349366</v>
      </c>
      <c r="O327">
        <v>493.12</v>
      </c>
      <c r="P327">
        <v>473.74873058774</v>
      </c>
      <c r="Q327">
        <v>445.438072735346</v>
      </c>
      <c r="R327">
        <v>67.063438976699999</v>
      </c>
      <c r="S327" s="2">
        <f>(Table2[[#This Row],[Close Price]]-Table2[[#This Row],[20D EMA]])/Table2[[#This Row],[20D EMA]]</f>
        <v>2.5713822193380934E-2</v>
      </c>
      <c r="T327" s="2">
        <f>(Table2[[#This Row],[Close Price]]-Table2[[#This Row],[50D EMA]])/Table2[[#This Row],[50D EMA]]</f>
        <v>6.7654575818064389E-2</v>
      </c>
      <c r="U327" s="2">
        <f>(Table2[[#This Row],[Close Price]]-Table2[[#This Row],[200D EMA]])/Table2[[#This Row],[200D EMA]]</f>
        <v>0.13551137848182465</v>
      </c>
      <c r="V327">
        <v>0.53445145623169699</v>
      </c>
      <c r="W327">
        <v>499.95</v>
      </c>
      <c r="X327">
        <v>506.95</v>
      </c>
      <c r="Y327">
        <v>497.7</v>
      </c>
      <c r="Z327">
        <v>509.3</v>
      </c>
      <c r="AA327">
        <v>479.55</v>
      </c>
      <c r="AB327">
        <v>509.3</v>
      </c>
      <c r="AC327" s="2">
        <f>(Table2[[#This Row],[Close Price]]/Table2[[#This Row],[Day Low]])-1</f>
        <v>1.1701170117011772E-2</v>
      </c>
      <c r="AD327" s="2">
        <f>(Table2[[#This Row],[Day High]]/Table2[[#This Row],[Close Price]])-1</f>
        <v>2.2736259391062941E-3</v>
      </c>
      <c r="AE327" s="2">
        <f>(Table2[[#This Row],[Close Price]]/Table2[[#This Row],[Current Week Low]])-1</f>
        <v>1.6274864376130349E-2</v>
      </c>
      <c r="AF327" s="2">
        <f>(Table2[[#This Row],[Current Week High]]/Table2[[#This Row],[Close Price]])-1</f>
        <v>6.9197311190194455E-3</v>
      </c>
      <c r="AG327" s="2">
        <f>(Table2[[#This Row],[Close Price]]/Table2[[#This Row],[Current Month Low]])-1</f>
        <v>5.4738817641538873E-2</v>
      </c>
      <c r="AH327" s="2">
        <f>(Table2[[#This Row],[Current Month High]]/Table2[[#This Row],[Close Price]])-1</f>
        <v>6.9197311190194455E-3</v>
      </c>
      <c r="AI327">
        <v>0.95887702649268802</v>
      </c>
      <c r="AJ327">
        <v>26.655815700513301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0.06</v>
      </c>
      <c r="AM327" t="s">
        <v>10656</v>
      </c>
      <c r="AN327">
        <v>4.01</v>
      </c>
      <c r="AO327" t="s">
        <v>10656</v>
      </c>
      <c r="AP327">
        <v>0.13524681297015301</v>
      </c>
      <c r="AQ327">
        <f>(Table2[[#This Row],[Sharpe Ratio]]-AVERAGE(Table2[Sharpe Ratio]))/_xlfn.STDEV.P(Table2[Sharpe Ratio])</f>
        <v>0.79243855614260061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0.12522608623482262</v>
      </c>
      <c r="AS327">
        <f>_xlfn.RANK.AVG(Table2[[#This Row],[1Y Return vs Nifty Z-Score]],Table2[1Y Return vs Nifty Z-Score])</f>
        <v>586</v>
      </c>
      <c r="AT327">
        <f>_xlfn.RANK.AVG(Table2[[#This Row],[6M Return vs Nifty Z-Score]],Table2[6M Return vs Nifty Z-Score])</f>
        <v>279</v>
      </c>
      <c r="AU327">
        <f>_xlfn.RANK.AVG(Table2[[#This Row],[Sharpe Ratio Z-Score]],Table2[Sharpe Ratio Z-Score])</f>
        <v>158</v>
      </c>
      <c r="AV327">
        <f>(Table2[[#This Row],[Rank 1Y]]+Table2[[#This Row],[Rank 6M]]+Table2[[#This Row],[Rank Sharpe]])/3</f>
        <v>341</v>
      </c>
    </row>
    <row r="328" spans="1:48" x14ac:dyDescent="0.3">
      <c r="A328" t="s">
        <v>1474</v>
      </c>
      <c r="B328" t="s">
        <v>1475</v>
      </c>
      <c r="C328" t="s">
        <v>622</v>
      </c>
      <c r="D328" t="s">
        <v>471</v>
      </c>
      <c r="E328">
        <v>7020.0835710450001</v>
      </c>
      <c r="F328">
        <v>2340.1999999999998</v>
      </c>
      <c r="G328">
        <v>30.3446879337545</v>
      </c>
      <c r="H328">
        <f>(Table2[[#This Row],[1Y Return vs Nifty]]-AVERAGE(Table2[1Y Return vs Nifty]))/_xlfn.STDEV.P(Table2[1Y Return vs Nifty])</f>
        <v>-2.0829569547831276E-2</v>
      </c>
      <c r="I328">
        <v>21.205196085113101</v>
      </c>
      <c r="J328">
        <f>(Table2[[#This Row],[1M Return vs Nifty]]-AVERAGE(Table2[1M Return vs Nifty]))/_xlfn.STDEV.P(Table2[1M Return vs Nifty])</f>
        <v>1.5910684011031118</v>
      </c>
      <c r="K328">
        <v>83.688059502529697</v>
      </c>
      <c r="L328">
        <f>(Table2[[#This Row],[6M Return vs Nifty]]-AVERAGE(Table2[6M Return vs Nifty]))/_xlfn.STDEV.P(Table2[6M Return vs Nifty])</f>
        <v>2.5773583144081611</v>
      </c>
      <c r="M328">
        <v>1.2368221843373199</v>
      </c>
      <c r="N328">
        <f>(Table2[[#This Row],[1W Return vs Nifty]]-AVERAGE(Table2[1W Return vs Nifty]))/_xlfn.STDEV.P(Table2[1W Return vs Nifty])</f>
        <v>-0.34645584050749262</v>
      </c>
      <c r="O328">
        <v>2194.9299999999998</v>
      </c>
      <c r="P328">
        <v>1954.62601166132</v>
      </c>
      <c r="Q328">
        <v>1579.8490113482501</v>
      </c>
      <c r="R328">
        <v>62.666397484564897</v>
      </c>
      <c r="S328" s="2">
        <f>(Table2[[#This Row],[Close Price]]-Table2[[#This Row],[20D EMA]])/Table2[[#This Row],[20D EMA]]</f>
        <v>6.618434300866087E-2</v>
      </c>
      <c r="T328" s="2">
        <f>(Table2[[#This Row],[Close Price]]-Table2[[#This Row],[50D EMA]])/Table2[[#This Row],[50D EMA]]</f>
        <v>0.19726228242044319</v>
      </c>
      <c r="U328" s="2">
        <f>(Table2[[#This Row],[Close Price]]-Table2[[#This Row],[200D EMA]])/Table2[[#This Row],[200D EMA]]</f>
        <v>0.48128079531021944</v>
      </c>
      <c r="V328">
        <v>0.86222994884516702</v>
      </c>
      <c r="W328">
        <v>2317.15</v>
      </c>
      <c r="X328">
        <v>2402.8000000000002</v>
      </c>
      <c r="Y328">
        <v>2187.9499999999998</v>
      </c>
      <c r="Z328">
        <v>2445</v>
      </c>
      <c r="AA328">
        <v>1937.15</v>
      </c>
      <c r="AB328">
        <v>2493</v>
      </c>
      <c r="AC328" s="2">
        <f>(Table2[[#This Row],[Close Price]]/Table2[[#This Row],[Day Low]])-1</f>
        <v>9.9475648965323682E-3</v>
      </c>
      <c r="AD328" s="2">
        <f>(Table2[[#This Row],[Day High]]/Table2[[#This Row],[Close Price]])-1</f>
        <v>2.674985044013356E-2</v>
      </c>
      <c r="AE328" s="2">
        <f>(Table2[[#This Row],[Close Price]]/Table2[[#This Row],[Current Week Low]])-1</f>
        <v>6.9585685230466821E-2</v>
      </c>
      <c r="AF328" s="2">
        <f>(Table2[[#This Row],[Current Week High]]/Table2[[#This Row],[Close Price]])-1</f>
        <v>4.478249722245975E-2</v>
      </c>
      <c r="AG328" s="2">
        <f>(Table2[[#This Row],[Close Price]]/Table2[[#This Row],[Current Month Low]])-1</f>
        <v>0.2080633920966366</v>
      </c>
      <c r="AH328" s="2">
        <f>(Table2[[#This Row],[Current Month High]]/Table2[[#This Row],[Close Price]])-1</f>
        <v>6.5293564652593838E-2</v>
      </c>
      <c r="AI328">
        <v>6.5293564652593803</v>
      </c>
      <c r="AJ328">
        <v>118.35316071845099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0.56999999999999995</v>
      </c>
      <c r="AM328" t="s">
        <v>10656</v>
      </c>
      <c r="AN328">
        <v>-0.97</v>
      </c>
      <c r="AO328" t="s">
        <v>10655</v>
      </c>
      <c r="AP328">
        <v>-8.0862998227220997E-2</v>
      </c>
      <c r="AQ328">
        <f>(Table2[[#This Row],[Sharpe Ratio]]-AVERAGE(Table2[Sharpe Ratio]))/_xlfn.STDEV.P(Table2[Sharpe Ratio])</f>
        <v>-1.6957366257402382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2.1054046797157104</v>
      </c>
      <c r="AS328">
        <f>_xlfn.RANK.AVG(Table2[[#This Row],[1Y Return vs Nifty Z-Score]],Table2[1Y Return vs Nifty Z-Score])</f>
        <v>301</v>
      </c>
      <c r="AT328">
        <f>_xlfn.RANK.AVG(Table2[[#This Row],[6M Return vs Nifty Z-Score]],Table2[6M Return vs Nifty Z-Score])</f>
        <v>16</v>
      </c>
      <c r="AU328">
        <f>_xlfn.RANK.AVG(Table2[[#This Row],[Sharpe Ratio Z-Score]],Table2[Sharpe Ratio Z-Score])</f>
        <v>706</v>
      </c>
      <c r="AV328">
        <f>(Table2[[#This Row],[Rank 1Y]]+Table2[[#This Row],[Rank 6M]]+Table2[[#This Row],[Rank Sharpe]])/3</f>
        <v>341</v>
      </c>
    </row>
    <row r="329" spans="1:48" x14ac:dyDescent="0.3">
      <c r="A329" t="s">
        <v>246</v>
      </c>
      <c r="B329" t="s">
        <v>247</v>
      </c>
      <c r="C329" t="s">
        <v>10611</v>
      </c>
      <c r="D329" t="s">
        <v>248</v>
      </c>
      <c r="E329">
        <v>109968.0042959</v>
      </c>
      <c r="F329">
        <v>9874.15</v>
      </c>
      <c r="G329">
        <v>11.958329425680899</v>
      </c>
      <c r="H329">
        <f>(Table2[[#This Row],[1Y Return vs Nifty]]-AVERAGE(Table2[1Y Return vs Nifty]))/_xlfn.STDEV.P(Table2[1Y Return vs Nifty])</f>
        <v>-0.30752152196064586</v>
      </c>
      <c r="I329">
        <v>-2.09816803652831</v>
      </c>
      <c r="J329">
        <f>(Table2[[#This Row],[1M Return vs Nifty]]-AVERAGE(Table2[1M Return vs Nifty]))/_xlfn.STDEV.P(Table2[1M Return vs Nifty])</f>
        <v>-0.40784689066895735</v>
      </c>
      <c r="K329">
        <v>1.0206156393246399</v>
      </c>
      <c r="L329">
        <f>(Table2[[#This Row],[6M Return vs Nifty]]-AVERAGE(Table2[6M Return vs Nifty]))/_xlfn.STDEV.P(Table2[6M Return vs Nifty])</f>
        <v>-0.2257108386704311</v>
      </c>
      <c r="M329">
        <v>3.9674261719169599</v>
      </c>
      <c r="N329">
        <f>(Table2[[#This Row],[1W Return vs Nifty]]-AVERAGE(Table2[1W Return vs Nifty]))/_xlfn.STDEV.P(Table2[1W Return vs Nifty])</f>
        <v>0.25237285390633973</v>
      </c>
      <c r="O329">
        <v>9561.4599999999991</v>
      </c>
      <c r="P329">
        <v>9287.7135249290895</v>
      </c>
      <c r="Q329">
        <v>8448.4255106032997</v>
      </c>
      <c r="R329">
        <v>69.307272229918198</v>
      </c>
      <c r="S329" s="2">
        <f>(Table2[[#This Row],[Close Price]]-Table2[[#This Row],[20D EMA]])/Table2[[#This Row],[20D EMA]]</f>
        <v>3.2703164579468043E-2</v>
      </c>
      <c r="T329" s="2">
        <f>(Table2[[#This Row],[Close Price]]-Table2[[#This Row],[50D EMA]])/Table2[[#This Row],[50D EMA]]</f>
        <v>6.3141102866368551E-2</v>
      </c>
      <c r="U329" s="2">
        <f>(Table2[[#This Row],[Close Price]]-Table2[[#This Row],[200D EMA]])/Table2[[#This Row],[200D EMA]]</f>
        <v>0.16875623601194412</v>
      </c>
      <c r="V329">
        <v>0.436503676424358</v>
      </c>
      <c r="W329">
        <v>9825.0499999999993</v>
      </c>
      <c r="X329">
        <v>9921.35</v>
      </c>
      <c r="Y329">
        <v>9530.1</v>
      </c>
      <c r="Z329">
        <v>9921.35</v>
      </c>
      <c r="AA329">
        <v>9078.85</v>
      </c>
      <c r="AB329">
        <v>9921.35</v>
      </c>
      <c r="AC329" s="2">
        <f>(Table2[[#This Row],[Close Price]]/Table2[[#This Row],[Day Low]])-1</f>
        <v>4.9974300385240422E-3</v>
      </c>
      <c r="AD329" s="2">
        <f>(Table2[[#This Row],[Day High]]/Table2[[#This Row],[Close Price]])-1</f>
        <v>4.7801582921063179E-3</v>
      </c>
      <c r="AE329" s="2">
        <f>(Table2[[#This Row],[Close Price]]/Table2[[#This Row],[Current Week Low]])-1</f>
        <v>3.6101405021983002E-2</v>
      </c>
      <c r="AF329" s="2">
        <f>(Table2[[#This Row],[Current Week High]]/Table2[[#This Row],[Close Price]])-1</f>
        <v>4.7801582921063179E-3</v>
      </c>
      <c r="AG329" s="2">
        <f>(Table2[[#This Row],[Close Price]]/Table2[[#This Row],[Current Month Low]])-1</f>
        <v>8.7599200339249839E-2</v>
      </c>
      <c r="AH329" s="2">
        <f>(Table2[[#This Row],[Current Month High]]/Table2[[#This Row],[Close Price]])-1</f>
        <v>4.7801582921063179E-3</v>
      </c>
      <c r="AI329">
        <v>2.0340991376472899</v>
      </c>
      <c r="AJ329">
        <v>48.978560328309101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0.12</v>
      </c>
      <c r="AM329" t="s">
        <v>10656</v>
      </c>
      <c r="AN329">
        <v>7.45</v>
      </c>
      <c r="AO329" t="s">
        <v>10656</v>
      </c>
      <c r="AP329">
        <v>9.9908535049943001E-2</v>
      </c>
      <c r="AQ329">
        <f>(Table2[[#This Row],[Sharpe Ratio]]-AVERAGE(Table2[Sharpe Ratio]))/_xlfn.STDEV.P(Table2[Sharpe Ratio])</f>
        <v>0.38557213205767099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-0.30313426533602356</v>
      </c>
      <c r="AS329">
        <f>_xlfn.RANK.AVG(Table2[[#This Row],[1Y Return vs Nifty Z-Score]],Table2[1Y Return vs Nifty Z-Score])</f>
        <v>385</v>
      </c>
      <c r="AT329">
        <f>_xlfn.RANK.AVG(Table2[[#This Row],[6M Return vs Nifty Z-Score]],Table2[6M Return vs Nifty Z-Score])</f>
        <v>395</v>
      </c>
      <c r="AU329">
        <f>_xlfn.RANK.AVG(Table2[[#This Row],[Sharpe Ratio Z-Score]],Table2[Sharpe Ratio Z-Score])</f>
        <v>246</v>
      </c>
      <c r="AV329">
        <f>(Table2[[#This Row],[Rank 1Y]]+Table2[[#This Row],[Rank 6M]]+Table2[[#This Row],[Rank Sharpe]])/3</f>
        <v>342</v>
      </c>
    </row>
    <row r="330" spans="1:48" x14ac:dyDescent="0.3">
      <c r="A330" t="s">
        <v>844</v>
      </c>
      <c r="B330" t="s">
        <v>845</v>
      </c>
      <c r="C330" t="s">
        <v>622</v>
      </c>
      <c r="D330" t="s">
        <v>622</v>
      </c>
      <c r="E330">
        <v>18791.525718294</v>
      </c>
      <c r="F330">
        <v>197.15</v>
      </c>
      <c r="G330">
        <v>29.176854216265401</v>
      </c>
      <c r="H330">
        <f>(Table2[[#This Row],[1Y Return vs Nifty]]-AVERAGE(Table2[1Y Return vs Nifty]))/_xlfn.STDEV.P(Table2[1Y Return vs Nifty])</f>
        <v>-3.9039185574487559E-2</v>
      </c>
      <c r="I330">
        <v>8.5774163022578005</v>
      </c>
      <c r="J330">
        <f>(Table2[[#This Row],[1M Return vs Nifty]]-AVERAGE(Table2[1M Return vs Nifty]))/_xlfn.STDEV.P(Table2[1M Return vs Nifty])</f>
        <v>0.50788307312559544</v>
      </c>
      <c r="K330">
        <v>10.549428075711999</v>
      </c>
      <c r="L330">
        <f>(Table2[[#This Row],[6M Return vs Nifty]]-AVERAGE(Table2[6M Return vs Nifty]))/_xlfn.STDEV.P(Table2[6M Return vs Nifty])</f>
        <v>9.7389997132689088E-2</v>
      </c>
      <c r="M330">
        <v>9.2068417980909807</v>
      </c>
      <c r="N330">
        <f>(Table2[[#This Row],[1W Return vs Nifty]]-AVERAGE(Table2[1W Return vs Nifty]))/_xlfn.STDEV.P(Table2[1W Return vs Nifty])</f>
        <v>1.4013905925401493</v>
      </c>
      <c r="O330">
        <v>182.39</v>
      </c>
      <c r="P330">
        <v>171.52223850376399</v>
      </c>
      <c r="Q330">
        <v>150.71664070912499</v>
      </c>
      <c r="R330">
        <v>74.878027824529198</v>
      </c>
      <c r="S330" s="2">
        <f>(Table2[[#This Row],[Close Price]]-Table2[[#This Row],[20D EMA]])/Table2[[#This Row],[20D EMA]]</f>
        <v>8.092548933603827E-2</v>
      </c>
      <c r="T330" s="2">
        <f>(Table2[[#This Row],[Close Price]]-Table2[[#This Row],[50D EMA]])/Table2[[#This Row],[50D EMA]]</f>
        <v>0.14941363708749422</v>
      </c>
      <c r="U330" s="2">
        <f>(Table2[[#This Row],[Close Price]]-Table2[[#This Row],[200D EMA]])/Table2[[#This Row],[200D EMA]]</f>
        <v>0.30808382586292449</v>
      </c>
      <c r="V330">
        <v>0.72781679489879803</v>
      </c>
      <c r="W330">
        <v>192.05</v>
      </c>
      <c r="X330">
        <v>198.3</v>
      </c>
      <c r="Y330">
        <v>175.56</v>
      </c>
      <c r="Z330">
        <v>198.3</v>
      </c>
      <c r="AA330">
        <v>172.05</v>
      </c>
      <c r="AB330">
        <v>198.3</v>
      </c>
      <c r="AC330" s="2">
        <f>(Table2[[#This Row],[Close Price]]/Table2[[#This Row],[Day Low]])-1</f>
        <v>2.6555584483207495E-2</v>
      </c>
      <c r="AD330" s="2">
        <f>(Table2[[#This Row],[Day High]]/Table2[[#This Row],[Close Price]])-1</f>
        <v>5.8331219883338559E-3</v>
      </c>
      <c r="AE330" s="2">
        <f>(Table2[[#This Row],[Close Price]]/Table2[[#This Row],[Current Week Low]])-1</f>
        <v>0.12297789929368874</v>
      </c>
      <c r="AF330" s="2">
        <f>(Table2[[#This Row],[Current Week High]]/Table2[[#This Row],[Close Price]])-1</f>
        <v>5.8331219883338559E-3</v>
      </c>
      <c r="AG330" s="2">
        <f>(Table2[[#This Row],[Close Price]]/Table2[[#This Row],[Current Month Low]])-1</f>
        <v>0.14588782330717809</v>
      </c>
      <c r="AH330" s="2">
        <f>(Table2[[#This Row],[Current Month High]]/Table2[[#This Row],[Close Price]])-1</f>
        <v>5.8331219883338559E-3</v>
      </c>
      <c r="AI330">
        <v>0.58331219883338503</v>
      </c>
      <c r="AJ330">
        <v>75.088809946713994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0.34</v>
      </c>
      <c r="AM330" t="s">
        <v>10656</v>
      </c>
      <c r="AN330">
        <v>9.4700000000000006</v>
      </c>
      <c r="AO330" t="s">
        <v>10656</v>
      </c>
      <c r="AP330">
        <v>3.5444949228804999E-2</v>
      </c>
      <c r="AQ330">
        <f>(Table2[[#This Row],[Sharpe Ratio]]-AVERAGE(Table2[Sharpe Ratio]))/_xlfn.STDEV.P(Table2[Sharpe Ratio])</f>
        <v>-0.35662783325921626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1.6109966439647301</v>
      </c>
      <c r="AS330">
        <f>_xlfn.RANK.AVG(Table2[[#This Row],[1Y Return vs Nifty Z-Score]],Table2[1Y Return vs Nifty Z-Score])</f>
        <v>304</v>
      </c>
      <c r="AT330">
        <f>_xlfn.RANK.AVG(Table2[[#This Row],[6M Return vs Nifty Z-Score]],Table2[6M Return vs Nifty Z-Score])</f>
        <v>286</v>
      </c>
      <c r="AU330">
        <f>_xlfn.RANK.AVG(Table2[[#This Row],[Sharpe Ratio Z-Score]],Table2[Sharpe Ratio Z-Score])</f>
        <v>437</v>
      </c>
      <c r="AV330">
        <f>(Table2[[#This Row],[Rank 1Y]]+Table2[[#This Row],[Rank 6M]]+Table2[[#This Row],[Rank Sharpe]])/3</f>
        <v>342.33333333333331</v>
      </c>
    </row>
    <row r="331" spans="1:48" x14ac:dyDescent="0.3">
      <c r="A331" t="s">
        <v>1668</v>
      </c>
      <c r="B331" t="s">
        <v>1669</v>
      </c>
      <c r="C331" t="s">
        <v>10621</v>
      </c>
      <c r="D331" t="s">
        <v>335</v>
      </c>
      <c r="E331">
        <v>5098.9705221000004</v>
      </c>
      <c r="F331">
        <v>1905.1</v>
      </c>
      <c r="G331">
        <v>23.593603548231901</v>
      </c>
      <c r="H331">
        <f>(Table2[[#This Row],[1Y Return vs Nifty]]-AVERAGE(Table2[1Y Return vs Nifty]))/_xlfn.STDEV.P(Table2[1Y Return vs Nifty])</f>
        <v>-0.12609682856158622</v>
      </c>
      <c r="I331">
        <v>-7.0985681668350002</v>
      </c>
      <c r="J331">
        <f>(Table2[[#This Row],[1M Return vs Nifty]]-AVERAGE(Table2[1M Return vs Nifty]))/_xlfn.STDEV.P(Table2[1M Return vs Nifty])</f>
        <v>-0.83677106802267121</v>
      </c>
      <c r="K331">
        <v>53.592497478382398</v>
      </c>
      <c r="L331">
        <f>(Table2[[#This Row],[6M Return vs Nifty]]-AVERAGE(Table2[6M Return vs Nifty]))/_xlfn.STDEV.P(Table2[6M Return vs Nifty])</f>
        <v>1.5568847444977811</v>
      </c>
      <c r="M331">
        <v>-1.7691386312719799</v>
      </c>
      <c r="N331">
        <f>(Table2[[#This Row],[1W Return vs Nifty]]-AVERAGE(Table2[1W Return vs Nifty]))/_xlfn.STDEV.P(Table2[1W Return vs Nifty])</f>
        <v>-1.0056710173907555</v>
      </c>
      <c r="O331">
        <v>1931.15</v>
      </c>
      <c r="P331">
        <v>1882.8932510632401</v>
      </c>
      <c r="Q331">
        <v>1518.6402316925601</v>
      </c>
      <c r="R331">
        <v>39.065958984825102</v>
      </c>
      <c r="S331" s="2">
        <f>(Table2[[#This Row],[Close Price]]-Table2[[#This Row],[20D EMA]])/Table2[[#This Row],[20D EMA]]</f>
        <v>-1.3489371617947948E-2</v>
      </c>
      <c r="T331" s="2">
        <f>(Table2[[#This Row],[Close Price]]-Table2[[#This Row],[50D EMA]])/Table2[[#This Row],[50D EMA]]</f>
        <v>1.1793950041628766E-2</v>
      </c>
      <c r="U331" s="2">
        <f>(Table2[[#This Row],[Close Price]]-Table2[[#This Row],[200D EMA]])/Table2[[#This Row],[200D EMA]]</f>
        <v>0.25447749917485157</v>
      </c>
      <c r="V331">
        <v>0.214930739152384</v>
      </c>
      <c r="W331">
        <v>1848</v>
      </c>
      <c r="X331">
        <v>1930.05</v>
      </c>
      <c r="Y331">
        <v>1841.95</v>
      </c>
      <c r="Z331">
        <v>1930.4</v>
      </c>
      <c r="AA331">
        <v>1802.4</v>
      </c>
      <c r="AB331">
        <v>2065</v>
      </c>
      <c r="AC331" s="2">
        <f>(Table2[[#This Row],[Close Price]]/Table2[[#This Row],[Day Low]])-1</f>
        <v>3.0898268398268369E-2</v>
      </c>
      <c r="AD331" s="2">
        <f>(Table2[[#This Row],[Day High]]/Table2[[#This Row],[Close Price]])-1</f>
        <v>1.3096425384494292E-2</v>
      </c>
      <c r="AE331" s="2">
        <f>(Table2[[#This Row],[Close Price]]/Table2[[#This Row],[Current Week Low]])-1</f>
        <v>3.4284318249681034E-2</v>
      </c>
      <c r="AF331" s="2">
        <f>(Table2[[#This Row],[Current Week High]]/Table2[[#This Row],[Close Price]])-1</f>
        <v>1.3280142774657611E-2</v>
      </c>
      <c r="AG331" s="2">
        <f>(Table2[[#This Row],[Close Price]]/Table2[[#This Row],[Current Month Low]])-1</f>
        <v>5.6979582778517335E-2</v>
      </c>
      <c r="AH331" s="2">
        <f>(Table2[[#This Row],[Current Month High]]/Table2[[#This Row],[Close Price]])-1</f>
        <v>8.3932601963151665E-2</v>
      </c>
      <c r="AI331">
        <v>19.103984042832401</v>
      </c>
      <c r="AJ331">
        <v>100.252273085615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-0.03</v>
      </c>
      <c r="AM331" t="s">
        <v>10655</v>
      </c>
      <c r="AN331">
        <v>2.87</v>
      </c>
      <c r="AO331" t="s">
        <v>10656</v>
      </c>
      <c r="AP331">
        <v>-3.4065547609664001E-2</v>
      </c>
      <c r="AQ331">
        <f>(Table2[[#This Row],[Sharpe Ratio]]-AVERAGE(Table2[Sharpe Ratio]))/_xlfn.STDEV.P(Table2[Sharpe Ratio])</f>
        <v>-1.1569352887863706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-1.5685894582636026</v>
      </c>
      <c r="AS331">
        <f>_xlfn.RANK.AVG(Table2[[#This Row],[1Y Return vs Nifty Z-Score]],Table2[1Y Return vs Nifty Z-Score])</f>
        <v>331</v>
      </c>
      <c r="AT331">
        <f>_xlfn.RANK.AVG(Table2[[#This Row],[6M Return vs Nifty Z-Score]],Table2[6M Return vs Nifty Z-Score])</f>
        <v>55</v>
      </c>
      <c r="AU331">
        <f>_xlfn.RANK.AVG(Table2[[#This Row],[Sharpe Ratio Z-Score]],Table2[Sharpe Ratio Z-Score])</f>
        <v>646</v>
      </c>
      <c r="AV331">
        <f>(Table2[[#This Row],[Rank 1Y]]+Table2[[#This Row],[Rank 6M]]+Table2[[#This Row],[Rank Sharpe]])/3</f>
        <v>344</v>
      </c>
    </row>
    <row r="332" spans="1:48" x14ac:dyDescent="0.3">
      <c r="A332" t="s">
        <v>381</v>
      </c>
      <c r="B332" t="s">
        <v>382</v>
      </c>
      <c r="C332" t="s">
        <v>10620</v>
      </c>
      <c r="D332" t="s">
        <v>86</v>
      </c>
      <c r="E332">
        <v>64553.555632629999</v>
      </c>
      <c r="F332">
        <v>310.95</v>
      </c>
      <c r="G332">
        <v>70.014760795113602</v>
      </c>
      <c r="H332">
        <f>(Table2[[#This Row],[1Y Return vs Nifty]]-AVERAGE(Table2[1Y Return vs Nifty]))/_xlfn.STDEV.P(Table2[1Y Return vs Nifty])</f>
        <v>0.59773177504836128</v>
      </c>
      <c r="I332">
        <v>-4.0823180118882902</v>
      </c>
      <c r="J332">
        <f>(Table2[[#This Row],[1M Return vs Nifty]]-AVERAGE(Table2[1M Return vs Nifty]))/_xlfn.STDEV.P(Table2[1M Return vs Nifty])</f>
        <v>-0.57804324971022347</v>
      </c>
      <c r="K332">
        <v>6.7276496629977496</v>
      </c>
      <c r="L332">
        <f>(Table2[[#This Row],[6M Return vs Nifty]]-AVERAGE(Table2[6M Return vs Nifty]))/_xlfn.STDEV.P(Table2[6M Return vs Nifty])</f>
        <v>-3.2198008470919054E-2</v>
      </c>
      <c r="M332">
        <v>-1.8634895162688501</v>
      </c>
      <c r="N332">
        <f>(Table2[[#This Row],[1W Return vs Nifty]]-AVERAGE(Table2[1W Return vs Nifty]))/_xlfn.STDEV.P(Table2[1W Return vs Nifty])</f>
        <v>-1.0263624166329965</v>
      </c>
      <c r="O332">
        <v>318.73</v>
      </c>
      <c r="P332">
        <v>315.700689338286</v>
      </c>
      <c r="Q332">
        <v>257.39730880228501</v>
      </c>
      <c r="R332">
        <v>38.369969073024997</v>
      </c>
      <c r="S332" s="2">
        <f>(Table2[[#This Row],[Close Price]]-Table2[[#This Row],[20D EMA]])/Table2[[#This Row],[20D EMA]]</f>
        <v>-2.440937470586399E-2</v>
      </c>
      <c r="T332" s="2">
        <f>(Table2[[#This Row],[Close Price]]-Table2[[#This Row],[50D EMA]])/Table2[[#This Row],[50D EMA]]</f>
        <v>-1.5048080345480188E-2</v>
      </c>
      <c r="U332" s="2">
        <f>(Table2[[#This Row],[Close Price]]-Table2[[#This Row],[200D EMA]])/Table2[[#This Row],[200D EMA]]</f>
        <v>0.20805458863150153</v>
      </c>
      <c r="V332">
        <v>0.25400890434752899</v>
      </c>
      <c r="W332">
        <v>310.5</v>
      </c>
      <c r="X332">
        <v>313.64999999999998</v>
      </c>
      <c r="Y332">
        <v>310.5</v>
      </c>
      <c r="Z332">
        <v>318</v>
      </c>
      <c r="AA332">
        <v>309.05</v>
      </c>
      <c r="AB332">
        <v>342</v>
      </c>
      <c r="AC332" s="2">
        <f>(Table2[[#This Row],[Close Price]]/Table2[[#This Row],[Day Low]])-1</f>
        <v>1.4492753623187582E-3</v>
      </c>
      <c r="AD332" s="2">
        <f>(Table2[[#This Row],[Day High]]/Table2[[#This Row],[Close Price]])-1</f>
        <v>8.6830680173661801E-3</v>
      </c>
      <c r="AE332" s="2">
        <f>(Table2[[#This Row],[Close Price]]/Table2[[#This Row],[Current Week Low]])-1</f>
        <v>1.4492753623187582E-3</v>
      </c>
      <c r="AF332" s="2">
        <f>(Table2[[#This Row],[Current Week High]]/Table2[[#This Row],[Close Price]])-1</f>
        <v>2.2672455378678347E-2</v>
      </c>
      <c r="AG332" s="2">
        <f>(Table2[[#This Row],[Close Price]]/Table2[[#This Row],[Current Month Low]])-1</f>
        <v>6.1478725125383438E-3</v>
      </c>
      <c r="AH332" s="2">
        <f>(Table2[[#This Row],[Current Month High]]/Table2[[#This Row],[Close Price]])-1</f>
        <v>9.9855282199710516E-2</v>
      </c>
      <c r="AI332">
        <v>16.079755587714999</v>
      </c>
      <c r="AJ332">
        <v>118.670886075949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0.03</v>
      </c>
      <c r="AM332" t="s">
        <v>10656</v>
      </c>
      <c r="AN332">
        <v>0.13</v>
      </c>
      <c r="AO332" t="s">
        <v>10656</v>
      </c>
      <c r="AQ332">
        <f>(Table2[[#This Row],[Sharpe Ratio]]-AVERAGE(Table2[Sharpe Ratio]))/_xlfn.STDEV.P(Table2[Sharpe Ratio])</f>
        <v>-0.76472241492382476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-1.8035943146896025</v>
      </c>
      <c r="AS332">
        <f>_xlfn.RANK.AVG(Table2[[#This Row],[1Y Return vs Nifty Z-Score]],Table2[1Y Return vs Nifty Z-Score])</f>
        <v>151</v>
      </c>
      <c r="AT332">
        <f>_xlfn.RANK.AVG(Table2[[#This Row],[6M Return vs Nifty Z-Score]],Table2[6M Return vs Nifty Z-Score])</f>
        <v>325</v>
      </c>
      <c r="AU332">
        <f>_xlfn.RANK.AVG(Table2[[#This Row],[Sharpe Ratio Z-Score]],Table2[Sharpe Ratio Z-Score])</f>
        <v>557.5</v>
      </c>
      <c r="AV332">
        <f>(Table2[[#This Row],[Rank 1Y]]+Table2[[#This Row],[Rank 6M]]+Table2[[#This Row],[Rank Sharpe]])/3</f>
        <v>344.5</v>
      </c>
    </row>
    <row r="333" spans="1:48" x14ac:dyDescent="0.3">
      <c r="A333" t="s">
        <v>1232</v>
      </c>
      <c r="B333" t="s">
        <v>1233</v>
      </c>
      <c r="C333" t="s">
        <v>10613</v>
      </c>
      <c r="D333" t="s">
        <v>359</v>
      </c>
      <c r="E333">
        <v>9522.8883088500006</v>
      </c>
      <c r="F333">
        <v>694.9</v>
      </c>
      <c r="G333">
        <v>36.905919585190603</v>
      </c>
      <c r="H333">
        <f>(Table2[[#This Row],[1Y Return vs Nifty]]-AVERAGE(Table2[1Y Return vs Nifty]))/_xlfn.STDEV.P(Table2[1Y Return vs Nifty])</f>
        <v>8.1477383270313022E-2</v>
      </c>
      <c r="I333">
        <v>11.1557060522703</v>
      </c>
      <c r="J333">
        <f>(Table2[[#This Row],[1M Return vs Nifty]]-AVERAGE(Table2[1M Return vs Nifty]))/_xlfn.STDEV.P(Table2[1M Return vs Nifty])</f>
        <v>0.72904353652551057</v>
      </c>
      <c r="K333">
        <v>24.182994015048099</v>
      </c>
      <c r="L333">
        <f>(Table2[[#This Row],[6M Return vs Nifty]]-AVERAGE(Table2[6M Return vs Nifty]))/_xlfn.STDEV.P(Table2[6M Return vs Nifty])</f>
        <v>0.55967389445814753</v>
      </c>
      <c r="M333">
        <v>-1.5835633397717801</v>
      </c>
      <c r="N333">
        <f>(Table2[[#This Row],[1W Return vs Nifty]]-AVERAGE(Table2[1W Return vs Nifty]))/_xlfn.STDEV.P(Table2[1W Return vs Nifty])</f>
        <v>-0.9649738639294686</v>
      </c>
      <c r="O333">
        <v>687.93</v>
      </c>
      <c r="P333">
        <v>651.20573408967903</v>
      </c>
      <c r="Q333">
        <v>550.93851699863103</v>
      </c>
      <c r="R333">
        <v>52.015870747134599</v>
      </c>
      <c r="S333" s="2">
        <f>(Table2[[#This Row],[Close Price]]-Table2[[#This Row],[20D EMA]])/Table2[[#This Row],[20D EMA]]</f>
        <v>1.0131844809791735E-2</v>
      </c>
      <c r="T333" s="2">
        <f>(Table2[[#This Row],[Close Price]]-Table2[[#This Row],[50D EMA]])/Table2[[#This Row],[50D EMA]]</f>
        <v>6.7097483365070792E-2</v>
      </c>
      <c r="U333" s="2">
        <f>(Table2[[#This Row],[Close Price]]-Table2[[#This Row],[200D EMA]])/Table2[[#This Row],[200D EMA]]</f>
        <v>0.26130226615055607</v>
      </c>
      <c r="V333">
        <v>1.3013172308604</v>
      </c>
      <c r="W333">
        <v>690</v>
      </c>
      <c r="X333">
        <v>709.1</v>
      </c>
      <c r="Y333">
        <v>686</v>
      </c>
      <c r="Z333">
        <v>724.4</v>
      </c>
      <c r="AA333">
        <v>635.5</v>
      </c>
      <c r="AB333">
        <v>793</v>
      </c>
      <c r="AC333" s="2">
        <f>(Table2[[#This Row],[Close Price]]/Table2[[#This Row],[Day Low]])-1</f>
        <v>7.1014492753622704E-3</v>
      </c>
      <c r="AD333" s="2">
        <f>(Table2[[#This Row],[Day High]]/Table2[[#This Row],[Close Price]])-1</f>
        <v>2.0434594905741843E-2</v>
      </c>
      <c r="AE333" s="2">
        <f>(Table2[[#This Row],[Close Price]]/Table2[[#This Row],[Current Week Low]])-1</f>
        <v>1.2973760932944556E-2</v>
      </c>
      <c r="AF333" s="2">
        <f>(Table2[[#This Row],[Current Week High]]/Table2[[#This Row],[Close Price]])-1</f>
        <v>4.2452151388689074E-2</v>
      </c>
      <c r="AG333" s="2">
        <f>(Table2[[#This Row],[Close Price]]/Table2[[#This Row],[Current Month Low]])-1</f>
        <v>9.3469708890637326E-2</v>
      </c>
      <c r="AH333" s="2">
        <f>(Table2[[#This Row],[Current Month High]]/Table2[[#This Row],[Close Price]])-1</f>
        <v>0.14117139156713199</v>
      </c>
      <c r="AI333">
        <v>14.117139156713099</v>
      </c>
      <c r="AJ333">
        <v>80.072557657424198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0.23</v>
      </c>
      <c r="AM333" t="s">
        <v>10656</v>
      </c>
      <c r="AN333">
        <v>8.67</v>
      </c>
      <c r="AO333" t="s">
        <v>10656</v>
      </c>
      <c r="AP333">
        <v>-7.21020828664E-4</v>
      </c>
      <c r="AQ333">
        <f>(Table2[[#This Row],[Sharpe Ratio]]-AVERAGE(Table2[Sharpe Ratio]))/_xlfn.STDEV.P(Table2[Sharpe Ratio])</f>
        <v>-0.77302387112131266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-0.3678029207968101</v>
      </c>
      <c r="AS333">
        <f>_xlfn.RANK.AVG(Table2[[#This Row],[1Y Return vs Nifty Z-Score]],Table2[1Y Return vs Nifty Z-Score])</f>
        <v>276</v>
      </c>
      <c r="AT333">
        <f>_xlfn.RANK.AVG(Table2[[#This Row],[6M Return vs Nifty Z-Score]],Table2[6M Return vs Nifty Z-Score])</f>
        <v>177</v>
      </c>
      <c r="AU333">
        <f>_xlfn.RANK.AVG(Table2[[#This Row],[Sharpe Ratio Z-Score]],Table2[Sharpe Ratio Z-Score])</f>
        <v>582</v>
      </c>
      <c r="AV333">
        <f>(Table2[[#This Row],[Rank 1Y]]+Table2[[#This Row],[Rank 6M]]+Table2[[#This Row],[Rank Sharpe]])/3</f>
        <v>345</v>
      </c>
    </row>
    <row r="334" spans="1:48" x14ac:dyDescent="0.3">
      <c r="A334" t="s">
        <v>718</v>
      </c>
      <c r="B334" t="s">
        <v>719</v>
      </c>
      <c r="C334" t="s">
        <v>10619</v>
      </c>
      <c r="D334" t="s">
        <v>308</v>
      </c>
      <c r="E334">
        <v>23816.99487147</v>
      </c>
      <c r="F334">
        <v>380.25</v>
      </c>
      <c r="G334">
        <v>30.937878818430701</v>
      </c>
      <c r="H334">
        <f>(Table2[[#This Row],[1Y Return vs Nifty]]-AVERAGE(Table2[1Y Return vs Nifty]))/_xlfn.STDEV.P(Table2[1Y Return vs Nifty])</f>
        <v>-1.1580154944791279E-2</v>
      </c>
      <c r="I334">
        <v>-6.6315223396315703</v>
      </c>
      <c r="J334">
        <f>(Table2[[#This Row],[1M Return vs Nifty]]-AVERAGE(Table2[1M Return vs Nifty]))/_xlfn.STDEV.P(Table2[1M Return vs Nifty])</f>
        <v>-0.79670882460227732</v>
      </c>
      <c r="K334">
        <v>-18.404816373598798</v>
      </c>
      <c r="L334">
        <f>(Table2[[#This Row],[6M Return vs Nifty]]-AVERAGE(Table2[6M Return vs Nifty]))/_xlfn.STDEV.P(Table2[6M Return vs Nifty])</f>
        <v>-0.88438403232516949</v>
      </c>
      <c r="M334">
        <v>0.98284845230373097</v>
      </c>
      <c r="N334">
        <f>(Table2[[#This Row],[1W Return vs Nifty]]-AVERAGE(Table2[1W Return vs Nifty]))/_xlfn.STDEV.P(Table2[1W Return vs Nifty])</f>
        <v>-0.40215295332973294</v>
      </c>
      <c r="O334">
        <v>390.21</v>
      </c>
      <c r="P334">
        <v>408.828464818513</v>
      </c>
      <c r="Q334">
        <v>377.79561150808502</v>
      </c>
      <c r="R334">
        <v>45.8095178756396</v>
      </c>
      <c r="S334" s="2">
        <f>(Table2[[#This Row],[Close Price]]-Table2[[#This Row],[20D EMA]])/Table2[[#This Row],[20D EMA]]</f>
        <v>-2.5524717459829271E-2</v>
      </c>
      <c r="T334" s="2">
        <f>(Table2[[#This Row],[Close Price]]-Table2[[#This Row],[50D EMA]])/Table2[[#This Row],[50D EMA]]</f>
        <v>-6.9903314660831023E-2</v>
      </c>
      <c r="U334" s="2">
        <f>(Table2[[#This Row],[Close Price]]-Table2[[#This Row],[200D EMA]])/Table2[[#This Row],[200D EMA]]</f>
        <v>6.4966040291403919E-3</v>
      </c>
      <c r="V334">
        <v>1.1135293142090901</v>
      </c>
      <c r="W334">
        <v>372.25</v>
      </c>
      <c r="X334">
        <v>383.45</v>
      </c>
      <c r="Y334">
        <v>361.45</v>
      </c>
      <c r="Z334">
        <v>383.45</v>
      </c>
      <c r="AA334">
        <v>356.65</v>
      </c>
      <c r="AB334">
        <v>444.9</v>
      </c>
      <c r="AC334" s="2">
        <f>(Table2[[#This Row],[Close Price]]/Table2[[#This Row],[Day Low]])-1</f>
        <v>2.1490933512424482E-2</v>
      </c>
      <c r="AD334" s="2">
        <f>(Table2[[#This Row],[Day High]]/Table2[[#This Row],[Close Price]])-1</f>
        <v>8.4155161078238727E-3</v>
      </c>
      <c r="AE334" s="2">
        <f>(Table2[[#This Row],[Close Price]]/Table2[[#This Row],[Current Week Low]])-1</f>
        <v>5.2012726518190666E-2</v>
      </c>
      <c r="AF334" s="2">
        <f>(Table2[[#This Row],[Current Week High]]/Table2[[#This Row],[Close Price]])-1</f>
        <v>8.4155161078238727E-3</v>
      </c>
      <c r="AG334" s="2">
        <f>(Table2[[#This Row],[Close Price]]/Table2[[#This Row],[Current Month Low]])-1</f>
        <v>6.6171316416655079E-2</v>
      </c>
      <c r="AH334" s="2">
        <f>(Table2[[#This Row],[Current Month High]]/Table2[[#This Row],[Close Price]])-1</f>
        <v>0.1700197238658776</v>
      </c>
      <c r="AI334">
        <v>32.071005917159702</v>
      </c>
      <c r="AJ334">
        <v>84.991486256385301</v>
      </c>
      <c r="AK334" t="str">
        <f>IF(AND(Table2[[#This Row],[20D EMA]]&gt;Table2[[#This Row],[50D EMA]],Table2[[#This Row],[50D EMA]]&gt;Table2[[#This Row],[200D EMA]]),"Uptrend","Downtrend/NoTrend")</f>
        <v>Downtrend/NoTrend</v>
      </c>
      <c r="AL334">
        <v>-0.19</v>
      </c>
      <c r="AM334" t="s">
        <v>10655</v>
      </c>
      <c r="AN334">
        <v>-4.13</v>
      </c>
      <c r="AO334" t="s">
        <v>10655</v>
      </c>
      <c r="AP334">
        <v>0.14573089262128</v>
      </c>
      <c r="AQ334">
        <f>(Table2[[#This Row],[Sharpe Ratio]]-AVERAGE(Table2[Sharpe Ratio]))/_xlfn.STDEV.P(Table2[Sharpe Ratio])</f>
        <v>0.91314675836759085</v>
      </c>
      <c r="AR3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4">
        <f>_xlfn.RANK.AVG(Table2[[#This Row],[1Y Return vs Nifty Z-Score]],Table2[1Y Return vs Nifty Z-Score])</f>
        <v>296</v>
      </c>
      <c r="AT334">
        <f>_xlfn.RANK.AVG(Table2[[#This Row],[6M Return vs Nifty Z-Score]],Table2[6M Return vs Nifty Z-Score])</f>
        <v>609</v>
      </c>
      <c r="AU334">
        <f>_xlfn.RANK.AVG(Table2[[#This Row],[Sharpe Ratio Z-Score]],Table2[Sharpe Ratio Z-Score])</f>
        <v>132</v>
      </c>
      <c r="AV334">
        <f>(Table2[[#This Row],[Rank 1Y]]+Table2[[#This Row],[Rank 6M]]+Table2[[#This Row],[Rank Sharpe]])/3</f>
        <v>345.66666666666669</v>
      </c>
    </row>
    <row r="335" spans="1:48" x14ac:dyDescent="0.3">
      <c r="A335" t="s">
        <v>720</v>
      </c>
      <c r="B335" t="s">
        <v>721</v>
      </c>
      <c r="C335" t="s">
        <v>10613</v>
      </c>
      <c r="D335" t="s">
        <v>266</v>
      </c>
      <c r="E335">
        <v>23612.496981650002</v>
      </c>
      <c r="F335">
        <v>1844.45</v>
      </c>
      <c r="G335">
        <v>23.513398061368498</v>
      </c>
      <c r="H335">
        <f>(Table2[[#This Row],[1Y Return vs Nifty]]-AVERAGE(Table2[1Y Return vs Nifty]))/_xlfn.STDEV.P(Table2[1Y Return vs Nifty])</f>
        <v>-0.12734744420758226</v>
      </c>
      <c r="I335">
        <v>0.95731196335814805</v>
      </c>
      <c r="J335">
        <f>(Table2[[#This Row],[1M Return vs Nifty]]-AVERAGE(Table2[1M Return vs Nifty]))/_xlfn.STDEV.P(Table2[1M Return vs Nifty])</f>
        <v>-0.14575401585502862</v>
      </c>
      <c r="K335">
        <v>1.7700195620144199</v>
      </c>
      <c r="L335">
        <f>(Table2[[#This Row],[6M Return vs Nifty]]-AVERAGE(Table2[6M Return vs Nifty]))/_xlfn.STDEV.P(Table2[6M Return vs Nifty])</f>
        <v>-0.2003002184707324</v>
      </c>
      <c r="M335">
        <v>5.80010834663232</v>
      </c>
      <c r="N335">
        <f>(Table2[[#This Row],[1W Return vs Nifty]]-AVERAGE(Table2[1W Return vs Nifty]))/_xlfn.STDEV.P(Table2[1W Return vs Nifty])</f>
        <v>0.65428491400446986</v>
      </c>
      <c r="O335">
        <v>1714.78</v>
      </c>
      <c r="P335">
        <v>1707.8050624617799</v>
      </c>
      <c r="Q335">
        <v>1616.44132537372</v>
      </c>
      <c r="R335">
        <v>75.207108913706804</v>
      </c>
      <c r="S335" s="2">
        <f>(Table2[[#This Row],[Close Price]]-Table2[[#This Row],[20D EMA]])/Table2[[#This Row],[20D EMA]]</f>
        <v>7.5619029846394334E-2</v>
      </c>
      <c r="T335" s="2">
        <f>(Table2[[#This Row],[Close Price]]-Table2[[#This Row],[50D EMA]])/Table2[[#This Row],[50D EMA]]</f>
        <v>8.0012022766373661E-2</v>
      </c>
      <c r="U335" s="2">
        <f>(Table2[[#This Row],[Close Price]]-Table2[[#This Row],[200D EMA]])/Table2[[#This Row],[200D EMA]]</f>
        <v>0.14105595486032541</v>
      </c>
      <c r="V335">
        <v>1.0226881430196599</v>
      </c>
      <c r="W335">
        <v>1765.6</v>
      </c>
      <c r="X335">
        <v>1857</v>
      </c>
      <c r="Y335">
        <v>1665</v>
      </c>
      <c r="Z335">
        <v>1857</v>
      </c>
      <c r="AA335">
        <v>1628</v>
      </c>
      <c r="AB335">
        <v>1857</v>
      </c>
      <c r="AC335" s="2">
        <f>(Table2[[#This Row],[Close Price]]/Table2[[#This Row],[Day Low]])-1</f>
        <v>4.4659039420027247E-2</v>
      </c>
      <c r="AD335" s="2">
        <f>(Table2[[#This Row],[Day High]]/Table2[[#This Row],[Close Price]])-1</f>
        <v>6.8041963729024157E-3</v>
      </c>
      <c r="AE335" s="2">
        <f>(Table2[[#This Row],[Close Price]]/Table2[[#This Row],[Current Week Low]])-1</f>
        <v>0.10777777777777775</v>
      </c>
      <c r="AF335" s="2">
        <f>(Table2[[#This Row],[Current Week High]]/Table2[[#This Row],[Close Price]])-1</f>
        <v>6.8041963729024157E-3</v>
      </c>
      <c r="AG335" s="2">
        <f>(Table2[[#This Row],[Close Price]]/Table2[[#This Row],[Current Month Low]])-1</f>
        <v>0.13295454545454555</v>
      </c>
      <c r="AH335" s="2">
        <f>(Table2[[#This Row],[Current Month High]]/Table2[[#This Row],[Close Price]])-1</f>
        <v>6.8041963729024157E-3</v>
      </c>
      <c r="AI335">
        <v>2.20390902437039</v>
      </c>
      <c r="AJ335">
        <v>61.616648411829097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0.02</v>
      </c>
      <c r="AM335" t="s">
        <v>10656</v>
      </c>
      <c r="AN335">
        <v>10.48</v>
      </c>
      <c r="AO335" t="s">
        <v>10656</v>
      </c>
      <c r="AP335">
        <v>7.5590025369902003E-2</v>
      </c>
      <c r="AQ335">
        <f>(Table2[[#This Row],[Sharpe Ratio]]-AVERAGE(Table2[Sharpe Ratio]))/_xlfn.STDEV.P(Table2[Sharpe Ratio])</f>
        <v>0.10558154805316819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0.28646478352429477</v>
      </c>
      <c r="AS335">
        <f>_xlfn.RANK.AVG(Table2[[#This Row],[1Y Return vs Nifty Z-Score]],Table2[1Y Return vs Nifty Z-Score])</f>
        <v>332</v>
      </c>
      <c r="AT335">
        <f>_xlfn.RANK.AVG(Table2[[#This Row],[6M Return vs Nifty Z-Score]],Table2[6M Return vs Nifty Z-Score])</f>
        <v>387</v>
      </c>
      <c r="AU335">
        <f>_xlfn.RANK.AVG(Table2[[#This Row],[Sharpe Ratio Z-Score]],Table2[Sharpe Ratio Z-Score])</f>
        <v>319</v>
      </c>
      <c r="AV335">
        <f>(Table2[[#This Row],[Rank 1Y]]+Table2[[#This Row],[Rank 6M]]+Table2[[#This Row],[Rank Sharpe]])/3</f>
        <v>346</v>
      </c>
    </row>
    <row r="336" spans="1:48" x14ac:dyDescent="0.3">
      <c r="A336" t="s">
        <v>222</v>
      </c>
      <c r="B336" t="s">
        <v>223</v>
      </c>
      <c r="C336" t="s">
        <v>10621</v>
      </c>
      <c r="D336" t="s">
        <v>224</v>
      </c>
      <c r="E336">
        <v>118841.91350455</v>
      </c>
      <c r="F336">
        <v>1884.65</v>
      </c>
      <c r="G336">
        <v>13.0016850516304</v>
      </c>
      <c r="H336">
        <f>(Table2[[#This Row],[1Y Return vs Nifty]]-AVERAGE(Table2[1Y Return vs Nifty]))/_xlfn.STDEV.P(Table2[1Y Return vs Nifty])</f>
        <v>-0.29125284856710737</v>
      </c>
      <c r="I336">
        <v>5.5210081405636497</v>
      </c>
      <c r="J336">
        <f>(Table2[[#This Row],[1M Return vs Nifty]]-AVERAGE(Table2[1M Return vs Nifty]))/_xlfn.STDEV.P(Table2[1M Return vs Nifty])</f>
        <v>0.24571058247504535</v>
      </c>
      <c r="K336">
        <v>20.0877433692824</v>
      </c>
      <c r="L336">
        <f>(Table2[[#This Row],[6M Return vs Nifty]]-AVERAGE(Table2[6M Return vs Nifty]))/_xlfn.STDEV.P(Table2[6M Return vs Nifty])</f>
        <v>0.42081305368670091</v>
      </c>
      <c r="M336">
        <v>0.79223948634160202</v>
      </c>
      <c r="N336">
        <f>(Table2[[#This Row],[1W Return vs Nifty]]-AVERAGE(Table2[1W Return vs Nifty]))/_xlfn.STDEV.P(Table2[1W Return vs Nifty])</f>
        <v>-0.44395400494683174</v>
      </c>
      <c r="O336">
        <v>1854.47</v>
      </c>
      <c r="P336">
        <v>1830.10896832046</v>
      </c>
      <c r="Q336">
        <v>1633.7147036761201</v>
      </c>
      <c r="R336">
        <v>64.111881152259897</v>
      </c>
      <c r="S336" s="2">
        <f>(Table2[[#This Row],[Close Price]]-Table2[[#This Row],[20D EMA]])/Table2[[#This Row],[20D EMA]]</f>
        <v>1.6274191547989487E-2</v>
      </c>
      <c r="T336" s="2">
        <f>(Table2[[#This Row],[Close Price]]-Table2[[#This Row],[50D EMA]])/Table2[[#This Row],[50D EMA]]</f>
        <v>2.9802067867900701E-2</v>
      </c>
      <c r="U336" s="2">
        <f>(Table2[[#This Row],[Close Price]]-Table2[[#This Row],[200D EMA]])/Table2[[#This Row],[200D EMA]]</f>
        <v>0.15359799098290258</v>
      </c>
      <c r="V336">
        <v>0.66364653583007804</v>
      </c>
      <c r="W336">
        <v>1877</v>
      </c>
      <c r="X336">
        <v>1908</v>
      </c>
      <c r="Y336">
        <v>1866</v>
      </c>
      <c r="Z336">
        <v>1925</v>
      </c>
      <c r="AA336">
        <v>1765.1</v>
      </c>
      <c r="AB336">
        <v>1925</v>
      </c>
      <c r="AC336" s="2">
        <f>(Table2[[#This Row],[Close Price]]/Table2[[#This Row],[Day Low]])-1</f>
        <v>4.0756526371870105E-3</v>
      </c>
      <c r="AD336" s="2">
        <f>(Table2[[#This Row],[Day High]]/Table2[[#This Row],[Close Price]])-1</f>
        <v>1.2389568354866931E-2</v>
      </c>
      <c r="AE336" s="2">
        <f>(Table2[[#This Row],[Close Price]]/Table2[[#This Row],[Current Week Low]])-1</f>
        <v>9.994640943194133E-3</v>
      </c>
      <c r="AF336" s="2">
        <f>(Table2[[#This Row],[Current Week High]]/Table2[[#This Row],[Close Price]])-1</f>
        <v>2.1409810840208987E-2</v>
      </c>
      <c r="AG336" s="2">
        <f>(Table2[[#This Row],[Close Price]]/Table2[[#This Row],[Current Month Low]])-1</f>
        <v>6.7729873661549034E-2</v>
      </c>
      <c r="AH336" s="2">
        <f>(Table2[[#This Row],[Current Month High]]/Table2[[#This Row],[Close Price]])-1</f>
        <v>2.1409810840208987E-2</v>
      </c>
      <c r="AI336">
        <v>5.3458201788130397</v>
      </c>
      <c r="AJ336">
        <v>52.869367725189598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-0.06</v>
      </c>
      <c r="AM336" t="s">
        <v>10655</v>
      </c>
      <c r="AN336">
        <v>5.32</v>
      </c>
      <c r="AO336" t="s">
        <v>10656</v>
      </c>
      <c r="AP336">
        <v>2.8184830412532998E-2</v>
      </c>
      <c r="AQ336">
        <f>(Table2[[#This Row],[Sharpe Ratio]]-AVERAGE(Table2[Sharpe Ratio]))/_xlfn.STDEV.P(Table2[Sharpe Ratio])</f>
        <v>-0.44021703893239261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-0.50890025628458546</v>
      </c>
      <c r="AS336">
        <f>_xlfn.RANK.AVG(Table2[[#This Row],[1Y Return vs Nifty Z-Score]],Table2[1Y Return vs Nifty Z-Score])</f>
        <v>379</v>
      </c>
      <c r="AT336">
        <f>_xlfn.RANK.AVG(Table2[[#This Row],[6M Return vs Nifty Z-Score]],Table2[6M Return vs Nifty Z-Score])</f>
        <v>205</v>
      </c>
      <c r="AU336">
        <f>_xlfn.RANK.AVG(Table2[[#This Row],[Sharpe Ratio Z-Score]],Table2[Sharpe Ratio Z-Score])</f>
        <v>457</v>
      </c>
      <c r="AV336">
        <f>(Table2[[#This Row],[Rank 1Y]]+Table2[[#This Row],[Rank 6M]]+Table2[[#This Row],[Rank Sharpe]])/3</f>
        <v>347</v>
      </c>
    </row>
    <row r="337" spans="1:48" x14ac:dyDescent="0.3">
      <c r="A337" t="s">
        <v>671</v>
      </c>
      <c r="B337" t="s">
        <v>672</v>
      </c>
      <c r="C337" t="s">
        <v>10613</v>
      </c>
      <c r="D337" t="s">
        <v>186</v>
      </c>
      <c r="E337">
        <v>27170.531491109999</v>
      </c>
      <c r="F337">
        <v>8456.25</v>
      </c>
      <c r="G337">
        <v>26.022295654068799</v>
      </c>
      <c r="H337">
        <f>(Table2[[#This Row],[1Y Return vs Nifty]]-AVERAGE(Table2[1Y Return vs Nifty]))/_xlfn.STDEV.P(Table2[1Y Return vs Nifty])</f>
        <v>-8.8227095883077561E-2</v>
      </c>
      <c r="I337">
        <v>6.8867313739725198</v>
      </c>
      <c r="J337">
        <f>(Table2[[#This Row],[1M Return vs Nifty]]-AVERAGE(Table2[1M Return vs Nifty]))/_xlfn.STDEV.P(Table2[1M Return vs Nifty])</f>
        <v>0.36285955038110473</v>
      </c>
      <c r="K337">
        <v>18.202143111584501</v>
      </c>
      <c r="L337">
        <f>(Table2[[#This Row],[6M Return vs Nifty]]-AVERAGE(Table2[6M Return vs Nifty]))/_xlfn.STDEV.P(Table2[6M Return vs Nifty])</f>
        <v>0.35687654288643694</v>
      </c>
      <c r="M337">
        <v>6.1656284796360401</v>
      </c>
      <c r="N337">
        <f>(Table2[[#This Row],[1W Return vs Nifty]]-AVERAGE(Table2[1W Return vs Nifty]))/_xlfn.STDEV.P(Table2[1W Return vs Nifty])</f>
        <v>0.73444444831416777</v>
      </c>
      <c r="O337">
        <v>7957.11</v>
      </c>
      <c r="P337">
        <v>7691.7568216945401</v>
      </c>
      <c r="Q337">
        <v>6917.7896684041998</v>
      </c>
      <c r="R337">
        <v>74.118110483071703</v>
      </c>
      <c r="S337" s="2">
        <f>(Table2[[#This Row],[Close Price]]-Table2[[#This Row],[20D EMA]])/Table2[[#This Row],[20D EMA]]</f>
        <v>6.2728804804759564E-2</v>
      </c>
      <c r="T337" s="2">
        <f>(Table2[[#This Row],[Close Price]]-Table2[[#This Row],[50D EMA]])/Table2[[#This Row],[50D EMA]]</f>
        <v>9.9391230901789931E-2</v>
      </c>
      <c r="U337" s="2">
        <f>(Table2[[#This Row],[Close Price]]-Table2[[#This Row],[200D EMA]])/Table2[[#This Row],[200D EMA]]</f>
        <v>0.22239189182383645</v>
      </c>
      <c r="V337">
        <v>0.71949208397411402</v>
      </c>
      <c r="W337">
        <v>8361.2000000000007</v>
      </c>
      <c r="X337">
        <v>8540</v>
      </c>
      <c r="Y337">
        <v>7872.3</v>
      </c>
      <c r="Z337">
        <v>8540.9500000000007</v>
      </c>
      <c r="AA337">
        <v>7551.2</v>
      </c>
      <c r="AB337">
        <v>8540.9500000000007</v>
      </c>
      <c r="AC337" s="2">
        <f>(Table2[[#This Row],[Close Price]]/Table2[[#This Row],[Day Low]])-1</f>
        <v>1.1367985456632868E-2</v>
      </c>
      <c r="AD337" s="2">
        <f>(Table2[[#This Row],[Day High]]/Table2[[#This Row],[Close Price]])-1</f>
        <v>9.903917220990488E-3</v>
      </c>
      <c r="AE337" s="2">
        <f>(Table2[[#This Row],[Close Price]]/Table2[[#This Row],[Current Week Low]])-1</f>
        <v>7.4177813345527976E-2</v>
      </c>
      <c r="AF337" s="2">
        <f>(Table2[[#This Row],[Current Week High]]/Table2[[#This Row],[Close Price]])-1</f>
        <v>1.0016260162601709E-2</v>
      </c>
      <c r="AG337" s="2">
        <f>(Table2[[#This Row],[Close Price]]/Table2[[#This Row],[Current Month Low]])-1</f>
        <v>0.11985512236465734</v>
      </c>
      <c r="AH337" s="2">
        <f>(Table2[[#This Row],[Current Month High]]/Table2[[#This Row],[Close Price]])-1</f>
        <v>1.0016260162601709E-2</v>
      </c>
      <c r="AI337">
        <v>1.00162601626017</v>
      </c>
      <c r="AJ337">
        <v>55.9891533927929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0.03</v>
      </c>
      <c r="AM337" t="s">
        <v>10656</v>
      </c>
      <c r="AN337">
        <v>10.51</v>
      </c>
      <c r="AO337" t="s">
        <v>10656</v>
      </c>
      <c r="AP337">
        <v>7.2735123949469998E-3</v>
      </c>
      <c r="AQ337">
        <f>(Table2[[#This Row],[Sharpe Ratio]]-AVERAGE(Table2[Sharpe Ratio]))/_xlfn.STDEV.P(Table2[Sharpe Ratio])</f>
        <v>-0.68097900260046862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0.68497444309816324</v>
      </c>
      <c r="AS337">
        <f>_xlfn.RANK.AVG(Table2[[#This Row],[1Y Return vs Nifty Z-Score]],Table2[1Y Return vs Nifty Z-Score])</f>
        <v>318</v>
      </c>
      <c r="AT337">
        <f>_xlfn.RANK.AVG(Table2[[#This Row],[6M Return vs Nifty Z-Score]],Table2[6M Return vs Nifty Z-Score])</f>
        <v>218</v>
      </c>
      <c r="AU337">
        <f>_xlfn.RANK.AVG(Table2[[#This Row],[Sharpe Ratio Z-Score]],Table2[Sharpe Ratio Z-Score])</f>
        <v>511</v>
      </c>
      <c r="AV337">
        <f>(Table2[[#This Row],[Rank 1Y]]+Table2[[#This Row],[Rank 6M]]+Table2[[#This Row],[Rank Sharpe]])/3</f>
        <v>349</v>
      </c>
    </row>
    <row r="338" spans="1:48" x14ac:dyDescent="0.3">
      <c r="A338" t="s">
        <v>242</v>
      </c>
      <c r="B338" t="s">
        <v>243</v>
      </c>
      <c r="C338" t="s">
        <v>10612</v>
      </c>
      <c r="D338" t="s">
        <v>27</v>
      </c>
      <c r="E338">
        <v>112913.7029568</v>
      </c>
      <c r="F338">
        <v>15.82</v>
      </c>
      <c r="G338">
        <v>75.155680481487906</v>
      </c>
      <c r="H338">
        <f>(Table2[[#This Row],[1Y Return vs Nifty]]-AVERAGE(Table2[1Y Return vs Nifty]))/_xlfn.STDEV.P(Table2[1Y Return vs Nifty])</f>
        <v>0.67789230827395563</v>
      </c>
      <c r="I338">
        <v>0.80251008689415904</v>
      </c>
      <c r="J338">
        <f>(Table2[[#This Row],[1M Return vs Nifty]]-AVERAGE(Table2[1M Return vs Nifty]))/_xlfn.STDEV.P(Table2[1M Return vs Nifty])</f>
        <v>-0.15903260672472674</v>
      </c>
      <c r="K338">
        <v>-21.6096106155846</v>
      </c>
      <c r="L338">
        <f>(Table2[[#This Row],[6M Return vs Nifty]]-AVERAGE(Table2[6M Return vs Nifty]))/_xlfn.STDEV.P(Table2[6M Return vs Nifty])</f>
        <v>-0.99305147699104601</v>
      </c>
      <c r="M338">
        <v>0.99466747616394302</v>
      </c>
      <c r="N338">
        <f>(Table2[[#This Row],[1W Return vs Nifty]]-AVERAGE(Table2[1W Return vs Nifty]))/_xlfn.STDEV.P(Table2[1W Return vs Nifty])</f>
        <v>-0.39956101006016709</v>
      </c>
      <c r="O338">
        <v>15.94</v>
      </c>
      <c r="P338">
        <v>15.869519659552299</v>
      </c>
      <c r="Q338">
        <v>14.2943735402977</v>
      </c>
      <c r="R338">
        <v>60.314205428653104</v>
      </c>
      <c r="S338" s="2">
        <f>(Table2[[#This Row],[Close Price]]-Table2[[#This Row],[20D EMA]])/Table2[[#This Row],[20D EMA]]</f>
        <v>-7.5282308657465009E-3</v>
      </c>
      <c r="T338" s="2">
        <f>(Table2[[#This Row],[Close Price]]-Table2[[#This Row],[50D EMA]])/Table2[[#This Row],[50D EMA]]</f>
        <v>-3.1204258613140726E-3</v>
      </c>
      <c r="U338" s="2">
        <f>(Table2[[#This Row],[Close Price]]-Table2[[#This Row],[200D EMA]])/Table2[[#This Row],[200D EMA]]</f>
        <v>0.10672915853229668</v>
      </c>
      <c r="V338">
        <v>0.39325094978396402</v>
      </c>
      <c r="W338">
        <v>15.74</v>
      </c>
      <c r="X338">
        <v>16.34</v>
      </c>
      <c r="Y338">
        <v>15.72</v>
      </c>
      <c r="Z338">
        <v>16.34</v>
      </c>
      <c r="AA338">
        <v>15.05</v>
      </c>
      <c r="AB338">
        <v>16.420000000000002</v>
      </c>
      <c r="AC338" s="2">
        <f>(Table2[[#This Row],[Close Price]]/Table2[[#This Row],[Day Low]])-1</f>
        <v>5.0825921219821435E-3</v>
      </c>
      <c r="AD338" s="2">
        <f>(Table2[[#This Row],[Day High]]/Table2[[#This Row],[Close Price]])-1</f>
        <v>3.2869785082174419E-2</v>
      </c>
      <c r="AE338" s="2">
        <f>(Table2[[#This Row],[Close Price]]/Table2[[#This Row],[Current Week Low]])-1</f>
        <v>6.3613231552162031E-3</v>
      </c>
      <c r="AF338" s="2">
        <f>(Table2[[#This Row],[Current Week High]]/Table2[[#This Row],[Close Price]])-1</f>
        <v>3.2869785082174419E-2</v>
      </c>
      <c r="AG338" s="2">
        <f>(Table2[[#This Row],[Close Price]]/Table2[[#This Row],[Current Month Low]])-1</f>
        <v>5.1162790697674376E-2</v>
      </c>
      <c r="AH338" s="2">
        <f>(Table2[[#This Row],[Current Month High]]/Table2[[#This Row],[Close Price]])-1</f>
        <v>3.7926675094816842E-2</v>
      </c>
      <c r="AI338">
        <v>21.2389380530973</v>
      </c>
      <c r="AJ338">
        <v>104.129032258064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0.04</v>
      </c>
      <c r="AM338" t="s">
        <v>10656</v>
      </c>
      <c r="AN338">
        <v>4.28</v>
      </c>
      <c r="AO338" t="s">
        <v>10656</v>
      </c>
      <c r="AP338">
        <v>9.1911481694950004E-2</v>
      </c>
      <c r="AQ338">
        <f>(Table2[[#This Row],[Sharpe Ratio]]-AVERAGE(Table2[Sharpe Ratio]))/_xlfn.STDEV.P(Table2[Sharpe Ratio])</f>
        <v>0.2934982480639754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-0.58025453743800881</v>
      </c>
      <c r="AS338">
        <f>_xlfn.RANK.AVG(Table2[[#This Row],[1Y Return vs Nifty Z-Score]],Table2[1Y Return vs Nifty Z-Score])</f>
        <v>139</v>
      </c>
      <c r="AT338">
        <f>_xlfn.RANK.AVG(Table2[[#This Row],[6M Return vs Nifty Z-Score]],Table2[6M Return vs Nifty Z-Score])</f>
        <v>649</v>
      </c>
      <c r="AU338">
        <f>_xlfn.RANK.AVG(Table2[[#This Row],[Sharpe Ratio Z-Score]],Table2[Sharpe Ratio Z-Score])</f>
        <v>260</v>
      </c>
      <c r="AV338">
        <f>(Table2[[#This Row],[Rank 1Y]]+Table2[[#This Row],[Rank 6M]]+Table2[[#This Row],[Rank Sharpe]])/3</f>
        <v>349.33333333333331</v>
      </c>
    </row>
    <row r="339" spans="1:48" x14ac:dyDescent="0.3">
      <c r="A339" t="s">
        <v>1098</v>
      </c>
      <c r="B339" t="s">
        <v>1099</v>
      </c>
      <c r="C339" t="s">
        <v>10618</v>
      </c>
      <c r="D339" t="s">
        <v>136</v>
      </c>
      <c r="E339">
        <v>11797.8</v>
      </c>
      <c r="F339">
        <v>371.5</v>
      </c>
      <c r="G339">
        <v>40.396692202933899</v>
      </c>
      <c r="H339">
        <f>(Table2[[#This Row],[1Y Return vs Nifty]]-AVERAGE(Table2[1Y Return vs Nifty]))/_xlfn.STDEV.P(Table2[1Y Return vs Nifty])</f>
        <v>0.13590775983294603</v>
      </c>
      <c r="I339">
        <v>-7.5410491746042698</v>
      </c>
      <c r="J339">
        <f>(Table2[[#This Row],[1M Return vs Nifty]]-AVERAGE(Table2[1M Return vs Nifty]))/_xlfn.STDEV.P(Table2[1M Return vs Nifty])</f>
        <v>-0.87472619107408089</v>
      </c>
      <c r="K339">
        <v>-22.126005269494399</v>
      </c>
      <c r="L339">
        <f>(Table2[[#This Row],[6M Return vs Nifty]]-AVERAGE(Table2[6M Return vs Nifty]))/_xlfn.STDEV.P(Table2[6M Return vs Nifty])</f>
        <v>-1.0105612711439231</v>
      </c>
      <c r="M339">
        <v>1.42210118994582</v>
      </c>
      <c r="N339">
        <f>(Table2[[#This Row],[1W Return vs Nifty]]-AVERAGE(Table2[1W Return vs Nifty]))/_xlfn.STDEV.P(Table2[1W Return vs Nifty])</f>
        <v>-0.30582366332782929</v>
      </c>
      <c r="O339">
        <v>376.53</v>
      </c>
      <c r="P339">
        <v>387.28132368547699</v>
      </c>
      <c r="Q339">
        <v>374.36586794095302</v>
      </c>
      <c r="R339">
        <v>46.671274785054699</v>
      </c>
      <c r="S339" s="2">
        <f>(Table2[[#This Row],[Close Price]]-Table2[[#This Row],[20D EMA]])/Table2[[#This Row],[20D EMA]]</f>
        <v>-1.3358829309749484E-2</v>
      </c>
      <c r="T339" s="2">
        <f>(Table2[[#This Row],[Close Price]]-Table2[[#This Row],[50D EMA]])/Table2[[#This Row],[50D EMA]]</f>
        <v>-4.0748992322422156E-2</v>
      </c>
      <c r="U339" s="2">
        <f>(Table2[[#This Row],[Close Price]]-Table2[[#This Row],[200D EMA]])/Table2[[#This Row],[200D EMA]]</f>
        <v>-7.6552596974600352E-3</v>
      </c>
      <c r="V339">
        <v>0.47202876913809</v>
      </c>
      <c r="W339">
        <v>370</v>
      </c>
      <c r="X339">
        <v>379</v>
      </c>
      <c r="Y339">
        <v>361</v>
      </c>
      <c r="Z339">
        <v>379</v>
      </c>
      <c r="AA339">
        <v>355.6</v>
      </c>
      <c r="AB339">
        <v>412.35</v>
      </c>
      <c r="AC339" s="2">
        <f>(Table2[[#This Row],[Close Price]]/Table2[[#This Row],[Day Low]])-1</f>
        <v>4.0540540540541237E-3</v>
      </c>
      <c r="AD339" s="2">
        <f>(Table2[[#This Row],[Day High]]/Table2[[#This Row],[Close Price]])-1</f>
        <v>2.0188425302826385E-2</v>
      </c>
      <c r="AE339" s="2">
        <f>(Table2[[#This Row],[Close Price]]/Table2[[#This Row],[Current Week Low]])-1</f>
        <v>2.9085872576177341E-2</v>
      </c>
      <c r="AF339" s="2">
        <f>(Table2[[#This Row],[Current Week High]]/Table2[[#This Row],[Close Price]])-1</f>
        <v>2.0188425302826385E-2</v>
      </c>
      <c r="AG339" s="2">
        <f>(Table2[[#This Row],[Close Price]]/Table2[[#This Row],[Current Month Low]])-1</f>
        <v>4.4713160854892964E-2</v>
      </c>
      <c r="AH339" s="2">
        <f>(Table2[[#This Row],[Current Month High]]/Table2[[#This Row],[Close Price]])-1</f>
        <v>0.10995962314939445</v>
      </c>
      <c r="AI339">
        <v>36.204576043068599</v>
      </c>
      <c r="AJ339">
        <v>89.7344228804903</v>
      </c>
      <c r="AK339" t="str">
        <f>IF(AND(Table2[[#This Row],[20D EMA]]&gt;Table2[[#This Row],[50D EMA]],Table2[[#This Row],[50D EMA]]&gt;Table2[[#This Row],[200D EMA]]),"Uptrend","Downtrend/NoTrend")</f>
        <v>Downtrend/NoTrend</v>
      </c>
      <c r="AL339">
        <v>0.03</v>
      </c>
      <c r="AM339" t="s">
        <v>10656</v>
      </c>
      <c r="AN339">
        <v>1.42</v>
      </c>
      <c r="AO339" t="s">
        <v>10656</v>
      </c>
      <c r="AP339">
        <v>0.14532968789314299</v>
      </c>
      <c r="AQ339">
        <f>(Table2[[#This Row],[Sharpe Ratio]]-AVERAGE(Table2[Sharpe Ratio]))/_xlfn.STDEV.P(Table2[Sharpe Ratio])</f>
        <v>0.90852749725272719</v>
      </c>
      <c r="AR3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9">
        <f>_xlfn.RANK.AVG(Table2[[#This Row],[1Y Return vs Nifty Z-Score]],Table2[1Y Return vs Nifty Z-Score])</f>
        <v>262</v>
      </c>
      <c r="AT339">
        <f>_xlfn.RANK.AVG(Table2[[#This Row],[6M Return vs Nifty Z-Score]],Table2[6M Return vs Nifty Z-Score])</f>
        <v>653</v>
      </c>
      <c r="AU339">
        <f>_xlfn.RANK.AVG(Table2[[#This Row],[Sharpe Ratio Z-Score]],Table2[Sharpe Ratio Z-Score])</f>
        <v>134</v>
      </c>
      <c r="AV339">
        <f>(Table2[[#This Row],[Rank 1Y]]+Table2[[#This Row],[Rank 6M]]+Table2[[#This Row],[Rank Sharpe]])/3</f>
        <v>349.66666666666669</v>
      </c>
    </row>
    <row r="340" spans="1:48" x14ac:dyDescent="0.3">
      <c r="A340" t="s">
        <v>658</v>
      </c>
      <c r="B340" t="s">
        <v>659</v>
      </c>
      <c r="C340" t="s">
        <v>10622</v>
      </c>
      <c r="D340" t="s">
        <v>263</v>
      </c>
      <c r="E340">
        <v>27870.0453216799</v>
      </c>
      <c r="F340">
        <v>3775.6</v>
      </c>
      <c r="G340">
        <v>-10.941230094578</v>
      </c>
      <c r="H340">
        <f>(Table2[[#This Row],[1Y Return vs Nifty]]-AVERAGE(Table2[1Y Return vs Nifty]))/_xlfn.STDEV.P(Table2[1Y Return vs Nifty])</f>
        <v>-0.66458621344774382</v>
      </c>
      <c r="I340">
        <v>-6.7645679233471299</v>
      </c>
      <c r="J340">
        <f>(Table2[[#This Row],[1M Return vs Nifty]]-AVERAGE(Table2[1M Return vs Nifty]))/_xlfn.STDEV.P(Table2[1M Return vs Nifty])</f>
        <v>-0.80812120482358596</v>
      </c>
      <c r="K340">
        <v>21.959027530381</v>
      </c>
      <c r="L340">
        <f>(Table2[[#This Row],[6M Return vs Nifty]]-AVERAGE(Table2[6M Return vs Nifty]))/_xlfn.STDEV.P(Table2[6M Return vs Nifty])</f>
        <v>0.48426413749303981</v>
      </c>
      <c r="M340">
        <v>-0.841822920154631</v>
      </c>
      <c r="N340">
        <f>(Table2[[#This Row],[1W Return vs Nifty]]-AVERAGE(Table2[1W Return vs Nifty]))/_xlfn.STDEV.P(Table2[1W Return vs Nifty])</f>
        <v>-0.80230822325302076</v>
      </c>
      <c r="O340">
        <v>3881</v>
      </c>
      <c r="P340">
        <v>3959.70368776653</v>
      </c>
      <c r="Q340">
        <v>3580.1001758808202</v>
      </c>
      <c r="R340">
        <v>35.7384854343114</v>
      </c>
      <c r="S340" s="2">
        <f>(Table2[[#This Row],[Close Price]]-Table2[[#This Row],[20D EMA]])/Table2[[#This Row],[20D EMA]]</f>
        <v>-2.7157948982221101E-2</v>
      </c>
      <c r="T340" s="2">
        <f>(Table2[[#This Row],[Close Price]]-Table2[[#This Row],[50D EMA]])/Table2[[#This Row],[50D EMA]]</f>
        <v>-4.6494309242208418E-2</v>
      </c>
      <c r="U340" s="2">
        <f>(Table2[[#This Row],[Close Price]]-Table2[[#This Row],[200D EMA]])/Table2[[#This Row],[200D EMA]]</f>
        <v>5.4607361390685234E-2</v>
      </c>
      <c r="V340">
        <v>0.79108999972702798</v>
      </c>
      <c r="W340">
        <v>3684</v>
      </c>
      <c r="X340">
        <v>3796.55</v>
      </c>
      <c r="Y340">
        <v>3551.7</v>
      </c>
      <c r="Z340">
        <v>3796.55</v>
      </c>
      <c r="AA340">
        <v>3551.7</v>
      </c>
      <c r="AB340">
        <v>4438</v>
      </c>
      <c r="AC340" s="2">
        <f>(Table2[[#This Row],[Close Price]]/Table2[[#This Row],[Day Low]])-1</f>
        <v>2.4864277958740466E-2</v>
      </c>
      <c r="AD340" s="2">
        <f>(Table2[[#This Row],[Day High]]/Table2[[#This Row],[Close Price]])-1</f>
        <v>5.5487869477699459E-3</v>
      </c>
      <c r="AE340" s="2">
        <f>(Table2[[#This Row],[Close Price]]/Table2[[#This Row],[Current Week Low]])-1</f>
        <v>6.3040234254019278E-2</v>
      </c>
      <c r="AF340" s="2">
        <f>(Table2[[#This Row],[Current Week High]]/Table2[[#This Row],[Close Price]])-1</f>
        <v>5.5487869477699459E-3</v>
      </c>
      <c r="AG340" s="2">
        <f>(Table2[[#This Row],[Close Price]]/Table2[[#This Row],[Current Month Low]])-1</f>
        <v>6.3040234254019278E-2</v>
      </c>
      <c r="AH340" s="2">
        <f>(Table2[[#This Row],[Current Month High]]/Table2[[#This Row],[Close Price]])-1</f>
        <v>0.17544231380442854</v>
      </c>
      <c r="AI340">
        <v>27.606208284775899</v>
      </c>
      <c r="AJ340">
        <v>49.558328381857699</v>
      </c>
      <c r="AK340" t="str">
        <f>IF(AND(Table2[[#This Row],[20D EMA]]&gt;Table2[[#This Row],[50D EMA]],Table2[[#This Row],[50D EMA]]&gt;Table2[[#This Row],[200D EMA]]),"Uptrend","Downtrend/NoTrend")</f>
        <v>Downtrend/NoTrend</v>
      </c>
      <c r="AL340">
        <v>-0.13</v>
      </c>
      <c r="AM340" t="s">
        <v>10655</v>
      </c>
      <c r="AN340">
        <v>-10.23</v>
      </c>
      <c r="AO340" t="s">
        <v>10655</v>
      </c>
      <c r="AP340">
        <v>7.8967229573620998E-2</v>
      </c>
      <c r="AQ340">
        <f>(Table2[[#This Row],[Sharpe Ratio]]-AVERAGE(Table2[Sharpe Ratio]))/_xlfn.STDEV.P(Table2[Sharpe Ratio])</f>
        <v>0.14446490849518642</v>
      </c>
      <c r="AR3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0">
        <f>_xlfn.RANK.AVG(Table2[[#This Row],[1Y Return vs Nifty Z-Score]],Table2[1Y Return vs Nifty Z-Score])</f>
        <v>554</v>
      </c>
      <c r="AT340">
        <f>_xlfn.RANK.AVG(Table2[[#This Row],[6M Return vs Nifty Z-Score]],Table2[6M Return vs Nifty Z-Score])</f>
        <v>193</v>
      </c>
      <c r="AU340">
        <f>_xlfn.RANK.AVG(Table2[[#This Row],[Sharpe Ratio Z-Score]],Table2[Sharpe Ratio Z-Score])</f>
        <v>304</v>
      </c>
      <c r="AV340">
        <f>(Table2[[#This Row],[Rank 1Y]]+Table2[[#This Row],[Rank 6M]]+Table2[[#This Row],[Rank Sharpe]])/3</f>
        <v>350.33333333333331</v>
      </c>
    </row>
    <row r="341" spans="1:48" x14ac:dyDescent="0.3">
      <c r="A341" t="s">
        <v>885</v>
      </c>
      <c r="B341" t="s">
        <v>886</v>
      </c>
      <c r="C341" t="s">
        <v>10611</v>
      </c>
      <c r="D341" t="s">
        <v>887</v>
      </c>
      <c r="E341">
        <v>17388.842295875002</v>
      </c>
      <c r="F341">
        <v>188.97</v>
      </c>
      <c r="G341">
        <v>23.450721439463699</v>
      </c>
      <c r="H341">
        <f>(Table2[[#This Row],[1Y Return vs Nifty]]-AVERAGE(Table2[1Y Return vs Nifty]))/_xlfn.STDEV.P(Table2[1Y Return vs Nifty])</f>
        <v>-0.12832473849326892</v>
      </c>
      <c r="I341">
        <v>13.1520117676704</v>
      </c>
      <c r="J341">
        <f>(Table2[[#This Row],[1M Return vs Nifty]]-AVERAGE(Table2[1M Return vs Nifty]))/_xlfn.STDEV.P(Table2[1M Return vs Nifty])</f>
        <v>0.90028259028339208</v>
      </c>
      <c r="K341">
        <v>16.798959650128399</v>
      </c>
      <c r="L341">
        <f>(Table2[[#This Row],[6M Return vs Nifty]]-AVERAGE(Table2[6M Return vs Nifty]))/_xlfn.STDEV.P(Table2[6M Return vs Nifty])</f>
        <v>0.30929771265883022</v>
      </c>
      <c r="M341">
        <v>3.3169601315888002</v>
      </c>
      <c r="N341">
        <f>(Table2[[#This Row],[1W Return vs Nifty]]-AVERAGE(Table2[1W Return vs Nifty]))/_xlfn.STDEV.P(Table2[1W Return vs Nifty])</f>
        <v>0.10972392661333125</v>
      </c>
      <c r="O341">
        <v>190.21</v>
      </c>
      <c r="P341">
        <v>182.326444705488</v>
      </c>
      <c r="Q341">
        <v>161.68473245797799</v>
      </c>
      <c r="R341">
        <v>58.935485466687098</v>
      </c>
      <c r="S341" s="2">
        <f>(Table2[[#This Row],[Close Price]]-Table2[[#This Row],[20D EMA]])/Table2[[#This Row],[20D EMA]]</f>
        <v>-6.5191104568635139E-3</v>
      </c>
      <c r="T341" s="2">
        <f>(Table2[[#This Row],[Close Price]]-Table2[[#This Row],[50D EMA]])/Table2[[#This Row],[50D EMA]]</f>
        <v>3.6437694516795606E-2</v>
      </c>
      <c r="U341" s="2">
        <f>(Table2[[#This Row],[Close Price]]-Table2[[#This Row],[200D EMA]])/Table2[[#This Row],[200D EMA]]</f>
        <v>0.16875599277200448</v>
      </c>
      <c r="V341">
        <v>0.59750337759628203</v>
      </c>
      <c r="W341">
        <v>188.25</v>
      </c>
      <c r="X341">
        <v>196</v>
      </c>
      <c r="Y341">
        <v>188.25</v>
      </c>
      <c r="Z341">
        <v>200.69</v>
      </c>
      <c r="AA341">
        <v>184.3</v>
      </c>
      <c r="AB341">
        <v>200.9</v>
      </c>
      <c r="AC341" s="2">
        <f>(Table2[[#This Row],[Close Price]]/Table2[[#This Row],[Day Low]])-1</f>
        <v>3.8247011952190491E-3</v>
      </c>
      <c r="AD341" s="2">
        <f>(Table2[[#This Row],[Day High]]/Table2[[#This Row],[Close Price]])-1</f>
        <v>3.720167222310411E-2</v>
      </c>
      <c r="AE341" s="2">
        <f>(Table2[[#This Row],[Close Price]]/Table2[[#This Row],[Current Week Low]])-1</f>
        <v>3.8247011952190491E-3</v>
      </c>
      <c r="AF341" s="2">
        <f>(Table2[[#This Row],[Current Week High]]/Table2[[#This Row],[Close Price]])-1</f>
        <v>6.2020426522728433E-2</v>
      </c>
      <c r="AG341" s="2">
        <f>(Table2[[#This Row],[Close Price]]/Table2[[#This Row],[Current Month Low]])-1</f>
        <v>2.5339120998372211E-2</v>
      </c>
      <c r="AH341" s="2">
        <f>(Table2[[#This Row],[Current Month High]]/Table2[[#This Row],[Close Price]])-1</f>
        <v>6.3131714028681785E-2</v>
      </c>
      <c r="AI341">
        <v>6.3131714028681696</v>
      </c>
      <c r="AJ341">
        <v>55.723114956736701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0.13</v>
      </c>
      <c r="AM341" t="s">
        <v>10656</v>
      </c>
      <c r="AN341">
        <v>-0.49</v>
      </c>
      <c r="AO341" t="s">
        <v>10655</v>
      </c>
      <c r="AP341">
        <v>1.9426747329541E-2</v>
      </c>
      <c r="AQ341">
        <f>(Table2[[#This Row],[Sharpe Ratio]]-AVERAGE(Table2[Sharpe Ratio]))/_xlfn.STDEV.P(Table2[Sharpe Ratio])</f>
        <v>-0.54105302063646354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0.64992647042582097</v>
      </c>
      <c r="AS341">
        <f>_xlfn.RANK.AVG(Table2[[#This Row],[1Y Return vs Nifty Z-Score]],Table2[1Y Return vs Nifty Z-Score])</f>
        <v>333</v>
      </c>
      <c r="AT341">
        <f>_xlfn.RANK.AVG(Table2[[#This Row],[6M Return vs Nifty Z-Score]],Table2[6M Return vs Nifty Z-Score])</f>
        <v>232</v>
      </c>
      <c r="AU341">
        <f>_xlfn.RANK.AVG(Table2[[#This Row],[Sharpe Ratio Z-Score]],Table2[Sharpe Ratio Z-Score])</f>
        <v>489</v>
      </c>
      <c r="AV341">
        <f>(Table2[[#This Row],[Rank 1Y]]+Table2[[#This Row],[Rank 6M]]+Table2[[#This Row],[Rank Sharpe]])/3</f>
        <v>351.33333333333331</v>
      </c>
    </row>
    <row r="342" spans="1:48" x14ac:dyDescent="0.3">
      <c r="A342" t="s">
        <v>329</v>
      </c>
      <c r="B342" t="s">
        <v>330</v>
      </c>
      <c r="C342" t="s">
        <v>10611</v>
      </c>
      <c r="D342" t="s">
        <v>54</v>
      </c>
      <c r="E342">
        <v>77410.267462620002</v>
      </c>
      <c r="F342">
        <v>1900.8</v>
      </c>
      <c r="G342">
        <v>22.6197976419997</v>
      </c>
      <c r="H342">
        <f>(Table2[[#This Row],[1Y Return vs Nifty]]-AVERAGE(Table2[1Y Return vs Nifty]))/_xlfn.STDEV.P(Table2[1Y Return vs Nifty])</f>
        <v>-0.14128103789842955</v>
      </c>
      <c r="I342">
        <v>4.2635779571309103</v>
      </c>
      <c r="J342">
        <f>(Table2[[#This Row],[1M Return vs Nifty]]-AVERAGE(Table2[1M Return vs Nifty]))/_xlfn.STDEV.P(Table2[1M Return vs Nifty])</f>
        <v>0.13785077266907736</v>
      </c>
      <c r="K342">
        <v>32.231577464894301</v>
      </c>
      <c r="L342">
        <f>(Table2[[#This Row],[6M Return vs Nifty]]-AVERAGE(Table2[6M Return vs Nifty]))/_xlfn.STDEV.P(Table2[6M Return vs Nifty])</f>
        <v>0.83258345764211883</v>
      </c>
      <c r="M342">
        <v>4.2573492164143696</v>
      </c>
      <c r="N342">
        <f>(Table2[[#This Row],[1W Return vs Nifty]]-AVERAGE(Table2[1W Return vs Nifty]))/_xlfn.STDEV.P(Table2[1W Return vs Nifty])</f>
        <v>0.31595374626809003</v>
      </c>
      <c r="O342">
        <v>1855.74</v>
      </c>
      <c r="P342">
        <v>1809.2453262186</v>
      </c>
      <c r="Q342">
        <v>1602.1661093662101</v>
      </c>
      <c r="R342">
        <v>69.536513953566896</v>
      </c>
      <c r="S342" s="2">
        <f>(Table2[[#This Row],[Close Price]]-Table2[[#This Row],[20D EMA]])/Table2[[#This Row],[20D EMA]]</f>
        <v>2.4281418733227686E-2</v>
      </c>
      <c r="T342" s="2">
        <f>(Table2[[#This Row],[Close Price]]-Table2[[#This Row],[50D EMA]])/Table2[[#This Row],[50D EMA]]</f>
        <v>5.0603791788012047E-2</v>
      </c>
      <c r="U342" s="2">
        <f>(Table2[[#This Row],[Close Price]]-Table2[[#This Row],[200D EMA]])/Table2[[#This Row],[200D EMA]]</f>
        <v>0.18639383824684969</v>
      </c>
      <c r="V342">
        <v>1.02865522034704</v>
      </c>
      <c r="W342">
        <v>1896.25</v>
      </c>
      <c r="X342">
        <v>1932.4</v>
      </c>
      <c r="Y342">
        <v>1832.25</v>
      </c>
      <c r="Z342">
        <v>1948.9</v>
      </c>
      <c r="AA342">
        <v>1670</v>
      </c>
      <c r="AB342">
        <v>1948.9</v>
      </c>
      <c r="AC342" s="2">
        <f>(Table2[[#This Row],[Close Price]]/Table2[[#This Row],[Day Low]])-1</f>
        <v>2.3994726433751445E-3</v>
      </c>
      <c r="AD342" s="2">
        <f>(Table2[[#This Row],[Day High]]/Table2[[#This Row],[Close Price]])-1</f>
        <v>1.6624579124579153E-2</v>
      </c>
      <c r="AE342" s="2">
        <f>(Table2[[#This Row],[Close Price]]/Table2[[#This Row],[Current Week Low]])-1</f>
        <v>3.7413016782644304E-2</v>
      </c>
      <c r="AF342" s="2">
        <f>(Table2[[#This Row],[Current Week High]]/Table2[[#This Row],[Close Price]])-1</f>
        <v>2.5305134680134733E-2</v>
      </c>
      <c r="AG342" s="2">
        <f>(Table2[[#This Row],[Close Price]]/Table2[[#This Row],[Current Month Low]])-1</f>
        <v>0.13820359281437122</v>
      </c>
      <c r="AH342" s="2">
        <f>(Table2[[#This Row],[Current Month High]]/Table2[[#This Row],[Close Price]])-1</f>
        <v>2.5305134680134733E-2</v>
      </c>
      <c r="AI342">
        <v>2.5305134680134702</v>
      </c>
      <c r="AJ342">
        <v>60.764579016365701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0.03</v>
      </c>
      <c r="AM342" t="s">
        <v>10656</v>
      </c>
      <c r="AN342">
        <v>6.31</v>
      </c>
      <c r="AO342" t="s">
        <v>10656</v>
      </c>
      <c r="AP342">
        <v>-7.5089923421299996E-3</v>
      </c>
      <c r="AQ342">
        <f>(Table2[[#This Row],[Sharpe Ratio]]-AVERAGE(Table2[Sharpe Ratio]))/_xlfn.STDEV.P(Table2[Sharpe Ratio])</f>
        <v>-0.85117702002998652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0.29392991865087015</v>
      </c>
      <c r="AS342">
        <f>_xlfn.RANK.AVG(Table2[[#This Row],[1Y Return vs Nifty Z-Score]],Table2[1Y Return vs Nifty Z-Score])</f>
        <v>337</v>
      </c>
      <c r="AT342">
        <f>_xlfn.RANK.AVG(Table2[[#This Row],[6M Return vs Nifty Z-Score]],Table2[6M Return vs Nifty Z-Score])</f>
        <v>127</v>
      </c>
      <c r="AU342">
        <f>_xlfn.RANK.AVG(Table2[[#This Row],[Sharpe Ratio Z-Score]],Table2[Sharpe Ratio Z-Score])</f>
        <v>592</v>
      </c>
      <c r="AV342">
        <f>(Table2[[#This Row],[Rank 1Y]]+Table2[[#This Row],[Rank 6M]]+Table2[[#This Row],[Rank Sharpe]])/3</f>
        <v>352</v>
      </c>
    </row>
    <row r="343" spans="1:48" x14ac:dyDescent="0.3">
      <c r="A343" t="s">
        <v>620</v>
      </c>
      <c r="B343" t="s">
        <v>621</v>
      </c>
      <c r="C343" t="s">
        <v>622</v>
      </c>
      <c r="D343" t="s">
        <v>622</v>
      </c>
      <c r="E343">
        <v>30457.336469999998</v>
      </c>
      <c r="F343">
        <v>891.05</v>
      </c>
      <c r="G343">
        <v>-3.6236267985502</v>
      </c>
      <c r="H343">
        <f>(Table2[[#This Row],[1Y Return vs Nifty]]-AVERAGE(Table2[1Y Return vs Nifty]))/_xlfn.STDEV.P(Table2[1Y Return vs Nifty])</f>
        <v>-0.55048542644310383</v>
      </c>
      <c r="I343">
        <v>3.3436175458219299</v>
      </c>
      <c r="J343">
        <f>(Table2[[#This Row],[1M Return vs Nifty]]-AVERAGE(Table2[1M Return vs Nifty]))/_xlfn.STDEV.P(Table2[1M Return vs Nifty])</f>
        <v>5.8938435188899164E-2</v>
      </c>
      <c r="K343">
        <v>7.6676269723142996</v>
      </c>
      <c r="L343">
        <f>(Table2[[#This Row],[6M Return vs Nifty]]-AVERAGE(Table2[6M Return vs Nifty]))/_xlfn.STDEV.P(Table2[6M Return vs Nifty])</f>
        <v>-3.2546860263622649E-4</v>
      </c>
      <c r="M343">
        <v>1.94589976015295</v>
      </c>
      <c r="N343">
        <f>(Table2[[#This Row],[1W Return vs Nifty]]-AVERAGE(Table2[1W Return vs Nifty]))/_xlfn.STDEV.P(Table2[1W Return vs Nifty])</f>
        <v>-0.19095324807915182</v>
      </c>
      <c r="O343">
        <v>877.13</v>
      </c>
      <c r="P343">
        <v>867.393061715572</v>
      </c>
      <c r="Q343">
        <v>814.31574045425202</v>
      </c>
      <c r="R343">
        <v>57.113433184927104</v>
      </c>
      <c r="S343" s="2">
        <f>(Table2[[#This Row],[Close Price]]-Table2[[#This Row],[20D EMA]])/Table2[[#This Row],[20D EMA]]</f>
        <v>1.5869939461653298E-2</v>
      </c>
      <c r="T343" s="2">
        <f>(Table2[[#This Row],[Close Price]]-Table2[[#This Row],[50D EMA]])/Table2[[#This Row],[50D EMA]]</f>
        <v>2.7273607927688646E-2</v>
      </c>
      <c r="U343" s="2">
        <f>(Table2[[#This Row],[Close Price]]-Table2[[#This Row],[200D EMA]])/Table2[[#This Row],[200D EMA]]</f>
        <v>9.4231580864374609E-2</v>
      </c>
      <c r="V343">
        <v>0.497106807753255</v>
      </c>
      <c r="W343">
        <v>880.05</v>
      </c>
      <c r="X343">
        <v>899.95</v>
      </c>
      <c r="Y343">
        <v>852.25</v>
      </c>
      <c r="Z343">
        <v>899.95</v>
      </c>
      <c r="AA343">
        <v>818.7</v>
      </c>
      <c r="AB343">
        <v>1009.25</v>
      </c>
      <c r="AC343" s="2">
        <f>(Table2[[#This Row],[Close Price]]/Table2[[#This Row],[Day Low]])-1</f>
        <v>1.2499289813078907E-2</v>
      </c>
      <c r="AD343" s="2">
        <f>(Table2[[#This Row],[Day High]]/Table2[[#This Row],[Close Price]])-1</f>
        <v>9.9882161494866395E-3</v>
      </c>
      <c r="AE343" s="2">
        <f>(Table2[[#This Row],[Close Price]]/Table2[[#This Row],[Current Week Low]])-1</f>
        <v>4.5526547374596493E-2</v>
      </c>
      <c r="AF343" s="2">
        <f>(Table2[[#This Row],[Current Week High]]/Table2[[#This Row],[Close Price]])-1</f>
        <v>9.9882161494866395E-3</v>
      </c>
      <c r="AG343" s="2">
        <f>(Table2[[#This Row],[Close Price]]/Table2[[#This Row],[Current Month Low]])-1</f>
        <v>8.8371808965432841E-2</v>
      </c>
      <c r="AH343" s="2">
        <f>(Table2[[#This Row],[Current Month High]]/Table2[[#This Row],[Close Price]])-1</f>
        <v>0.1326524886370013</v>
      </c>
      <c r="AI343">
        <v>13.2652488637001</v>
      </c>
      <c r="AJ343">
        <v>28.838924233661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-0.04</v>
      </c>
      <c r="AM343" t="s">
        <v>10655</v>
      </c>
      <c r="AN343">
        <v>-5.76</v>
      </c>
      <c r="AO343" t="s">
        <v>10655</v>
      </c>
      <c r="AP343">
        <v>0.10143876539583201</v>
      </c>
      <c r="AQ343">
        <f>(Table2[[#This Row],[Sharpe Ratio]]-AVERAGE(Table2[Sharpe Ratio]))/_xlfn.STDEV.P(Table2[Sharpe Ratio])</f>
        <v>0.40319040282524676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-0.27963530511074597</v>
      </c>
      <c r="AS343">
        <f>_xlfn.RANK.AVG(Table2[[#This Row],[1Y Return vs Nifty Z-Score]],Table2[1Y Return vs Nifty Z-Score])</f>
        <v>499</v>
      </c>
      <c r="AT343">
        <f>_xlfn.RANK.AVG(Table2[[#This Row],[6M Return vs Nifty Z-Score]],Table2[6M Return vs Nifty Z-Score])</f>
        <v>314</v>
      </c>
      <c r="AU343">
        <f>_xlfn.RANK.AVG(Table2[[#This Row],[Sharpe Ratio Z-Score]],Table2[Sharpe Ratio Z-Score])</f>
        <v>243</v>
      </c>
      <c r="AV343">
        <f>(Table2[[#This Row],[Rank 1Y]]+Table2[[#This Row],[Rank 6M]]+Table2[[#This Row],[Rank Sharpe]])/3</f>
        <v>352</v>
      </c>
    </row>
    <row r="344" spans="1:48" x14ac:dyDescent="0.3">
      <c r="A344" t="s">
        <v>1058</v>
      </c>
      <c r="B344" t="s">
        <v>1059</v>
      </c>
      <c r="C344" t="s">
        <v>10615</v>
      </c>
      <c r="D344" t="s">
        <v>51</v>
      </c>
      <c r="E344">
        <v>12720.92672704</v>
      </c>
      <c r="F344">
        <v>1047.95</v>
      </c>
      <c r="G344">
        <v>35.885694387467503</v>
      </c>
      <c r="H344">
        <f>(Table2[[#This Row],[1Y Return vs Nifty]]-AVERAGE(Table2[1Y Return vs Nifty]))/_xlfn.STDEV.P(Table2[1Y Return vs Nifty])</f>
        <v>6.556937442192956E-2</v>
      </c>
      <c r="I344">
        <v>21.023553477168502</v>
      </c>
      <c r="J344">
        <f>(Table2[[#This Row],[1M Return vs Nifty]]-AVERAGE(Table2[1M Return vs Nifty]))/_xlfn.STDEV.P(Table2[1M Return vs Nifty])</f>
        <v>1.5754874667469161</v>
      </c>
      <c r="K344">
        <v>8.0410348066656905</v>
      </c>
      <c r="L344">
        <f>(Table2[[#This Row],[6M Return vs Nifty]]-AVERAGE(Table2[6M Return vs Nifty]))/_xlfn.STDEV.P(Table2[6M Return vs Nifty])</f>
        <v>1.2335960529251341E-2</v>
      </c>
      <c r="M344">
        <v>3.8044073706817301</v>
      </c>
      <c r="N344">
        <f>(Table2[[#This Row],[1W Return vs Nifty]]-AVERAGE(Table2[1W Return vs Nifty]))/_xlfn.STDEV.P(Table2[1W Return vs Nifty])</f>
        <v>0.21662239856655621</v>
      </c>
      <c r="O344">
        <v>961.52</v>
      </c>
      <c r="P344">
        <v>910.69905132549604</v>
      </c>
      <c r="Q344">
        <v>803.55468295395804</v>
      </c>
      <c r="R344">
        <v>81.1618709780046</v>
      </c>
      <c r="S344" s="2">
        <f>(Table2[[#This Row],[Close Price]]-Table2[[#This Row],[20D EMA]])/Table2[[#This Row],[20D EMA]]</f>
        <v>8.9888925867376721E-2</v>
      </c>
      <c r="T344" s="2">
        <f>(Table2[[#This Row],[Close Price]]-Table2[[#This Row],[50D EMA]])/Table2[[#This Row],[50D EMA]]</f>
        <v>0.15070944509576378</v>
      </c>
      <c r="U344" s="2">
        <f>(Table2[[#This Row],[Close Price]]-Table2[[#This Row],[200D EMA]])/Table2[[#This Row],[200D EMA]]</f>
        <v>0.30414273257373992</v>
      </c>
      <c r="V344">
        <v>1.1641875865343101</v>
      </c>
      <c r="W344">
        <v>1031.55</v>
      </c>
      <c r="X344">
        <v>1063.7</v>
      </c>
      <c r="Y344">
        <v>980</v>
      </c>
      <c r="Z344">
        <v>1063.7</v>
      </c>
      <c r="AA344">
        <v>851.25</v>
      </c>
      <c r="AB344">
        <v>1063.7</v>
      </c>
      <c r="AC344" s="2">
        <f>(Table2[[#This Row],[Close Price]]/Table2[[#This Row],[Day Low]])-1</f>
        <v>1.5898405312394059E-2</v>
      </c>
      <c r="AD344" s="2">
        <f>(Table2[[#This Row],[Day High]]/Table2[[#This Row],[Close Price]])-1</f>
        <v>1.5029343003005957E-2</v>
      </c>
      <c r="AE344" s="2">
        <f>(Table2[[#This Row],[Close Price]]/Table2[[#This Row],[Current Week Low]])-1</f>
        <v>6.9336734693877577E-2</v>
      </c>
      <c r="AF344" s="2">
        <f>(Table2[[#This Row],[Current Week High]]/Table2[[#This Row],[Close Price]])-1</f>
        <v>1.5029343003005957E-2</v>
      </c>
      <c r="AG344" s="2">
        <f>(Table2[[#This Row],[Close Price]]/Table2[[#This Row],[Current Month Low]])-1</f>
        <v>0.23107195301027916</v>
      </c>
      <c r="AH344" s="2">
        <f>(Table2[[#This Row],[Current Month High]]/Table2[[#This Row],[Close Price]])-1</f>
        <v>1.5029343003005957E-2</v>
      </c>
      <c r="AI344">
        <v>1.5029343003005899</v>
      </c>
      <c r="AJ344">
        <v>71.612216490624704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0.05</v>
      </c>
      <c r="AM344" t="s">
        <v>10656</v>
      </c>
      <c r="AN344">
        <v>14.04</v>
      </c>
      <c r="AO344" t="s">
        <v>10656</v>
      </c>
      <c r="AP344">
        <v>2.6107695512140001E-2</v>
      </c>
      <c r="AQ344">
        <f>(Table2[[#This Row],[Sharpe Ratio]]-AVERAGE(Table2[Sharpe Ratio]))/_xlfn.STDEV.P(Table2[Sharpe Ratio])</f>
        <v>-0.46413208230754205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1.4058831179571112</v>
      </c>
      <c r="AS344">
        <f>_xlfn.RANK.AVG(Table2[[#This Row],[1Y Return vs Nifty Z-Score]],Table2[1Y Return vs Nifty Z-Score])</f>
        <v>284</v>
      </c>
      <c r="AT344">
        <f>_xlfn.RANK.AVG(Table2[[#This Row],[6M Return vs Nifty Z-Score]],Table2[6M Return vs Nifty Z-Score])</f>
        <v>310</v>
      </c>
      <c r="AU344">
        <f>_xlfn.RANK.AVG(Table2[[#This Row],[Sharpe Ratio Z-Score]],Table2[Sharpe Ratio Z-Score])</f>
        <v>463</v>
      </c>
      <c r="AV344">
        <f>(Table2[[#This Row],[Rank 1Y]]+Table2[[#This Row],[Rank 6M]]+Table2[[#This Row],[Rank Sharpe]])/3</f>
        <v>352.33333333333331</v>
      </c>
    </row>
    <row r="345" spans="1:48" x14ac:dyDescent="0.3">
      <c r="A345" t="s">
        <v>1201</v>
      </c>
      <c r="B345" t="s">
        <v>1202</v>
      </c>
      <c r="C345" t="s">
        <v>10627</v>
      </c>
      <c r="D345" t="s">
        <v>1175</v>
      </c>
      <c r="E345">
        <v>10078.8407919</v>
      </c>
      <c r="F345">
        <v>525.45000000000005</v>
      </c>
      <c r="G345">
        <v>5.2091087407576397</v>
      </c>
      <c r="H345">
        <f>(Table2[[#This Row],[1Y Return vs Nifty]]-AVERAGE(Table2[1Y Return vs Nifty]))/_xlfn.STDEV.P(Table2[1Y Return vs Nifty])</f>
        <v>-0.41275972095344543</v>
      </c>
      <c r="I345">
        <v>-2.8443377861041901</v>
      </c>
      <c r="J345">
        <f>(Table2[[#This Row],[1M Return vs Nifty]]-AVERAGE(Table2[1M Return vs Nifty]))/_xlfn.STDEV.P(Table2[1M Return vs Nifty])</f>
        <v>-0.47185181780734448</v>
      </c>
      <c r="K345">
        <v>17.764823639303099</v>
      </c>
      <c r="L345">
        <f>(Table2[[#This Row],[6M Return vs Nifty]]-AVERAGE(Table2[6M Return vs Nifty]))/_xlfn.STDEV.P(Table2[6M Return vs Nifty])</f>
        <v>0.34204801226413933</v>
      </c>
      <c r="M345">
        <v>4.0179608638894599</v>
      </c>
      <c r="N345">
        <f>(Table2[[#This Row],[1W Return vs Nifty]]-AVERAGE(Table2[1W Return vs Nifty]))/_xlfn.STDEV.P(Table2[1W Return vs Nifty])</f>
        <v>0.26345524584385416</v>
      </c>
      <c r="O345">
        <v>518.70000000000005</v>
      </c>
      <c r="P345">
        <v>515.72403646119403</v>
      </c>
      <c r="Q345">
        <v>449.94994592397501</v>
      </c>
      <c r="R345">
        <v>56.468626666012803</v>
      </c>
      <c r="S345" s="2">
        <f>(Table2[[#This Row],[Close Price]]-Table2[[#This Row],[20D EMA]])/Table2[[#This Row],[20D EMA]]</f>
        <v>1.3013302486986697E-2</v>
      </c>
      <c r="T345" s="2">
        <f>(Table2[[#This Row],[Close Price]]-Table2[[#This Row],[50D EMA]])/Table2[[#This Row],[50D EMA]]</f>
        <v>1.88588525086863E-2</v>
      </c>
      <c r="U345" s="2">
        <f>(Table2[[#This Row],[Close Price]]-Table2[[#This Row],[200D EMA]])/Table2[[#This Row],[200D EMA]]</f>
        <v>0.16779656217312175</v>
      </c>
      <c r="V345">
        <v>0.90365743189899295</v>
      </c>
      <c r="W345">
        <v>521.6</v>
      </c>
      <c r="X345">
        <v>533</v>
      </c>
      <c r="Y345">
        <v>516</v>
      </c>
      <c r="Z345">
        <v>549.35</v>
      </c>
      <c r="AA345">
        <v>477</v>
      </c>
      <c r="AB345">
        <v>573.85</v>
      </c>
      <c r="AC345" s="2">
        <f>(Table2[[#This Row],[Close Price]]/Table2[[#This Row],[Day Low]])-1</f>
        <v>7.3811349693251316E-3</v>
      </c>
      <c r="AD345" s="2">
        <f>(Table2[[#This Row],[Day High]]/Table2[[#This Row],[Close Price]])-1</f>
        <v>1.4368636406889346E-2</v>
      </c>
      <c r="AE345" s="2">
        <f>(Table2[[#This Row],[Close Price]]/Table2[[#This Row],[Current Week Low]])-1</f>
        <v>1.8313953488372281E-2</v>
      </c>
      <c r="AF345" s="2">
        <f>(Table2[[#This Row],[Current Week High]]/Table2[[#This Row],[Close Price]])-1</f>
        <v>4.5484822533066849E-2</v>
      </c>
      <c r="AG345" s="2">
        <f>(Table2[[#This Row],[Close Price]]/Table2[[#This Row],[Current Month Low]])-1</f>
        <v>0.10157232704402519</v>
      </c>
      <c r="AH345" s="2">
        <f>(Table2[[#This Row],[Current Month High]]/Table2[[#This Row],[Close Price]])-1</f>
        <v>9.2111523456085198E-2</v>
      </c>
      <c r="AI345">
        <v>10.6480159862974</v>
      </c>
      <c r="AJ345">
        <v>69.718992248061994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-0.09</v>
      </c>
      <c r="AM345" t="s">
        <v>10655</v>
      </c>
      <c r="AN345">
        <v>4.08</v>
      </c>
      <c r="AO345" t="s">
        <v>10656</v>
      </c>
      <c r="AP345">
        <v>4.8313515750110003E-2</v>
      </c>
      <c r="AQ345">
        <f>(Table2[[#This Row],[Sharpe Ratio]]-AVERAGE(Table2[Sharpe Ratio]))/_xlfn.STDEV.P(Table2[Sharpe Ratio])</f>
        <v>-0.20846589804991578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-0.48757417870271214</v>
      </c>
      <c r="AS345">
        <f>_xlfn.RANK.AVG(Table2[[#This Row],[1Y Return vs Nifty Z-Score]],Table2[1Y Return vs Nifty Z-Score])</f>
        <v>433</v>
      </c>
      <c r="AT345">
        <f>_xlfn.RANK.AVG(Table2[[#This Row],[6M Return vs Nifty Z-Score]],Table2[6M Return vs Nifty Z-Score])</f>
        <v>225</v>
      </c>
      <c r="AU345">
        <f>_xlfn.RANK.AVG(Table2[[#This Row],[Sharpe Ratio Z-Score]],Table2[Sharpe Ratio Z-Score])</f>
        <v>400</v>
      </c>
      <c r="AV345">
        <f>(Table2[[#This Row],[Rank 1Y]]+Table2[[#This Row],[Rank 6M]]+Table2[[#This Row],[Rank Sharpe]])/3</f>
        <v>352.66666666666669</v>
      </c>
    </row>
    <row r="346" spans="1:48" x14ac:dyDescent="0.3">
      <c r="A346" t="s">
        <v>625</v>
      </c>
      <c r="B346" t="s">
        <v>626</v>
      </c>
      <c r="C346" t="s">
        <v>10615</v>
      </c>
      <c r="D346" t="s">
        <v>51</v>
      </c>
      <c r="E346">
        <v>30072.42974413</v>
      </c>
      <c r="F346">
        <v>1885.8</v>
      </c>
      <c r="G346">
        <v>6.3650184072437499</v>
      </c>
      <c r="H346">
        <f>(Table2[[#This Row],[1Y Return vs Nifty]]-AVERAGE(Table2[1Y Return vs Nifty]))/_xlfn.STDEV.P(Table2[1Y Return vs Nifty])</f>
        <v>-0.39473603241543326</v>
      </c>
      <c r="I346">
        <v>6.1054069732839702</v>
      </c>
      <c r="J346">
        <f>(Table2[[#This Row],[1M Return vs Nifty]]-AVERAGE(Table2[1M Return vs Nifty]))/_xlfn.STDEV.P(Table2[1M Return vs Nifty])</f>
        <v>0.29583912859914524</v>
      </c>
      <c r="K346">
        <v>2.7991920893455799</v>
      </c>
      <c r="L346">
        <f>(Table2[[#This Row],[6M Return vs Nifty]]-AVERAGE(Table2[6M Return vs Nifty]))/_xlfn.STDEV.P(Table2[6M Return vs Nifty])</f>
        <v>-0.16540326714692427</v>
      </c>
      <c r="M346">
        <v>-3.79481904851494</v>
      </c>
      <c r="N346">
        <f>(Table2[[#This Row],[1W Return vs Nifty]]-AVERAGE(Table2[1W Return vs Nifty]))/_xlfn.STDEV.P(Table2[1W Return vs Nifty])</f>
        <v>-1.4499081037917327</v>
      </c>
      <c r="O346">
        <v>1912.27</v>
      </c>
      <c r="P346">
        <v>1862.60792121499</v>
      </c>
      <c r="Q346">
        <v>1690.1641780221</v>
      </c>
      <c r="R346">
        <v>54.3270353291107</v>
      </c>
      <c r="S346" s="2">
        <f>(Table2[[#This Row],[Close Price]]-Table2[[#This Row],[20D EMA]])/Table2[[#This Row],[20D EMA]]</f>
        <v>-1.3842187557196435E-2</v>
      </c>
      <c r="T346" s="2">
        <f>(Table2[[#This Row],[Close Price]]-Table2[[#This Row],[50D EMA]])/Table2[[#This Row],[50D EMA]]</f>
        <v>1.2451401350146519E-2</v>
      </c>
      <c r="U346" s="2">
        <f>(Table2[[#This Row],[Close Price]]-Table2[[#This Row],[200D EMA]])/Table2[[#This Row],[200D EMA]]</f>
        <v>0.11574959670890732</v>
      </c>
      <c r="V346">
        <v>0.78074853677721501</v>
      </c>
      <c r="W346">
        <v>1875.2</v>
      </c>
      <c r="X346">
        <v>1955.05</v>
      </c>
      <c r="Y346">
        <v>1875.2</v>
      </c>
      <c r="Z346">
        <v>1984.35</v>
      </c>
      <c r="AA346">
        <v>1825</v>
      </c>
      <c r="AB346">
        <v>2030</v>
      </c>
      <c r="AC346" s="2">
        <f>(Table2[[#This Row],[Close Price]]/Table2[[#This Row],[Day Low]])-1</f>
        <v>5.6527303754265734E-3</v>
      </c>
      <c r="AD346" s="2">
        <f>(Table2[[#This Row],[Day High]]/Table2[[#This Row],[Close Price]])-1</f>
        <v>3.6721815675045066E-2</v>
      </c>
      <c r="AE346" s="2">
        <f>(Table2[[#This Row],[Close Price]]/Table2[[#This Row],[Current Week Low]])-1</f>
        <v>5.6527303754265734E-3</v>
      </c>
      <c r="AF346" s="2">
        <f>(Table2[[#This Row],[Current Week High]]/Table2[[#This Row],[Close Price]])-1</f>
        <v>5.2258988227807723E-2</v>
      </c>
      <c r="AG346" s="2">
        <f>(Table2[[#This Row],[Close Price]]/Table2[[#This Row],[Current Month Low]])-1</f>
        <v>3.331506849315069E-2</v>
      </c>
      <c r="AH346" s="2">
        <f>(Table2[[#This Row],[Current Month High]]/Table2[[#This Row],[Close Price]])-1</f>
        <v>7.6466221232368348E-2</v>
      </c>
      <c r="AI346">
        <v>7.6466221232368303</v>
      </c>
      <c r="AJ346">
        <v>51.536823496323599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-0.11</v>
      </c>
      <c r="AM346" t="s">
        <v>10655</v>
      </c>
      <c r="AN346">
        <v>-0.12</v>
      </c>
      <c r="AO346" t="s">
        <v>10655</v>
      </c>
      <c r="AP346">
        <v>9.0872297802184004E-2</v>
      </c>
      <c r="AQ346">
        <f>(Table2[[#This Row],[Sharpe Ratio]]-AVERAGE(Table2[Sharpe Ratio]))/_xlfn.STDEV.P(Table2[Sharpe Ratio])</f>
        <v>0.28153362897950801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-1.4326746457754371</v>
      </c>
      <c r="AS346">
        <f>_xlfn.RANK.AVG(Table2[[#This Row],[1Y Return vs Nifty Z-Score]],Table2[1Y Return vs Nifty Z-Score])</f>
        <v>423</v>
      </c>
      <c r="AT346">
        <f>_xlfn.RANK.AVG(Table2[[#This Row],[6M Return vs Nifty Z-Score]],Table2[6M Return vs Nifty Z-Score])</f>
        <v>372</v>
      </c>
      <c r="AU346">
        <f>_xlfn.RANK.AVG(Table2[[#This Row],[Sharpe Ratio Z-Score]],Table2[Sharpe Ratio Z-Score])</f>
        <v>265</v>
      </c>
      <c r="AV346">
        <f>(Table2[[#This Row],[Rank 1Y]]+Table2[[#This Row],[Rank 6M]]+Table2[[#This Row],[Rank Sharpe]])/3</f>
        <v>353.33333333333331</v>
      </c>
    </row>
    <row r="347" spans="1:48" x14ac:dyDescent="0.3">
      <c r="A347" t="s">
        <v>1814</v>
      </c>
      <c r="B347" t="s">
        <v>1815</v>
      </c>
      <c r="C347" t="s">
        <v>10616</v>
      </c>
      <c r="D347" t="s">
        <v>263</v>
      </c>
      <c r="E347">
        <v>4162.6343616000004</v>
      </c>
      <c r="F347">
        <v>1286.8499999999999</v>
      </c>
      <c r="G347">
        <v>0.88519013737488095</v>
      </c>
      <c r="H347">
        <f>(Table2[[#This Row],[1Y Return vs Nifty]]-AVERAGE(Table2[1Y Return vs Nifty]))/_xlfn.STDEV.P(Table2[1Y Return vs Nifty])</f>
        <v>-0.48018104671153722</v>
      </c>
      <c r="I347">
        <v>-8.3530602269029401</v>
      </c>
      <c r="J347">
        <f>(Table2[[#This Row],[1M Return vs Nifty]]-AVERAGE(Table2[1M Return vs Nifty]))/_xlfn.STDEV.P(Table2[1M Return vs Nifty])</f>
        <v>-0.94437885156786616</v>
      </c>
      <c r="K347">
        <v>-3.14337611440904</v>
      </c>
      <c r="L347">
        <f>(Table2[[#This Row],[6M Return vs Nifty]]-AVERAGE(Table2[6M Return vs Nifty]))/_xlfn.STDEV.P(Table2[6M Return vs Nifty])</f>
        <v>-0.36690253751960344</v>
      </c>
      <c r="M347">
        <v>1.6416072691197401</v>
      </c>
      <c r="N347">
        <f>(Table2[[#This Row],[1W Return vs Nifty]]-AVERAGE(Table2[1W Return vs Nifty]))/_xlfn.STDEV.P(Table2[1W Return vs Nifty])</f>
        <v>-0.2576853981654284</v>
      </c>
      <c r="O347">
        <v>1332.69</v>
      </c>
      <c r="P347">
        <v>1341.61469509177</v>
      </c>
      <c r="Q347">
        <v>1246.9975860111699</v>
      </c>
      <c r="R347">
        <v>49.569580734984598</v>
      </c>
      <c r="S347" s="2">
        <f>(Table2[[#This Row],[Close Price]]-Table2[[#This Row],[20D EMA]])/Table2[[#This Row],[20D EMA]]</f>
        <v>-3.4396596357742719E-2</v>
      </c>
      <c r="T347" s="2">
        <f>(Table2[[#This Row],[Close Price]]-Table2[[#This Row],[50D EMA]])/Table2[[#This Row],[50D EMA]]</f>
        <v>-4.0819987506192368E-2</v>
      </c>
      <c r="U347" s="2">
        <f>(Table2[[#This Row],[Close Price]]-Table2[[#This Row],[200D EMA]])/Table2[[#This Row],[200D EMA]]</f>
        <v>3.195869377446655E-2</v>
      </c>
      <c r="V347">
        <v>0.84292259137339998</v>
      </c>
      <c r="W347">
        <v>1285.0999999999999</v>
      </c>
      <c r="X347">
        <v>1331.35</v>
      </c>
      <c r="Y347">
        <v>1282</v>
      </c>
      <c r="Z347">
        <v>1359.25</v>
      </c>
      <c r="AA347">
        <v>1271.3499999999999</v>
      </c>
      <c r="AB347">
        <v>1440.55</v>
      </c>
      <c r="AC347" s="2">
        <f>(Table2[[#This Row],[Close Price]]/Table2[[#This Row],[Day Low]])-1</f>
        <v>1.3617617306045382E-3</v>
      </c>
      <c r="AD347" s="2">
        <f>(Table2[[#This Row],[Day High]]/Table2[[#This Row],[Close Price]])-1</f>
        <v>3.4580564945409398E-2</v>
      </c>
      <c r="AE347" s="2">
        <f>(Table2[[#This Row],[Close Price]]/Table2[[#This Row],[Current Week Low]])-1</f>
        <v>3.7831513260528915E-3</v>
      </c>
      <c r="AF347" s="2">
        <f>(Table2[[#This Row],[Current Week High]]/Table2[[#This Row],[Close Price]])-1</f>
        <v>5.6261413529160365E-2</v>
      </c>
      <c r="AG347" s="2">
        <f>(Table2[[#This Row],[Close Price]]/Table2[[#This Row],[Current Month Low]])-1</f>
        <v>1.2191764659613691E-2</v>
      </c>
      <c r="AH347" s="2">
        <f>(Table2[[#This Row],[Current Month High]]/Table2[[#This Row],[Close Price]])-1</f>
        <v>0.11943894004740252</v>
      </c>
      <c r="AI347">
        <v>18.6307650464312</v>
      </c>
      <c r="AJ347">
        <v>33.504512916277598</v>
      </c>
      <c r="AK347" t="str">
        <f>IF(AND(Table2[[#This Row],[20D EMA]]&gt;Table2[[#This Row],[50D EMA]],Table2[[#This Row],[50D EMA]]&gt;Table2[[#This Row],[200D EMA]]),"Uptrend","Downtrend/NoTrend")</f>
        <v>Downtrend/NoTrend</v>
      </c>
      <c r="AL347">
        <v>-0.01</v>
      </c>
      <c r="AM347" t="s">
        <v>10655</v>
      </c>
      <c r="AN347">
        <v>-0.28999999999999998</v>
      </c>
      <c r="AO347" t="s">
        <v>10655</v>
      </c>
      <c r="AP347">
        <v>0.136824306457552</v>
      </c>
      <c r="AQ347">
        <f>(Table2[[#This Row],[Sharpe Ratio]]-AVERAGE(Table2[Sharpe Ratio]))/_xlfn.STDEV.P(Table2[Sharpe Ratio])</f>
        <v>0.81060098996816721</v>
      </c>
      <c r="AR3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7">
        <f>_xlfn.RANK.AVG(Table2[[#This Row],[1Y Return vs Nifty Z-Score]],Table2[1Y Return vs Nifty Z-Score])</f>
        <v>467</v>
      </c>
      <c r="AT347">
        <f>_xlfn.RANK.AVG(Table2[[#This Row],[6M Return vs Nifty Z-Score]],Table2[6M Return vs Nifty Z-Score])</f>
        <v>443</v>
      </c>
      <c r="AU347">
        <f>_xlfn.RANK.AVG(Table2[[#This Row],[Sharpe Ratio Z-Score]],Table2[Sharpe Ratio Z-Score])</f>
        <v>153</v>
      </c>
      <c r="AV347">
        <f>(Table2[[#This Row],[Rank 1Y]]+Table2[[#This Row],[Rank 6M]]+Table2[[#This Row],[Rank Sharpe]])/3</f>
        <v>354.33333333333331</v>
      </c>
    </row>
    <row r="348" spans="1:48" x14ac:dyDescent="0.3">
      <c r="A348" t="s">
        <v>1391</v>
      </c>
      <c r="B348" t="s">
        <v>1392</v>
      </c>
      <c r="C348" t="s">
        <v>10628</v>
      </c>
      <c r="D348" t="s">
        <v>689</v>
      </c>
      <c r="E348">
        <v>7997.4846602399903</v>
      </c>
      <c r="F348">
        <v>475.2</v>
      </c>
      <c r="G348">
        <v>2.8308425202363998</v>
      </c>
      <c r="H348">
        <f>(Table2[[#This Row],[1Y Return vs Nifty]]-AVERAGE(Table2[1Y Return vs Nifty]))/_xlfn.STDEV.P(Table2[1Y Return vs Nifty])</f>
        <v>-0.44984318072712942</v>
      </c>
      <c r="I348">
        <v>-17.274888990203799</v>
      </c>
      <c r="J348">
        <f>(Table2[[#This Row],[1M Return vs Nifty]]-AVERAGE(Table2[1M Return vs Nifty]))/_xlfn.STDEV.P(Table2[1M Return vs Nifty])</f>
        <v>-1.7096752204716108</v>
      </c>
      <c r="K348">
        <v>13.746420689211901</v>
      </c>
      <c r="L348">
        <f>(Table2[[#This Row],[6M Return vs Nifty]]-AVERAGE(Table2[6M Return vs Nifty]))/_xlfn.STDEV.P(Table2[6M Return vs Nifty])</f>
        <v>0.20579290592893362</v>
      </c>
      <c r="M348">
        <v>-4.8905523280228698</v>
      </c>
      <c r="N348">
        <f>(Table2[[#This Row],[1W Return vs Nifty]]-AVERAGE(Table2[1W Return vs Nifty]))/_xlfn.STDEV.P(Table2[1W Return vs Nifty])</f>
        <v>-1.690205317220739</v>
      </c>
      <c r="O348">
        <v>491.75</v>
      </c>
      <c r="P348">
        <v>491.64583823765503</v>
      </c>
      <c r="Q348">
        <v>431.21420652220701</v>
      </c>
      <c r="R348">
        <v>37.413642622314498</v>
      </c>
      <c r="S348" s="2">
        <f>(Table2[[#This Row],[Close Price]]-Table2[[#This Row],[20D EMA]])/Table2[[#This Row],[20D EMA]]</f>
        <v>-3.3655312658871402E-2</v>
      </c>
      <c r="T348" s="2">
        <f>(Table2[[#This Row],[Close Price]]-Table2[[#This Row],[50D EMA]])/Table2[[#This Row],[50D EMA]]</f>
        <v>-3.3450579581038455E-2</v>
      </c>
      <c r="U348" s="2">
        <f>(Table2[[#This Row],[Close Price]]-Table2[[#This Row],[200D EMA]])/Table2[[#This Row],[200D EMA]]</f>
        <v>0.10200450915693049</v>
      </c>
      <c r="V348">
        <v>0.29259303372650203</v>
      </c>
      <c r="W348">
        <v>468.45</v>
      </c>
      <c r="X348">
        <v>478.55</v>
      </c>
      <c r="Y348">
        <v>468.45</v>
      </c>
      <c r="Z348">
        <v>501</v>
      </c>
      <c r="AA348">
        <v>454.05</v>
      </c>
      <c r="AB348">
        <v>509.45</v>
      </c>
      <c r="AC348" s="2">
        <f>(Table2[[#This Row],[Close Price]]/Table2[[#This Row],[Day Low]])-1</f>
        <v>1.4409221902017322E-2</v>
      </c>
      <c r="AD348" s="2">
        <f>(Table2[[#This Row],[Day High]]/Table2[[#This Row],[Close Price]])-1</f>
        <v>7.049663299663278E-3</v>
      </c>
      <c r="AE348" s="2">
        <f>(Table2[[#This Row],[Close Price]]/Table2[[#This Row],[Current Week Low]])-1</f>
        <v>1.4409221902017322E-2</v>
      </c>
      <c r="AF348" s="2">
        <f>(Table2[[#This Row],[Current Week High]]/Table2[[#This Row],[Close Price]])-1</f>
        <v>5.4292929292929282E-2</v>
      </c>
      <c r="AG348" s="2">
        <f>(Table2[[#This Row],[Close Price]]/Table2[[#This Row],[Current Month Low]])-1</f>
        <v>4.658077304261643E-2</v>
      </c>
      <c r="AH348" s="2">
        <f>(Table2[[#This Row],[Current Month High]]/Table2[[#This Row],[Close Price]])-1</f>
        <v>7.2074915824915875E-2</v>
      </c>
      <c r="AI348">
        <v>34.417087542087501</v>
      </c>
      <c r="AJ348">
        <v>48.918834221247202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0.13</v>
      </c>
      <c r="AM348" t="s">
        <v>10656</v>
      </c>
      <c r="AN348">
        <v>3.23</v>
      </c>
      <c r="AO348" t="s">
        <v>10656</v>
      </c>
      <c r="AP348">
        <v>6.794588081446E-2</v>
      </c>
      <c r="AQ348">
        <f>(Table2[[#This Row],[Sharpe Ratio]]-AVERAGE(Table2[Sharpe Ratio]))/_xlfn.STDEV.P(Table2[Sharpe Ratio])</f>
        <v>1.7570871146858742E-2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-3.6263599413436869</v>
      </c>
      <c r="AS348">
        <f>_xlfn.RANK.AVG(Table2[[#This Row],[1Y Return vs Nifty Z-Score]],Table2[1Y Return vs Nifty Z-Score])</f>
        <v>453</v>
      </c>
      <c r="AT348">
        <f>_xlfn.RANK.AVG(Table2[[#This Row],[6M Return vs Nifty Z-Score]],Table2[6M Return vs Nifty Z-Score])</f>
        <v>257</v>
      </c>
      <c r="AU348">
        <f>_xlfn.RANK.AVG(Table2[[#This Row],[Sharpe Ratio Z-Score]],Table2[Sharpe Ratio Z-Score])</f>
        <v>354</v>
      </c>
      <c r="AV348">
        <f>(Table2[[#This Row],[Rank 1Y]]+Table2[[#This Row],[Rank 6M]]+Table2[[#This Row],[Rank Sharpe]])/3</f>
        <v>354.66666666666669</v>
      </c>
    </row>
    <row r="349" spans="1:48" x14ac:dyDescent="0.3">
      <c r="A349" t="s">
        <v>398</v>
      </c>
      <c r="B349" t="s">
        <v>399</v>
      </c>
      <c r="C349" t="s">
        <v>10619</v>
      </c>
      <c r="D349" t="s">
        <v>400</v>
      </c>
      <c r="E349">
        <v>60120.628942374002</v>
      </c>
      <c r="F349">
        <v>226.77</v>
      </c>
      <c r="G349">
        <v>40.002450470586901</v>
      </c>
      <c r="H349">
        <f>(Table2[[#This Row],[1Y Return vs Nifty]]-AVERAGE(Table2[1Y Return vs Nifty]))/_xlfn.STDEV.P(Table2[1Y Return vs Nifty])</f>
        <v>0.12976048864166906</v>
      </c>
      <c r="I349">
        <v>18.015420566453798</v>
      </c>
      <c r="J349">
        <f>(Table2[[#This Row],[1M Return vs Nifty]]-AVERAGE(Table2[1M Return vs Nifty]))/_xlfn.STDEV.P(Table2[1M Return vs Nifty])</f>
        <v>1.3174559291747818</v>
      </c>
      <c r="K349">
        <v>37.389668936144702</v>
      </c>
      <c r="L349">
        <f>(Table2[[#This Row],[6M Return vs Nifty]]-AVERAGE(Table2[6M Return vs Nifty]))/_xlfn.STDEV.P(Table2[6M Return vs Nifty])</f>
        <v>1.0074828668429783</v>
      </c>
      <c r="M349">
        <v>9.77341881979339</v>
      </c>
      <c r="N349">
        <f>(Table2[[#This Row],[1W Return vs Nifty]]-AVERAGE(Table2[1W Return vs Nifty]))/_xlfn.STDEV.P(Table2[1W Return vs Nifty])</f>
        <v>1.5256424356247502</v>
      </c>
      <c r="O349">
        <v>196.21</v>
      </c>
      <c r="P349">
        <v>186.601429196239</v>
      </c>
      <c r="Q349">
        <v>171.80757100623799</v>
      </c>
      <c r="R349">
        <v>74.643098678462295</v>
      </c>
      <c r="S349" s="2">
        <f>(Table2[[#This Row],[Close Price]]-Table2[[#This Row],[20D EMA]])/Table2[[#This Row],[20D EMA]]</f>
        <v>0.15575149074970696</v>
      </c>
      <c r="T349" s="2">
        <f>(Table2[[#This Row],[Close Price]]-Table2[[#This Row],[50D EMA]])/Table2[[#This Row],[50D EMA]]</f>
        <v>0.2152640040153059</v>
      </c>
      <c r="U349" s="2">
        <f>(Table2[[#This Row],[Close Price]]-Table2[[#This Row],[200D EMA]])/Table2[[#This Row],[200D EMA]]</f>
        <v>0.31990690906029073</v>
      </c>
      <c r="V349">
        <v>2.7688099778899602</v>
      </c>
      <c r="W349">
        <v>213.7</v>
      </c>
      <c r="X349">
        <v>229.8</v>
      </c>
      <c r="Y349">
        <v>190.62</v>
      </c>
      <c r="Z349">
        <v>229.8</v>
      </c>
      <c r="AA349">
        <v>182.77</v>
      </c>
      <c r="AB349">
        <v>229.8</v>
      </c>
      <c r="AC349" s="2">
        <f>(Table2[[#This Row],[Close Price]]/Table2[[#This Row],[Day Low]])-1</f>
        <v>6.1160505381375962E-2</v>
      </c>
      <c r="AD349" s="2">
        <f>(Table2[[#This Row],[Day High]]/Table2[[#This Row],[Close Price]])-1</f>
        <v>1.3361555761344013E-2</v>
      </c>
      <c r="AE349" s="2">
        <f>(Table2[[#This Row],[Close Price]]/Table2[[#This Row],[Current Week Low]])-1</f>
        <v>0.1896443185395027</v>
      </c>
      <c r="AF349" s="2">
        <f>(Table2[[#This Row],[Current Week High]]/Table2[[#This Row],[Close Price]])-1</f>
        <v>1.3361555761344013E-2</v>
      </c>
      <c r="AG349" s="2">
        <f>(Table2[[#This Row],[Close Price]]/Table2[[#This Row],[Current Month Low]])-1</f>
        <v>0.24073972752639938</v>
      </c>
      <c r="AH349" s="2">
        <f>(Table2[[#This Row],[Current Month High]]/Table2[[#This Row],[Close Price]])-1</f>
        <v>1.3361555761344013E-2</v>
      </c>
      <c r="AI349">
        <v>1.3361555761343999</v>
      </c>
      <c r="AJ349">
        <v>72.711348057882702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0.14000000000000001</v>
      </c>
      <c r="AM349" t="s">
        <v>10656</v>
      </c>
      <c r="AN349">
        <v>21.2</v>
      </c>
      <c r="AO349" t="s">
        <v>10656</v>
      </c>
      <c r="AP349">
        <v>-7.1550335447968003E-2</v>
      </c>
      <c r="AQ349">
        <f>(Table2[[#This Row],[Sharpe Ratio]]-AVERAGE(Table2[Sharpe Ratio]))/_xlfn.STDEV.P(Table2[Sharpe Ratio])</f>
        <v>-1.5885155038661429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2.3918262164180364</v>
      </c>
      <c r="AS349">
        <f>_xlfn.RANK.AVG(Table2[[#This Row],[1Y Return vs Nifty Z-Score]],Table2[1Y Return vs Nifty Z-Score])</f>
        <v>266</v>
      </c>
      <c r="AT349">
        <f>_xlfn.RANK.AVG(Table2[[#This Row],[6M Return vs Nifty Z-Score]],Table2[6M Return vs Nifty Z-Score])</f>
        <v>103</v>
      </c>
      <c r="AU349">
        <f>_xlfn.RANK.AVG(Table2[[#This Row],[Sharpe Ratio Z-Score]],Table2[Sharpe Ratio Z-Score])</f>
        <v>697</v>
      </c>
      <c r="AV349">
        <f>(Table2[[#This Row],[Rank 1Y]]+Table2[[#This Row],[Rank 6M]]+Table2[[#This Row],[Rank Sharpe]])/3</f>
        <v>355.33333333333331</v>
      </c>
    </row>
    <row r="350" spans="1:48" x14ac:dyDescent="0.3">
      <c r="A350" t="s">
        <v>1502</v>
      </c>
      <c r="B350" t="s">
        <v>1503</v>
      </c>
      <c r="C350" t="s">
        <v>10624</v>
      </c>
      <c r="D350" t="s">
        <v>378</v>
      </c>
      <c r="E350">
        <v>6784.0472276500004</v>
      </c>
      <c r="F350">
        <v>336.65</v>
      </c>
      <c r="G350">
        <v>26.797200237254</v>
      </c>
      <c r="H350">
        <f>(Table2[[#This Row],[1Y Return vs Nifty]]-AVERAGE(Table2[1Y Return vs Nifty]))/_xlfn.STDEV.P(Table2[1Y Return vs Nifty])</f>
        <v>-7.6144284173001758E-2</v>
      </c>
      <c r="I350">
        <v>1.0465842587605501</v>
      </c>
      <c r="J350">
        <f>(Table2[[#This Row],[1M Return vs Nifty]]-AVERAGE(Table2[1M Return vs Nifty]))/_xlfn.STDEV.P(Table2[1M Return vs Nifty])</f>
        <v>-0.13809641948911452</v>
      </c>
      <c r="K350">
        <v>26.049822172787898</v>
      </c>
      <c r="L350">
        <f>(Table2[[#This Row],[6M Return vs Nifty]]-AVERAGE(Table2[6M Return vs Nifty]))/_xlfn.STDEV.P(Table2[6M Return vs Nifty])</f>
        <v>0.62297388510159946</v>
      </c>
      <c r="M350">
        <v>1.9389710604221899</v>
      </c>
      <c r="N350">
        <f>(Table2[[#This Row],[1W Return vs Nifty]]-AVERAGE(Table2[1W Return vs Nifty]))/_xlfn.STDEV.P(Table2[1W Return vs Nifty])</f>
        <v>-0.19247273030089801</v>
      </c>
      <c r="O350">
        <v>340.85</v>
      </c>
      <c r="P350">
        <v>329.14726774964799</v>
      </c>
      <c r="Q350">
        <v>284.20948536018602</v>
      </c>
      <c r="R350">
        <v>57.945751789039498</v>
      </c>
      <c r="S350" s="2">
        <f>(Table2[[#This Row],[Close Price]]-Table2[[#This Row],[20D EMA]])/Table2[[#This Row],[20D EMA]]</f>
        <v>-1.2322135836878524E-2</v>
      </c>
      <c r="T350" s="2">
        <f>(Table2[[#This Row],[Close Price]]-Table2[[#This Row],[50D EMA]])/Table2[[#This Row],[50D EMA]]</f>
        <v>2.2794453989083755E-2</v>
      </c>
      <c r="U350" s="2">
        <f>(Table2[[#This Row],[Close Price]]-Table2[[#This Row],[200D EMA]])/Table2[[#This Row],[200D EMA]]</f>
        <v>0.18451359768430928</v>
      </c>
      <c r="V350">
        <v>0.41089094020726002</v>
      </c>
      <c r="W350">
        <v>334.5</v>
      </c>
      <c r="X350">
        <v>351.9</v>
      </c>
      <c r="Y350">
        <v>334.5</v>
      </c>
      <c r="Z350">
        <v>355.25</v>
      </c>
      <c r="AA350">
        <v>322.3</v>
      </c>
      <c r="AB350">
        <v>373.2</v>
      </c>
      <c r="AC350" s="2">
        <f>(Table2[[#This Row],[Close Price]]/Table2[[#This Row],[Day Low]])-1</f>
        <v>6.4275037369208032E-3</v>
      </c>
      <c r="AD350" s="2">
        <f>(Table2[[#This Row],[Day High]]/Table2[[#This Row],[Close Price]])-1</f>
        <v>4.5299272241200006E-2</v>
      </c>
      <c r="AE350" s="2">
        <f>(Table2[[#This Row],[Close Price]]/Table2[[#This Row],[Current Week Low]])-1</f>
        <v>6.4275037369208032E-3</v>
      </c>
      <c r="AF350" s="2">
        <f>(Table2[[#This Row],[Current Week High]]/Table2[[#This Row],[Close Price]])-1</f>
        <v>5.5250259913857125E-2</v>
      </c>
      <c r="AG350" s="2">
        <f>(Table2[[#This Row],[Close Price]]/Table2[[#This Row],[Current Month Low]])-1</f>
        <v>4.4523735650015439E-2</v>
      </c>
      <c r="AH350" s="2">
        <f>(Table2[[#This Row],[Current Month High]]/Table2[[#This Row],[Close Price]])-1</f>
        <v>0.10856973117481061</v>
      </c>
      <c r="AI350">
        <v>10.856973117480999</v>
      </c>
      <c r="AJ350">
        <v>64.139444173573807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0.18</v>
      </c>
      <c r="AM350" t="s">
        <v>10656</v>
      </c>
      <c r="AN350">
        <v>-0.62</v>
      </c>
      <c r="AO350" t="s">
        <v>10655</v>
      </c>
      <c r="AP350">
        <v>-1.4214171682359999E-3</v>
      </c>
      <c r="AQ350">
        <f>(Table2[[#This Row],[Sharpe Ratio]]-AVERAGE(Table2[Sharpe Ratio]))/_xlfn.STDEV.P(Table2[Sharpe Ratio])</f>
        <v>-0.7810878677531593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-0.56482741661457414</v>
      </c>
      <c r="AS350">
        <f>_xlfn.RANK.AVG(Table2[[#This Row],[1Y Return vs Nifty Z-Score]],Table2[1Y Return vs Nifty Z-Score])</f>
        <v>316</v>
      </c>
      <c r="AT350">
        <f>_xlfn.RANK.AVG(Table2[[#This Row],[6M Return vs Nifty Z-Score]],Table2[6M Return vs Nifty Z-Score])</f>
        <v>167</v>
      </c>
      <c r="AU350">
        <f>_xlfn.RANK.AVG(Table2[[#This Row],[Sharpe Ratio Z-Score]],Table2[Sharpe Ratio Z-Score])</f>
        <v>584</v>
      </c>
      <c r="AV350">
        <f>(Table2[[#This Row],[Rank 1Y]]+Table2[[#This Row],[Rank 6M]]+Table2[[#This Row],[Rank Sharpe]])/3</f>
        <v>355.66666666666669</v>
      </c>
    </row>
    <row r="351" spans="1:48" x14ac:dyDescent="0.3">
      <c r="A351" t="s">
        <v>1144</v>
      </c>
      <c r="B351" t="s">
        <v>1145</v>
      </c>
      <c r="C351" t="s">
        <v>10620</v>
      </c>
      <c r="D351" t="s">
        <v>1146</v>
      </c>
      <c r="E351">
        <v>10849.674494000001</v>
      </c>
      <c r="F351">
        <v>731.7</v>
      </c>
      <c r="G351">
        <v>46.218247508883799</v>
      </c>
      <c r="H351">
        <f>(Table2[[#This Row],[1Y Return vs Nifty]]-AVERAGE(Table2[1Y Return vs Nifty]))/_xlfn.STDEV.P(Table2[1Y Return vs Nifty])</f>
        <v>0.22668120232886432</v>
      </c>
      <c r="I351">
        <v>17.641927241768698</v>
      </c>
      <c r="J351">
        <f>(Table2[[#This Row],[1M Return vs Nifty]]-AVERAGE(Table2[1M Return vs Nifty]))/_xlfn.STDEV.P(Table2[1M Return vs Nifty])</f>
        <v>1.2854184296021556</v>
      </c>
      <c r="K351">
        <v>26.5132453644141</v>
      </c>
      <c r="L351">
        <f>(Table2[[#This Row],[6M Return vs Nifty]]-AVERAGE(Table2[6M Return vs Nifty]))/_xlfn.STDEV.P(Table2[6M Return vs Nifty])</f>
        <v>0.63868753478717799</v>
      </c>
      <c r="M351">
        <v>2.3970088854812799</v>
      </c>
      <c r="N351">
        <f>(Table2[[#This Row],[1W Return vs Nifty]]-AVERAGE(Table2[1W Return vs Nifty]))/_xlfn.STDEV.P(Table2[1W Return vs Nifty])</f>
        <v>-9.2023820821567487E-2</v>
      </c>
      <c r="O351">
        <v>696.7</v>
      </c>
      <c r="P351">
        <v>664.306261734587</v>
      </c>
      <c r="Q351">
        <v>579.22769358523101</v>
      </c>
      <c r="R351">
        <v>70.370085020130006</v>
      </c>
      <c r="S351" s="2">
        <f>(Table2[[#This Row],[Close Price]]-Table2[[#This Row],[20D EMA]])/Table2[[#This Row],[20D EMA]]</f>
        <v>5.0236830773647191E-2</v>
      </c>
      <c r="T351" s="2">
        <f>(Table2[[#This Row],[Close Price]]-Table2[[#This Row],[50D EMA]])/Table2[[#This Row],[50D EMA]]</f>
        <v>0.1014498013151939</v>
      </c>
      <c r="U351" s="2">
        <f>(Table2[[#This Row],[Close Price]]-Table2[[#This Row],[200D EMA]])/Table2[[#This Row],[200D EMA]]</f>
        <v>0.26323379925261353</v>
      </c>
      <c r="V351">
        <v>0.71549674592984802</v>
      </c>
      <c r="W351">
        <v>718.05</v>
      </c>
      <c r="X351">
        <v>735</v>
      </c>
      <c r="Y351">
        <v>697.45</v>
      </c>
      <c r="Z351">
        <v>739</v>
      </c>
      <c r="AA351">
        <v>650.79999999999995</v>
      </c>
      <c r="AB351">
        <v>739</v>
      </c>
      <c r="AC351" s="2">
        <f>(Table2[[#This Row],[Close Price]]/Table2[[#This Row],[Day Low]])-1</f>
        <v>1.9009818257781586E-2</v>
      </c>
      <c r="AD351" s="2">
        <f>(Table2[[#This Row],[Day High]]/Table2[[#This Row],[Close Price]])-1</f>
        <v>4.5100451004509434E-3</v>
      </c>
      <c r="AE351" s="2">
        <f>(Table2[[#This Row],[Close Price]]/Table2[[#This Row],[Current Week Low]])-1</f>
        <v>4.9107462900566334E-2</v>
      </c>
      <c r="AF351" s="2">
        <f>(Table2[[#This Row],[Current Week High]]/Table2[[#This Row],[Close Price]])-1</f>
        <v>9.9767664343308748E-3</v>
      </c>
      <c r="AG351" s="2">
        <f>(Table2[[#This Row],[Close Price]]/Table2[[#This Row],[Current Month Low]])-1</f>
        <v>0.12430854333128472</v>
      </c>
      <c r="AH351" s="2">
        <f>(Table2[[#This Row],[Current Month High]]/Table2[[#This Row],[Close Price]])-1</f>
        <v>9.9767664343308748E-3</v>
      </c>
      <c r="AI351">
        <v>2.8563618969523001</v>
      </c>
      <c r="AJ351">
        <v>82.765080554514796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7.0000000000000007E-2</v>
      </c>
      <c r="AM351" t="s">
        <v>10656</v>
      </c>
      <c r="AN351">
        <v>11.67</v>
      </c>
      <c r="AO351" t="s">
        <v>10656</v>
      </c>
      <c r="AP351">
        <v>-5.3097004531648999E-2</v>
      </c>
      <c r="AQ351">
        <f>(Table2[[#This Row],[Sharpe Ratio]]-AVERAGE(Table2[Sharpe Ratio]))/_xlfn.STDEV.P(Table2[Sharpe Ratio])</f>
        <v>-1.3760535163485019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0.68270982954812842</v>
      </c>
      <c r="AS351">
        <f>_xlfn.RANK.AVG(Table2[[#This Row],[1Y Return vs Nifty Z-Score]],Table2[1Y Return vs Nifty Z-Score])</f>
        <v>232</v>
      </c>
      <c r="AT351">
        <f>_xlfn.RANK.AVG(Table2[[#This Row],[6M Return vs Nifty Z-Score]],Table2[6M Return vs Nifty Z-Score])</f>
        <v>163</v>
      </c>
      <c r="AU351">
        <f>_xlfn.RANK.AVG(Table2[[#This Row],[Sharpe Ratio Z-Score]],Table2[Sharpe Ratio Z-Score])</f>
        <v>673</v>
      </c>
      <c r="AV351">
        <f>(Table2[[#This Row],[Rank 1Y]]+Table2[[#This Row],[Rank 6M]]+Table2[[#This Row],[Rank Sharpe]])/3</f>
        <v>356</v>
      </c>
    </row>
    <row r="352" spans="1:48" x14ac:dyDescent="0.3">
      <c r="A352" t="s">
        <v>777</v>
      </c>
      <c r="B352" t="s">
        <v>778</v>
      </c>
      <c r="C352" t="s">
        <v>10614</v>
      </c>
      <c r="D352" t="s">
        <v>46</v>
      </c>
      <c r="E352">
        <v>21321.623965949999</v>
      </c>
      <c r="F352">
        <v>839.9</v>
      </c>
      <c r="G352">
        <v>1.77956929463464</v>
      </c>
      <c r="H352">
        <f>(Table2[[#This Row],[1Y Return vs Nifty]]-AVERAGE(Table2[1Y Return vs Nifty]))/_xlfn.STDEV.P(Table2[1Y Return vs Nifty])</f>
        <v>-0.46623531043757438</v>
      </c>
      <c r="I352">
        <v>-7.56658793619654</v>
      </c>
      <c r="J352">
        <f>(Table2[[#This Row],[1M Return vs Nifty]]-AVERAGE(Table2[1M Return vs Nifty]))/_xlfn.STDEV.P(Table2[1M Return vs Nifty])</f>
        <v>-0.87691685422525667</v>
      </c>
      <c r="K352">
        <v>12.3558077310675</v>
      </c>
      <c r="L352">
        <f>(Table2[[#This Row],[6M Return vs Nifty]]-AVERAGE(Table2[6M Return vs Nifty]))/_xlfn.STDEV.P(Table2[6M Return vs Nifty])</f>
        <v>0.15864031350940538</v>
      </c>
      <c r="M352">
        <v>0.88080440924257297</v>
      </c>
      <c r="N352">
        <f>(Table2[[#This Row],[1W Return vs Nifty]]-AVERAGE(Table2[1W Return vs Nifty]))/_xlfn.STDEV.P(Table2[1W Return vs Nifty])</f>
        <v>-0.42453148253315154</v>
      </c>
      <c r="O352">
        <v>846.13</v>
      </c>
      <c r="P352">
        <v>845.09102084743995</v>
      </c>
      <c r="Q352">
        <v>749.22223279745594</v>
      </c>
      <c r="R352">
        <v>42.477001955524898</v>
      </c>
      <c r="S352" s="2">
        <f>(Table2[[#This Row],[Close Price]]-Table2[[#This Row],[20D EMA]])/Table2[[#This Row],[20D EMA]]</f>
        <v>-7.3629347736163687E-3</v>
      </c>
      <c r="T352" s="2">
        <f>(Table2[[#This Row],[Close Price]]-Table2[[#This Row],[50D EMA]])/Table2[[#This Row],[50D EMA]]</f>
        <v>-6.1425582799761892E-3</v>
      </c>
      <c r="U352" s="2">
        <f>(Table2[[#This Row],[Close Price]]-Table2[[#This Row],[200D EMA]])/Table2[[#This Row],[200D EMA]]</f>
        <v>0.12102919965945241</v>
      </c>
      <c r="V352">
        <v>0.39531962920450497</v>
      </c>
      <c r="W352">
        <v>822.05</v>
      </c>
      <c r="X352">
        <v>844.7</v>
      </c>
      <c r="Y352">
        <v>818.45</v>
      </c>
      <c r="Z352">
        <v>851.8</v>
      </c>
      <c r="AA352">
        <v>810</v>
      </c>
      <c r="AB352">
        <v>954.45</v>
      </c>
      <c r="AC352" s="2">
        <f>(Table2[[#This Row],[Close Price]]/Table2[[#This Row],[Day Low]])-1</f>
        <v>2.171400766376741E-2</v>
      </c>
      <c r="AD352" s="2">
        <f>(Table2[[#This Row],[Day High]]/Table2[[#This Row],[Close Price]])-1</f>
        <v>5.7149660673889713E-3</v>
      </c>
      <c r="AE352" s="2">
        <f>(Table2[[#This Row],[Close Price]]/Table2[[#This Row],[Current Week Low]])-1</f>
        <v>2.6208076241676315E-2</v>
      </c>
      <c r="AF352" s="2">
        <f>(Table2[[#This Row],[Current Week High]]/Table2[[#This Row],[Close Price]])-1</f>
        <v>1.4168353375401788E-2</v>
      </c>
      <c r="AG352" s="2">
        <f>(Table2[[#This Row],[Close Price]]/Table2[[#This Row],[Current Month Low]])-1</f>
        <v>3.6913580246913602E-2</v>
      </c>
      <c r="AH352" s="2">
        <f>(Table2[[#This Row],[Current Month High]]/Table2[[#This Row],[Close Price]])-1</f>
        <v>0.13638528396237648</v>
      </c>
      <c r="AI352">
        <v>15.3470651268007</v>
      </c>
      <c r="AJ352">
        <v>52.6952095264066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0.06</v>
      </c>
      <c r="AM352" t="s">
        <v>10656</v>
      </c>
      <c r="AN352">
        <v>1.2</v>
      </c>
      <c r="AO352" t="s">
        <v>10656</v>
      </c>
      <c r="AP352">
        <v>6.9161803744301004E-2</v>
      </c>
      <c r="AQ352">
        <f>(Table2[[#This Row],[Sharpe Ratio]]-AVERAGE(Table2[Sharpe Ratio]))/_xlfn.STDEV.P(Table2[Sharpe Ratio])</f>
        <v>3.1570370939811306E-2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-1.5774729627467656</v>
      </c>
      <c r="AS352">
        <f>_xlfn.RANK.AVG(Table2[[#This Row],[1Y Return vs Nifty Z-Score]],Table2[1Y Return vs Nifty Z-Score])</f>
        <v>460</v>
      </c>
      <c r="AT352">
        <f>_xlfn.RANK.AVG(Table2[[#This Row],[6M Return vs Nifty Z-Score]],Table2[6M Return vs Nifty Z-Score])</f>
        <v>268</v>
      </c>
      <c r="AU352">
        <f>_xlfn.RANK.AVG(Table2[[#This Row],[Sharpe Ratio Z-Score]],Table2[Sharpe Ratio Z-Score])</f>
        <v>346</v>
      </c>
      <c r="AV352">
        <f>(Table2[[#This Row],[Rank 1Y]]+Table2[[#This Row],[Rank 6M]]+Table2[[#This Row],[Rank Sharpe]])/3</f>
        <v>358</v>
      </c>
    </row>
    <row r="353" spans="1:48" x14ac:dyDescent="0.3">
      <c r="A353" t="s">
        <v>629</v>
      </c>
      <c r="B353" t="s">
        <v>630</v>
      </c>
      <c r="C353" t="s">
        <v>10621</v>
      </c>
      <c r="D353" t="s">
        <v>335</v>
      </c>
      <c r="E353">
        <v>29744.265819224998</v>
      </c>
      <c r="F353">
        <v>459.6</v>
      </c>
      <c r="G353">
        <v>21.121182552525699</v>
      </c>
      <c r="H353">
        <f>(Table2[[#This Row],[1Y Return vs Nifty]]-AVERAGE(Table2[1Y Return vs Nifty]))/_xlfn.STDEV.P(Table2[1Y Return vs Nifty])</f>
        <v>-0.16464841027550722</v>
      </c>
      <c r="I353">
        <v>4.7244884260403897</v>
      </c>
      <c r="J353">
        <f>(Table2[[#This Row],[1M Return vs Nifty]]-AVERAGE(Table2[1M Return vs Nifty]))/_xlfn.STDEV.P(Table2[1M Return vs Nifty])</f>
        <v>0.17738673750367304</v>
      </c>
      <c r="K353">
        <v>44.947564199346601</v>
      </c>
      <c r="L353">
        <f>(Table2[[#This Row],[6M Return vs Nifty]]-AVERAGE(Table2[6M Return vs Nifty]))/_xlfn.STDEV.P(Table2[6M Return vs Nifty])</f>
        <v>1.2637542850029093</v>
      </c>
      <c r="M353">
        <v>5.87799919877616</v>
      </c>
      <c r="N353">
        <f>(Table2[[#This Row],[1W Return vs Nifty]]-AVERAGE(Table2[1W Return vs Nifty]))/_xlfn.STDEV.P(Table2[1W Return vs Nifty])</f>
        <v>0.67136658439982455</v>
      </c>
      <c r="O353">
        <v>443.82</v>
      </c>
      <c r="P353">
        <v>426.00135535977898</v>
      </c>
      <c r="Q353">
        <v>362.13933125369601</v>
      </c>
      <c r="R353">
        <v>66.592899498232697</v>
      </c>
      <c r="S353" s="2">
        <f>(Table2[[#This Row],[Close Price]]-Table2[[#This Row],[20D EMA]])/Table2[[#This Row],[20D EMA]]</f>
        <v>3.5554954711369539E-2</v>
      </c>
      <c r="T353" s="2">
        <f>(Table2[[#This Row],[Close Price]]-Table2[[#This Row],[50D EMA]])/Table2[[#This Row],[50D EMA]]</f>
        <v>7.8869806909053944E-2</v>
      </c>
      <c r="U353" s="2">
        <f>(Table2[[#This Row],[Close Price]]-Table2[[#This Row],[200D EMA]])/Table2[[#This Row],[200D EMA]]</f>
        <v>0.26912478246674654</v>
      </c>
      <c r="V353">
        <v>0.91528516479920297</v>
      </c>
      <c r="W353">
        <v>458.5</v>
      </c>
      <c r="X353">
        <v>471.4</v>
      </c>
      <c r="Y353">
        <v>442.65</v>
      </c>
      <c r="Z353">
        <v>479.35</v>
      </c>
      <c r="AA353">
        <v>415.05</v>
      </c>
      <c r="AB353">
        <v>479.35</v>
      </c>
      <c r="AC353" s="2">
        <f>(Table2[[#This Row],[Close Price]]/Table2[[#This Row],[Day Low]])-1</f>
        <v>2.3991275899672981E-3</v>
      </c>
      <c r="AD353" s="2">
        <f>(Table2[[#This Row],[Day High]]/Table2[[#This Row],[Close Price]])-1</f>
        <v>2.5674499564838804E-2</v>
      </c>
      <c r="AE353" s="2">
        <f>(Table2[[#This Row],[Close Price]]/Table2[[#This Row],[Current Week Low]])-1</f>
        <v>3.8292104371399738E-2</v>
      </c>
      <c r="AF353" s="2">
        <f>(Table2[[#This Row],[Current Week High]]/Table2[[#This Row],[Close Price]])-1</f>
        <v>4.2972149695387207E-2</v>
      </c>
      <c r="AG353" s="2">
        <f>(Table2[[#This Row],[Close Price]]/Table2[[#This Row],[Current Month Low]])-1</f>
        <v>0.107336465486086</v>
      </c>
      <c r="AH353" s="2">
        <f>(Table2[[#This Row],[Current Month High]]/Table2[[#This Row],[Close Price]])-1</f>
        <v>4.2972149695387207E-2</v>
      </c>
      <c r="AI353">
        <v>4.2972149695387198</v>
      </c>
      <c r="AJ353">
        <v>75.923444976076496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0.06</v>
      </c>
      <c r="AM353" t="s">
        <v>10656</v>
      </c>
      <c r="AN353">
        <v>10.35</v>
      </c>
      <c r="AO353" t="s">
        <v>10656</v>
      </c>
      <c r="AP353">
        <v>-4.2627136031033998E-2</v>
      </c>
      <c r="AQ353">
        <f>(Table2[[#This Row],[Sharpe Ratio]]-AVERAGE(Table2[Sharpe Ratio]))/_xlfn.STDEV.P(Table2[Sharpe Ratio])</f>
        <v>-1.2555089338676317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0.69235026276326794</v>
      </c>
      <c r="AS353">
        <f>_xlfn.RANK.AVG(Table2[[#This Row],[1Y Return vs Nifty Z-Score]],Table2[1Y Return vs Nifty Z-Score])</f>
        <v>341</v>
      </c>
      <c r="AT353">
        <f>_xlfn.RANK.AVG(Table2[[#This Row],[6M Return vs Nifty Z-Score]],Table2[6M Return vs Nifty Z-Score])</f>
        <v>78</v>
      </c>
      <c r="AU353">
        <f>_xlfn.RANK.AVG(Table2[[#This Row],[Sharpe Ratio Z-Score]],Table2[Sharpe Ratio Z-Score])</f>
        <v>656</v>
      </c>
      <c r="AV353">
        <f>(Table2[[#This Row],[Rank 1Y]]+Table2[[#This Row],[Rank 6M]]+Table2[[#This Row],[Rank Sharpe]])/3</f>
        <v>358.33333333333331</v>
      </c>
    </row>
    <row r="354" spans="1:48" x14ac:dyDescent="0.3">
      <c r="A354" t="s">
        <v>99</v>
      </c>
      <c r="B354" t="s">
        <v>100</v>
      </c>
      <c r="C354" t="s">
        <v>10617</v>
      </c>
      <c r="D354" t="s">
        <v>101</v>
      </c>
      <c r="E354">
        <v>298803.96648752998</v>
      </c>
      <c r="F354">
        <v>1900.9</v>
      </c>
      <c r="G354">
        <v>68.001662771628702</v>
      </c>
      <c r="H354">
        <f>(Table2[[#This Row],[1Y Return vs Nifty]]-AVERAGE(Table2[1Y Return vs Nifty]))/_xlfn.STDEV.P(Table2[1Y Return vs Nifty])</f>
        <v>0.56634225316463227</v>
      </c>
      <c r="I354">
        <v>6.3888166086757998</v>
      </c>
      <c r="J354">
        <f>(Table2[[#This Row],[1M Return vs Nifty]]-AVERAGE(Table2[1M Return vs Nifty]))/_xlfn.STDEV.P(Table2[1M Return vs Nifty])</f>
        <v>0.3201494320842187</v>
      </c>
      <c r="K354">
        <v>-12.9167256569065</v>
      </c>
      <c r="L354">
        <f>(Table2[[#This Row],[6M Return vs Nifty]]-AVERAGE(Table2[6M Return vs Nifty]))/_xlfn.STDEV.P(Table2[6M Return vs Nifty])</f>
        <v>-0.69829508269327822</v>
      </c>
      <c r="M354">
        <v>2.7820390712851601</v>
      </c>
      <c r="N354">
        <f>(Table2[[#This Row],[1W Return vs Nifty]]-AVERAGE(Table2[1W Return vs Nifty]))/_xlfn.STDEV.P(Table2[1W Return vs Nifty])</f>
        <v>-7.585680203738971E-3</v>
      </c>
      <c r="O354">
        <v>1840.98</v>
      </c>
      <c r="P354">
        <v>1817.3087931796099</v>
      </c>
      <c r="Q354">
        <v>1682.4441275056599</v>
      </c>
      <c r="R354">
        <v>60.9626945406457</v>
      </c>
      <c r="S354" s="2">
        <f>(Table2[[#This Row],[Close Price]]-Table2[[#This Row],[20D EMA]])/Table2[[#This Row],[20D EMA]]</f>
        <v>3.2547882106269528E-2</v>
      </c>
      <c r="T354" s="2">
        <f>(Table2[[#This Row],[Close Price]]-Table2[[#This Row],[50D EMA]])/Table2[[#This Row],[50D EMA]]</f>
        <v>4.5997249963302539E-2</v>
      </c>
      <c r="U354" s="2">
        <f>(Table2[[#This Row],[Close Price]]-Table2[[#This Row],[200D EMA]])/Table2[[#This Row],[200D EMA]]</f>
        <v>0.12984435496126467</v>
      </c>
      <c r="V354">
        <v>0.66310625673117196</v>
      </c>
      <c r="W354">
        <v>1887.5</v>
      </c>
      <c r="X354">
        <v>1924.5</v>
      </c>
      <c r="Y354">
        <v>1810.2</v>
      </c>
      <c r="Z354">
        <v>1992.95</v>
      </c>
      <c r="AA354">
        <v>1667.5</v>
      </c>
      <c r="AB354">
        <v>1992.95</v>
      </c>
      <c r="AC354" s="2">
        <f>(Table2[[#This Row],[Close Price]]/Table2[[#This Row],[Day Low]])-1</f>
        <v>7.0993377483443698E-3</v>
      </c>
      <c r="AD354" s="2">
        <f>(Table2[[#This Row],[Day High]]/Table2[[#This Row],[Close Price]])-1</f>
        <v>1.2415171760744803E-2</v>
      </c>
      <c r="AE354" s="2">
        <f>(Table2[[#This Row],[Close Price]]/Table2[[#This Row],[Current Week Low]])-1</f>
        <v>5.0104960777814567E-2</v>
      </c>
      <c r="AF354" s="2">
        <f>(Table2[[#This Row],[Current Week High]]/Table2[[#This Row],[Close Price]])-1</f>
        <v>4.8424430532905349E-2</v>
      </c>
      <c r="AG354" s="2">
        <f>(Table2[[#This Row],[Close Price]]/Table2[[#This Row],[Current Month Low]])-1</f>
        <v>0.13997001499250383</v>
      </c>
      <c r="AH354" s="2">
        <f>(Table2[[#This Row],[Current Month High]]/Table2[[#This Row],[Close Price]])-1</f>
        <v>4.8424430532905349E-2</v>
      </c>
      <c r="AI354">
        <v>14.372139512862301</v>
      </c>
      <c r="AJ354">
        <v>133.08196922322301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0</v>
      </c>
      <c r="AM354" t="s">
        <v>10657</v>
      </c>
      <c r="AN354">
        <v>8.65</v>
      </c>
      <c r="AO354" t="s">
        <v>10656</v>
      </c>
      <c r="AP354">
        <v>5.9108833530407003E-2</v>
      </c>
      <c r="AQ354">
        <f>(Table2[[#This Row],[Sharpe Ratio]]-AVERAGE(Table2[Sharpe Ratio]))/_xlfn.STDEV.P(Table2[Sharpe Ratio])</f>
        <v>-8.4174263011923017E-2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9.6436659339910843E-2</v>
      </c>
      <c r="AS354">
        <f>_xlfn.RANK.AVG(Table2[[#This Row],[1Y Return vs Nifty Z-Score]],Table2[1Y Return vs Nifty Z-Score])</f>
        <v>158</v>
      </c>
      <c r="AT354">
        <f>_xlfn.RANK.AVG(Table2[[#This Row],[6M Return vs Nifty Z-Score]],Table2[6M Return vs Nifty Z-Score])</f>
        <v>549</v>
      </c>
      <c r="AU354">
        <f>_xlfn.RANK.AVG(Table2[[#This Row],[Sharpe Ratio Z-Score]],Table2[Sharpe Ratio Z-Score])</f>
        <v>370</v>
      </c>
      <c r="AV354">
        <f>(Table2[[#This Row],[Rank 1Y]]+Table2[[#This Row],[Rank 6M]]+Table2[[#This Row],[Rank Sharpe]])/3</f>
        <v>359</v>
      </c>
    </row>
    <row r="355" spans="1:48" x14ac:dyDescent="0.3">
      <c r="A355" t="s">
        <v>1066</v>
      </c>
      <c r="B355" t="s">
        <v>1067</v>
      </c>
      <c r="C355" t="s">
        <v>10620</v>
      </c>
      <c r="D355" t="s">
        <v>755</v>
      </c>
      <c r="E355">
        <v>12593.657659385</v>
      </c>
      <c r="F355">
        <v>2718.85</v>
      </c>
      <c r="G355">
        <v>41.297041942428002</v>
      </c>
      <c r="H355">
        <f>(Table2[[#This Row],[1Y Return vs Nifty]]-AVERAGE(Table2[1Y Return vs Nifty]))/_xlfn.STDEV.P(Table2[1Y Return vs Nifty])</f>
        <v>0.14994659327332466</v>
      </c>
      <c r="I355">
        <v>10.6741159869001</v>
      </c>
      <c r="J355">
        <f>(Table2[[#This Row],[1M Return vs Nifty]]-AVERAGE(Table2[1M Return vs Nifty]))/_xlfn.STDEV.P(Table2[1M Return vs Nifty])</f>
        <v>0.68773371786546578</v>
      </c>
      <c r="K355">
        <v>-2.8041334474219402</v>
      </c>
      <c r="L355">
        <f>(Table2[[#This Row],[6M Return vs Nifty]]-AVERAGE(Table2[6M Return vs Nifty]))/_xlfn.STDEV.P(Table2[6M Return vs Nifty])</f>
        <v>-0.35539957322312415</v>
      </c>
      <c r="M355">
        <v>9.1018395357192503</v>
      </c>
      <c r="N355">
        <f>(Table2[[#This Row],[1W Return vs Nifty]]-AVERAGE(Table2[1W Return vs Nifty]))/_xlfn.STDEV.P(Table2[1W Return vs Nifty])</f>
        <v>1.3783633179984842</v>
      </c>
      <c r="O355">
        <v>2558.19</v>
      </c>
      <c r="P355">
        <v>2483.6635239849102</v>
      </c>
      <c r="Q355">
        <v>2341.7921663402699</v>
      </c>
      <c r="R355">
        <v>63.089198599250601</v>
      </c>
      <c r="S355" s="2">
        <f>(Table2[[#This Row],[Close Price]]-Table2[[#This Row],[20D EMA]])/Table2[[#This Row],[20D EMA]]</f>
        <v>6.2802215629018901E-2</v>
      </c>
      <c r="T355" s="2">
        <f>(Table2[[#This Row],[Close Price]]-Table2[[#This Row],[50D EMA]])/Table2[[#This Row],[50D EMA]]</f>
        <v>9.4693372811525275E-2</v>
      </c>
      <c r="U355" s="2">
        <f>(Table2[[#This Row],[Close Price]]-Table2[[#This Row],[200D EMA]])/Table2[[#This Row],[200D EMA]]</f>
        <v>0.16101250959814781</v>
      </c>
      <c r="V355">
        <v>1.2341897978127601</v>
      </c>
      <c r="W355">
        <v>2648.55</v>
      </c>
      <c r="X355">
        <v>2729</v>
      </c>
      <c r="Y355">
        <v>2470.1999999999998</v>
      </c>
      <c r="Z355">
        <v>2784</v>
      </c>
      <c r="AA355">
        <v>2325.85</v>
      </c>
      <c r="AB355">
        <v>2784</v>
      </c>
      <c r="AC355" s="2">
        <f>(Table2[[#This Row],[Close Price]]/Table2[[#This Row],[Day Low]])-1</f>
        <v>2.6542825319514352E-2</v>
      </c>
      <c r="AD355" s="2">
        <f>(Table2[[#This Row],[Day High]]/Table2[[#This Row],[Close Price]])-1</f>
        <v>3.7331960203763614E-3</v>
      </c>
      <c r="AE355" s="2">
        <f>(Table2[[#This Row],[Close Price]]/Table2[[#This Row],[Current Week Low]])-1</f>
        <v>0.10065986559792739</v>
      </c>
      <c r="AF355" s="2">
        <f>(Table2[[#This Row],[Current Week High]]/Table2[[#This Row],[Close Price]])-1</f>
        <v>2.3962337017489066E-2</v>
      </c>
      <c r="AG355" s="2">
        <f>(Table2[[#This Row],[Close Price]]/Table2[[#This Row],[Current Month Low]])-1</f>
        <v>0.1689704839091084</v>
      </c>
      <c r="AH355" s="2">
        <f>(Table2[[#This Row],[Current Month High]]/Table2[[#This Row],[Close Price]])-1</f>
        <v>2.3962337017489066E-2</v>
      </c>
      <c r="AI355">
        <v>4.0145649815179301</v>
      </c>
      <c r="AJ355">
        <v>71.861567635903896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-0.01</v>
      </c>
      <c r="AM355" t="s">
        <v>10655</v>
      </c>
      <c r="AN355">
        <v>9.3699999999999992</v>
      </c>
      <c r="AO355" t="s">
        <v>10656</v>
      </c>
      <c r="AP355">
        <v>5.2312946054365997E-2</v>
      </c>
      <c r="AQ355">
        <f>(Table2[[#This Row],[Sharpe Ratio]]-AVERAGE(Table2[Sharpe Ratio]))/_xlfn.STDEV.P(Table2[Sharpe Ratio])</f>
        <v>-0.16241855216782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1.6982255037463305</v>
      </c>
      <c r="AS355">
        <f>_xlfn.RANK.AVG(Table2[[#This Row],[1Y Return vs Nifty Z-Score]],Table2[1Y Return vs Nifty Z-Score])</f>
        <v>254</v>
      </c>
      <c r="AT355">
        <f>_xlfn.RANK.AVG(Table2[[#This Row],[6M Return vs Nifty Z-Score]],Table2[6M Return vs Nifty Z-Score])</f>
        <v>437</v>
      </c>
      <c r="AU355">
        <f>_xlfn.RANK.AVG(Table2[[#This Row],[Sharpe Ratio Z-Score]],Table2[Sharpe Ratio Z-Score])</f>
        <v>386</v>
      </c>
      <c r="AV355">
        <f>(Table2[[#This Row],[Rank 1Y]]+Table2[[#This Row],[Rank 6M]]+Table2[[#This Row],[Rank Sharpe]])/3</f>
        <v>359</v>
      </c>
    </row>
    <row r="356" spans="1:48" x14ac:dyDescent="0.3">
      <c r="A356" t="s">
        <v>1598</v>
      </c>
      <c r="B356" t="s">
        <v>1599</v>
      </c>
      <c r="C356" t="s">
        <v>10622</v>
      </c>
      <c r="D356" t="s">
        <v>1388</v>
      </c>
      <c r="E356">
        <v>5899.4306864849996</v>
      </c>
      <c r="F356">
        <v>912.1</v>
      </c>
      <c r="G356">
        <v>-5.4321869356477901</v>
      </c>
      <c r="H356">
        <f>(Table2[[#This Row],[1Y Return vs Nifty]]-AVERAGE(Table2[1Y Return vs Nifty]))/_xlfn.STDEV.P(Table2[1Y Return vs Nifty])</f>
        <v>-0.57868566177153047</v>
      </c>
      <c r="I356">
        <v>11.7270625365814</v>
      </c>
      <c r="J356">
        <f>(Table2[[#This Row],[1M Return vs Nifty]]-AVERAGE(Table2[1M Return vs Nifty]))/_xlfn.STDEV.P(Table2[1M Return vs Nifty])</f>
        <v>0.77805333646602404</v>
      </c>
      <c r="K356">
        <v>1.9123420084926801</v>
      </c>
      <c r="L356">
        <f>(Table2[[#This Row],[6M Return vs Nifty]]-AVERAGE(Table2[6M Return vs Nifty]))/_xlfn.STDEV.P(Table2[6M Return vs Nifty])</f>
        <v>-0.19547438086319685</v>
      </c>
      <c r="M356">
        <v>5.9887312372813302</v>
      </c>
      <c r="N356">
        <f>(Table2[[#This Row],[1W Return vs Nifty]]-AVERAGE(Table2[1W Return vs Nifty]))/_xlfn.STDEV.P(Table2[1W Return vs Nifty])</f>
        <v>0.69565041403951133</v>
      </c>
      <c r="O356">
        <v>836.8</v>
      </c>
      <c r="P356">
        <v>802.49847916128101</v>
      </c>
      <c r="Q356">
        <v>769.69380022724602</v>
      </c>
      <c r="R356">
        <v>79.528423216865804</v>
      </c>
      <c r="S356" s="2">
        <f>(Table2[[#This Row],[Close Price]]-Table2[[#This Row],[20D EMA]])/Table2[[#This Row],[20D EMA]]</f>
        <v>8.9985659655831829E-2</v>
      </c>
      <c r="T356" s="2">
        <f>(Table2[[#This Row],[Close Price]]-Table2[[#This Row],[50D EMA]])/Table2[[#This Row],[50D EMA]]</f>
        <v>0.13657536267640952</v>
      </c>
      <c r="U356" s="2">
        <f>(Table2[[#This Row],[Close Price]]-Table2[[#This Row],[200D EMA]])/Table2[[#This Row],[200D EMA]]</f>
        <v>0.18501669070312077</v>
      </c>
      <c r="V356">
        <v>1.11890078236766</v>
      </c>
      <c r="W356">
        <v>894.05</v>
      </c>
      <c r="X356">
        <v>938.85</v>
      </c>
      <c r="Y356">
        <v>860.25</v>
      </c>
      <c r="Z356">
        <v>938.85</v>
      </c>
      <c r="AA356">
        <v>741.75</v>
      </c>
      <c r="AB356">
        <v>938.85</v>
      </c>
      <c r="AC356" s="2">
        <f>(Table2[[#This Row],[Close Price]]/Table2[[#This Row],[Day Low]])-1</f>
        <v>2.018902745931439E-2</v>
      </c>
      <c r="AD356" s="2">
        <f>(Table2[[#This Row],[Day High]]/Table2[[#This Row],[Close Price]])-1</f>
        <v>2.9327924569674479E-2</v>
      </c>
      <c r="AE356" s="2">
        <f>(Table2[[#This Row],[Close Price]]/Table2[[#This Row],[Current Week Low]])-1</f>
        <v>6.0273176402208639E-2</v>
      </c>
      <c r="AF356" s="2">
        <f>(Table2[[#This Row],[Current Week High]]/Table2[[#This Row],[Close Price]])-1</f>
        <v>2.9327924569674479E-2</v>
      </c>
      <c r="AG356" s="2">
        <f>(Table2[[#This Row],[Close Price]]/Table2[[#This Row],[Current Month Low]])-1</f>
        <v>0.22965958881024617</v>
      </c>
      <c r="AH356" s="2">
        <f>(Table2[[#This Row],[Current Month High]]/Table2[[#This Row],[Close Price]])-1</f>
        <v>2.9327924569674479E-2</v>
      </c>
      <c r="AI356">
        <v>19.394803201403299</v>
      </c>
      <c r="AJ356">
        <v>49.426605504587101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0.22</v>
      </c>
      <c r="AM356" t="s">
        <v>10656</v>
      </c>
      <c r="AN356">
        <v>21.44</v>
      </c>
      <c r="AO356" t="s">
        <v>10656</v>
      </c>
      <c r="AP356">
        <v>0.124180442808918</v>
      </c>
      <c r="AQ356">
        <f>(Table2[[#This Row],[Sharpe Ratio]]-AVERAGE(Table2[Sharpe Ratio]))/_xlfn.STDEV.P(Table2[Sharpe Ratio])</f>
        <v>0.66502616595007102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1.3645698738208791</v>
      </c>
      <c r="AS356">
        <f>_xlfn.RANK.AVG(Table2[[#This Row],[1Y Return vs Nifty Z-Score]],Table2[1Y Return vs Nifty Z-Score])</f>
        <v>513</v>
      </c>
      <c r="AT356">
        <f>_xlfn.RANK.AVG(Table2[[#This Row],[6M Return vs Nifty Z-Score]],Table2[6M Return vs Nifty Z-Score])</f>
        <v>384</v>
      </c>
      <c r="AU356">
        <f>_xlfn.RANK.AVG(Table2[[#This Row],[Sharpe Ratio Z-Score]],Table2[Sharpe Ratio Z-Score])</f>
        <v>183</v>
      </c>
      <c r="AV356">
        <f>(Table2[[#This Row],[Rank 1Y]]+Table2[[#This Row],[Rank 6M]]+Table2[[#This Row],[Rank Sharpe]])/3</f>
        <v>360</v>
      </c>
    </row>
    <row r="357" spans="1:48" x14ac:dyDescent="0.3">
      <c r="A357" t="s">
        <v>32</v>
      </c>
      <c r="B357" t="s">
        <v>33</v>
      </c>
      <c r="C357" t="s">
        <v>10611</v>
      </c>
      <c r="D357" t="s">
        <v>34</v>
      </c>
      <c r="E357">
        <v>732085.95796101994</v>
      </c>
      <c r="F357">
        <v>815.35</v>
      </c>
      <c r="G357">
        <v>13.668154313774499</v>
      </c>
      <c r="H357">
        <f>(Table2[[#This Row],[1Y Return vs Nifty]]-AVERAGE(Table2[1Y Return vs Nifty]))/_xlfn.STDEV.P(Table2[1Y Return vs Nifty])</f>
        <v>-0.28086083027249409</v>
      </c>
      <c r="I357">
        <v>-8.08904315105252</v>
      </c>
      <c r="J357">
        <f>(Table2[[#This Row],[1M Return vs Nifty]]-AVERAGE(Table2[1M Return vs Nifty]))/_xlfn.STDEV.P(Table2[1M Return vs Nifty])</f>
        <v>-0.92173200249270426</v>
      </c>
      <c r="K357">
        <v>-4.3348945634494704</v>
      </c>
      <c r="L357">
        <f>(Table2[[#This Row],[6M Return vs Nifty]]-AVERAGE(Table2[6M Return vs Nifty]))/_xlfn.STDEV.P(Table2[6M Return vs Nifty])</f>
        <v>-0.40730427795996388</v>
      </c>
      <c r="M357">
        <v>0.55570161007526897</v>
      </c>
      <c r="N357">
        <f>(Table2[[#This Row],[1W Return vs Nifty]]-AVERAGE(Table2[1W Return vs Nifty]))/_xlfn.STDEV.P(Table2[1W Return vs Nifty])</f>
        <v>-0.49582738836979423</v>
      </c>
      <c r="O357">
        <v>824.88</v>
      </c>
      <c r="P357">
        <v>831.01895241711395</v>
      </c>
      <c r="Q357">
        <v>758.22493460137105</v>
      </c>
      <c r="R357">
        <v>49.375148922056702</v>
      </c>
      <c r="S357" s="2">
        <f>(Table2[[#This Row],[Close Price]]-Table2[[#This Row],[20D EMA]])/Table2[[#This Row],[20D EMA]]</f>
        <v>-1.155319561633204E-2</v>
      </c>
      <c r="T357" s="2">
        <f>(Table2[[#This Row],[Close Price]]-Table2[[#This Row],[50D EMA]])/Table2[[#This Row],[50D EMA]]</f>
        <v>-1.8855108384157767E-2</v>
      </c>
      <c r="U357" s="2">
        <f>(Table2[[#This Row],[Close Price]]-Table2[[#This Row],[200D EMA]])/Table2[[#This Row],[200D EMA]]</f>
        <v>7.534052599926945E-2</v>
      </c>
      <c r="V357">
        <v>0.61370327122237001</v>
      </c>
      <c r="W357">
        <v>814.5</v>
      </c>
      <c r="X357">
        <v>822</v>
      </c>
      <c r="Y357">
        <v>811.2</v>
      </c>
      <c r="Z357">
        <v>825.4</v>
      </c>
      <c r="AA357">
        <v>795.05</v>
      </c>
      <c r="AB357">
        <v>881.4</v>
      </c>
      <c r="AC357" s="2">
        <f>(Table2[[#This Row],[Close Price]]/Table2[[#This Row],[Day Low]])-1</f>
        <v>1.0435850214856046E-3</v>
      </c>
      <c r="AD357" s="2">
        <f>(Table2[[#This Row],[Day High]]/Table2[[#This Row],[Close Price]])-1</f>
        <v>8.1560066229227068E-3</v>
      </c>
      <c r="AE357" s="2">
        <f>(Table2[[#This Row],[Close Price]]/Table2[[#This Row],[Current Week Low]])-1</f>
        <v>5.1158777120314802E-3</v>
      </c>
      <c r="AF357" s="2">
        <f>(Table2[[#This Row],[Current Week High]]/Table2[[#This Row],[Close Price]])-1</f>
        <v>1.2325994971484677E-2</v>
      </c>
      <c r="AG357" s="2">
        <f>(Table2[[#This Row],[Close Price]]/Table2[[#This Row],[Current Month Low]])-1</f>
        <v>2.553298534683357E-2</v>
      </c>
      <c r="AH357" s="2">
        <f>(Table2[[#This Row],[Current Month High]]/Table2[[#This Row],[Close Price]])-1</f>
        <v>8.1008156006622922E-2</v>
      </c>
      <c r="AI357">
        <v>11.853805114368001</v>
      </c>
      <c r="AJ357">
        <v>50.101251840942503</v>
      </c>
      <c r="AK357" t="str">
        <f>IF(AND(Table2[[#This Row],[20D EMA]]&gt;Table2[[#This Row],[50D EMA]],Table2[[#This Row],[50D EMA]]&gt;Table2[[#This Row],[200D EMA]]),"Uptrend","Downtrend/NoTrend")</f>
        <v>Downtrend/NoTrend</v>
      </c>
      <c r="AL357">
        <v>-0.03</v>
      </c>
      <c r="AM357" t="s">
        <v>10655</v>
      </c>
      <c r="AN357">
        <v>2.21</v>
      </c>
      <c r="AO357" t="s">
        <v>10656</v>
      </c>
      <c r="AP357">
        <v>9.2834135477508004E-2</v>
      </c>
      <c r="AQ357">
        <f>(Table2[[#This Row],[Sharpe Ratio]]-AVERAGE(Table2[Sharpe Ratio]))/_xlfn.STDEV.P(Table2[Sharpe Ratio])</f>
        <v>0.30412120049038999</v>
      </c>
      <c r="AR3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7">
        <f>_xlfn.RANK.AVG(Table2[[#This Row],[1Y Return vs Nifty Z-Score]],Table2[1Y Return vs Nifty Z-Score])</f>
        <v>375</v>
      </c>
      <c r="AT357">
        <f>_xlfn.RANK.AVG(Table2[[#This Row],[6M Return vs Nifty Z-Score]],Table2[6M Return vs Nifty Z-Score])</f>
        <v>455</v>
      </c>
      <c r="AU357">
        <f>_xlfn.RANK.AVG(Table2[[#This Row],[Sharpe Ratio Z-Score]],Table2[Sharpe Ratio Z-Score])</f>
        <v>256</v>
      </c>
      <c r="AV357">
        <f>(Table2[[#This Row],[Rank 1Y]]+Table2[[#This Row],[Rank 6M]]+Table2[[#This Row],[Rank Sharpe]])/3</f>
        <v>362</v>
      </c>
    </row>
    <row r="358" spans="1:48" x14ac:dyDescent="0.3">
      <c r="A358" t="s">
        <v>299</v>
      </c>
      <c r="B358" t="s">
        <v>300</v>
      </c>
      <c r="C358" t="s">
        <v>10611</v>
      </c>
      <c r="D358" t="s">
        <v>248</v>
      </c>
      <c r="E358">
        <v>94531.284931019996</v>
      </c>
      <c r="F358">
        <v>4385.75</v>
      </c>
      <c r="G358">
        <v>45.537782040060002</v>
      </c>
      <c r="H358">
        <f>(Table2[[#This Row],[1Y Return vs Nifty]]-AVERAGE(Table2[1Y Return vs Nifty]))/_xlfn.STDEV.P(Table2[1Y Return vs Nifty])</f>
        <v>0.21607094615872965</v>
      </c>
      <c r="I358">
        <v>7.7004582662641603</v>
      </c>
      <c r="J358">
        <f>(Table2[[#This Row],[1M Return vs Nifty]]-AVERAGE(Table2[1M Return vs Nifty]))/_xlfn.STDEV.P(Table2[1M Return vs Nifty])</f>
        <v>0.43265939214804328</v>
      </c>
      <c r="K358">
        <v>3.1228033670617599</v>
      </c>
      <c r="L358">
        <f>(Table2[[#This Row],[6M Return vs Nifty]]-AVERAGE(Table2[6M Return vs Nifty]))/_xlfn.STDEV.P(Table2[6M Return vs Nifty])</f>
        <v>-0.15443032849340044</v>
      </c>
      <c r="M358">
        <v>4.7001986148764496</v>
      </c>
      <c r="N358">
        <f>(Table2[[#This Row],[1W Return vs Nifty]]-AVERAGE(Table2[1W Return vs Nifty]))/_xlfn.STDEV.P(Table2[1W Return vs Nifty])</f>
        <v>0.41307179352402301</v>
      </c>
      <c r="O358">
        <v>4209.33</v>
      </c>
      <c r="P358">
        <v>4102.6274139553198</v>
      </c>
      <c r="Q358">
        <v>3641.8440555481998</v>
      </c>
      <c r="R358">
        <v>77.554995896145797</v>
      </c>
      <c r="S358" s="2">
        <f>(Table2[[#This Row],[Close Price]]-Table2[[#This Row],[20D EMA]])/Table2[[#This Row],[20D EMA]]</f>
        <v>4.1911658149871849E-2</v>
      </c>
      <c r="T358" s="2">
        <f>(Table2[[#This Row],[Close Price]]-Table2[[#This Row],[50D EMA]])/Table2[[#This Row],[50D EMA]]</f>
        <v>6.9010065374599389E-2</v>
      </c>
      <c r="U358" s="2">
        <f>(Table2[[#This Row],[Close Price]]-Table2[[#This Row],[200D EMA]])/Table2[[#This Row],[200D EMA]]</f>
        <v>0.20426628189048623</v>
      </c>
      <c r="V358">
        <v>1.05664232051106</v>
      </c>
      <c r="W358">
        <v>4378.05</v>
      </c>
      <c r="X358">
        <v>4437</v>
      </c>
      <c r="Y358">
        <v>4162.05</v>
      </c>
      <c r="Z358">
        <v>4438.8500000000004</v>
      </c>
      <c r="AA358">
        <v>3955.55</v>
      </c>
      <c r="AB358">
        <v>4438.8500000000004</v>
      </c>
      <c r="AC358" s="2">
        <f>(Table2[[#This Row],[Close Price]]/Table2[[#This Row],[Day Low]])-1</f>
        <v>1.7587738833497735E-3</v>
      </c>
      <c r="AD358" s="2">
        <f>(Table2[[#This Row],[Day High]]/Table2[[#This Row],[Close Price]])-1</f>
        <v>1.1685572593057136E-2</v>
      </c>
      <c r="AE358" s="2">
        <f>(Table2[[#This Row],[Close Price]]/Table2[[#This Row],[Current Week Low]])-1</f>
        <v>5.374755228793493E-2</v>
      </c>
      <c r="AF358" s="2">
        <f>(Table2[[#This Row],[Current Week High]]/Table2[[#This Row],[Close Price]])-1</f>
        <v>1.210739326226995E-2</v>
      </c>
      <c r="AG358" s="2">
        <f>(Table2[[#This Row],[Close Price]]/Table2[[#This Row],[Current Month Low]])-1</f>
        <v>0.10875857971710623</v>
      </c>
      <c r="AH358" s="2">
        <f>(Table2[[#This Row],[Current Month High]]/Table2[[#This Row],[Close Price]])-1</f>
        <v>1.210739326226995E-2</v>
      </c>
      <c r="AI358">
        <v>1.2107393262269901</v>
      </c>
      <c r="AJ358">
        <v>81.525630678173002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0.14000000000000001</v>
      </c>
      <c r="AM358" t="s">
        <v>10656</v>
      </c>
      <c r="AN358">
        <v>10.08</v>
      </c>
      <c r="AO358" t="s">
        <v>10656</v>
      </c>
      <c r="AP358">
        <v>2.0130455576533E-2</v>
      </c>
      <c r="AQ358">
        <f>(Table2[[#This Row],[Sharpe Ratio]]-AVERAGE(Table2[Sharpe Ratio]))/_xlfn.STDEV.P(Table2[Sharpe Ratio])</f>
        <v>-0.53295089243714444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0.37442091090025109</v>
      </c>
      <c r="AS358">
        <f>_xlfn.RANK.AVG(Table2[[#This Row],[1Y Return vs Nifty Z-Score]],Table2[1Y Return vs Nifty Z-Score])</f>
        <v>235</v>
      </c>
      <c r="AT358">
        <f>_xlfn.RANK.AVG(Table2[[#This Row],[6M Return vs Nifty Z-Score]],Table2[6M Return vs Nifty Z-Score])</f>
        <v>367</v>
      </c>
      <c r="AU358">
        <f>_xlfn.RANK.AVG(Table2[[#This Row],[Sharpe Ratio Z-Score]],Table2[Sharpe Ratio Z-Score])</f>
        <v>485</v>
      </c>
      <c r="AV358">
        <f>(Table2[[#This Row],[Rank 1Y]]+Table2[[#This Row],[Rank 6M]]+Table2[[#This Row],[Rank Sharpe]])/3</f>
        <v>362.33333333333331</v>
      </c>
    </row>
    <row r="359" spans="1:48" x14ac:dyDescent="0.3">
      <c r="A359" t="s">
        <v>1717</v>
      </c>
      <c r="B359" t="s">
        <v>1718</v>
      </c>
      <c r="C359" t="s">
        <v>10613</v>
      </c>
      <c r="D359" t="s">
        <v>266</v>
      </c>
      <c r="E359">
        <v>4728.3959448699998</v>
      </c>
      <c r="F359">
        <v>248.05</v>
      </c>
      <c r="G359">
        <v>-13.0126483778508</v>
      </c>
      <c r="H359">
        <f>(Table2[[#This Row],[1Y Return vs Nifty]]-AVERAGE(Table2[1Y Return vs Nifty]))/_xlfn.STDEV.P(Table2[1Y Return vs Nifty])</f>
        <v>-0.69688510241122781</v>
      </c>
      <c r="I359">
        <v>1.57812832442916</v>
      </c>
      <c r="J359">
        <f>(Table2[[#This Row],[1M Return vs Nifty]]-AVERAGE(Table2[1M Return vs Nifty]))/_xlfn.STDEV.P(Table2[1M Return vs Nifty])</f>
        <v>-9.2501648040259801E-2</v>
      </c>
      <c r="K359">
        <v>-2.71909372506778</v>
      </c>
      <c r="L359">
        <f>(Table2[[#This Row],[6M Return vs Nifty]]-AVERAGE(Table2[6M Return vs Nifty]))/_xlfn.STDEV.P(Table2[6M Return vs Nifty])</f>
        <v>-0.35251606538282171</v>
      </c>
      <c r="M359">
        <v>1.5541786642736499</v>
      </c>
      <c r="N359">
        <f>(Table2[[#This Row],[1W Return vs Nifty]]-AVERAGE(Table2[1W Return vs Nifty]))/_xlfn.STDEV.P(Table2[1W Return vs Nifty])</f>
        <v>-0.27685872301683367</v>
      </c>
      <c r="O359">
        <v>240.98</v>
      </c>
      <c r="P359">
        <v>242.03075071671799</v>
      </c>
      <c r="Q359">
        <v>228.55257006807801</v>
      </c>
      <c r="R359">
        <v>58.353070389612803</v>
      </c>
      <c r="S359" s="2">
        <f>(Table2[[#This Row],[Close Price]]-Table2[[#This Row],[20D EMA]])/Table2[[#This Row],[20D EMA]]</f>
        <v>2.9338534318200771E-2</v>
      </c>
      <c r="T359" s="2">
        <f>(Table2[[#This Row],[Close Price]]-Table2[[#This Row],[50D EMA]])/Table2[[#This Row],[50D EMA]]</f>
        <v>2.4869770743830732E-2</v>
      </c>
      <c r="U359" s="2">
        <f>(Table2[[#This Row],[Close Price]]-Table2[[#This Row],[200D EMA]])/Table2[[#This Row],[200D EMA]]</f>
        <v>8.5308294394214779E-2</v>
      </c>
      <c r="V359">
        <v>1.11346026415442</v>
      </c>
      <c r="W359">
        <v>244.55</v>
      </c>
      <c r="X359">
        <v>252.1</v>
      </c>
      <c r="Y359">
        <v>225.7</v>
      </c>
      <c r="Z359">
        <v>252.1</v>
      </c>
      <c r="AA359">
        <v>224.25</v>
      </c>
      <c r="AB359">
        <v>260.39999999999998</v>
      </c>
      <c r="AC359" s="2">
        <f>(Table2[[#This Row],[Close Price]]/Table2[[#This Row],[Day Low]])-1</f>
        <v>1.4312001635657268E-2</v>
      </c>
      <c r="AD359" s="2">
        <f>(Table2[[#This Row],[Day High]]/Table2[[#This Row],[Close Price]])-1</f>
        <v>1.6327353356178076E-2</v>
      </c>
      <c r="AE359" s="2">
        <f>(Table2[[#This Row],[Close Price]]/Table2[[#This Row],[Current Week Low]])-1</f>
        <v>9.9025254762959758E-2</v>
      </c>
      <c r="AF359" s="2">
        <f>(Table2[[#This Row],[Current Week High]]/Table2[[#This Row],[Close Price]])-1</f>
        <v>1.6327353356178076E-2</v>
      </c>
      <c r="AG359" s="2">
        <f>(Table2[[#This Row],[Close Price]]/Table2[[#This Row],[Current Month Low]])-1</f>
        <v>0.10613154960981053</v>
      </c>
      <c r="AH359" s="2">
        <f>(Table2[[#This Row],[Current Month High]]/Table2[[#This Row],[Close Price]])-1</f>
        <v>4.9788349123160547E-2</v>
      </c>
      <c r="AI359">
        <v>17.4763152590203</v>
      </c>
      <c r="AJ359">
        <v>40.1412429378531</v>
      </c>
      <c r="AK359" t="str">
        <f>IF(AND(Table2[[#This Row],[20D EMA]]&gt;Table2[[#This Row],[50D EMA]],Table2[[#This Row],[50D EMA]]&gt;Table2[[#This Row],[200D EMA]]),"Uptrend","Downtrend/NoTrend")</f>
        <v>Downtrend/NoTrend</v>
      </c>
      <c r="AL359">
        <v>-0.02</v>
      </c>
      <c r="AM359" t="s">
        <v>10655</v>
      </c>
      <c r="AN359">
        <v>6.53</v>
      </c>
      <c r="AO359" t="s">
        <v>10656</v>
      </c>
      <c r="AP359">
        <v>0.172927065491913</v>
      </c>
      <c r="AQ359">
        <f>(Table2[[#This Row],[Sharpe Ratio]]-AVERAGE(Table2[Sharpe Ratio]))/_xlfn.STDEV.P(Table2[Sharpe Ratio])</f>
        <v>1.226269249216015</v>
      </c>
      <c r="AR3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9">
        <f>_xlfn.RANK.AVG(Table2[[#This Row],[1Y Return vs Nifty Z-Score]],Table2[1Y Return vs Nifty Z-Score])</f>
        <v>568</v>
      </c>
      <c r="AT359">
        <f>_xlfn.RANK.AVG(Table2[[#This Row],[6M Return vs Nifty Z-Score]],Table2[6M Return vs Nifty Z-Score])</f>
        <v>435</v>
      </c>
      <c r="AU359">
        <f>_xlfn.RANK.AVG(Table2[[#This Row],[Sharpe Ratio Z-Score]],Table2[Sharpe Ratio Z-Score])</f>
        <v>84</v>
      </c>
      <c r="AV359">
        <f>(Table2[[#This Row],[Rank 1Y]]+Table2[[#This Row],[Rank 6M]]+Table2[[#This Row],[Rank Sharpe]])/3</f>
        <v>362.33333333333331</v>
      </c>
    </row>
    <row r="360" spans="1:48" x14ac:dyDescent="0.3">
      <c r="A360" t="s">
        <v>44</v>
      </c>
      <c r="B360" t="s">
        <v>45</v>
      </c>
      <c r="C360" t="s">
        <v>10614</v>
      </c>
      <c r="D360" t="s">
        <v>46</v>
      </c>
      <c r="E360">
        <v>495891.91068500001</v>
      </c>
      <c r="F360">
        <v>3598.55</v>
      </c>
      <c r="G360">
        <v>4.7516380760472297</v>
      </c>
      <c r="H360">
        <f>(Table2[[#This Row],[1Y Return vs Nifty]]-AVERAGE(Table2[1Y Return vs Nifty]))/_xlfn.STDEV.P(Table2[1Y Return vs Nifty])</f>
        <v>-0.41989289841106026</v>
      </c>
      <c r="I360">
        <v>-3.18812348384157</v>
      </c>
      <c r="J360">
        <f>(Table2[[#This Row],[1M Return vs Nifty]]-AVERAGE(Table2[1M Return vs Nifty]))/_xlfn.STDEV.P(Table2[1M Return vs Nifty])</f>
        <v>-0.50134105741724222</v>
      </c>
      <c r="K360">
        <v>-5.5359123497052796</v>
      </c>
      <c r="L360">
        <f>(Table2[[#This Row],[6M Return vs Nifty]]-AVERAGE(Table2[6M Return vs Nifty]))/_xlfn.STDEV.P(Table2[6M Return vs Nifty])</f>
        <v>-0.44802811979694157</v>
      </c>
      <c r="M360">
        <v>-0.14365714478241201</v>
      </c>
      <c r="N360">
        <f>(Table2[[#This Row],[1W Return vs Nifty]]-AVERAGE(Table2[1W Return vs Nifty]))/_xlfn.STDEV.P(Table2[1W Return vs Nifty])</f>
        <v>-0.64919861759352437</v>
      </c>
      <c r="O360">
        <v>3601.32</v>
      </c>
      <c r="P360">
        <v>3604.5375051749902</v>
      </c>
      <c r="Q360">
        <v>3418.1434786088798</v>
      </c>
      <c r="R360">
        <v>53.043506304489803</v>
      </c>
      <c r="S360" s="2">
        <f>(Table2[[#This Row],[Close Price]]-Table2[[#This Row],[20D EMA]])/Table2[[#This Row],[20D EMA]]</f>
        <v>-7.6916241822442373E-4</v>
      </c>
      <c r="T360" s="2">
        <f>(Table2[[#This Row],[Close Price]]-Table2[[#This Row],[50D EMA]])/Table2[[#This Row],[50D EMA]]</f>
        <v>-1.6611021986576175E-3</v>
      </c>
      <c r="U360" s="2">
        <f>(Table2[[#This Row],[Close Price]]-Table2[[#This Row],[200D EMA]])/Table2[[#This Row],[200D EMA]]</f>
        <v>5.2779095588036118E-2</v>
      </c>
      <c r="V360">
        <v>0.55404801317615904</v>
      </c>
      <c r="W360">
        <v>3587.05</v>
      </c>
      <c r="X360">
        <v>3622</v>
      </c>
      <c r="Y360">
        <v>3547</v>
      </c>
      <c r="Z360">
        <v>3622</v>
      </c>
      <c r="AA360">
        <v>3511.5</v>
      </c>
      <c r="AB360">
        <v>3838.95</v>
      </c>
      <c r="AC360" s="2">
        <f>(Table2[[#This Row],[Close Price]]/Table2[[#This Row],[Day Low]])-1</f>
        <v>3.2059770563555023E-3</v>
      </c>
      <c r="AD360" s="2">
        <f>(Table2[[#This Row],[Day High]]/Table2[[#This Row],[Close Price]])-1</f>
        <v>6.5165135957538922E-3</v>
      </c>
      <c r="AE360" s="2">
        <f>(Table2[[#This Row],[Close Price]]/Table2[[#This Row],[Current Week Low]])-1</f>
        <v>1.4533408514237456E-2</v>
      </c>
      <c r="AF360" s="2">
        <f>(Table2[[#This Row],[Current Week High]]/Table2[[#This Row],[Close Price]])-1</f>
        <v>6.5165135957538922E-3</v>
      </c>
      <c r="AG360" s="2">
        <f>(Table2[[#This Row],[Close Price]]/Table2[[#This Row],[Current Month Low]])-1</f>
        <v>2.4789975793820362E-2</v>
      </c>
      <c r="AH360" s="2">
        <f>(Table2[[#This Row],[Current Month High]]/Table2[[#This Row],[Close Price]])-1</f>
        <v>6.6804685220435811E-2</v>
      </c>
      <c r="AI360">
        <v>8.9299856886801496</v>
      </c>
      <c r="AJ360">
        <v>36.774990497909499</v>
      </c>
      <c r="AK360" t="str">
        <f>IF(AND(Table2[[#This Row],[20D EMA]]&gt;Table2[[#This Row],[50D EMA]],Table2[[#This Row],[50D EMA]]&gt;Table2[[#This Row],[200D EMA]]),"Uptrend","Downtrend/NoTrend")</f>
        <v>Downtrend/NoTrend</v>
      </c>
      <c r="AL360">
        <v>-7.0000000000000007E-2</v>
      </c>
      <c r="AM360" t="s">
        <v>10655</v>
      </c>
      <c r="AN360">
        <v>0.62</v>
      </c>
      <c r="AO360" t="s">
        <v>10656</v>
      </c>
      <c r="AP360">
        <v>0.124140515082155</v>
      </c>
      <c r="AQ360">
        <f>(Table2[[#This Row],[Sharpe Ratio]]-AVERAGE(Table2[Sharpe Ratio]))/_xlfn.STDEV.P(Table2[Sharpe Ratio])</f>
        <v>0.66456645901566447</v>
      </c>
      <c r="AR3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0">
        <f>_xlfn.RANK.AVG(Table2[[#This Row],[1Y Return vs Nifty Z-Score]],Table2[1Y Return vs Nifty Z-Score])</f>
        <v>435</v>
      </c>
      <c r="AT360">
        <f>_xlfn.RANK.AVG(Table2[[#This Row],[6M Return vs Nifty Z-Score]],Table2[6M Return vs Nifty Z-Score])</f>
        <v>473</v>
      </c>
      <c r="AU360">
        <f>_xlfn.RANK.AVG(Table2[[#This Row],[Sharpe Ratio Z-Score]],Table2[Sharpe Ratio Z-Score])</f>
        <v>184</v>
      </c>
      <c r="AV360">
        <f>(Table2[[#This Row],[Rank 1Y]]+Table2[[#This Row],[Rank 6M]]+Table2[[#This Row],[Rank Sharpe]])/3</f>
        <v>364</v>
      </c>
    </row>
    <row r="361" spans="1:48" x14ac:dyDescent="0.3">
      <c r="A361" t="s">
        <v>357</v>
      </c>
      <c r="B361" t="s">
        <v>358</v>
      </c>
      <c r="C361" t="s">
        <v>10613</v>
      </c>
      <c r="D361" t="s">
        <v>359</v>
      </c>
      <c r="E361">
        <v>69130.157077409996</v>
      </c>
      <c r="F361">
        <v>1899.45</v>
      </c>
      <c r="G361">
        <v>20.492415818223201</v>
      </c>
      <c r="H361">
        <f>(Table2[[#This Row],[1Y Return vs Nifty]]-AVERAGE(Table2[1Y Return vs Nifty]))/_xlfn.STDEV.P(Table2[1Y Return vs Nifty])</f>
        <v>-0.17445254645561367</v>
      </c>
      <c r="I361">
        <v>17.356746005094902</v>
      </c>
      <c r="J361">
        <f>(Table2[[#This Row],[1M Return vs Nifty]]-AVERAGE(Table2[1M Return vs Nifty]))/_xlfn.STDEV.P(Table2[1M Return vs Nifty])</f>
        <v>1.2609561617536984</v>
      </c>
      <c r="K361">
        <v>3.54430635477588</v>
      </c>
      <c r="L361">
        <f>(Table2[[#This Row],[6M Return vs Nifty]]-AVERAGE(Table2[6M Return vs Nifty]))/_xlfn.STDEV.P(Table2[6M Return vs Nifty])</f>
        <v>-0.14013809968387028</v>
      </c>
      <c r="M361">
        <v>5.7410920641962804</v>
      </c>
      <c r="N361">
        <f>(Table2[[#This Row],[1W Return vs Nifty]]-AVERAGE(Table2[1W Return vs Nifty]))/_xlfn.STDEV.P(Table2[1W Return vs Nifty])</f>
        <v>0.64134248679016814</v>
      </c>
      <c r="O361">
        <v>1784.44</v>
      </c>
      <c r="P361">
        <v>1679.49364094628</v>
      </c>
      <c r="Q361">
        <v>1512.2773194195399</v>
      </c>
      <c r="R361">
        <v>77.045192438825097</v>
      </c>
      <c r="S361" s="2">
        <f>(Table2[[#This Row],[Close Price]]-Table2[[#This Row],[20D EMA]])/Table2[[#This Row],[20D EMA]]</f>
        <v>6.4451592656519688E-2</v>
      </c>
      <c r="T361" s="2">
        <f>(Table2[[#This Row],[Close Price]]-Table2[[#This Row],[50D EMA]])/Table2[[#This Row],[50D EMA]]</f>
        <v>0.13096587786411004</v>
      </c>
      <c r="U361" s="2">
        <f>(Table2[[#This Row],[Close Price]]-Table2[[#This Row],[200D EMA]])/Table2[[#This Row],[200D EMA]]</f>
        <v>0.25601963053249338</v>
      </c>
      <c r="V361">
        <v>0.84936360608369998</v>
      </c>
      <c r="W361">
        <v>1889.05</v>
      </c>
      <c r="X361">
        <v>1945</v>
      </c>
      <c r="Y361">
        <v>1776</v>
      </c>
      <c r="Z361">
        <v>1945</v>
      </c>
      <c r="AA361">
        <v>1633.9</v>
      </c>
      <c r="AB361">
        <v>1945</v>
      </c>
      <c r="AC361" s="2">
        <f>(Table2[[#This Row],[Close Price]]/Table2[[#This Row],[Day Low]])-1</f>
        <v>5.5054127736164915E-3</v>
      </c>
      <c r="AD361" s="2">
        <f>(Table2[[#This Row],[Day High]]/Table2[[#This Row],[Close Price]])-1</f>
        <v>2.3980625970675629E-2</v>
      </c>
      <c r="AE361" s="2">
        <f>(Table2[[#This Row],[Close Price]]/Table2[[#This Row],[Current Week Low]])-1</f>
        <v>6.9510135135135265E-2</v>
      </c>
      <c r="AF361" s="2">
        <f>(Table2[[#This Row],[Current Week High]]/Table2[[#This Row],[Close Price]])-1</f>
        <v>2.3980625970675629E-2</v>
      </c>
      <c r="AG361" s="2">
        <f>(Table2[[#This Row],[Close Price]]/Table2[[#This Row],[Current Month Low]])-1</f>
        <v>0.1625252463431055</v>
      </c>
      <c r="AH361" s="2">
        <f>(Table2[[#This Row],[Current Month High]]/Table2[[#This Row],[Close Price]])-1</f>
        <v>2.3980625970675629E-2</v>
      </c>
      <c r="AI361">
        <v>2.3980625970675602</v>
      </c>
      <c r="AJ361">
        <v>62.353092012479102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0.33</v>
      </c>
      <c r="AM361" t="s">
        <v>10656</v>
      </c>
      <c r="AN361">
        <v>7.81</v>
      </c>
      <c r="AO361" t="s">
        <v>10656</v>
      </c>
      <c r="AP361">
        <v>5.1244410258640002E-2</v>
      </c>
      <c r="AQ361">
        <f>(Table2[[#This Row],[Sharpe Ratio]]-AVERAGE(Table2[Sharpe Ratio]))/_xlfn.STDEV.P(Table2[Sharpe Ratio])</f>
        <v>-0.17472111369035376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1.4129868887140289</v>
      </c>
      <c r="AS361">
        <f>_xlfn.RANK.AVG(Table2[[#This Row],[1Y Return vs Nifty Z-Score]],Table2[1Y Return vs Nifty Z-Score])</f>
        <v>344</v>
      </c>
      <c r="AT361">
        <f>_xlfn.RANK.AVG(Table2[[#This Row],[6M Return vs Nifty Z-Score]],Table2[6M Return vs Nifty Z-Score])</f>
        <v>358</v>
      </c>
      <c r="AU361">
        <f>_xlfn.RANK.AVG(Table2[[#This Row],[Sharpe Ratio Z-Score]],Table2[Sharpe Ratio Z-Score])</f>
        <v>393</v>
      </c>
      <c r="AV361">
        <f>(Table2[[#This Row],[Rank 1Y]]+Table2[[#This Row],[Rank 6M]]+Table2[[#This Row],[Rank Sharpe]])/3</f>
        <v>365</v>
      </c>
    </row>
    <row r="362" spans="1:48" x14ac:dyDescent="0.3">
      <c r="A362" t="s">
        <v>1504</v>
      </c>
      <c r="B362" t="s">
        <v>1505</v>
      </c>
      <c r="C362" t="s">
        <v>10619</v>
      </c>
      <c r="D362" t="s">
        <v>622</v>
      </c>
      <c r="E362">
        <v>6781.5439841099997</v>
      </c>
      <c r="F362">
        <v>510.65</v>
      </c>
      <c r="G362">
        <v>40.0363170862624</v>
      </c>
      <c r="H362">
        <f>(Table2[[#This Row],[1Y Return vs Nifty]]-AVERAGE(Table2[1Y Return vs Nifty]))/_xlfn.STDEV.P(Table2[1Y Return vs Nifty])</f>
        <v>0.13028855874132256</v>
      </c>
      <c r="I362">
        <v>2.9822516019823699</v>
      </c>
      <c r="J362">
        <f>(Table2[[#This Row],[1M Return vs Nifty]]-AVERAGE(Table2[1M Return vs Nifty]))/_xlfn.STDEV.P(Table2[1M Return vs Nifty])</f>
        <v>2.7941197738718344E-2</v>
      </c>
      <c r="K362">
        <v>-4.77604735068173</v>
      </c>
      <c r="L362">
        <f>(Table2[[#This Row],[6M Return vs Nifty]]-AVERAGE(Table2[6M Return vs Nifty]))/_xlfn.STDEV.P(Table2[6M Return vs Nifty])</f>
        <v>-0.42226278776621401</v>
      </c>
      <c r="M362">
        <v>7.0089720548668604</v>
      </c>
      <c r="N362">
        <f>(Table2[[#This Row],[1W Return vs Nifty]]-AVERAGE(Table2[1W Return vs Nifty]))/_xlfn.STDEV.P(Table2[1W Return vs Nifty])</f>
        <v>0.91939193040782918</v>
      </c>
      <c r="O362">
        <v>490.6</v>
      </c>
      <c r="P362">
        <v>489.59000944676501</v>
      </c>
      <c r="Q362">
        <v>452.63163772371303</v>
      </c>
      <c r="R362">
        <v>69.413582622422894</v>
      </c>
      <c r="S362" s="2">
        <f>(Table2[[#This Row],[Close Price]]-Table2[[#This Row],[20D EMA]])/Table2[[#This Row],[20D EMA]]</f>
        <v>4.0868324500611404E-2</v>
      </c>
      <c r="T362" s="2">
        <f>(Table2[[#This Row],[Close Price]]-Table2[[#This Row],[50D EMA]])/Table2[[#This Row],[50D EMA]]</f>
        <v>4.3015564343383321E-2</v>
      </c>
      <c r="U362" s="2">
        <f>(Table2[[#This Row],[Close Price]]-Table2[[#This Row],[200D EMA]])/Table2[[#This Row],[200D EMA]]</f>
        <v>0.12818008605863615</v>
      </c>
      <c r="V362">
        <v>0.95945053025840898</v>
      </c>
      <c r="W362">
        <v>507.45</v>
      </c>
      <c r="X362">
        <v>524.45000000000005</v>
      </c>
      <c r="Y362">
        <v>472.15</v>
      </c>
      <c r="Z362">
        <v>524.45000000000005</v>
      </c>
      <c r="AA362">
        <v>457.05</v>
      </c>
      <c r="AB362">
        <v>528</v>
      </c>
      <c r="AC362" s="2">
        <f>(Table2[[#This Row],[Close Price]]/Table2[[#This Row],[Day Low]])-1</f>
        <v>6.3060400039411935E-3</v>
      </c>
      <c r="AD362" s="2">
        <f>(Table2[[#This Row],[Day High]]/Table2[[#This Row],[Close Price]])-1</f>
        <v>2.7024380691275995E-2</v>
      </c>
      <c r="AE362" s="2">
        <f>(Table2[[#This Row],[Close Price]]/Table2[[#This Row],[Current Week Low]])-1</f>
        <v>8.1541882876204674E-2</v>
      </c>
      <c r="AF362" s="2">
        <f>(Table2[[#This Row],[Current Week High]]/Table2[[#This Row],[Close Price]])-1</f>
        <v>2.7024380691275995E-2</v>
      </c>
      <c r="AG362" s="2">
        <f>(Table2[[#This Row],[Close Price]]/Table2[[#This Row],[Current Month Low]])-1</f>
        <v>0.11727382124494024</v>
      </c>
      <c r="AH362" s="2">
        <f>(Table2[[#This Row],[Current Month High]]/Table2[[#This Row],[Close Price]])-1</f>
        <v>3.3976304709683713E-2</v>
      </c>
      <c r="AI362">
        <v>9.6249877606971506</v>
      </c>
      <c r="AJ362">
        <v>71.474143720617803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0.08</v>
      </c>
      <c r="AM362" t="s">
        <v>10656</v>
      </c>
      <c r="AN362">
        <v>6.47</v>
      </c>
      <c r="AO362" t="s">
        <v>10656</v>
      </c>
      <c r="AP362">
        <v>6.0478750255014001E-2</v>
      </c>
      <c r="AQ362">
        <f>(Table2[[#This Row],[Sharpe Ratio]]-AVERAGE(Table2[Sharpe Ratio]))/_xlfn.STDEV.P(Table2[Sharpe Ratio])</f>
        <v>-6.840175931795478E-2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0.58695713980370123</v>
      </c>
      <c r="AS362">
        <f>_xlfn.RANK.AVG(Table2[[#This Row],[1Y Return vs Nifty Z-Score]],Table2[1Y Return vs Nifty Z-Score])</f>
        <v>265</v>
      </c>
      <c r="AT362">
        <f>_xlfn.RANK.AVG(Table2[[#This Row],[6M Return vs Nifty Z-Score]],Table2[6M Return vs Nifty Z-Score])</f>
        <v>462</v>
      </c>
      <c r="AU362">
        <f>_xlfn.RANK.AVG(Table2[[#This Row],[Sharpe Ratio Z-Score]],Table2[Sharpe Ratio Z-Score])</f>
        <v>368</v>
      </c>
      <c r="AV362">
        <f>(Table2[[#This Row],[Rank 1Y]]+Table2[[#This Row],[Rank 6M]]+Table2[[#This Row],[Rank Sharpe]])/3</f>
        <v>365</v>
      </c>
    </row>
    <row r="363" spans="1:48" x14ac:dyDescent="0.3">
      <c r="A363" t="s">
        <v>1435</v>
      </c>
      <c r="B363" t="s">
        <v>1436</v>
      </c>
      <c r="C363" t="s">
        <v>10614</v>
      </c>
      <c r="D363" t="s">
        <v>46</v>
      </c>
      <c r="E363">
        <v>7449.1393763249998</v>
      </c>
      <c r="F363">
        <v>198.96</v>
      </c>
      <c r="G363">
        <v>18.360855734369601</v>
      </c>
      <c r="H363">
        <f>(Table2[[#This Row],[1Y Return vs Nifty]]-AVERAGE(Table2[1Y Return vs Nifty]))/_xlfn.STDEV.P(Table2[1Y Return vs Nifty])</f>
        <v>-0.20768920513693287</v>
      </c>
      <c r="I363">
        <v>-1.1809165810750799</v>
      </c>
      <c r="J363">
        <f>(Table2[[#This Row],[1M Return vs Nifty]]-AVERAGE(Table2[1M Return vs Nifty]))/_xlfn.STDEV.P(Table2[1M Return vs Nifty])</f>
        <v>-0.32916692192560748</v>
      </c>
      <c r="K363">
        <v>-20.402198499081599</v>
      </c>
      <c r="L363">
        <f>(Table2[[#This Row],[6M Return vs Nifty]]-AVERAGE(Table2[6M Return vs Nifty]))/_xlfn.STDEV.P(Table2[6M Return vs Nifty])</f>
        <v>-0.95211081763760852</v>
      </c>
      <c r="M363">
        <v>5.0542653349223903</v>
      </c>
      <c r="N363">
        <f>(Table2[[#This Row],[1W Return vs Nifty]]-AVERAGE(Table2[1W Return vs Nifty]))/_xlfn.STDEV.P(Table2[1W Return vs Nifty])</f>
        <v>0.49071956400444117</v>
      </c>
      <c r="O363">
        <v>193.28</v>
      </c>
      <c r="P363">
        <v>195.51760291082101</v>
      </c>
      <c r="Q363">
        <v>189.79345567371001</v>
      </c>
      <c r="R363">
        <v>66.893106680524795</v>
      </c>
      <c r="S363" s="2">
        <f>(Table2[[#This Row],[Close Price]]-Table2[[#This Row],[20D EMA]])/Table2[[#This Row],[20D EMA]]</f>
        <v>2.9387417218543082E-2</v>
      </c>
      <c r="T363" s="2">
        <f>(Table2[[#This Row],[Close Price]]-Table2[[#This Row],[50D EMA]])/Table2[[#This Row],[50D EMA]]</f>
        <v>1.7606583949114463E-2</v>
      </c>
      <c r="U363" s="2">
        <f>(Table2[[#This Row],[Close Price]]-Table2[[#This Row],[200D EMA]])/Table2[[#This Row],[200D EMA]]</f>
        <v>4.8297473133367547E-2</v>
      </c>
      <c r="V363">
        <v>0.84582297157089803</v>
      </c>
      <c r="W363">
        <v>197.21</v>
      </c>
      <c r="X363">
        <v>205</v>
      </c>
      <c r="Y363">
        <v>189.45</v>
      </c>
      <c r="Z363">
        <v>205</v>
      </c>
      <c r="AA363">
        <v>178</v>
      </c>
      <c r="AB363">
        <v>205</v>
      </c>
      <c r="AC363" s="2">
        <f>(Table2[[#This Row],[Close Price]]/Table2[[#This Row],[Day Low]])-1</f>
        <v>8.8737893615942198E-3</v>
      </c>
      <c r="AD363" s="2">
        <f>(Table2[[#This Row],[Day High]]/Table2[[#This Row],[Close Price]])-1</f>
        <v>3.0357860876558007E-2</v>
      </c>
      <c r="AE363" s="2">
        <f>(Table2[[#This Row],[Close Price]]/Table2[[#This Row],[Current Week Low]])-1</f>
        <v>5.0197941409342972E-2</v>
      </c>
      <c r="AF363" s="2">
        <f>(Table2[[#This Row],[Current Week High]]/Table2[[#This Row],[Close Price]])-1</f>
        <v>3.0357860876558007E-2</v>
      </c>
      <c r="AG363" s="2">
        <f>(Table2[[#This Row],[Close Price]]/Table2[[#This Row],[Current Month Low]])-1</f>
        <v>0.11775280898876406</v>
      </c>
      <c r="AH363" s="2">
        <f>(Table2[[#This Row],[Current Month High]]/Table2[[#This Row],[Close Price]])-1</f>
        <v>3.0357860876558007E-2</v>
      </c>
      <c r="AI363">
        <v>25.301568154402801</v>
      </c>
      <c r="AJ363">
        <v>49.988692046739502</v>
      </c>
      <c r="AK363" t="str">
        <f>IF(AND(Table2[[#This Row],[20D EMA]]&gt;Table2[[#This Row],[50D EMA]],Table2[[#This Row],[50D EMA]]&gt;Table2[[#This Row],[200D EMA]]),"Uptrend","Downtrend/NoTrend")</f>
        <v>Downtrend/NoTrend</v>
      </c>
      <c r="AL363">
        <v>0.01</v>
      </c>
      <c r="AM363" t="s">
        <v>10656</v>
      </c>
      <c r="AN363">
        <v>11.36</v>
      </c>
      <c r="AO363" t="s">
        <v>10656</v>
      </c>
      <c r="AP363">
        <v>0.159735616327254</v>
      </c>
      <c r="AQ363">
        <f>(Table2[[#This Row],[Sharpe Ratio]]-AVERAGE(Table2[Sharpe Ratio]))/_xlfn.STDEV.P(Table2[Sharpe Ratio])</f>
        <v>1.0743898123560356</v>
      </c>
      <c r="AR3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3">
        <f>_xlfn.RANK.AVG(Table2[[#This Row],[1Y Return vs Nifty Z-Score]],Table2[1Y Return vs Nifty Z-Score])</f>
        <v>353</v>
      </c>
      <c r="AT363">
        <f>_xlfn.RANK.AVG(Table2[[#This Row],[6M Return vs Nifty Z-Score]],Table2[6M Return vs Nifty Z-Score])</f>
        <v>639</v>
      </c>
      <c r="AU363">
        <f>_xlfn.RANK.AVG(Table2[[#This Row],[Sharpe Ratio Z-Score]],Table2[Sharpe Ratio Z-Score])</f>
        <v>107</v>
      </c>
      <c r="AV363">
        <f>(Table2[[#This Row],[Rank 1Y]]+Table2[[#This Row],[Rank 6M]]+Table2[[#This Row],[Rank Sharpe]])/3</f>
        <v>366.33333333333331</v>
      </c>
    </row>
    <row r="364" spans="1:48" x14ac:dyDescent="0.3">
      <c r="A364" t="s">
        <v>1783</v>
      </c>
      <c r="B364" t="s">
        <v>1784</v>
      </c>
      <c r="C364" t="s">
        <v>10619</v>
      </c>
      <c r="D364" t="s">
        <v>130</v>
      </c>
      <c r="E364">
        <v>4349.4793161750003</v>
      </c>
      <c r="F364">
        <v>898.8</v>
      </c>
      <c r="G364">
        <v>49.858375245411104</v>
      </c>
      <c r="H364">
        <f>(Table2[[#This Row],[1Y Return vs Nifty]]-AVERAGE(Table2[1Y Return vs Nifty]))/_xlfn.STDEV.P(Table2[1Y Return vs Nifty])</f>
        <v>0.28344042016739396</v>
      </c>
      <c r="I364">
        <v>8.6212301205630801</v>
      </c>
      <c r="J364">
        <f>(Table2[[#This Row],[1M Return vs Nifty]]-AVERAGE(Table2[1M Return vs Nifty]))/_xlfn.STDEV.P(Table2[1M Return vs Nifty])</f>
        <v>0.51164133356147867</v>
      </c>
      <c r="K364">
        <v>17.823373538800698</v>
      </c>
      <c r="L364">
        <f>(Table2[[#This Row],[6M Return vs Nifty]]-AVERAGE(Table2[6M Return vs Nifty]))/_xlfn.STDEV.P(Table2[6M Return vs Nifty])</f>
        <v>0.34403330912984564</v>
      </c>
      <c r="M364">
        <v>7.9768812317983899</v>
      </c>
      <c r="N364">
        <f>(Table2[[#This Row],[1W Return vs Nifty]]-AVERAGE(Table2[1W Return vs Nifty]))/_xlfn.STDEV.P(Table2[1W Return vs Nifty])</f>
        <v>1.1316569792283404</v>
      </c>
      <c r="O364">
        <v>881.6</v>
      </c>
      <c r="P364">
        <v>857.25020579808904</v>
      </c>
      <c r="Q364">
        <v>769.58830545763499</v>
      </c>
      <c r="R364">
        <v>63.941322236571999</v>
      </c>
      <c r="S364" s="2">
        <f>(Table2[[#This Row],[Close Price]]-Table2[[#This Row],[20D EMA]])/Table2[[#This Row],[20D EMA]]</f>
        <v>1.9509981851179595E-2</v>
      </c>
      <c r="T364" s="2">
        <f>(Table2[[#This Row],[Close Price]]-Table2[[#This Row],[50D EMA]])/Table2[[#This Row],[50D EMA]]</f>
        <v>4.8468689678795217E-2</v>
      </c>
      <c r="U364" s="2">
        <f>(Table2[[#This Row],[Close Price]]-Table2[[#This Row],[200D EMA]])/Table2[[#This Row],[200D EMA]]</f>
        <v>0.16789716479063355</v>
      </c>
      <c r="V364">
        <v>0.84860811707455797</v>
      </c>
      <c r="W364">
        <v>894.6</v>
      </c>
      <c r="X364">
        <v>964.2</v>
      </c>
      <c r="Y364">
        <v>877</v>
      </c>
      <c r="Z364">
        <v>964.2</v>
      </c>
      <c r="AA364">
        <v>817.5</v>
      </c>
      <c r="AB364">
        <v>964.2</v>
      </c>
      <c r="AC364" s="2">
        <f>(Table2[[#This Row],[Close Price]]/Table2[[#This Row],[Day Low]])-1</f>
        <v>4.6948356807510194E-3</v>
      </c>
      <c r="AD364" s="2">
        <f>(Table2[[#This Row],[Day High]]/Table2[[#This Row],[Close Price]])-1</f>
        <v>7.276368491321783E-2</v>
      </c>
      <c r="AE364" s="2">
        <f>(Table2[[#This Row],[Close Price]]/Table2[[#This Row],[Current Week Low]])-1</f>
        <v>2.4857468643101344E-2</v>
      </c>
      <c r="AF364" s="2">
        <f>(Table2[[#This Row],[Current Week High]]/Table2[[#This Row],[Close Price]])-1</f>
        <v>7.276368491321783E-2</v>
      </c>
      <c r="AG364" s="2">
        <f>(Table2[[#This Row],[Close Price]]/Table2[[#This Row],[Current Month Low]])-1</f>
        <v>9.9449541284403642E-2</v>
      </c>
      <c r="AH364" s="2">
        <f>(Table2[[#This Row],[Current Month High]]/Table2[[#This Row],[Close Price]])-1</f>
        <v>7.276368491321783E-2</v>
      </c>
      <c r="AI364">
        <v>8.3222073876279605</v>
      </c>
      <c r="AJ364">
        <v>79.008165704042995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-0.1</v>
      </c>
      <c r="AM364" t="s">
        <v>10655</v>
      </c>
      <c r="AN364">
        <v>0.04</v>
      </c>
      <c r="AO364" t="s">
        <v>10656</v>
      </c>
      <c r="AP364">
        <v>-4.8828317700858E-2</v>
      </c>
      <c r="AQ364">
        <f>(Table2[[#This Row],[Sharpe Ratio]]-AVERAGE(Table2[Sharpe Ratio]))/_xlfn.STDEV.P(Table2[Sharpe Ratio])</f>
        <v>-1.3269060918389139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0.94386595024814468</v>
      </c>
      <c r="AS364">
        <f>_xlfn.RANK.AVG(Table2[[#This Row],[1Y Return vs Nifty Z-Score]],Table2[1Y Return vs Nifty Z-Score])</f>
        <v>219</v>
      </c>
      <c r="AT364">
        <f>_xlfn.RANK.AVG(Table2[[#This Row],[6M Return vs Nifty Z-Score]],Table2[6M Return vs Nifty Z-Score])</f>
        <v>224</v>
      </c>
      <c r="AU364">
        <f>_xlfn.RANK.AVG(Table2[[#This Row],[Sharpe Ratio Z-Score]],Table2[Sharpe Ratio Z-Score])</f>
        <v>664</v>
      </c>
      <c r="AV364">
        <f>(Table2[[#This Row],[Rank 1Y]]+Table2[[#This Row],[Rank 6M]]+Table2[[#This Row],[Rank Sharpe]])/3</f>
        <v>369</v>
      </c>
    </row>
    <row r="365" spans="1:48" x14ac:dyDescent="0.3">
      <c r="A365" t="s">
        <v>440</v>
      </c>
      <c r="B365" t="s">
        <v>441</v>
      </c>
      <c r="C365" t="s">
        <v>10611</v>
      </c>
      <c r="D365" t="s">
        <v>34</v>
      </c>
      <c r="E365">
        <v>52684.621412808003</v>
      </c>
      <c r="F365">
        <v>60.18</v>
      </c>
      <c r="G365">
        <v>40.6708319966394</v>
      </c>
      <c r="H365">
        <f>(Table2[[#This Row],[1Y Return vs Nifty]]-AVERAGE(Table2[1Y Return vs Nifty]))/_xlfn.STDEV.P(Table2[1Y Return vs Nifty])</f>
        <v>0.14018232418765308</v>
      </c>
      <c r="I365">
        <v>-5.4379498703664497</v>
      </c>
      <c r="J365">
        <f>(Table2[[#This Row],[1M Return vs Nifty]]-AVERAGE(Table2[1M Return vs Nifty]))/_xlfn.STDEV.P(Table2[1M Return vs Nifty])</f>
        <v>-0.69432659995015067</v>
      </c>
      <c r="K365">
        <v>-20.223543647768601</v>
      </c>
      <c r="L365">
        <f>(Table2[[#This Row],[6M Return vs Nifty]]-AVERAGE(Table2[6M Return vs Nifty]))/_xlfn.STDEV.P(Table2[6M Return vs Nifty])</f>
        <v>-0.94605302899239552</v>
      </c>
      <c r="M365">
        <v>3.8872543506720598</v>
      </c>
      <c r="N365">
        <f>(Table2[[#This Row],[1W Return vs Nifty]]-AVERAGE(Table2[1W Return vs Nifty]))/_xlfn.STDEV.P(Table2[1W Return vs Nifty])</f>
        <v>0.23479096093934923</v>
      </c>
      <c r="O365">
        <v>60.55</v>
      </c>
      <c r="P365">
        <v>61.763692999828798</v>
      </c>
      <c r="Q365">
        <v>57.450790052562297</v>
      </c>
      <c r="R365">
        <v>55.357496424574002</v>
      </c>
      <c r="S365" s="2">
        <f>(Table2[[#This Row],[Close Price]]-Table2[[#This Row],[20D EMA]])/Table2[[#This Row],[20D EMA]]</f>
        <v>-6.1106523534268783E-3</v>
      </c>
      <c r="T365" s="2">
        <f>(Table2[[#This Row],[Close Price]]-Table2[[#This Row],[50D EMA]])/Table2[[#This Row],[50D EMA]]</f>
        <v>-2.5641164297497371E-2</v>
      </c>
      <c r="U365" s="2">
        <f>(Table2[[#This Row],[Close Price]]-Table2[[#This Row],[200D EMA]])/Table2[[#This Row],[200D EMA]]</f>
        <v>4.750517695127815E-2</v>
      </c>
      <c r="V365">
        <v>0.33490984218536002</v>
      </c>
      <c r="W365">
        <v>60</v>
      </c>
      <c r="X365">
        <v>60.98</v>
      </c>
      <c r="Y365">
        <v>58.36</v>
      </c>
      <c r="Z365">
        <v>61.75</v>
      </c>
      <c r="AA365">
        <v>57.01</v>
      </c>
      <c r="AB365">
        <v>64.38</v>
      </c>
      <c r="AC365" s="2">
        <f>(Table2[[#This Row],[Close Price]]/Table2[[#This Row],[Day Low]])-1</f>
        <v>2.9999999999998916E-3</v>
      </c>
      <c r="AD365" s="2">
        <f>(Table2[[#This Row],[Day High]]/Table2[[#This Row],[Close Price]])-1</f>
        <v>1.3293452974409981E-2</v>
      </c>
      <c r="AE365" s="2">
        <f>(Table2[[#This Row],[Close Price]]/Table2[[#This Row],[Current Week Low]])-1</f>
        <v>3.1185743660041121E-2</v>
      </c>
      <c r="AF365" s="2">
        <f>(Table2[[#This Row],[Current Week High]]/Table2[[#This Row],[Close Price]])-1</f>
        <v>2.6088401462279753E-2</v>
      </c>
      <c r="AG365" s="2">
        <f>(Table2[[#This Row],[Close Price]]/Table2[[#This Row],[Current Month Low]])-1</f>
        <v>5.5604279950885793E-2</v>
      </c>
      <c r="AH365" s="2">
        <f>(Table2[[#This Row],[Current Month High]]/Table2[[#This Row],[Close Price]])-1</f>
        <v>6.9790628115653064E-2</v>
      </c>
      <c r="AI365">
        <v>27.783316716517099</v>
      </c>
      <c r="AJ365">
        <v>76.480938416422205</v>
      </c>
      <c r="AK365" t="str">
        <f>IF(AND(Table2[[#This Row],[20D EMA]]&gt;Table2[[#This Row],[50D EMA]],Table2[[#This Row],[50D EMA]]&gt;Table2[[#This Row],[200D EMA]]),"Uptrend","Downtrend/NoTrend")</f>
        <v>Downtrend/NoTrend</v>
      </c>
      <c r="AL365">
        <v>-0.08</v>
      </c>
      <c r="AM365" t="s">
        <v>10655</v>
      </c>
      <c r="AN365">
        <v>2.33</v>
      </c>
      <c r="AO365" t="s">
        <v>10656</v>
      </c>
      <c r="AP365">
        <v>0.10922030187585401</v>
      </c>
      <c r="AQ365">
        <f>(Table2[[#This Row],[Sharpe Ratio]]-AVERAGE(Table2[Sharpe Ratio]))/_xlfn.STDEV.P(Table2[Sharpe Ratio])</f>
        <v>0.49278293839422865</v>
      </c>
      <c r="AR3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5">
        <f>_xlfn.RANK.AVG(Table2[[#This Row],[1Y Return vs Nifty Z-Score]],Table2[1Y Return vs Nifty Z-Score])</f>
        <v>260</v>
      </c>
      <c r="AT365">
        <f>_xlfn.RANK.AVG(Table2[[#This Row],[6M Return vs Nifty Z-Score]],Table2[6M Return vs Nifty Z-Score])</f>
        <v>635</v>
      </c>
      <c r="AU365">
        <f>_xlfn.RANK.AVG(Table2[[#This Row],[Sharpe Ratio Z-Score]],Table2[Sharpe Ratio Z-Score])</f>
        <v>214</v>
      </c>
      <c r="AV365">
        <f>(Table2[[#This Row],[Rank 1Y]]+Table2[[#This Row],[Rank 6M]]+Table2[[#This Row],[Rank Sharpe]])/3</f>
        <v>369.66666666666669</v>
      </c>
    </row>
    <row r="366" spans="1:48" x14ac:dyDescent="0.3">
      <c r="A366" t="s">
        <v>504</v>
      </c>
      <c r="B366" t="s">
        <v>505</v>
      </c>
      <c r="C366" t="s">
        <v>10622</v>
      </c>
      <c r="D366" t="s">
        <v>263</v>
      </c>
      <c r="E366">
        <v>41504.26401295</v>
      </c>
      <c r="F366">
        <v>4422.3500000000004</v>
      </c>
      <c r="G366">
        <v>-6.2467528551893396</v>
      </c>
      <c r="H366">
        <f>(Table2[[#This Row],[1Y Return vs Nifty]]-AVERAGE(Table2[1Y Return vs Nifty]))/_xlfn.STDEV.P(Table2[1Y Return vs Nifty])</f>
        <v>-0.59138689860098537</v>
      </c>
      <c r="I366">
        <v>-1.47836044819569</v>
      </c>
      <c r="J366">
        <f>(Table2[[#This Row],[1M Return vs Nifty]]-AVERAGE(Table2[1M Return vs Nifty]))/_xlfn.STDEV.P(Table2[1M Return vs Nifty])</f>
        <v>-0.35468105333288547</v>
      </c>
      <c r="K366">
        <v>6.3851941439259701</v>
      </c>
      <c r="L366">
        <f>(Table2[[#This Row],[6M Return vs Nifty]]-AVERAGE(Table2[6M Return vs Nifty]))/_xlfn.STDEV.P(Table2[6M Return vs Nifty])</f>
        <v>-4.3809913435587766E-2</v>
      </c>
      <c r="M366">
        <v>-5.40605298145202</v>
      </c>
      <c r="N366">
        <f>(Table2[[#This Row],[1W Return vs Nifty]]-AVERAGE(Table2[1W Return vs Nifty]))/_xlfn.STDEV.P(Table2[1W Return vs Nifty])</f>
        <v>-1.8032559773188659</v>
      </c>
      <c r="O366">
        <v>4484.99</v>
      </c>
      <c r="P366">
        <v>4335.8175012904503</v>
      </c>
      <c r="Q366">
        <v>3926.5782207555899</v>
      </c>
      <c r="R366">
        <v>38.580490569148203</v>
      </c>
      <c r="S366" s="2">
        <f>(Table2[[#This Row],[Close Price]]-Table2[[#This Row],[20D EMA]])/Table2[[#This Row],[20D EMA]]</f>
        <v>-1.3966586324607061E-2</v>
      </c>
      <c r="T366" s="2">
        <f>(Table2[[#This Row],[Close Price]]-Table2[[#This Row],[50D EMA]])/Table2[[#This Row],[50D EMA]]</f>
        <v>1.9957597081472125E-2</v>
      </c>
      <c r="U366" s="2">
        <f>(Table2[[#This Row],[Close Price]]-Table2[[#This Row],[200D EMA]])/Table2[[#This Row],[200D EMA]]</f>
        <v>0.12626051268348584</v>
      </c>
      <c r="V366">
        <v>1.2047543847801201</v>
      </c>
      <c r="W366">
        <v>4359.3</v>
      </c>
      <c r="X366">
        <v>4451</v>
      </c>
      <c r="Y366">
        <v>4359.3</v>
      </c>
      <c r="Z366">
        <v>4641.25</v>
      </c>
      <c r="AA366">
        <v>4295</v>
      </c>
      <c r="AB366">
        <v>4949.95</v>
      </c>
      <c r="AC366" s="2">
        <f>(Table2[[#This Row],[Close Price]]/Table2[[#This Row],[Day Low]])-1</f>
        <v>1.4463331268781632E-2</v>
      </c>
      <c r="AD366" s="2">
        <f>(Table2[[#This Row],[Day High]]/Table2[[#This Row],[Close Price]])-1</f>
        <v>6.4784560245116918E-3</v>
      </c>
      <c r="AE366" s="2">
        <f>(Table2[[#This Row],[Close Price]]/Table2[[#This Row],[Current Week Low]])-1</f>
        <v>1.4463331268781632E-2</v>
      </c>
      <c r="AF366" s="2">
        <f>(Table2[[#This Row],[Current Week High]]/Table2[[#This Row],[Close Price]])-1</f>
        <v>4.9498569764943934E-2</v>
      </c>
      <c r="AG366" s="2">
        <f>(Table2[[#This Row],[Close Price]]/Table2[[#This Row],[Current Month Low]])-1</f>
        <v>2.9650756693830216E-2</v>
      </c>
      <c r="AH366" s="2">
        <f>(Table2[[#This Row],[Current Month High]]/Table2[[#This Row],[Close Price]])-1</f>
        <v>0.11930308546361079</v>
      </c>
      <c r="AI366">
        <v>11.930308546360999</v>
      </c>
      <c r="AJ366">
        <v>32.403706531339303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0.08</v>
      </c>
      <c r="AM366" t="s">
        <v>10656</v>
      </c>
      <c r="AN366">
        <v>-0.92</v>
      </c>
      <c r="AO366" t="s">
        <v>10655</v>
      </c>
      <c r="AP366">
        <v>9.0548371123465005E-2</v>
      </c>
      <c r="AQ366">
        <f>(Table2[[#This Row],[Sharpe Ratio]]-AVERAGE(Table2[Sharpe Ratio]))/_xlfn.STDEV.P(Table2[Sharpe Ratio])</f>
        <v>0.27780410685243417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-2.5153297358358904</v>
      </c>
      <c r="AS366">
        <f>_xlfn.RANK.AVG(Table2[[#This Row],[1Y Return vs Nifty Z-Score]],Table2[1Y Return vs Nifty Z-Score])</f>
        <v>517</v>
      </c>
      <c r="AT366">
        <f>_xlfn.RANK.AVG(Table2[[#This Row],[6M Return vs Nifty Z-Score]],Table2[6M Return vs Nifty Z-Score])</f>
        <v>329</v>
      </c>
      <c r="AU366">
        <f>_xlfn.RANK.AVG(Table2[[#This Row],[Sharpe Ratio Z-Score]],Table2[Sharpe Ratio Z-Score])</f>
        <v>268</v>
      </c>
      <c r="AV366">
        <f>(Table2[[#This Row],[Rank 1Y]]+Table2[[#This Row],[Rank 6M]]+Table2[[#This Row],[Rank Sharpe]])/3</f>
        <v>371.33333333333331</v>
      </c>
    </row>
    <row r="367" spans="1:48" x14ac:dyDescent="0.3">
      <c r="A367" t="s">
        <v>1583</v>
      </c>
      <c r="B367" t="s">
        <v>1584</v>
      </c>
      <c r="C367" t="s">
        <v>10617</v>
      </c>
      <c r="D367" t="s">
        <v>887</v>
      </c>
      <c r="E367">
        <v>6123.2281282059903</v>
      </c>
      <c r="F367">
        <v>204.4</v>
      </c>
      <c r="G367">
        <v>34.944555091364897</v>
      </c>
      <c r="H367">
        <f>(Table2[[#This Row],[1Y Return vs Nifty]]-AVERAGE(Table2[1Y Return vs Nifty]))/_xlfn.STDEV.P(Table2[1Y Return vs Nifty])</f>
        <v>5.0894523924828738E-2</v>
      </c>
      <c r="I367">
        <v>-5.9465316766394096</v>
      </c>
      <c r="J367">
        <f>(Table2[[#This Row],[1M Return vs Nifty]]-AVERAGE(Table2[1M Return vs Nifty]))/_xlfn.STDEV.P(Table2[1M Return vs Nifty])</f>
        <v>-0.73795171537852666</v>
      </c>
      <c r="K367">
        <v>-8.1534799166764795</v>
      </c>
      <c r="L367">
        <f>(Table2[[#This Row],[6M Return vs Nifty]]-AVERAGE(Table2[6M Return vs Nifty]))/_xlfn.STDEV.P(Table2[6M Return vs Nifty])</f>
        <v>-0.5367840140183392</v>
      </c>
      <c r="M367">
        <v>-3.8306861900184499</v>
      </c>
      <c r="N367">
        <f>(Table2[[#This Row],[1W Return vs Nifty]]-AVERAGE(Table2[1W Return vs Nifty]))/_xlfn.STDEV.P(Table2[1W Return vs Nifty])</f>
        <v>-1.457773863021778</v>
      </c>
      <c r="O367">
        <v>210.55</v>
      </c>
      <c r="P367">
        <v>212.54965493531901</v>
      </c>
      <c r="Q367">
        <v>195.31999623074799</v>
      </c>
      <c r="R367">
        <v>41.604595621327</v>
      </c>
      <c r="S367" s="2">
        <f>(Table2[[#This Row],[Close Price]]-Table2[[#This Row],[20D EMA]])/Table2[[#This Row],[20D EMA]]</f>
        <v>-2.920921396342914E-2</v>
      </c>
      <c r="T367" s="2">
        <f>(Table2[[#This Row],[Close Price]]-Table2[[#This Row],[50D EMA]])/Table2[[#This Row],[50D EMA]]</f>
        <v>-3.834235787302985E-2</v>
      </c>
      <c r="U367" s="2">
        <f>(Table2[[#This Row],[Close Price]]-Table2[[#This Row],[200D EMA]])/Table2[[#This Row],[200D EMA]]</f>
        <v>4.6487835062852666E-2</v>
      </c>
      <c r="V367">
        <v>0.66124145808491996</v>
      </c>
      <c r="W367">
        <v>204.15</v>
      </c>
      <c r="X367">
        <v>208.75</v>
      </c>
      <c r="Y367">
        <v>204.15</v>
      </c>
      <c r="Z367">
        <v>211.45</v>
      </c>
      <c r="AA367">
        <v>201</v>
      </c>
      <c r="AB367">
        <v>228.4</v>
      </c>
      <c r="AC367" s="2">
        <f>(Table2[[#This Row],[Close Price]]/Table2[[#This Row],[Day Low]])-1</f>
        <v>1.2245897624296731E-3</v>
      </c>
      <c r="AD367" s="2">
        <f>(Table2[[#This Row],[Day High]]/Table2[[#This Row],[Close Price]])-1</f>
        <v>2.1281800391389494E-2</v>
      </c>
      <c r="AE367" s="2">
        <f>(Table2[[#This Row],[Close Price]]/Table2[[#This Row],[Current Week Low]])-1</f>
        <v>1.2245897624296731E-3</v>
      </c>
      <c r="AF367" s="2">
        <f>(Table2[[#This Row],[Current Week High]]/Table2[[#This Row],[Close Price]])-1</f>
        <v>3.4491193737768988E-2</v>
      </c>
      <c r="AG367" s="2">
        <f>(Table2[[#This Row],[Close Price]]/Table2[[#This Row],[Current Month Low]])-1</f>
        <v>1.6915422885572129E-2</v>
      </c>
      <c r="AH367" s="2">
        <f>(Table2[[#This Row],[Current Month High]]/Table2[[#This Row],[Close Price]])-1</f>
        <v>0.11741682974559686</v>
      </c>
      <c r="AI367">
        <v>24.559686888453999</v>
      </c>
      <c r="AJ367">
        <v>63.258785942491997</v>
      </c>
      <c r="AK367" t="str">
        <f>IF(AND(Table2[[#This Row],[20D EMA]]&gt;Table2[[#This Row],[50D EMA]],Table2[[#This Row],[50D EMA]]&gt;Table2[[#This Row],[200D EMA]]),"Uptrend","Downtrend/NoTrend")</f>
        <v>Downtrend/NoTrend</v>
      </c>
      <c r="AL367">
        <v>-0.02</v>
      </c>
      <c r="AM367" t="s">
        <v>10655</v>
      </c>
      <c r="AN367">
        <v>0.82</v>
      </c>
      <c r="AO367" t="s">
        <v>10656</v>
      </c>
      <c r="AP367">
        <v>7.3126368878875997E-2</v>
      </c>
      <c r="AQ367">
        <f>(Table2[[#This Row],[Sharpe Ratio]]-AVERAGE(Table2[Sharpe Ratio]))/_xlfn.STDEV.P(Table2[Sharpe Ratio])</f>
        <v>7.7216297518305124E-2</v>
      </c>
      <c r="AR3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7">
        <f>_xlfn.RANK.AVG(Table2[[#This Row],[1Y Return vs Nifty Z-Score]],Table2[1Y Return vs Nifty Z-Score])</f>
        <v>285</v>
      </c>
      <c r="AT367">
        <f>_xlfn.RANK.AVG(Table2[[#This Row],[6M Return vs Nifty Z-Score]],Table2[6M Return vs Nifty Z-Score])</f>
        <v>504</v>
      </c>
      <c r="AU367">
        <f>_xlfn.RANK.AVG(Table2[[#This Row],[Sharpe Ratio Z-Score]],Table2[Sharpe Ratio Z-Score])</f>
        <v>331</v>
      </c>
      <c r="AV367">
        <f>(Table2[[#This Row],[Rank 1Y]]+Table2[[#This Row],[Rank 6M]]+Table2[[#This Row],[Rank Sharpe]])/3</f>
        <v>373.33333333333331</v>
      </c>
    </row>
    <row r="368" spans="1:48" x14ac:dyDescent="0.3">
      <c r="A368" t="s">
        <v>743</v>
      </c>
      <c r="B368" t="s">
        <v>744</v>
      </c>
      <c r="C368" t="s">
        <v>10611</v>
      </c>
      <c r="D368" t="s">
        <v>545</v>
      </c>
      <c r="E368">
        <v>22522.337886915</v>
      </c>
      <c r="F368">
        <v>866.6</v>
      </c>
      <c r="G368">
        <v>6.5357096663951602</v>
      </c>
      <c r="H368">
        <f>(Table2[[#This Row],[1Y Return vs Nifty]]-AVERAGE(Table2[1Y Return vs Nifty]))/_xlfn.STDEV.P(Table2[1Y Return vs Nifty])</f>
        <v>-0.39207450428715102</v>
      </c>
      <c r="I368">
        <v>7.9793602282083302</v>
      </c>
      <c r="J368">
        <f>(Table2[[#This Row],[1M Return vs Nifty]]-AVERAGE(Table2[1M Return vs Nifty]))/_xlfn.STDEV.P(Table2[1M Return vs Nifty])</f>
        <v>0.45658303655085686</v>
      </c>
      <c r="K368">
        <v>11.563485310979701</v>
      </c>
      <c r="L368">
        <f>(Table2[[#This Row],[6M Return vs Nifty]]-AVERAGE(Table2[6M Return vs Nifty]))/_xlfn.STDEV.P(Table2[6M Return vs Nifty])</f>
        <v>0.13177442252194715</v>
      </c>
      <c r="M368">
        <v>2.9505494506435102</v>
      </c>
      <c r="N368">
        <f>(Table2[[#This Row],[1W Return vs Nifty]]-AVERAGE(Table2[1W Return vs Nifty]))/_xlfn.STDEV.P(Table2[1W Return vs Nifty])</f>
        <v>2.9369092778843611E-2</v>
      </c>
      <c r="O368">
        <v>825.06</v>
      </c>
      <c r="P368">
        <v>803.88844548967802</v>
      </c>
      <c r="Q368">
        <v>750.92834122339298</v>
      </c>
      <c r="R368">
        <v>62.780329587807202</v>
      </c>
      <c r="S368" s="2">
        <f>(Table2[[#This Row],[Close Price]]-Table2[[#This Row],[20D EMA]])/Table2[[#This Row],[20D EMA]]</f>
        <v>5.0347853489443289E-2</v>
      </c>
      <c r="T368" s="2">
        <f>(Table2[[#This Row],[Close Price]]-Table2[[#This Row],[50D EMA]])/Table2[[#This Row],[50D EMA]]</f>
        <v>7.8010269785781142E-2</v>
      </c>
      <c r="U368" s="2">
        <f>(Table2[[#This Row],[Close Price]]-Table2[[#This Row],[200D EMA]])/Table2[[#This Row],[200D EMA]]</f>
        <v>0.15403821167297771</v>
      </c>
      <c r="V368">
        <v>1.3384935281252399</v>
      </c>
      <c r="W368">
        <v>838.6</v>
      </c>
      <c r="X368">
        <v>879</v>
      </c>
      <c r="Y368">
        <v>809</v>
      </c>
      <c r="Z368">
        <v>909</v>
      </c>
      <c r="AA368">
        <v>768.05</v>
      </c>
      <c r="AB368">
        <v>909</v>
      </c>
      <c r="AC368" s="2">
        <f>(Table2[[#This Row],[Close Price]]/Table2[[#This Row],[Day Low]])-1</f>
        <v>3.3388981636060189E-2</v>
      </c>
      <c r="AD368" s="2">
        <f>(Table2[[#This Row],[Day High]]/Table2[[#This Row],[Close Price]])-1</f>
        <v>1.4308792984075724E-2</v>
      </c>
      <c r="AE368" s="2">
        <f>(Table2[[#This Row],[Close Price]]/Table2[[#This Row],[Current Week Low]])-1</f>
        <v>7.1199011124845502E-2</v>
      </c>
      <c r="AF368" s="2">
        <f>(Table2[[#This Row],[Current Week High]]/Table2[[#This Row],[Close Price]])-1</f>
        <v>4.8926840526194226E-2</v>
      </c>
      <c r="AG368" s="2">
        <f>(Table2[[#This Row],[Close Price]]/Table2[[#This Row],[Current Month Low]])-1</f>
        <v>0.12831195885684532</v>
      </c>
      <c r="AH368" s="2">
        <f>(Table2[[#This Row],[Current Month High]]/Table2[[#This Row],[Close Price]])-1</f>
        <v>4.8926840526194226E-2</v>
      </c>
      <c r="AI368">
        <v>5.4350334641126201</v>
      </c>
      <c r="AJ368">
        <v>43.476821192052903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0.16</v>
      </c>
      <c r="AM368" t="s">
        <v>10656</v>
      </c>
      <c r="AN368">
        <v>9.58</v>
      </c>
      <c r="AO368" t="s">
        <v>10656</v>
      </c>
      <c r="AP368">
        <v>4.0626090443824002E-2</v>
      </c>
      <c r="AQ368">
        <f>(Table2[[#This Row],[Sharpe Ratio]]-AVERAGE(Table2[Sharpe Ratio]))/_xlfn.STDEV.P(Table2[Sharpe Ratio])</f>
        <v>-0.29697488685380463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-7.1322839289308021E-2</v>
      </c>
      <c r="AS368">
        <f>_xlfn.RANK.AVG(Table2[[#This Row],[1Y Return vs Nifty Z-Score]],Table2[1Y Return vs Nifty Z-Score])</f>
        <v>422</v>
      </c>
      <c r="AT368">
        <f>_xlfn.RANK.AVG(Table2[[#This Row],[6M Return vs Nifty Z-Score]],Table2[6M Return vs Nifty Z-Score])</f>
        <v>277</v>
      </c>
      <c r="AU368">
        <f>_xlfn.RANK.AVG(Table2[[#This Row],[Sharpe Ratio Z-Score]],Table2[Sharpe Ratio Z-Score])</f>
        <v>422</v>
      </c>
      <c r="AV368">
        <f>(Table2[[#This Row],[Rank 1Y]]+Table2[[#This Row],[Rank 6M]]+Table2[[#This Row],[Rank Sharpe]])/3</f>
        <v>373.66666666666669</v>
      </c>
    </row>
    <row r="369" spans="1:48" x14ac:dyDescent="0.3">
      <c r="A369" t="s">
        <v>269</v>
      </c>
      <c r="B369" t="s">
        <v>270</v>
      </c>
      <c r="C369" t="s">
        <v>10611</v>
      </c>
      <c r="D369" t="s">
        <v>37</v>
      </c>
      <c r="E369">
        <v>102901.97572704</v>
      </c>
      <c r="F369">
        <v>2096.8000000000002</v>
      </c>
      <c r="G369">
        <v>31.1415447579569</v>
      </c>
      <c r="H369">
        <f>(Table2[[#This Row],[1Y Return vs Nifty]]-AVERAGE(Table2[1Y Return vs Nifty]))/_xlfn.STDEV.P(Table2[1Y Return vs Nifty])</f>
        <v>-8.4044643469430302E-3</v>
      </c>
      <c r="I369">
        <v>7.3775980113820498</v>
      </c>
      <c r="J369">
        <f>(Table2[[#This Row],[1M Return vs Nifty]]-AVERAGE(Table2[1M Return vs Nifty]))/_xlfn.STDEV.P(Table2[1M Return vs Nifty])</f>
        <v>0.40496509456849616</v>
      </c>
      <c r="K369">
        <v>16.160094190874698</v>
      </c>
      <c r="L369">
        <f>(Table2[[#This Row],[6M Return vs Nifty]]-AVERAGE(Table2[6M Return vs Nifty]))/_xlfn.STDEV.P(Table2[6M Return vs Nifty])</f>
        <v>0.28763520589540886</v>
      </c>
      <c r="M369">
        <v>3.7980128692603201</v>
      </c>
      <c r="N369">
        <f>(Table2[[#This Row],[1W Return vs Nifty]]-AVERAGE(Table2[1W Return vs Nifty]))/_xlfn.STDEV.P(Table2[1W Return vs Nifty])</f>
        <v>0.21522006745042668</v>
      </c>
      <c r="O369">
        <v>1993.7</v>
      </c>
      <c r="P369">
        <v>1903.63930452356</v>
      </c>
      <c r="Q369">
        <v>1677.55507284994</v>
      </c>
      <c r="R369">
        <v>74.726441113039002</v>
      </c>
      <c r="S369" s="2">
        <f>(Table2[[#This Row],[Close Price]]-Table2[[#This Row],[20D EMA]])/Table2[[#This Row],[20D EMA]]</f>
        <v>5.1712895621206866E-2</v>
      </c>
      <c r="T369" s="2">
        <f>(Table2[[#This Row],[Close Price]]-Table2[[#This Row],[50D EMA]])/Table2[[#This Row],[50D EMA]]</f>
        <v>0.10146916751373977</v>
      </c>
      <c r="U369" s="2">
        <f>(Table2[[#This Row],[Close Price]]-Table2[[#This Row],[200D EMA]])/Table2[[#This Row],[200D EMA]]</f>
        <v>0.24991425553488364</v>
      </c>
      <c r="V369">
        <v>0.90398026790575703</v>
      </c>
      <c r="W369">
        <v>2085.1</v>
      </c>
      <c r="X369">
        <v>2119.3000000000002</v>
      </c>
      <c r="Y369">
        <v>1993.05</v>
      </c>
      <c r="Z369">
        <v>2119.3000000000002</v>
      </c>
      <c r="AA369">
        <v>1905.05</v>
      </c>
      <c r="AB369">
        <v>2119.3000000000002</v>
      </c>
      <c r="AC369" s="2">
        <f>(Table2[[#This Row],[Close Price]]/Table2[[#This Row],[Day Low]])-1</f>
        <v>5.6112416670663912E-3</v>
      </c>
      <c r="AD369" s="2">
        <f>(Table2[[#This Row],[Day High]]/Table2[[#This Row],[Close Price]])-1</f>
        <v>1.073063716138889E-2</v>
      </c>
      <c r="AE369" s="2">
        <f>(Table2[[#This Row],[Close Price]]/Table2[[#This Row],[Current Week Low]])-1</f>
        <v>5.2055894232457822E-2</v>
      </c>
      <c r="AF369" s="2">
        <f>(Table2[[#This Row],[Current Week High]]/Table2[[#This Row],[Close Price]])-1</f>
        <v>1.073063716138889E-2</v>
      </c>
      <c r="AG369" s="2">
        <f>(Table2[[#This Row],[Close Price]]/Table2[[#This Row],[Current Month Low]])-1</f>
        <v>0.10065352615416923</v>
      </c>
      <c r="AH369" s="2">
        <f>(Table2[[#This Row],[Current Month High]]/Table2[[#This Row],[Close Price]])-1</f>
        <v>1.073063716138889E-2</v>
      </c>
      <c r="AI369">
        <v>1.0730637161388801</v>
      </c>
      <c r="AJ369">
        <v>65.624012638230596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0.22</v>
      </c>
      <c r="AM369" t="s">
        <v>10656</v>
      </c>
      <c r="AN369">
        <v>9.59</v>
      </c>
      <c r="AO369" t="s">
        <v>10656</v>
      </c>
      <c r="AP369">
        <v>-7.4269607565350003E-3</v>
      </c>
      <c r="AQ369">
        <f>(Table2[[#This Row],[Sharpe Ratio]]-AVERAGE(Table2[Sharpe Ratio]))/_xlfn.STDEV.P(Table2[Sharpe Ratio])</f>
        <v>-0.85023255131624753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4.9183352251141094E-2</v>
      </c>
      <c r="AS369">
        <f>_xlfn.RANK.AVG(Table2[[#This Row],[1Y Return vs Nifty Z-Score]],Table2[1Y Return vs Nifty Z-Score])</f>
        <v>294</v>
      </c>
      <c r="AT369">
        <f>_xlfn.RANK.AVG(Table2[[#This Row],[6M Return vs Nifty Z-Score]],Table2[6M Return vs Nifty Z-Score])</f>
        <v>239</v>
      </c>
      <c r="AU369">
        <f>_xlfn.RANK.AVG(Table2[[#This Row],[Sharpe Ratio Z-Score]],Table2[Sharpe Ratio Z-Score])</f>
        <v>591</v>
      </c>
      <c r="AV369">
        <f>(Table2[[#This Row],[Rank 1Y]]+Table2[[#This Row],[Rank 6M]]+Table2[[#This Row],[Rank Sharpe]])/3</f>
        <v>374.66666666666669</v>
      </c>
    </row>
    <row r="370" spans="1:48" x14ac:dyDescent="0.3">
      <c r="A370" t="s">
        <v>371</v>
      </c>
      <c r="B370" t="s">
        <v>372</v>
      </c>
      <c r="C370" t="s">
        <v>10618</v>
      </c>
      <c r="D370" t="s">
        <v>373</v>
      </c>
      <c r="E370">
        <v>66331.332808899999</v>
      </c>
      <c r="F370">
        <v>221.76</v>
      </c>
      <c r="G370">
        <v>53.585678490562302</v>
      </c>
      <c r="H370">
        <f>(Table2[[#This Row],[1Y Return vs Nifty]]-AVERAGE(Table2[1Y Return vs Nifty]))/_xlfn.STDEV.P(Table2[1Y Return vs Nifty])</f>
        <v>0.34155893472359555</v>
      </c>
      <c r="I370">
        <v>-5.2952884088227101</v>
      </c>
      <c r="J370">
        <f>(Table2[[#This Row],[1M Return vs Nifty]]-AVERAGE(Table2[1M Return vs Nifty]))/_xlfn.STDEV.P(Table2[1M Return vs Nifty])</f>
        <v>-0.68208938923938023</v>
      </c>
      <c r="K370">
        <v>-18.692891643473299</v>
      </c>
      <c r="L370">
        <f>(Table2[[#This Row],[6M Return vs Nifty]]-AVERAGE(Table2[6M Return vs Nifty]))/_xlfn.STDEV.P(Table2[6M Return vs Nifty])</f>
        <v>-0.89415202399171012</v>
      </c>
      <c r="M370">
        <v>4.6914520309882599</v>
      </c>
      <c r="N370">
        <f>(Table2[[#This Row],[1W Return vs Nifty]]-AVERAGE(Table2[1W Return vs Nifty]))/_xlfn.STDEV.P(Table2[1W Return vs Nifty])</f>
        <v>0.41115364448660496</v>
      </c>
      <c r="O370">
        <v>227.27</v>
      </c>
      <c r="P370">
        <v>236.20362074150901</v>
      </c>
      <c r="Q370">
        <v>220.90836987007501</v>
      </c>
      <c r="R370">
        <v>51.611254464432498</v>
      </c>
      <c r="S370" s="2">
        <f>(Table2[[#This Row],[Close Price]]-Table2[[#This Row],[20D EMA]])/Table2[[#This Row],[20D EMA]]</f>
        <v>-2.4244290931491261E-2</v>
      </c>
      <c r="T370" s="2">
        <f>(Table2[[#This Row],[Close Price]]-Table2[[#This Row],[50D EMA]])/Table2[[#This Row],[50D EMA]]</f>
        <v>-6.1149023440735036E-2</v>
      </c>
      <c r="U370" s="2">
        <f>(Table2[[#This Row],[Close Price]]-Table2[[#This Row],[200D EMA]])/Table2[[#This Row],[200D EMA]]</f>
        <v>3.855128397470237E-3</v>
      </c>
      <c r="V370">
        <v>0.98609657685639596</v>
      </c>
      <c r="W370">
        <v>221.4</v>
      </c>
      <c r="X370">
        <v>226.9</v>
      </c>
      <c r="Y370">
        <v>217.2</v>
      </c>
      <c r="Z370">
        <v>227.89</v>
      </c>
      <c r="AA370">
        <v>210.06</v>
      </c>
      <c r="AB370">
        <v>249.14</v>
      </c>
      <c r="AC370" s="2">
        <f>(Table2[[#This Row],[Close Price]]/Table2[[#This Row],[Day Low]])-1</f>
        <v>1.626016260162455E-3</v>
      </c>
      <c r="AD370" s="2">
        <f>(Table2[[#This Row],[Day High]]/Table2[[#This Row],[Close Price]])-1</f>
        <v>2.3178210678210798E-2</v>
      </c>
      <c r="AE370" s="2">
        <f>(Table2[[#This Row],[Close Price]]/Table2[[#This Row],[Current Week Low]])-1</f>
        <v>2.0994475138121471E-2</v>
      </c>
      <c r="AF370" s="2">
        <f>(Table2[[#This Row],[Current Week High]]/Table2[[#This Row],[Close Price]])-1</f>
        <v>2.7642496392496385E-2</v>
      </c>
      <c r="AG370" s="2">
        <f>(Table2[[#This Row],[Close Price]]/Table2[[#This Row],[Current Month Low]])-1</f>
        <v>5.5698371893744492E-2</v>
      </c>
      <c r="AH370" s="2">
        <f>(Table2[[#This Row],[Current Month High]]/Table2[[#This Row],[Close Price]])-1</f>
        <v>0.12346681096681089</v>
      </c>
      <c r="AI370">
        <v>29.126082251082199</v>
      </c>
      <c r="AJ370">
        <v>86.352941176470594</v>
      </c>
      <c r="AK370" t="str">
        <f>IF(AND(Table2[[#This Row],[20D EMA]]&gt;Table2[[#This Row],[50D EMA]],Table2[[#This Row],[50D EMA]]&gt;Table2[[#This Row],[200D EMA]]),"Uptrend","Downtrend/NoTrend")</f>
        <v>Downtrend/NoTrend</v>
      </c>
      <c r="AL370">
        <v>-0.1</v>
      </c>
      <c r="AM370" t="s">
        <v>10655</v>
      </c>
      <c r="AN370">
        <v>-0.44</v>
      </c>
      <c r="AO370" t="s">
        <v>10655</v>
      </c>
      <c r="AP370">
        <v>7.8143583855902005E-2</v>
      </c>
      <c r="AQ370">
        <f>(Table2[[#This Row],[Sharpe Ratio]]-AVERAGE(Table2[Sharpe Ratio]))/_xlfn.STDEV.P(Table2[Sharpe Ratio])</f>
        <v>0.13498188307335227</v>
      </c>
      <c r="AR3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0">
        <f>_xlfn.RANK.AVG(Table2[[#This Row],[1Y Return vs Nifty Z-Score]],Table2[1Y Return vs Nifty Z-Score])</f>
        <v>202</v>
      </c>
      <c r="AT370">
        <f>_xlfn.RANK.AVG(Table2[[#This Row],[6M Return vs Nifty Z-Score]],Table2[6M Return vs Nifty Z-Score])</f>
        <v>615</v>
      </c>
      <c r="AU370">
        <f>_xlfn.RANK.AVG(Table2[[#This Row],[Sharpe Ratio Z-Score]],Table2[Sharpe Ratio Z-Score])</f>
        <v>308</v>
      </c>
      <c r="AV370">
        <f>(Table2[[#This Row],[Rank 1Y]]+Table2[[#This Row],[Rank 6M]]+Table2[[#This Row],[Rank Sharpe]])/3</f>
        <v>375</v>
      </c>
    </row>
    <row r="371" spans="1:48" x14ac:dyDescent="0.3">
      <c r="A371" t="s">
        <v>1139</v>
      </c>
      <c r="B371" t="s">
        <v>1140</v>
      </c>
      <c r="C371" t="s">
        <v>10624</v>
      </c>
      <c r="D371" t="s">
        <v>571</v>
      </c>
      <c r="E371">
        <v>10933.1126936</v>
      </c>
      <c r="F371">
        <v>675.8</v>
      </c>
      <c r="G371">
        <v>14.2652317164198</v>
      </c>
      <c r="H371">
        <f>(Table2[[#This Row],[1Y Return vs Nifty]]-AVERAGE(Table2[1Y Return vs Nifty]))/_xlfn.STDEV.P(Table2[1Y Return vs Nifty])</f>
        <v>-0.27155081457630342</v>
      </c>
      <c r="I371">
        <v>23.504055486568401</v>
      </c>
      <c r="J371">
        <f>(Table2[[#This Row],[1M Return vs Nifty]]-AVERAGE(Table2[1M Return vs Nifty]))/_xlfn.STDEV.P(Table2[1M Return vs Nifty])</f>
        <v>1.7882598961686453</v>
      </c>
      <c r="K371">
        <v>34.067337235276199</v>
      </c>
      <c r="L371">
        <f>(Table2[[#This Row],[6M Return vs Nifty]]-AVERAGE(Table2[6M Return vs Nifty]))/_xlfn.STDEV.P(Table2[6M Return vs Nifty])</f>
        <v>0.89482998837234384</v>
      </c>
      <c r="M371">
        <v>4.2985286423201901</v>
      </c>
      <c r="N371">
        <f>(Table2[[#This Row],[1W Return vs Nifty]]-AVERAGE(Table2[1W Return vs Nifty]))/_xlfn.STDEV.P(Table2[1W Return vs Nifty])</f>
        <v>0.32498450355258052</v>
      </c>
      <c r="O371">
        <v>641.63</v>
      </c>
      <c r="P371">
        <v>600.54471225424902</v>
      </c>
      <c r="Q371">
        <v>526.24645186225803</v>
      </c>
      <c r="R371">
        <v>67.384797900184694</v>
      </c>
      <c r="S371" s="2">
        <f>(Table2[[#This Row],[Close Price]]-Table2[[#This Row],[20D EMA]])/Table2[[#This Row],[20D EMA]]</f>
        <v>5.3254991194301951E-2</v>
      </c>
      <c r="T371" s="2">
        <f>(Table2[[#This Row],[Close Price]]-Table2[[#This Row],[50D EMA]])/Table2[[#This Row],[50D EMA]]</f>
        <v>0.12531171486510492</v>
      </c>
      <c r="U371" s="2">
        <f>(Table2[[#This Row],[Close Price]]-Table2[[#This Row],[200D EMA]])/Table2[[#This Row],[200D EMA]]</f>
        <v>0.28418918095981138</v>
      </c>
      <c r="V371">
        <v>1.5846616354755001</v>
      </c>
      <c r="W371">
        <v>672.45</v>
      </c>
      <c r="X371">
        <v>692</v>
      </c>
      <c r="Y371">
        <v>627.04999999999995</v>
      </c>
      <c r="Z371">
        <v>713.75</v>
      </c>
      <c r="AA371">
        <v>600.04999999999995</v>
      </c>
      <c r="AB371">
        <v>726</v>
      </c>
      <c r="AC371" s="2">
        <f>(Table2[[#This Row],[Close Price]]/Table2[[#This Row],[Day Low]])-1</f>
        <v>4.9817830321956524E-3</v>
      </c>
      <c r="AD371" s="2">
        <f>(Table2[[#This Row],[Day High]]/Table2[[#This Row],[Close Price]])-1</f>
        <v>2.3971589227582246E-2</v>
      </c>
      <c r="AE371" s="2">
        <f>(Table2[[#This Row],[Close Price]]/Table2[[#This Row],[Current Week Low]])-1</f>
        <v>7.7744996411769351E-2</v>
      </c>
      <c r="AF371" s="2">
        <f>(Table2[[#This Row],[Current Week High]]/Table2[[#This Row],[Close Price]])-1</f>
        <v>5.615566735720634E-2</v>
      </c>
      <c r="AG371" s="2">
        <f>(Table2[[#This Row],[Close Price]]/Table2[[#This Row],[Current Month Low]])-1</f>
        <v>0.12623948004332974</v>
      </c>
      <c r="AH371" s="2">
        <f>(Table2[[#This Row],[Current Month High]]/Table2[[#This Row],[Close Price]])-1</f>
        <v>7.4282332050902733E-2</v>
      </c>
      <c r="AI371">
        <v>7.4282332050902697</v>
      </c>
      <c r="AJ371">
        <v>66.391727194386306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0.26</v>
      </c>
      <c r="AM371" t="s">
        <v>10656</v>
      </c>
      <c r="AN371">
        <v>11.62</v>
      </c>
      <c r="AO371" t="s">
        <v>10656</v>
      </c>
      <c r="AP371">
        <v>-2.8985162386996E-2</v>
      </c>
      <c r="AQ371">
        <f>(Table2[[#This Row],[Sharpe Ratio]]-AVERAGE(Table2[Sharpe Ratio]))/_xlfn.STDEV.P(Table2[Sharpe Ratio])</f>
        <v>-1.0984423941074619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1.6380811794098042</v>
      </c>
      <c r="AS371">
        <f>_xlfn.RANK.AVG(Table2[[#This Row],[1Y Return vs Nifty Z-Score]],Table2[1Y Return vs Nifty Z-Score])</f>
        <v>372</v>
      </c>
      <c r="AT371">
        <f>_xlfn.RANK.AVG(Table2[[#This Row],[6M Return vs Nifty Z-Score]],Table2[6M Return vs Nifty Z-Score])</f>
        <v>119</v>
      </c>
      <c r="AU371">
        <f>_xlfn.RANK.AVG(Table2[[#This Row],[Sharpe Ratio Z-Score]],Table2[Sharpe Ratio Z-Score])</f>
        <v>635</v>
      </c>
      <c r="AV371">
        <f>(Table2[[#This Row],[Rank 1Y]]+Table2[[#This Row],[Rank 6M]]+Table2[[#This Row],[Rank Sharpe]])/3</f>
        <v>375.33333333333331</v>
      </c>
    </row>
    <row r="372" spans="1:48" x14ac:dyDescent="0.3">
      <c r="A372" t="s">
        <v>1260</v>
      </c>
      <c r="B372" t="s">
        <v>1261</v>
      </c>
      <c r="C372" t="s">
        <v>10616</v>
      </c>
      <c r="D372" t="s">
        <v>198</v>
      </c>
      <c r="E372">
        <v>9242.049336</v>
      </c>
      <c r="F372">
        <v>578.6</v>
      </c>
      <c r="G372">
        <v>10.6404144638913</v>
      </c>
      <c r="H372">
        <f>(Table2[[#This Row],[1Y Return vs Nifty]]-AVERAGE(Table2[1Y Return vs Nifty]))/_xlfn.STDEV.P(Table2[1Y Return vs Nifty])</f>
        <v>-0.32807130148026142</v>
      </c>
      <c r="I372">
        <v>-4.8919303379604102</v>
      </c>
      <c r="J372">
        <f>(Table2[[#This Row],[1M Return vs Nifty]]-AVERAGE(Table2[1M Return vs Nifty]))/_xlfn.STDEV.P(Table2[1M Return vs Nifty])</f>
        <v>-0.64749015233531637</v>
      </c>
      <c r="K372">
        <v>1.51014928405189</v>
      </c>
      <c r="L372">
        <f>(Table2[[#This Row],[6M Return vs Nifty]]-AVERAGE(Table2[6M Return vs Nifty]))/_xlfn.STDEV.P(Table2[6M Return vs Nifty])</f>
        <v>-0.20911184159487439</v>
      </c>
      <c r="M372">
        <v>12.2236019384365</v>
      </c>
      <c r="N372">
        <f>(Table2[[#This Row],[1W Return vs Nifty]]-AVERAGE(Table2[1W Return vs Nifty]))/_xlfn.STDEV.P(Table2[1W Return vs Nifty])</f>
        <v>2.0629740899714508</v>
      </c>
      <c r="O372">
        <v>578.84</v>
      </c>
      <c r="P372">
        <v>596.490843584701</v>
      </c>
      <c r="Q372">
        <v>545.75866418487499</v>
      </c>
      <c r="R372">
        <v>66.912213760643994</v>
      </c>
      <c r="S372" s="2">
        <f>(Table2[[#This Row],[Close Price]]-Table2[[#This Row],[20D EMA]])/Table2[[#This Row],[20D EMA]]</f>
        <v>-4.1462234814458067E-4</v>
      </c>
      <c r="T372" s="2">
        <f>(Table2[[#This Row],[Close Price]]-Table2[[#This Row],[50D EMA]])/Table2[[#This Row],[50D EMA]]</f>
        <v>-2.9993492401632307E-2</v>
      </c>
      <c r="U372" s="2">
        <f>(Table2[[#This Row],[Close Price]]-Table2[[#This Row],[200D EMA]])/Table2[[#This Row],[200D EMA]]</f>
        <v>6.0175564714443228E-2</v>
      </c>
      <c r="V372">
        <v>2.0844170099243402</v>
      </c>
      <c r="W372">
        <v>575.54999999999995</v>
      </c>
      <c r="X372">
        <v>601.5</v>
      </c>
      <c r="Y372">
        <v>525.54999999999995</v>
      </c>
      <c r="Z372">
        <v>618.79999999999995</v>
      </c>
      <c r="AA372">
        <v>518</v>
      </c>
      <c r="AB372">
        <v>644</v>
      </c>
      <c r="AC372" s="2">
        <f>(Table2[[#This Row],[Close Price]]/Table2[[#This Row],[Day Low]])-1</f>
        <v>5.2992789505690308E-3</v>
      </c>
      <c r="AD372" s="2">
        <f>(Table2[[#This Row],[Day High]]/Table2[[#This Row],[Close Price]])-1</f>
        <v>3.9578292430003437E-2</v>
      </c>
      <c r="AE372" s="2">
        <f>(Table2[[#This Row],[Close Price]]/Table2[[#This Row],[Current Week Low]])-1</f>
        <v>0.1009418704214633</v>
      </c>
      <c r="AF372" s="2">
        <f>(Table2[[#This Row],[Current Week High]]/Table2[[#This Row],[Close Price]])-1</f>
        <v>6.947805046664346E-2</v>
      </c>
      <c r="AG372" s="2">
        <f>(Table2[[#This Row],[Close Price]]/Table2[[#This Row],[Current Month Low]])-1</f>
        <v>0.116988416988417</v>
      </c>
      <c r="AH372" s="2">
        <f>(Table2[[#This Row],[Current Month High]]/Table2[[#This Row],[Close Price]])-1</f>
        <v>0.11303145523677838</v>
      </c>
      <c r="AI372">
        <v>22.3297614932595</v>
      </c>
      <c r="AJ372">
        <v>45.724719808588297</v>
      </c>
      <c r="AK372" t="str">
        <f>IF(AND(Table2[[#This Row],[20D EMA]]&gt;Table2[[#This Row],[50D EMA]],Table2[[#This Row],[50D EMA]]&gt;Table2[[#This Row],[200D EMA]]),"Uptrend","Downtrend/NoTrend")</f>
        <v>Downtrend/NoTrend</v>
      </c>
      <c r="AL372">
        <v>0.01</v>
      </c>
      <c r="AM372" t="s">
        <v>10656</v>
      </c>
      <c r="AN372">
        <v>-4.12</v>
      </c>
      <c r="AO372" t="s">
        <v>10655</v>
      </c>
      <c r="AP372">
        <v>7.0251158826122997E-2</v>
      </c>
      <c r="AQ372">
        <f>(Table2[[#This Row],[Sharpe Ratio]]-AVERAGE(Table2[Sharpe Ratio]))/_xlfn.STDEV.P(Table2[Sharpe Ratio])</f>
        <v>4.4112634818668325E-2</v>
      </c>
      <c r="AR3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2">
        <f>_xlfn.RANK.AVG(Table2[[#This Row],[1Y Return vs Nifty Z-Score]],Table2[1Y Return vs Nifty Z-Score])</f>
        <v>394</v>
      </c>
      <c r="AT372">
        <f>_xlfn.RANK.AVG(Table2[[#This Row],[6M Return vs Nifty Z-Score]],Table2[6M Return vs Nifty Z-Score])</f>
        <v>391</v>
      </c>
      <c r="AU372">
        <f>_xlfn.RANK.AVG(Table2[[#This Row],[Sharpe Ratio Z-Score]],Table2[Sharpe Ratio Z-Score])</f>
        <v>341</v>
      </c>
      <c r="AV372">
        <f>(Table2[[#This Row],[Rank 1Y]]+Table2[[#This Row],[Rank 6M]]+Table2[[#This Row],[Rank Sharpe]])/3</f>
        <v>375.33333333333331</v>
      </c>
    </row>
    <row r="373" spans="1:48" x14ac:dyDescent="0.3">
      <c r="A373" t="s">
        <v>675</v>
      </c>
      <c r="B373" t="s">
        <v>676</v>
      </c>
      <c r="C373" t="s">
        <v>10624</v>
      </c>
      <c r="D373" t="s">
        <v>303</v>
      </c>
      <c r="E373">
        <v>27066.177534599999</v>
      </c>
      <c r="F373">
        <v>532.45000000000005</v>
      </c>
      <c r="G373">
        <v>3.41591606077816</v>
      </c>
      <c r="H373">
        <f>(Table2[[#This Row],[1Y Return vs Nifty]]-AVERAGE(Table2[1Y Return vs Nifty]))/_xlfn.STDEV.P(Table2[1Y Return vs Nifty])</f>
        <v>-0.44072033698570334</v>
      </c>
      <c r="I373">
        <v>3.54930674248995</v>
      </c>
      <c r="J373">
        <f>(Table2[[#This Row],[1M Return vs Nifty]]-AVERAGE(Table2[1M Return vs Nifty]))/_xlfn.STDEV.P(Table2[1M Return vs Nifty])</f>
        <v>7.6582037135202938E-2</v>
      </c>
      <c r="K373">
        <v>26.6544898008422</v>
      </c>
      <c r="L373">
        <f>(Table2[[#This Row],[6M Return vs Nifty]]-AVERAGE(Table2[6M Return vs Nifty]))/_xlfn.STDEV.P(Table2[6M Return vs Nifty])</f>
        <v>0.64347681947161461</v>
      </c>
      <c r="M373">
        <v>-0.14322284452769399</v>
      </c>
      <c r="N373">
        <f>(Table2[[#This Row],[1W Return vs Nifty]]-AVERAGE(Table2[1W Return vs Nifty]))/_xlfn.STDEV.P(Table2[1W Return vs Nifty])</f>
        <v>-0.64910337439615873</v>
      </c>
      <c r="O373">
        <v>523.86</v>
      </c>
      <c r="P373">
        <v>502.21231438760498</v>
      </c>
      <c r="Q373">
        <v>446.72265799979601</v>
      </c>
      <c r="R373">
        <v>65.016156001231707</v>
      </c>
      <c r="S373" s="2">
        <f>(Table2[[#This Row],[Close Price]]-Table2[[#This Row],[20D EMA]])/Table2[[#This Row],[20D EMA]]</f>
        <v>1.6397510785324382E-2</v>
      </c>
      <c r="T373" s="2">
        <f>(Table2[[#This Row],[Close Price]]-Table2[[#This Row],[50D EMA]])/Table2[[#This Row],[50D EMA]]</f>
        <v>6.0208968888520273E-2</v>
      </c>
      <c r="U373" s="2">
        <f>(Table2[[#This Row],[Close Price]]-Table2[[#This Row],[200D EMA]])/Table2[[#This Row],[200D EMA]]</f>
        <v>0.19190282933945826</v>
      </c>
      <c r="V373">
        <v>0.61800594977980405</v>
      </c>
      <c r="W373">
        <v>530</v>
      </c>
      <c r="X373">
        <v>543.45000000000005</v>
      </c>
      <c r="Y373">
        <v>528.29999999999995</v>
      </c>
      <c r="Z373">
        <v>567.35</v>
      </c>
      <c r="AA373">
        <v>488.85</v>
      </c>
      <c r="AB373">
        <v>567.35</v>
      </c>
      <c r="AC373" s="2">
        <f>(Table2[[#This Row],[Close Price]]/Table2[[#This Row],[Day Low]])-1</f>
        <v>4.6226415094341444E-3</v>
      </c>
      <c r="AD373" s="2">
        <f>(Table2[[#This Row],[Day High]]/Table2[[#This Row],[Close Price]])-1</f>
        <v>2.0659216827871196E-2</v>
      </c>
      <c r="AE373" s="2">
        <f>(Table2[[#This Row],[Close Price]]/Table2[[#This Row],[Current Week Low]])-1</f>
        <v>7.8553851978044875E-3</v>
      </c>
      <c r="AF373" s="2">
        <f>(Table2[[#This Row],[Current Week High]]/Table2[[#This Row],[Close Price]])-1</f>
        <v>6.5546060662972971E-2</v>
      </c>
      <c r="AG373" s="2">
        <f>(Table2[[#This Row],[Close Price]]/Table2[[#This Row],[Current Month Low]])-1</f>
        <v>8.9188912754423644E-2</v>
      </c>
      <c r="AH373" s="2">
        <f>(Table2[[#This Row],[Current Month High]]/Table2[[#This Row],[Close Price]])-1</f>
        <v>6.5546060662972971E-2</v>
      </c>
      <c r="AI373">
        <v>6.55460606629729</v>
      </c>
      <c r="AJ373">
        <v>58.4201130615888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0.04</v>
      </c>
      <c r="AM373" t="s">
        <v>10656</v>
      </c>
      <c r="AN373">
        <v>8.0500000000000007</v>
      </c>
      <c r="AO373" t="s">
        <v>10656</v>
      </c>
      <c r="AP373">
        <v>5.0368311739119997E-3</v>
      </c>
      <c r="AQ373">
        <f>(Table2[[#This Row],[Sharpe Ratio]]-AVERAGE(Table2[Sharpe Ratio]))/_xlfn.STDEV.P(Table2[Sharpe Ratio])</f>
        <v>-0.70673097875151858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-1.0764958335265633</v>
      </c>
      <c r="AS373">
        <f>_xlfn.RANK.AVG(Table2[[#This Row],[1Y Return vs Nifty Z-Score]],Table2[1Y Return vs Nifty Z-Score])</f>
        <v>446</v>
      </c>
      <c r="AT373">
        <f>_xlfn.RANK.AVG(Table2[[#This Row],[6M Return vs Nifty Z-Score]],Table2[6M Return vs Nifty Z-Score])</f>
        <v>162</v>
      </c>
      <c r="AU373">
        <f>_xlfn.RANK.AVG(Table2[[#This Row],[Sharpe Ratio Z-Score]],Table2[Sharpe Ratio Z-Score])</f>
        <v>519</v>
      </c>
      <c r="AV373">
        <f>(Table2[[#This Row],[Rank 1Y]]+Table2[[#This Row],[Rank 6M]]+Table2[[#This Row],[Rank Sharpe]])/3</f>
        <v>375.66666666666669</v>
      </c>
    </row>
    <row r="374" spans="1:48" x14ac:dyDescent="0.3">
      <c r="A374" t="s">
        <v>1062</v>
      </c>
      <c r="B374" t="s">
        <v>1063</v>
      </c>
      <c r="C374" t="s">
        <v>10621</v>
      </c>
      <c r="D374" t="s">
        <v>774</v>
      </c>
      <c r="E374">
        <v>12700.3660197399</v>
      </c>
      <c r="F374">
        <v>9741</v>
      </c>
      <c r="G374">
        <v>-17.690855336354801</v>
      </c>
      <c r="H374">
        <f>(Table2[[#This Row],[1Y Return vs Nifty]]-AVERAGE(Table2[1Y Return vs Nifty]))/_xlfn.STDEV.P(Table2[1Y Return vs Nifty])</f>
        <v>-0.76983072055175272</v>
      </c>
      <c r="I374">
        <v>6.5305529576650603</v>
      </c>
      <c r="J374">
        <f>(Table2[[#This Row],[1M Return vs Nifty]]-AVERAGE(Table2[1M Return vs Nifty]))/_xlfn.STDEV.P(Table2[1M Return vs Nifty])</f>
        <v>0.33230728851712155</v>
      </c>
      <c r="K374">
        <v>19.004004881751701</v>
      </c>
      <c r="L374">
        <f>(Table2[[#This Row],[6M Return vs Nifty]]-AVERAGE(Table2[6M Return vs Nifty]))/_xlfn.STDEV.P(Table2[6M Return vs Nifty])</f>
        <v>0.38406589201773511</v>
      </c>
      <c r="M374">
        <v>-3.5936946930968001</v>
      </c>
      <c r="N374">
        <f>(Table2[[#This Row],[1W Return vs Nifty]]-AVERAGE(Table2[1W Return vs Nifty]))/_xlfn.STDEV.P(Table2[1W Return vs Nifty])</f>
        <v>-1.4058009993863723</v>
      </c>
      <c r="O374">
        <v>9659.31</v>
      </c>
      <c r="P374">
        <v>9096.3443209850793</v>
      </c>
      <c r="Q374">
        <v>8148.2452379598899</v>
      </c>
      <c r="R374">
        <v>49.828707669840298</v>
      </c>
      <c r="S374" s="2">
        <f>(Table2[[#This Row],[Close Price]]-Table2[[#This Row],[20D EMA]])/Table2[[#This Row],[20D EMA]]</f>
        <v>8.4571258195461699E-3</v>
      </c>
      <c r="T374" s="2">
        <f>(Table2[[#This Row],[Close Price]]-Table2[[#This Row],[50D EMA]])/Table2[[#This Row],[50D EMA]]</f>
        <v>7.0869753415964395E-2</v>
      </c>
      <c r="U374" s="2">
        <f>(Table2[[#This Row],[Close Price]]-Table2[[#This Row],[200D EMA]])/Table2[[#This Row],[200D EMA]]</f>
        <v>0.1954721189072722</v>
      </c>
      <c r="V374">
        <v>1.0346282788029</v>
      </c>
      <c r="W374">
        <v>9651.0499999999993</v>
      </c>
      <c r="X374">
        <v>9835.1</v>
      </c>
      <c r="Y374">
        <v>9611.0499999999993</v>
      </c>
      <c r="Z374">
        <v>10148.75</v>
      </c>
      <c r="AA374">
        <v>8760</v>
      </c>
      <c r="AB374">
        <v>10789.95</v>
      </c>
      <c r="AC374" s="2">
        <f>(Table2[[#This Row],[Close Price]]/Table2[[#This Row],[Day Low]])-1</f>
        <v>9.3202294050906964E-3</v>
      </c>
      <c r="AD374" s="2">
        <f>(Table2[[#This Row],[Day High]]/Table2[[#This Row],[Close Price]])-1</f>
        <v>9.660199158197269E-3</v>
      </c>
      <c r="AE374" s="2">
        <f>(Table2[[#This Row],[Close Price]]/Table2[[#This Row],[Current Week Low]])-1</f>
        <v>1.3520895219565121E-2</v>
      </c>
      <c r="AF374" s="2">
        <f>(Table2[[#This Row],[Current Week High]]/Table2[[#This Row],[Close Price]])-1</f>
        <v>4.1859152037778458E-2</v>
      </c>
      <c r="AG374" s="2">
        <f>(Table2[[#This Row],[Close Price]]/Table2[[#This Row],[Current Month Low]])-1</f>
        <v>0.11198630136986298</v>
      </c>
      <c r="AH374" s="2">
        <f>(Table2[[#This Row],[Current Month High]]/Table2[[#This Row],[Close Price]])-1</f>
        <v>0.10768401601478295</v>
      </c>
      <c r="AI374">
        <v>10.7684016014782</v>
      </c>
      <c r="AJ374">
        <v>47.787959703847498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0.23</v>
      </c>
      <c r="AM374" t="s">
        <v>10656</v>
      </c>
      <c r="AN374">
        <v>-0.94</v>
      </c>
      <c r="AO374" t="s">
        <v>10655</v>
      </c>
      <c r="AP374">
        <v>7.4834202643665998E-2</v>
      </c>
      <c r="AQ374">
        <f>(Table2[[#This Row],[Sharpe Ratio]]-AVERAGE(Table2[Sharpe Ratio]))/_xlfn.STDEV.P(Table2[Sharpe Ratio])</f>
        <v>9.6879401034003582E-2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-1.3623791383692647</v>
      </c>
      <c r="AS374">
        <f>_xlfn.RANK.AVG(Table2[[#This Row],[1Y Return vs Nifty Z-Score]],Table2[1Y Return vs Nifty Z-Score])</f>
        <v>594</v>
      </c>
      <c r="AT374">
        <f>_xlfn.RANK.AVG(Table2[[#This Row],[6M Return vs Nifty Z-Score]],Table2[6M Return vs Nifty Z-Score])</f>
        <v>211</v>
      </c>
      <c r="AU374">
        <f>_xlfn.RANK.AVG(Table2[[#This Row],[Sharpe Ratio Z-Score]],Table2[Sharpe Ratio Z-Score])</f>
        <v>323</v>
      </c>
      <c r="AV374">
        <f>(Table2[[#This Row],[Rank 1Y]]+Table2[[#This Row],[Rank 6M]]+Table2[[#This Row],[Rank Sharpe]])/3</f>
        <v>376</v>
      </c>
    </row>
    <row r="375" spans="1:48" x14ac:dyDescent="0.3">
      <c r="A375" t="s">
        <v>896</v>
      </c>
      <c r="B375" t="s">
        <v>897</v>
      </c>
      <c r="C375" t="s">
        <v>10624</v>
      </c>
      <c r="D375" t="s">
        <v>571</v>
      </c>
      <c r="E375">
        <v>16973.20941372</v>
      </c>
      <c r="F375">
        <v>5507.1</v>
      </c>
      <c r="G375">
        <v>-6.7412892359551897</v>
      </c>
      <c r="H375">
        <f>(Table2[[#This Row],[1Y Return vs Nifty]]-AVERAGE(Table2[1Y Return vs Nifty]))/_xlfn.STDEV.P(Table2[1Y Return vs Nifty])</f>
        <v>-0.59909802859329309</v>
      </c>
      <c r="I375">
        <v>4.0811603282960203</v>
      </c>
      <c r="J375">
        <f>(Table2[[#This Row],[1M Return vs Nifty]]-AVERAGE(Table2[1M Return vs Nifty]))/_xlfn.STDEV.P(Table2[1M Return vs Nifty])</f>
        <v>0.1222033585934319</v>
      </c>
      <c r="K375">
        <v>16.034740801274602</v>
      </c>
      <c r="L375">
        <f>(Table2[[#This Row],[6M Return vs Nifty]]-AVERAGE(Table2[6M Return vs Nifty]))/_xlfn.STDEV.P(Table2[6M Return vs Nifty])</f>
        <v>0.28338475126415991</v>
      </c>
      <c r="M375">
        <v>4.7099223204614802</v>
      </c>
      <c r="N375">
        <f>(Table2[[#This Row],[1W Return vs Nifty]]-AVERAGE(Table2[1W Return vs Nifty]))/_xlfn.STDEV.P(Table2[1W Return vs Nifty])</f>
        <v>0.41520422794030376</v>
      </c>
      <c r="O375">
        <v>5347.48</v>
      </c>
      <c r="P375">
        <v>5164.8878291158999</v>
      </c>
      <c r="Q375">
        <v>4773.6897689862199</v>
      </c>
      <c r="R375">
        <v>63.457181647026303</v>
      </c>
      <c r="S375" s="2">
        <f>(Table2[[#This Row],[Close Price]]-Table2[[#This Row],[20D EMA]])/Table2[[#This Row],[20D EMA]]</f>
        <v>2.9849574004952018E-2</v>
      </c>
      <c r="T375" s="2">
        <f>(Table2[[#This Row],[Close Price]]-Table2[[#This Row],[50D EMA]])/Table2[[#This Row],[50D EMA]]</f>
        <v>6.6257425564008557E-2</v>
      </c>
      <c r="U375" s="2">
        <f>(Table2[[#This Row],[Close Price]]-Table2[[#This Row],[200D EMA]])/Table2[[#This Row],[200D EMA]]</f>
        <v>0.15363592242181534</v>
      </c>
      <c r="V375">
        <v>0.53884474485011702</v>
      </c>
      <c r="W375">
        <v>5450</v>
      </c>
      <c r="X375">
        <v>5640</v>
      </c>
      <c r="Y375">
        <v>5211</v>
      </c>
      <c r="Z375">
        <v>5640</v>
      </c>
      <c r="AA375">
        <v>5124.3500000000004</v>
      </c>
      <c r="AB375">
        <v>5769</v>
      </c>
      <c r="AC375" s="2">
        <f>(Table2[[#This Row],[Close Price]]/Table2[[#This Row],[Day Low]])-1</f>
        <v>1.0477064220183463E-2</v>
      </c>
      <c r="AD375" s="2">
        <f>(Table2[[#This Row],[Day High]]/Table2[[#This Row],[Close Price]])-1</f>
        <v>2.4132483521272396E-2</v>
      </c>
      <c r="AE375" s="2">
        <f>(Table2[[#This Row],[Close Price]]/Table2[[#This Row],[Current Week Low]])-1</f>
        <v>5.6822107081174522E-2</v>
      </c>
      <c r="AF375" s="2">
        <f>(Table2[[#This Row],[Current Week High]]/Table2[[#This Row],[Close Price]])-1</f>
        <v>2.4132483521272396E-2</v>
      </c>
      <c r="AG375" s="2">
        <f>(Table2[[#This Row],[Close Price]]/Table2[[#This Row],[Current Month Low]])-1</f>
        <v>7.4692400011708848E-2</v>
      </c>
      <c r="AH375" s="2">
        <f>(Table2[[#This Row],[Current Month High]]/Table2[[#This Row],[Close Price]])-1</f>
        <v>4.7556790325216536E-2</v>
      </c>
      <c r="AI375">
        <v>8.2030469757222502</v>
      </c>
      <c r="AJ375">
        <v>36.958468042775401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0.12</v>
      </c>
      <c r="AM375" t="s">
        <v>10656</v>
      </c>
      <c r="AN375">
        <v>6.49</v>
      </c>
      <c r="AO375" t="s">
        <v>10656</v>
      </c>
      <c r="AP375">
        <v>6.1877590870458E-2</v>
      </c>
      <c r="AQ375">
        <f>(Table2[[#This Row],[Sharpe Ratio]]-AVERAGE(Table2[Sharpe Ratio]))/_xlfn.STDEV.P(Table2[Sharpe Ratio])</f>
        <v>-5.2296241093339482E-2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0.16939806811126296</v>
      </c>
      <c r="AS375">
        <f>_xlfn.RANK.AVG(Table2[[#This Row],[1Y Return vs Nifty Z-Score]],Table2[1Y Return vs Nifty Z-Score])</f>
        <v>522</v>
      </c>
      <c r="AT375">
        <f>_xlfn.RANK.AVG(Table2[[#This Row],[6M Return vs Nifty Z-Score]],Table2[6M Return vs Nifty Z-Score])</f>
        <v>241</v>
      </c>
      <c r="AU375">
        <f>_xlfn.RANK.AVG(Table2[[#This Row],[Sharpe Ratio Z-Score]],Table2[Sharpe Ratio Z-Score])</f>
        <v>366</v>
      </c>
      <c r="AV375">
        <f>(Table2[[#This Row],[Rank 1Y]]+Table2[[#This Row],[Rank 6M]]+Table2[[#This Row],[Rank Sharpe]])/3</f>
        <v>376.33333333333331</v>
      </c>
    </row>
    <row r="376" spans="1:48" x14ac:dyDescent="0.3">
      <c r="A376" t="s">
        <v>934</v>
      </c>
      <c r="B376" t="s">
        <v>935</v>
      </c>
      <c r="C376" t="s">
        <v>10616</v>
      </c>
      <c r="D376" t="s">
        <v>198</v>
      </c>
      <c r="E376">
        <v>15958.853970149999</v>
      </c>
      <c r="F376">
        <v>652.6</v>
      </c>
      <c r="G376">
        <v>2.1412342944907601</v>
      </c>
      <c r="H376">
        <f>(Table2[[#This Row],[1Y Return vs Nifty]]-AVERAGE(Table2[1Y Return vs Nifty]))/_xlfn.STDEV.P(Table2[1Y Return vs Nifty])</f>
        <v>-0.46059599665596818</v>
      </c>
      <c r="I376">
        <v>0.47992936276921699</v>
      </c>
      <c r="J376">
        <f>(Table2[[#This Row],[1M Return vs Nifty]]-AVERAGE(Table2[1M Return vs Nifty]))/_xlfn.STDEV.P(Table2[1M Return vs Nifty])</f>
        <v>-0.18670292672309252</v>
      </c>
      <c r="K376">
        <v>10.0357529958142</v>
      </c>
      <c r="L376">
        <f>(Table2[[#This Row],[6M Return vs Nifty]]-AVERAGE(Table2[6M Return vs Nifty]))/_xlfn.STDEV.P(Table2[6M Return vs Nifty])</f>
        <v>7.9972417685702193E-2</v>
      </c>
      <c r="M376">
        <v>4.6867954563809802</v>
      </c>
      <c r="N376">
        <f>(Table2[[#This Row],[1W Return vs Nifty]]-AVERAGE(Table2[1W Return vs Nifty]))/_xlfn.STDEV.P(Table2[1W Return vs Nifty])</f>
        <v>0.41013244532876236</v>
      </c>
      <c r="O376">
        <v>646.45000000000005</v>
      </c>
      <c r="P376">
        <v>644.14627639743696</v>
      </c>
      <c r="Q376">
        <v>600.56297723997397</v>
      </c>
      <c r="R376">
        <v>60.510908350386302</v>
      </c>
      <c r="S376" s="2">
        <f>(Table2[[#This Row],[Close Price]]-Table2[[#This Row],[20D EMA]])/Table2[[#This Row],[20D EMA]]</f>
        <v>9.5134967901616165E-3</v>
      </c>
      <c r="T376" s="2">
        <f>(Table2[[#This Row],[Close Price]]-Table2[[#This Row],[50D EMA]])/Table2[[#This Row],[50D EMA]]</f>
        <v>1.3123919072920525E-2</v>
      </c>
      <c r="U376" s="2">
        <f>(Table2[[#This Row],[Close Price]]-Table2[[#This Row],[200D EMA]])/Table2[[#This Row],[200D EMA]]</f>
        <v>8.6647070718834887E-2</v>
      </c>
      <c r="V376">
        <v>0.27622192871559298</v>
      </c>
      <c r="W376">
        <v>648</v>
      </c>
      <c r="X376">
        <v>660</v>
      </c>
      <c r="Y376">
        <v>634</v>
      </c>
      <c r="Z376">
        <v>666</v>
      </c>
      <c r="AA376">
        <v>606.29999999999995</v>
      </c>
      <c r="AB376">
        <v>678</v>
      </c>
      <c r="AC376" s="2">
        <f>(Table2[[#This Row],[Close Price]]/Table2[[#This Row],[Day Low]])-1</f>
        <v>7.0987654320988636E-3</v>
      </c>
      <c r="AD376" s="2">
        <f>(Table2[[#This Row],[Day High]]/Table2[[#This Row],[Close Price]])-1</f>
        <v>1.1339258351210413E-2</v>
      </c>
      <c r="AE376" s="2">
        <f>(Table2[[#This Row],[Close Price]]/Table2[[#This Row],[Current Week Low]])-1</f>
        <v>2.9337539432176651E-2</v>
      </c>
      <c r="AF376" s="2">
        <f>(Table2[[#This Row],[Current Week High]]/Table2[[#This Row],[Close Price]])-1</f>
        <v>2.0533251608948699E-2</v>
      </c>
      <c r="AG376" s="2">
        <f>(Table2[[#This Row],[Close Price]]/Table2[[#This Row],[Current Month Low]])-1</f>
        <v>7.6364835889823679E-2</v>
      </c>
      <c r="AH376" s="2">
        <f>(Table2[[#This Row],[Current Month High]]/Table2[[#This Row],[Close Price]])-1</f>
        <v>3.8921238124425273E-2</v>
      </c>
      <c r="AI376">
        <v>10.634385534783901</v>
      </c>
      <c r="AJ376">
        <v>30.246482386987299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</v>
      </c>
      <c r="AM376" t="s">
        <v>10657</v>
      </c>
      <c r="AN376">
        <v>3.55</v>
      </c>
      <c r="AO376" t="s">
        <v>10656</v>
      </c>
      <c r="AP376">
        <v>5.3561186793557002E-2</v>
      </c>
      <c r="AQ376">
        <f>(Table2[[#This Row],[Sharpe Ratio]]-AVERAGE(Table2[Sharpe Ratio]))/_xlfn.STDEV.P(Table2[Sharpe Ratio])</f>
        <v>-0.14804696204397519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-0.30524102240857132</v>
      </c>
      <c r="AS376">
        <f>_xlfn.RANK.AVG(Table2[[#This Row],[1Y Return vs Nifty Z-Score]],Table2[1Y Return vs Nifty Z-Score])</f>
        <v>456</v>
      </c>
      <c r="AT376">
        <f>_xlfn.RANK.AVG(Table2[[#This Row],[6M Return vs Nifty Z-Score]],Table2[6M Return vs Nifty Z-Score])</f>
        <v>293</v>
      </c>
      <c r="AU376">
        <f>_xlfn.RANK.AVG(Table2[[#This Row],[Sharpe Ratio Z-Score]],Table2[Sharpe Ratio Z-Score])</f>
        <v>380</v>
      </c>
      <c r="AV376">
        <f>(Table2[[#This Row],[Rank 1Y]]+Table2[[#This Row],[Rank 6M]]+Table2[[#This Row],[Rank Sharpe]])/3</f>
        <v>376.33333333333331</v>
      </c>
    </row>
    <row r="377" spans="1:48" x14ac:dyDescent="0.3">
      <c r="A377" t="s">
        <v>760</v>
      </c>
      <c r="B377" t="s">
        <v>761</v>
      </c>
      <c r="C377" t="s">
        <v>10616</v>
      </c>
      <c r="D377" t="s">
        <v>198</v>
      </c>
      <c r="E377">
        <v>21676.766221779999</v>
      </c>
      <c r="F377">
        <v>572.4</v>
      </c>
      <c r="G377">
        <v>-16.183675459094999</v>
      </c>
      <c r="H377">
        <f>(Table2[[#This Row],[1Y Return vs Nifty]]-AVERAGE(Table2[1Y Return vs Nifty]))/_xlfn.STDEV.P(Table2[1Y Return vs Nifty])</f>
        <v>-0.74632980048325837</v>
      </c>
      <c r="I377">
        <v>-4.7793284000838501</v>
      </c>
      <c r="J377">
        <f>(Table2[[#This Row],[1M Return vs Nifty]]-AVERAGE(Table2[1M Return vs Nifty]))/_xlfn.STDEV.P(Table2[1M Return vs Nifty])</f>
        <v>-0.63783138657387017</v>
      </c>
      <c r="K377">
        <v>10.0092666191189</v>
      </c>
      <c r="L377">
        <f>(Table2[[#This Row],[6M Return vs Nifty]]-AVERAGE(Table2[6M Return vs Nifty]))/_xlfn.STDEV.P(Table2[6M Return vs Nifty])</f>
        <v>7.90743235627695E-2</v>
      </c>
      <c r="M377">
        <v>6.7232901874894999</v>
      </c>
      <c r="N377">
        <f>(Table2[[#This Row],[1W Return vs Nifty]]-AVERAGE(Table2[1W Return vs Nifty]))/_xlfn.STDEV.P(Table2[1W Return vs Nifty])</f>
        <v>0.85674113943358465</v>
      </c>
      <c r="O377">
        <v>559.62</v>
      </c>
      <c r="P377">
        <v>561.31140263532495</v>
      </c>
      <c r="Q377">
        <v>516.27411541868503</v>
      </c>
      <c r="R377">
        <v>63.265053468226299</v>
      </c>
      <c r="S377" s="2">
        <f>(Table2[[#This Row],[Close Price]]-Table2[[#This Row],[20D EMA]])/Table2[[#This Row],[20D EMA]]</f>
        <v>2.2836925056288145E-2</v>
      </c>
      <c r="T377" s="2">
        <f>(Table2[[#This Row],[Close Price]]-Table2[[#This Row],[50D EMA]])/Table2[[#This Row],[50D EMA]]</f>
        <v>1.9754805109275696E-2</v>
      </c>
      <c r="U377" s="2">
        <f>(Table2[[#This Row],[Close Price]]-Table2[[#This Row],[200D EMA]])/Table2[[#This Row],[200D EMA]]</f>
        <v>0.10871334220542569</v>
      </c>
      <c r="V377">
        <v>0.61806907512020104</v>
      </c>
      <c r="W377">
        <v>567.29999999999995</v>
      </c>
      <c r="X377">
        <v>580</v>
      </c>
      <c r="Y377">
        <v>527.29999999999995</v>
      </c>
      <c r="Z377">
        <v>580</v>
      </c>
      <c r="AA377">
        <v>520.20000000000005</v>
      </c>
      <c r="AB377">
        <v>593.15</v>
      </c>
      <c r="AC377" s="2">
        <f>(Table2[[#This Row],[Close Price]]/Table2[[#This Row],[Day Low]])-1</f>
        <v>8.9899524061343161E-3</v>
      </c>
      <c r="AD377" s="2">
        <f>(Table2[[#This Row],[Day High]]/Table2[[#This Row],[Close Price]])-1</f>
        <v>1.3277428371768041E-2</v>
      </c>
      <c r="AE377" s="2">
        <f>(Table2[[#This Row],[Close Price]]/Table2[[#This Row],[Current Week Low]])-1</f>
        <v>8.5530058790062702E-2</v>
      </c>
      <c r="AF377" s="2">
        <f>(Table2[[#This Row],[Current Week High]]/Table2[[#This Row],[Close Price]])-1</f>
        <v>1.3277428371768041E-2</v>
      </c>
      <c r="AG377" s="2">
        <f>(Table2[[#This Row],[Close Price]]/Table2[[#This Row],[Current Month Low]])-1</f>
        <v>0.10034602076124544</v>
      </c>
      <c r="AH377" s="2">
        <f>(Table2[[#This Row],[Current Month High]]/Table2[[#This Row],[Close Price]])-1</f>
        <v>3.6250873515024429E-2</v>
      </c>
      <c r="AI377">
        <v>8.7351502445842009</v>
      </c>
      <c r="AJ377">
        <v>40.707964601769902</v>
      </c>
      <c r="AK377" t="str">
        <f>IF(AND(Table2[[#This Row],[20D EMA]]&gt;Table2[[#This Row],[50D EMA]],Table2[[#This Row],[50D EMA]]&gt;Table2[[#This Row],[200D EMA]]),"Uptrend","Downtrend/NoTrend")</f>
        <v>Downtrend/NoTrend</v>
      </c>
      <c r="AL377">
        <v>-0.01</v>
      </c>
      <c r="AM377" t="s">
        <v>10655</v>
      </c>
      <c r="AN377">
        <v>4.55</v>
      </c>
      <c r="AO377" t="s">
        <v>10656</v>
      </c>
      <c r="AP377">
        <v>9.7154054824740002E-2</v>
      </c>
      <c r="AQ377">
        <f>(Table2[[#This Row],[Sharpe Ratio]]-AVERAGE(Table2[Sharpe Ratio]))/_xlfn.STDEV.P(Table2[Sharpe Ratio])</f>
        <v>0.35385848936202446</v>
      </c>
      <c r="AR3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7">
        <f>_xlfn.RANK.AVG(Table2[[#This Row],[1Y Return vs Nifty Z-Score]],Table2[1Y Return vs Nifty Z-Score])</f>
        <v>589</v>
      </c>
      <c r="AT377">
        <f>_xlfn.RANK.AVG(Table2[[#This Row],[6M Return vs Nifty Z-Score]],Table2[6M Return vs Nifty Z-Score])</f>
        <v>294</v>
      </c>
      <c r="AU377">
        <f>_xlfn.RANK.AVG(Table2[[#This Row],[Sharpe Ratio Z-Score]],Table2[Sharpe Ratio Z-Score])</f>
        <v>249</v>
      </c>
      <c r="AV377">
        <f>(Table2[[#This Row],[Rank 1Y]]+Table2[[#This Row],[Rank 6M]]+Table2[[#This Row],[Rank Sharpe]])/3</f>
        <v>377.33333333333331</v>
      </c>
    </row>
    <row r="378" spans="1:48" x14ac:dyDescent="0.3">
      <c r="A378" t="s">
        <v>320</v>
      </c>
      <c r="B378" t="s">
        <v>321</v>
      </c>
      <c r="C378" t="s">
        <v>10615</v>
      </c>
      <c r="D378" t="s">
        <v>281</v>
      </c>
      <c r="E378">
        <v>84397.190910270001</v>
      </c>
      <c r="F378">
        <v>852.95</v>
      </c>
      <c r="G378">
        <v>19.243538312025699</v>
      </c>
      <c r="H378">
        <f>(Table2[[#This Row],[1Y Return vs Nifty]]-AVERAGE(Table2[1Y Return vs Nifty]))/_xlfn.STDEV.P(Table2[1Y Return vs Nifty])</f>
        <v>-0.19392584947094371</v>
      </c>
      <c r="I378">
        <v>-7.7224465798280804</v>
      </c>
      <c r="J378">
        <f>(Table2[[#This Row],[1M Return vs Nifty]]-AVERAGE(Table2[1M Return vs Nifty]))/_xlfn.STDEV.P(Table2[1M Return vs Nifty])</f>
        <v>-0.89028609243840429</v>
      </c>
      <c r="K378">
        <v>-11.628806854994499</v>
      </c>
      <c r="L378">
        <f>(Table2[[#This Row],[6M Return vs Nifty]]-AVERAGE(Table2[6M Return vs Nifty]))/_xlfn.STDEV.P(Table2[6M Return vs Nifty])</f>
        <v>-0.65462462070000116</v>
      </c>
      <c r="M378">
        <v>-1.6760392568940199</v>
      </c>
      <c r="N378">
        <f>(Table2[[#This Row],[1W Return vs Nifty]]-AVERAGE(Table2[1W Return vs Nifty]))/_xlfn.STDEV.P(Table2[1W Return vs Nifty])</f>
        <v>-0.98525407774550355</v>
      </c>
      <c r="O378">
        <v>882.17</v>
      </c>
      <c r="P378">
        <v>883.23861104929404</v>
      </c>
      <c r="Q378">
        <v>792.84970024008896</v>
      </c>
      <c r="R378">
        <v>39.726267302599901</v>
      </c>
      <c r="S378" s="2">
        <f>(Table2[[#This Row],[Close Price]]-Table2[[#This Row],[20D EMA]])/Table2[[#This Row],[20D EMA]]</f>
        <v>-3.3122867474522956E-2</v>
      </c>
      <c r="T378" s="2">
        <f>(Table2[[#This Row],[Close Price]]-Table2[[#This Row],[50D EMA]])/Table2[[#This Row],[50D EMA]]</f>
        <v>-3.4292670938956001E-2</v>
      </c>
      <c r="U378" s="2">
        <f>(Table2[[#This Row],[Close Price]]-Table2[[#This Row],[200D EMA]])/Table2[[#This Row],[200D EMA]]</f>
        <v>7.5802891445518161E-2</v>
      </c>
      <c r="V378">
        <v>0.43190363443977398</v>
      </c>
      <c r="W378">
        <v>849.1</v>
      </c>
      <c r="X378">
        <v>873.05</v>
      </c>
      <c r="Y378">
        <v>849.1</v>
      </c>
      <c r="Z378">
        <v>888.5</v>
      </c>
      <c r="AA378">
        <v>845.9</v>
      </c>
      <c r="AB378">
        <v>934.95</v>
      </c>
      <c r="AC378" s="2">
        <f>(Table2[[#This Row],[Close Price]]/Table2[[#This Row],[Day Low]])-1</f>
        <v>4.5342126957956808E-3</v>
      </c>
      <c r="AD378" s="2">
        <f>(Table2[[#This Row],[Day High]]/Table2[[#This Row],[Close Price]])-1</f>
        <v>2.3565273462688108E-2</v>
      </c>
      <c r="AE378" s="2">
        <f>(Table2[[#This Row],[Close Price]]/Table2[[#This Row],[Current Week Low]])-1</f>
        <v>4.5342126957956808E-3</v>
      </c>
      <c r="AF378" s="2">
        <f>(Table2[[#This Row],[Current Week High]]/Table2[[#This Row],[Close Price]])-1</f>
        <v>4.1678879184008366E-2</v>
      </c>
      <c r="AG378" s="2">
        <f>(Table2[[#This Row],[Close Price]]/Table2[[#This Row],[Current Month Low]])-1</f>
        <v>8.3343184773614354E-3</v>
      </c>
      <c r="AH378" s="2">
        <f>(Table2[[#This Row],[Current Month High]]/Table2[[#This Row],[Close Price]])-1</f>
        <v>9.6136936514449767E-2</v>
      </c>
      <c r="AI378">
        <v>14.883639134767501</v>
      </c>
      <c r="AJ378">
        <v>60.615761227756302</v>
      </c>
      <c r="AK378" t="str">
        <f>IF(AND(Table2[[#This Row],[20D EMA]]&gt;Table2[[#This Row],[50D EMA]],Table2[[#This Row],[50D EMA]]&gt;Table2[[#This Row],[200D EMA]]),"Uptrend","Downtrend/NoTrend")</f>
        <v>Downtrend/NoTrend</v>
      </c>
      <c r="AL378">
        <v>-0.1</v>
      </c>
      <c r="AM378" t="s">
        <v>10655</v>
      </c>
      <c r="AN378">
        <v>-1.22</v>
      </c>
      <c r="AO378" t="s">
        <v>10655</v>
      </c>
      <c r="AP378">
        <v>0.101212695218833</v>
      </c>
      <c r="AQ378">
        <f>(Table2[[#This Row],[Sharpe Ratio]]-AVERAGE(Table2[Sharpe Ratio]))/_xlfn.STDEV.P(Table2[Sharpe Ratio])</f>
        <v>0.40058754920811485</v>
      </c>
      <c r="AR3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8">
        <f>_xlfn.RANK.AVG(Table2[[#This Row],[1Y Return vs Nifty Z-Score]],Table2[1Y Return vs Nifty Z-Score])</f>
        <v>350</v>
      </c>
      <c r="AT378">
        <f>_xlfn.RANK.AVG(Table2[[#This Row],[6M Return vs Nifty Z-Score]],Table2[6M Return vs Nifty Z-Score])</f>
        <v>538</v>
      </c>
      <c r="AU378">
        <f>_xlfn.RANK.AVG(Table2[[#This Row],[Sharpe Ratio Z-Score]],Table2[Sharpe Ratio Z-Score])</f>
        <v>245</v>
      </c>
      <c r="AV378">
        <f>(Table2[[#This Row],[Rank 1Y]]+Table2[[#This Row],[Rank 6M]]+Table2[[#This Row],[Rank Sharpe]])/3</f>
        <v>377.66666666666669</v>
      </c>
    </row>
    <row r="379" spans="1:48" x14ac:dyDescent="0.3">
      <c r="A379" t="s">
        <v>610</v>
      </c>
      <c r="B379" t="s">
        <v>611</v>
      </c>
      <c r="C379" t="s">
        <v>10627</v>
      </c>
      <c r="D379" t="s">
        <v>612</v>
      </c>
      <c r="E379">
        <v>31136.625826200001</v>
      </c>
      <c r="F379">
        <v>769.35</v>
      </c>
      <c r="G379">
        <v>7.7245209385817901</v>
      </c>
      <c r="H379">
        <f>(Table2[[#This Row],[1Y Return vs Nifty]]-AVERAGE(Table2[1Y Return vs Nifty]))/_xlfn.STDEV.P(Table2[1Y Return vs Nifty])</f>
        <v>-0.37353779270699289</v>
      </c>
      <c r="I379">
        <v>-0.24051895053661401</v>
      </c>
      <c r="J379">
        <f>(Table2[[#This Row],[1M Return vs Nifty]]-AVERAGE(Table2[1M Return vs Nifty]))/_xlfn.STDEV.P(Table2[1M Return vs Nifty])</f>
        <v>-0.24850152124709141</v>
      </c>
      <c r="K379">
        <v>9.5200073378037704</v>
      </c>
      <c r="L379">
        <f>(Table2[[#This Row],[6M Return vs Nifty]]-AVERAGE(Table2[6M Return vs Nifty]))/_xlfn.STDEV.P(Table2[6M Return vs Nifty])</f>
        <v>6.2484629540280688E-2</v>
      </c>
      <c r="M379">
        <v>-3.7141415830026299</v>
      </c>
      <c r="N379">
        <f>(Table2[[#This Row],[1W Return vs Nifty]]-AVERAGE(Table2[1W Return vs Nifty]))/_xlfn.STDEV.P(Table2[1W Return vs Nifty])</f>
        <v>-1.4322153216962314</v>
      </c>
      <c r="O379">
        <v>821.44</v>
      </c>
      <c r="P379">
        <v>798.841437012607</v>
      </c>
      <c r="Q379">
        <v>698.45900341570803</v>
      </c>
      <c r="R379">
        <v>30.903584678548199</v>
      </c>
      <c r="S379" s="2">
        <f>(Table2[[#This Row],[Close Price]]-Table2[[#This Row],[20D EMA]])/Table2[[#This Row],[20D EMA]]</f>
        <v>-6.3413030775224033E-2</v>
      </c>
      <c r="T379" s="2">
        <f>(Table2[[#This Row],[Close Price]]-Table2[[#This Row],[50D EMA]])/Table2[[#This Row],[50D EMA]]</f>
        <v>-3.6917760704671052E-2</v>
      </c>
      <c r="U379" s="2">
        <f>(Table2[[#This Row],[Close Price]]-Table2[[#This Row],[200D EMA]])/Table2[[#This Row],[200D EMA]]</f>
        <v>0.10149628859762751</v>
      </c>
      <c r="V379">
        <v>1.0941170544782901</v>
      </c>
      <c r="W379">
        <v>766.5</v>
      </c>
      <c r="X379">
        <v>794.35</v>
      </c>
      <c r="Y379">
        <v>766.5</v>
      </c>
      <c r="Z379">
        <v>826.3</v>
      </c>
      <c r="AA379">
        <v>766.5</v>
      </c>
      <c r="AB379">
        <v>921</v>
      </c>
      <c r="AC379" s="2">
        <f>(Table2[[#This Row],[Close Price]]/Table2[[#This Row],[Day Low]])-1</f>
        <v>3.7181996086106395E-3</v>
      </c>
      <c r="AD379" s="2">
        <f>(Table2[[#This Row],[Day High]]/Table2[[#This Row],[Close Price]])-1</f>
        <v>3.2494963280691458E-2</v>
      </c>
      <c r="AE379" s="2">
        <f>(Table2[[#This Row],[Close Price]]/Table2[[#This Row],[Current Week Low]])-1</f>
        <v>3.7181996086106395E-3</v>
      </c>
      <c r="AF379" s="2">
        <f>(Table2[[#This Row],[Current Week High]]/Table2[[#This Row],[Close Price]])-1</f>
        <v>7.4023526353415026E-2</v>
      </c>
      <c r="AG379" s="2">
        <f>(Table2[[#This Row],[Close Price]]/Table2[[#This Row],[Current Month Low]])-1</f>
        <v>3.7181996086106395E-3</v>
      </c>
      <c r="AH379" s="2">
        <f>(Table2[[#This Row],[Current Month High]]/Table2[[#This Row],[Close Price]])-1</f>
        <v>0.19711444726067451</v>
      </c>
      <c r="AI379">
        <v>19.711444726067398</v>
      </c>
      <c r="AJ379">
        <v>41.606847045831003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-0.03</v>
      </c>
      <c r="AM379" t="s">
        <v>10655</v>
      </c>
      <c r="AN379">
        <v>-11.63</v>
      </c>
      <c r="AO379" t="s">
        <v>10655</v>
      </c>
      <c r="AP379">
        <v>4.0153224735748998E-2</v>
      </c>
      <c r="AQ379">
        <f>(Table2[[#This Row],[Sharpe Ratio]]-AVERAGE(Table2[Sharpe Ratio]))/_xlfn.STDEV.P(Table2[Sharpe Ratio])</f>
        <v>-0.30241921496032043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-2.2941892210703556</v>
      </c>
      <c r="AS379">
        <f>_xlfn.RANK.AVG(Table2[[#This Row],[1Y Return vs Nifty Z-Score]],Table2[1Y Return vs Nifty Z-Score])</f>
        <v>411</v>
      </c>
      <c r="AT379">
        <f>_xlfn.RANK.AVG(Table2[[#This Row],[6M Return vs Nifty Z-Score]],Table2[6M Return vs Nifty Z-Score])</f>
        <v>298</v>
      </c>
      <c r="AU379">
        <f>_xlfn.RANK.AVG(Table2[[#This Row],[Sharpe Ratio Z-Score]],Table2[Sharpe Ratio Z-Score])</f>
        <v>424</v>
      </c>
      <c r="AV379">
        <f>(Table2[[#This Row],[Rank 1Y]]+Table2[[#This Row],[Rank 6M]]+Table2[[#This Row],[Rank Sharpe]])/3</f>
        <v>377.66666666666669</v>
      </c>
    </row>
    <row r="380" spans="1:48" x14ac:dyDescent="0.3">
      <c r="A380" t="s">
        <v>1761</v>
      </c>
      <c r="B380" t="s">
        <v>1762</v>
      </c>
      <c r="C380" t="s">
        <v>10622</v>
      </c>
      <c r="D380" t="s">
        <v>1763</v>
      </c>
      <c r="E380">
        <v>4507.275729944</v>
      </c>
      <c r="F380">
        <v>74.27</v>
      </c>
      <c r="G380">
        <v>-10.427263278251401</v>
      </c>
      <c r="H380">
        <f>(Table2[[#This Row],[1Y Return vs Nifty]]-AVERAGE(Table2[1Y Return vs Nifty]))/_xlfn.STDEV.P(Table2[1Y Return vs Nifty])</f>
        <v>-0.65657211158067919</v>
      </c>
      <c r="I380">
        <v>-8.2921284590141706</v>
      </c>
      <c r="J380">
        <f>(Table2[[#This Row],[1M Return vs Nifty]]-AVERAGE(Table2[1M Return vs Nifty]))/_xlfn.STDEV.P(Table2[1M Return vs Nifty])</f>
        <v>-0.93915224814907217</v>
      </c>
      <c r="K380">
        <v>15.9693493881388</v>
      </c>
      <c r="L380">
        <f>(Table2[[#This Row],[6M Return vs Nifty]]-AVERAGE(Table2[6M Return vs Nifty]))/_xlfn.STDEV.P(Table2[6M Return vs Nifty])</f>
        <v>0.28116747388782665</v>
      </c>
      <c r="M380">
        <v>-2.7579464938597398</v>
      </c>
      <c r="N380">
        <f>(Table2[[#This Row],[1W Return vs Nifty]]-AVERAGE(Table2[1W Return vs Nifty]))/_xlfn.STDEV.P(Table2[1W Return vs Nifty])</f>
        <v>-1.2225192033865622</v>
      </c>
      <c r="O380">
        <v>69.3</v>
      </c>
      <c r="P380">
        <v>69.796205781449601</v>
      </c>
      <c r="Q380">
        <v>63.903123279469803</v>
      </c>
      <c r="R380">
        <v>39.871108059783602</v>
      </c>
      <c r="S380" s="2">
        <f>(Table2[[#This Row],[Close Price]]-Table2[[#This Row],[20D EMA]])/Table2[[#This Row],[20D EMA]]</f>
        <v>7.1717171717171707E-2</v>
      </c>
      <c r="T380" s="2">
        <f>(Table2[[#This Row],[Close Price]]-Table2[[#This Row],[50D EMA]])/Table2[[#This Row],[50D EMA]]</f>
        <v>6.4097957309585424E-2</v>
      </c>
      <c r="U380" s="2">
        <f>(Table2[[#This Row],[Close Price]]-Table2[[#This Row],[200D EMA]])/Table2[[#This Row],[200D EMA]]</f>
        <v>0.1622280131002731</v>
      </c>
      <c r="V380">
        <v>0.75857904839429802</v>
      </c>
      <c r="W380">
        <v>68.739999999999995</v>
      </c>
      <c r="X380">
        <v>76.5</v>
      </c>
      <c r="Y380">
        <v>66.03</v>
      </c>
      <c r="Z380">
        <v>76.5</v>
      </c>
      <c r="AA380">
        <v>63.95</v>
      </c>
      <c r="AB380">
        <v>76.5</v>
      </c>
      <c r="AC380" s="2">
        <f>(Table2[[#This Row],[Close Price]]/Table2[[#This Row],[Day Low]])-1</f>
        <v>8.044806517311609E-2</v>
      </c>
      <c r="AD380" s="2">
        <f>(Table2[[#This Row],[Day High]]/Table2[[#This Row],[Close Price]])-1</f>
        <v>3.0025582334724632E-2</v>
      </c>
      <c r="AE380" s="2">
        <f>(Table2[[#This Row],[Close Price]]/Table2[[#This Row],[Current Week Low]])-1</f>
        <v>0.12479176132061176</v>
      </c>
      <c r="AF380" s="2">
        <f>(Table2[[#This Row],[Current Week High]]/Table2[[#This Row],[Close Price]])-1</f>
        <v>3.0025582334724632E-2</v>
      </c>
      <c r="AG380" s="2">
        <f>(Table2[[#This Row],[Close Price]]/Table2[[#This Row],[Current Month Low]])-1</f>
        <v>0.16137607505863949</v>
      </c>
      <c r="AH380" s="2">
        <f>(Table2[[#This Row],[Current Month High]]/Table2[[#This Row],[Close Price]])-1</f>
        <v>3.0025582334724632E-2</v>
      </c>
      <c r="AI380">
        <v>13.356671603608399</v>
      </c>
      <c r="AJ380">
        <v>70.344036697247603</v>
      </c>
      <c r="AK380" t="str">
        <f>IF(AND(Table2[[#This Row],[20D EMA]]&gt;Table2[[#This Row],[50D EMA]],Table2[[#This Row],[50D EMA]]&gt;Table2[[#This Row],[200D EMA]]),"Uptrend","Downtrend/NoTrend")</f>
        <v>Downtrend/NoTrend</v>
      </c>
      <c r="AL380">
        <v>0.18</v>
      </c>
      <c r="AM380" t="s">
        <v>10656</v>
      </c>
      <c r="AN380">
        <v>15.08</v>
      </c>
      <c r="AO380" t="s">
        <v>10656</v>
      </c>
      <c r="AP380">
        <v>6.9485735784644995E-2</v>
      </c>
      <c r="AQ380">
        <f>(Table2[[#This Row],[Sharpe Ratio]]-AVERAGE(Table2[Sharpe Ratio]))/_xlfn.STDEV.P(Table2[Sharpe Ratio])</f>
        <v>3.5299954797827202E-2</v>
      </c>
      <c r="AR3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0">
        <f>_xlfn.RANK.AVG(Table2[[#This Row],[1Y Return vs Nifty Z-Score]],Table2[1Y Return vs Nifty Z-Score])</f>
        <v>550</v>
      </c>
      <c r="AT380">
        <f>_xlfn.RANK.AVG(Table2[[#This Row],[6M Return vs Nifty Z-Score]],Table2[6M Return vs Nifty Z-Score])</f>
        <v>242</v>
      </c>
      <c r="AU380">
        <f>_xlfn.RANK.AVG(Table2[[#This Row],[Sharpe Ratio Z-Score]],Table2[Sharpe Ratio Z-Score])</f>
        <v>344</v>
      </c>
      <c r="AV380">
        <f>(Table2[[#This Row],[Rank 1Y]]+Table2[[#This Row],[Rank 6M]]+Table2[[#This Row],[Rank Sharpe]])/3</f>
        <v>378.66666666666669</v>
      </c>
    </row>
    <row r="381" spans="1:48" x14ac:dyDescent="0.3">
      <c r="A381" t="s">
        <v>1994</v>
      </c>
      <c r="B381" t="s">
        <v>1995</v>
      </c>
      <c r="C381" t="s">
        <v>10621</v>
      </c>
      <c r="D381" t="s">
        <v>46</v>
      </c>
      <c r="E381">
        <v>3307.2444283999998</v>
      </c>
      <c r="F381">
        <v>1981</v>
      </c>
      <c r="G381">
        <v>-3.7128863998433199</v>
      </c>
      <c r="H381">
        <f>(Table2[[#This Row],[1Y Return vs Nifty]]-AVERAGE(Table2[1Y Return vs Nifty]))/_xlfn.STDEV.P(Table2[1Y Return vs Nifty])</f>
        <v>-0.55187721967693393</v>
      </c>
      <c r="I381">
        <v>0.123964801849999</v>
      </c>
      <c r="J381">
        <f>(Table2[[#This Row],[1M Return vs Nifty]]-AVERAGE(Table2[1M Return vs Nifty]))/_xlfn.STDEV.P(Table2[1M Return vs Nifty])</f>
        <v>-0.21723684450578548</v>
      </c>
      <c r="K381">
        <v>13.599918233960601</v>
      </c>
      <c r="L381">
        <f>(Table2[[#This Row],[6M Return vs Nifty]]-AVERAGE(Table2[6M Return vs Nifty]))/_xlfn.STDEV.P(Table2[6M Return vs Nifty])</f>
        <v>0.20082533352104917</v>
      </c>
      <c r="M381">
        <v>2.8063739955215299</v>
      </c>
      <c r="N381">
        <f>(Table2[[#This Row],[1W Return vs Nifty]]-AVERAGE(Table2[1W Return vs Nifty]))/_xlfn.STDEV.P(Table2[1W Return vs Nifty])</f>
        <v>-2.2489667969583767E-3</v>
      </c>
      <c r="O381">
        <v>1921.63</v>
      </c>
      <c r="P381">
        <v>1870.25927899764</v>
      </c>
      <c r="Q381">
        <v>1717.4317692356201</v>
      </c>
      <c r="R381">
        <v>61.783157256635299</v>
      </c>
      <c r="S381" s="2">
        <f>(Table2[[#This Row],[Close Price]]-Table2[[#This Row],[20D EMA]])/Table2[[#This Row],[20D EMA]]</f>
        <v>3.0895645883963034E-2</v>
      </c>
      <c r="T381" s="2">
        <f>(Table2[[#This Row],[Close Price]]-Table2[[#This Row],[50D EMA]])/Table2[[#This Row],[50D EMA]]</f>
        <v>5.9211427124538155E-2</v>
      </c>
      <c r="U381" s="2">
        <f>(Table2[[#This Row],[Close Price]]-Table2[[#This Row],[200D EMA]])/Table2[[#This Row],[200D EMA]]</f>
        <v>0.15346649310073412</v>
      </c>
      <c r="V381">
        <v>0.238590527268601</v>
      </c>
      <c r="W381">
        <v>1952.1</v>
      </c>
      <c r="X381">
        <v>1995.95</v>
      </c>
      <c r="Y381">
        <v>1904.3</v>
      </c>
      <c r="Z381">
        <v>1995.95</v>
      </c>
      <c r="AA381">
        <v>1847.05</v>
      </c>
      <c r="AB381">
        <v>2005.85</v>
      </c>
      <c r="AC381" s="2">
        <f>(Table2[[#This Row],[Close Price]]/Table2[[#This Row],[Day Low]])-1</f>
        <v>1.4804569438041204E-2</v>
      </c>
      <c r="AD381" s="2">
        <f>(Table2[[#This Row],[Day High]]/Table2[[#This Row],[Close Price]])-1</f>
        <v>7.5466935890964315E-3</v>
      </c>
      <c r="AE381" s="2">
        <f>(Table2[[#This Row],[Close Price]]/Table2[[#This Row],[Current Week Low]])-1</f>
        <v>4.027726723730507E-2</v>
      </c>
      <c r="AF381" s="2">
        <f>(Table2[[#This Row],[Current Week High]]/Table2[[#This Row],[Close Price]])-1</f>
        <v>7.5466935890964315E-3</v>
      </c>
      <c r="AG381" s="2">
        <f>(Table2[[#This Row],[Close Price]]/Table2[[#This Row],[Current Month Low]])-1</f>
        <v>7.2521047075065681E-2</v>
      </c>
      <c r="AH381" s="2">
        <f>(Table2[[#This Row],[Current Month High]]/Table2[[#This Row],[Close Price]])-1</f>
        <v>1.2544169611307332E-2</v>
      </c>
      <c r="AI381">
        <v>5.5022715800100803</v>
      </c>
      <c r="AJ381">
        <v>40.099009900989998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0.2</v>
      </c>
      <c r="AM381" t="s">
        <v>10656</v>
      </c>
      <c r="AN381">
        <v>5.62</v>
      </c>
      <c r="AO381" t="s">
        <v>10656</v>
      </c>
      <c r="AP381">
        <v>5.2919361400035003E-2</v>
      </c>
      <c r="AQ381">
        <f>(Table2[[#This Row],[Sharpe Ratio]]-AVERAGE(Table2[Sharpe Ratio]))/_xlfn.STDEV.P(Table2[Sharpe Ratio])</f>
        <v>-0.15543660347864888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-0.72597430093727755</v>
      </c>
      <c r="AS381">
        <f>_xlfn.RANK.AVG(Table2[[#This Row],[1Y Return vs Nifty Z-Score]],Table2[1Y Return vs Nifty Z-Score])</f>
        <v>500</v>
      </c>
      <c r="AT381">
        <f>_xlfn.RANK.AVG(Table2[[#This Row],[6M Return vs Nifty Z-Score]],Table2[6M Return vs Nifty Z-Score])</f>
        <v>259</v>
      </c>
      <c r="AU381">
        <f>_xlfn.RANK.AVG(Table2[[#This Row],[Sharpe Ratio Z-Score]],Table2[Sharpe Ratio Z-Score])</f>
        <v>382</v>
      </c>
      <c r="AV381">
        <f>(Table2[[#This Row],[Rank 1Y]]+Table2[[#This Row],[Rank 6M]]+Table2[[#This Row],[Rank Sharpe]])/3</f>
        <v>380.33333333333331</v>
      </c>
    </row>
    <row r="382" spans="1:48" x14ac:dyDescent="0.3">
      <c r="A382" t="s">
        <v>1947</v>
      </c>
      <c r="B382" t="s">
        <v>1948</v>
      </c>
      <c r="C382" t="s">
        <v>622</v>
      </c>
      <c r="D382" t="s">
        <v>471</v>
      </c>
      <c r="E382">
        <v>3548.4121691699902</v>
      </c>
      <c r="F382">
        <v>570.75</v>
      </c>
      <c r="G382">
        <v>6.7557988432642997</v>
      </c>
      <c r="H382">
        <f>(Table2[[#This Row],[1Y Return vs Nifty]]-AVERAGE(Table2[1Y Return vs Nifty]))/_xlfn.STDEV.P(Table2[1Y Return vs Nifty])</f>
        <v>-0.38864273198738675</v>
      </c>
      <c r="I382">
        <v>1.0531747389394499</v>
      </c>
      <c r="J382">
        <f>(Table2[[#This Row],[1M Return vs Nifty]]-AVERAGE(Table2[1M Return vs Nifty]))/_xlfn.STDEV.P(Table2[1M Return vs Nifty])</f>
        <v>-0.13753110147146877</v>
      </c>
      <c r="K382">
        <v>37.795954439135301</v>
      </c>
      <c r="L382">
        <f>(Table2[[#This Row],[6M Return vs Nifty]]-AVERAGE(Table2[6M Return vs Nifty]))/_xlfn.STDEV.P(Table2[6M Return vs Nifty])</f>
        <v>1.0212591045921517</v>
      </c>
      <c r="M382">
        <v>0.53829052548225098</v>
      </c>
      <c r="N382">
        <f>(Table2[[#This Row],[1W Return vs Nifty]]-AVERAGE(Table2[1W Return vs Nifty]))/_xlfn.STDEV.P(Table2[1W Return vs Nifty])</f>
        <v>-0.4996456853848833</v>
      </c>
      <c r="O382">
        <v>566.97</v>
      </c>
      <c r="P382">
        <v>549.64581675897102</v>
      </c>
      <c r="Q382">
        <v>475.98048849799602</v>
      </c>
      <c r="R382">
        <v>43.801166432097403</v>
      </c>
      <c r="S382" s="2">
        <f>(Table2[[#This Row],[Close Price]]-Table2[[#This Row],[20D EMA]])/Table2[[#This Row],[20D EMA]]</f>
        <v>6.6670194190168305E-3</v>
      </c>
      <c r="T382" s="2">
        <f>(Table2[[#This Row],[Close Price]]-Table2[[#This Row],[50D EMA]])/Table2[[#This Row],[50D EMA]]</f>
        <v>3.8395968089908195E-2</v>
      </c>
      <c r="U382" s="2">
        <f>(Table2[[#This Row],[Close Price]]-Table2[[#This Row],[200D EMA]])/Table2[[#This Row],[200D EMA]]</f>
        <v>0.19910377377244734</v>
      </c>
      <c r="V382">
        <v>0.22324853610206999</v>
      </c>
      <c r="W382">
        <v>558.85</v>
      </c>
      <c r="X382">
        <v>574.45000000000005</v>
      </c>
      <c r="Y382">
        <v>557.54999999999995</v>
      </c>
      <c r="Z382">
        <v>576.79999999999995</v>
      </c>
      <c r="AA382">
        <v>534.79999999999995</v>
      </c>
      <c r="AB382">
        <v>614.15</v>
      </c>
      <c r="AC382" s="2">
        <f>(Table2[[#This Row],[Close Price]]/Table2[[#This Row],[Day Low]])-1</f>
        <v>2.1293728191822403E-2</v>
      </c>
      <c r="AD382" s="2">
        <f>(Table2[[#This Row],[Day High]]/Table2[[#This Row],[Close Price]])-1</f>
        <v>6.4826982041175096E-3</v>
      </c>
      <c r="AE382" s="2">
        <f>(Table2[[#This Row],[Close Price]]/Table2[[#This Row],[Current Week Low]])-1</f>
        <v>2.3675006725854209E-2</v>
      </c>
      <c r="AF382" s="2">
        <f>(Table2[[#This Row],[Current Week High]]/Table2[[#This Row],[Close Price]])-1</f>
        <v>1.0600087604029751E-2</v>
      </c>
      <c r="AG382" s="2">
        <f>(Table2[[#This Row],[Close Price]]/Table2[[#This Row],[Current Month Low]])-1</f>
        <v>6.722139117427095E-2</v>
      </c>
      <c r="AH382" s="2">
        <f>(Table2[[#This Row],[Current Month High]]/Table2[[#This Row],[Close Price]])-1</f>
        <v>7.6040297853701144E-2</v>
      </c>
      <c r="AI382">
        <v>8.4362680683311293</v>
      </c>
      <c r="AJ382">
        <v>73.480243161094194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0.11</v>
      </c>
      <c r="AM382" t="s">
        <v>10656</v>
      </c>
      <c r="AN382">
        <v>-0.26</v>
      </c>
      <c r="AO382" t="s">
        <v>10655</v>
      </c>
      <c r="AP382">
        <v>-2.4122313682297E-2</v>
      </c>
      <c r="AQ382">
        <f>(Table2[[#This Row],[Sharpe Ratio]]-AVERAGE(Table2[Sharpe Ratio]))/_xlfn.STDEV.P(Table2[Sharpe Ratio])</f>
        <v>-1.0424541009649886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-1.0470145152165755</v>
      </c>
      <c r="AS382">
        <f>_xlfn.RANK.AVG(Table2[[#This Row],[1Y Return vs Nifty Z-Score]],Table2[1Y Return vs Nifty Z-Score])</f>
        <v>420</v>
      </c>
      <c r="AT382">
        <f>_xlfn.RANK.AVG(Table2[[#This Row],[6M Return vs Nifty Z-Score]],Table2[6M Return vs Nifty Z-Score])</f>
        <v>101</v>
      </c>
      <c r="AU382">
        <f>_xlfn.RANK.AVG(Table2[[#This Row],[Sharpe Ratio Z-Score]],Table2[Sharpe Ratio Z-Score])</f>
        <v>622</v>
      </c>
      <c r="AV382">
        <f>(Table2[[#This Row],[Rank 1Y]]+Table2[[#This Row],[Rank 6M]]+Table2[[#This Row],[Rank Sharpe]])/3</f>
        <v>381</v>
      </c>
    </row>
    <row r="383" spans="1:48" x14ac:dyDescent="0.3">
      <c r="A383" t="s">
        <v>1240</v>
      </c>
      <c r="B383" t="s">
        <v>1241</v>
      </c>
      <c r="C383" t="s">
        <v>10624</v>
      </c>
      <c r="D383" t="s">
        <v>378</v>
      </c>
      <c r="E383">
        <v>9441.1281182900002</v>
      </c>
      <c r="F383">
        <v>237.77</v>
      </c>
      <c r="G383">
        <v>17.626948901427198</v>
      </c>
      <c r="H383">
        <f>(Table2[[#This Row],[1Y Return vs Nifty]]-AVERAGE(Table2[1Y Return vs Nifty]))/_xlfn.STDEV.P(Table2[1Y Return vs Nifty])</f>
        <v>-0.21913275350095351</v>
      </c>
      <c r="I383">
        <v>-7.3858505360090403</v>
      </c>
      <c r="J383">
        <f>(Table2[[#This Row],[1M Return vs Nifty]]-AVERAGE(Table2[1M Return vs Nifty]))/_xlfn.STDEV.P(Table2[1M Return vs Nifty])</f>
        <v>-0.86141356675379643</v>
      </c>
      <c r="K383">
        <v>-8.8658643062823206</v>
      </c>
      <c r="L383">
        <f>(Table2[[#This Row],[6M Return vs Nifty]]-AVERAGE(Table2[6M Return vs Nifty]))/_xlfn.STDEV.P(Table2[6M Return vs Nifty])</f>
        <v>-0.56093938418973555</v>
      </c>
      <c r="M383">
        <v>3.6871927805418498</v>
      </c>
      <c r="N383">
        <f>(Table2[[#This Row],[1W Return vs Nifty]]-AVERAGE(Table2[1W Return vs Nifty]))/_xlfn.STDEV.P(Table2[1W Return vs Nifty])</f>
        <v>0.19091692816550643</v>
      </c>
      <c r="O383">
        <v>232.16</v>
      </c>
      <c r="P383">
        <v>234.19545098976101</v>
      </c>
      <c r="Q383">
        <v>224.272480201121</v>
      </c>
      <c r="R383">
        <v>64.5722749430861</v>
      </c>
      <c r="S383" s="2">
        <f>(Table2[[#This Row],[Close Price]]-Table2[[#This Row],[20D EMA]])/Table2[[#This Row],[20D EMA]]</f>
        <v>2.4164369400413568E-2</v>
      </c>
      <c r="T383" s="2">
        <f>(Table2[[#This Row],[Close Price]]-Table2[[#This Row],[50D EMA]])/Table2[[#This Row],[50D EMA]]</f>
        <v>1.5263101802926459E-2</v>
      </c>
      <c r="U383" s="2">
        <f>(Table2[[#This Row],[Close Price]]-Table2[[#This Row],[200D EMA]])/Table2[[#This Row],[200D EMA]]</f>
        <v>6.018357574132515E-2</v>
      </c>
      <c r="V383">
        <v>0.38962249346355199</v>
      </c>
      <c r="W383">
        <v>237.02</v>
      </c>
      <c r="X383">
        <v>246.9</v>
      </c>
      <c r="Y383">
        <v>223.65</v>
      </c>
      <c r="Z383">
        <v>246.9</v>
      </c>
      <c r="AA383">
        <v>220.09</v>
      </c>
      <c r="AB383">
        <v>247.6</v>
      </c>
      <c r="AC383" s="2">
        <f>(Table2[[#This Row],[Close Price]]/Table2[[#This Row],[Day Low]])-1</f>
        <v>3.1642899333390595E-3</v>
      </c>
      <c r="AD383" s="2">
        <f>(Table2[[#This Row],[Day High]]/Table2[[#This Row],[Close Price]])-1</f>
        <v>3.8398452285822504E-2</v>
      </c>
      <c r="AE383" s="2">
        <f>(Table2[[#This Row],[Close Price]]/Table2[[#This Row],[Current Week Low]])-1</f>
        <v>6.3134361725911026E-2</v>
      </c>
      <c r="AF383" s="2">
        <f>(Table2[[#This Row],[Current Week High]]/Table2[[#This Row],[Close Price]])-1</f>
        <v>3.8398452285822504E-2</v>
      </c>
      <c r="AG383" s="2">
        <f>(Table2[[#This Row],[Close Price]]/Table2[[#This Row],[Current Month Low]])-1</f>
        <v>8.0330773774365039E-2</v>
      </c>
      <c r="AH383" s="2">
        <f>(Table2[[#This Row],[Current Month High]]/Table2[[#This Row],[Close Price]])-1</f>
        <v>4.1342473819236947E-2</v>
      </c>
      <c r="AI383">
        <v>35.530134163267</v>
      </c>
      <c r="AJ383">
        <v>46.230012300123001</v>
      </c>
      <c r="AK383" t="str">
        <f>IF(AND(Table2[[#This Row],[20D EMA]]&gt;Table2[[#This Row],[50D EMA]],Table2[[#This Row],[50D EMA]]&gt;Table2[[#This Row],[200D EMA]]),"Uptrend","Downtrend/NoTrend")</f>
        <v>Downtrend/NoTrend</v>
      </c>
      <c r="AL383">
        <v>0.06</v>
      </c>
      <c r="AM383" t="s">
        <v>10656</v>
      </c>
      <c r="AN383">
        <v>7.58</v>
      </c>
      <c r="AO383" t="s">
        <v>10656</v>
      </c>
      <c r="AP383">
        <v>8.551818423068E-2</v>
      </c>
      <c r="AQ383">
        <f>(Table2[[#This Row],[Sharpe Ratio]]-AVERAGE(Table2[Sharpe Ratio]))/_xlfn.STDEV.P(Table2[Sharpe Ratio])</f>
        <v>0.21988916945318254</v>
      </c>
      <c r="AR3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3">
        <f>_xlfn.RANK.AVG(Table2[[#This Row],[1Y Return vs Nifty Z-Score]],Table2[1Y Return vs Nifty Z-Score])</f>
        <v>359</v>
      </c>
      <c r="AT383">
        <f>_xlfn.RANK.AVG(Table2[[#This Row],[6M Return vs Nifty Z-Score]],Table2[6M Return vs Nifty Z-Score])</f>
        <v>510</v>
      </c>
      <c r="AU383">
        <f>_xlfn.RANK.AVG(Table2[[#This Row],[Sharpe Ratio Z-Score]],Table2[Sharpe Ratio Z-Score])</f>
        <v>279</v>
      </c>
      <c r="AV383">
        <f>(Table2[[#This Row],[Rank 1Y]]+Table2[[#This Row],[Rank 6M]]+Table2[[#This Row],[Rank Sharpe]])/3</f>
        <v>382.66666666666669</v>
      </c>
    </row>
    <row r="384" spans="1:48" x14ac:dyDescent="0.3">
      <c r="A384" t="s">
        <v>73</v>
      </c>
      <c r="B384" t="s">
        <v>74</v>
      </c>
      <c r="C384" t="s">
        <v>10619</v>
      </c>
      <c r="D384" t="s">
        <v>75</v>
      </c>
      <c r="E384">
        <v>329131.02479837998</v>
      </c>
      <c r="F384">
        <v>4901.5</v>
      </c>
      <c r="G384">
        <v>10.8230042388294</v>
      </c>
      <c r="H384">
        <f>(Table2[[#This Row],[1Y Return vs Nifty]]-AVERAGE(Table2[1Y Return vs Nifty]))/_xlfn.STDEV.P(Table2[1Y Return vs Nifty])</f>
        <v>-0.32522424402488576</v>
      </c>
      <c r="I384">
        <v>-1.1012793120476301</v>
      </c>
      <c r="J384">
        <f>(Table2[[#This Row],[1M Return vs Nifty]]-AVERAGE(Table2[1M Return vs Nifty]))/_xlfn.STDEV.P(Table2[1M Return vs Nifty])</f>
        <v>-0.32233579857264488</v>
      </c>
      <c r="K384">
        <v>15.8728887934617</v>
      </c>
      <c r="L384">
        <f>(Table2[[#This Row],[6M Return vs Nifty]]-AVERAGE(Table2[6M Return vs Nifty]))/_xlfn.STDEV.P(Table2[6M Return vs Nifty])</f>
        <v>0.27789670966927377</v>
      </c>
      <c r="M384">
        <v>0.85351116169149799</v>
      </c>
      <c r="N384">
        <f>(Table2[[#This Row],[1W Return vs Nifty]]-AVERAGE(Table2[1W Return vs Nifty]))/_xlfn.STDEV.P(Table2[1W Return vs Nifty])</f>
        <v>-0.43051696408656082</v>
      </c>
      <c r="O384">
        <v>4991.8900000000003</v>
      </c>
      <c r="P384">
        <v>4910.0447245554697</v>
      </c>
      <c r="Q384">
        <v>4460.7604390919296</v>
      </c>
      <c r="R384">
        <v>56.5751619483732</v>
      </c>
      <c r="S384" s="2">
        <f>(Table2[[#This Row],[Close Price]]-Table2[[#This Row],[20D EMA]])/Table2[[#This Row],[20D EMA]]</f>
        <v>-1.8107370154390484E-2</v>
      </c>
      <c r="T384" s="2">
        <f>(Table2[[#This Row],[Close Price]]-Table2[[#This Row],[50D EMA]])/Table2[[#This Row],[50D EMA]]</f>
        <v>-1.7402539151500809E-3</v>
      </c>
      <c r="U384" s="2">
        <f>(Table2[[#This Row],[Close Price]]-Table2[[#This Row],[200D EMA]])/Table2[[#This Row],[200D EMA]]</f>
        <v>9.8803683122196784E-2</v>
      </c>
      <c r="V384">
        <v>0.63137627692949305</v>
      </c>
      <c r="W384">
        <v>4880</v>
      </c>
      <c r="X384">
        <v>5088.8</v>
      </c>
      <c r="Y384">
        <v>4880</v>
      </c>
      <c r="Z384">
        <v>5164</v>
      </c>
      <c r="AA384">
        <v>4801</v>
      </c>
      <c r="AB384">
        <v>5164</v>
      </c>
      <c r="AC384" s="2">
        <f>(Table2[[#This Row],[Close Price]]/Table2[[#This Row],[Day Low]])-1</f>
        <v>4.4057377049180335E-3</v>
      </c>
      <c r="AD384" s="2">
        <f>(Table2[[#This Row],[Day High]]/Table2[[#This Row],[Close Price]])-1</f>
        <v>3.8212792002448204E-2</v>
      </c>
      <c r="AE384" s="2">
        <f>(Table2[[#This Row],[Close Price]]/Table2[[#This Row],[Current Week Low]])-1</f>
        <v>4.4057377049180335E-3</v>
      </c>
      <c r="AF384" s="2">
        <f>(Table2[[#This Row],[Current Week High]]/Table2[[#This Row],[Close Price]])-1</f>
        <v>5.3555034173212279E-2</v>
      </c>
      <c r="AG384" s="2">
        <f>(Table2[[#This Row],[Close Price]]/Table2[[#This Row],[Current Month Low]])-1</f>
        <v>2.0933138929389639E-2</v>
      </c>
      <c r="AH384" s="2">
        <f>(Table2[[#This Row],[Current Month High]]/Table2[[#This Row],[Close Price]])-1</f>
        <v>5.3555034173212279E-2</v>
      </c>
      <c r="AI384">
        <v>6.4776088952361404</v>
      </c>
      <c r="AJ384">
        <v>38.8507244939873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-0.06</v>
      </c>
      <c r="AM384" t="s">
        <v>10655</v>
      </c>
      <c r="AN384">
        <v>-0.17</v>
      </c>
      <c r="AO384" t="s">
        <v>10655</v>
      </c>
      <c r="AP384">
        <v>5.8663498441119998E-3</v>
      </c>
      <c r="AQ384">
        <f>(Table2[[#This Row],[Sharpe Ratio]]-AVERAGE(Table2[Sharpe Ratio]))/_xlfn.STDEV.P(Table2[Sharpe Ratio])</f>
        <v>-0.69718033523068812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-1.4973606322455058</v>
      </c>
      <c r="AS384">
        <f>_xlfn.RANK.AVG(Table2[[#This Row],[1Y Return vs Nifty Z-Score]],Table2[1Y Return vs Nifty Z-Score])</f>
        <v>393</v>
      </c>
      <c r="AT384">
        <f>_xlfn.RANK.AVG(Table2[[#This Row],[6M Return vs Nifty Z-Score]],Table2[6M Return vs Nifty Z-Score])</f>
        <v>244</v>
      </c>
      <c r="AU384">
        <f>_xlfn.RANK.AVG(Table2[[#This Row],[Sharpe Ratio Z-Score]],Table2[Sharpe Ratio Z-Score])</f>
        <v>515</v>
      </c>
      <c r="AV384">
        <f>(Table2[[#This Row],[Rank 1Y]]+Table2[[#This Row],[Rank 6M]]+Table2[[#This Row],[Rank Sharpe]])/3</f>
        <v>384</v>
      </c>
    </row>
    <row r="385" spans="1:48" x14ac:dyDescent="0.3">
      <c r="A385" t="s">
        <v>936</v>
      </c>
      <c r="B385" t="s">
        <v>937</v>
      </c>
      <c r="C385" t="s">
        <v>10615</v>
      </c>
      <c r="D385" t="s">
        <v>51</v>
      </c>
      <c r="E385">
        <v>15798.3157733399</v>
      </c>
      <c r="F385">
        <v>6856.4</v>
      </c>
      <c r="G385">
        <v>25.451921392665799</v>
      </c>
      <c r="H385">
        <f>(Table2[[#This Row],[1Y Return vs Nifty]]-AVERAGE(Table2[1Y Return vs Nifty]))/_xlfn.STDEV.P(Table2[1Y Return vs Nifty])</f>
        <v>-9.7120738990049471E-2</v>
      </c>
      <c r="I385">
        <v>6.1974454490516404</v>
      </c>
      <c r="J385">
        <f>(Table2[[#This Row],[1M Return vs Nifty]]-AVERAGE(Table2[1M Return vs Nifty]))/_xlfn.STDEV.P(Table2[1M Return vs Nifty])</f>
        <v>0.30373400230420539</v>
      </c>
      <c r="K385">
        <v>8.2525465060873593</v>
      </c>
      <c r="L385">
        <f>(Table2[[#This Row],[6M Return vs Nifty]]-AVERAGE(Table2[6M Return vs Nifty]))/_xlfn.STDEV.P(Table2[6M Return vs Nifty])</f>
        <v>1.9507851813868649E-2</v>
      </c>
      <c r="M385">
        <v>0.65708353355540094</v>
      </c>
      <c r="N385">
        <f>(Table2[[#This Row],[1W Return vs Nifty]]-AVERAGE(Table2[1W Return vs Nifty]))/_xlfn.STDEV.P(Table2[1W Return vs Nifty])</f>
        <v>-0.47359406374604196</v>
      </c>
      <c r="O385">
        <v>6701.41</v>
      </c>
      <c r="P385">
        <v>6468.3370780209498</v>
      </c>
      <c r="Q385">
        <v>5673.9827852800299</v>
      </c>
      <c r="R385">
        <v>72.908552936411198</v>
      </c>
      <c r="S385" s="2">
        <f>(Table2[[#This Row],[Close Price]]-Table2[[#This Row],[20D EMA]])/Table2[[#This Row],[20D EMA]]</f>
        <v>2.3127968591684405E-2</v>
      </c>
      <c r="T385" s="2">
        <f>(Table2[[#This Row],[Close Price]]-Table2[[#This Row],[50D EMA]])/Table2[[#This Row],[50D EMA]]</f>
        <v>5.9994233030567647E-2</v>
      </c>
      <c r="U385" s="2">
        <f>(Table2[[#This Row],[Close Price]]-Table2[[#This Row],[200D EMA]])/Table2[[#This Row],[200D EMA]]</f>
        <v>0.20839280968343887</v>
      </c>
      <c r="V385">
        <v>0.53573799867347105</v>
      </c>
      <c r="W385">
        <v>6809.1</v>
      </c>
      <c r="X385">
        <v>6906.7</v>
      </c>
      <c r="Y385">
        <v>6666</v>
      </c>
      <c r="Z385">
        <v>7033.65</v>
      </c>
      <c r="AA385">
        <v>6382.35</v>
      </c>
      <c r="AB385">
        <v>7033.65</v>
      </c>
      <c r="AC385" s="2">
        <f>(Table2[[#This Row],[Close Price]]/Table2[[#This Row],[Day Low]])-1</f>
        <v>6.9465861861330858E-3</v>
      </c>
      <c r="AD385" s="2">
        <f>(Table2[[#This Row],[Day High]]/Table2[[#This Row],[Close Price]])-1</f>
        <v>7.336211422904082E-3</v>
      </c>
      <c r="AE385" s="2">
        <f>(Table2[[#This Row],[Close Price]]/Table2[[#This Row],[Current Week Low]])-1</f>
        <v>2.8562856285628602E-2</v>
      </c>
      <c r="AF385" s="2">
        <f>(Table2[[#This Row],[Current Week High]]/Table2[[#This Row],[Close Price]])-1</f>
        <v>2.5851758940551806E-2</v>
      </c>
      <c r="AG385" s="2">
        <f>(Table2[[#This Row],[Close Price]]/Table2[[#This Row],[Current Month Low]])-1</f>
        <v>7.427514943555269E-2</v>
      </c>
      <c r="AH385" s="2">
        <f>(Table2[[#This Row],[Current Month High]]/Table2[[#This Row],[Close Price]])-1</f>
        <v>2.5851758940551806E-2</v>
      </c>
      <c r="AI385">
        <v>9.9644128113879091</v>
      </c>
      <c r="AJ385">
        <v>55.6915333996117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-0.34</v>
      </c>
      <c r="AM385" t="s">
        <v>10655</v>
      </c>
      <c r="AN385">
        <v>5.2</v>
      </c>
      <c r="AO385" t="s">
        <v>10656</v>
      </c>
      <c r="AP385">
        <v>3.4948513480229999E-3</v>
      </c>
      <c r="AQ385">
        <f>(Table2[[#This Row],[Sharpe Ratio]]-AVERAGE(Table2[Sharpe Ratio]))/_xlfn.STDEV.P(Table2[Sharpe Ratio])</f>
        <v>-0.72448452687820186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-0.97195747549621925</v>
      </c>
      <c r="AS385">
        <f>_xlfn.RANK.AVG(Table2[[#This Row],[1Y Return vs Nifty Z-Score]],Table2[1Y Return vs Nifty Z-Score])</f>
        <v>322</v>
      </c>
      <c r="AT385">
        <f>_xlfn.RANK.AVG(Table2[[#This Row],[6M Return vs Nifty Z-Score]],Table2[6M Return vs Nifty Z-Score])</f>
        <v>307</v>
      </c>
      <c r="AU385">
        <f>_xlfn.RANK.AVG(Table2[[#This Row],[Sharpe Ratio Z-Score]],Table2[Sharpe Ratio Z-Score])</f>
        <v>523</v>
      </c>
      <c r="AV385">
        <f>(Table2[[#This Row],[Rank 1Y]]+Table2[[#This Row],[Rank 6M]]+Table2[[#This Row],[Rank Sharpe]])/3</f>
        <v>384</v>
      </c>
    </row>
    <row r="386" spans="1:48" x14ac:dyDescent="0.3">
      <c r="A386" t="s">
        <v>521</v>
      </c>
      <c r="B386" t="s">
        <v>522</v>
      </c>
      <c r="C386" t="s">
        <v>10624</v>
      </c>
      <c r="D386" t="s">
        <v>303</v>
      </c>
      <c r="E386">
        <v>40250.95032951</v>
      </c>
      <c r="F386">
        <v>2821.05</v>
      </c>
      <c r="G386">
        <v>13.836935774736199</v>
      </c>
      <c r="H386">
        <f>(Table2[[#This Row],[1Y Return vs Nifty]]-AVERAGE(Table2[1Y Return vs Nifty]))/_xlfn.STDEV.P(Table2[1Y Return vs Nifty])</f>
        <v>-0.27822908094850751</v>
      </c>
      <c r="I386">
        <v>1.50973975474253</v>
      </c>
      <c r="J386">
        <f>(Table2[[#This Row],[1M Return vs Nifty]]-AVERAGE(Table2[1M Return vs Nifty]))/_xlfn.STDEV.P(Table2[1M Return vs Nifty])</f>
        <v>-9.8367880787405132E-2</v>
      </c>
      <c r="K386">
        <v>10.6070292638688</v>
      </c>
      <c r="L386">
        <f>(Table2[[#This Row],[6M Return vs Nifty]]-AVERAGE(Table2[6M Return vs Nifty]))/_xlfn.STDEV.P(Table2[6M Return vs Nifty])</f>
        <v>9.9343125306945709E-2</v>
      </c>
      <c r="M386">
        <v>1.5997214603766701</v>
      </c>
      <c r="N386">
        <f>(Table2[[#This Row],[1W Return vs Nifty]]-AVERAGE(Table2[1W Return vs Nifty]))/_xlfn.STDEV.P(Table2[1W Return vs Nifty])</f>
        <v>-0.26687106707903485</v>
      </c>
      <c r="O386">
        <v>2918.28</v>
      </c>
      <c r="P386">
        <v>2795.9488115909899</v>
      </c>
      <c r="Q386">
        <v>2464.2340357283001</v>
      </c>
      <c r="R386">
        <v>51.832558532826901</v>
      </c>
      <c r="S386" s="2">
        <f>(Table2[[#This Row],[Close Price]]-Table2[[#This Row],[20D EMA]])/Table2[[#This Row],[20D EMA]]</f>
        <v>-3.3317570623792099E-2</v>
      </c>
      <c r="T386" s="2">
        <f>(Table2[[#This Row],[Close Price]]-Table2[[#This Row],[50D EMA]])/Table2[[#This Row],[50D EMA]]</f>
        <v>8.9776995576420771E-3</v>
      </c>
      <c r="U386" s="2">
        <f>(Table2[[#This Row],[Close Price]]-Table2[[#This Row],[200D EMA]])/Table2[[#This Row],[200D EMA]]</f>
        <v>0.14479792061075228</v>
      </c>
      <c r="V386">
        <v>0.91177510349130997</v>
      </c>
      <c r="W386">
        <v>2783.45</v>
      </c>
      <c r="X386">
        <v>2949.15</v>
      </c>
      <c r="Y386">
        <v>2783.45</v>
      </c>
      <c r="Z386">
        <v>3093.75</v>
      </c>
      <c r="AA386">
        <v>2783.45</v>
      </c>
      <c r="AB386">
        <v>3169</v>
      </c>
      <c r="AC386" s="2">
        <f>(Table2[[#This Row],[Close Price]]/Table2[[#This Row],[Day Low]])-1</f>
        <v>1.3508415814906138E-2</v>
      </c>
      <c r="AD386" s="2">
        <f>(Table2[[#This Row],[Day High]]/Table2[[#This Row],[Close Price]])-1</f>
        <v>4.5408624448343593E-2</v>
      </c>
      <c r="AE386" s="2">
        <f>(Table2[[#This Row],[Close Price]]/Table2[[#This Row],[Current Week Low]])-1</f>
        <v>1.3508415814906138E-2</v>
      </c>
      <c r="AF386" s="2">
        <f>(Table2[[#This Row],[Current Week High]]/Table2[[#This Row],[Close Price]])-1</f>
        <v>9.6666134949752625E-2</v>
      </c>
      <c r="AG386" s="2">
        <f>(Table2[[#This Row],[Close Price]]/Table2[[#This Row],[Current Month Low]])-1</f>
        <v>1.3508415814906138E-2</v>
      </c>
      <c r="AH386" s="2">
        <f>(Table2[[#This Row],[Current Month High]]/Table2[[#This Row],[Close Price]])-1</f>
        <v>0.12334060013115677</v>
      </c>
      <c r="AI386">
        <v>12.3340600131156</v>
      </c>
      <c r="AJ386">
        <v>46.788250904076797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0.17</v>
      </c>
      <c r="AM386" t="s">
        <v>10656</v>
      </c>
      <c r="AN386">
        <v>-6.67</v>
      </c>
      <c r="AO386" t="s">
        <v>10655</v>
      </c>
      <c r="AP386">
        <v>1.7312963570281999E-2</v>
      </c>
      <c r="AQ386">
        <f>(Table2[[#This Row],[Sharpe Ratio]]-AVERAGE(Table2[Sharpe Ratio]))/_xlfn.STDEV.P(Table2[Sharpe Ratio])</f>
        <v>-0.56539001977831072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-1.1095149232863126</v>
      </c>
      <c r="AS386">
        <f>_xlfn.RANK.AVG(Table2[[#This Row],[1Y Return vs Nifty Z-Score]],Table2[1Y Return vs Nifty Z-Score])</f>
        <v>374</v>
      </c>
      <c r="AT386">
        <f>_xlfn.RANK.AVG(Table2[[#This Row],[6M Return vs Nifty Z-Score]],Table2[6M Return vs Nifty Z-Score])</f>
        <v>285</v>
      </c>
      <c r="AU386">
        <f>_xlfn.RANK.AVG(Table2[[#This Row],[Sharpe Ratio Z-Score]],Table2[Sharpe Ratio Z-Score])</f>
        <v>494</v>
      </c>
      <c r="AV386">
        <f>(Table2[[#This Row],[Rank 1Y]]+Table2[[#This Row],[Rank 6M]]+Table2[[#This Row],[Rank Sharpe]])/3</f>
        <v>384.33333333333331</v>
      </c>
    </row>
    <row r="387" spans="1:48" x14ac:dyDescent="0.3">
      <c r="A387" t="s">
        <v>543</v>
      </c>
      <c r="B387" t="s">
        <v>544</v>
      </c>
      <c r="C387" t="s">
        <v>10611</v>
      </c>
      <c r="D387" t="s">
        <v>545</v>
      </c>
      <c r="E387">
        <v>37533.548804999999</v>
      </c>
      <c r="F387">
        <v>672.6</v>
      </c>
      <c r="G387">
        <v>31.342259859556599</v>
      </c>
      <c r="H387">
        <f>(Table2[[#This Row],[1Y Return vs Nifty]]-AVERAGE(Table2[1Y Return vs Nifty]))/_xlfn.STDEV.P(Table2[1Y Return vs Nifty])</f>
        <v>-5.274785115947608E-3</v>
      </c>
      <c r="I387">
        <v>-16.138587775859602</v>
      </c>
      <c r="J387">
        <f>(Table2[[#This Row],[1M Return vs Nifty]]-AVERAGE(Table2[1M Return vs Nifty]))/_xlfn.STDEV.P(Table2[1M Return vs Nifty])</f>
        <v>-1.612205607863086</v>
      </c>
      <c r="K387">
        <v>-7.0346389925046804</v>
      </c>
      <c r="L387">
        <f>(Table2[[#This Row],[6M Return vs Nifty]]-AVERAGE(Table2[6M Return vs Nifty]))/_xlfn.STDEV.P(Table2[6M Return vs Nifty])</f>
        <v>-0.49884660679745596</v>
      </c>
      <c r="M387">
        <v>3.7713370568369098</v>
      </c>
      <c r="N387">
        <f>(Table2[[#This Row],[1W Return vs Nifty]]-AVERAGE(Table2[1W Return vs Nifty]))/_xlfn.STDEV.P(Table2[1W Return vs Nifty])</f>
        <v>0.20936999105758497</v>
      </c>
      <c r="O387">
        <v>689.61</v>
      </c>
      <c r="P387">
        <v>707.94522950720295</v>
      </c>
      <c r="Q387">
        <v>634.24291876940504</v>
      </c>
      <c r="R387">
        <v>51.852224845802297</v>
      </c>
      <c r="S387" s="2">
        <f>(Table2[[#This Row],[Close Price]]-Table2[[#This Row],[20D EMA]])/Table2[[#This Row],[20D EMA]]</f>
        <v>-2.466611563057379E-2</v>
      </c>
      <c r="T387" s="2">
        <f>(Table2[[#This Row],[Close Price]]-Table2[[#This Row],[50D EMA]])/Table2[[#This Row],[50D EMA]]</f>
        <v>-4.9926502833851374E-2</v>
      </c>
      <c r="U387" s="2">
        <f>(Table2[[#This Row],[Close Price]]-Table2[[#This Row],[200D EMA]])/Table2[[#This Row],[200D EMA]]</f>
        <v>6.0476956218947817E-2</v>
      </c>
      <c r="V387">
        <v>0.77792730334253501</v>
      </c>
      <c r="W387">
        <v>670.65</v>
      </c>
      <c r="X387">
        <v>678.85</v>
      </c>
      <c r="Y387">
        <v>654.35</v>
      </c>
      <c r="Z387">
        <v>685.5</v>
      </c>
      <c r="AA387">
        <v>626.35</v>
      </c>
      <c r="AB387">
        <v>778.85</v>
      </c>
      <c r="AC387" s="2">
        <f>(Table2[[#This Row],[Close Price]]/Table2[[#This Row],[Day Low]])-1</f>
        <v>2.9076269290986279E-3</v>
      </c>
      <c r="AD387" s="2">
        <f>(Table2[[#This Row],[Day High]]/Table2[[#This Row],[Close Price]])-1</f>
        <v>9.2922985429675364E-3</v>
      </c>
      <c r="AE387" s="2">
        <f>(Table2[[#This Row],[Close Price]]/Table2[[#This Row],[Current Week Low]])-1</f>
        <v>2.7890272789791393E-2</v>
      </c>
      <c r="AF387" s="2">
        <f>(Table2[[#This Row],[Current Week High]]/Table2[[#This Row],[Close Price]])-1</f>
        <v>1.9179304192685098E-2</v>
      </c>
      <c r="AG387" s="2">
        <f>(Table2[[#This Row],[Close Price]]/Table2[[#This Row],[Current Month Low]])-1</f>
        <v>7.3840504510257921E-2</v>
      </c>
      <c r="AH387" s="2">
        <f>(Table2[[#This Row],[Current Month High]]/Table2[[#This Row],[Close Price]])-1</f>
        <v>0.15796907523044901</v>
      </c>
      <c r="AI387">
        <v>22.918525126375201</v>
      </c>
      <c r="AJ387">
        <v>61.682692307692299</v>
      </c>
      <c r="AK387" t="str">
        <f>IF(AND(Table2[[#This Row],[20D EMA]]&gt;Table2[[#This Row],[50D EMA]],Table2[[#This Row],[50D EMA]]&gt;Table2[[#This Row],[200D EMA]]),"Uptrend","Downtrend/NoTrend")</f>
        <v>Downtrend/NoTrend</v>
      </c>
      <c r="AL387">
        <v>0.04</v>
      </c>
      <c r="AM387" t="s">
        <v>10656</v>
      </c>
      <c r="AN387">
        <v>3.18</v>
      </c>
      <c r="AO387" t="s">
        <v>10656</v>
      </c>
      <c r="AP387">
        <v>5.7266550959323002E-2</v>
      </c>
      <c r="AQ387">
        <f>(Table2[[#This Row],[Sharpe Ratio]]-AVERAGE(Table2[Sharpe Ratio]))/_xlfn.STDEV.P(Table2[Sharpe Ratio])</f>
        <v>-0.10538533966776259</v>
      </c>
      <c r="AR3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7">
        <f>_xlfn.RANK.AVG(Table2[[#This Row],[1Y Return vs Nifty Z-Score]],Table2[1Y Return vs Nifty Z-Score])</f>
        <v>293</v>
      </c>
      <c r="AT387">
        <f>_xlfn.RANK.AVG(Table2[[#This Row],[6M Return vs Nifty Z-Score]],Table2[6M Return vs Nifty Z-Score])</f>
        <v>489</v>
      </c>
      <c r="AU387">
        <f>_xlfn.RANK.AVG(Table2[[#This Row],[Sharpe Ratio Z-Score]],Table2[Sharpe Ratio Z-Score])</f>
        <v>373</v>
      </c>
      <c r="AV387">
        <f>(Table2[[#This Row],[Rank 1Y]]+Table2[[#This Row],[Rank 6M]]+Table2[[#This Row],[Rank Sharpe]])/3</f>
        <v>385</v>
      </c>
    </row>
    <row r="388" spans="1:48" x14ac:dyDescent="0.3">
      <c r="A388" t="s">
        <v>387</v>
      </c>
      <c r="B388" t="s">
        <v>388</v>
      </c>
      <c r="C388" t="s">
        <v>10611</v>
      </c>
      <c r="D388" t="s">
        <v>34</v>
      </c>
      <c r="E388">
        <v>62768.780423999997</v>
      </c>
      <c r="F388">
        <v>51.86</v>
      </c>
      <c r="G388">
        <v>28.539986938083501</v>
      </c>
      <c r="H388">
        <f>(Table2[[#This Row],[1Y Return vs Nifty]]-AVERAGE(Table2[1Y Return vs Nifty]))/_xlfn.STDEV.P(Table2[1Y Return vs Nifty])</f>
        <v>-4.8969630655803113E-2</v>
      </c>
      <c r="I388">
        <v>-7.9893216990887499</v>
      </c>
      <c r="J388">
        <f>(Table2[[#This Row],[1M Return vs Nifty]]-AVERAGE(Table2[1M Return vs Nifty]))/_xlfn.STDEV.P(Table2[1M Return vs Nifty])</f>
        <v>-0.91317809867832</v>
      </c>
      <c r="K388">
        <v>-24.150709406683401</v>
      </c>
      <c r="L388">
        <f>(Table2[[#This Row],[6M Return vs Nifty]]-AVERAGE(Table2[6M Return vs Nifty]))/_xlfn.STDEV.P(Table2[6M Return vs Nifty])</f>
        <v>-1.0792144851039014</v>
      </c>
      <c r="M388">
        <v>2.8524943807550298</v>
      </c>
      <c r="N388">
        <f>(Table2[[#This Row],[1W Return vs Nifty]]-AVERAGE(Table2[1W Return vs Nifty]))/_xlfn.STDEV.P(Table2[1W Return vs Nifty])</f>
        <v>7.8653559685774848E-3</v>
      </c>
      <c r="O388">
        <v>52.6</v>
      </c>
      <c r="P388">
        <v>53.7755374970764</v>
      </c>
      <c r="Q388">
        <v>49.7658912241968</v>
      </c>
      <c r="R388">
        <v>52.985122812065001</v>
      </c>
      <c r="S388" s="2">
        <f>(Table2[[#This Row],[Close Price]]-Table2[[#This Row],[20D EMA]])/Table2[[#This Row],[20D EMA]]</f>
        <v>-1.4068441064638821E-2</v>
      </c>
      <c r="T388" s="2">
        <f>(Table2[[#This Row],[Close Price]]-Table2[[#This Row],[50D EMA]])/Table2[[#This Row],[50D EMA]]</f>
        <v>-3.5620982815477049E-2</v>
      </c>
      <c r="U388" s="2">
        <f>(Table2[[#This Row],[Close Price]]-Table2[[#This Row],[200D EMA]])/Table2[[#This Row],[200D EMA]]</f>
        <v>4.2079197705295349E-2</v>
      </c>
      <c r="V388">
        <v>0.32224083054811098</v>
      </c>
      <c r="W388">
        <v>51.55</v>
      </c>
      <c r="X388">
        <v>52.7</v>
      </c>
      <c r="Y388">
        <v>51.19</v>
      </c>
      <c r="Z388">
        <v>53.05</v>
      </c>
      <c r="AA388">
        <v>49.6</v>
      </c>
      <c r="AB388">
        <v>57.34</v>
      </c>
      <c r="AC388" s="2">
        <f>(Table2[[#This Row],[Close Price]]/Table2[[#This Row],[Day Low]])-1</f>
        <v>6.0135790494666441E-3</v>
      </c>
      <c r="AD388" s="2">
        <f>(Table2[[#This Row],[Day High]]/Table2[[#This Row],[Close Price]])-1</f>
        <v>1.6197454685692225E-2</v>
      </c>
      <c r="AE388" s="2">
        <f>(Table2[[#This Row],[Close Price]]/Table2[[#This Row],[Current Week Low]])-1</f>
        <v>1.3088493846454385E-2</v>
      </c>
      <c r="AF388" s="2">
        <f>(Table2[[#This Row],[Current Week High]]/Table2[[#This Row],[Close Price]])-1</f>
        <v>2.2946394138063875E-2</v>
      </c>
      <c r="AG388" s="2">
        <f>(Table2[[#This Row],[Close Price]]/Table2[[#This Row],[Current Month Low]])-1</f>
        <v>4.5564516129032118E-2</v>
      </c>
      <c r="AH388" s="2">
        <f>(Table2[[#This Row],[Current Month High]]/Table2[[#This Row],[Close Price]])-1</f>
        <v>0.10566910913999239</v>
      </c>
      <c r="AI388">
        <v>36.232163517161602</v>
      </c>
      <c r="AJ388">
        <v>71.155115511551102</v>
      </c>
      <c r="AK388" t="str">
        <f>IF(AND(Table2[[#This Row],[20D EMA]]&gt;Table2[[#This Row],[50D EMA]],Table2[[#This Row],[50D EMA]]&gt;Table2[[#This Row],[200D EMA]]),"Uptrend","Downtrend/NoTrend")</f>
        <v>Downtrend/NoTrend</v>
      </c>
      <c r="AL388">
        <v>-0.11</v>
      </c>
      <c r="AM388" t="s">
        <v>10655</v>
      </c>
      <c r="AN388">
        <v>2.59</v>
      </c>
      <c r="AO388" t="s">
        <v>10656</v>
      </c>
      <c r="AP388">
        <v>0.125805814586995</v>
      </c>
      <c r="AQ388">
        <f>(Table2[[#This Row],[Sharpe Ratio]]-AVERAGE(Table2[Sharpe Ratio]))/_xlfn.STDEV.P(Table2[Sharpe Ratio])</f>
        <v>0.6837398453389737</v>
      </c>
      <c r="AR3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8">
        <f>_xlfn.RANK.AVG(Table2[[#This Row],[1Y Return vs Nifty Z-Score]],Table2[1Y Return vs Nifty Z-Score])</f>
        <v>308</v>
      </c>
      <c r="AT388">
        <f>_xlfn.RANK.AVG(Table2[[#This Row],[6M Return vs Nifty Z-Score]],Table2[6M Return vs Nifty Z-Score])</f>
        <v>669</v>
      </c>
      <c r="AU388">
        <f>_xlfn.RANK.AVG(Table2[[#This Row],[Sharpe Ratio Z-Score]],Table2[Sharpe Ratio Z-Score])</f>
        <v>180</v>
      </c>
      <c r="AV388">
        <f>(Table2[[#This Row],[Rank 1Y]]+Table2[[#This Row],[Rank 6M]]+Table2[[#This Row],[Rank Sharpe]])/3</f>
        <v>385.66666666666669</v>
      </c>
    </row>
    <row r="389" spans="1:48" x14ac:dyDescent="0.3">
      <c r="A389" t="s">
        <v>1290</v>
      </c>
      <c r="B389" t="s">
        <v>1291</v>
      </c>
      <c r="C389" t="s">
        <v>10611</v>
      </c>
      <c r="D389" t="s">
        <v>21</v>
      </c>
      <c r="E389">
        <v>8896.2458474559899</v>
      </c>
      <c r="F389">
        <v>31.52</v>
      </c>
      <c r="G389">
        <v>94.306998646890605</v>
      </c>
      <c r="H389">
        <f>(Table2[[#This Row],[1Y Return vs Nifty]]-AVERAGE(Table2[1Y Return vs Nifty]))/_xlfn.STDEV.P(Table2[1Y Return vs Nifty])</f>
        <v>0.97651200470309718</v>
      </c>
      <c r="I389">
        <v>10.471702830164901</v>
      </c>
      <c r="J389">
        <f>(Table2[[#This Row],[1M Return vs Nifty]]-AVERAGE(Table2[1M Return vs Nifty]))/_xlfn.STDEV.P(Table2[1M Return vs Nifty])</f>
        <v>0.67037112797750631</v>
      </c>
      <c r="K389">
        <v>-20.389741917455101</v>
      </c>
      <c r="L389">
        <f>(Table2[[#This Row],[6M Return vs Nifty]]-AVERAGE(Table2[6M Return vs Nifty]))/_xlfn.STDEV.P(Table2[6M Return vs Nifty])</f>
        <v>-0.95168844266049146</v>
      </c>
      <c r="M389">
        <v>1.24172884876552</v>
      </c>
      <c r="N389">
        <f>(Table2[[#This Row],[1W Return vs Nifty]]-AVERAGE(Table2[1W Return vs Nifty]))/_xlfn.STDEV.P(Table2[1W Return vs Nifty])</f>
        <v>-0.34537979598883278</v>
      </c>
      <c r="O389">
        <v>31.29</v>
      </c>
      <c r="P389">
        <v>31.182588686433</v>
      </c>
      <c r="Q389">
        <v>29.191150351062099</v>
      </c>
      <c r="R389">
        <v>59.657786203815903</v>
      </c>
      <c r="S389" s="2">
        <f>(Table2[[#This Row],[Close Price]]-Table2[[#This Row],[20D EMA]])/Table2[[#This Row],[20D EMA]]</f>
        <v>7.3505912432087067E-3</v>
      </c>
      <c r="T389" s="2">
        <f>(Table2[[#This Row],[Close Price]]-Table2[[#This Row],[50D EMA]])/Table2[[#This Row],[50D EMA]]</f>
        <v>1.0820503613729836E-2</v>
      </c>
      <c r="U389" s="2">
        <f>(Table2[[#This Row],[Close Price]]-Table2[[#This Row],[200D EMA]])/Table2[[#This Row],[200D EMA]]</f>
        <v>7.9779303690687448E-2</v>
      </c>
      <c r="V389">
        <v>1.0255257317047599</v>
      </c>
      <c r="W389">
        <v>31.4</v>
      </c>
      <c r="X389">
        <v>32.880000000000003</v>
      </c>
      <c r="Y389">
        <v>30.81</v>
      </c>
      <c r="Z389">
        <v>33.17</v>
      </c>
      <c r="AA389">
        <v>30.26</v>
      </c>
      <c r="AB389">
        <v>34.19</v>
      </c>
      <c r="AC389" s="2">
        <f>(Table2[[#This Row],[Close Price]]/Table2[[#This Row],[Day Low]])-1</f>
        <v>3.8216560509554132E-3</v>
      </c>
      <c r="AD389" s="2">
        <f>(Table2[[#This Row],[Day High]]/Table2[[#This Row],[Close Price]])-1</f>
        <v>4.3147208121827596E-2</v>
      </c>
      <c r="AE389" s="2">
        <f>(Table2[[#This Row],[Close Price]]/Table2[[#This Row],[Current Week Low]])-1</f>
        <v>2.3044466082440707E-2</v>
      </c>
      <c r="AF389" s="2">
        <f>(Table2[[#This Row],[Current Week High]]/Table2[[#This Row],[Close Price]])-1</f>
        <v>5.2347715736040579E-2</v>
      </c>
      <c r="AG389" s="2">
        <f>(Table2[[#This Row],[Close Price]]/Table2[[#This Row],[Current Month Low]])-1</f>
        <v>4.1639127561136746E-2</v>
      </c>
      <c r="AH389" s="2">
        <f>(Table2[[#This Row],[Current Month High]]/Table2[[#This Row],[Close Price]])-1</f>
        <v>8.4708121827411054E-2</v>
      </c>
      <c r="AI389">
        <v>34.835025380710597</v>
      </c>
      <c r="AJ389">
        <v>127.581227436823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-0.1</v>
      </c>
      <c r="AM389" t="s">
        <v>10655</v>
      </c>
      <c r="AN389">
        <v>1.68</v>
      </c>
      <c r="AO389" t="s">
        <v>10656</v>
      </c>
      <c r="AP389">
        <v>4.3313264111267999E-2</v>
      </c>
      <c r="AQ389">
        <f>(Table2[[#This Row],[Sharpe Ratio]]-AVERAGE(Table2[Sharpe Ratio]))/_xlfn.STDEV.P(Table2[Sharpe Ratio])</f>
        <v>-0.26603617661340401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8.3778717417875403E-2</v>
      </c>
      <c r="AS389">
        <f>_xlfn.RANK.AVG(Table2[[#This Row],[1Y Return vs Nifty Z-Score]],Table2[1Y Return vs Nifty Z-Score])</f>
        <v>110</v>
      </c>
      <c r="AT389">
        <f>_xlfn.RANK.AVG(Table2[[#This Row],[6M Return vs Nifty Z-Score]],Table2[6M Return vs Nifty Z-Score])</f>
        <v>638</v>
      </c>
      <c r="AU389">
        <f>_xlfn.RANK.AVG(Table2[[#This Row],[Sharpe Ratio Z-Score]],Table2[Sharpe Ratio Z-Score])</f>
        <v>416</v>
      </c>
      <c r="AV389">
        <f>(Table2[[#This Row],[Rank 1Y]]+Table2[[#This Row],[Rank 6M]]+Table2[[#This Row],[Rank Sharpe]])/3</f>
        <v>388</v>
      </c>
    </row>
    <row r="390" spans="1:48" x14ac:dyDescent="0.3">
      <c r="A390" t="s">
        <v>194</v>
      </c>
      <c r="B390" t="s">
        <v>195</v>
      </c>
      <c r="C390" t="s">
        <v>10611</v>
      </c>
      <c r="D390" t="s">
        <v>34</v>
      </c>
      <c r="E390">
        <v>131404.31296839</v>
      </c>
      <c r="F390">
        <v>252.5</v>
      </c>
      <c r="G390">
        <v>2.9273579893950701</v>
      </c>
      <c r="H390">
        <f>(Table2[[#This Row],[1Y Return vs Nifty]]-AVERAGE(Table2[1Y Return vs Nifty]))/_xlfn.STDEV.P(Table2[1Y Return vs Nifty])</f>
        <v>-0.44833824932491684</v>
      </c>
      <c r="I390">
        <v>-1.1492309654478601</v>
      </c>
      <c r="J390">
        <f>(Table2[[#This Row],[1M Return vs Nifty]]-AVERAGE(Table2[1M Return vs Nifty]))/_xlfn.STDEV.P(Table2[1M Return vs Nifty])</f>
        <v>-0.3264489941072955</v>
      </c>
      <c r="K390">
        <v>-17.833518820151198</v>
      </c>
      <c r="L390">
        <f>(Table2[[#This Row],[6M Return vs Nifty]]-AVERAGE(Table2[6M Return vs Nifty]))/_xlfn.STDEV.P(Table2[6M Return vs Nifty])</f>
        <v>-0.86501260296359217</v>
      </c>
      <c r="M390">
        <v>3.3757964725291898</v>
      </c>
      <c r="N390">
        <f>(Table2[[#This Row],[1W Return vs Nifty]]-AVERAGE(Table2[1W Return vs Nifty]))/_xlfn.STDEV.P(Table2[1W Return vs Nifty])</f>
        <v>0.12262689218053913</v>
      </c>
      <c r="O390">
        <v>249.56</v>
      </c>
      <c r="P390">
        <v>255.091235934819</v>
      </c>
      <c r="Q390">
        <v>246.56374508243599</v>
      </c>
      <c r="R390">
        <v>64.408754756593893</v>
      </c>
      <c r="S390" s="2">
        <f>(Table2[[#This Row],[Close Price]]-Table2[[#This Row],[20D EMA]])/Table2[[#This Row],[20D EMA]]</f>
        <v>1.1780734092001914E-2</v>
      </c>
      <c r="T390" s="2">
        <f>(Table2[[#This Row],[Close Price]]-Table2[[#This Row],[50D EMA]])/Table2[[#This Row],[50D EMA]]</f>
        <v>-1.0158075111138315E-2</v>
      </c>
      <c r="U390" s="2">
        <f>(Table2[[#This Row],[Close Price]]-Table2[[#This Row],[200D EMA]])/Table2[[#This Row],[200D EMA]]</f>
        <v>2.4075943994034038E-2</v>
      </c>
      <c r="V390">
        <v>0.64937064343366802</v>
      </c>
      <c r="W390">
        <v>251.8</v>
      </c>
      <c r="X390">
        <v>255.1</v>
      </c>
      <c r="Y390">
        <v>243.9</v>
      </c>
      <c r="Z390">
        <v>256.8</v>
      </c>
      <c r="AA390">
        <v>231.25</v>
      </c>
      <c r="AB390">
        <v>258.45</v>
      </c>
      <c r="AC390" s="2">
        <f>(Table2[[#This Row],[Close Price]]/Table2[[#This Row],[Day Low]])-1</f>
        <v>2.7799841143765214E-3</v>
      </c>
      <c r="AD390" s="2">
        <f>(Table2[[#This Row],[Day High]]/Table2[[#This Row],[Close Price]])-1</f>
        <v>1.0297029702970306E-2</v>
      </c>
      <c r="AE390" s="2">
        <f>(Table2[[#This Row],[Close Price]]/Table2[[#This Row],[Current Week Low]])-1</f>
        <v>3.5260352603526002E-2</v>
      </c>
      <c r="AF390" s="2">
        <f>(Table2[[#This Row],[Current Week High]]/Table2[[#This Row],[Close Price]])-1</f>
        <v>1.7029702970297045E-2</v>
      </c>
      <c r="AG390" s="2">
        <f>(Table2[[#This Row],[Close Price]]/Table2[[#This Row],[Current Month Low]])-1</f>
        <v>9.1891891891891841E-2</v>
      </c>
      <c r="AH390" s="2">
        <f>(Table2[[#This Row],[Current Month High]]/Table2[[#This Row],[Close Price]])-1</f>
        <v>2.3564356435643585E-2</v>
      </c>
      <c r="AI390">
        <v>18.6930693069306</v>
      </c>
      <c r="AJ390">
        <v>35.534084809447101</v>
      </c>
      <c r="AK390" t="str">
        <f>IF(AND(Table2[[#This Row],[20D EMA]]&gt;Table2[[#This Row],[50D EMA]],Table2[[#This Row],[50D EMA]]&gt;Table2[[#This Row],[200D EMA]]),"Uptrend","Downtrend/NoTrend")</f>
        <v>Downtrend/NoTrend</v>
      </c>
      <c r="AL390">
        <v>-0.06</v>
      </c>
      <c r="AM390" t="s">
        <v>10655</v>
      </c>
      <c r="AN390">
        <v>5.43</v>
      </c>
      <c r="AO390" t="s">
        <v>10656</v>
      </c>
      <c r="AP390">
        <v>0.157241825545645</v>
      </c>
      <c r="AQ390">
        <f>(Table2[[#This Row],[Sharpe Ratio]]-AVERAGE(Table2[Sharpe Ratio]))/_xlfn.STDEV.P(Table2[Sharpe Ratio])</f>
        <v>1.0456776113817787</v>
      </c>
      <c r="AR3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0">
        <f>_xlfn.RANK.AVG(Table2[[#This Row],[1Y Return vs Nifty Z-Score]],Table2[1Y Return vs Nifty Z-Score])</f>
        <v>452</v>
      </c>
      <c r="AT390">
        <f>_xlfn.RANK.AVG(Table2[[#This Row],[6M Return vs Nifty Z-Score]],Table2[6M Return vs Nifty Z-Score])</f>
        <v>603</v>
      </c>
      <c r="AU390">
        <f>_xlfn.RANK.AVG(Table2[[#This Row],[Sharpe Ratio Z-Score]],Table2[Sharpe Ratio Z-Score])</f>
        <v>110</v>
      </c>
      <c r="AV390">
        <f>(Table2[[#This Row],[Rank 1Y]]+Table2[[#This Row],[Rank 6M]]+Table2[[#This Row],[Rank Sharpe]])/3</f>
        <v>388.33333333333331</v>
      </c>
    </row>
    <row r="391" spans="1:48" x14ac:dyDescent="0.3">
      <c r="A391" t="s">
        <v>478</v>
      </c>
      <c r="B391" t="s">
        <v>479</v>
      </c>
      <c r="C391" t="s">
        <v>10611</v>
      </c>
      <c r="D391" t="s">
        <v>37</v>
      </c>
      <c r="E391">
        <v>44265.279999999999</v>
      </c>
      <c r="F391">
        <v>264.25</v>
      </c>
      <c r="G391">
        <v>73.975762853649599</v>
      </c>
      <c r="H391">
        <f>(Table2[[#This Row],[1Y Return vs Nifty]]-AVERAGE(Table2[1Y Return vs Nifty]))/_xlfn.STDEV.P(Table2[1Y Return vs Nifty])</f>
        <v>0.65949427212869494</v>
      </c>
      <c r="I391">
        <v>-1.82832100433774</v>
      </c>
      <c r="J391">
        <f>(Table2[[#This Row],[1M Return vs Nifty]]-AVERAGE(Table2[1M Return vs Nifty]))/_xlfn.STDEV.P(Table2[1M Return vs Nifty])</f>
        <v>-0.3846999597679332</v>
      </c>
      <c r="K391">
        <v>-17.292722062771102</v>
      </c>
      <c r="L391">
        <f>(Table2[[#This Row],[6M Return vs Nifty]]-AVERAGE(Table2[6M Return vs Nifty]))/_xlfn.STDEV.P(Table2[6M Return vs Nifty])</f>
        <v>-0.84667538775701678</v>
      </c>
      <c r="M391">
        <v>11.2123402577423</v>
      </c>
      <c r="N391">
        <f>(Table2[[#This Row],[1W Return vs Nifty]]-AVERAGE(Table2[1W Return vs Nifty]))/_xlfn.STDEV.P(Table2[1W Return vs Nifty])</f>
        <v>1.841201722130732</v>
      </c>
      <c r="O391">
        <v>260.44</v>
      </c>
      <c r="P391">
        <v>257.66178385408699</v>
      </c>
      <c r="Q391">
        <v>228.90780667804199</v>
      </c>
      <c r="R391">
        <v>59.258163890006202</v>
      </c>
      <c r="S391" s="2">
        <f>(Table2[[#This Row],[Close Price]]-Table2[[#This Row],[20D EMA]])/Table2[[#This Row],[20D EMA]]</f>
        <v>1.4629089233604679E-2</v>
      </c>
      <c r="T391" s="2">
        <f>(Table2[[#This Row],[Close Price]]-Table2[[#This Row],[50D EMA]])/Table2[[#This Row],[50D EMA]]</f>
        <v>2.556924060435712E-2</v>
      </c>
      <c r="U391" s="2">
        <f>(Table2[[#This Row],[Close Price]]-Table2[[#This Row],[200D EMA]])/Table2[[#This Row],[200D EMA]]</f>
        <v>0.15439487990755454</v>
      </c>
      <c r="V391">
        <v>0.62747921797759798</v>
      </c>
      <c r="W391">
        <v>263.39999999999998</v>
      </c>
      <c r="X391">
        <v>270.95</v>
      </c>
      <c r="Y391">
        <v>239.55</v>
      </c>
      <c r="Z391">
        <v>276.39999999999998</v>
      </c>
      <c r="AA391">
        <v>230.2</v>
      </c>
      <c r="AB391">
        <v>301.95</v>
      </c>
      <c r="AC391" s="2">
        <f>(Table2[[#This Row],[Close Price]]/Table2[[#This Row],[Day Low]])-1</f>
        <v>3.2270311313591371E-3</v>
      </c>
      <c r="AD391" s="2">
        <f>(Table2[[#This Row],[Day High]]/Table2[[#This Row],[Close Price]])-1</f>
        <v>2.5354777672658368E-2</v>
      </c>
      <c r="AE391" s="2">
        <f>(Table2[[#This Row],[Close Price]]/Table2[[#This Row],[Current Week Low]])-1</f>
        <v>0.10310999791275299</v>
      </c>
      <c r="AF391" s="2">
        <f>(Table2[[#This Row],[Current Week High]]/Table2[[#This Row],[Close Price]])-1</f>
        <v>4.5979186376537307E-2</v>
      </c>
      <c r="AG391" s="2">
        <f>(Table2[[#This Row],[Close Price]]/Table2[[#This Row],[Current Month Low]])-1</f>
        <v>0.14791485664639459</v>
      </c>
      <c r="AH391" s="2">
        <f>(Table2[[#This Row],[Current Month High]]/Table2[[#This Row],[Close Price]])-1</f>
        <v>0.14266792809839157</v>
      </c>
      <c r="AI391">
        <v>22.876064333017901</v>
      </c>
      <c r="AJ391">
        <v>113.88101983002799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0.18</v>
      </c>
      <c r="AM391" t="s">
        <v>10656</v>
      </c>
      <c r="AN391">
        <v>4.16</v>
      </c>
      <c r="AO391" t="s">
        <v>10656</v>
      </c>
      <c r="AP391">
        <v>3.8811095186952999E-2</v>
      </c>
      <c r="AQ391">
        <f>(Table2[[#This Row],[Sharpe Ratio]]-AVERAGE(Table2[Sharpe Ratio]))/_xlfn.STDEV.P(Table2[Sharpe Ratio])</f>
        <v>-0.3178717916651137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0.95144885506936316</v>
      </c>
      <c r="AS391">
        <f>_xlfn.RANK.AVG(Table2[[#This Row],[1Y Return vs Nifty Z-Score]],Table2[1Y Return vs Nifty Z-Score])</f>
        <v>143</v>
      </c>
      <c r="AT391">
        <f>_xlfn.RANK.AVG(Table2[[#This Row],[6M Return vs Nifty Z-Score]],Table2[6M Return vs Nifty Z-Score])</f>
        <v>596</v>
      </c>
      <c r="AU391">
        <f>_xlfn.RANK.AVG(Table2[[#This Row],[Sharpe Ratio Z-Score]],Table2[Sharpe Ratio Z-Score])</f>
        <v>426</v>
      </c>
      <c r="AV391">
        <f>(Table2[[#This Row],[Rank 1Y]]+Table2[[#This Row],[Rank 6M]]+Table2[[#This Row],[Rank Sharpe]])/3</f>
        <v>388.33333333333331</v>
      </c>
    </row>
    <row r="392" spans="1:48" x14ac:dyDescent="0.3">
      <c r="A392" t="s">
        <v>1968</v>
      </c>
      <c r="B392" t="s">
        <v>1969</v>
      </c>
      <c r="C392" t="s">
        <v>10622</v>
      </c>
      <c r="D392" t="s">
        <v>127</v>
      </c>
      <c r="E392">
        <v>3477.2775329999999</v>
      </c>
      <c r="F392">
        <v>592.35</v>
      </c>
      <c r="G392">
        <v>-19.294909177663701</v>
      </c>
      <c r="H392">
        <f>(Table2[[#This Row],[1Y Return vs Nifty]]-AVERAGE(Table2[1Y Return vs Nifty]))/_xlfn.STDEV.P(Table2[1Y Return vs Nifty])</f>
        <v>-0.79484216190585177</v>
      </c>
      <c r="I392">
        <v>-8.8213359776294595</v>
      </c>
      <c r="J392">
        <f>(Table2[[#This Row],[1M Return vs Nifty]]-AVERAGE(Table2[1M Return vs Nifty]))/_xlfn.STDEV.P(Table2[1M Return vs Nifty])</f>
        <v>-0.98454659533255284</v>
      </c>
      <c r="K392">
        <v>-5.1087985382130503</v>
      </c>
      <c r="L392">
        <f>(Table2[[#This Row],[6M Return vs Nifty]]-AVERAGE(Table2[6M Return vs Nifty]))/_xlfn.STDEV.P(Table2[6M Return vs Nifty])</f>
        <v>-0.43354564043264893</v>
      </c>
      <c r="M392">
        <v>5.6160316321967203</v>
      </c>
      <c r="N392">
        <f>(Table2[[#This Row],[1W Return vs Nifty]]-AVERAGE(Table2[1W Return vs Nifty]))/_xlfn.STDEV.P(Table2[1W Return vs Nifty])</f>
        <v>0.61391640246678469</v>
      </c>
      <c r="O392">
        <v>596.57000000000005</v>
      </c>
      <c r="P392">
        <v>593.99588953553598</v>
      </c>
      <c r="Q392">
        <v>565.51226839741003</v>
      </c>
      <c r="R392">
        <v>55.097459191215002</v>
      </c>
      <c r="S392" s="2">
        <f>(Table2[[#This Row],[Close Price]]-Table2[[#This Row],[20D EMA]])/Table2[[#This Row],[20D EMA]]</f>
        <v>-7.073771728380621E-3</v>
      </c>
      <c r="T392" s="2">
        <f>(Table2[[#This Row],[Close Price]]-Table2[[#This Row],[50D EMA]])/Table2[[#This Row],[50D EMA]]</f>
        <v>-2.7708769783288062E-3</v>
      </c>
      <c r="U392" s="2">
        <f>(Table2[[#This Row],[Close Price]]-Table2[[#This Row],[200D EMA]])/Table2[[#This Row],[200D EMA]]</f>
        <v>4.7457381744598966E-2</v>
      </c>
      <c r="V392">
        <v>0.58739464192370106</v>
      </c>
      <c r="W392">
        <v>584.54999999999995</v>
      </c>
      <c r="X392">
        <v>613.65</v>
      </c>
      <c r="Y392">
        <v>579.65</v>
      </c>
      <c r="Z392">
        <v>617.04999999999995</v>
      </c>
      <c r="AA392">
        <v>536.1</v>
      </c>
      <c r="AB392">
        <v>655</v>
      </c>
      <c r="AC392" s="2">
        <f>(Table2[[#This Row],[Close Price]]/Table2[[#This Row],[Day Low]])-1</f>
        <v>1.3343597639209781E-2</v>
      </c>
      <c r="AD392" s="2">
        <f>(Table2[[#This Row],[Day High]]/Table2[[#This Row],[Close Price]])-1</f>
        <v>3.5958470498860473E-2</v>
      </c>
      <c r="AE392" s="2">
        <f>(Table2[[#This Row],[Close Price]]/Table2[[#This Row],[Current Week Low]])-1</f>
        <v>2.1909773138963251E-2</v>
      </c>
      <c r="AF392" s="2">
        <f>(Table2[[#This Row],[Current Week High]]/Table2[[#This Row],[Close Price]])-1</f>
        <v>4.1698320249852205E-2</v>
      </c>
      <c r="AG392" s="2">
        <f>(Table2[[#This Row],[Close Price]]/Table2[[#This Row],[Current Month Low]])-1</f>
        <v>0.10492445439283715</v>
      </c>
      <c r="AH392" s="2">
        <f>(Table2[[#This Row],[Current Month High]]/Table2[[#This Row],[Close Price]])-1</f>
        <v>0.10576517261754037</v>
      </c>
      <c r="AI392">
        <v>16.814383388199499</v>
      </c>
      <c r="AJ392">
        <v>28.7717391304347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0.14000000000000001</v>
      </c>
      <c r="AM392" t="s">
        <v>10656</v>
      </c>
      <c r="AN392">
        <v>5.64</v>
      </c>
      <c r="AO392" t="s">
        <v>10656</v>
      </c>
      <c r="AP392">
        <v>0.16461542515792099</v>
      </c>
      <c r="AQ392">
        <f>(Table2[[#This Row],[Sharpe Ratio]]-AVERAGE(Table2[Sharpe Ratio]))/_xlfn.STDEV.P(Table2[Sharpe Ratio])</f>
        <v>1.130573375506295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-0.46844461969797391</v>
      </c>
      <c r="AS392">
        <f>_xlfn.RANK.AVG(Table2[[#This Row],[1Y Return vs Nifty Z-Score]],Table2[1Y Return vs Nifty Z-Score])</f>
        <v>605</v>
      </c>
      <c r="AT392">
        <f>_xlfn.RANK.AVG(Table2[[#This Row],[6M Return vs Nifty Z-Score]],Table2[6M Return vs Nifty Z-Score])</f>
        <v>468</v>
      </c>
      <c r="AU392">
        <f>_xlfn.RANK.AVG(Table2[[#This Row],[Sharpe Ratio Z-Score]],Table2[Sharpe Ratio Z-Score])</f>
        <v>98</v>
      </c>
      <c r="AV392">
        <f>(Table2[[#This Row],[Rank 1Y]]+Table2[[#This Row],[Rank 6M]]+Table2[[#This Row],[Rank Sharpe]])/3</f>
        <v>390.33333333333331</v>
      </c>
    </row>
    <row r="393" spans="1:48" x14ac:dyDescent="0.3">
      <c r="A393" t="s">
        <v>1428</v>
      </c>
      <c r="B393" t="s">
        <v>1429</v>
      </c>
      <c r="C393" t="s">
        <v>10614</v>
      </c>
      <c r="D393" t="s">
        <v>46</v>
      </c>
      <c r="E393">
        <v>7622.9175130849999</v>
      </c>
      <c r="F393">
        <v>537.25</v>
      </c>
      <c r="G393">
        <v>46.146232041434402</v>
      </c>
      <c r="H393">
        <f>(Table2[[#This Row],[1Y Return vs Nifty]]-AVERAGE(Table2[1Y Return vs Nifty]))/_xlfn.STDEV.P(Table2[1Y Return vs Nifty])</f>
        <v>0.22555829074428257</v>
      </c>
      <c r="I393">
        <v>-2.21429150143631</v>
      </c>
      <c r="J393">
        <f>(Table2[[#This Row],[1M Return vs Nifty]]-AVERAGE(Table2[1M Return vs Nifty]))/_xlfn.STDEV.P(Table2[1M Return vs Nifty])</f>
        <v>-0.41780772587397363</v>
      </c>
      <c r="K393">
        <v>5.5130270952883302</v>
      </c>
      <c r="L393">
        <f>(Table2[[#This Row],[6M Return vs Nifty]]-AVERAGE(Table2[6M Return vs Nifty]))/_xlfn.STDEV.P(Table2[6M Return vs Nifty])</f>
        <v>-7.33831581873335E-2</v>
      </c>
      <c r="M393">
        <v>-0.29794425963680299</v>
      </c>
      <c r="N393">
        <f>(Table2[[#This Row],[1W Return vs Nifty]]-AVERAGE(Table2[1W Return vs Nifty]))/_xlfn.STDEV.P(Table2[1W Return vs Nifty])</f>
        <v>-0.68303419095875118</v>
      </c>
      <c r="O393">
        <v>524.20000000000005</v>
      </c>
      <c r="P393">
        <v>512.44872973604595</v>
      </c>
      <c r="Q393">
        <v>443.543171671523</v>
      </c>
      <c r="R393">
        <v>48.628917238798898</v>
      </c>
      <c r="S393" s="2">
        <f>(Table2[[#This Row],[Close Price]]-Table2[[#This Row],[20D EMA]])/Table2[[#This Row],[20D EMA]]</f>
        <v>2.4895078214421888E-2</v>
      </c>
      <c r="T393" s="2">
        <f>(Table2[[#This Row],[Close Price]]-Table2[[#This Row],[50D EMA]])/Table2[[#This Row],[50D EMA]]</f>
        <v>4.8397564136277174E-2</v>
      </c>
      <c r="U393" s="2">
        <f>(Table2[[#This Row],[Close Price]]-Table2[[#This Row],[200D EMA]])/Table2[[#This Row],[200D EMA]]</f>
        <v>0.21126878805356503</v>
      </c>
      <c r="V393">
        <v>0.81148095685612198</v>
      </c>
      <c r="W393">
        <v>523.9</v>
      </c>
      <c r="X393">
        <v>545.9</v>
      </c>
      <c r="Y393">
        <v>506.25</v>
      </c>
      <c r="Z393">
        <v>545.9</v>
      </c>
      <c r="AA393">
        <v>493.25</v>
      </c>
      <c r="AB393">
        <v>584.15</v>
      </c>
      <c r="AC393" s="2">
        <f>(Table2[[#This Row],[Close Price]]/Table2[[#This Row],[Day Low]])-1</f>
        <v>2.5481962206528097E-2</v>
      </c>
      <c r="AD393" s="2">
        <f>(Table2[[#This Row],[Day High]]/Table2[[#This Row],[Close Price]])-1</f>
        <v>1.6100511865984046E-2</v>
      </c>
      <c r="AE393" s="2">
        <f>(Table2[[#This Row],[Close Price]]/Table2[[#This Row],[Current Week Low]])-1</f>
        <v>6.1234567901234493E-2</v>
      </c>
      <c r="AF393" s="2">
        <f>(Table2[[#This Row],[Current Week High]]/Table2[[#This Row],[Close Price]])-1</f>
        <v>1.6100511865984046E-2</v>
      </c>
      <c r="AG393" s="2">
        <f>(Table2[[#This Row],[Close Price]]/Table2[[#This Row],[Current Month Low]])-1</f>
        <v>8.9204257475925086E-2</v>
      </c>
      <c r="AH393" s="2">
        <f>(Table2[[#This Row],[Current Month High]]/Table2[[#This Row],[Close Price]])-1</f>
        <v>8.7296416938110744E-2</v>
      </c>
      <c r="AI393">
        <v>8.7296416938110699</v>
      </c>
      <c r="AJ393">
        <v>87.685589519650605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0.25</v>
      </c>
      <c r="AM393" t="s">
        <v>10656</v>
      </c>
      <c r="AN393">
        <v>6.12</v>
      </c>
      <c r="AO393" t="s">
        <v>10656</v>
      </c>
      <c r="AP393">
        <v>-1.0687875131117E-2</v>
      </c>
      <c r="AQ393">
        <f>(Table2[[#This Row],[Sharpe Ratio]]-AVERAGE(Table2[Sharpe Ratio]))/_xlfn.STDEV.P(Table2[Sharpe Ratio])</f>
        <v>-0.88777701157062094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-1.8364437958463966</v>
      </c>
      <c r="AS393">
        <f>_xlfn.RANK.AVG(Table2[[#This Row],[1Y Return vs Nifty Z-Score]],Table2[1Y Return vs Nifty Z-Score])</f>
        <v>233</v>
      </c>
      <c r="AT393">
        <f>_xlfn.RANK.AVG(Table2[[#This Row],[6M Return vs Nifty Z-Score]],Table2[6M Return vs Nifty Z-Score])</f>
        <v>340</v>
      </c>
      <c r="AU393">
        <f>_xlfn.RANK.AVG(Table2[[#This Row],[Sharpe Ratio Z-Score]],Table2[Sharpe Ratio Z-Score])</f>
        <v>601</v>
      </c>
      <c r="AV393">
        <f>(Table2[[#This Row],[Rank 1Y]]+Table2[[#This Row],[Rank 6M]]+Table2[[#This Row],[Rank Sharpe]])/3</f>
        <v>391.33333333333331</v>
      </c>
    </row>
    <row r="394" spans="1:48" x14ac:dyDescent="0.3">
      <c r="A394" t="s">
        <v>986</v>
      </c>
      <c r="B394" t="s">
        <v>987</v>
      </c>
      <c r="C394" t="s">
        <v>10613</v>
      </c>
      <c r="D394" t="s">
        <v>119</v>
      </c>
      <c r="E394">
        <v>14716.842264319999</v>
      </c>
      <c r="F394">
        <v>2281.5500000000002</v>
      </c>
      <c r="G394">
        <v>15.779259327379799</v>
      </c>
      <c r="H394">
        <f>(Table2[[#This Row],[1Y Return vs Nifty]]-AVERAGE(Table2[1Y Return vs Nifty]))/_xlfn.STDEV.P(Table2[1Y Return vs Nifty])</f>
        <v>-0.24794312023038756</v>
      </c>
      <c r="I394">
        <v>1.66026184833863</v>
      </c>
      <c r="J394">
        <f>(Table2[[#This Row],[1M Return vs Nifty]]-AVERAGE(Table2[1M Return vs Nifty]))/_xlfn.STDEV.P(Table2[1M Return vs Nifty])</f>
        <v>-8.5456401008424707E-2</v>
      </c>
      <c r="K394">
        <v>31.692030908369901</v>
      </c>
      <c r="L394">
        <f>(Table2[[#This Row],[6M Return vs Nifty]]-AVERAGE(Table2[6M Return vs Nifty]))/_xlfn.STDEV.P(Table2[6M Return vs Nifty])</f>
        <v>0.8142886339658727</v>
      </c>
      <c r="M394">
        <v>2.6849762194654399</v>
      </c>
      <c r="N394">
        <f>(Table2[[#This Row],[1W Return vs Nifty]]-AVERAGE(Table2[1W Return vs Nifty]))/_xlfn.STDEV.P(Table2[1W Return vs Nifty])</f>
        <v>-2.8871820960753868E-2</v>
      </c>
      <c r="O394">
        <v>2263.94</v>
      </c>
      <c r="P394">
        <v>2145.1469993821502</v>
      </c>
      <c r="Q394">
        <v>1827.3389290938801</v>
      </c>
      <c r="R394">
        <v>58.5482917390243</v>
      </c>
      <c r="S394" s="2">
        <f>(Table2[[#This Row],[Close Price]]-Table2[[#This Row],[20D EMA]])/Table2[[#This Row],[20D EMA]]</f>
        <v>7.7784746945590991E-3</v>
      </c>
      <c r="T394" s="2">
        <f>(Table2[[#This Row],[Close Price]]-Table2[[#This Row],[50D EMA]])/Table2[[#This Row],[50D EMA]]</f>
        <v>6.3586784801758153E-2</v>
      </c>
      <c r="U394" s="2">
        <f>(Table2[[#This Row],[Close Price]]-Table2[[#This Row],[200D EMA]])/Table2[[#This Row],[200D EMA]]</f>
        <v>0.2485642174390435</v>
      </c>
      <c r="V394">
        <v>0.47948481406786397</v>
      </c>
      <c r="W394">
        <v>2273.8000000000002</v>
      </c>
      <c r="X394">
        <v>2324.4</v>
      </c>
      <c r="Y394">
        <v>2194.5500000000002</v>
      </c>
      <c r="Z394">
        <v>2329.8000000000002</v>
      </c>
      <c r="AA394">
        <v>2189.1</v>
      </c>
      <c r="AB394">
        <v>2425</v>
      </c>
      <c r="AC394" s="2">
        <f>(Table2[[#This Row],[Close Price]]/Table2[[#This Row],[Day Low]])-1</f>
        <v>3.4083912393350069E-3</v>
      </c>
      <c r="AD394" s="2">
        <f>(Table2[[#This Row],[Day High]]/Table2[[#This Row],[Close Price]])-1</f>
        <v>1.8781091801626015E-2</v>
      </c>
      <c r="AE394" s="2">
        <f>(Table2[[#This Row],[Close Price]]/Table2[[#This Row],[Current Week Low]])-1</f>
        <v>3.9643662709895056E-2</v>
      </c>
      <c r="AF394" s="2">
        <f>(Table2[[#This Row],[Current Week High]]/Table2[[#This Row],[Close Price]])-1</f>
        <v>2.1147903837303694E-2</v>
      </c>
      <c r="AG394" s="2">
        <f>(Table2[[#This Row],[Close Price]]/Table2[[#This Row],[Current Month Low]])-1</f>
        <v>4.2231967475218291E-2</v>
      </c>
      <c r="AH394" s="2">
        <f>(Table2[[#This Row],[Current Month High]]/Table2[[#This Row],[Close Price]])-1</f>
        <v>6.2873923429247469E-2</v>
      </c>
      <c r="AI394">
        <v>8.8733536411649894</v>
      </c>
      <c r="AJ394">
        <v>58.424469673297899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0.16</v>
      </c>
      <c r="AM394" t="s">
        <v>10656</v>
      </c>
      <c r="AN394">
        <v>3.54</v>
      </c>
      <c r="AO394" t="s">
        <v>10656</v>
      </c>
      <c r="AP394">
        <v>-5.6408015027112998E-2</v>
      </c>
      <c r="AQ394">
        <f>(Table2[[#This Row],[Sharpe Ratio]]-AVERAGE(Table2[Sharpe Ratio]))/_xlfn.STDEV.P(Table2[Sharpe Ratio])</f>
        <v>-1.4141747571016252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-0.96215746533531854</v>
      </c>
      <c r="AS394">
        <f>_xlfn.RANK.AVG(Table2[[#This Row],[1Y Return vs Nifty Z-Score]],Table2[1Y Return vs Nifty Z-Score])</f>
        <v>368</v>
      </c>
      <c r="AT394">
        <f>_xlfn.RANK.AVG(Table2[[#This Row],[6M Return vs Nifty Z-Score]],Table2[6M Return vs Nifty Z-Score])</f>
        <v>131</v>
      </c>
      <c r="AU394">
        <f>_xlfn.RANK.AVG(Table2[[#This Row],[Sharpe Ratio Z-Score]],Table2[Sharpe Ratio Z-Score])</f>
        <v>677</v>
      </c>
      <c r="AV394">
        <f>(Table2[[#This Row],[Rank 1Y]]+Table2[[#This Row],[Rank 6M]]+Table2[[#This Row],[Rank Sharpe]])/3</f>
        <v>392</v>
      </c>
    </row>
    <row r="395" spans="1:48" x14ac:dyDescent="0.3">
      <c r="A395" t="s">
        <v>1715</v>
      </c>
      <c r="B395" t="s">
        <v>1716</v>
      </c>
      <c r="C395" t="s">
        <v>10616</v>
      </c>
      <c r="D395" t="s">
        <v>198</v>
      </c>
      <c r="E395">
        <v>4832.1575872499998</v>
      </c>
      <c r="F395">
        <v>675.45</v>
      </c>
      <c r="G395">
        <v>2.7560983425738801</v>
      </c>
      <c r="H395">
        <f>(Table2[[#This Row],[1Y Return vs Nifty]]-AVERAGE(Table2[1Y Return vs Nifty]))/_xlfn.STDEV.P(Table2[1Y Return vs Nifty])</f>
        <v>-0.45100864012008901</v>
      </c>
      <c r="I395">
        <v>-2.8641618707522301</v>
      </c>
      <c r="J395">
        <f>(Table2[[#This Row],[1M Return vs Nifty]]-AVERAGE(Table2[1M Return vs Nifty]))/_xlfn.STDEV.P(Table2[1M Return vs Nifty])</f>
        <v>-0.47355228756533746</v>
      </c>
      <c r="K395">
        <v>-10.8105678192318</v>
      </c>
      <c r="L395">
        <f>(Table2[[#This Row],[6M Return vs Nifty]]-AVERAGE(Table2[6M Return vs Nifty]))/_xlfn.STDEV.P(Table2[6M Return vs Nifty])</f>
        <v>-0.62687995491855364</v>
      </c>
      <c r="M395">
        <v>1.87774704514335</v>
      </c>
      <c r="N395">
        <f>(Table2[[#This Row],[1W Return vs Nifty]]-AVERAGE(Table2[1W Return vs Nifty]))/_xlfn.STDEV.P(Table2[1W Return vs Nifty])</f>
        <v>-0.2058993191812202</v>
      </c>
      <c r="O395">
        <v>680.18</v>
      </c>
      <c r="P395">
        <v>674.13099834783304</v>
      </c>
      <c r="Q395">
        <v>608.162947711416</v>
      </c>
      <c r="R395">
        <v>49.393799498438497</v>
      </c>
      <c r="S395" s="2">
        <f>(Table2[[#This Row],[Close Price]]-Table2[[#This Row],[20D EMA]])/Table2[[#This Row],[20D EMA]]</f>
        <v>-6.9540415772294173E-3</v>
      </c>
      <c r="T395" s="2">
        <f>(Table2[[#This Row],[Close Price]]-Table2[[#This Row],[50D EMA]])/Table2[[#This Row],[50D EMA]]</f>
        <v>1.9565954620090541E-3</v>
      </c>
      <c r="U395" s="2">
        <f>(Table2[[#This Row],[Close Price]]-Table2[[#This Row],[200D EMA]])/Table2[[#This Row],[200D EMA]]</f>
        <v>0.11063984174273132</v>
      </c>
      <c r="V395">
        <v>0.58406837755283303</v>
      </c>
      <c r="W395">
        <v>666.35</v>
      </c>
      <c r="X395">
        <v>688</v>
      </c>
      <c r="Y395">
        <v>654</v>
      </c>
      <c r="Z395">
        <v>690</v>
      </c>
      <c r="AA395">
        <v>637</v>
      </c>
      <c r="AB395">
        <v>767.45</v>
      </c>
      <c r="AC395" s="2">
        <f>(Table2[[#This Row],[Close Price]]/Table2[[#This Row],[Day Low]])-1</f>
        <v>1.3656486831244985E-2</v>
      </c>
      <c r="AD395" s="2">
        <f>(Table2[[#This Row],[Day High]]/Table2[[#This Row],[Close Price]])-1</f>
        <v>1.8580205788733428E-2</v>
      </c>
      <c r="AE395" s="2">
        <f>(Table2[[#This Row],[Close Price]]/Table2[[#This Row],[Current Week Low]])-1</f>
        <v>3.2798165137614799E-2</v>
      </c>
      <c r="AF395" s="2">
        <f>(Table2[[#This Row],[Current Week High]]/Table2[[#This Row],[Close Price]])-1</f>
        <v>2.1541194759049365E-2</v>
      </c>
      <c r="AG395" s="2">
        <f>(Table2[[#This Row],[Close Price]]/Table2[[#This Row],[Current Month Low]])-1</f>
        <v>6.0361067503924781E-2</v>
      </c>
      <c r="AH395" s="2">
        <f>(Table2[[#This Row],[Current Month High]]/Table2[[#This Row],[Close Price]])-1</f>
        <v>0.13620549263453996</v>
      </c>
      <c r="AI395">
        <v>18.313716781404899</v>
      </c>
      <c r="AJ395">
        <v>64.443091905051702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7.0000000000000007E-2</v>
      </c>
      <c r="AM395" t="s">
        <v>10656</v>
      </c>
      <c r="AN395">
        <v>1.1200000000000001</v>
      </c>
      <c r="AO395" t="s">
        <v>10656</v>
      </c>
      <c r="AP395">
        <v>0.11816038846426601</v>
      </c>
      <c r="AQ395">
        <f>(Table2[[#This Row],[Sharpe Ratio]]-AVERAGE(Table2[Sharpe Ratio]))/_xlfn.STDEV.P(Table2[Sharpe Ratio])</f>
        <v>0.59571441313812334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-1.1616257886470769</v>
      </c>
      <c r="AS395">
        <f>_xlfn.RANK.AVG(Table2[[#This Row],[1Y Return vs Nifty Z-Score]],Table2[1Y Return vs Nifty Z-Score])</f>
        <v>454</v>
      </c>
      <c r="AT395">
        <f>_xlfn.RANK.AVG(Table2[[#This Row],[6M Return vs Nifty Z-Score]],Table2[6M Return vs Nifty Z-Score])</f>
        <v>527</v>
      </c>
      <c r="AU395">
        <f>_xlfn.RANK.AVG(Table2[[#This Row],[Sharpe Ratio Z-Score]],Table2[Sharpe Ratio Z-Score])</f>
        <v>196</v>
      </c>
      <c r="AV395">
        <f>(Table2[[#This Row],[Rank 1Y]]+Table2[[#This Row],[Rank 6M]]+Table2[[#This Row],[Rank Sharpe]])/3</f>
        <v>392.33333333333331</v>
      </c>
    </row>
    <row r="396" spans="1:48" x14ac:dyDescent="0.3">
      <c r="A396" t="s">
        <v>515</v>
      </c>
      <c r="B396" t="s">
        <v>516</v>
      </c>
      <c r="C396" t="s">
        <v>10618</v>
      </c>
      <c r="D396" t="s">
        <v>373</v>
      </c>
      <c r="E396">
        <v>40584.642628214999</v>
      </c>
      <c r="F396">
        <v>768.4</v>
      </c>
      <c r="G396">
        <v>9.0854791042924106</v>
      </c>
      <c r="H396">
        <f>(Table2[[#This Row],[1Y Return vs Nifty]]-AVERAGE(Table2[1Y Return vs Nifty]))/_xlfn.STDEV.P(Table2[1Y Return vs Nifty])</f>
        <v>-0.35231685580921557</v>
      </c>
      <c r="I396">
        <v>9.3164868495998707</v>
      </c>
      <c r="J396">
        <f>(Table2[[#This Row],[1M Return vs Nifty]]-AVERAGE(Table2[1M Return vs Nifty]))/_xlfn.STDEV.P(Table2[1M Return vs Nifty])</f>
        <v>0.57127904510066485</v>
      </c>
      <c r="K396">
        <v>18.100072744288699</v>
      </c>
      <c r="L396">
        <f>(Table2[[#This Row],[6M Return vs Nifty]]-AVERAGE(Table2[6M Return vs Nifty]))/_xlfn.STDEV.P(Table2[6M Return vs Nifty])</f>
        <v>0.35341556375559907</v>
      </c>
      <c r="M396">
        <v>4.2101118197876302</v>
      </c>
      <c r="N396">
        <f>(Table2[[#This Row],[1W Return vs Nifty]]-AVERAGE(Table2[1W Return vs Nifty]))/_xlfn.STDEV.P(Table2[1W Return vs Nifty])</f>
        <v>0.30559445994236695</v>
      </c>
      <c r="O396">
        <v>748.9</v>
      </c>
      <c r="P396">
        <v>734.85562760789696</v>
      </c>
      <c r="Q396">
        <v>649.47769826863805</v>
      </c>
      <c r="R396">
        <v>66.191051913437406</v>
      </c>
      <c r="S396" s="2">
        <f>(Table2[[#This Row],[Close Price]]-Table2[[#This Row],[20D EMA]])/Table2[[#This Row],[20D EMA]]</f>
        <v>2.6038189344371746E-2</v>
      </c>
      <c r="T396" s="2">
        <f>(Table2[[#This Row],[Close Price]]-Table2[[#This Row],[50D EMA]])/Table2[[#This Row],[50D EMA]]</f>
        <v>4.564756821866725E-2</v>
      </c>
      <c r="U396" s="2">
        <f>(Table2[[#This Row],[Close Price]]-Table2[[#This Row],[200D EMA]])/Table2[[#This Row],[200D EMA]]</f>
        <v>0.18310451929047314</v>
      </c>
      <c r="V396">
        <v>0.60029000100313901</v>
      </c>
      <c r="W396">
        <v>755.55</v>
      </c>
      <c r="X396">
        <v>785.05</v>
      </c>
      <c r="Y396">
        <v>732.7</v>
      </c>
      <c r="Z396">
        <v>791</v>
      </c>
      <c r="AA396">
        <v>705</v>
      </c>
      <c r="AB396">
        <v>799</v>
      </c>
      <c r="AC396" s="2">
        <f>(Table2[[#This Row],[Close Price]]/Table2[[#This Row],[Day Low]])-1</f>
        <v>1.7007477996161757E-2</v>
      </c>
      <c r="AD396" s="2">
        <f>(Table2[[#This Row],[Day High]]/Table2[[#This Row],[Close Price]])-1</f>
        <v>2.1668401874023857E-2</v>
      </c>
      <c r="AE396" s="2">
        <f>(Table2[[#This Row],[Close Price]]/Table2[[#This Row],[Current Week Low]])-1</f>
        <v>4.8723897911832958E-2</v>
      </c>
      <c r="AF396" s="2">
        <f>(Table2[[#This Row],[Current Week High]]/Table2[[#This Row],[Close Price]])-1</f>
        <v>2.941176470588247E-2</v>
      </c>
      <c r="AG396" s="2">
        <f>(Table2[[#This Row],[Close Price]]/Table2[[#This Row],[Current Month Low]])-1</f>
        <v>8.9929078014184372E-2</v>
      </c>
      <c r="AH396" s="2">
        <f>(Table2[[#This Row],[Current Month High]]/Table2[[#This Row],[Close Price]])-1</f>
        <v>3.9823008849557473E-2</v>
      </c>
      <c r="AI396">
        <v>3.9823008849557402</v>
      </c>
      <c r="AJ396">
        <v>56.178861788617802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0.18</v>
      </c>
      <c r="AM396" t="s">
        <v>10656</v>
      </c>
      <c r="AN396">
        <v>7.28</v>
      </c>
      <c r="AO396" t="s">
        <v>10656</v>
      </c>
      <c r="AQ396">
        <f>(Table2[[#This Row],[Sharpe Ratio]]-AVERAGE(Table2[Sharpe Ratio]))/_xlfn.STDEV.P(Table2[Sharpe Ratio])</f>
        <v>-0.76472241492382476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0.11324979806559055</v>
      </c>
      <c r="AS396">
        <f>_xlfn.RANK.AVG(Table2[[#This Row],[1Y Return vs Nifty Z-Score]],Table2[1Y Return vs Nifty Z-Score])</f>
        <v>404</v>
      </c>
      <c r="AT396">
        <f>_xlfn.RANK.AVG(Table2[[#This Row],[6M Return vs Nifty Z-Score]],Table2[6M Return vs Nifty Z-Score])</f>
        <v>220</v>
      </c>
      <c r="AU396">
        <f>_xlfn.RANK.AVG(Table2[[#This Row],[Sharpe Ratio Z-Score]],Table2[Sharpe Ratio Z-Score])</f>
        <v>557.5</v>
      </c>
      <c r="AV396">
        <f>(Table2[[#This Row],[Rank 1Y]]+Table2[[#This Row],[Rank 6M]]+Table2[[#This Row],[Rank Sharpe]])/3</f>
        <v>393.83333333333331</v>
      </c>
    </row>
    <row r="397" spans="1:48" x14ac:dyDescent="0.3">
      <c r="A397" t="s">
        <v>854</v>
      </c>
      <c r="B397" t="s">
        <v>855</v>
      </c>
      <c r="C397" t="s">
        <v>10611</v>
      </c>
      <c r="D397" t="s">
        <v>54</v>
      </c>
      <c r="E397">
        <v>18350.704924720001</v>
      </c>
      <c r="F397">
        <v>215.08</v>
      </c>
      <c r="G397">
        <v>19.549404485068202</v>
      </c>
      <c r="H397">
        <f>(Table2[[#This Row],[1Y Return vs Nifty]]-AVERAGE(Table2[1Y Return vs Nifty]))/_xlfn.STDEV.P(Table2[1Y Return vs Nifty])</f>
        <v>-0.189156586961019</v>
      </c>
      <c r="I397">
        <v>-1.81910475945618</v>
      </c>
      <c r="J397">
        <f>(Table2[[#This Row],[1M Return vs Nifty]]-AVERAGE(Table2[1M Return vs Nifty]))/_xlfn.STDEV.P(Table2[1M Return vs Nifty])</f>
        <v>-0.38390940898177622</v>
      </c>
      <c r="K397">
        <v>5.5856370051948501</v>
      </c>
      <c r="L397">
        <f>(Table2[[#This Row],[6M Return vs Nifty]]-AVERAGE(Table2[6M Return vs Nifty]))/_xlfn.STDEV.P(Table2[6M Return vs Nifty])</f>
        <v>-7.0921117640832809E-2</v>
      </c>
      <c r="M397">
        <v>4.87594871833182</v>
      </c>
      <c r="N397">
        <f>(Table2[[#This Row],[1W Return vs Nifty]]-AVERAGE(Table2[1W Return vs Nifty]))/_xlfn.STDEV.P(Table2[1W Return vs Nifty])</f>
        <v>0.45161425719652426</v>
      </c>
      <c r="O397">
        <v>208.15</v>
      </c>
      <c r="P397">
        <v>203.88175335048399</v>
      </c>
      <c r="Q397">
        <v>182.53186881022299</v>
      </c>
      <c r="R397">
        <v>68.156271780388494</v>
      </c>
      <c r="S397" s="2">
        <f>(Table2[[#This Row],[Close Price]]-Table2[[#This Row],[20D EMA]])/Table2[[#This Row],[20D EMA]]</f>
        <v>3.3293298102330081E-2</v>
      </c>
      <c r="T397" s="2">
        <f>(Table2[[#This Row],[Close Price]]-Table2[[#This Row],[50D EMA]])/Table2[[#This Row],[50D EMA]]</f>
        <v>5.4925202797651139E-2</v>
      </c>
      <c r="U397" s="2">
        <f>(Table2[[#This Row],[Close Price]]-Table2[[#This Row],[200D EMA]])/Table2[[#This Row],[200D EMA]]</f>
        <v>0.17831478635446982</v>
      </c>
      <c r="V397">
        <v>0.88738119317925401</v>
      </c>
      <c r="W397">
        <v>214.14</v>
      </c>
      <c r="X397">
        <v>220.8</v>
      </c>
      <c r="Y397">
        <v>200.4</v>
      </c>
      <c r="Z397">
        <v>220.8</v>
      </c>
      <c r="AA397">
        <v>195.36</v>
      </c>
      <c r="AB397">
        <v>220.8</v>
      </c>
      <c r="AC397" s="2">
        <f>(Table2[[#This Row],[Close Price]]/Table2[[#This Row],[Day Low]])-1</f>
        <v>4.3896516297750043E-3</v>
      </c>
      <c r="AD397" s="2">
        <f>(Table2[[#This Row],[Day High]]/Table2[[#This Row],[Close Price]])-1</f>
        <v>2.6594755439836248E-2</v>
      </c>
      <c r="AE397" s="2">
        <f>(Table2[[#This Row],[Close Price]]/Table2[[#This Row],[Current Week Low]])-1</f>
        <v>7.3253493013972104E-2</v>
      </c>
      <c r="AF397" s="2">
        <f>(Table2[[#This Row],[Current Week High]]/Table2[[#This Row],[Close Price]])-1</f>
        <v>2.6594755439836248E-2</v>
      </c>
      <c r="AG397" s="2">
        <f>(Table2[[#This Row],[Close Price]]/Table2[[#This Row],[Current Month Low]])-1</f>
        <v>0.10094185094185093</v>
      </c>
      <c r="AH397" s="2">
        <f>(Table2[[#This Row],[Current Month High]]/Table2[[#This Row],[Close Price]])-1</f>
        <v>2.6594755439836248E-2</v>
      </c>
      <c r="AI397">
        <v>7.1229310024176904</v>
      </c>
      <c r="AJ397">
        <v>71.583566015157501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0.21</v>
      </c>
      <c r="AM397" t="s">
        <v>10656</v>
      </c>
      <c r="AN397">
        <v>9.2799999999999994</v>
      </c>
      <c r="AO397" t="s">
        <v>10656</v>
      </c>
      <c r="AP397">
        <v>1.6651936026736001E-2</v>
      </c>
      <c r="AQ397">
        <f>(Table2[[#This Row],[Sharpe Ratio]]-AVERAGE(Table2[Sharpe Ratio]))/_xlfn.STDEV.P(Table2[Sharpe Ratio])</f>
        <v>-0.57300074471152529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-0.76537360109862917</v>
      </c>
      <c r="AS397">
        <f>_xlfn.RANK.AVG(Table2[[#This Row],[1Y Return vs Nifty Z-Score]],Table2[1Y Return vs Nifty Z-Score])</f>
        <v>348</v>
      </c>
      <c r="AT397">
        <f>_xlfn.RANK.AVG(Table2[[#This Row],[6M Return vs Nifty Z-Score]],Table2[6M Return vs Nifty Z-Score])</f>
        <v>339</v>
      </c>
      <c r="AU397">
        <f>_xlfn.RANK.AVG(Table2[[#This Row],[Sharpe Ratio Z-Score]],Table2[Sharpe Ratio Z-Score])</f>
        <v>496</v>
      </c>
      <c r="AV397">
        <f>(Table2[[#This Row],[Rank 1Y]]+Table2[[#This Row],[Rank 6M]]+Table2[[#This Row],[Rank Sharpe]])/3</f>
        <v>394.33333333333331</v>
      </c>
    </row>
    <row r="398" spans="1:48" x14ac:dyDescent="0.3">
      <c r="A398" t="s">
        <v>737</v>
      </c>
      <c r="B398" t="s">
        <v>738</v>
      </c>
      <c r="C398" t="s">
        <v>10616</v>
      </c>
      <c r="D398" t="s">
        <v>198</v>
      </c>
      <c r="E398">
        <v>22795.090871299999</v>
      </c>
      <c r="F398">
        <v>1908.2</v>
      </c>
      <c r="G398">
        <v>-1.6111924922815899</v>
      </c>
      <c r="H398">
        <f>(Table2[[#This Row],[1Y Return vs Nifty]]-AVERAGE(Table2[1Y Return vs Nifty]))/_xlfn.STDEV.P(Table2[1Y Return vs Nifty])</f>
        <v>-0.51910625366599661</v>
      </c>
      <c r="I398">
        <v>-4.7741972821780401</v>
      </c>
      <c r="J398">
        <f>(Table2[[#This Row],[1M Return vs Nifty]]-AVERAGE(Table2[1M Return vs Nifty]))/_xlfn.STDEV.P(Table2[1M Return vs Nifty])</f>
        <v>-0.63739124969096039</v>
      </c>
      <c r="K398">
        <v>-25.210415822775499</v>
      </c>
      <c r="L398">
        <f>(Table2[[#This Row],[6M Return vs Nifty]]-AVERAGE(Table2[6M Return vs Nifty]))/_xlfn.STDEV.P(Table2[6M Return vs Nifty])</f>
        <v>-1.1151467726823414</v>
      </c>
      <c r="M398">
        <v>-0.470150595924263</v>
      </c>
      <c r="N398">
        <f>(Table2[[#This Row],[1W Return vs Nifty]]-AVERAGE(Table2[1W Return vs Nifty]))/_xlfn.STDEV.P(Table2[1W Return vs Nifty])</f>
        <v>-0.72079949709536706</v>
      </c>
      <c r="O398">
        <v>1935.36</v>
      </c>
      <c r="P398">
        <v>1975.84776665308</v>
      </c>
      <c r="Q398">
        <v>1803.08684238604</v>
      </c>
      <c r="R398">
        <v>51.6990146593809</v>
      </c>
      <c r="S398" s="2">
        <f>(Table2[[#This Row],[Close Price]]-Table2[[#This Row],[20D EMA]])/Table2[[#This Row],[20D EMA]]</f>
        <v>-1.403356481481474E-2</v>
      </c>
      <c r="T398" s="2">
        <f>(Table2[[#This Row],[Close Price]]-Table2[[#This Row],[50D EMA]])/Table2[[#This Row],[50D EMA]]</f>
        <v>-3.4237337407663562E-2</v>
      </c>
      <c r="U398" s="2">
        <f>(Table2[[#This Row],[Close Price]]-Table2[[#This Row],[200D EMA]])/Table2[[#This Row],[200D EMA]]</f>
        <v>5.8296225751868366E-2</v>
      </c>
      <c r="V398">
        <v>0.502781897871178</v>
      </c>
      <c r="W398">
        <v>1901.95</v>
      </c>
      <c r="X398">
        <v>1935.5</v>
      </c>
      <c r="Y398">
        <v>1901.95</v>
      </c>
      <c r="Z398">
        <v>1969</v>
      </c>
      <c r="AA398">
        <v>1798.25</v>
      </c>
      <c r="AB398">
        <v>2092.25</v>
      </c>
      <c r="AC398" s="2">
        <f>(Table2[[#This Row],[Close Price]]/Table2[[#This Row],[Day Low]])-1</f>
        <v>3.2861011067588652E-3</v>
      </c>
      <c r="AD398" s="2">
        <f>(Table2[[#This Row],[Day High]]/Table2[[#This Row],[Close Price]])-1</f>
        <v>1.4306676449009403E-2</v>
      </c>
      <c r="AE398" s="2">
        <f>(Table2[[#This Row],[Close Price]]/Table2[[#This Row],[Current Week Low]])-1</f>
        <v>3.2861011067588652E-3</v>
      </c>
      <c r="AF398" s="2">
        <f>(Table2[[#This Row],[Current Week High]]/Table2[[#This Row],[Close Price]])-1</f>
        <v>3.1862488208783013E-2</v>
      </c>
      <c r="AG398" s="2">
        <f>(Table2[[#This Row],[Close Price]]/Table2[[#This Row],[Current Month Low]])-1</f>
        <v>6.1142777700542217E-2</v>
      </c>
      <c r="AH398" s="2">
        <f>(Table2[[#This Row],[Current Month High]]/Table2[[#This Row],[Close Price]])-1</f>
        <v>9.6452153862278456E-2</v>
      </c>
      <c r="AI398">
        <v>27.258673095063401</v>
      </c>
      <c r="AJ398">
        <v>71.392643822697195</v>
      </c>
      <c r="AK398" t="str">
        <f>IF(AND(Table2[[#This Row],[20D EMA]]&gt;Table2[[#This Row],[50D EMA]],Table2[[#This Row],[50D EMA]]&gt;Table2[[#This Row],[200D EMA]]),"Uptrend","Downtrend/NoTrend")</f>
        <v>Downtrend/NoTrend</v>
      </c>
      <c r="AL398">
        <v>-0.12</v>
      </c>
      <c r="AM398" t="s">
        <v>10655</v>
      </c>
      <c r="AN398">
        <v>5.5</v>
      </c>
      <c r="AO398" t="s">
        <v>10656</v>
      </c>
      <c r="AP398">
        <v>0.221687718643724</v>
      </c>
      <c r="AQ398">
        <f>(Table2[[#This Row],[Sharpe Ratio]]-AVERAGE(Table2[Sharpe Ratio]))/_xlfn.STDEV.P(Table2[Sharpe Ratio])</f>
        <v>1.7876738719516603</v>
      </c>
      <c r="AR3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8">
        <f>_xlfn.RANK.AVG(Table2[[#This Row],[1Y Return vs Nifty Z-Score]],Table2[1Y Return vs Nifty Z-Score])</f>
        <v>481</v>
      </c>
      <c r="AT398">
        <f>_xlfn.RANK.AVG(Table2[[#This Row],[6M Return vs Nifty Z-Score]],Table2[6M Return vs Nifty Z-Score])</f>
        <v>677</v>
      </c>
      <c r="AU398">
        <f>_xlfn.RANK.AVG(Table2[[#This Row],[Sharpe Ratio Z-Score]],Table2[Sharpe Ratio Z-Score])</f>
        <v>30</v>
      </c>
      <c r="AV398">
        <f>(Table2[[#This Row],[Rank 1Y]]+Table2[[#This Row],[Rank 6M]]+Table2[[#This Row],[Rank Sharpe]])/3</f>
        <v>396</v>
      </c>
    </row>
    <row r="399" spans="1:48" x14ac:dyDescent="0.3">
      <c r="A399" t="s">
        <v>1135</v>
      </c>
      <c r="B399" t="s">
        <v>1136</v>
      </c>
      <c r="C399" t="s">
        <v>10623</v>
      </c>
      <c r="D399" t="s">
        <v>139</v>
      </c>
      <c r="E399">
        <v>11157.543439011</v>
      </c>
      <c r="F399">
        <v>207.39</v>
      </c>
      <c r="G399">
        <v>12.2272418599632</v>
      </c>
      <c r="H399">
        <f>(Table2[[#This Row],[1Y Return vs Nifty]]-AVERAGE(Table2[1Y Return vs Nifty]))/_xlfn.STDEV.P(Table2[1Y Return vs Nifty])</f>
        <v>-0.30332846596325397</v>
      </c>
      <c r="I399">
        <v>6.1185674437994102</v>
      </c>
      <c r="J399">
        <f>(Table2[[#This Row],[1M Return vs Nifty]]-AVERAGE(Table2[1M Return vs Nifty]))/_xlfn.STDEV.P(Table2[1M Return vs Nifty])</f>
        <v>0.29696800705733306</v>
      </c>
      <c r="K399">
        <v>-36.5698965383502</v>
      </c>
      <c r="L399">
        <f>(Table2[[#This Row],[6M Return vs Nifty]]-AVERAGE(Table2[6M Return vs Nifty]))/_xlfn.STDEV.P(Table2[6M Return vs Nifty])</f>
        <v>-1.5003214980737365</v>
      </c>
      <c r="M399">
        <v>3.3757279966381901</v>
      </c>
      <c r="N399">
        <f>(Table2[[#This Row],[1W Return vs Nifty]]-AVERAGE(Table2[1W Return vs Nifty]))/_xlfn.STDEV.P(Table2[1W Return vs Nifty])</f>
        <v>0.12261187523608556</v>
      </c>
      <c r="O399">
        <v>203.35</v>
      </c>
      <c r="P399">
        <v>204.078346140847</v>
      </c>
      <c r="Q399">
        <v>198.49565628175199</v>
      </c>
      <c r="R399">
        <v>58.764802765311103</v>
      </c>
      <c r="S399" s="2">
        <f>(Table2[[#This Row],[Close Price]]-Table2[[#This Row],[20D EMA]])/Table2[[#This Row],[20D EMA]]</f>
        <v>1.986722399803291E-2</v>
      </c>
      <c r="T399" s="2">
        <f>(Table2[[#This Row],[Close Price]]-Table2[[#This Row],[50D EMA]])/Table2[[#This Row],[50D EMA]]</f>
        <v>1.6227365233876443E-2</v>
      </c>
      <c r="U399" s="2">
        <f>(Table2[[#This Row],[Close Price]]-Table2[[#This Row],[200D EMA]])/Table2[[#This Row],[200D EMA]]</f>
        <v>4.4808757455241432E-2</v>
      </c>
      <c r="V399">
        <v>0.67315000633907496</v>
      </c>
      <c r="W399">
        <v>202.9</v>
      </c>
      <c r="X399">
        <v>209.3</v>
      </c>
      <c r="Y399">
        <v>197.5</v>
      </c>
      <c r="Z399">
        <v>212</v>
      </c>
      <c r="AA399">
        <v>190.91</v>
      </c>
      <c r="AB399">
        <v>218.5</v>
      </c>
      <c r="AC399" s="2">
        <f>(Table2[[#This Row],[Close Price]]/Table2[[#This Row],[Day Low]])-1</f>
        <v>2.2129127649088032E-2</v>
      </c>
      <c r="AD399" s="2">
        <f>(Table2[[#This Row],[Day High]]/Table2[[#This Row],[Close Price]])-1</f>
        <v>9.2097015285212969E-3</v>
      </c>
      <c r="AE399" s="2">
        <f>(Table2[[#This Row],[Close Price]]/Table2[[#This Row],[Current Week Low]])-1</f>
        <v>5.007594936708859E-2</v>
      </c>
      <c r="AF399" s="2">
        <f>(Table2[[#This Row],[Current Week High]]/Table2[[#This Row],[Close Price]])-1</f>
        <v>2.2228651333237037E-2</v>
      </c>
      <c r="AG399" s="2">
        <f>(Table2[[#This Row],[Close Price]]/Table2[[#This Row],[Current Month Low]])-1</f>
        <v>8.6323398460007361E-2</v>
      </c>
      <c r="AH399" s="2">
        <f>(Table2[[#This Row],[Current Month High]]/Table2[[#This Row],[Close Price]])-1</f>
        <v>5.3570567529774848E-2</v>
      </c>
      <c r="AI399">
        <v>37.374029606056197</v>
      </c>
      <c r="AJ399">
        <v>52.998893397270301</v>
      </c>
      <c r="AK399" t="str">
        <f>IF(AND(Table2[[#This Row],[20D EMA]]&gt;Table2[[#This Row],[50D EMA]],Table2[[#This Row],[50D EMA]]&gt;Table2[[#This Row],[200D EMA]]),"Uptrend","Downtrend/NoTrend")</f>
        <v>Downtrend/NoTrend</v>
      </c>
      <c r="AL399">
        <v>0.21</v>
      </c>
      <c r="AM399" t="s">
        <v>10656</v>
      </c>
      <c r="AN399">
        <v>5.26</v>
      </c>
      <c r="AO399" t="s">
        <v>10656</v>
      </c>
      <c r="AP399">
        <v>0.17117861575837401</v>
      </c>
      <c r="AQ399">
        <f>(Table2[[#This Row],[Sharpe Ratio]]-AVERAGE(Table2[Sharpe Ratio]))/_xlfn.STDEV.P(Table2[Sharpe Ratio])</f>
        <v>1.2061385147081396</v>
      </c>
      <c r="AR3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9">
        <f>_xlfn.RANK.AVG(Table2[[#This Row],[1Y Return vs Nifty Z-Score]],Table2[1Y Return vs Nifty Z-Score])</f>
        <v>382</v>
      </c>
      <c r="AT399">
        <f>_xlfn.RANK.AVG(Table2[[#This Row],[6M Return vs Nifty Z-Score]],Table2[6M Return vs Nifty Z-Score])</f>
        <v>720</v>
      </c>
      <c r="AU399">
        <f>_xlfn.RANK.AVG(Table2[[#This Row],[Sharpe Ratio Z-Score]],Table2[Sharpe Ratio Z-Score])</f>
        <v>87</v>
      </c>
      <c r="AV399">
        <f>(Table2[[#This Row],[Rank 1Y]]+Table2[[#This Row],[Rank 6M]]+Table2[[#This Row],[Rank Sharpe]])/3</f>
        <v>396.33333333333331</v>
      </c>
    </row>
    <row r="400" spans="1:48" x14ac:dyDescent="0.3">
      <c r="A400" t="s">
        <v>667</v>
      </c>
      <c r="B400" t="s">
        <v>668</v>
      </c>
      <c r="C400" t="s">
        <v>10615</v>
      </c>
      <c r="D400" t="s">
        <v>281</v>
      </c>
      <c r="E400">
        <v>27519.586187500001</v>
      </c>
      <c r="F400">
        <v>3303.95</v>
      </c>
      <c r="G400">
        <v>20.126538911897601</v>
      </c>
      <c r="H400">
        <f>(Table2[[#This Row],[1Y Return vs Nifty]]-AVERAGE(Table2[1Y Return vs Nifty]))/_xlfn.STDEV.P(Table2[1Y Return vs Nifty])</f>
        <v>-0.18015753499759096</v>
      </c>
      <c r="I400">
        <v>6.4964734167906997</v>
      </c>
      <c r="J400">
        <f>(Table2[[#This Row],[1M Return vs Nifty]]-AVERAGE(Table2[1M Return vs Nifty]))/_xlfn.STDEV.P(Table2[1M Return vs Nifty])</f>
        <v>0.32938401464839001</v>
      </c>
      <c r="K400">
        <v>23.213217019742899</v>
      </c>
      <c r="L400">
        <f>(Table2[[#This Row],[6M Return vs Nifty]]-AVERAGE(Table2[6M Return vs Nifty]))/_xlfn.STDEV.P(Table2[6M Return vs Nifty])</f>
        <v>0.52679091351823271</v>
      </c>
      <c r="M400">
        <v>0.78697026615658705</v>
      </c>
      <c r="N400">
        <f>(Table2[[#This Row],[1W Return vs Nifty]]-AVERAGE(Table2[1W Return vs Nifty]))/_xlfn.STDEV.P(Table2[1W Return vs Nifty])</f>
        <v>-0.44510955890424331</v>
      </c>
      <c r="O400">
        <v>3205.86</v>
      </c>
      <c r="P400">
        <v>3025.1243544581898</v>
      </c>
      <c r="Q400">
        <v>2652.8078641766401</v>
      </c>
      <c r="R400">
        <v>64.6298343211201</v>
      </c>
      <c r="S400" s="2">
        <f>(Table2[[#This Row],[Close Price]]-Table2[[#This Row],[20D EMA]])/Table2[[#This Row],[20D EMA]]</f>
        <v>3.0597094071481503E-2</v>
      </c>
      <c r="T400" s="2">
        <f>(Table2[[#This Row],[Close Price]]-Table2[[#This Row],[50D EMA]])/Table2[[#This Row],[50D EMA]]</f>
        <v>9.2169978113758766E-2</v>
      </c>
      <c r="U400" s="2">
        <f>(Table2[[#This Row],[Close Price]]-Table2[[#This Row],[200D EMA]])/Table2[[#This Row],[200D EMA]]</f>
        <v>0.24545393754909448</v>
      </c>
      <c r="V400">
        <v>0.81944656213556799</v>
      </c>
      <c r="W400">
        <v>3280.1</v>
      </c>
      <c r="X400">
        <v>3324.85</v>
      </c>
      <c r="Y400">
        <v>3280.1</v>
      </c>
      <c r="Z400">
        <v>3385</v>
      </c>
      <c r="AA400">
        <v>3050.15</v>
      </c>
      <c r="AB400">
        <v>3385</v>
      </c>
      <c r="AC400" s="2">
        <f>(Table2[[#This Row],[Close Price]]/Table2[[#This Row],[Day Low]])-1</f>
        <v>7.2711197829333774E-3</v>
      </c>
      <c r="AD400" s="2">
        <f>(Table2[[#This Row],[Day High]]/Table2[[#This Row],[Close Price]])-1</f>
        <v>6.3257615884018126E-3</v>
      </c>
      <c r="AE400" s="2">
        <f>(Table2[[#This Row],[Close Price]]/Table2[[#This Row],[Current Week Low]])-1</f>
        <v>7.2711197829333774E-3</v>
      </c>
      <c r="AF400" s="2">
        <f>(Table2[[#This Row],[Current Week High]]/Table2[[#This Row],[Close Price]])-1</f>
        <v>2.4531242906218331E-2</v>
      </c>
      <c r="AG400" s="2">
        <f>(Table2[[#This Row],[Close Price]]/Table2[[#This Row],[Current Month Low]])-1</f>
        <v>8.3209022507089614E-2</v>
      </c>
      <c r="AH400" s="2">
        <f>(Table2[[#This Row],[Current Month High]]/Table2[[#This Row],[Close Price]])-1</f>
        <v>2.4531242906218331E-2</v>
      </c>
      <c r="AI400">
        <v>2.45312429062183</v>
      </c>
      <c r="AJ400">
        <v>69.982507588619598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0.03</v>
      </c>
      <c r="AM400" t="s">
        <v>10656</v>
      </c>
      <c r="AN400">
        <v>4.28</v>
      </c>
      <c r="AO400" t="s">
        <v>10656</v>
      </c>
      <c r="AP400">
        <v>-4.7849849519387998E-2</v>
      </c>
      <c r="AQ400">
        <f>(Table2[[#This Row],[Sharpe Ratio]]-AVERAGE(Table2[Sharpe Ratio]))/_xlfn.STDEV.P(Table2[Sharpe Ratio])</f>
        <v>-1.3156405216553733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-1.0847326873905849</v>
      </c>
      <c r="AS400">
        <f>_xlfn.RANK.AVG(Table2[[#This Row],[1Y Return vs Nifty Z-Score]],Table2[1Y Return vs Nifty Z-Score])</f>
        <v>345</v>
      </c>
      <c r="AT400">
        <f>_xlfn.RANK.AVG(Table2[[#This Row],[6M Return vs Nifty Z-Score]],Table2[6M Return vs Nifty Z-Score])</f>
        <v>183</v>
      </c>
      <c r="AU400">
        <f>_xlfn.RANK.AVG(Table2[[#This Row],[Sharpe Ratio Z-Score]],Table2[Sharpe Ratio Z-Score])</f>
        <v>663</v>
      </c>
      <c r="AV400">
        <f>(Table2[[#This Row],[Rank 1Y]]+Table2[[#This Row],[Rank 6M]]+Table2[[#This Row],[Rank Sharpe]])/3</f>
        <v>397</v>
      </c>
    </row>
    <row r="401" spans="1:48" x14ac:dyDescent="0.3">
      <c r="A401" t="s">
        <v>1617</v>
      </c>
      <c r="B401" t="s">
        <v>1618</v>
      </c>
      <c r="C401" t="s">
        <v>10611</v>
      </c>
      <c r="D401" t="s">
        <v>54</v>
      </c>
      <c r="E401">
        <v>5687.3125253400003</v>
      </c>
      <c r="F401">
        <v>62.7</v>
      </c>
      <c r="G401">
        <v>73.780950793505198</v>
      </c>
      <c r="H401">
        <f>(Table2[[#This Row],[1Y Return vs Nifty]]-AVERAGE(Table2[1Y Return vs Nifty]))/_xlfn.STDEV.P(Table2[1Y Return vs Nifty])</f>
        <v>0.65645663692475631</v>
      </c>
      <c r="I401">
        <v>-12.5713531889335</v>
      </c>
      <c r="J401">
        <f>(Table2[[#This Row],[1M Return vs Nifty]]-AVERAGE(Table2[1M Return vs Nifty]))/_xlfn.STDEV.P(Table2[1M Return vs Nifty])</f>
        <v>-1.3062154629241951</v>
      </c>
      <c r="K401">
        <v>-28.925112277189299</v>
      </c>
      <c r="L401">
        <f>(Table2[[#This Row],[6M Return vs Nifty]]-AVERAGE(Table2[6M Return vs Nifty]))/_xlfn.STDEV.P(Table2[6M Return vs Nifty])</f>
        <v>-1.2411038672508881</v>
      </c>
      <c r="M401">
        <v>2.3651299281434399</v>
      </c>
      <c r="N401">
        <f>(Table2[[#This Row],[1W Return vs Nifty]]-AVERAGE(Table2[1W Return vs Nifty]))/_xlfn.STDEV.P(Table2[1W Return vs Nifty])</f>
        <v>-9.9014960689789114E-2</v>
      </c>
      <c r="O401">
        <v>65.47</v>
      </c>
      <c r="P401">
        <v>67.836673257212297</v>
      </c>
      <c r="Q401">
        <v>62.240709344256501</v>
      </c>
      <c r="R401">
        <v>40.584906852828503</v>
      </c>
      <c r="S401" s="2">
        <f>(Table2[[#This Row],[Close Price]]-Table2[[#This Row],[20D EMA]])/Table2[[#This Row],[20D EMA]]</f>
        <v>-4.2309454712081807E-2</v>
      </c>
      <c r="T401" s="2">
        <f>(Table2[[#This Row],[Close Price]]-Table2[[#This Row],[50D EMA]])/Table2[[#This Row],[50D EMA]]</f>
        <v>-7.5721184583092307E-2</v>
      </c>
      <c r="U401" s="2">
        <f>(Table2[[#This Row],[Close Price]]-Table2[[#This Row],[200D EMA]])/Table2[[#This Row],[200D EMA]]</f>
        <v>7.3792644811154339E-3</v>
      </c>
      <c r="V401">
        <v>1.03248755191869</v>
      </c>
      <c r="W401">
        <v>61.96</v>
      </c>
      <c r="X401">
        <v>64.87</v>
      </c>
      <c r="Y401">
        <v>61.96</v>
      </c>
      <c r="Z401">
        <v>68.89</v>
      </c>
      <c r="AA401">
        <v>60.2</v>
      </c>
      <c r="AB401">
        <v>69.260000000000005</v>
      </c>
      <c r="AC401" s="2">
        <f>(Table2[[#This Row],[Close Price]]/Table2[[#This Row],[Day Low]])-1</f>
        <v>1.1943189154293155E-2</v>
      </c>
      <c r="AD401" s="2">
        <f>(Table2[[#This Row],[Day High]]/Table2[[#This Row],[Close Price]])-1</f>
        <v>3.460925039872409E-2</v>
      </c>
      <c r="AE401" s="2">
        <f>(Table2[[#This Row],[Close Price]]/Table2[[#This Row],[Current Week Low]])-1</f>
        <v>1.1943189154293155E-2</v>
      </c>
      <c r="AF401" s="2">
        <f>(Table2[[#This Row],[Current Week High]]/Table2[[#This Row],[Close Price]])-1</f>
        <v>9.8724082934609214E-2</v>
      </c>
      <c r="AG401" s="2">
        <f>(Table2[[#This Row],[Close Price]]/Table2[[#This Row],[Current Month Low]])-1</f>
        <v>4.1528239202657913E-2</v>
      </c>
      <c r="AH401" s="2">
        <f>(Table2[[#This Row],[Current Month High]]/Table2[[#This Row],[Close Price]])-1</f>
        <v>0.10462519936204151</v>
      </c>
      <c r="AI401">
        <v>58.899521531100397</v>
      </c>
      <c r="AJ401">
        <v>122.735346358792</v>
      </c>
      <c r="AK401" t="str">
        <f>IF(AND(Table2[[#This Row],[20D EMA]]&gt;Table2[[#This Row],[50D EMA]],Table2[[#This Row],[50D EMA]]&gt;Table2[[#This Row],[200D EMA]]),"Uptrend","Downtrend/NoTrend")</f>
        <v>Downtrend/NoTrend</v>
      </c>
      <c r="AL401">
        <v>-0.1</v>
      </c>
      <c r="AM401" t="s">
        <v>10655</v>
      </c>
      <c r="AN401">
        <v>-0.46</v>
      </c>
      <c r="AO401" t="s">
        <v>10655</v>
      </c>
      <c r="AP401">
        <v>6.8839157237632995E-2</v>
      </c>
      <c r="AQ401">
        <f>(Table2[[#This Row],[Sharpe Ratio]]-AVERAGE(Table2[Sharpe Ratio]))/_xlfn.STDEV.P(Table2[Sharpe Ratio])</f>
        <v>2.7855588043261853E-2</v>
      </c>
      <c r="AR4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1">
        <f>_xlfn.RANK.AVG(Table2[[#This Row],[1Y Return vs Nifty Z-Score]],Table2[1Y Return vs Nifty Z-Score])</f>
        <v>144</v>
      </c>
      <c r="AT401">
        <f>_xlfn.RANK.AVG(Table2[[#This Row],[6M Return vs Nifty Z-Score]],Table2[6M Return vs Nifty Z-Score])</f>
        <v>699</v>
      </c>
      <c r="AU401">
        <f>_xlfn.RANK.AVG(Table2[[#This Row],[Sharpe Ratio Z-Score]],Table2[Sharpe Ratio Z-Score])</f>
        <v>348</v>
      </c>
      <c r="AV401">
        <f>(Table2[[#This Row],[Rank 1Y]]+Table2[[#This Row],[Rank 6M]]+Table2[[#This Row],[Rank Sharpe]])/3</f>
        <v>397</v>
      </c>
    </row>
    <row r="402" spans="1:48" x14ac:dyDescent="0.3">
      <c r="A402" t="s">
        <v>406</v>
      </c>
      <c r="B402" t="s">
        <v>407</v>
      </c>
      <c r="C402" t="s">
        <v>10611</v>
      </c>
      <c r="D402" t="s">
        <v>408</v>
      </c>
      <c r="E402">
        <v>58144.267312627999</v>
      </c>
      <c r="F402">
        <v>219.08</v>
      </c>
      <c r="G402">
        <v>-10.384318420395299</v>
      </c>
      <c r="H402">
        <f>(Table2[[#This Row],[1Y Return vs Nifty]]-AVERAGE(Table2[1Y Return vs Nifty]))/_xlfn.STDEV.P(Table2[1Y Return vs Nifty])</f>
        <v>-0.65590248767774872</v>
      </c>
      <c r="I402">
        <v>1.2519016467222099</v>
      </c>
      <c r="J402">
        <f>(Table2[[#This Row],[1M Return vs Nifty]]-AVERAGE(Table2[1M Return vs Nifty]))/_xlfn.STDEV.P(Table2[1M Return vs Nifty])</f>
        <v>-0.12048471053924155</v>
      </c>
      <c r="K402">
        <v>5.1841548811431899</v>
      </c>
      <c r="L402">
        <f>(Table2[[#This Row],[6M Return vs Nifty]]-AVERAGE(Table2[6M Return vs Nifty]))/_xlfn.STDEV.P(Table2[6M Return vs Nifty])</f>
        <v>-8.4534483493827139E-2</v>
      </c>
      <c r="M402">
        <v>6.5079808131784196</v>
      </c>
      <c r="N402">
        <f>(Table2[[#This Row],[1W Return vs Nifty]]-AVERAGE(Table2[1W Return vs Nifty]))/_xlfn.STDEV.P(Table2[1W Return vs Nifty])</f>
        <v>0.80952322277476974</v>
      </c>
      <c r="O402">
        <v>216.83</v>
      </c>
      <c r="P402">
        <v>219.60638755432001</v>
      </c>
      <c r="Q402">
        <v>203.777510576243</v>
      </c>
      <c r="R402">
        <v>63.965797147488999</v>
      </c>
      <c r="S402" s="2">
        <f>(Table2[[#This Row],[Close Price]]-Table2[[#This Row],[20D EMA]])/Table2[[#This Row],[20D EMA]]</f>
        <v>1.037679287921413E-2</v>
      </c>
      <c r="T402" s="2">
        <f>(Table2[[#This Row],[Close Price]]-Table2[[#This Row],[50D EMA]])/Table2[[#This Row],[50D EMA]]</f>
        <v>-2.3969592149945683E-3</v>
      </c>
      <c r="U402" s="2">
        <f>(Table2[[#This Row],[Close Price]]-Table2[[#This Row],[200D EMA]])/Table2[[#This Row],[200D EMA]]</f>
        <v>7.509410327216462E-2</v>
      </c>
      <c r="V402">
        <v>0.87868941470052297</v>
      </c>
      <c r="W402">
        <v>218.71</v>
      </c>
      <c r="X402">
        <v>224.24</v>
      </c>
      <c r="Y402">
        <v>211.92</v>
      </c>
      <c r="Z402">
        <v>226</v>
      </c>
      <c r="AA402">
        <v>200.05</v>
      </c>
      <c r="AB402">
        <v>229.4</v>
      </c>
      <c r="AC402" s="2">
        <f>(Table2[[#This Row],[Close Price]]/Table2[[#This Row],[Day Low]])-1</f>
        <v>1.6917379177907588E-3</v>
      </c>
      <c r="AD402" s="2">
        <f>(Table2[[#This Row],[Day High]]/Table2[[#This Row],[Close Price]])-1</f>
        <v>2.3553039985393376E-2</v>
      </c>
      <c r="AE402" s="2">
        <f>(Table2[[#This Row],[Close Price]]/Table2[[#This Row],[Current Week Low]])-1</f>
        <v>3.3786334465836232E-2</v>
      </c>
      <c r="AF402" s="2">
        <f>(Table2[[#This Row],[Current Week High]]/Table2[[#This Row],[Close Price]])-1</f>
        <v>3.1586635019170917E-2</v>
      </c>
      <c r="AG402" s="2">
        <f>(Table2[[#This Row],[Close Price]]/Table2[[#This Row],[Current Month Low]])-1</f>
        <v>9.5126218445388711E-2</v>
      </c>
      <c r="AH402" s="2">
        <f>(Table2[[#This Row],[Current Month High]]/Table2[[#This Row],[Close Price]])-1</f>
        <v>4.7106079970786974E-2</v>
      </c>
      <c r="AI402">
        <v>12.698557604528</v>
      </c>
      <c r="AJ402">
        <v>41.341935483870898</v>
      </c>
      <c r="AK402" t="str">
        <f>IF(AND(Table2[[#This Row],[20D EMA]]&gt;Table2[[#This Row],[50D EMA]],Table2[[#This Row],[50D EMA]]&gt;Table2[[#This Row],[200D EMA]]),"Uptrend","Downtrend/NoTrend")</f>
        <v>Downtrend/NoTrend</v>
      </c>
      <c r="AL402">
        <v>-0.05</v>
      </c>
      <c r="AM402" t="s">
        <v>10655</v>
      </c>
      <c r="AN402">
        <v>7.3</v>
      </c>
      <c r="AO402" t="s">
        <v>10656</v>
      </c>
      <c r="AP402">
        <v>8.0853131564830996E-2</v>
      </c>
      <c r="AQ402">
        <f>(Table2[[#This Row],[Sharpe Ratio]]-AVERAGE(Table2[Sharpe Ratio]))/_xlfn.STDEV.P(Table2[Sharpe Ratio])</f>
        <v>0.16617819630934541</v>
      </c>
      <c r="AR4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2">
        <f>_xlfn.RANK.AVG(Table2[[#This Row],[1Y Return vs Nifty Z-Score]],Table2[1Y Return vs Nifty Z-Score])</f>
        <v>549</v>
      </c>
      <c r="AT402">
        <f>_xlfn.RANK.AVG(Table2[[#This Row],[6M Return vs Nifty Z-Score]],Table2[6M Return vs Nifty Z-Score])</f>
        <v>345</v>
      </c>
      <c r="AU402">
        <f>_xlfn.RANK.AVG(Table2[[#This Row],[Sharpe Ratio Z-Score]],Table2[Sharpe Ratio Z-Score])</f>
        <v>298</v>
      </c>
      <c r="AV402">
        <f>(Table2[[#This Row],[Rank 1Y]]+Table2[[#This Row],[Rank 6M]]+Table2[[#This Row],[Rank Sharpe]])/3</f>
        <v>397.33333333333331</v>
      </c>
    </row>
    <row r="403" spans="1:48" x14ac:dyDescent="0.3">
      <c r="A403" t="s">
        <v>461</v>
      </c>
      <c r="B403" t="s">
        <v>462</v>
      </c>
      <c r="C403" t="s">
        <v>10611</v>
      </c>
      <c r="D403" t="s">
        <v>54</v>
      </c>
      <c r="E403">
        <v>48664.807344375004</v>
      </c>
      <c r="F403">
        <v>4282.75</v>
      </c>
      <c r="G403">
        <v>37.300597239389198</v>
      </c>
      <c r="H403">
        <f>(Table2[[#This Row],[1Y Return vs Nifty]]-AVERAGE(Table2[1Y Return vs Nifty]))/_xlfn.STDEV.P(Table2[1Y Return vs Nifty])</f>
        <v>8.76314516360647E-2</v>
      </c>
      <c r="I403">
        <v>-2.09267179235807</v>
      </c>
      <c r="J403">
        <f>(Table2[[#This Row],[1M Return vs Nifty]]-AVERAGE(Table2[1M Return vs Nifty]))/_xlfn.STDEV.P(Table2[1M Return vs Nifty])</f>
        <v>-0.40737543399592696</v>
      </c>
      <c r="K403">
        <v>-9.4554477546430498</v>
      </c>
      <c r="L403">
        <f>(Table2[[#This Row],[6M Return vs Nifty]]-AVERAGE(Table2[6M Return vs Nifty]))/_xlfn.STDEV.P(Table2[6M Return vs Nifty])</f>
        <v>-0.58093084757646374</v>
      </c>
      <c r="M403">
        <v>13.2667127035094</v>
      </c>
      <c r="N403">
        <f>(Table2[[#This Row],[1W Return vs Nifty]]-AVERAGE(Table2[1W Return vs Nifty]))/_xlfn.STDEV.P(Table2[1W Return vs Nifty])</f>
        <v>2.2917310464612468</v>
      </c>
      <c r="O403">
        <v>4162.91</v>
      </c>
      <c r="P403">
        <v>4280.9021274697398</v>
      </c>
      <c r="Q403">
        <v>4017.64248980301</v>
      </c>
      <c r="R403">
        <v>71.095877712540897</v>
      </c>
      <c r="S403" s="2">
        <f>(Table2[[#This Row],[Close Price]]-Table2[[#This Row],[20D EMA]])/Table2[[#This Row],[20D EMA]]</f>
        <v>2.8787554859461325E-2</v>
      </c>
      <c r="T403" s="2">
        <f>(Table2[[#This Row],[Close Price]]-Table2[[#This Row],[50D EMA]])/Table2[[#This Row],[50D EMA]]</f>
        <v>4.3165493516023138E-4</v>
      </c>
      <c r="U403" s="2">
        <f>(Table2[[#This Row],[Close Price]]-Table2[[#This Row],[200D EMA]])/Table2[[#This Row],[200D EMA]]</f>
        <v>6.5985838926645904E-2</v>
      </c>
      <c r="V403">
        <v>0.452533233348688</v>
      </c>
      <c r="W403">
        <v>4240.55</v>
      </c>
      <c r="X403">
        <v>4423.3500000000004</v>
      </c>
      <c r="Y403">
        <v>3973.1</v>
      </c>
      <c r="Z403">
        <v>4437.95</v>
      </c>
      <c r="AA403">
        <v>3732.9</v>
      </c>
      <c r="AB403">
        <v>4437.95</v>
      </c>
      <c r="AC403" s="2">
        <f>(Table2[[#This Row],[Close Price]]/Table2[[#This Row],[Day Low]])-1</f>
        <v>9.9515393050428891E-3</v>
      </c>
      <c r="AD403" s="2">
        <f>(Table2[[#This Row],[Day High]]/Table2[[#This Row],[Close Price]])-1</f>
        <v>3.2829373650108185E-2</v>
      </c>
      <c r="AE403" s="2">
        <f>(Table2[[#This Row],[Close Price]]/Table2[[#This Row],[Current Week Low]])-1</f>
        <v>7.7936623795021642E-2</v>
      </c>
      <c r="AF403" s="2">
        <f>(Table2[[#This Row],[Current Week High]]/Table2[[#This Row],[Close Price]])-1</f>
        <v>3.6238398225439283E-2</v>
      </c>
      <c r="AG403" s="2">
        <f>(Table2[[#This Row],[Close Price]]/Table2[[#This Row],[Current Month Low]])-1</f>
        <v>0.14729834712957746</v>
      </c>
      <c r="AH403" s="2">
        <f>(Table2[[#This Row],[Current Month High]]/Table2[[#This Row],[Close Price]])-1</f>
        <v>3.6238398225439283E-2</v>
      </c>
      <c r="AI403">
        <v>16.700717996614301</v>
      </c>
      <c r="AJ403">
        <v>66.621277257960898</v>
      </c>
      <c r="AK403" t="str">
        <f>IF(AND(Table2[[#This Row],[20D EMA]]&gt;Table2[[#This Row],[50D EMA]],Table2[[#This Row],[50D EMA]]&gt;Table2[[#This Row],[200D EMA]]),"Uptrend","Downtrend/NoTrend")</f>
        <v>Downtrend/NoTrend</v>
      </c>
      <c r="AL403">
        <v>-0.13</v>
      </c>
      <c r="AM403" t="s">
        <v>10655</v>
      </c>
      <c r="AN403">
        <v>11.56</v>
      </c>
      <c r="AO403" t="s">
        <v>10656</v>
      </c>
      <c r="AP403">
        <v>4.6083806957901999E-2</v>
      </c>
      <c r="AQ403">
        <f>(Table2[[#This Row],[Sharpe Ratio]]-AVERAGE(Table2[Sharpe Ratio]))/_xlfn.STDEV.P(Table2[Sharpe Ratio])</f>
        <v>-0.23413759730715583</v>
      </c>
      <c r="AR4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3">
        <f>_xlfn.RANK.AVG(Table2[[#This Row],[1Y Return vs Nifty Z-Score]],Table2[1Y Return vs Nifty Z-Score])</f>
        <v>274</v>
      </c>
      <c r="AT403">
        <f>_xlfn.RANK.AVG(Table2[[#This Row],[6M Return vs Nifty Z-Score]],Table2[6M Return vs Nifty Z-Score])</f>
        <v>515</v>
      </c>
      <c r="AU403">
        <f>_xlfn.RANK.AVG(Table2[[#This Row],[Sharpe Ratio Z-Score]],Table2[Sharpe Ratio Z-Score])</f>
        <v>407</v>
      </c>
      <c r="AV403">
        <f>(Table2[[#This Row],[Rank 1Y]]+Table2[[#This Row],[Rank 6M]]+Table2[[#This Row],[Rank Sharpe]])/3</f>
        <v>398.66666666666669</v>
      </c>
    </row>
    <row r="404" spans="1:48" x14ac:dyDescent="0.3">
      <c r="A404" t="s">
        <v>1960</v>
      </c>
      <c r="B404" t="s">
        <v>1961</v>
      </c>
      <c r="C404" t="s">
        <v>10613</v>
      </c>
      <c r="D404" t="s">
        <v>484</v>
      </c>
      <c r="E404">
        <v>3500.6184416000001</v>
      </c>
      <c r="F404">
        <v>481.7</v>
      </c>
      <c r="G404">
        <v>-11.5225779689224</v>
      </c>
      <c r="H404">
        <f>(Table2[[#This Row],[1Y Return vs Nifty]]-AVERAGE(Table2[1Y Return vs Nifty]))/_xlfn.STDEV.P(Table2[1Y Return vs Nifty])</f>
        <v>-0.67365096420051795</v>
      </c>
      <c r="I404">
        <v>19.6906119406923</v>
      </c>
      <c r="J404">
        <f>(Table2[[#This Row],[1M Return vs Nifty]]-AVERAGE(Table2[1M Return vs Nifty]))/_xlfn.STDEV.P(Table2[1M Return vs Nifty])</f>
        <v>1.4611504462895983</v>
      </c>
      <c r="K404">
        <v>27.026389256370202</v>
      </c>
      <c r="L404">
        <f>(Table2[[#This Row],[6M Return vs Nifty]]-AVERAGE(Table2[6M Return vs Nifty]))/_xlfn.STDEV.P(Table2[6M Return vs Nifty])</f>
        <v>0.65608710283252625</v>
      </c>
      <c r="M404">
        <v>5.0822981465926196</v>
      </c>
      <c r="N404">
        <f>(Table2[[#This Row],[1W Return vs Nifty]]-AVERAGE(Table2[1W Return vs Nifty]))/_xlfn.STDEV.P(Table2[1W Return vs Nifty])</f>
        <v>0.49686723393006516</v>
      </c>
      <c r="O404">
        <v>445.27</v>
      </c>
      <c r="P404">
        <v>409.89249051686198</v>
      </c>
      <c r="Q404">
        <v>367.50642425036102</v>
      </c>
      <c r="R404">
        <v>73.797450036372794</v>
      </c>
      <c r="S404" s="2">
        <f>(Table2[[#This Row],[Close Price]]-Table2[[#This Row],[20D EMA]])/Table2[[#This Row],[20D EMA]]</f>
        <v>8.1815527657376444E-2</v>
      </c>
      <c r="T404" s="2">
        <f>(Table2[[#This Row],[Close Price]]-Table2[[#This Row],[50D EMA]])/Table2[[#This Row],[50D EMA]]</f>
        <v>0.17518620405216723</v>
      </c>
      <c r="U404" s="2">
        <f>(Table2[[#This Row],[Close Price]]-Table2[[#This Row],[200D EMA]])/Table2[[#This Row],[200D EMA]]</f>
        <v>0.31072538659037274</v>
      </c>
      <c r="V404">
        <v>1.83827915292501</v>
      </c>
      <c r="W404">
        <v>478.2</v>
      </c>
      <c r="X404">
        <v>494.7</v>
      </c>
      <c r="Y404">
        <v>457.05</v>
      </c>
      <c r="Z404">
        <v>505</v>
      </c>
      <c r="AA404">
        <v>392.6</v>
      </c>
      <c r="AB404">
        <v>505</v>
      </c>
      <c r="AC404" s="2">
        <f>(Table2[[#This Row],[Close Price]]/Table2[[#This Row],[Day Low]])-1</f>
        <v>7.3191133416981025E-3</v>
      </c>
      <c r="AD404" s="2">
        <f>(Table2[[#This Row],[Day High]]/Table2[[#This Row],[Close Price]])-1</f>
        <v>2.6987751712684194E-2</v>
      </c>
      <c r="AE404" s="2">
        <f>(Table2[[#This Row],[Close Price]]/Table2[[#This Row],[Current Week Low]])-1</f>
        <v>5.393283010611527E-2</v>
      </c>
      <c r="AF404" s="2">
        <f>(Table2[[#This Row],[Current Week High]]/Table2[[#This Row],[Close Price]])-1</f>
        <v>4.8370354992734121E-2</v>
      </c>
      <c r="AG404" s="2">
        <f>(Table2[[#This Row],[Close Price]]/Table2[[#This Row],[Current Month Low]])-1</f>
        <v>0.22694854814060106</v>
      </c>
      <c r="AH404" s="2">
        <f>(Table2[[#This Row],[Current Month High]]/Table2[[#This Row],[Close Price]])-1</f>
        <v>4.8370354992734121E-2</v>
      </c>
      <c r="AI404">
        <v>4.8370354992734104</v>
      </c>
      <c r="AJ404">
        <v>63.260464328079898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0.43</v>
      </c>
      <c r="AM404" t="s">
        <v>10656</v>
      </c>
      <c r="AN404">
        <v>17.72</v>
      </c>
      <c r="AO404" t="s">
        <v>10656</v>
      </c>
      <c r="AP404">
        <v>2.0320402734206999E-2</v>
      </c>
      <c r="AQ404">
        <f>(Table2[[#This Row],[Sharpe Ratio]]-AVERAGE(Table2[Sharpe Ratio]))/_xlfn.STDEV.P(Table2[Sharpe Ratio])</f>
        <v>-0.53076394034563579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1.4096898785060359</v>
      </c>
      <c r="AS404">
        <f>_xlfn.RANK.AVG(Table2[[#This Row],[1Y Return vs Nifty Z-Score]],Table2[1Y Return vs Nifty Z-Score])</f>
        <v>562</v>
      </c>
      <c r="AT404">
        <f>_xlfn.RANK.AVG(Table2[[#This Row],[6M Return vs Nifty Z-Score]],Table2[6M Return vs Nifty Z-Score])</f>
        <v>156</v>
      </c>
      <c r="AU404">
        <f>_xlfn.RANK.AVG(Table2[[#This Row],[Sharpe Ratio Z-Score]],Table2[Sharpe Ratio Z-Score])</f>
        <v>483</v>
      </c>
      <c r="AV404">
        <f>(Table2[[#This Row],[Rank 1Y]]+Table2[[#This Row],[Rank 6M]]+Table2[[#This Row],[Rank Sharpe]])/3</f>
        <v>400.33333333333331</v>
      </c>
    </row>
    <row r="405" spans="1:48" x14ac:dyDescent="0.3">
      <c r="A405" t="s">
        <v>1272</v>
      </c>
      <c r="B405" t="s">
        <v>1273</v>
      </c>
      <c r="C405" t="s">
        <v>6589</v>
      </c>
      <c r="D405" t="s">
        <v>80</v>
      </c>
      <c r="E405">
        <v>9103.355532091</v>
      </c>
      <c r="F405">
        <v>222.65</v>
      </c>
      <c r="G405">
        <v>10.41268704082</v>
      </c>
      <c r="H405">
        <f>(Table2[[#This Row],[1Y Return vs Nifty]]-AVERAGE(Table2[1Y Return vs Nifty]))/_xlfn.STDEV.P(Table2[1Y Return vs Nifty])</f>
        <v>-0.33162217423788665</v>
      </c>
      <c r="I405">
        <v>6.6027482267588899</v>
      </c>
      <c r="J405">
        <f>(Table2[[#This Row],[1M Return vs Nifty]]-AVERAGE(Table2[1M Return vs Nifty]))/_xlfn.STDEV.P(Table2[1M Return vs Nifty])</f>
        <v>0.33850005221561413</v>
      </c>
      <c r="K405">
        <v>-8.2661207162035399</v>
      </c>
      <c r="L405">
        <f>(Table2[[#This Row],[6M Return vs Nifty]]-AVERAGE(Table2[6M Return vs Nifty]))/_xlfn.STDEV.P(Table2[6M Return vs Nifty])</f>
        <v>-0.54060341299546111</v>
      </c>
      <c r="M405">
        <v>4.8714330366141496</v>
      </c>
      <c r="N405">
        <f>(Table2[[#This Row],[1W Return vs Nifty]]-AVERAGE(Table2[1W Return vs Nifty]))/_xlfn.STDEV.P(Table2[1W Return vs Nifty])</f>
        <v>0.45062395622293716</v>
      </c>
      <c r="O405">
        <v>213.02</v>
      </c>
      <c r="P405">
        <v>212.224480876206</v>
      </c>
      <c r="Q405">
        <v>199.58410374583599</v>
      </c>
      <c r="R405">
        <v>78.018262364366393</v>
      </c>
      <c r="S405" s="2">
        <f>(Table2[[#This Row],[Close Price]]-Table2[[#This Row],[20D EMA]])/Table2[[#This Row],[20D EMA]]</f>
        <v>4.5207022814759155E-2</v>
      </c>
      <c r="T405" s="2">
        <f>(Table2[[#This Row],[Close Price]]-Table2[[#This Row],[50D EMA]])/Table2[[#This Row],[50D EMA]]</f>
        <v>4.9124959951606054E-2</v>
      </c>
      <c r="U405" s="2">
        <f>(Table2[[#This Row],[Close Price]]-Table2[[#This Row],[200D EMA]])/Table2[[#This Row],[200D EMA]]</f>
        <v>0.11556980651894853</v>
      </c>
      <c r="V405">
        <v>1.4614682167280999</v>
      </c>
      <c r="W405">
        <v>221.6</v>
      </c>
      <c r="X405">
        <v>226.8</v>
      </c>
      <c r="Y405">
        <v>210.11</v>
      </c>
      <c r="Z405">
        <v>229.9</v>
      </c>
      <c r="AA405">
        <v>189.92</v>
      </c>
      <c r="AB405">
        <v>229.9</v>
      </c>
      <c r="AC405" s="2">
        <f>(Table2[[#This Row],[Close Price]]/Table2[[#This Row],[Day Low]])-1</f>
        <v>4.7382671480145078E-3</v>
      </c>
      <c r="AD405" s="2">
        <f>(Table2[[#This Row],[Day High]]/Table2[[#This Row],[Close Price]])-1</f>
        <v>1.8639119694587869E-2</v>
      </c>
      <c r="AE405" s="2">
        <f>(Table2[[#This Row],[Close Price]]/Table2[[#This Row],[Current Week Low]])-1</f>
        <v>5.9683023178335182E-2</v>
      </c>
      <c r="AF405" s="2">
        <f>(Table2[[#This Row],[Current Week High]]/Table2[[#This Row],[Close Price]])-1</f>
        <v>3.256231753873795E-2</v>
      </c>
      <c r="AG405" s="2">
        <f>(Table2[[#This Row],[Close Price]]/Table2[[#This Row],[Current Month Low]])-1</f>
        <v>0.17233572030328581</v>
      </c>
      <c r="AH405" s="2">
        <f>(Table2[[#This Row],[Current Month High]]/Table2[[#This Row],[Close Price]])-1</f>
        <v>3.256231753873795E-2</v>
      </c>
      <c r="AI405">
        <v>14.9786660678194</v>
      </c>
      <c r="AJ405">
        <v>51.4625850340136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-0.04</v>
      </c>
      <c r="AM405" t="s">
        <v>10655</v>
      </c>
      <c r="AN405">
        <v>10.91</v>
      </c>
      <c r="AO405" t="s">
        <v>10656</v>
      </c>
      <c r="AP405">
        <v>7.9694002076778001E-2</v>
      </c>
      <c r="AQ405">
        <f>(Table2[[#This Row],[Sharpe Ratio]]-AVERAGE(Table2[Sharpe Ratio]))/_xlfn.STDEV.P(Table2[Sharpe Ratio])</f>
        <v>0.15283258646043418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6.9731007665637723E-2</v>
      </c>
      <c r="AS405">
        <f>_xlfn.RANK.AVG(Table2[[#This Row],[1Y Return vs Nifty Z-Score]],Table2[1Y Return vs Nifty Z-Score])</f>
        <v>396</v>
      </c>
      <c r="AT405">
        <f>_xlfn.RANK.AVG(Table2[[#This Row],[6M Return vs Nifty Z-Score]],Table2[6M Return vs Nifty Z-Score])</f>
        <v>505</v>
      </c>
      <c r="AU405">
        <f>_xlfn.RANK.AVG(Table2[[#This Row],[Sharpe Ratio Z-Score]],Table2[Sharpe Ratio Z-Score])</f>
        <v>303</v>
      </c>
      <c r="AV405">
        <f>(Table2[[#This Row],[Rank 1Y]]+Table2[[#This Row],[Rank 6M]]+Table2[[#This Row],[Rank Sharpe]])/3</f>
        <v>401.33333333333331</v>
      </c>
    </row>
    <row r="406" spans="1:48" x14ac:dyDescent="0.3">
      <c r="A406" t="s">
        <v>830</v>
      </c>
      <c r="B406" t="s">
        <v>831</v>
      </c>
      <c r="C406" t="s">
        <v>10620</v>
      </c>
      <c r="D406" t="s">
        <v>397</v>
      </c>
      <c r="E406">
        <v>19348.469221619998</v>
      </c>
      <c r="F406">
        <v>8096.25</v>
      </c>
      <c r="G406">
        <v>-2.22423118474671</v>
      </c>
      <c r="H406">
        <f>(Table2[[#This Row],[1Y Return vs Nifty]]-AVERAGE(Table2[1Y Return vs Nifty]))/_xlfn.STDEV.P(Table2[1Y Return vs Nifty])</f>
        <v>-0.52866514808058396</v>
      </c>
      <c r="I406">
        <v>2.60323676557825</v>
      </c>
      <c r="J406">
        <f>(Table2[[#This Row],[1M Return vs Nifty]]-AVERAGE(Table2[1M Return vs Nifty]))/_xlfn.STDEV.P(Table2[1M Return vs Nifty])</f>
        <v>-4.5699259060046028E-3</v>
      </c>
      <c r="K406">
        <v>17.880237438280901</v>
      </c>
      <c r="L406">
        <f>(Table2[[#This Row],[6M Return vs Nifty]]-AVERAGE(Table2[6M Return vs Nifty]))/_xlfn.STDEV.P(Table2[6M Return vs Nifty])</f>
        <v>0.3459614374849509</v>
      </c>
      <c r="M406">
        <v>1.66838817518116</v>
      </c>
      <c r="N406">
        <f>(Table2[[#This Row],[1W Return vs Nifty]]-AVERAGE(Table2[1W Return vs Nifty]))/_xlfn.STDEV.P(Table2[1W Return vs Nifty])</f>
        <v>-0.25181227445912535</v>
      </c>
      <c r="O406">
        <v>8040.3</v>
      </c>
      <c r="P406">
        <v>7905.8544037434303</v>
      </c>
      <c r="Q406">
        <v>7227.2983647052397</v>
      </c>
      <c r="R406">
        <v>57.3853661422648</v>
      </c>
      <c r="S406" s="2">
        <f>(Table2[[#This Row],[Close Price]]-Table2[[#This Row],[20D EMA]])/Table2[[#This Row],[20D EMA]]</f>
        <v>6.9586955710607586E-3</v>
      </c>
      <c r="T406" s="2">
        <f>(Table2[[#This Row],[Close Price]]-Table2[[#This Row],[50D EMA]])/Table2[[#This Row],[50D EMA]]</f>
        <v>2.4082861450928965E-2</v>
      </c>
      <c r="U406" s="2">
        <f>(Table2[[#This Row],[Close Price]]-Table2[[#This Row],[200D EMA]])/Table2[[#This Row],[200D EMA]]</f>
        <v>0.12023187523823778</v>
      </c>
      <c r="V406">
        <v>0.28531532166998003</v>
      </c>
      <c r="W406">
        <v>8037.25</v>
      </c>
      <c r="X406">
        <v>8195.0499999999993</v>
      </c>
      <c r="Y406">
        <v>7885</v>
      </c>
      <c r="Z406">
        <v>8224.7000000000007</v>
      </c>
      <c r="AA406">
        <v>7810</v>
      </c>
      <c r="AB406">
        <v>8296.15</v>
      </c>
      <c r="AC406" s="2">
        <f>(Table2[[#This Row],[Close Price]]/Table2[[#This Row],[Day Low]])-1</f>
        <v>7.3408193100874541E-3</v>
      </c>
      <c r="AD406" s="2">
        <f>(Table2[[#This Row],[Day High]]/Table2[[#This Row],[Close Price]])-1</f>
        <v>1.2203180484792187E-2</v>
      </c>
      <c r="AE406" s="2">
        <f>(Table2[[#This Row],[Close Price]]/Table2[[#This Row],[Current Week Low]])-1</f>
        <v>2.6791376030437464E-2</v>
      </c>
      <c r="AF406" s="2">
        <f>(Table2[[#This Row],[Current Week High]]/Table2[[#This Row],[Close Price]])-1</f>
        <v>1.586536976995534E-2</v>
      </c>
      <c r="AG406" s="2">
        <f>(Table2[[#This Row],[Close Price]]/Table2[[#This Row],[Current Month Low]])-1</f>
        <v>3.665172855313692E-2</v>
      </c>
      <c r="AH406" s="2">
        <f>(Table2[[#This Row],[Current Month High]]/Table2[[#This Row],[Close Price]])-1</f>
        <v>2.4690443106376359E-2</v>
      </c>
      <c r="AI406">
        <v>10.915547321290701</v>
      </c>
      <c r="AJ406">
        <v>47.564065176976598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0.03</v>
      </c>
      <c r="AM406" t="s">
        <v>10656</v>
      </c>
      <c r="AN406">
        <v>-0.16</v>
      </c>
      <c r="AO406" t="s">
        <v>10655</v>
      </c>
      <c r="AP406">
        <v>1.5122971535941001E-2</v>
      </c>
      <c r="AQ406">
        <f>(Table2[[#This Row],[Sharpe Ratio]]-AVERAGE(Table2[Sharpe Ratio]))/_xlfn.STDEV.P(Table2[Sharpe Ratio])</f>
        <v>-0.59060444108652121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-1.0296903520472842</v>
      </c>
      <c r="AS406">
        <f>_xlfn.RANK.AVG(Table2[[#This Row],[1Y Return vs Nifty Z-Score]],Table2[1Y Return vs Nifty Z-Score])</f>
        <v>485</v>
      </c>
      <c r="AT406">
        <f>_xlfn.RANK.AVG(Table2[[#This Row],[6M Return vs Nifty Z-Score]],Table2[6M Return vs Nifty Z-Score])</f>
        <v>222</v>
      </c>
      <c r="AU406">
        <f>_xlfn.RANK.AVG(Table2[[#This Row],[Sharpe Ratio Z-Score]],Table2[Sharpe Ratio Z-Score])</f>
        <v>498</v>
      </c>
      <c r="AV406">
        <f>(Table2[[#This Row],[Rank 1Y]]+Table2[[#This Row],[Rank 6M]]+Table2[[#This Row],[Rank Sharpe]])/3</f>
        <v>401.66666666666669</v>
      </c>
    </row>
    <row r="407" spans="1:48" x14ac:dyDescent="0.3">
      <c r="A407" t="s">
        <v>286</v>
      </c>
      <c r="B407" t="s">
        <v>287</v>
      </c>
      <c r="C407" t="s">
        <v>10611</v>
      </c>
      <c r="D407" t="s">
        <v>34</v>
      </c>
      <c r="E407">
        <v>97465.932480000003</v>
      </c>
      <c r="F407">
        <v>127.08</v>
      </c>
      <c r="G407">
        <v>9.8676351934426201</v>
      </c>
      <c r="H407">
        <f>(Table2[[#This Row],[1Y Return vs Nifty]]-AVERAGE(Table2[1Y Return vs Nifty]))/_xlfn.STDEV.P(Table2[1Y Return vs Nifty])</f>
        <v>-0.34012097394432211</v>
      </c>
      <c r="I407">
        <v>-7.5578417507235196</v>
      </c>
      <c r="J407">
        <f>(Table2[[#This Row],[1M Return vs Nifty]]-AVERAGE(Table2[1M Return vs Nifty]))/_xlfn.STDEV.P(Table2[1M Return vs Nifty])</f>
        <v>-0.87616662418141256</v>
      </c>
      <c r="K407">
        <v>-24.6513068169793</v>
      </c>
      <c r="L407">
        <f>(Table2[[#This Row],[6M Return vs Nifty]]-AVERAGE(Table2[6M Return vs Nifty]))/_xlfn.STDEV.P(Table2[6M Return vs Nifty])</f>
        <v>-1.0961886298619448</v>
      </c>
      <c r="M407">
        <v>6.9169273687172197</v>
      </c>
      <c r="N407">
        <f>(Table2[[#This Row],[1W Return vs Nifty]]-AVERAGE(Table2[1W Return vs Nifty]))/_xlfn.STDEV.P(Table2[1W Return vs Nifty])</f>
        <v>0.89920628668745328</v>
      </c>
      <c r="O407">
        <v>126.25</v>
      </c>
      <c r="P407">
        <v>132.38893447831799</v>
      </c>
      <c r="Q407">
        <v>130.09669525453799</v>
      </c>
      <c r="R407">
        <v>59.996763406352599</v>
      </c>
      <c r="S407" s="2">
        <f>(Table2[[#This Row],[Close Price]]-Table2[[#This Row],[20D EMA]])/Table2[[#This Row],[20D EMA]]</f>
        <v>6.574257425742561E-3</v>
      </c>
      <c r="T407" s="2">
        <f>(Table2[[#This Row],[Close Price]]-Table2[[#This Row],[50D EMA]])/Table2[[#This Row],[50D EMA]]</f>
        <v>-4.0101043937229248E-2</v>
      </c>
      <c r="U407" s="2">
        <f>(Table2[[#This Row],[Close Price]]-Table2[[#This Row],[200D EMA]])/Table2[[#This Row],[200D EMA]]</f>
        <v>-2.3188100578848219E-2</v>
      </c>
      <c r="V407">
        <v>0.67337964777694204</v>
      </c>
      <c r="W407">
        <v>125.87</v>
      </c>
      <c r="X407">
        <v>128.02000000000001</v>
      </c>
      <c r="Y407">
        <v>118.21</v>
      </c>
      <c r="Z407">
        <v>128.02000000000001</v>
      </c>
      <c r="AA407">
        <v>116.3</v>
      </c>
      <c r="AB407">
        <v>136.09</v>
      </c>
      <c r="AC407" s="2">
        <f>(Table2[[#This Row],[Close Price]]/Table2[[#This Row],[Day Low]])-1</f>
        <v>9.6130928735997934E-3</v>
      </c>
      <c r="AD407" s="2">
        <f>(Table2[[#This Row],[Day High]]/Table2[[#This Row],[Close Price]])-1</f>
        <v>7.3969153289268341E-3</v>
      </c>
      <c r="AE407" s="2">
        <f>(Table2[[#This Row],[Close Price]]/Table2[[#This Row],[Current Week Low]])-1</f>
        <v>7.5035952965062158E-2</v>
      </c>
      <c r="AF407" s="2">
        <f>(Table2[[#This Row],[Current Week High]]/Table2[[#This Row],[Close Price]])-1</f>
        <v>7.3969153289268341E-3</v>
      </c>
      <c r="AG407" s="2">
        <f>(Table2[[#This Row],[Close Price]]/Table2[[#This Row],[Current Month Low]])-1</f>
        <v>9.269131556319854E-2</v>
      </c>
      <c r="AH407" s="2">
        <f>(Table2[[#This Row],[Current Month High]]/Table2[[#This Row],[Close Price]])-1</f>
        <v>7.0900220333648178E-2</v>
      </c>
      <c r="AI407">
        <v>35.741265344664697</v>
      </c>
      <c r="AJ407">
        <v>49.7701826753093</v>
      </c>
      <c r="AK407" t="str">
        <f>IF(AND(Table2[[#This Row],[20D EMA]]&gt;Table2[[#This Row],[50D EMA]],Table2[[#This Row],[50D EMA]]&gt;Table2[[#This Row],[200D EMA]]),"Uptrend","Downtrend/NoTrend")</f>
        <v>Downtrend/NoTrend</v>
      </c>
      <c r="AL407">
        <v>-0.16</v>
      </c>
      <c r="AM407" t="s">
        <v>10655</v>
      </c>
      <c r="AN407">
        <v>3.54</v>
      </c>
      <c r="AO407" t="s">
        <v>10656</v>
      </c>
      <c r="AP407">
        <v>0.144009470193419</v>
      </c>
      <c r="AQ407">
        <f>(Table2[[#This Row],[Sharpe Ratio]]-AVERAGE(Table2[Sharpe Ratio]))/_xlfn.STDEV.P(Table2[Sharpe Ratio])</f>
        <v>0.89332720210214966</v>
      </c>
      <c r="AR4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7">
        <f>_xlfn.RANK.AVG(Table2[[#This Row],[1Y Return vs Nifty Z-Score]],Table2[1Y Return vs Nifty Z-Score])</f>
        <v>399</v>
      </c>
      <c r="AT407">
        <f>_xlfn.RANK.AVG(Table2[[#This Row],[6M Return vs Nifty Z-Score]],Table2[6M Return vs Nifty Z-Score])</f>
        <v>672</v>
      </c>
      <c r="AU407">
        <f>_xlfn.RANK.AVG(Table2[[#This Row],[Sharpe Ratio Z-Score]],Table2[Sharpe Ratio Z-Score])</f>
        <v>136</v>
      </c>
      <c r="AV407">
        <f>(Table2[[#This Row],[Rank 1Y]]+Table2[[#This Row],[Rank 6M]]+Table2[[#This Row],[Rank Sharpe]])/3</f>
        <v>402.33333333333331</v>
      </c>
    </row>
    <row r="408" spans="1:48" x14ac:dyDescent="0.3">
      <c r="A408" t="s">
        <v>149</v>
      </c>
      <c r="B408" t="s">
        <v>150</v>
      </c>
      <c r="C408" t="s">
        <v>10611</v>
      </c>
      <c r="D408" t="s">
        <v>37</v>
      </c>
      <c r="E408">
        <v>179846.09859452501</v>
      </c>
      <c r="F408">
        <v>1789.3</v>
      </c>
      <c r="G408">
        <v>9.9471653537264899</v>
      </c>
      <c r="H408">
        <f>(Table2[[#This Row],[1Y Return vs Nifty]]-AVERAGE(Table2[1Y Return vs Nifty]))/_xlfn.STDEV.P(Table2[1Y Return vs Nifty])</f>
        <v>-0.3388808884256222</v>
      </c>
      <c r="I408">
        <v>9.0304548476929902</v>
      </c>
      <c r="J408">
        <f>(Table2[[#This Row],[1M Return vs Nifty]]-AVERAGE(Table2[1M Return vs Nifty]))/_xlfn.STDEV.P(Table2[1M Return vs Nifty])</f>
        <v>0.54674380033671832</v>
      </c>
      <c r="K408">
        <v>5.2606587266462004</v>
      </c>
      <c r="L408">
        <f>(Table2[[#This Row],[6M Return vs Nifty]]-AVERAGE(Table2[6M Return vs Nifty]))/_xlfn.STDEV.P(Table2[6M Return vs Nifty])</f>
        <v>-8.1940408252112448E-2</v>
      </c>
      <c r="M408">
        <v>4.5844628074934102</v>
      </c>
      <c r="N408">
        <f>(Table2[[#This Row],[1W Return vs Nifty]]-AVERAGE(Table2[1W Return vs Nifty]))/_xlfn.STDEV.P(Table2[1W Return vs Nifty])</f>
        <v>0.38769062410240068</v>
      </c>
      <c r="O408">
        <v>1714.71</v>
      </c>
      <c r="P408">
        <v>1635.33036810065</v>
      </c>
      <c r="Q408">
        <v>1492.4418390726701</v>
      </c>
      <c r="R408">
        <v>70.452733258127793</v>
      </c>
      <c r="S408" s="2">
        <f>(Table2[[#This Row],[Close Price]]-Table2[[#This Row],[20D EMA]])/Table2[[#This Row],[20D EMA]]</f>
        <v>4.3500067066734267E-2</v>
      </c>
      <c r="T408" s="2">
        <f>(Table2[[#This Row],[Close Price]]-Table2[[#This Row],[50D EMA]])/Table2[[#This Row],[50D EMA]]</f>
        <v>9.4152004330585209E-2</v>
      </c>
      <c r="U408" s="2">
        <f>(Table2[[#This Row],[Close Price]]-Table2[[#This Row],[200D EMA]])/Table2[[#This Row],[200D EMA]]</f>
        <v>0.19890769151297913</v>
      </c>
      <c r="V408">
        <v>0.95107088534068596</v>
      </c>
      <c r="W408">
        <v>1782</v>
      </c>
      <c r="X408">
        <v>1798.4</v>
      </c>
      <c r="Y408">
        <v>1666</v>
      </c>
      <c r="Z408">
        <v>1812.4</v>
      </c>
      <c r="AA408">
        <v>1666</v>
      </c>
      <c r="AB408">
        <v>1812.4</v>
      </c>
      <c r="AC408" s="2">
        <f>(Table2[[#This Row],[Close Price]]/Table2[[#This Row],[Day Low]])-1</f>
        <v>4.096520763187339E-3</v>
      </c>
      <c r="AD408" s="2">
        <f>(Table2[[#This Row],[Day High]]/Table2[[#This Row],[Close Price]])-1</f>
        <v>5.0857877382217698E-3</v>
      </c>
      <c r="AE408" s="2">
        <f>(Table2[[#This Row],[Close Price]]/Table2[[#This Row],[Current Week Low]])-1</f>
        <v>7.4009603841536542E-2</v>
      </c>
      <c r="AF408" s="2">
        <f>(Table2[[#This Row],[Current Week High]]/Table2[[#This Row],[Close Price]])-1</f>
        <v>1.2910076566255091E-2</v>
      </c>
      <c r="AG408" s="2">
        <f>(Table2[[#This Row],[Close Price]]/Table2[[#This Row],[Current Month Low]])-1</f>
        <v>7.4009603841536542E-2</v>
      </c>
      <c r="AH408" s="2">
        <f>(Table2[[#This Row],[Current Month High]]/Table2[[#This Row],[Close Price]])-1</f>
        <v>1.2910076566255091E-2</v>
      </c>
      <c r="AI408">
        <v>1.2910076566255</v>
      </c>
      <c r="AJ408">
        <v>41.519357772768601</v>
      </c>
      <c r="AK408" t="str">
        <f>IF(AND(Table2[[#This Row],[20D EMA]]&gt;Table2[[#This Row],[50D EMA]],Table2[[#This Row],[50D EMA]]&gt;Table2[[#This Row],[200D EMA]]),"Uptrend","Downtrend/NoTrend")</f>
        <v>Uptrend</v>
      </c>
      <c r="AL408">
        <v>0.2</v>
      </c>
      <c r="AM408" t="s">
        <v>10656</v>
      </c>
      <c r="AN408">
        <v>6.86</v>
      </c>
      <c r="AO408" t="s">
        <v>10656</v>
      </c>
      <c r="AP408">
        <v>2.3436289097748E-2</v>
      </c>
      <c r="AQ408">
        <f>(Table2[[#This Row],[Sharpe Ratio]]-AVERAGE(Table2[Sharpe Ratio]))/_xlfn.STDEV.P(Table2[Sharpe Ratio])</f>
        <v>-0.49488925665416211</v>
      </c>
      <c r="AR4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1.8723871107222234E-2</v>
      </c>
      <c r="AS408">
        <f>_xlfn.RANK.AVG(Table2[[#This Row],[1Y Return vs Nifty Z-Score]],Table2[1Y Return vs Nifty Z-Score])</f>
        <v>398</v>
      </c>
      <c r="AT408">
        <f>_xlfn.RANK.AVG(Table2[[#This Row],[6M Return vs Nifty Z-Score]],Table2[6M Return vs Nifty Z-Score])</f>
        <v>343</v>
      </c>
      <c r="AU408">
        <f>_xlfn.RANK.AVG(Table2[[#This Row],[Sharpe Ratio Z-Score]],Table2[Sharpe Ratio Z-Score])</f>
        <v>468</v>
      </c>
      <c r="AV408">
        <f>(Table2[[#This Row],[Rank 1Y]]+Table2[[#This Row],[Rank 6M]]+Table2[[#This Row],[Rank Sharpe]])/3</f>
        <v>403</v>
      </c>
    </row>
    <row r="409" spans="1:48" x14ac:dyDescent="0.3">
      <c r="A409" t="s">
        <v>1082</v>
      </c>
      <c r="B409" t="s">
        <v>1083</v>
      </c>
      <c r="C409" t="s">
        <v>10614</v>
      </c>
      <c r="D409" t="s">
        <v>46</v>
      </c>
      <c r="E409">
        <v>12123.253985609999</v>
      </c>
      <c r="F409">
        <v>215.45</v>
      </c>
      <c r="G409">
        <v>3.62706284683737</v>
      </c>
      <c r="H409">
        <f>(Table2[[#This Row],[1Y Return vs Nifty]]-AVERAGE(Table2[1Y Return vs Nifty]))/_xlfn.STDEV.P(Table2[1Y Return vs Nifty])</f>
        <v>-0.43742800020708433</v>
      </c>
      <c r="I409">
        <v>-21.634981746678701</v>
      </c>
      <c r="J409">
        <f>(Table2[[#This Row],[1M Return vs Nifty]]-AVERAGE(Table2[1M Return vs Nifty]))/_xlfn.STDEV.P(Table2[1M Return vs Nifty])</f>
        <v>-2.0836751304832486</v>
      </c>
      <c r="K409">
        <v>-14.020148759849199</v>
      </c>
      <c r="L409">
        <f>(Table2[[#This Row],[6M Return vs Nifty]]-AVERAGE(Table2[6M Return vs Nifty]))/_xlfn.STDEV.P(Table2[6M Return vs Nifty])</f>
        <v>-0.73570970588848761</v>
      </c>
      <c r="M409">
        <v>-1.26485794408098</v>
      </c>
      <c r="N409">
        <f>(Table2[[#This Row],[1W Return vs Nifty]]-AVERAGE(Table2[1W Return vs Nifty]))/_xlfn.STDEV.P(Table2[1W Return vs Nifty])</f>
        <v>-0.89508092563733199</v>
      </c>
      <c r="O409">
        <v>230.71</v>
      </c>
      <c r="P409">
        <v>241.76392022604799</v>
      </c>
      <c r="Q409">
        <v>216.59054267339599</v>
      </c>
      <c r="R409">
        <v>29.105787539381399</v>
      </c>
      <c r="S409" s="2">
        <f>(Table2[[#This Row],[Close Price]]-Table2[[#This Row],[20D EMA]])/Table2[[#This Row],[20D EMA]]</f>
        <v>-6.6143643535174115E-2</v>
      </c>
      <c r="T409" s="2">
        <f>(Table2[[#This Row],[Close Price]]-Table2[[#This Row],[50D EMA]])/Table2[[#This Row],[50D EMA]]</f>
        <v>-0.10884138626410683</v>
      </c>
      <c r="U409" s="2">
        <f>(Table2[[#This Row],[Close Price]]-Table2[[#This Row],[200D EMA]])/Table2[[#This Row],[200D EMA]]</f>
        <v>-5.2658932348484868E-3</v>
      </c>
      <c r="V409">
        <v>0.50311671269824199</v>
      </c>
      <c r="W409">
        <v>214.05</v>
      </c>
      <c r="X409">
        <v>219.85</v>
      </c>
      <c r="Y409">
        <v>214.05</v>
      </c>
      <c r="Z409">
        <v>226.4</v>
      </c>
      <c r="AA409">
        <v>212.6</v>
      </c>
      <c r="AB409">
        <v>266.75</v>
      </c>
      <c r="AC409" s="2">
        <f>(Table2[[#This Row],[Close Price]]/Table2[[#This Row],[Day Low]])-1</f>
        <v>6.5405279140386963E-3</v>
      </c>
      <c r="AD409" s="2">
        <f>(Table2[[#This Row],[Day High]]/Table2[[#This Row],[Close Price]])-1</f>
        <v>2.0422371779995396E-2</v>
      </c>
      <c r="AE409" s="2">
        <f>(Table2[[#This Row],[Close Price]]/Table2[[#This Row],[Current Week Low]])-1</f>
        <v>6.5405279140386963E-3</v>
      </c>
      <c r="AF409" s="2">
        <f>(Table2[[#This Row],[Current Week High]]/Table2[[#This Row],[Close Price]])-1</f>
        <v>5.0823857043397647E-2</v>
      </c>
      <c r="AG409" s="2">
        <f>(Table2[[#This Row],[Close Price]]/Table2[[#This Row],[Current Month Low]])-1</f>
        <v>1.3405456255879633E-2</v>
      </c>
      <c r="AH409" s="2">
        <f>(Table2[[#This Row],[Current Month High]]/Table2[[#This Row],[Close Price]])-1</f>
        <v>0.23810628916221876</v>
      </c>
      <c r="AI409">
        <v>41.053608725922402</v>
      </c>
      <c r="AJ409">
        <v>85.015027908973707</v>
      </c>
      <c r="AK409" t="str">
        <f>IF(AND(Table2[[#This Row],[20D EMA]]&gt;Table2[[#This Row],[50D EMA]],Table2[[#This Row],[50D EMA]]&gt;Table2[[#This Row],[200D EMA]]),"Uptrend","Downtrend/NoTrend")</f>
        <v>Downtrend/NoTrend</v>
      </c>
      <c r="AL409">
        <v>-0.15</v>
      </c>
      <c r="AM409" t="s">
        <v>10655</v>
      </c>
      <c r="AN409">
        <v>-6.12</v>
      </c>
      <c r="AO409" t="s">
        <v>10655</v>
      </c>
      <c r="AP409">
        <v>0.11472703186977901</v>
      </c>
      <c r="AQ409">
        <f>(Table2[[#This Row],[Sharpe Ratio]]-AVERAGE(Table2[Sharpe Ratio]))/_xlfn.STDEV.P(Table2[Sharpe Ratio])</f>
        <v>0.55618454347776736</v>
      </c>
      <c r="AR4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9">
        <f>_xlfn.RANK.AVG(Table2[[#This Row],[1Y Return vs Nifty Z-Score]],Table2[1Y Return vs Nifty Z-Score])</f>
        <v>443</v>
      </c>
      <c r="AT409">
        <f>_xlfn.RANK.AVG(Table2[[#This Row],[6M Return vs Nifty Z-Score]],Table2[6M Return vs Nifty Z-Score])</f>
        <v>561</v>
      </c>
      <c r="AU409">
        <f>_xlfn.RANK.AVG(Table2[[#This Row],[Sharpe Ratio Z-Score]],Table2[Sharpe Ratio Z-Score])</f>
        <v>205</v>
      </c>
      <c r="AV409">
        <f>(Table2[[#This Row],[Rank 1Y]]+Table2[[#This Row],[Rank 6M]]+Table2[[#This Row],[Rank Sharpe]])/3</f>
        <v>403</v>
      </c>
    </row>
    <row r="410" spans="1:48" x14ac:dyDescent="0.3">
      <c r="A410" t="s">
        <v>1818</v>
      </c>
      <c r="B410" t="s">
        <v>1819</v>
      </c>
      <c r="C410" t="s">
        <v>10615</v>
      </c>
      <c r="D410" t="s">
        <v>51</v>
      </c>
      <c r="E410">
        <v>4138.7094644500003</v>
      </c>
      <c r="F410">
        <v>166.82</v>
      </c>
      <c r="G410">
        <v>54.056300558578499</v>
      </c>
      <c r="H410">
        <f>(Table2[[#This Row],[1Y Return vs Nifty]]-AVERAGE(Table2[1Y Return vs Nifty]))/_xlfn.STDEV.P(Table2[1Y Return vs Nifty])</f>
        <v>0.34889717733802483</v>
      </c>
      <c r="I410">
        <v>13.941530416371901</v>
      </c>
      <c r="J410">
        <f>(Table2[[#This Row],[1M Return vs Nifty]]-AVERAGE(Table2[1M Return vs Nifty]))/_xlfn.STDEV.P(Table2[1M Return vs Nifty])</f>
        <v>0.96800589803375336</v>
      </c>
      <c r="K410">
        <v>3.3756135000741998</v>
      </c>
      <c r="L410">
        <f>(Table2[[#This Row],[6M Return vs Nifty]]-AVERAGE(Table2[6M Return vs Nifty]))/_xlfn.STDEV.P(Table2[6M Return vs Nifty])</f>
        <v>-0.14585809918139334</v>
      </c>
      <c r="M410">
        <v>10.627491021349799</v>
      </c>
      <c r="N410">
        <f>(Table2[[#This Row],[1W Return vs Nifty]]-AVERAGE(Table2[1W Return vs Nifty]))/_xlfn.STDEV.P(Table2[1W Return vs Nifty])</f>
        <v>1.7129427339175489</v>
      </c>
      <c r="O410">
        <v>148.63</v>
      </c>
      <c r="P410">
        <v>138.68491764653001</v>
      </c>
      <c r="Q410">
        <v>123.90724466459299</v>
      </c>
      <c r="R410">
        <v>79.378127040704399</v>
      </c>
      <c r="S410" s="2">
        <f>(Table2[[#This Row],[Close Price]]-Table2[[#This Row],[20D EMA]])/Table2[[#This Row],[20D EMA]]</f>
        <v>0.12238444459395814</v>
      </c>
      <c r="T410" s="2">
        <f>(Table2[[#This Row],[Close Price]]-Table2[[#This Row],[50D EMA]])/Table2[[#This Row],[50D EMA]]</f>
        <v>0.20287052716993081</v>
      </c>
      <c r="U410" s="2">
        <f>(Table2[[#This Row],[Close Price]]-Table2[[#This Row],[200D EMA]])/Table2[[#This Row],[200D EMA]]</f>
        <v>0.34632967145358123</v>
      </c>
      <c r="V410">
        <v>2.3505065431196899</v>
      </c>
      <c r="W410">
        <v>165.36</v>
      </c>
      <c r="X410">
        <v>173.49</v>
      </c>
      <c r="Y410">
        <v>142.37</v>
      </c>
      <c r="Z410">
        <v>175</v>
      </c>
      <c r="AA410">
        <v>130.03</v>
      </c>
      <c r="AB410">
        <v>175</v>
      </c>
      <c r="AC410" s="2">
        <f>(Table2[[#This Row],[Close Price]]/Table2[[#This Row],[Day Low]])-1</f>
        <v>8.8292210933718085E-3</v>
      </c>
      <c r="AD410" s="2">
        <f>(Table2[[#This Row],[Day High]]/Table2[[#This Row],[Close Price]])-1</f>
        <v>3.9983215441793618E-2</v>
      </c>
      <c r="AE410" s="2">
        <f>(Table2[[#This Row],[Close Price]]/Table2[[#This Row],[Current Week Low]])-1</f>
        <v>0.17173561845894492</v>
      </c>
      <c r="AF410" s="2">
        <f>(Table2[[#This Row],[Current Week High]]/Table2[[#This Row],[Close Price]])-1</f>
        <v>4.9034887903129265E-2</v>
      </c>
      <c r="AG410" s="2">
        <f>(Table2[[#This Row],[Close Price]]/Table2[[#This Row],[Current Month Low]])-1</f>
        <v>0.28293470737522108</v>
      </c>
      <c r="AH410" s="2">
        <f>(Table2[[#This Row],[Current Month High]]/Table2[[#This Row],[Close Price]])-1</f>
        <v>4.9034887903129265E-2</v>
      </c>
      <c r="AI410">
        <v>4.9034887903129203</v>
      </c>
      <c r="AJ410">
        <v>93.078703703703596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0.39</v>
      </c>
      <c r="AM410" t="s">
        <v>10656</v>
      </c>
      <c r="AN410">
        <v>27.23</v>
      </c>
      <c r="AO410" t="s">
        <v>10656</v>
      </c>
      <c r="AP410">
        <v>-3.7727424133520003E-2</v>
      </c>
      <c r="AQ410">
        <f>(Table2[[#This Row],[Sharpe Ratio]]-AVERAGE(Table2[Sharpe Ratio]))/_xlfn.STDEV.P(Table2[Sharpe Ratio])</f>
        <v>-1.1990962172296258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1.6848914928783081</v>
      </c>
      <c r="AS410">
        <f>_xlfn.RANK.AVG(Table2[[#This Row],[1Y Return vs Nifty Z-Score]],Table2[1Y Return vs Nifty Z-Score])</f>
        <v>198</v>
      </c>
      <c r="AT410">
        <f>_xlfn.RANK.AVG(Table2[[#This Row],[6M Return vs Nifty Z-Score]],Table2[6M Return vs Nifty Z-Score])</f>
        <v>363</v>
      </c>
      <c r="AU410">
        <f>_xlfn.RANK.AVG(Table2[[#This Row],[Sharpe Ratio Z-Score]],Table2[Sharpe Ratio Z-Score])</f>
        <v>650</v>
      </c>
      <c r="AV410">
        <f>(Table2[[#This Row],[Rank 1Y]]+Table2[[#This Row],[Rank 6M]]+Table2[[#This Row],[Rank Sharpe]])/3</f>
        <v>403.66666666666669</v>
      </c>
    </row>
    <row r="411" spans="1:48" x14ac:dyDescent="0.3">
      <c r="A411" t="s">
        <v>905</v>
      </c>
      <c r="B411" t="s">
        <v>906</v>
      </c>
      <c r="C411" t="s">
        <v>10615</v>
      </c>
      <c r="D411" t="s">
        <v>51</v>
      </c>
      <c r="E411">
        <v>16723.946371440001</v>
      </c>
      <c r="F411">
        <v>1643.75</v>
      </c>
      <c r="G411">
        <v>43.336468051092098</v>
      </c>
      <c r="H411">
        <f>(Table2[[#This Row],[1Y Return vs Nifty]]-AVERAGE(Table2[1Y Return vs Nifty]))/_xlfn.STDEV.P(Table2[1Y Return vs Nifty])</f>
        <v>0.18174663963040169</v>
      </c>
      <c r="I411">
        <v>-6.3612493432325303</v>
      </c>
      <c r="J411">
        <f>(Table2[[#This Row],[1M Return vs Nifty]]-AVERAGE(Table2[1M Return vs Nifty]))/_xlfn.STDEV.P(Table2[1M Return vs Nifty])</f>
        <v>-0.77352535535573297</v>
      </c>
      <c r="K411">
        <v>-0.33026784157998301</v>
      </c>
      <c r="L411">
        <f>(Table2[[#This Row],[6M Return vs Nifty]]-AVERAGE(Table2[6M Return vs Nifty]))/_xlfn.STDEV.P(Table2[6M Return vs Nifty])</f>
        <v>-0.27151629288277057</v>
      </c>
      <c r="M411">
        <v>0.153149701161647</v>
      </c>
      <c r="N411">
        <f>(Table2[[#This Row],[1W Return vs Nifty]]-AVERAGE(Table2[1W Return vs Nifty]))/_xlfn.STDEV.P(Table2[1W Return vs Nifty])</f>
        <v>-0.58410808932277691</v>
      </c>
      <c r="O411">
        <v>1611.95</v>
      </c>
      <c r="P411">
        <v>1599.1346855484901</v>
      </c>
      <c r="Q411">
        <v>1450.2748905742501</v>
      </c>
      <c r="R411">
        <v>47.795462549099497</v>
      </c>
      <c r="S411" s="2">
        <f>(Table2[[#This Row],[Close Price]]-Table2[[#This Row],[20D EMA]])/Table2[[#This Row],[20D EMA]]</f>
        <v>1.9727659046496451E-2</v>
      </c>
      <c r="T411" s="2">
        <f>(Table2[[#This Row],[Close Price]]-Table2[[#This Row],[50D EMA]])/Table2[[#This Row],[50D EMA]]</f>
        <v>2.7899660269208166E-2</v>
      </c>
      <c r="U411" s="2">
        <f>(Table2[[#This Row],[Close Price]]-Table2[[#This Row],[200D EMA]])/Table2[[#This Row],[200D EMA]]</f>
        <v>0.13340581891281425</v>
      </c>
      <c r="V411">
        <v>0.42907660911286799</v>
      </c>
      <c r="W411">
        <v>1585.25</v>
      </c>
      <c r="X411">
        <v>1659.2</v>
      </c>
      <c r="Y411">
        <v>1585.25</v>
      </c>
      <c r="Z411">
        <v>1686.95</v>
      </c>
      <c r="AA411">
        <v>1472.7</v>
      </c>
      <c r="AB411">
        <v>1686.95</v>
      </c>
      <c r="AC411" s="2">
        <f>(Table2[[#This Row],[Close Price]]/Table2[[#This Row],[Day Low]])-1</f>
        <v>3.6902696735530593E-2</v>
      </c>
      <c r="AD411" s="2">
        <f>(Table2[[#This Row],[Day High]]/Table2[[#This Row],[Close Price]])-1</f>
        <v>9.3992395437263454E-3</v>
      </c>
      <c r="AE411" s="2">
        <f>(Table2[[#This Row],[Close Price]]/Table2[[#This Row],[Current Week Low]])-1</f>
        <v>3.6902696735530593E-2</v>
      </c>
      <c r="AF411" s="2">
        <f>(Table2[[#This Row],[Current Week High]]/Table2[[#This Row],[Close Price]])-1</f>
        <v>2.6281368821292839E-2</v>
      </c>
      <c r="AG411" s="2">
        <f>(Table2[[#This Row],[Close Price]]/Table2[[#This Row],[Current Month Low]])-1</f>
        <v>0.11614721260270255</v>
      </c>
      <c r="AH411" s="2">
        <f>(Table2[[#This Row],[Current Month High]]/Table2[[#This Row],[Close Price]])-1</f>
        <v>2.6281368821292839E-2</v>
      </c>
      <c r="AI411">
        <v>9.4448669201520907</v>
      </c>
      <c r="AJ411">
        <v>74.839121416795194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-0.04</v>
      </c>
      <c r="AM411" t="s">
        <v>10655</v>
      </c>
      <c r="AN411">
        <v>6.3</v>
      </c>
      <c r="AO411" t="s">
        <v>10656</v>
      </c>
      <c r="AQ411">
        <f>(Table2[[#This Row],[Sharpe Ratio]]-AVERAGE(Table2[Sharpe Ratio]))/_xlfn.STDEV.P(Table2[Sharpe Ratio])</f>
        <v>-0.76472241492382476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-2.2121255128547035</v>
      </c>
      <c r="AS411">
        <f>_xlfn.RANK.AVG(Table2[[#This Row],[1Y Return vs Nifty Z-Score]],Table2[1Y Return vs Nifty Z-Score])</f>
        <v>245</v>
      </c>
      <c r="AT411">
        <f>_xlfn.RANK.AVG(Table2[[#This Row],[6M Return vs Nifty Z-Score]],Table2[6M Return vs Nifty Z-Score])</f>
        <v>409</v>
      </c>
      <c r="AU411">
        <f>_xlfn.RANK.AVG(Table2[[#This Row],[Sharpe Ratio Z-Score]],Table2[Sharpe Ratio Z-Score])</f>
        <v>557.5</v>
      </c>
      <c r="AV411">
        <f>(Table2[[#This Row],[Rank 1Y]]+Table2[[#This Row],[Rank 6M]]+Table2[[#This Row],[Rank Sharpe]])/3</f>
        <v>403.83333333333331</v>
      </c>
    </row>
    <row r="412" spans="1:48" x14ac:dyDescent="0.3">
      <c r="A412" t="s">
        <v>472</v>
      </c>
      <c r="B412" t="s">
        <v>473</v>
      </c>
      <c r="C412" t="s">
        <v>10622</v>
      </c>
      <c r="D412" t="s">
        <v>133</v>
      </c>
      <c r="E412">
        <v>46163.846171365003</v>
      </c>
      <c r="F412">
        <v>52274.7</v>
      </c>
      <c r="G412">
        <v>1.91369728635404</v>
      </c>
      <c r="H412">
        <f>(Table2[[#This Row],[1Y Return vs Nifty]]-AVERAGE(Table2[1Y Return vs Nifty]))/_xlfn.STDEV.P(Table2[1Y Return vs Nifty])</f>
        <v>-0.4641439003412054</v>
      </c>
      <c r="I412">
        <v>-6.0214010377254796</v>
      </c>
      <c r="J412">
        <f>(Table2[[#This Row],[1M Return vs Nifty]]-AVERAGE(Table2[1M Return vs Nifty]))/_xlfn.STDEV.P(Table2[1M Return vs Nifty])</f>
        <v>-0.74437385726237437</v>
      </c>
      <c r="K412">
        <v>25.135884261270999</v>
      </c>
      <c r="L412">
        <f>(Table2[[#This Row],[6M Return vs Nifty]]-AVERAGE(Table2[6M Return vs Nifty]))/_xlfn.STDEV.P(Table2[6M Return vs Nifty])</f>
        <v>0.59198428329606501</v>
      </c>
      <c r="M412">
        <v>7.9219565813424903E-2</v>
      </c>
      <c r="N412">
        <f>(Table2[[#This Row],[1W Return vs Nifty]]-AVERAGE(Table2[1W Return vs Nifty]))/_xlfn.STDEV.P(Table2[1W Return vs Nifty])</f>
        <v>-0.60032116402338753</v>
      </c>
      <c r="O412">
        <v>52566.41</v>
      </c>
      <c r="P412">
        <v>52836.302086105701</v>
      </c>
      <c r="Q412">
        <v>46839.197002009998</v>
      </c>
      <c r="R412">
        <v>49.336771329710601</v>
      </c>
      <c r="S412" s="2">
        <f>(Table2[[#This Row],[Close Price]]-Table2[[#This Row],[20D EMA]])/Table2[[#This Row],[20D EMA]]</f>
        <v>-5.5493612746239738E-3</v>
      </c>
      <c r="T412" s="2">
        <f>(Table2[[#This Row],[Close Price]]-Table2[[#This Row],[50D EMA]])/Table2[[#This Row],[50D EMA]]</f>
        <v>-1.0629095223024472E-2</v>
      </c>
      <c r="U412" s="2">
        <f>(Table2[[#This Row],[Close Price]]-Table2[[#This Row],[200D EMA]])/Table2[[#This Row],[200D EMA]]</f>
        <v>0.11604603293597768</v>
      </c>
      <c r="V412">
        <v>0.93020076075248503</v>
      </c>
      <c r="W412">
        <v>51632.05</v>
      </c>
      <c r="X412">
        <v>52910.9</v>
      </c>
      <c r="Y412">
        <v>51555.6</v>
      </c>
      <c r="Z412">
        <v>53072.4</v>
      </c>
      <c r="AA412">
        <v>49500</v>
      </c>
      <c r="AB412">
        <v>55408.45</v>
      </c>
      <c r="AC412" s="2">
        <f>(Table2[[#This Row],[Close Price]]/Table2[[#This Row],[Day Low]])-1</f>
        <v>1.2446726403464448E-2</v>
      </c>
      <c r="AD412" s="2">
        <f>(Table2[[#This Row],[Day High]]/Table2[[#This Row],[Close Price]])-1</f>
        <v>1.2170323311276876E-2</v>
      </c>
      <c r="AE412" s="2">
        <f>(Table2[[#This Row],[Close Price]]/Table2[[#This Row],[Current Week Low]])-1</f>
        <v>1.3948048320647999E-2</v>
      </c>
      <c r="AF412" s="2">
        <f>(Table2[[#This Row],[Current Week High]]/Table2[[#This Row],[Close Price]])-1</f>
        <v>1.5259771935563604E-2</v>
      </c>
      <c r="AG412" s="2">
        <f>(Table2[[#This Row],[Close Price]]/Table2[[#This Row],[Current Month Low]])-1</f>
        <v>5.6054545454545357E-2</v>
      </c>
      <c r="AH412" s="2">
        <f>(Table2[[#This Row],[Current Month High]]/Table2[[#This Row],[Close Price]])-1</f>
        <v>5.9947737624510555E-2</v>
      </c>
      <c r="AI412">
        <v>14.766799235576601</v>
      </c>
      <c r="AJ412">
        <v>49.451507674890003</v>
      </c>
      <c r="AK412" t="str">
        <f>IF(AND(Table2[[#This Row],[20D EMA]]&gt;Table2[[#This Row],[50D EMA]],Table2[[#This Row],[50D EMA]]&gt;Table2[[#This Row],[200D EMA]]),"Uptrend","Downtrend/NoTrend")</f>
        <v>Downtrend/NoTrend</v>
      </c>
      <c r="AL412">
        <v>-0.09</v>
      </c>
      <c r="AM412" t="s">
        <v>10655</v>
      </c>
      <c r="AN412">
        <v>2.1800000000000002</v>
      </c>
      <c r="AO412" t="s">
        <v>10656</v>
      </c>
      <c r="AP412">
        <v>-4.0296949026610001E-3</v>
      </c>
      <c r="AQ412">
        <f>(Table2[[#This Row],[Sharpe Ratio]]-AVERAGE(Table2[Sharpe Ratio]))/_xlfn.STDEV.P(Table2[Sharpe Ratio])</f>
        <v>-0.81111821154133035</v>
      </c>
      <c r="AR4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2">
        <f>_xlfn.RANK.AVG(Table2[[#This Row],[1Y Return vs Nifty Z-Score]],Table2[1Y Return vs Nifty Z-Score])</f>
        <v>459</v>
      </c>
      <c r="AT412">
        <f>_xlfn.RANK.AVG(Table2[[#This Row],[6M Return vs Nifty Z-Score]],Table2[6M Return vs Nifty Z-Score])</f>
        <v>171</v>
      </c>
      <c r="AU412">
        <f>_xlfn.RANK.AVG(Table2[[#This Row],[Sharpe Ratio Z-Score]],Table2[Sharpe Ratio Z-Score])</f>
        <v>585</v>
      </c>
      <c r="AV412">
        <f>(Table2[[#This Row],[Rank 1Y]]+Table2[[#This Row],[Rank 6M]]+Table2[[#This Row],[Rank Sharpe]])/3</f>
        <v>405</v>
      </c>
    </row>
    <row r="413" spans="1:48" x14ac:dyDescent="0.3">
      <c r="A413" t="s">
        <v>685</v>
      </c>
      <c r="B413" t="s">
        <v>686</v>
      </c>
      <c r="C413" t="s">
        <v>10621</v>
      </c>
      <c r="D413" t="s">
        <v>335</v>
      </c>
      <c r="E413">
        <v>26129.887747649998</v>
      </c>
      <c r="F413">
        <v>2042.95</v>
      </c>
      <c r="G413">
        <v>-2.1263802543473398</v>
      </c>
      <c r="H413">
        <f>(Table2[[#This Row],[1Y Return vs Nifty]]-AVERAGE(Table2[1Y Return vs Nifty]))/_xlfn.STDEV.P(Table2[1Y Return vs Nifty])</f>
        <v>-0.52713939330596193</v>
      </c>
      <c r="I413">
        <v>-1.32794453307885</v>
      </c>
      <c r="J413">
        <f>(Table2[[#This Row],[1M Return vs Nifty]]-AVERAGE(Table2[1M Return vs Nifty]))/_xlfn.STDEV.P(Table2[1M Return vs Nifty])</f>
        <v>-0.3417786813284196</v>
      </c>
      <c r="K413">
        <v>48.146972623564203</v>
      </c>
      <c r="L413">
        <f>(Table2[[#This Row],[6M Return vs Nifty]]-AVERAGE(Table2[6M Return vs Nifty]))/_xlfn.STDEV.P(Table2[6M Return vs Nifty])</f>
        <v>1.3722391085673626</v>
      </c>
      <c r="M413">
        <v>-1.1879187597046399</v>
      </c>
      <c r="N413">
        <f>(Table2[[#This Row],[1W Return vs Nifty]]-AVERAGE(Table2[1W Return vs Nifty]))/_xlfn.STDEV.P(Table2[1W Return vs Nifty])</f>
        <v>-0.8782079585066469</v>
      </c>
      <c r="O413">
        <v>2063.06</v>
      </c>
      <c r="P413">
        <v>1962.83928260937</v>
      </c>
      <c r="Q413">
        <v>1663.3814539028899</v>
      </c>
      <c r="R413">
        <v>45.052637648699303</v>
      </c>
      <c r="S413" s="2">
        <f>(Table2[[#This Row],[Close Price]]-Table2[[#This Row],[20D EMA]])/Table2[[#This Row],[20D EMA]]</f>
        <v>-9.7476563939002739E-3</v>
      </c>
      <c r="T413" s="2">
        <f>(Table2[[#This Row],[Close Price]]-Table2[[#This Row],[50D EMA]])/Table2[[#This Row],[50D EMA]]</f>
        <v>4.0813691727288041E-2</v>
      </c>
      <c r="U413" s="2">
        <f>(Table2[[#This Row],[Close Price]]-Table2[[#This Row],[200D EMA]])/Table2[[#This Row],[200D EMA]]</f>
        <v>0.22819092109420006</v>
      </c>
      <c r="V413">
        <v>0.37529216549723299</v>
      </c>
      <c r="W413">
        <v>2017.35</v>
      </c>
      <c r="X413">
        <v>2070.8000000000002</v>
      </c>
      <c r="Y413">
        <v>2017.35</v>
      </c>
      <c r="Z413">
        <v>2199.35</v>
      </c>
      <c r="AA413">
        <v>2000.25</v>
      </c>
      <c r="AB413">
        <v>2199.35</v>
      </c>
      <c r="AC413" s="2">
        <f>(Table2[[#This Row],[Close Price]]/Table2[[#This Row],[Day Low]])-1</f>
        <v>1.268991498748373E-2</v>
      </c>
      <c r="AD413" s="2">
        <f>(Table2[[#This Row],[Day High]]/Table2[[#This Row],[Close Price]])-1</f>
        <v>1.3632247485254156E-2</v>
      </c>
      <c r="AE413" s="2">
        <f>(Table2[[#This Row],[Close Price]]/Table2[[#This Row],[Current Week Low]])-1</f>
        <v>1.268991498748373E-2</v>
      </c>
      <c r="AF413" s="2">
        <f>(Table2[[#This Row],[Current Week High]]/Table2[[#This Row],[Close Price]])-1</f>
        <v>7.655596074304305E-2</v>
      </c>
      <c r="AG413" s="2">
        <f>(Table2[[#This Row],[Close Price]]/Table2[[#This Row],[Current Month Low]])-1</f>
        <v>2.1347331583552176E-2</v>
      </c>
      <c r="AH413" s="2">
        <f>(Table2[[#This Row],[Current Month High]]/Table2[[#This Row],[Close Price]])-1</f>
        <v>7.655596074304305E-2</v>
      </c>
      <c r="AI413">
        <v>7.6874128099072303</v>
      </c>
      <c r="AJ413">
        <v>72.240957760728406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0.22</v>
      </c>
      <c r="AM413" t="s">
        <v>10656</v>
      </c>
      <c r="AN413">
        <v>0.06</v>
      </c>
      <c r="AO413" t="s">
        <v>10656</v>
      </c>
      <c r="AP413">
        <v>-4.9690052442326001E-2</v>
      </c>
      <c r="AQ413">
        <f>(Table2[[#This Row],[Sharpe Ratio]]-AVERAGE(Table2[Sharpe Ratio]))/_xlfn.STDEV.P(Table2[Sharpe Ratio])</f>
        <v>-1.3368276543316442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-1.7117145789053099</v>
      </c>
      <c r="AS413">
        <f>_xlfn.RANK.AVG(Table2[[#This Row],[1Y Return vs Nifty Z-Score]],Table2[1Y Return vs Nifty Z-Score])</f>
        <v>483</v>
      </c>
      <c r="AT413">
        <f>_xlfn.RANK.AVG(Table2[[#This Row],[6M Return vs Nifty Z-Score]],Table2[6M Return vs Nifty Z-Score])</f>
        <v>69</v>
      </c>
      <c r="AU413">
        <f>_xlfn.RANK.AVG(Table2[[#This Row],[Sharpe Ratio Z-Score]],Table2[Sharpe Ratio Z-Score])</f>
        <v>666</v>
      </c>
      <c r="AV413">
        <f>(Table2[[#This Row],[Rank 1Y]]+Table2[[#This Row],[Rank 6M]]+Table2[[#This Row],[Rank Sharpe]])/3</f>
        <v>406</v>
      </c>
    </row>
    <row r="414" spans="1:48" x14ac:dyDescent="0.3">
      <c r="A414" t="s">
        <v>1789</v>
      </c>
      <c r="B414" t="s">
        <v>1790</v>
      </c>
      <c r="C414" t="s">
        <v>10616</v>
      </c>
      <c r="D414" t="s">
        <v>198</v>
      </c>
      <c r="E414">
        <v>4320.9882476189996</v>
      </c>
      <c r="F414">
        <v>177.54</v>
      </c>
      <c r="G414">
        <v>0.70826961325274596</v>
      </c>
      <c r="H414">
        <f>(Table2[[#This Row],[1Y Return vs Nifty]]-AVERAGE(Table2[1Y Return vs Nifty]))/_xlfn.STDEV.P(Table2[1Y Return vs Nifty])</f>
        <v>-0.48293970555418958</v>
      </c>
      <c r="I414">
        <v>-17.988088349957099</v>
      </c>
      <c r="J414">
        <f>(Table2[[#This Row],[1M Return vs Nifty]]-AVERAGE(Table2[1M Return vs Nifty]))/_xlfn.STDEV.P(Table2[1M Return vs Nifty])</f>
        <v>-1.770852014468018</v>
      </c>
      <c r="K414">
        <v>6.09725885696683</v>
      </c>
      <c r="L414">
        <f>(Table2[[#This Row],[6M Return vs Nifty]]-AVERAGE(Table2[6M Return vs Nifty]))/_xlfn.STDEV.P(Table2[6M Return vs Nifty])</f>
        <v>-5.3573158592817506E-2</v>
      </c>
      <c r="M414">
        <v>-2.4214585205672701</v>
      </c>
      <c r="N414">
        <f>(Table2[[#This Row],[1W Return vs Nifty]]-AVERAGE(Table2[1W Return vs Nifty]))/_xlfn.STDEV.P(Table2[1W Return vs Nifty])</f>
        <v>-1.1487264986775605</v>
      </c>
      <c r="O414">
        <v>182.94</v>
      </c>
      <c r="P414">
        <v>188.75696929783399</v>
      </c>
      <c r="Q414">
        <v>171.57590423058599</v>
      </c>
      <c r="R414">
        <v>19.904541499678</v>
      </c>
      <c r="S414" s="2">
        <f>(Table2[[#This Row],[Close Price]]-Table2[[#This Row],[20D EMA]])/Table2[[#This Row],[20D EMA]]</f>
        <v>-2.9517874713020694E-2</v>
      </c>
      <c r="T414" s="2">
        <f>(Table2[[#This Row],[Close Price]]-Table2[[#This Row],[50D EMA]])/Table2[[#This Row],[50D EMA]]</f>
        <v>-5.9425457717193354E-2</v>
      </c>
      <c r="U414" s="2">
        <f>(Table2[[#This Row],[Close Price]]-Table2[[#This Row],[200D EMA]])/Table2[[#This Row],[200D EMA]]</f>
        <v>3.4760683885999955E-2</v>
      </c>
      <c r="V414">
        <v>0.74688737472145605</v>
      </c>
      <c r="W414">
        <v>169.56</v>
      </c>
      <c r="X414">
        <v>179</v>
      </c>
      <c r="Y414">
        <v>169.45</v>
      </c>
      <c r="Z414">
        <v>179</v>
      </c>
      <c r="AA414">
        <v>169.2</v>
      </c>
      <c r="AB414">
        <v>220</v>
      </c>
      <c r="AC414" s="2">
        <f>(Table2[[#This Row],[Close Price]]/Table2[[#This Row],[Day Low]])-1</f>
        <v>4.706298655343244E-2</v>
      </c>
      <c r="AD414" s="2">
        <f>(Table2[[#This Row],[Day High]]/Table2[[#This Row],[Close Price]])-1</f>
        <v>8.2234989298186623E-3</v>
      </c>
      <c r="AE414" s="2">
        <f>(Table2[[#This Row],[Close Price]]/Table2[[#This Row],[Current Week Low]])-1</f>
        <v>4.7742696960755504E-2</v>
      </c>
      <c r="AF414" s="2">
        <f>(Table2[[#This Row],[Current Week High]]/Table2[[#This Row],[Close Price]])-1</f>
        <v>8.2234989298186623E-3</v>
      </c>
      <c r="AG414" s="2">
        <f>(Table2[[#This Row],[Close Price]]/Table2[[#This Row],[Current Month Low]])-1</f>
        <v>4.9290780141844071E-2</v>
      </c>
      <c r="AH414" s="2">
        <f>(Table2[[#This Row],[Current Month High]]/Table2[[#This Row],[Close Price]])-1</f>
        <v>0.23915737298636941</v>
      </c>
      <c r="AI414">
        <v>27.1262814013743</v>
      </c>
      <c r="AJ414">
        <v>40.8488694962316</v>
      </c>
      <c r="AK414" t="str">
        <f>IF(AND(Table2[[#This Row],[20D EMA]]&gt;Table2[[#This Row],[50D EMA]],Table2[[#This Row],[50D EMA]]&gt;Table2[[#This Row],[200D EMA]]),"Uptrend","Downtrend/NoTrend")</f>
        <v>Downtrend/NoTrend</v>
      </c>
      <c r="AL414">
        <v>0</v>
      </c>
      <c r="AM414" t="s">
        <v>10657</v>
      </c>
      <c r="AN414">
        <v>-1.92</v>
      </c>
      <c r="AO414" t="s">
        <v>10655</v>
      </c>
      <c r="AP414">
        <v>4.2889606905775E-2</v>
      </c>
      <c r="AQ414">
        <f>(Table2[[#This Row],[Sharpe Ratio]]-AVERAGE(Table2[Sharpe Ratio]))/_xlfn.STDEV.P(Table2[Sharpe Ratio])</f>
        <v>-0.27091394379339923</v>
      </c>
      <c r="AR4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4">
        <f>_xlfn.RANK.AVG(Table2[[#This Row],[1Y Return vs Nifty Z-Score]],Table2[1Y Return vs Nifty Z-Score])</f>
        <v>468</v>
      </c>
      <c r="AT414">
        <f>_xlfn.RANK.AVG(Table2[[#This Row],[6M Return vs Nifty Z-Score]],Table2[6M Return vs Nifty Z-Score])</f>
        <v>331</v>
      </c>
      <c r="AU414">
        <f>_xlfn.RANK.AVG(Table2[[#This Row],[Sharpe Ratio Z-Score]],Table2[Sharpe Ratio Z-Score])</f>
        <v>419</v>
      </c>
      <c r="AV414">
        <f>(Table2[[#This Row],[Rank 1Y]]+Table2[[#This Row],[Rank 6M]]+Table2[[#This Row],[Rank Sharpe]])/3</f>
        <v>406</v>
      </c>
    </row>
    <row r="415" spans="1:48" x14ac:dyDescent="0.3">
      <c r="A415" t="s">
        <v>259</v>
      </c>
      <c r="B415" t="s">
        <v>260</v>
      </c>
      <c r="C415" t="s">
        <v>10611</v>
      </c>
      <c r="D415" t="s">
        <v>37</v>
      </c>
      <c r="E415">
        <v>105802.54951539999</v>
      </c>
      <c r="F415">
        <v>731.95</v>
      </c>
      <c r="G415">
        <v>5.5987088535103799</v>
      </c>
      <c r="H415">
        <f>(Table2[[#This Row],[1Y Return vs Nifty]]-AVERAGE(Table2[1Y Return vs Nifty]))/_xlfn.STDEV.P(Table2[1Y Return vs Nifty])</f>
        <v>-0.40668482488654401</v>
      </c>
      <c r="I415">
        <v>13.547652505292101</v>
      </c>
      <c r="J415">
        <f>(Table2[[#This Row],[1M Return vs Nifty]]-AVERAGE(Table2[1M Return vs Nifty]))/_xlfn.STDEV.P(Table2[1M Return vs Nifty])</f>
        <v>0.93421985000056529</v>
      </c>
      <c r="K415">
        <v>28.240288864227701</v>
      </c>
      <c r="L415">
        <f>(Table2[[#This Row],[6M Return vs Nifty]]-AVERAGE(Table2[6M Return vs Nifty]))/_xlfn.STDEV.P(Table2[6M Return vs Nifty])</f>
        <v>0.69724773858836409</v>
      </c>
      <c r="M415">
        <v>1.34688945906526</v>
      </c>
      <c r="N415">
        <f>(Table2[[#This Row],[1W Return vs Nifty]]-AVERAGE(Table2[1W Return vs Nifty]))/_xlfn.STDEV.P(Table2[1W Return vs Nifty])</f>
        <v>-0.32231779532671057</v>
      </c>
      <c r="O415">
        <v>717.75</v>
      </c>
      <c r="P415">
        <v>678.91628420564905</v>
      </c>
      <c r="Q415">
        <v>600.75988425285402</v>
      </c>
      <c r="R415">
        <v>57.846787640514897</v>
      </c>
      <c r="S415" s="2">
        <f>(Table2[[#This Row],[Close Price]]-Table2[[#This Row],[20D EMA]])/Table2[[#This Row],[20D EMA]]</f>
        <v>1.978404737025433E-2</v>
      </c>
      <c r="T415" s="2">
        <f>(Table2[[#This Row],[Close Price]]-Table2[[#This Row],[50D EMA]])/Table2[[#This Row],[50D EMA]]</f>
        <v>7.8115250772636743E-2</v>
      </c>
      <c r="U415" s="2">
        <f>(Table2[[#This Row],[Close Price]]-Table2[[#This Row],[200D EMA]])/Table2[[#This Row],[200D EMA]]</f>
        <v>0.21837362844275629</v>
      </c>
      <c r="V415">
        <v>0.76195378757990895</v>
      </c>
      <c r="W415">
        <v>728.2</v>
      </c>
      <c r="X415">
        <v>741.15</v>
      </c>
      <c r="Y415">
        <v>714.55</v>
      </c>
      <c r="Z415">
        <v>752.45</v>
      </c>
      <c r="AA415">
        <v>697.35</v>
      </c>
      <c r="AB415">
        <v>752.45</v>
      </c>
      <c r="AC415" s="2">
        <f>(Table2[[#This Row],[Close Price]]/Table2[[#This Row],[Day Low]])-1</f>
        <v>5.1496841527052251E-3</v>
      </c>
      <c r="AD415" s="2">
        <f>(Table2[[#This Row],[Day High]]/Table2[[#This Row],[Close Price]])-1</f>
        <v>1.2569164560420676E-2</v>
      </c>
      <c r="AE415" s="2">
        <f>(Table2[[#This Row],[Close Price]]/Table2[[#This Row],[Current Week Low]])-1</f>
        <v>2.4350990133650718E-2</v>
      </c>
      <c r="AF415" s="2">
        <f>(Table2[[#This Row],[Current Week High]]/Table2[[#This Row],[Close Price]])-1</f>
        <v>2.8007377553111557E-2</v>
      </c>
      <c r="AG415" s="2">
        <f>(Table2[[#This Row],[Close Price]]/Table2[[#This Row],[Current Month Low]])-1</f>
        <v>4.9616404961640548E-2</v>
      </c>
      <c r="AH415" s="2">
        <f>(Table2[[#This Row],[Current Month High]]/Table2[[#This Row],[Close Price]])-1</f>
        <v>2.8007377553111557E-2</v>
      </c>
      <c r="AI415">
        <v>2.8007377553111499</v>
      </c>
      <c r="AJ415">
        <v>57.9350523249541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0.21</v>
      </c>
      <c r="AM415" t="s">
        <v>10656</v>
      </c>
      <c r="AN415">
        <v>4.5599999999999996</v>
      </c>
      <c r="AO415" t="s">
        <v>10656</v>
      </c>
      <c r="AP415">
        <v>-2.9790125828007E-2</v>
      </c>
      <c r="AQ415">
        <f>(Table2[[#This Row],[Sharpe Ratio]]-AVERAGE(Table2[Sharpe Ratio]))/_xlfn.STDEV.P(Table2[Sharpe Ratio])</f>
        <v>-1.1077103215798398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-0.20524535320416504</v>
      </c>
      <c r="AS415">
        <f>_xlfn.RANK.AVG(Table2[[#This Row],[1Y Return vs Nifty Z-Score]],Table2[1Y Return vs Nifty Z-Score])</f>
        <v>429</v>
      </c>
      <c r="AT415">
        <f>_xlfn.RANK.AVG(Table2[[#This Row],[6M Return vs Nifty Z-Score]],Table2[6M Return vs Nifty Z-Score])</f>
        <v>152</v>
      </c>
      <c r="AU415">
        <f>_xlfn.RANK.AVG(Table2[[#This Row],[Sharpe Ratio Z-Score]],Table2[Sharpe Ratio Z-Score])</f>
        <v>639</v>
      </c>
      <c r="AV415">
        <f>(Table2[[#This Row],[Rank 1Y]]+Table2[[#This Row],[Rank 6M]]+Table2[[#This Row],[Rank Sharpe]])/3</f>
        <v>406.66666666666669</v>
      </c>
    </row>
    <row r="416" spans="1:48" x14ac:dyDescent="0.3">
      <c r="A416" t="s">
        <v>1454</v>
      </c>
      <c r="B416" t="s">
        <v>1455</v>
      </c>
      <c r="C416" t="s">
        <v>10624</v>
      </c>
      <c r="D416" t="s">
        <v>378</v>
      </c>
      <c r="E416">
        <v>7273.5289728420003</v>
      </c>
      <c r="F416">
        <v>88.33</v>
      </c>
      <c r="G416">
        <v>-1.7489378272643901</v>
      </c>
      <c r="H416">
        <f>(Table2[[#This Row],[1Y Return vs Nifty]]-AVERAGE(Table2[1Y Return vs Nifty]))/_xlfn.STDEV.P(Table2[1Y Return vs Nifty])</f>
        <v>-0.52125406771001381</v>
      </c>
      <c r="I416">
        <v>3.7490012331496E-2</v>
      </c>
      <c r="J416">
        <f>(Table2[[#This Row],[1M Return vs Nifty]]-AVERAGE(Table2[1M Return vs Nifty]))/_xlfn.STDEV.P(Table2[1M Return vs Nifty])</f>
        <v>-0.22465447649312498</v>
      </c>
      <c r="K416">
        <v>-2.5678827605070098</v>
      </c>
      <c r="L416">
        <f>(Table2[[#This Row],[6M Return vs Nifty]]-AVERAGE(Table2[6M Return vs Nifty]))/_xlfn.STDEV.P(Table2[6M Return vs Nifty])</f>
        <v>-0.34738883789688496</v>
      </c>
      <c r="M416">
        <v>3.07741280544252</v>
      </c>
      <c r="N416">
        <f>(Table2[[#This Row],[1W Return vs Nifty]]-AVERAGE(Table2[1W Return vs Nifty]))/_xlfn.STDEV.P(Table2[1W Return vs Nifty])</f>
        <v>5.7190562852425339E-2</v>
      </c>
      <c r="O416">
        <v>86.53</v>
      </c>
      <c r="P416">
        <v>83.998995004815001</v>
      </c>
      <c r="Q416">
        <v>75.669250348936501</v>
      </c>
      <c r="R416">
        <v>62.3462363707458</v>
      </c>
      <c r="S416" s="2">
        <f>(Table2[[#This Row],[Close Price]]-Table2[[#This Row],[20D EMA]])/Table2[[#This Row],[20D EMA]]</f>
        <v>2.0802033976655462E-2</v>
      </c>
      <c r="T416" s="2">
        <f>(Table2[[#This Row],[Close Price]]-Table2[[#This Row],[50D EMA]])/Table2[[#This Row],[50D EMA]]</f>
        <v>5.1560200154022497E-2</v>
      </c>
      <c r="U416" s="2">
        <f>(Table2[[#This Row],[Close Price]]-Table2[[#This Row],[200D EMA]])/Table2[[#This Row],[200D EMA]]</f>
        <v>0.1673169694780971</v>
      </c>
      <c r="V416">
        <v>0.54932928662163705</v>
      </c>
      <c r="W416">
        <v>88.1</v>
      </c>
      <c r="X416">
        <v>90.85</v>
      </c>
      <c r="Y416">
        <v>84.61</v>
      </c>
      <c r="Z416">
        <v>92.75</v>
      </c>
      <c r="AA416">
        <v>81.25</v>
      </c>
      <c r="AB416">
        <v>94.29</v>
      </c>
      <c r="AC416" s="2">
        <f>(Table2[[#This Row],[Close Price]]/Table2[[#This Row],[Day Low]])-1</f>
        <v>2.6106696935301876E-3</v>
      </c>
      <c r="AD416" s="2">
        <f>(Table2[[#This Row],[Day High]]/Table2[[#This Row],[Close Price]])-1</f>
        <v>2.8529378467111899E-2</v>
      </c>
      <c r="AE416" s="2">
        <f>(Table2[[#This Row],[Close Price]]/Table2[[#This Row],[Current Week Low]])-1</f>
        <v>4.3966434227632689E-2</v>
      </c>
      <c r="AF416" s="2">
        <f>(Table2[[#This Row],[Current Week High]]/Table2[[#This Row],[Close Price]])-1</f>
        <v>5.0039624136759997E-2</v>
      </c>
      <c r="AG416" s="2">
        <f>(Table2[[#This Row],[Close Price]]/Table2[[#This Row],[Current Month Low]])-1</f>
        <v>8.7138461538461609E-2</v>
      </c>
      <c r="AH416" s="2">
        <f>(Table2[[#This Row],[Current Month High]]/Table2[[#This Row],[Close Price]])-1</f>
        <v>6.7474244311106268E-2</v>
      </c>
      <c r="AI416">
        <v>11.3438242952564</v>
      </c>
      <c r="AJ416">
        <v>50.6052855924978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0.21</v>
      </c>
      <c r="AM416" t="s">
        <v>10656</v>
      </c>
      <c r="AN416">
        <v>8</v>
      </c>
      <c r="AO416" t="s">
        <v>10656</v>
      </c>
      <c r="AP416">
        <v>7.7959637566703002E-2</v>
      </c>
      <c r="AQ416">
        <f>(Table2[[#This Row],[Sharpe Ratio]]-AVERAGE(Table2[Sharpe Ratio]))/_xlfn.STDEV.P(Table2[Sharpe Ratio])</f>
        <v>0.13286402183860069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-0.90324279740899771</v>
      </c>
      <c r="AS416">
        <f>_xlfn.RANK.AVG(Table2[[#This Row],[1Y Return vs Nifty Z-Score]],Table2[1Y Return vs Nifty Z-Score])</f>
        <v>482</v>
      </c>
      <c r="AT416">
        <f>_xlfn.RANK.AVG(Table2[[#This Row],[6M Return vs Nifty Z-Score]],Table2[6M Return vs Nifty Z-Score])</f>
        <v>433</v>
      </c>
      <c r="AU416">
        <f>_xlfn.RANK.AVG(Table2[[#This Row],[Sharpe Ratio Z-Score]],Table2[Sharpe Ratio Z-Score])</f>
        <v>311</v>
      </c>
      <c r="AV416">
        <f>(Table2[[#This Row],[Rank 1Y]]+Table2[[#This Row],[Rank 6M]]+Table2[[#This Row],[Rank Sharpe]])/3</f>
        <v>408.66666666666669</v>
      </c>
    </row>
    <row r="417" spans="1:48" x14ac:dyDescent="0.3">
      <c r="A417" t="s">
        <v>1719</v>
      </c>
      <c r="B417" t="s">
        <v>1720</v>
      </c>
      <c r="C417" t="s">
        <v>10619</v>
      </c>
      <c r="D417" t="s">
        <v>1449</v>
      </c>
      <c r="E417">
        <v>4723.0235367149999</v>
      </c>
      <c r="F417">
        <v>844.15</v>
      </c>
      <c r="G417">
        <v>6.88250588220557</v>
      </c>
      <c r="H417">
        <f>(Table2[[#This Row],[1Y Return vs Nifty]]-AVERAGE(Table2[1Y Return vs Nifty]))/_xlfn.STDEV.P(Table2[1Y Return vs Nifty])</f>
        <v>-0.38666703416975912</v>
      </c>
      <c r="I417">
        <v>-7.5812368721573398</v>
      </c>
      <c r="J417">
        <f>(Table2[[#This Row],[1M Return vs Nifty]]-AVERAGE(Table2[1M Return vs Nifty]))/_xlfn.STDEV.P(Table2[1M Return vs Nifty])</f>
        <v>-0.87817341022924755</v>
      </c>
      <c r="K417">
        <v>-23.828927751056298</v>
      </c>
      <c r="L417">
        <f>(Table2[[#This Row],[6M Return vs Nifty]]-AVERAGE(Table2[6M Return vs Nifty]))/_xlfn.STDEV.P(Table2[6M Return vs Nifty])</f>
        <v>-1.0683035848659861</v>
      </c>
      <c r="M417">
        <v>2.02070692539812</v>
      </c>
      <c r="N417">
        <f>(Table2[[#This Row],[1W Return vs Nifty]]-AVERAGE(Table2[1W Return vs Nifty]))/_xlfn.STDEV.P(Table2[1W Return vs Nifty])</f>
        <v>-0.17454783839677893</v>
      </c>
      <c r="O417">
        <v>831.81</v>
      </c>
      <c r="P417">
        <v>860.76399259735399</v>
      </c>
      <c r="Q417">
        <v>850.73121311751697</v>
      </c>
      <c r="R417">
        <v>59.853330375513004</v>
      </c>
      <c r="S417" s="2">
        <f>(Table2[[#This Row],[Close Price]]-Table2[[#This Row],[20D EMA]])/Table2[[#This Row],[20D EMA]]</f>
        <v>1.4835118596794981E-2</v>
      </c>
      <c r="T417" s="2">
        <f>(Table2[[#This Row],[Close Price]]-Table2[[#This Row],[50D EMA]])/Table2[[#This Row],[50D EMA]]</f>
        <v>-1.9301449340627407E-2</v>
      </c>
      <c r="U417" s="2">
        <f>(Table2[[#This Row],[Close Price]]-Table2[[#This Row],[200D EMA]])/Table2[[#This Row],[200D EMA]]</f>
        <v>-7.7359488120813669E-3</v>
      </c>
      <c r="V417">
        <v>0.91818255663821702</v>
      </c>
      <c r="W417">
        <v>823.55</v>
      </c>
      <c r="X417">
        <v>848.7</v>
      </c>
      <c r="Y417">
        <v>790.45</v>
      </c>
      <c r="Z417">
        <v>848.7</v>
      </c>
      <c r="AA417">
        <v>770.05</v>
      </c>
      <c r="AB417">
        <v>850</v>
      </c>
      <c r="AC417" s="2">
        <f>(Table2[[#This Row],[Close Price]]/Table2[[#This Row],[Day Low]])-1</f>
        <v>2.5013660372776414E-2</v>
      </c>
      <c r="AD417" s="2">
        <f>(Table2[[#This Row],[Day High]]/Table2[[#This Row],[Close Price]])-1</f>
        <v>5.3900373156430259E-3</v>
      </c>
      <c r="AE417" s="2">
        <f>(Table2[[#This Row],[Close Price]]/Table2[[#This Row],[Current Week Low]])-1</f>
        <v>6.7935985830855694E-2</v>
      </c>
      <c r="AF417" s="2">
        <f>(Table2[[#This Row],[Current Week High]]/Table2[[#This Row],[Close Price]])-1</f>
        <v>5.3900373156430259E-3</v>
      </c>
      <c r="AG417" s="2">
        <f>(Table2[[#This Row],[Close Price]]/Table2[[#This Row],[Current Month Low]])-1</f>
        <v>9.6227517693656228E-2</v>
      </c>
      <c r="AH417" s="2">
        <f>(Table2[[#This Row],[Current Month High]]/Table2[[#This Row],[Close Price]])-1</f>
        <v>6.9300479772551604E-3</v>
      </c>
      <c r="AI417">
        <v>31.007522359770199</v>
      </c>
      <c r="AJ417">
        <v>40.329149696617002</v>
      </c>
      <c r="AK417" t="str">
        <f>IF(AND(Table2[[#This Row],[20D EMA]]&gt;Table2[[#This Row],[50D EMA]],Table2[[#This Row],[50D EMA]]&gt;Table2[[#This Row],[200D EMA]]),"Uptrend","Downtrend/NoTrend")</f>
        <v>Downtrend/NoTrend</v>
      </c>
      <c r="AL417">
        <v>-0.12</v>
      </c>
      <c r="AM417" t="s">
        <v>10655</v>
      </c>
      <c r="AN417">
        <v>6.21</v>
      </c>
      <c r="AO417" t="s">
        <v>10656</v>
      </c>
      <c r="AP417">
        <v>0.14078176100647299</v>
      </c>
      <c r="AQ417">
        <f>(Table2[[#This Row],[Sharpe Ratio]]-AVERAGE(Table2[Sharpe Ratio]))/_xlfn.STDEV.P(Table2[Sharpe Ratio])</f>
        <v>0.85616504898750245</v>
      </c>
      <c r="AR4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7">
        <f>_xlfn.RANK.AVG(Table2[[#This Row],[1Y Return vs Nifty Z-Score]],Table2[1Y Return vs Nifty Z-Score])</f>
        <v>419</v>
      </c>
      <c r="AT417">
        <f>_xlfn.RANK.AVG(Table2[[#This Row],[6M Return vs Nifty Z-Score]],Table2[6M Return vs Nifty Z-Score])</f>
        <v>666</v>
      </c>
      <c r="AU417">
        <f>_xlfn.RANK.AVG(Table2[[#This Row],[Sharpe Ratio Z-Score]],Table2[Sharpe Ratio Z-Score])</f>
        <v>141</v>
      </c>
      <c r="AV417">
        <f>(Table2[[#This Row],[Rank 1Y]]+Table2[[#This Row],[Rank 6M]]+Table2[[#This Row],[Rank Sharpe]])/3</f>
        <v>408.66666666666669</v>
      </c>
    </row>
    <row r="418" spans="1:48" x14ac:dyDescent="0.3">
      <c r="A418" t="s">
        <v>590</v>
      </c>
      <c r="B418" t="s">
        <v>591</v>
      </c>
      <c r="C418" t="s">
        <v>10616</v>
      </c>
      <c r="D418" t="s">
        <v>405</v>
      </c>
      <c r="E418">
        <v>32237.7240189599</v>
      </c>
      <c r="F418">
        <v>508.6</v>
      </c>
      <c r="G418">
        <v>1.6347736098755601</v>
      </c>
      <c r="H418">
        <f>(Table2[[#This Row],[1Y Return vs Nifty]]-AVERAGE(Table2[1Y Return vs Nifty]))/_xlfn.STDEV.P(Table2[1Y Return vs Nifty])</f>
        <v>-0.46849305807946351</v>
      </c>
      <c r="I418">
        <v>-4.58165747108636</v>
      </c>
      <c r="J418">
        <f>(Table2[[#This Row],[1M Return vs Nifty]]-AVERAGE(Table2[1M Return vs Nifty]))/_xlfn.STDEV.P(Table2[1M Return vs Nifty])</f>
        <v>-0.62087557535925986</v>
      </c>
      <c r="K418">
        <v>-14.644662190015699</v>
      </c>
      <c r="L418">
        <f>(Table2[[#This Row],[6M Return vs Nifty]]-AVERAGE(Table2[6M Return vs Nifty]))/_xlfn.STDEV.P(Table2[6M Return vs Nifty])</f>
        <v>-0.75688556726723999</v>
      </c>
      <c r="M418">
        <v>2.4110442473584999</v>
      </c>
      <c r="N418">
        <f>(Table2[[#This Row],[1W Return vs Nifty]]-AVERAGE(Table2[1W Return vs Nifty]))/_xlfn.STDEV.P(Table2[1W Return vs Nifty])</f>
        <v>-8.8945828748461644E-2</v>
      </c>
      <c r="O418">
        <v>509.28</v>
      </c>
      <c r="P418">
        <v>511.56447086898697</v>
      </c>
      <c r="Q418">
        <v>480.12906420264898</v>
      </c>
      <c r="R418">
        <v>52.748312825565499</v>
      </c>
      <c r="S418" s="2">
        <f>(Table2[[#This Row],[Close Price]]-Table2[[#This Row],[20D EMA]])/Table2[[#This Row],[20D EMA]]</f>
        <v>-1.3352183474708412E-3</v>
      </c>
      <c r="T418" s="2">
        <f>(Table2[[#This Row],[Close Price]]-Table2[[#This Row],[50D EMA]])/Table2[[#This Row],[50D EMA]]</f>
        <v>-5.794911565987465E-3</v>
      </c>
      <c r="U418" s="2">
        <f>(Table2[[#This Row],[Close Price]]-Table2[[#This Row],[200D EMA]])/Table2[[#This Row],[200D EMA]]</f>
        <v>5.9298505173047106E-2</v>
      </c>
      <c r="V418">
        <v>0.608593378807184</v>
      </c>
      <c r="W418">
        <v>501.6</v>
      </c>
      <c r="X418">
        <v>511.75</v>
      </c>
      <c r="Y418">
        <v>482.2</v>
      </c>
      <c r="Z418">
        <v>511.75</v>
      </c>
      <c r="AA418">
        <v>477.15</v>
      </c>
      <c r="AB418">
        <v>560</v>
      </c>
      <c r="AC418" s="2">
        <f>(Table2[[#This Row],[Close Price]]/Table2[[#This Row],[Day Low]])-1</f>
        <v>1.3955342902711276E-2</v>
      </c>
      <c r="AD418" s="2">
        <f>(Table2[[#This Row],[Day High]]/Table2[[#This Row],[Close Price]])-1</f>
        <v>6.1934722768384187E-3</v>
      </c>
      <c r="AE418" s="2">
        <f>(Table2[[#This Row],[Close Price]]/Table2[[#This Row],[Current Week Low]])-1</f>
        <v>5.4749066777270983E-2</v>
      </c>
      <c r="AF418" s="2">
        <f>(Table2[[#This Row],[Current Week High]]/Table2[[#This Row],[Close Price]])-1</f>
        <v>6.1934722768384187E-3</v>
      </c>
      <c r="AG418" s="2">
        <f>(Table2[[#This Row],[Close Price]]/Table2[[#This Row],[Current Month Low]])-1</f>
        <v>6.5912186943309248E-2</v>
      </c>
      <c r="AH418" s="2">
        <f>(Table2[[#This Row],[Current Month High]]/Table2[[#This Row],[Close Price]])-1</f>
        <v>0.10106173810460084</v>
      </c>
      <c r="AI418">
        <v>11.6889500589854</v>
      </c>
      <c r="AJ418">
        <v>39.342465753424598</v>
      </c>
      <c r="AK418" t="str">
        <f>IF(AND(Table2[[#This Row],[20D EMA]]&gt;Table2[[#This Row],[50D EMA]],Table2[[#This Row],[50D EMA]]&gt;Table2[[#This Row],[200D EMA]]),"Uptrend","Downtrend/NoTrend")</f>
        <v>Downtrend/NoTrend</v>
      </c>
      <c r="AL418">
        <v>0.01</v>
      </c>
      <c r="AM418" t="s">
        <v>10656</v>
      </c>
      <c r="AN418">
        <v>-1.31</v>
      </c>
      <c r="AO418" t="s">
        <v>10655</v>
      </c>
      <c r="AP418">
        <v>0.116615367686925</v>
      </c>
      <c r="AQ418">
        <f>(Table2[[#This Row],[Sharpe Ratio]]-AVERAGE(Table2[Sharpe Ratio]))/_xlfn.STDEV.P(Table2[Sharpe Ratio])</f>
        <v>0.57792585308907396</v>
      </c>
      <c r="AR4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8">
        <f>_xlfn.RANK.AVG(Table2[[#This Row],[1Y Return vs Nifty Z-Score]],Table2[1Y Return vs Nifty Z-Score])</f>
        <v>461</v>
      </c>
      <c r="AT418">
        <f>_xlfn.RANK.AVG(Table2[[#This Row],[6M Return vs Nifty Z-Score]],Table2[6M Return vs Nifty Z-Score])</f>
        <v>570</v>
      </c>
      <c r="AU418">
        <f>_xlfn.RANK.AVG(Table2[[#This Row],[Sharpe Ratio Z-Score]],Table2[Sharpe Ratio Z-Score])</f>
        <v>201</v>
      </c>
      <c r="AV418">
        <f>(Table2[[#This Row],[Rank 1Y]]+Table2[[#This Row],[Rank 6M]]+Table2[[#This Row],[Rank Sharpe]])/3</f>
        <v>410.66666666666669</v>
      </c>
    </row>
    <row r="419" spans="1:48" x14ac:dyDescent="0.3">
      <c r="A419" t="s">
        <v>1115</v>
      </c>
      <c r="B419" t="s">
        <v>1116</v>
      </c>
      <c r="C419" t="s">
        <v>10619</v>
      </c>
      <c r="D419" t="s">
        <v>887</v>
      </c>
      <c r="E419">
        <v>11408.893384248</v>
      </c>
      <c r="F419">
        <v>82.3</v>
      </c>
      <c r="G419">
        <v>33.234483399000503</v>
      </c>
      <c r="H419">
        <f>(Table2[[#This Row],[1Y Return vs Nifty]]-AVERAGE(Table2[1Y Return vs Nifty]))/_xlfn.STDEV.P(Table2[1Y Return vs Nifty])</f>
        <v>2.4229983905414049E-2</v>
      </c>
      <c r="I419">
        <v>8.76899815281085</v>
      </c>
      <c r="J419">
        <f>(Table2[[#This Row],[1M Return vs Nifty]]-AVERAGE(Table2[1M Return vs Nifty]))/_xlfn.STDEV.P(Table2[1M Return vs Nifty])</f>
        <v>0.52431657554599653</v>
      </c>
      <c r="K419">
        <v>-13.7758702818443</v>
      </c>
      <c r="L419">
        <f>(Table2[[#This Row],[6M Return vs Nifty]]-AVERAGE(Table2[6M Return vs Nifty]))/_xlfn.STDEV.P(Table2[6M Return vs Nifty])</f>
        <v>-0.72742676602174161</v>
      </c>
      <c r="M419">
        <v>-5.0681507611541701</v>
      </c>
      <c r="N419">
        <f>(Table2[[#This Row],[1W Return vs Nifty]]-AVERAGE(Table2[1W Return vs Nifty]))/_xlfn.STDEV.P(Table2[1W Return vs Nifty])</f>
        <v>-1.7291531244918426</v>
      </c>
      <c r="O419">
        <v>79.650000000000006</v>
      </c>
      <c r="P419">
        <v>78.509046005612205</v>
      </c>
      <c r="Q419">
        <v>73.4968142862636</v>
      </c>
      <c r="R419">
        <v>61.256617321550799</v>
      </c>
      <c r="S419" s="2">
        <f>(Table2[[#This Row],[Close Price]]-Table2[[#This Row],[20D EMA]])/Table2[[#This Row],[20D EMA]]</f>
        <v>3.3270558694287397E-2</v>
      </c>
      <c r="T419" s="2">
        <f>(Table2[[#This Row],[Close Price]]-Table2[[#This Row],[50D EMA]])/Table2[[#This Row],[50D EMA]]</f>
        <v>4.8286843201696732E-2</v>
      </c>
      <c r="U419" s="2">
        <f>(Table2[[#This Row],[Close Price]]-Table2[[#This Row],[200D EMA]])/Table2[[#This Row],[200D EMA]]</f>
        <v>0.11977642567538732</v>
      </c>
      <c r="V419">
        <v>2.7777166973083398</v>
      </c>
      <c r="W419">
        <v>81.7</v>
      </c>
      <c r="X419">
        <v>84.2</v>
      </c>
      <c r="Y419">
        <v>78.36</v>
      </c>
      <c r="Z419">
        <v>84.8</v>
      </c>
      <c r="AA419">
        <v>71</v>
      </c>
      <c r="AB419">
        <v>92.1</v>
      </c>
      <c r="AC419" s="2">
        <f>(Table2[[#This Row],[Close Price]]/Table2[[#This Row],[Day Low]])-1</f>
        <v>7.3439412484699318E-3</v>
      </c>
      <c r="AD419" s="2">
        <f>(Table2[[#This Row],[Day High]]/Table2[[#This Row],[Close Price]])-1</f>
        <v>2.3086269744835963E-2</v>
      </c>
      <c r="AE419" s="2">
        <f>(Table2[[#This Row],[Close Price]]/Table2[[#This Row],[Current Week Low]])-1</f>
        <v>5.0280755487493556E-2</v>
      </c>
      <c r="AF419" s="2">
        <f>(Table2[[#This Row],[Current Week High]]/Table2[[#This Row],[Close Price]])-1</f>
        <v>3.037667071688932E-2</v>
      </c>
      <c r="AG419" s="2">
        <f>(Table2[[#This Row],[Close Price]]/Table2[[#This Row],[Current Month Low]])-1</f>
        <v>0.1591549295774648</v>
      </c>
      <c r="AH419" s="2">
        <f>(Table2[[#This Row],[Current Month High]]/Table2[[#This Row],[Close Price]])-1</f>
        <v>0.11907654921020661</v>
      </c>
      <c r="AI419">
        <v>15.249088699878399</v>
      </c>
      <c r="AJ419">
        <v>70.393374741200802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0</v>
      </c>
      <c r="AM419">
        <v>0</v>
      </c>
      <c r="AN419">
        <v>15.04</v>
      </c>
      <c r="AO419" t="s">
        <v>10656</v>
      </c>
      <c r="AP419">
        <v>5.2285319024520001E-2</v>
      </c>
      <c r="AQ419">
        <f>(Table2[[#This Row],[Sharpe Ratio]]-AVERAGE(Table2[Sharpe Ratio]))/_xlfn.STDEV.P(Table2[Sharpe Ratio])</f>
        <v>-0.16273663532022795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-2.0707699663824015</v>
      </c>
      <c r="AS419">
        <f>_xlfn.RANK.AVG(Table2[[#This Row],[1Y Return vs Nifty Z-Score]],Table2[1Y Return vs Nifty Z-Score])</f>
        <v>289</v>
      </c>
      <c r="AT419">
        <f>_xlfn.RANK.AVG(Table2[[#This Row],[6M Return vs Nifty Z-Score]],Table2[6M Return vs Nifty Z-Score])</f>
        <v>559</v>
      </c>
      <c r="AU419">
        <f>_xlfn.RANK.AVG(Table2[[#This Row],[Sharpe Ratio Z-Score]],Table2[Sharpe Ratio Z-Score])</f>
        <v>387</v>
      </c>
      <c r="AV419">
        <f>(Table2[[#This Row],[Rank 1Y]]+Table2[[#This Row],[Rank 6M]]+Table2[[#This Row],[Rank Sharpe]])/3</f>
        <v>411.66666666666669</v>
      </c>
    </row>
    <row r="420" spans="1:48" x14ac:dyDescent="0.3">
      <c r="A420" t="s">
        <v>1218</v>
      </c>
      <c r="B420" t="s">
        <v>1219</v>
      </c>
      <c r="C420" t="s">
        <v>10621</v>
      </c>
      <c r="D420" t="s">
        <v>116</v>
      </c>
      <c r="E420">
        <v>9701.7733800000005</v>
      </c>
      <c r="F420">
        <v>711</v>
      </c>
      <c r="G420">
        <v>27.846978684597101</v>
      </c>
      <c r="H420">
        <f>(Table2[[#This Row],[1Y Return vs Nifty]]-AVERAGE(Table2[1Y Return vs Nifty]))/_xlfn.STDEV.P(Table2[1Y Return vs Nifty])</f>
        <v>-5.9775462008594855E-2</v>
      </c>
      <c r="I420">
        <v>-3.08636407475788</v>
      </c>
      <c r="J420">
        <f>(Table2[[#This Row],[1M Return vs Nifty]]-AVERAGE(Table2[1M Return vs Nifty]))/_xlfn.STDEV.P(Table2[1M Return vs Nifty])</f>
        <v>-0.49261234177613128</v>
      </c>
      <c r="K420">
        <v>2.8976207706275998</v>
      </c>
      <c r="L420">
        <f>(Table2[[#This Row],[6M Return vs Nifty]]-AVERAGE(Table2[6M Return vs Nifty]))/_xlfn.STDEV.P(Table2[6M Return vs Nifty])</f>
        <v>-0.16206576948900239</v>
      </c>
      <c r="M420">
        <v>8.0011855800855791</v>
      </c>
      <c r="N420">
        <f>(Table2[[#This Row],[1W Return vs Nifty]]-AVERAGE(Table2[1W Return vs Nifty]))/_xlfn.STDEV.P(Table2[1W Return vs Nifty])</f>
        <v>1.1369869872483964</v>
      </c>
      <c r="O420">
        <v>696.03</v>
      </c>
      <c r="P420">
        <v>711.37540891590697</v>
      </c>
      <c r="Q420">
        <v>634.37017012697004</v>
      </c>
      <c r="R420">
        <v>59.313962565770403</v>
      </c>
      <c r="S420" s="2">
        <f>(Table2[[#This Row],[Close Price]]-Table2[[#This Row],[20D EMA]])/Table2[[#This Row],[20D EMA]]</f>
        <v>2.1507693633895132E-2</v>
      </c>
      <c r="T420" s="2">
        <f>(Table2[[#This Row],[Close Price]]-Table2[[#This Row],[50D EMA]])/Table2[[#This Row],[50D EMA]]</f>
        <v>-5.2772264995647514E-4</v>
      </c>
      <c r="U420" s="2">
        <f>(Table2[[#This Row],[Close Price]]-Table2[[#This Row],[200D EMA]])/Table2[[#This Row],[200D EMA]]</f>
        <v>0.12079671062983999</v>
      </c>
      <c r="V420">
        <v>1.26159640058718</v>
      </c>
      <c r="W420">
        <v>695.8</v>
      </c>
      <c r="X420">
        <v>715</v>
      </c>
      <c r="Y420">
        <v>640</v>
      </c>
      <c r="Z420">
        <v>715</v>
      </c>
      <c r="AA420">
        <v>606.04999999999995</v>
      </c>
      <c r="AB420">
        <v>734.5</v>
      </c>
      <c r="AC420" s="2">
        <f>(Table2[[#This Row],[Close Price]]/Table2[[#This Row],[Day Low]])-1</f>
        <v>2.1845357861454584E-2</v>
      </c>
      <c r="AD420" s="2">
        <f>(Table2[[#This Row],[Day High]]/Table2[[#This Row],[Close Price]])-1</f>
        <v>5.6258790436005679E-3</v>
      </c>
      <c r="AE420" s="2">
        <f>(Table2[[#This Row],[Close Price]]/Table2[[#This Row],[Current Week Low]])-1</f>
        <v>0.11093749999999991</v>
      </c>
      <c r="AF420" s="2">
        <f>(Table2[[#This Row],[Current Week High]]/Table2[[#This Row],[Close Price]])-1</f>
        <v>5.6258790436005679E-3</v>
      </c>
      <c r="AG420" s="2">
        <f>(Table2[[#This Row],[Close Price]]/Table2[[#This Row],[Current Month Low]])-1</f>
        <v>0.17317053048428366</v>
      </c>
      <c r="AH420" s="2">
        <f>(Table2[[#This Row],[Current Month High]]/Table2[[#This Row],[Close Price]])-1</f>
        <v>3.3052039381153309E-2</v>
      </c>
      <c r="AI420">
        <v>13.9310829817158</v>
      </c>
      <c r="AJ420">
        <v>72.971657949154505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-0.14000000000000001</v>
      </c>
      <c r="AM420" t="s">
        <v>10655</v>
      </c>
      <c r="AN420">
        <v>2.6</v>
      </c>
      <c r="AO420" t="s">
        <v>10656</v>
      </c>
      <c r="AQ420">
        <f>(Table2[[#This Row],[Sharpe Ratio]]-AVERAGE(Table2[Sharpe Ratio]))/_xlfn.STDEV.P(Table2[Sharpe Ratio])</f>
        <v>-0.76472241492382476</v>
      </c>
      <c r="AR4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0">
        <f>_xlfn.RANK.AVG(Table2[[#This Row],[1Y Return vs Nifty Z-Score]],Table2[1Y Return vs Nifty Z-Score])</f>
        <v>311</v>
      </c>
      <c r="AT420">
        <f>_xlfn.RANK.AVG(Table2[[#This Row],[6M Return vs Nifty Z-Score]],Table2[6M Return vs Nifty Z-Score])</f>
        <v>368</v>
      </c>
      <c r="AU420">
        <f>_xlfn.RANK.AVG(Table2[[#This Row],[Sharpe Ratio Z-Score]],Table2[Sharpe Ratio Z-Score])</f>
        <v>557.5</v>
      </c>
      <c r="AV420">
        <f>(Table2[[#This Row],[Rank 1Y]]+Table2[[#This Row],[Rank 6M]]+Table2[[#This Row],[Rank Sharpe]])/3</f>
        <v>412.16666666666669</v>
      </c>
    </row>
    <row r="421" spans="1:48" x14ac:dyDescent="0.3">
      <c r="A421" t="s">
        <v>1282</v>
      </c>
      <c r="B421" t="s">
        <v>1283</v>
      </c>
      <c r="C421" t="s">
        <v>10611</v>
      </c>
      <c r="D421" t="s">
        <v>527</v>
      </c>
      <c r="E421">
        <v>8947.6959656700001</v>
      </c>
      <c r="F421">
        <v>272.7</v>
      </c>
      <c r="G421">
        <v>-6.4378930191760402</v>
      </c>
      <c r="H421">
        <f>(Table2[[#This Row],[1Y Return vs Nifty]]-AVERAGE(Table2[1Y Return vs Nifty]))/_xlfn.STDEV.P(Table2[1Y Return vs Nifty])</f>
        <v>-0.59436727923338695</v>
      </c>
      <c r="I421">
        <v>13.188216823591199</v>
      </c>
      <c r="J421">
        <f>(Table2[[#This Row],[1M Return vs Nifty]]-AVERAGE(Table2[1M Return vs Nifty]))/_xlfn.STDEV.P(Table2[1M Return vs Nifty])</f>
        <v>0.90338818652013197</v>
      </c>
      <c r="K421">
        <v>5.7150940987387999</v>
      </c>
      <c r="L421">
        <f>(Table2[[#This Row],[6M Return vs Nifty]]-AVERAGE(Table2[6M Return vs Nifty]))/_xlfn.STDEV.P(Table2[6M Return vs Nifty])</f>
        <v>-6.6531515536276009E-2</v>
      </c>
      <c r="M421">
        <v>12.103417955905099</v>
      </c>
      <c r="N421">
        <f>(Table2[[#This Row],[1W Return vs Nifty]]-AVERAGE(Table2[1W Return vs Nifty]))/_xlfn.STDEV.P(Table2[1W Return vs Nifty])</f>
        <v>2.0366174239458781</v>
      </c>
      <c r="O421">
        <v>248.98</v>
      </c>
      <c r="P421">
        <v>242.12602648139401</v>
      </c>
      <c r="Q421">
        <v>226.54895001432499</v>
      </c>
      <c r="R421">
        <v>82.126752888656995</v>
      </c>
      <c r="S421" s="2">
        <f>(Table2[[#This Row],[Close Price]]-Table2[[#This Row],[20D EMA]])/Table2[[#This Row],[20D EMA]]</f>
        <v>9.5268696280825765E-2</v>
      </c>
      <c r="T421" s="2">
        <f>(Table2[[#This Row],[Close Price]]-Table2[[#This Row],[50D EMA]])/Table2[[#This Row],[50D EMA]]</f>
        <v>0.1262729742973559</v>
      </c>
      <c r="U421" s="2">
        <f>(Table2[[#This Row],[Close Price]]-Table2[[#This Row],[200D EMA]])/Table2[[#This Row],[200D EMA]]</f>
        <v>0.20371336959521028</v>
      </c>
      <c r="V421">
        <v>0.97073119997065005</v>
      </c>
      <c r="W421">
        <v>268</v>
      </c>
      <c r="X421">
        <v>277.45</v>
      </c>
      <c r="Y421">
        <v>237.9</v>
      </c>
      <c r="Z421">
        <v>277.45</v>
      </c>
      <c r="AA421">
        <v>233.05</v>
      </c>
      <c r="AB421">
        <v>277.45</v>
      </c>
      <c r="AC421" s="2">
        <f>(Table2[[#This Row],[Close Price]]/Table2[[#This Row],[Day Low]])-1</f>
        <v>1.7537313432835822E-2</v>
      </c>
      <c r="AD421" s="2">
        <f>(Table2[[#This Row],[Day High]]/Table2[[#This Row],[Close Price]])-1</f>
        <v>1.7418408507517524E-2</v>
      </c>
      <c r="AE421" s="2">
        <f>(Table2[[#This Row],[Close Price]]/Table2[[#This Row],[Current Week Low]])-1</f>
        <v>0.14627994955863799</v>
      </c>
      <c r="AF421" s="2">
        <f>(Table2[[#This Row],[Current Week High]]/Table2[[#This Row],[Close Price]])-1</f>
        <v>1.7418408507517524E-2</v>
      </c>
      <c r="AG421" s="2">
        <f>(Table2[[#This Row],[Close Price]]/Table2[[#This Row],[Current Month Low]])-1</f>
        <v>0.17013516412786944</v>
      </c>
      <c r="AH421" s="2">
        <f>(Table2[[#This Row],[Current Month High]]/Table2[[#This Row],[Close Price]])-1</f>
        <v>1.7418408507517524E-2</v>
      </c>
      <c r="AI421">
        <v>2.8969563623029102</v>
      </c>
      <c r="AJ421">
        <v>35.267857142857103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0.15</v>
      </c>
      <c r="AM421" t="s">
        <v>10656</v>
      </c>
      <c r="AN421">
        <v>16.190000000000001</v>
      </c>
      <c r="AO421" t="s">
        <v>10656</v>
      </c>
      <c r="AP421">
        <v>5.2916401549729999E-2</v>
      </c>
      <c r="AQ421">
        <f>(Table2[[#This Row],[Sharpe Ratio]]-AVERAGE(Table2[Sharpe Ratio]))/_xlfn.STDEV.P(Table2[Sharpe Ratio])</f>
        <v>-0.15547068164488387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2.1236361340514631</v>
      </c>
      <c r="AS421">
        <f>_xlfn.RANK.AVG(Table2[[#This Row],[1Y Return vs Nifty Z-Score]],Table2[1Y Return vs Nifty Z-Score])</f>
        <v>520</v>
      </c>
      <c r="AT421">
        <f>_xlfn.RANK.AVG(Table2[[#This Row],[6M Return vs Nifty Z-Score]],Table2[6M Return vs Nifty Z-Score])</f>
        <v>335</v>
      </c>
      <c r="AU421">
        <f>_xlfn.RANK.AVG(Table2[[#This Row],[Sharpe Ratio Z-Score]],Table2[Sharpe Ratio Z-Score])</f>
        <v>383</v>
      </c>
      <c r="AV421">
        <f>(Table2[[#This Row],[Rank 1Y]]+Table2[[#This Row],[Rank 6M]]+Table2[[#This Row],[Rank Sharpe]])/3</f>
        <v>412.66666666666669</v>
      </c>
    </row>
    <row r="422" spans="1:48" x14ac:dyDescent="0.3">
      <c r="A422" t="s">
        <v>1327</v>
      </c>
      <c r="B422" t="s">
        <v>1328</v>
      </c>
      <c r="C422" t="s">
        <v>10615</v>
      </c>
      <c r="D422" t="s">
        <v>51</v>
      </c>
      <c r="E422">
        <v>8645.2154604000007</v>
      </c>
      <c r="F422">
        <v>536.6</v>
      </c>
      <c r="G422">
        <v>9.8367691984510799</v>
      </c>
      <c r="H422">
        <f>(Table2[[#This Row],[1Y Return vs Nifty]]-AVERAGE(Table2[1Y Return vs Nifty]))/_xlfn.STDEV.P(Table2[1Y Return vs Nifty])</f>
        <v>-0.34060225643228204</v>
      </c>
      <c r="I422">
        <v>7.2276960828567098</v>
      </c>
      <c r="J422">
        <f>(Table2[[#This Row],[1M Return vs Nifty]]-AVERAGE(Table2[1M Return vs Nifty]))/_xlfn.STDEV.P(Table2[1M Return vs Nifty])</f>
        <v>0.39210681129096914</v>
      </c>
      <c r="K422">
        <v>1.8260956606338199</v>
      </c>
      <c r="L422">
        <f>(Table2[[#This Row],[6M Return vs Nifty]]-AVERAGE(Table2[6M Return vs Nifty]))/_xlfn.STDEV.P(Table2[6M Return vs Nifty])</f>
        <v>-0.19839880269059607</v>
      </c>
      <c r="M422">
        <v>9.3722957951382302</v>
      </c>
      <c r="N422">
        <f>(Table2[[#This Row],[1W Return vs Nifty]]-AVERAGE(Table2[1W Return vs Nifty]))/_xlfn.STDEV.P(Table2[1W Return vs Nifty])</f>
        <v>1.4376750927781996</v>
      </c>
      <c r="O422">
        <v>503.41</v>
      </c>
      <c r="P422">
        <v>491.13667201832402</v>
      </c>
      <c r="Q422">
        <v>445.140262413909</v>
      </c>
      <c r="R422">
        <v>70.198078158822796</v>
      </c>
      <c r="S422" s="2">
        <f>(Table2[[#This Row],[Close Price]]-Table2[[#This Row],[20D EMA]])/Table2[[#This Row],[20D EMA]]</f>
        <v>6.5930354979042913E-2</v>
      </c>
      <c r="T422" s="2">
        <f>(Table2[[#This Row],[Close Price]]-Table2[[#This Row],[50D EMA]])/Table2[[#This Row],[50D EMA]]</f>
        <v>9.2567569419820875E-2</v>
      </c>
      <c r="U422" s="2">
        <f>(Table2[[#This Row],[Close Price]]-Table2[[#This Row],[200D EMA]])/Table2[[#This Row],[200D EMA]]</f>
        <v>0.20546273907042842</v>
      </c>
      <c r="V422">
        <v>0.94196298992876903</v>
      </c>
      <c r="W422">
        <v>523.79999999999995</v>
      </c>
      <c r="X422">
        <v>540</v>
      </c>
      <c r="Y422">
        <v>480.05</v>
      </c>
      <c r="Z422">
        <v>540</v>
      </c>
      <c r="AA422">
        <v>463.3</v>
      </c>
      <c r="AB422">
        <v>540</v>
      </c>
      <c r="AC422" s="2">
        <f>(Table2[[#This Row],[Close Price]]/Table2[[#This Row],[Day Low]])-1</f>
        <v>2.443680794196279E-2</v>
      </c>
      <c r="AD422" s="2">
        <f>(Table2[[#This Row],[Day High]]/Table2[[#This Row],[Close Price]])-1</f>
        <v>6.3361908311592163E-3</v>
      </c>
      <c r="AE422" s="2">
        <f>(Table2[[#This Row],[Close Price]]/Table2[[#This Row],[Current Week Low]])-1</f>
        <v>0.11780022914279775</v>
      </c>
      <c r="AF422" s="2">
        <f>(Table2[[#This Row],[Current Week High]]/Table2[[#This Row],[Close Price]])-1</f>
        <v>6.3361908311592163E-3</v>
      </c>
      <c r="AG422" s="2">
        <f>(Table2[[#This Row],[Close Price]]/Table2[[#This Row],[Current Month Low]])-1</f>
        <v>0.15821282106626389</v>
      </c>
      <c r="AH422" s="2">
        <f>(Table2[[#This Row],[Current Month High]]/Table2[[#This Row],[Close Price]])-1</f>
        <v>6.3361908311592163E-3</v>
      </c>
      <c r="AI422">
        <v>1.9754006708907901</v>
      </c>
      <c r="AJ422">
        <v>56.306437518205598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0.05</v>
      </c>
      <c r="AM422" t="s">
        <v>10656</v>
      </c>
      <c r="AN422">
        <v>8.2100000000000009</v>
      </c>
      <c r="AO422" t="s">
        <v>10656</v>
      </c>
      <c r="AP422">
        <v>2.9261217990731E-2</v>
      </c>
      <c r="AQ422">
        <f>(Table2[[#This Row],[Sharpe Ratio]]-AVERAGE(Table2[Sharpe Ratio]))/_xlfn.STDEV.P(Table2[Sharpe Ratio])</f>
        <v>-0.42782407609872841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0.86295676884756223</v>
      </c>
      <c r="AS422">
        <f>_xlfn.RANK.AVG(Table2[[#This Row],[1Y Return vs Nifty Z-Score]],Table2[1Y Return vs Nifty Z-Score])</f>
        <v>400</v>
      </c>
      <c r="AT422">
        <f>_xlfn.RANK.AVG(Table2[[#This Row],[6M Return vs Nifty Z-Score]],Table2[6M Return vs Nifty Z-Score])</f>
        <v>385</v>
      </c>
      <c r="AU422">
        <f>_xlfn.RANK.AVG(Table2[[#This Row],[Sharpe Ratio Z-Score]],Table2[Sharpe Ratio Z-Score])</f>
        <v>453</v>
      </c>
      <c r="AV422">
        <f>(Table2[[#This Row],[Rank 1Y]]+Table2[[#This Row],[Rank 6M]]+Table2[[#This Row],[Rank Sharpe]])/3</f>
        <v>412.66666666666669</v>
      </c>
    </row>
    <row r="423" spans="1:48" x14ac:dyDescent="0.3">
      <c r="A423" t="s">
        <v>28</v>
      </c>
      <c r="B423" t="s">
        <v>29</v>
      </c>
      <c r="C423" t="s">
        <v>10611</v>
      </c>
      <c r="D423" t="s">
        <v>24</v>
      </c>
      <c r="E423">
        <v>838836.93284895003</v>
      </c>
      <c r="F423">
        <v>1203.5</v>
      </c>
      <c r="G423">
        <v>-3.18843993068855</v>
      </c>
      <c r="H423">
        <f>(Table2[[#This Row],[1Y Return vs Nifty]]-AVERAGE(Table2[1Y Return vs Nifty]))/_xlfn.STDEV.P(Table2[1Y Return vs Nifty])</f>
        <v>-0.54369971230852465</v>
      </c>
      <c r="I423">
        <v>-5.5116414073316804</v>
      </c>
      <c r="J423">
        <f>(Table2[[#This Row],[1M Return vs Nifty]]-AVERAGE(Table2[1M Return vs Nifty]))/_xlfn.STDEV.P(Table2[1M Return vs Nifty])</f>
        <v>-0.70064771047072094</v>
      </c>
      <c r="K423">
        <v>1.64660126024465</v>
      </c>
      <c r="L423">
        <f>(Table2[[#This Row],[6M Return vs Nifty]]-AVERAGE(Table2[6M Return vs Nifty]))/_xlfn.STDEV.P(Table2[6M Return vs Nifty])</f>
        <v>-0.20448505857766314</v>
      </c>
      <c r="M423">
        <v>0.36799814835323302</v>
      </c>
      <c r="N423">
        <f>(Table2[[#This Row],[1W Return vs Nifty]]-AVERAGE(Table2[1W Return vs Nifty]))/_xlfn.STDEV.P(Table2[1W Return vs Nifty])</f>
        <v>-0.53699125520337154</v>
      </c>
      <c r="O423">
        <v>1187.6300000000001</v>
      </c>
      <c r="P423">
        <v>1182.7857921741499</v>
      </c>
      <c r="Q423">
        <v>1099.3449979693801</v>
      </c>
      <c r="R423">
        <v>56.896367202390699</v>
      </c>
      <c r="S423" s="2">
        <f>(Table2[[#This Row],[Close Price]]-Table2[[#This Row],[20D EMA]])/Table2[[#This Row],[20D EMA]]</f>
        <v>1.3362747657098498E-2</v>
      </c>
      <c r="T423" s="2">
        <f>(Table2[[#This Row],[Close Price]]-Table2[[#This Row],[50D EMA]])/Table2[[#This Row],[50D EMA]]</f>
        <v>1.7513067846185417E-2</v>
      </c>
      <c r="U423" s="2">
        <f>(Table2[[#This Row],[Close Price]]-Table2[[#This Row],[200D EMA]])/Table2[[#This Row],[200D EMA]]</f>
        <v>9.4742780676681571E-2</v>
      </c>
      <c r="V423">
        <v>0.64499646375138497</v>
      </c>
      <c r="W423">
        <v>1188.55</v>
      </c>
      <c r="X423">
        <v>1205</v>
      </c>
      <c r="Y423">
        <v>1165.0999999999999</v>
      </c>
      <c r="Z423">
        <v>1205</v>
      </c>
      <c r="AA423">
        <v>1153</v>
      </c>
      <c r="AB423">
        <v>1222.6500000000001</v>
      </c>
      <c r="AC423" s="2">
        <f>(Table2[[#This Row],[Close Price]]/Table2[[#This Row],[Day Low]])-1</f>
        <v>1.2578351773169016E-2</v>
      </c>
      <c r="AD423" s="2">
        <f>(Table2[[#This Row],[Day High]]/Table2[[#This Row],[Close Price]])-1</f>
        <v>1.2463647694225255E-3</v>
      </c>
      <c r="AE423" s="2">
        <f>(Table2[[#This Row],[Close Price]]/Table2[[#This Row],[Current Week Low]])-1</f>
        <v>3.2958544330958794E-2</v>
      </c>
      <c r="AF423" s="2">
        <f>(Table2[[#This Row],[Current Week High]]/Table2[[#This Row],[Close Price]])-1</f>
        <v>1.2463647694225255E-3</v>
      </c>
      <c r="AG423" s="2">
        <f>(Table2[[#This Row],[Close Price]]/Table2[[#This Row],[Current Month Low]])-1</f>
        <v>4.379878577623586E-2</v>
      </c>
      <c r="AH423" s="2">
        <f>(Table2[[#This Row],[Current Month High]]/Table2[[#This Row],[Close Price]])-1</f>
        <v>1.5911923556294116E-2</v>
      </c>
      <c r="AI423">
        <v>4.5118404653094997</v>
      </c>
      <c r="AJ423">
        <v>33.870967741935402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0.03</v>
      </c>
      <c r="AM423" t="s">
        <v>10656</v>
      </c>
      <c r="AN423">
        <v>3.14</v>
      </c>
      <c r="AO423" t="s">
        <v>10656</v>
      </c>
      <c r="AP423">
        <v>6.6638047003578005E-2</v>
      </c>
      <c r="AQ423">
        <f>(Table2[[#This Row],[Sharpe Ratio]]-AVERAGE(Table2[Sharpe Ratio]))/_xlfn.STDEV.P(Table2[Sharpe Ratio])</f>
        <v>2.5131576065334817E-3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-1.9833105789537468</v>
      </c>
      <c r="AS423">
        <f>_xlfn.RANK.AVG(Table2[[#This Row],[1Y Return vs Nifty Z-Score]],Table2[1Y Return vs Nifty Z-Score])</f>
        <v>492</v>
      </c>
      <c r="AT423">
        <f>_xlfn.RANK.AVG(Table2[[#This Row],[6M Return vs Nifty Z-Score]],Table2[6M Return vs Nifty Z-Score])</f>
        <v>390</v>
      </c>
      <c r="AU423">
        <f>_xlfn.RANK.AVG(Table2[[#This Row],[Sharpe Ratio Z-Score]],Table2[Sharpe Ratio Z-Score])</f>
        <v>357</v>
      </c>
      <c r="AV423">
        <f>(Table2[[#This Row],[Rank 1Y]]+Table2[[#This Row],[Rank 6M]]+Table2[[#This Row],[Rank Sharpe]])/3</f>
        <v>413</v>
      </c>
    </row>
    <row r="424" spans="1:48" x14ac:dyDescent="0.3">
      <c r="A424" t="s">
        <v>998</v>
      </c>
      <c r="B424" t="s">
        <v>999</v>
      </c>
      <c r="C424" t="s">
        <v>10611</v>
      </c>
      <c r="D424" t="s">
        <v>248</v>
      </c>
      <c r="E424">
        <v>14416.878287310001</v>
      </c>
      <c r="F424">
        <v>1136.8</v>
      </c>
      <c r="G424">
        <v>23.706672321427799</v>
      </c>
      <c r="H424">
        <f>(Table2[[#This Row],[1Y Return vs Nifty]]-AVERAGE(Table2[1Y Return vs Nifty]))/_xlfn.STDEV.P(Table2[1Y Return vs Nifty])</f>
        <v>-0.1243337873737284</v>
      </c>
      <c r="I424">
        <v>13.8093756413372</v>
      </c>
      <c r="J424">
        <f>(Table2[[#This Row],[1M Return vs Nifty]]-AVERAGE(Table2[1M Return vs Nifty]))/_xlfn.STDEV.P(Table2[1M Return vs Nifty])</f>
        <v>0.95666992957363595</v>
      </c>
      <c r="K424">
        <v>12.298572153357499</v>
      </c>
      <c r="L424">
        <f>(Table2[[#This Row],[6M Return vs Nifty]]-AVERAGE(Table2[6M Return vs Nifty]))/_xlfn.STDEV.P(Table2[6M Return vs Nifty])</f>
        <v>0.15669958237221165</v>
      </c>
      <c r="M424">
        <v>5.6503244958477401</v>
      </c>
      <c r="N424">
        <f>(Table2[[#This Row],[1W Return vs Nifty]]-AVERAGE(Table2[1W Return vs Nifty]))/_xlfn.STDEV.P(Table2[1W Return vs Nifty])</f>
        <v>0.62143691838973036</v>
      </c>
      <c r="O424">
        <v>1059.95</v>
      </c>
      <c r="P424">
        <v>1025.5321699056001</v>
      </c>
      <c r="Q424">
        <v>928.43878687955305</v>
      </c>
      <c r="R424">
        <v>75.565085975899393</v>
      </c>
      <c r="S424" s="2">
        <f>(Table2[[#This Row],[Close Price]]-Table2[[#This Row],[20D EMA]])/Table2[[#This Row],[20D EMA]]</f>
        <v>7.2503419972640135E-2</v>
      </c>
      <c r="T424" s="2">
        <f>(Table2[[#This Row],[Close Price]]-Table2[[#This Row],[50D EMA]])/Table2[[#This Row],[50D EMA]]</f>
        <v>0.10849764966870033</v>
      </c>
      <c r="U424" s="2">
        <f>(Table2[[#This Row],[Close Price]]-Table2[[#This Row],[200D EMA]])/Table2[[#This Row],[200D EMA]]</f>
        <v>0.22442105614818281</v>
      </c>
      <c r="V424">
        <v>1.5079499620016199</v>
      </c>
      <c r="W424">
        <v>1123.5999999999999</v>
      </c>
      <c r="X424">
        <v>1147.25</v>
      </c>
      <c r="Y424">
        <v>1043.2</v>
      </c>
      <c r="Z424">
        <v>1164</v>
      </c>
      <c r="AA424">
        <v>970</v>
      </c>
      <c r="AB424">
        <v>1164</v>
      </c>
      <c r="AC424" s="2">
        <f>(Table2[[#This Row],[Close Price]]/Table2[[#This Row],[Day Low]])-1</f>
        <v>1.1747953008188095E-2</v>
      </c>
      <c r="AD424" s="2">
        <f>(Table2[[#This Row],[Day High]]/Table2[[#This Row],[Close Price]])-1</f>
        <v>9.1924700914849389E-3</v>
      </c>
      <c r="AE424" s="2">
        <f>(Table2[[#This Row],[Close Price]]/Table2[[#This Row],[Current Week Low]])-1</f>
        <v>8.9723926380367969E-2</v>
      </c>
      <c r="AF424" s="2">
        <f>(Table2[[#This Row],[Current Week High]]/Table2[[#This Row],[Close Price]])-1</f>
        <v>2.392681210415204E-2</v>
      </c>
      <c r="AG424" s="2">
        <f>(Table2[[#This Row],[Close Price]]/Table2[[#This Row],[Current Month Low]])-1</f>
        <v>0.17195876288659795</v>
      </c>
      <c r="AH424" s="2">
        <f>(Table2[[#This Row],[Current Month High]]/Table2[[#This Row],[Close Price]])-1</f>
        <v>2.392681210415204E-2</v>
      </c>
      <c r="AI424">
        <v>2.3926812104152</v>
      </c>
      <c r="AJ424">
        <v>53.694314878658801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0.09</v>
      </c>
      <c r="AM424" t="s">
        <v>10656</v>
      </c>
      <c r="AN424">
        <v>16.32</v>
      </c>
      <c r="AO424" t="s">
        <v>10656</v>
      </c>
      <c r="AP424">
        <v>-2.9849300371965998E-2</v>
      </c>
      <c r="AQ424">
        <f>(Table2[[#This Row],[Sharpe Ratio]]-AVERAGE(Table2[Sharpe Ratio]))/_xlfn.STDEV.P(Table2[Sharpe Ratio])</f>
        <v>-1.1083916262872118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0.50208101667463767</v>
      </c>
      <c r="AS424">
        <f>_xlfn.RANK.AVG(Table2[[#This Row],[1Y Return vs Nifty Z-Score]],Table2[1Y Return vs Nifty Z-Score])</f>
        <v>330</v>
      </c>
      <c r="AT424">
        <f>_xlfn.RANK.AVG(Table2[[#This Row],[6M Return vs Nifty Z-Score]],Table2[6M Return vs Nifty Z-Score])</f>
        <v>269</v>
      </c>
      <c r="AU424">
        <f>_xlfn.RANK.AVG(Table2[[#This Row],[Sharpe Ratio Z-Score]],Table2[Sharpe Ratio Z-Score])</f>
        <v>640</v>
      </c>
      <c r="AV424">
        <f>(Table2[[#This Row],[Rank 1Y]]+Table2[[#This Row],[Rank 6M]]+Table2[[#This Row],[Rank Sharpe]])/3</f>
        <v>413</v>
      </c>
    </row>
    <row r="425" spans="1:48" x14ac:dyDescent="0.3">
      <c r="A425" t="s">
        <v>1828</v>
      </c>
      <c r="B425" t="s">
        <v>1829</v>
      </c>
      <c r="C425" t="s">
        <v>10622</v>
      </c>
      <c r="D425" t="s">
        <v>303</v>
      </c>
      <c r="E425">
        <v>4104.7213688100001</v>
      </c>
      <c r="F425">
        <v>1352</v>
      </c>
      <c r="G425">
        <v>-6.98287214978986</v>
      </c>
      <c r="H425">
        <f>(Table2[[#This Row],[1Y Return vs Nifty]]-AVERAGE(Table2[1Y Return vs Nifty]))/_xlfn.STDEV.P(Table2[1Y Return vs Nifty])</f>
        <v>-0.60286494509317679</v>
      </c>
      <c r="I425">
        <v>24.927641527483001</v>
      </c>
      <c r="J425">
        <f>(Table2[[#This Row],[1M Return vs Nifty]]-AVERAGE(Table2[1M Return vs Nifty]))/_xlfn.STDEV.P(Table2[1M Return vs Nifty])</f>
        <v>1.9103722182987695</v>
      </c>
      <c r="K425">
        <v>40.740607863666</v>
      </c>
      <c r="L425">
        <f>(Table2[[#This Row],[6M Return vs Nifty]]-AVERAGE(Table2[6M Return vs Nifty]))/_xlfn.STDEV.P(Table2[6M Return vs Nifty])</f>
        <v>1.1211057527414252</v>
      </c>
      <c r="M425">
        <v>2.3045056070438799</v>
      </c>
      <c r="N425">
        <f>(Table2[[#This Row],[1W Return vs Nifty]]-AVERAGE(Table2[1W Return vs Nifty]))/_xlfn.STDEV.P(Table2[1W Return vs Nifty])</f>
        <v>-0.11231003504656296</v>
      </c>
      <c r="O425">
        <v>1207.2</v>
      </c>
      <c r="P425">
        <v>1103.07481810834</v>
      </c>
      <c r="Q425">
        <v>1040.30475534179</v>
      </c>
      <c r="R425">
        <v>72.921497347228595</v>
      </c>
      <c r="S425" s="2">
        <f>(Table2[[#This Row],[Close Price]]-Table2[[#This Row],[20D EMA]])/Table2[[#This Row],[20D EMA]]</f>
        <v>0.11994698475811792</v>
      </c>
      <c r="T425" s="2">
        <f>(Table2[[#This Row],[Close Price]]-Table2[[#This Row],[50D EMA]])/Table2[[#This Row],[50D EMA]]</f>
        <v>0.22566482146563835</v>
      </c>
      <c r="U425" s="2">
        <f>(Table2[[#This Row],[Close Price]]-Table2[[#This Row],[200D EMA]])/Table2[[#This Row],[200D EMA]]</f>
        <v>0.29961916741965011</v>
      </c>
      <c r="V425">
        <v>1.92040187053178</v>
      </c>
      <c r="W425">
        <v>1307.8</v>
      </c>
      <c r="X425">
        <v>1375</v>
      </c>
      <c r="Y425">
        <v>1276.8</v>
      </c>
      <c r="Z425">
        <v>1375</v>
      </c>
      <c r="AA425">
        <v>1085.05</v>
      </c>
      <c r="AB425">
        <v>1375</v>
      </c>
      <c r="AC425" s="2">
        <f>(Table2[[#This Row],[Close Price]]/Table2[[#This Row],[Day Low]])-1</f>
        <v>3.3797216699801291E-2</v>
      </c>
      <c r="AD425" s="2">
        <f>(Table2[[#This Row],[Day High]]/Table2[[#This Row],[Close Price]])-1</f>
        <v>1.7011834319526686E-2</v>
      </c>
      <c r="AE425" s="2">
        <f>(Table2[[#This Row],[Close Price]]/Table2[[#This Row],[Current Week Low]])-1</f>
        <v>5.8897243107769448E-2</v>
      </c>
      <c r="AF425" s="2">
        <f>(Table2[[#This Row],[Current Week High]]/Table2[[#This Row],[Close Price]])-1</f>
        <v>1.7011834319526686E-2</v>
      </c>
      <c r="AG425" s="2">
        <f>(Table2[[#This Row],[Close Price]]/Table2[[#This Row],[Current Month Low]])-1</f>
        <v>0.24602552877747574</v>
      </c>
      <c r="AH425" s="2">
        <f>(Table2[[#This Row],[Current Month High]]/Table2[[#This Row],[Close Price]])-1</f>
        <v>1.7011834319526686E-2</v>
      </c>
      <c r="AI425">
        <v>1.70118343195266</v>
      </c>
      <c r="AJ425">
        <v>79.870950575400698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0.54</v>
      </c>
      <c r="AM425" t="s">
        <v>10656</v>
      </c>
      <c r="AN425">
        <v>23.45</v>
      </c>
      <c r="AO425" t="s">
        <v>10656</v>
      </c>
      <c r="AP425">
        <v>-2.4914670219011E-2</v>
      </c>
      <c r="AQ425">
        <f>(Table2[[#This Row],[Sharpe Ratio]]-AVERAGE(Table2[Sharpe Ratio]))/_xlfn.STDEV.P(Table2[Sharpe Ratio])</f>
        <v>-1.0515768791439664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1.2647261117564885</v>
      </c>
      <c r="AS425">
        <f>_xlfn.RANK.AVG(Table2[[#This Row],[1Y Return vs Nifty Z-Score]],Table2[1Y Return vs Nifty Z-Score])</f>
        <v>525</v>
      </c>
      <c r="AT425">
        <f>_xlfn.RANK.AVG(Table2[[#This Row],[6M Return vs Nifty Z-Score]],Table2[6M Return vs Nifty Z-Score])</f>
        <v>89</v>
      </c>
      <c r="AU425">
        <f>_xlfn.RANK.AVG(Table2[[#This Row],[Sharpe Ratio Z-Score]],Table2[Sharpe Ratio Z-Score])</f>
        <v>625</v>
      </c>
      <c r="AV425">
        <f>(Table2[[#This Row],[Rank 1Y]]+Table2[[#This Row],[Rank 6M]]+Table2[[#This Row],[Rank Sharpe]])/3</f>
        <v>413</v>
      </c>
    </row>
    <row r="426" spans="1:48" x14ac:dyDescent="0.3">
      <c r="A426" t="s">
        <v>1096</v>
      </c>
      <c r="B426" t="s">
        <v>1097</v>
      </c>
      <c r="C426" t="s">
        <v>10610</v>
      </c>
      <c r="D426" t="s">
        <v>290</v>
      </c>
      <c r="E426">
        <v>11812.351903875</v>
      </c>
      <c r="F426">
        <v>2140.75</v>
      </c>
      <c r="G426">
        <v>1.52949475813865</v>
      </c>
      <c r="H426">
        <f>(Table2[[#This Row],[1Y Return vs Nifty]]-AVERAGE(Table2[1Y Return vs Nifty]))/_xlfn.STDEV.P(Table2[1Y Return vs Nifty])</f>
        <v>-0.47013463379109666</v>
      </c>
      <c r="I426">
        <v>-5.5468807420768904</v>
      </c>
      <c r="J426">
        <f>(Table2[[#This Row],[1M Return vs Nifty]]-AVERAGE(Table2[1M Return vs Nifty]))/_xlfn.STDEV.P(Table2[1M Return vs Nifty])</f>
        <v>-0.7036704691044694</v>
      </c>
      <c r="K426">
        <v>5.4658114425893896</v>
      </c>
      <c r="L426">
        <f>(Table2[[#This Row],[6M Return vs Nifty]]-AVERAGE(Table2[6M Return vs Nifty]))/_xlfn.STDEV.P(Table2[6M Return vs Nifty])</f>
        <v>-7.4984135953645933E-2</v>
      </c>
      <c r="M426">
        <v>-0.79319384640260504</v>
      </c>
      <c r="N426">
        <f>(Table2[[#This Row],[1W Return vs Nifty]]-AVERAGE(Table2[1W Return vs Nifty]))/_xlfn.STDEV.P(Table2[1W Return vs Nifty])</f>
        <v>-0.79164373844382219</v>
      </c>
      <c r="O426">
        <v>2231.65</v>
      </c>
      <c r="P426">
        <v>2227.7246421405398</v>
      </c>
      <c r="Q426">
        <v>2018.0991552707801</v>
      </c>
      <c r="R426">
        <v>42.6684899749037</v>
      </c>
      <c r="S426" s="2">
        <f>(Table2[[#This Row],[Close Price]]-Table2[[#This Row],[20D EMA]])/Table2[[#This Row],[20D EMA]]</f>
        <v>-4.0732193668362011E-2</v>
      </c>
      <c r="T426" s="2">
        <f>(Table2[[#This Row],[Close Price]]-Table2[[#This Row],[50D EMA]])/Table2[[#This Row],[50D EMA]]</f>
        <v>-3.9041917701717846E-2</v>
      </c>
      <c r="U426" s="2">
        <f>(Table2[[#This Row],[Close Price]]-Table2[[#This Row],[200D EMA]])/Table2[[#This Row],[200D EMA]]</f>
        <v>6.0775430388980624E-2</v>
      </c>
      <c r="V426">
        <v>0.54764663595256802</v>
      </c>
      <c r="W426">
        <v>2123.85</v>
      </c>
      <c r="X426">
        <v>2175</v>
      </c>
      <c r="Y426">
        <v>2123.85</v>
      </c>
      <c r="Z426">
        <v>2290</v>
      </c>
      <c r="AA426">
        <v>2091.25</v>
      </c>
      <c r="AB426">
        <v>2406.1999999999998</v>
      </c>
      <c r="AC426" s="2">
        <f>(Table2[[#This Row],[Close Price]]/Table2[[#This Row],[Day Low]])-1</f>
        <v>7.9572474515621217E-3</v>
      </c>
      <c r="AD426" s="2">
        <f>(Table2[[#This Row],[Day High]]/Table2[[#This Row],[Close Price]])-1</f>
        <v>1.5999065747985597E-2</v>
      </c>
      <c r="AE426" s="2">
        <f>(Table2[[#This Row],[Close Price]]/Table2[[#This Row],[Current Week Low]])-1</f>
        <v>7.9572474515621217E-3</v>
      </c>
      <c r="AF426" s="2">
        <f>(Table2[[#This Row],[Current Week High]]/Table2[[#This Row],[Close Price]])-1</f>
        <v>6.9718556580637525E-2</v>
      </c>
      <c r="AG426" s="2">
        <f>(Table2[[#This Row],[Close Price]]/Table2[[#This Row],[Current Month Low]])-1</f>
        <v>2.367005379557674E-2</v>
      </c>
      <c r="AH426" s="2">
        <f>(Table2[[#This Row],[Current Month High]]/Table2[[#This Row],[Close Price]])-1</f>
        <v>0.12399859862197826</v>
      </c>
      <c r="AI426">
        <v>28.359219899567901</v>
      </c>
      <c r="AJ426">
        <v>33.796874999999901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-0.11</v>
      </c>
      <c r="AM426" t="s">
        <v>10655</v>
      </c>
      <c r="AN426">
        <v>0.13</v>
      </c>
      <c r="AO426" t="s">
        <v>10656</v>
      </c>
      <c r="AP426">
        <v>3.4602464333585999E-2</v>
      </c>
      <c r="AQ426">
        <f>(Table2[[#This Row],[Sharpe Ratio]]-AVERAGE(Table2[Sharpe Ratio]))/_xlfn.STDEV.P(Table2[Sharpe Ratio])</f>
        <v>-0.36632776310405135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-2.4067607403970852</v>
      </c>
      <c r="AS426">
        <f>_xlfn.RANK.AVG(Table2[[#This Row],[1Y Return vs Nifty Z-Score]],Table2[1Y Return vs Nifty Z-Score])</f>
        <v>462</v>
      </c>
      <c r="AT426">
        <f>_xlfn.RANK.AVG(Table2[[#This Row],[6M Return vs Nifty Z-Score]],Table2[6M Return vs Nifty Z-Score])</f>
        <v>341</v>
      </c>
      <c r="AU426">
        <f>_xlfn.RANK.AVG(Table2[[#This Row],[Sharpe Ratio Z-Score]],Table2[Sharpe Ratio Z-Score])</f>
        <v>439</v>
      </c>
      <c r="AV426">
        <f>(Table2[[#This Row],[Rank 1Y]]+Table2[[#This Row],[Rank 6M]]+Table2[[#This Row],[Rank Sharpe]])/3</f>
        <v>414</v>
      </c>
    </row>
    <row r="427" spans="1:48" x14ac:dyDescent="0.3">
      <c r="A427" t="s">
        <v>78</v>
      </c>
      <c r="B427" t="s">
        <v>79</v>
      </c>
      <c r="C427" t="s">
        <v>6589</v>
      </c>
      <c r="D427" t="s">
        <v>80</v>
      </c>
      <c r="E427">
        <v>325936.45336212002</v>
      </c>
      <c r="F427">
        <v>11341.8</v>
      </c>
      <c r="G427">
        <v>11.295458769663</v>
      </c>
      <c r="H427">
        <f>(Table2[[#This Row],[1Y Return vs Nifty]]-AVERAGE(Table2[1Y Return vs Nifty]))/_xlfn.STDEV.P(Table2[1Y Return vs Nifty])</f>
        <v>-0.31785742846913073</v>
      </c>
      <c r="I427">
        <v>-4.4121369449804204</v>
      </c>
      <c r="J427">
        <f>(Table2[[#This Row],[1M Return vs Nifty]]-AVERAGE(Table2[1M Return vs Nifty]))/_xlfn.STDEV.P(Table2[1M Return vs Nifty])</f>
        <v>-0.60633444858745111</v>
      </c>
      <c r="K427">
        <v>1.6557325405683001</v>
      </c>
      <c r="L427">
        <f>(Table2[[#This Row],[6M Return vs Nifty]]-AVERAGE(Table2[6M Return vs Nifty]))/_xlfn.STDEV.P(Table2[6M Return vs Nifty])</f>
        <v>-0.20417543717161496</v>
      </c>
      <c r="M427">
        <v>1.2911269860054799</v>
      </c>
      <c r="N427">
        <f>(Table2[[#This Row],[1W Return vs Nifty]]-AVERAGE(Table2[1W Return vs Nifty]))/_xlfn.STDEV.P(Table2[1W Return vs Nifty])</f>
        <v>-0.33454665351763152</v>
      </c>
      <c r="O427">
        <v>11375.79</v>
      </c>
      <c r="P427">
        <v>11229.3138976912</v>
      </c>
      <c r="Q427">
        <v>10173.9627992226</v>
      </c>
      <c r="R427">
        <v>47.755556663480696</v>
      </c>
      <c r="S427" s="2">
        <f>(Table2[[#This Row],[Close Price]]-Table2[[#This Row],[20D EMA]])/Table2[[#This Row],[20D EMA]]</f>
        <v>-2.9879243551438274E-3</v>
      </c>
      <c r="T427" s="2">
        <f>(Table2[[#This Row],[Close Price]]-Table2[[#This Row],[50D EMA]])/Table2[[#This Row],[50D EMA]]</f>
        <v>1.0017183893303343E-2</v>
      </c>
      <c r="U427" s="2">
        <f>(Table2[[#This Row],[Close Price]]-Table2[[#This Row],[200D EMA]])/Table2[[#This Row],[200D EMA]]</f>
        <v>0.11478685580279839</v>
      </c>
      <c r="V427">
        <v>0.673720768474525</v>
      </c>
      <c r="W427">
        <v>11204.45</v>
      </c>
      <c r="X427">
        <v>11380</v>
      </c>
      <c r="Y427">
        <v>11161.55</v>
      </c>
      <c r="Z427">
        <v>11525</v>
      </c>
      <c r="AA427">
        <v>10950.2</v>
      </c>
      <c r="AB427">
        <v>12032.3</v>
      </c>
      <c r="AC427" s="2">
        <f>(Table2[[#This Row],[Close Price]]/Table2[[#This Row],[Day Low]])-1</f>
        <v>1.225852228355695E-2</v>
      </c>
      <c r="AD427" s="2">
        <f>(Table2[[#This Row],[Day High]]/Table2[[#This Row],[Close Price]])-1</f>
        <v>3.3680720873230374E-3</v>
      </c>
      <c r="AE427" s="2">
        <f>(Table2[[#This Row],[Close Price]]/Table2[[#This Row],[Current Week Low]])-1</f>
        <v>1.6149190748596665E-2</v>
      </c>
      <c r="AF427" s="2">
        <f>(Table2[[#This Row],[Current Week High]]/Table2[[#This Row],[Close Price]])-1</f>
        <v>1.6152638910931216E-2</v>
      </c>
      <c r="AG427" s="2">
        <f>(Table2[[#This Row],[Close Price]]/Table2[[#This Row],[Current Month Low]])-1</f>
        <v>3.5761903892166158E-2</v>
      </c>
      <c r="AH427" s="2">
        <f>(Table2[[#This Row],[Current Month High]]/Table2[[#This Row],[Close Price]])-1</f>
        <v>6.0880988908286193E-2</v>
      </c>
      <c r="AI427">
        <v>6.49103316933821</v>
      </c>
      <c r="AJ427">
        <v>40.978614178904998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0.01</v>
      </c>
      <c r="AM427" t="s">
        <v>10656</v>
      </c>
      <c r="AN427">
        <v>0.15</v>
      </c>
      <c r="AO427" t="s">
        <v>10656</v>
      </c>
      <c r="AP427">
        <v>2.3599822914784001E-2</v>
      </c>
      <c r="AQ427">
        <f>(Table2[[#This Row],[Sharpe Ratio]]-AVERAGE(Table2[Sharpe Ratio]))/_xlfn.STDEV.P(Table2[Sharpe Ratio])</f>
        <v>-0.49300641393317191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-1.9559203816790003</v>
      </c>
      <c r="AS427">
        <f>_xlfn.RANK.AVG(Table2[[#This Row],[1Y Return vs Nifty Z-Score]],Table2[1Y Return vs Nifty Z-Score])</f>
        <v>389</v>
      </c>
      <c r="AT427">
        <f>_xlfn.RANK.AVG(Table2[[#This Row],[6M Return vs Nifty Z-Score]],Table2[6M Return vs Nifty Z-Score])</f>
        <v>389</v>
      </c>
      <c r="AU427">
        <f>_xlfn.RANK.AVG(Table2[[#This Row],[Sharpe Ratio Z-Score]],Table2[Sharpe Ratio Z-Score])</f>
        <v>467</v>
      </c>
      <c r="AV427">
        <f>(Table2[[#This Row],[Rank 1Y]]+Table2[[#This Row],[Rank 6M]]+Table2[[#This Row],[Rank Sharpe]])/3</f>
        <v>415</v>
      </c>
    </row>
    <row r="428" spans="1:48" x14ac:dyDescent="0.3">
      <c r="A428" t="s">
        <v>1090</v>
      </c>
      <c r="B428" t="s">
        <v>1091</v>
      </c>
      <c r="C428" t="s">
        <v>10614</v>
      </c>
      <c r="D428" t="s">
        <v>46</v>
      </c>
      <c r="E428">
        <v>12021.4252719</v>
      </c>
      <c r="F428">
        <v>465.5</v>
      </c>
      <c r="G428">
        <v>14.1694150710908</v>
      </c>
      <c r="H428">
        <f>(Table2[[#This Row],[1Y Return vs Nifty]]-AVERAGE(Table2[1Y Return vs Nifty]))/_xlfn.STDEV.P(Table2[1Y Return vs Nifty])</f>
        <v>-0.27304484946695107</v>
      </c>
      <c r="I428">
        <v>-10.4418948535063</v>
      </c>
      <c r="J428">
        <f>(Table2[[#This Row],[1M Return vs Nifty]]-AVERAGE(Table2[1M Return vs Nifty]))/_xlfn.STDEV.P(Table2[1M Return vs Nifty])</f>
        <v>-1.1235548475873778</v>
      </c>
      <c r="K428">
        <v>-2.06780062608382</v>
      </c>
      <c r="L428">
        <f>(Table2[[#This Row],[6M Return vs Nifty]]-AVERAGE(Table2[6M Return vs Nifty]))/_xlfn.STDEV.P(Table2[6M Return vs Nifty])</f>
        <v>-0.33043216499761241</v>
      </c>
      <c r="M428">
        <v>-1.3407836960336701</v>
      </c>
      <c r="N428">
        <f>(Table2[[#This Row],[1W Return vs Nifty]]-AVERAGE(Table2[1W Return vs Nifty]))/_xlfn.STDEV.P(Table2[1W Return vs Nifty])</f>
        <v>-0.9117316443504907</v>
      </c>
      <c r="O428">
        <v>476.58</v>
      </c>
      <c r="P428">
        <v>483.08121799959298</v>
      </c>
      <c r="Q428">
        <v>439.37399578584501</v>
      </c>
      <c r="R428">
        <v>44.731417582290099</v>
      </c>
      <c r="S428" s="2">
        <f>(Table2[[#This Row],[Close Price]]-Table2[[#This Row],[20D EMA]])/Table2[[#This Row],[20D EMA]]</f>
        <v>-2.3248982332452022E-2</v>
      </c>
      <c r="T428" s="2">
        <f>(Table2[[#This Row],[Close Price]]-Table2[[#This Row],[50D EMA]])/Table2[[#This Row],[50D EMA]]</f>
        <v>-3.6393917512246965E-2</v>
      </c>
      <c r="U428" s="2">
        <f>(Table2[[#This Row],[Close Price]]-Table2[[#This Row],[200D EMA]])/Table2[[#This Row],[200D EMA]]</f>
        <v>5.9461880914065401E-2</v>
      </c>
      <c r="V428">
        <v>0.57856061699499495</v>
      </c>
      <c r="W428">
        <v>462.15</v>
      </c>
      <c r="X428">
        <v>469.9</v>
      </c>
      <c r="Y428">
        <v>457.6</v>
      </c>
      <c r="Z428">
        <v>474.55</v>
      </c>
      <c r="AA428">
        <v>457</v>
      </c>
      <c r="AB428">
        <v>520</v>
      </c>
      <c r="AC428" s="2">
        <f>(Table2[[#This Row],[Close Price]]/Table2[[#This Row],[Day Low]])-1</f>
        <v>7.248728767716095E-3</v>
      </c>
      <c r="AD428" s="2">
        <f>(Table2[[#This Row],[Day High]]/Table2[[#This Row],[Close Price]])-1</f>
        <v>9.4522019334049023E-3</v>
      </c>
      <c r="AE428" s="2">
        <f>(Table2[[#This Row],[Close Price]]/Table2[[#This Row],[Current Week Low]])-1</f>
        <v>1.7263986013986043E-2</v>
      </c>
      <c r="AF428" s="2">
        <f>(Table2[[#This Row],[Current Week High]]/Table2[[#This Row],[Close Price]])-1</f>
        <v>1.9441460794844323E-2</v>
      </c>
      <c r="AG428" s="2">
        <f>(Table2[[#This Row],[Close Price]]/Table2[[#This Row],[Current Month Low]])-1</f>
        <v>1.8599562363238453E-2</v>
      </c>
      <c r="AH428" s="2">
        <f>(Table2[[#This Row],[Current Month High]]/Table2[[#This Row],[Close Price]])-1</f>
        <v>0.11707841031149302</v>
      </c>
      <c r="AI428">
        <v>23.480128893662702</v>
      </c>
      <c r="AJ428">
        <v>50.112866817155698</v>
      </c>
      <c r="AK428" t="str">
        <f>IF(AND(Table2[[#This Row],[20D EMA]]&gt;Table2[[#This Row],[50D EMA]],Table2[[#This Row],[50D EMA]]&gt;Table2[[#This Row],[200D EMA]]),"Uptrend","Downtrend/NoTrend")</f>
        <v>Downtrend/NoTrend</v>
      </c>
      <c r="AL428">
        <v>-0.14000000000000001</v>
      </c>
      <c r="AM428" t="s">
        <v>10655</v>
      </c>
      <c r="AN428">
        <v>-0.68</v>
      </c>
      <c r="AO428" t="s">
        <v>10655</v>
      </c>
      <c r="AP428">
        <v>3.2701486069123001E-2</v>
      </c>
      <c r="AQ428">
        <f>(Table2[[#This Row],[Sharpe Ratio]]-AVERAGE(Table2[Sharpe Ratio]))/_xlfn.STDEV.P(Table2[Sharpe Ratio])</f>
        <v>-0.3882146312324754</v>
      </c>
      <c r="AR4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8">
        <f>_xlfn.RANK.AVG(Table2[[#This Row],[1Y Return vs Nifty Z-Score]],Table2[1Y Return vs Nifty Z-Score])</f>
        <v>373</v>
      </c>
      <c r="AT428">
        <f>_xlfn.RANK.AVG(Table2[[#This Row],[6M Return vs Nifty Z-Score]],Table2[6M Return vs Nifty Z-Score])</f>
        <v>428</v>
      </c>
      <c r="AU428">
        <f>_xlfn.RANK.AVG(Table2[[#This Row],[Sharpe Ratio Z-Score]],Table2[Sharpe Ratio Z-Score])</f>
        <v>448</v>
      </c>
      <c r="AV428">
        <f>(Table2[[#This Row],[Rank 1Y]]+Table2[[#This Row],[Rank 6M]]+Table2[[#This Row],[Rank Sharpe]])/3</f>
        <v>416.33333333333331</v>
      </c>
    </row>
    <row r="429" spans="1:48" x14ac:dyDescent="0.3">
      <c r="A429" t="s">
        <v>2010</v>
      </c>
      <c r="B429" t="s">
        <v>2011</v>
      </c>
      <c r="C429" t="s">
        <v>10611</v>
      </c>
      <c r="D429" t="s">
        <v>527</v>
      </c>
      <c r="E429">
        <v>3260.1115500239998</v>
      </c>
      <c r="F429">
        <v>56.62</v>
      </c>
      <c r="G429">
        <v>10.6013459271533</v>
      </c>
      <c r="H429">
        <f>(Table2[[#This Row],[1Y Return vs Nifty]]-AVERAGE(Table2[1Y Return vs Nifty]))/_xlfn.STDEV.P(Table2[1Y Return vs Nifty])</f>
        <v>-0.32868048328591426</v>
      </c>
      <c r="I429">
        <v>2.46857719999764</v>
      </c>
      <c r="J429">
        <f>(Table2[[#This Row],[1M Return vs Nifty]]-AVERAGE(Table2[1M Return vs Nifty]))/_xlfn.STDEV.P(Table2[1M Return vs Nifty])</f>
        <v>-1.6120750216924114E-2</v>
      </c>
      <c r="K429">
        <v>22.259773561491699</v>
      </c>
      <c r="L429">
        <f>(Table2[[#This Row],[6M Return vs Nifty]]-AVERAGE(Table2[6M Return vs Nifty]))/_xlfn.STDEV.P(Table2[6M Return vs Nifty])</f>
        <v>0.49446176649088563</v>
      </c>
      <c r="M429">
        <v>10.1709252625429</v>
      </c>
      <c r="N429">
        <f>(Table2[[#This Row],[1W Return vs Nifty]]-AVERAGE(Table2[1W Return vs Nifty]))/_xlfn.STDEV.P(Table2[1W Return vs Nifty])</f>
        <v>1.612816652470368</v>
      </c>
      <c r="O429">
        <v>54.07</v>
      </c>
      <c r="P429">
        <v>52.818344017887298</v>
      </c>
      <c r="Q429">
        <v>47.048622238959098</v>
      </c>
      <c r="R429">
        <v>68.110643480122206</v>
      </c>
      <c r="S429" s="2">
        <f>(Table2[[#This Row],[Close Price]]-Table2[[#This Row],[20D EMA]])/Table2[[#This Row],[20D EMA]]</f>
        <v>4.7161087479193585E-2</v>
      </c>
      <c r="T429" s="2">
        <f>(Table2[[#This Row],[Close Price]]-Table2[[#This Row],[50D EMA]])/Table2[[#This Row],[50D EMA]]</f>
        <v>7.1976054016862814E-2</v>
      </c>
      <c r="U429" s="2">
        <f>(Table2[[#This Row],[Close Price]]-Table2[[#This Row],[200D EMA]])/Table2[[#This Row],[200D EMA]]</f>
        <v>0.20343587772725938</v>
      </c>
      <c r="V429">
        <v>0.59057064809953697</v>
      </c>
      <c r="W429">
        <v>56.01</v>
      </c>
      <c r="X429">
        <v>58.07</v>
      </c>
      <c r="Y429">
        <v>50.7</v>
      </c>
      <c r="Z429">
        <v>58.38</v>
      </c>
      <c r="AA429">
        <v>49.2</v>
      </c>
      <c r="AB429">
        <v>58.38</v>
      </c>
      <c r="AC429" s="2">
        <f>(Table2[[#This Row],[Close Price]]/Table2[[#This Row],[Day Low]])-1</f>
        <v>1.0890912337082614E-2</v>
      </c>
      <c r="AD429" s="2">
        <f>(Table2[[#This Row],[Day High]]/Table2[[#This Row],[Close Price]])-1</f>
        <v>2.5609325326739762E-2</v>
      </c>
      <c r="AE429" s="2">
        <f>(Table2[[#This Row],[Close Price]]/Table2[[#This Row],[Current Week Low]])-1</f>
        <v>0.11676528599605507</v>
      </c>
      <c r="AF429" s="2">
        <f>(Table2[[#This Row],[Current Week High]]/Table2[[#This Row],[Close Price]])-1</f>
        <v>3.108442246555998E-2</v>
      </c>
      <c r="AG429" s="2">
        <f>(Table2[[#This Row],[Close Price]]/Table2[[#This Row],[Current Month Low]])-1</f>
        <v>0.15081300813008114</v>
      </c>
      <c r="AH429" s="2">
        <f>(Table2[[#This Row],[Current Month High]]/Table2[[#This Row],[Close Price]])-1</f>
        <v>3.108442246555998E-2</v>
      </c>
      <c r="AI429">
        <v>9.9611444719180398</v>
      </c>
      <c r="AJ429">
        <v>70.285714285714207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0.28000000000000003</v>
      </c>
      <c r="AM429" t="s">
        <v>10656</v>
      </c>
      <c r="AN429">
        <v>12.52</v>
      </c>
      <c r="AO429" t="s">
        <v>10656</v>
      </c>
      <c r="AP429">
        <v>-4.9958938752383997E-2</v>
      </c>
      <c r="AQ429">
        <f>(Table2[[#This Row],[Sharpe Ratio]]-AVERAGE(Table2[Sharpe Ratio]))/_xlfn.STDEV.P(Table2[Sharpe Ratio])</f>
        <v>-1.3399234704805154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0.42255371497789995</v>
      </c>
      <c r="AS429">
        <f>_xlfn.RANK.AVG(Table2[[#This Row],[1Y Return vs Nifty Z-Score]],Table2[1Y Return vs Nifty Z-Score])</f>
        <v>395</v>
      </c>
      <c r="AT429">
        <f>_xlfn.RANK.AVG(Table2[[#This Row],[6M Return vs Nifty Z-Score]],Table2[6M Return vs Nifty Z-Score])</f>
        <v>188</v>
      </c>
      <c r="AU429">
        <f>_xlfn.RANK.AVG(Table2[[#This Row],[Sharpe Ratio Z-Score]],Table2[Sharpe Ratio Z-Score])</f>
        <v>668</v>
      </c>
      <c r="AV429">
        <f>(Table2[[#This Row],[Rank 1Y]]+Table2[[#This Row],[Rank 6M]]+Table2[[#This Row],[Rank Sharpe]])/3</f>
        <v>417</v>
      </c>
    </row>
    <row r="430" spans="1:48" x14ac:dyDescent="0.3">
      <c r="A430" t="s">
        <v>1494</v>
      </c>
      <c r="B430" t="s">
        <v>1495</v>
      </c>
      <c r="C430" t="s">
        <v>10620</v>
      </c>
      <c r="D430" t="s">
        <v>139</v>
      </c>
      <c r="E430">
        <v>6805.3752365999999</v>
      </c>
      <c r="F430">
        <v>943.8</v>
      </c>
      <c r="G430">
        <v>12.198830968621801</v>
      </c>
      <c r="H430">
        <f>(Table2[[#This Row],[1Y Return vs Nifty]]-AVERAGE(Table2[1Y Return vs Nifty]))/_xlfn.STDEV.P(Table2[1Y Return vs Nifty])</f>
        <v>-0.3037714668927135</v>
      </c>
      <c r="I430">
        <v>5.9109748608163502</v>
      </c>
      <c r="J430">
        <f>(Table2[[#This Row],[1M Return vs Nifty]]-AVERAGE(Table2[1M Return vs Nifty]))/_xlfn.STDEV.P(Table2[1M Return vs Nifty])</f>
        <v>0.27916113649490065</v>
      </c>
      <c r="K430">
        <v>-4.89669704447694</v>
      </c>
      <c r="L430">
        <f>(Table2[[#This Row],[6M Return vs Nifty]]-AVERAGE(Table2[6M Return vs Nifty]))/_xlfn.STDEV.P(Table2[6M Return vs Nifty])</f>
        <v>-0.42635375053464508</v>
      </c>
      <c r="M430">
        <v>6.4545192203695896</v>
      </c>
      <c r="N430">
        <f>(Table2[[#This Row],[1W Return vs Nifty]]-AVERAGE(Table2[1W Return vs Nifty]))/_xlfn.STDEV.P(Table2[1W Return vs Nifty])</f>
        <v>0.797798953723448</v>
      </c>
      <c r="O430">
        <v>914.18</v>
      </c>
      <c r="P430">
        <v>908.31391197062203</v>
      </c>
      <c r="Q430">
        <v>848.60194134932203</v>
      </c>
      <c r="R430">
        <v>71.520878962682005</v>
      </c>
      <c r="S430" s="2">
        <f>(Table2[[#This Row],[Close Price]]-Table2[[#This Row],[20D EMA]])/Table2[[#This Row],[20D EMA]]</f>
        <v>3.2400621321840344E-2</v>
      </c>
      <c r="T430" s="2">
        <f>(Table2[[#This Row],[Close Price]]-Table2[[#This Row],[50D EMA]])/Table2[[#This Row],[50D EMA]]</f>
        <v>3.9068088203547922E-2</v>
      </c>
      <c r="U430" s="2">
        <f>(Table2[[#This Row],[Close Price]]-Table2[[#This Row],[200D EMA]])/Table2[[#This Row],[200D EMA]]</f>
        <v>0.11218223057480634</v>
      </c>
      <c r="V430">
        <v>1.0907975949992601</v>
      </c>
      <c r="W430">
        <v>935.5</v>
      </c>
      <c r="X430">
        <v>982</v>
      </c>
      <c r="Y430">
        <v>900</v>
      </c>
      <c r="Z430">
        <v>982</v>
      </c>
      <c r="AA430">
        <v>833.85</v>
      </c>
      <c r="AB430">
        <v>982</v>
      </c>
      <c r="AC430" s="2">
        <f>(Table2[[#This Row],[Close Price]]/Table2[[#This Row],[Day Low]])-1</f>
        <v>8.8722608230891176E-3</v>
      </c>
      <c r="AD430" s="2">
        <f>(Table2[[#This Row],[Day High]]/Table2[[#This Row],[Close Price]])-1</f>
        <v>4.0474676838313295E-2</v>
      </c>
      <c r="AE430" s="2">
        <f>(Table2[[#This Row],[Close Price]]/Table2[[#This Row],[Current Week Low]])-1</f>
        <v>4.8666666666666636E-2</v>
      </c>
      <c r="AF430" s="2">
        <f>(Table2[[#This Row],[Current Week High]]/Table2[[#This Row],[Close Price]])-1</f>
        <v>4.0474676838313295E-2</v>
      </c>
      <c r="AG430" s="2">
        <f>(Table2[[#This Row],[Close Price]]/Table2[[#This Row],[Current Month Low]])-1</f>
        <v>0.1318582478863104</v>
      </c>
      <c r="AH430" s="2">
        <f>(Table2[[#This Row],[Current Month High]]/Table2[[#This Row],[Close Price]])-1</f>
        <v>4.0474676838313295E-2</v>
      </c>
      <c r="AI430">
        <v>6.2725153634244499</v>
      </c>
      <c r="AJ430">
        <v>53.201850499147803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0.01</v>
      </c>
      <c r="AM430" t="s">
        <v>10656</v>
      </c>
      <c r="AN430">
        <v>9.24</v>
      </c>
      <c r="AO430" t="s">
        <v>10656</v>
      </c>
      <c r="AP430">
        <v>4.6087470537481003E-2</v>
      </c>
      <c r="AQ430">
        <f>(Table2[[#This Row],[Sharpe Ratio]]-AVERAGE(Table2[Sharpe Ratio]))/_xlfn.STDEV.P(Table2[Sharpe Ratio])</f>
        <v>-0.23409541677062756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0.11273945602036251</v>
      </c>
      <c r="AS430">
        <f>_xlfn.RANK.AVG(Table2[[#This Row],[1Y Return vs Nifty Z-Score]],Table2[1Y Return vs Nifty Z-Score])</f>
        <v>383</v>
      </c>
      <c r="AT430">
        <f>_xlfn.RANK.AVG(Table2[[#This Row],[6M Return vs Nifty Z-Score]],Table2[6M Return vs Nifty Z-Score])</f>
        <v>464</v>
      </c>
      <c r="AU430">
        <f>_xlfn.RANK.AVG(Table2[[#This Row],[Sharpe Ratio Z-Score]],Table2[Sharpe Ratio Z-Score])</f>
        <v>406</v>
      </c>
      <c r="AV430">
        <f>(Table2[[#This Row],[Rank 1Y]]+Table2[[#This Row],[Rank 6M]]+Table2[[#This Row],[Rank Sharpe]])/3</f>
        <v>417.66666666666669</v>
      </c>
    </row>
    <row r="431" spans="1:48" x14ac:dyDescent="0.3">
      <c r="A431" t="s">
        <v>1147</v>
      </c>
      <c r="B431" t="s">
        <v>1148</v>
      </c>
      <c r="C431" t="s">
        <v>10616</v>
      </c>
      <c r="D431" t="s">
        <v>405</v>
      </c>
      <c r="E431">
        <v>10833.066784950001</v>
      </c>
      <c r="F431">
        <v>408.9</v>
      </c>
      <c r="G431">
        <v>25.080778419286599</v>
      </c>
      <c r="H431">
        <f>(Table2[[#This Row],[1Y Return vs Nifty]]-AVERAGE(Table2[1Y Return vs Nifty]))/_xlfn.STDEV.P(Table2[1Y Return vs Nifty])</f>
        <v>-0.10290783944366336</v>
      </c>
      <c r="I431">
        <v>-7.0917660312503799</v>
      </c>
      <c r="J431">
        <f>(Table2[[#This Row],[1M Return vs Nifty]]-AVERAGE(Table2[1M Return vs Nifty]))/_xlfn.STDEV.P(Table2[1M Return vs Nifty])</f>
        <v>-0.83618759463377212</v>
      </c>
      <c r="K431">
        <v>-31.7716206602353</v>
      </c>
      <c r="L431">
        <f>(Table2[[#This Row],[6M Return vs Nifty]]-AVERAGE(Table2[6M Return vs Nifty]))/_xlfn.STDEV.P(Table2[6M Return vs Nifty])</f>
        <v>-1.3376226353368972</v>
      </c>
      <c r="M431">
        <v>3.1038264181862698</v>
      </c>
      <c r="N431">
        <f>(Table2[[#This Row],[1W Return vs Nifty]]-AVERAGE(Table2[1W Return vs Nifty]))/_xlfn.STDEV.P(Table2[1W Return vs Nifty])</f>
        <v>6.298313816031989E-2</v>
      </c>
      <c r="O431">
        <v>415.51</v>
      </c>
      <c r="P431">
        <v>421.61513870050999</v>
      </c>
      <c r="Q431">
        <v>398.197481886866</v>
      </c>
      <c r="R431">
        <v>53.521724103366097</v>
      </c>
      <c r="S431" s="2">
        <f>(Table2[[#This Row],[Close Price]]-Table2[[#This Row],[20D EMA]])/Table2[[#This Row],[20D EMA]]</f>
        <v>-1.5908161055088962E-2</v>
      </c>
      <c r="T431" s="2">
        <f>(Table2[[#This Row],[Close Price]]-Table2[[#This Row],[50D EMA]])/Table2[[#This Row],[50D EMA]]</f>
        <v>-3.015816448076377E-2</v>
      </c>
      <c r="U431" s="2">
        <f>(Table2[[#This Row],[Close Price]]-Table2[[#This Row],[200D EMA]])/Table2[[#This Row],[200D EMA]]</f>
        <v>2.6877412841537572E-2</v>
      </c>
      <c r="V431">
        <v>0.49877130121447799</v>
      </c>
      <c r="W431">
        <v>406.35</v>
      </c>
      <c r="X431">
        <v>417.35</v>
      </c>
      <c r="Y431">
        <v>398.8</v>
      </c>
      <c r="Z431">
        <v>422</v>
      </c>
      <c r="AA431">
        <v>389.45</v>
      </c>
      <c r="AB431">
        <v>448.25</v>
      </c>
      <c r="AC431" s="2">
        <f>(Table2[[#This Row],[Close Price]]/Table2[[#This Row],[Day Low]])-1</f>
        <v>6.2753783684015296E-3</v>
      </c>
      <c r="AD431" s="2">
        <f>(Table2[[#This Row],[Day High]]/Table2[[#This Row],[Close Price]])-1</f>
        <v>2.0665199315236027E-2</v>
      </c>
      <c r="AE431" s="2">
        <f>(Table2[[#This Row],[Close Price]]/Table2[[#This Row],[Current Week Low]])-1</f>
        <v>2.5325977933801314E-2</v>
      </c>
      <c r="AF431" s="2">
        <f>(Table2[[#This Row],[Current Week High]]/Table2[[#This Row],[Close Price]])-1</f>
        <v>3.2037172902910305E-2</v>
      </c>
      <c r="AG431" s="2">
        <f>(Table2[[#This Row],[Close Price]]/Table2[[#This Row],[Current Month Low]])-1</f>
        <v>4.9942226216459051E-2</v>
      </c>
      <c r="AH431" s="2">
        <f>(Table2[[#This Row],[Current Month High]]/Table2[[#This Row],[Close Price]])-1</f>
        <v>9.623379799461973E-2</v>
      </c>
      <c r="AI431">
        <v>35.473220836390297</v>
      </c>
      <c r="AJ431">
        <v>66.219512195121894</v>
      </c>
      <c r="AK431" t="str">
        <f>IF(AND(Table2[[#This Row],[20D EMA]]&gt;Table2[[#This Row],[50D EMA]],Table2[[#This Row],[50D EMA]]&gt;Table2[[#This Row],[200D EMA]]),"Uptrend","Downtrend/NoTrend")</f>
        <v>Downtrend/NoTrend</v>
      </c>
      <c r="AL431">
        <v>-0.02</v>
      </c>
      <c r="AM431" t="s">
        <v>10655</v>
      </c>
      <c r="AN431">
        <v>1.36</v>
      </c>
      <c r="AO431" t="s">
        <v>10656</v>
      </c>
      <c r="AP431">
        <v>0.107439930802762</v>
      </c>
      <c r="AQ431">
        <f>(Table2[[#This Row],[Sharpe Ratio]]-AVERAGE(Table2[Sharpe Ratio]))/_xlfn.STDEV.P(Table2[Sharpe Ratio])</f>
        <v>0.47228467830105858</v>
      </c>
      <c r="AR4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1">
        <f>_xlfn.RANK.AVG(Table2[[#This Row],[1Y Return vs Nifty Z-Score]],Table2[1Y Return vs Nifty Z-Score])</f>
        <v>325</v>
      </c>
      <c r="AT431">
        <f>_xlfn.RANK.AVG(Table2[[#This Row],[6M Return vs Nifty Z-Score]],Table2[6M Return vs Nifty Z-Score])</f>
        <v>706</v>
      </c>
      <c r="AU431">
        <f>_xlfn.RANK.AVG(Table2[[#This Row],[Sharpe Ratio Z-Score]],Table2[Sharpe Ratio Z-Score])</f>
        <v>224</v>
      </c>
      <c r="AV431">
        <f>(Table2[[#This Row],[Rank 1Y]]+Table2[[#This Row],[Rank 6M]]+Table2[[#This Row],[Rank Sharpe]])/3</f>
        <v>418.33333333333331</v>
      </c>
    </row>
    <row r="432" spans="1:48" x14ac:dyDescent="0.3">
      <c r="A432" t="s">
        <v>1314</v>
      </c>
      <c r="B432" t="s">
        <v>1315</v>
      </c>
      <c r="C432" t="s">
        <v>10619</v>
      </c>
      <c r="D432" t="s">
        <v>75</v>
      </c>
      <c r="E432">
        <v>8698.7251753349992</v>
      </c>
      <c r="F432">
        <v>787.6</v>
      </c>
      <c r="G432">
        <v>-29.4052103566158</v>
      </c>
      <c r="H432">
        <f>(Table2[[#This Row],[1Y Return vs Nifty]]-AVERAGE(Table2[1Y Return vs Nifty]))/_xlfn.STDEV.P(Table2[1Y Return vs Nifty])</f>
        <v>-0.95248849427789739</v>
      </c>
      <c r="I432">
        <v>2.7763419138546301</v>
      </c>
      <c r="J432">
        <f>(Table2[[#This Row],[1M Return vs Nifty]]-AVERAGE(Table2[1M Return vs Nifty]))/_xlfn.STDEV.P(Table2[1M Return vs Nifty])</f>
        <v>1.0278682482377521E-2</v>
      </c>
      <c r="K432">
        <v>-4.4422985126502601</v>
      </c>
      <c r="L432">
        <f>(Table2[[#This Row],[6M Return vs Nifty]]-AVERAGE(Table2[6M Return vs Nifty]))/_xlfn.STDEV.P(Table2[6M Return vs Nifty])</f>
        <v>-0.41094610699028611</v>
      </c>
      <c r="M432">
        <v>4.2898218122576397</v>
      </c>
      <c r="N432">
        <f>(Table2[[#This Row],[1W Return vs Nifty]]-AVERAGE(Table2[1W Return vs Nifty]))/_xlfn.STDEV.P(Table2[1W Return vs Nifty])</f>
        <v>0.32307507263452873</v>
      </c>
      <c r="O432">
        <v>768.87</v>
      </c>
      <c r="P432">
        <v>764.15245368378703</v>
      </c>
      <c r="Q432">
        <v>740.14981694334699</v>
      </c>
      <c r="R432">
        <v>59.7815132224463</v>
      </c>
      <c r="S432" s="2">
        <f>(Table2[[#This Row],[Close Price]]-Table2[[#This Row],[20D EMA]])/Table2[[#This Row],[20D EMA]]</f>
        <v>2.4360425039343474E-2</v>
      </c>
      <c r="T432" s="2">
        <f>(Table2[[#This Row],[Close Price]]-Table2[[#This Row],[50D EMA]])/Table2[[#This Row],[50D EMA]]</f>
        <v>3.0684382681987424E-2</v>
      </c>
      <c r="U432" s="2">
        <f>(Table2[[#This Row],[Close Price]]-Table2[[#This Row],[200D EMA]])/Table2[[#This Row],[200D EMA]]</f>
        <v>6.4108889809108727E-2</v>
      </c>
      <c r="V432">
        <v>0.64373774439902398</v>
      </c>
      <c r="W432">
        <v>780</v>
      </c>
      <c r="X432">
        <v>805.2</v>
      </c>
      <c r="Y432">
        <v>757.15</v>
      </c>
      <c r="Z432">
        <v>826.4</v>
      </c>
      <c r="AA432">
        <v>697</v>
      </c>
      <c r="AB432">
        <v>826.4</v>
      </c>
      <c r="AC432" s="2">
        <f>(Table2[[#This Row],[Close Price]]/Table2[[#This Row],[Day Low]])-1</f>
        <v>9.7435897435897978E-3</v>
      </c>
      <c r="AD432" s="2">
        <f>(Table2[[#This Row],[Day High]]/Table2[[#This Row],[Close Price]])-1</f>
        <v>2.2346368715083775E-2</v>
      </c>
      <c r="AE432" s="2">
        <f>(Table2[[#This Row],[Close Price]]/Table2[[#This Row],[Current Week Low]])-1</f>
        <v>4.0216601730172385E-2</v>
      </c>
      <c r="AF432" s="2">
        <f>(Table2[[#This Row],[Current Week High]]/Table2[[#This Row],[Close Price]])-1</f>
        <v>4.9263585576434732E-2</v>
      </c>
      <c r="AG432" s="2">
        <f>(Table2[[#This Row],[Close Price]]/Table2[[#This Row],[Current Month Low]])-1</f>
        <v>0.12998565279770458</v>
      </c>
      <c r="AH432" s="2">
        <f>(Table2[[#This Row],[Current Month High]]/Table2[[#This Row],[Close Price]])-1</f>
        <v>4.9263585576434732E-2</v>
      </c>
      <c r="AI432">
        <v>16.810563737938001</v>
      </c>
      <c r="AJ432">
        <v>27.857142857142801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-0.03</v>
      </c>
      <c r="AM432" t="s">
        <v>10655</v>
      </c>
      <c r="AN432">
        <v>12.78</v>
      </c>
      <c r="AO432" t="s">
        <v>10656</v>
      </c>
      <c r="AP432">
        <v>0.13939201002596299</v>
      </c>
      <c r="AQ432">
        <f>(Table2[[#This Row],[Sharpe Ratio]]-AVERAGE(Table2[Sharpe Ratio]))/_xlfn.STDEV.P(Table2[Sharpe Ratio])</f>
        <v>0.84016418405895843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-0.18991666209231883</v>
      </c>
      <c r="AS432">
        <f>_xlfn.RANK.AVG(Table2[[#This Row],[1Y Return vs Nifty Z-Score]],Table2[1Y Return vs Nifty Z-Score])</f>
        <v>651</v>
      </c>
      <c r="AT432">
        <f>_xlfn.RANK.AVG(Table2[[#This Row],[6M Return vs Nifty Z-Score]],Table2[6M Return vs Nifty Z-Score])</f>
        <v>457</v>
      </c>
      <c r="AU432">
        <f>_xlfn.RANK.AVG(Table2[[#This Row],[Sharpe Ratio Z-Score]],Table2[Sharpe Ratio Z-Score])</f>
        <v>147</v>
      </c>
      <c r="AV432">
        <f>(Table2[[#This Row],[Rank 1Y]]+Table2[[#This Row],[Rank 6M]]+Table2[[#This Row],[Rank Sharpe]])/3</f>
        <v>418.33333333333331</v>
      </c>
    </row>
    <row r="433" spans="1:48" x14ac:dyDescent="0.3">
      <c r="A433" t="s">
        <v>1830</v>
      </c>
      <c r="B433" t="s">
        <v>1831</v>
      </c>
      <c r="C433" t="s">
        <v>10618</v>
      </c>
      <c r="D433" t="s">
        <v>127</v>
      </c>
      <c r="E433">
        <v>4099.0913447599996</v>
      </c>
      <c r="F433">
        <v>231.4</v>
      </c>
      <c r="G433">
        <v>-13.786879583119299</v>
      </c>
      <c r="H433">
        <f>(Table2[[#This Row],[1Y Return vs Nifty]]-AVERAGE(Table2[1Y Return vs Nifty]))/_xlfn.STDEV.P(Table2[1Y Return vs Nifty])</f>
        <v>-0.70895741437881432</v>
      </c>
      <c r="I433">
        <v>-9.6549858760399108</v>
      </c>
      <c r="J433">
        <f>(Table2[[#This Row],[1M Return vs Nifty]]-AVERAGE(Table2[1M Return vs Nifty]))/_xlfn.STDEV.P(Table2[1M Return vs Nifty])</f>
        <v>-1.0560553921405351</v>
      </c>
      <c r="K433">
        <v>-0.98135707206067102</v>
      </c>
      <c r="L433">
        <f>(Table2[[#This Row],[6M Return vs Nifty]]-AVERAGE(Table2[6M Return vs Nifty]))/_xlfn.STDEV.P(Table2[6M Return vs Nifty])</f>
        <v>-0.29359328054047673</v>
      </c>
      <c r="M433">
        <v>3.30555942248529</v>
      </c>
      <c r="N433">
        <f>(Table2[[#This Row],[1W Return vs Nifty]]-AVERAGE(Table2[1W Return vs Nifty]))/_xlfn.STDEV.P(Table2[1W Return vs Nifty])</f>
        <v>0.10722372087903204</v>
      </c>
      <c r="O433">
        <v>231.38</v>
      </c>
      <c r="P433">
        <v>231.89405679127299</v>
      </c>
      <c r="Q433">
        <v>213.92785499399</v>
      </c>
      <c r="R433">
        <v>48.226863267968902</v>
      </c>
      <c r="S433" s="2">
        <f>(Table2[[#This Row],[Close Price]]-Table2[[#This Row],[20D EMA]])/Table2[[#This Row],[20D EMA]]</f>
        <v>8.6437894372937295E-5</v>
      </c>
      <c r="T433" s="2">
        <f>(Table2[[#This Row],[Close Price]]-Table2[[#This Row],[50D EMA]])/Table2[[#This Row],[50D EMA]]</f>
        <v>-2.1305280441821783E-3</v>
      </c>
      <c r="U433" s="2">
        <f>(Table2[[#This Row],[Close Price]]-Table2[[#This Row],[200D EMA]])/Table2[[#This Row],[200D EMA]]</f>
        <v>8.167307154321192E-2</v>
      </c>
      <c r="V433">
        <v>0.39660514618694798</v>
      </c>
      <c r="W433">
        <v>224.05</v>
      </c>
      <c r="X433">
        <v>233.95</v>
      </c>
      <c r="Y433">
        <v>215.3</v>
      </c>
      <c r="Z433">
        <v>233.95</v>
      </c>
      <c r="AA433">
        <v>213.05</v>
      </c>
      <c r="AB433">
        <v>274.95</v>
      </c>
      <c r="AC433" s="2">
        <f>(Table2[[#This Row],[Close Price]]/Table2[[#This Row],[Day Low]])-1</f>
        <v>3.2805177415755393E-2</v>
      </c>
      <c r="AD433" s="2">
        <f>(Table2[[#This Row],[Day High]]/Table2[[#This Row],[Close Price]])-1</f>
        <v>1.1019878997406973E-2</v>
      </c>
      <c r="AE433" s="2">
        <f>(Table2[[#This Row],[Close Price]]/Table2[[#This Row],[Current Week Low]])-1</f>
        <v>7.4779377612633535E-2</v>
      </c>
      <c r="AF433" s="2">
        <f>(Table2[[#This Row],[Current Week High]]/Table2[[#This Row],[Close Price]])-1</f>
        <v>1.1019878997406973E-2</v>
      </c>
      <c r="AG433" s="2">
        <f>(Table2[[#This Row],[Close Price]]/Table2[[#This Row],[Current Month Low]])-1</f>
        <v>8.6130016428068501E-2</v>
      </c>
      <c r="AH433" s="2">
        <f>(Table2[[#This Row],[Current Month High]]/Table2[[#This Row],[Close Price]])-1</f>
        <v>0.1882022471910112</v>
      </c>
      <c r="AI433">
        <v>18.820224719101098</v>
      </c>
      <c r="AJ433">
        <v>45.488839987425301</v>
      </c>
      <c r="AK433" t="str">
        <f>IF(AND(Table2[[#This Row],[20D EMA]]&gt;Table2[[#This Row],[50D EMA]],Table2[[#This Row],[50D EMA]]&gt;Table2[[#This Row],[200D EMA]]),"Uptrend","Downtrend/NoTrend")</f>
        <v>Downtrend/NoTrend</v>
      </c>
      <c r="AL433">
        <v>0.2</v>
      </c>
      <c r="AM433" t="s">
        <v>10656</v>
      </c>
      <c r="AN433">
        <v>-1.72</v>
      </c>
      <c r="AO433" t="s">
        <v>10655</v>
      </c>
      <c r="AP433">
        <v>9.0735204289733001E-2</v>
      </c>
      <c r="AQ433">
        <f>(Table2[[#This Row],[Sharpe Ratio]]-AVERAGE(Table2[Sharpe Ratio]))/_xlfn.STDEV.P(Table2[Sharpe Ratio])</f>
        <v>0.27995520607779995</v>
      </c>
      <c r="AR4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3">
        <f>_xlfn.RANK.AVG(Table2[[#This Row],[1Y Return vs Nifty Z-Score]],Table2[1Y Return vs Nifty Z-Score])</f>
        <v>575</v>
      </c>
      <c r="AT433">
        <f>_xlfn.RANK.AVG(Table2[[#This Row],[6M Return vs Nifty Z-Score]],Table2[6M Return vs Nifty Z-Score])</f>
        <v>415</v>
      </c>
      <c r="AU433">
        <f>_xlfn.RANK.AVG(Table2[[#This Row],[Sharpe Ratio Z-Score]],Table2[Sharpe Ratio Z-Score])</f>
        <v>266</v>
      </c>
      <c r="AV433">
        <f>(Table2[[#This Row],[Rank 1Y]]+Table2[[#This Row],[Rank 6M]]+Table2[[#This Row],[Rank Sharpe]])/3</f>
        <v>418.66666666666669</v>
      </c>
    </row>
    <row r="434" spans="1:48" x14ac:dyDescent="0.3">
      <c r="A434" t="s">
        <v>1013</v>
      </c>
      <c r="B434" t="s">
        <v>1014</v>
      </c>
      <c r="C434" t="s">
        <v>622</v>
      </c>
      <c r="D434" t="s">
        <v>622</v>
      </c>
      <c r="E434">
        <v>13996.060320000001</v>
      </c>
      <c r="F434">
        <v>500.25</v>
      </c>
      <c r="G434">
        <v>7.4100967820767503</v>
      </c>
      <c r="H434">
        <f>(Table2[[#This Row],[1Y Return vs Nifty]]-AVERAGE(Table2[1Y Return vs Nifty]))/_xlfn.STDEV.P(Table2[1Y Return vs Nifty])</f>
        <v>-0.37844049681094039</v>
      </c>
      <c r="I434">
        <v>-10.794440284742</v>
      </c>
      <c r="J434">
        <f>(Table2[[#This Row],[1M Return vs Nifty]]-AVERAGE(Table2[1M Return vs Nifty]))/_xlfn.STDEV.P(Table2[1M Return vs Nifty])</f>
        <v>-1.153795479363241</v>
      </c>
      <c r="K434">
        <v>3.2743821023928601</v>
      </c>
      <c r="L434">
        <f>(Table2[[#This Row],[6M Return vs Nifty]]-AVERAGE(Table2[6M Return vs Nifty]))/_xlfn.STDEV.P(Table2[6M Return vs Nifty])</f>
        <v>-0.14929063071863491</v>
      </c>
      <c r="M434">
        <v>-3.5586074937150198</v>
      </c>
      <c r="N434">
        <f>(Table2[[#This Row],[1W Return vs Nifty]]-AVERAGE(Table2[1W Return vs Nifty]))/_xlfn.STDEV.P(Table2[1W Return vs Nifty])</f>
        <v>-1.3981062835315652</v>
      </c>
      <c r="O434">
        <v>505.37</v>
      </c>
      <c r="P434">
        <v>502.52090183176</v>
      </c>
      <c r="Q434">
        <v>452.25410046771401</v>
      </c>
      <c r="R434">
        <v>30.555439177318998</v>
      </c>
      <c r="S434" s="2">
        <f>(Table2[[#This Row],[Close Price]]-Table2[[#This Row],[20D EMA]])/Table2[[#This Row],[20D EMA]]</f>
        <v>-1.013119100856799E-2</v>
      </c>
      <c r="T434" s="2">
        <f>(Table2[[#This Row],[Close Price]]-Table2[[#This Row],[50D EMA]])/Table2[[#This Row],[50D EMA]]</f>
        <v>-4.5190196536745841E-3</v>
      </c>
      <c r="U434" s="2">
        <f>(Table2[[#This Row],[Close Price]]-Table2[[#This Row],[200D EMA]])/Table2[[#This Row],[200D EMA]]</f>
        <v>0.10612595769203506</v>
      </c>
      <c r="V434">
        <v>1.09878578454107</v>
      </c>
      <c r="W434">
        <v>489</v>
      </c>
      <c r="X434">
        <v>529</v>
      </c>
      <c r="Y434">
        <v>481.2</v>
      </c>
      <c r="Z434">
        <v>529</v>
      </c>
      <c r="AA434">
        <v>481.2</v>
      </c>
      <c r="AB434">
        <v>569.75</v>
      </c>
      <c r="AC434" s="2">
        <f>(Table2[[#This Row],[Close Price]]/Table2[[#This Row],[Day Low]])-1</f>
        <v>2.3006134969325132E-2</v>
      </c>
      <c r="AD434" s="2">
        <f>(Table2[[#This Row],[Day High]]/Table2[[#This Row],[Close Price]])-1</f>
        <v>5.7471264367816133E-2</v>
      </c>
      <c r="AE434" s="2">
        <f>(Table2[[#This Row],[Close Price]]/Table2[[#This Row],[Current Week Low]])-1</f>
        <v>3.9588528678304202E-2</v>
      </c>
      <c r="AF434" s="2">
        <f>(Table2[[#This Row],[Current Week High]]/Table2[[#This Row],[Close Price]])-1</f>
        <v>5.7471264367816133E-2</v>
      </c>
      <c r="AG434" s="2">
        <f>(Table2[[#This Row],[Close Price]]/Table2[[#This Row],[Current Month Low]])-1</f>
        <v>3.9588528678304202E-2</v>
      </c>
      <c r="AH434" s="2">
        <f>(Table2[[#This Row],[Current Month High]]/Table2[[#This Row],[Close Price]])-1</f>
        <v>0.13893053473263373</v>
      </c>
      <c r="AI434">
        <v>18.340829585207299</v>
      </c>
      <c r="AJ434">
        <v>47.784342688330803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-0.03</v>
      </c>
      <c r="AM434" t="s">
        <v>10655</v>
      </c>
      <c r="AN434">
        <v>-3.61</v>
      </c>
      <c r="AO434" t="s">
        <v>10655</v>
      </c>
      <c r="AP434">
        <v>2.1266638394656999E-2</v>
      </c>
      <c r="AQ434">
        <f>(Table2[[#This Row],[Sharpe Ratio]]-AVERAGE(Table2[Sharpe Ratio]))/_xlfn.STDEV.P(Table2[Sharpe Ratio])</f>
        <v>-0.5198694785278245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-3.5995023689522059</v>
      </c>
      <c r="AS434">
        <f>_xlfn.RANK.AVG(Table2[[#This Row],[1Y Return vs Nifty Z-Score]],Table2[1Y Return vs Nifty Z-Score])</f>
        <v>415</v>
      </c>
      <c r="AT434">
        <f>_xlfn.RANK.AVG(Table2[[#This Row],[6M Return vs Nifty Z-Score]],Table2[6M Return vs Nifty Z-Score])</f>
        <v>364</v>
      </c>
      <c r="AU434">
        <f>_xlfn.RANK.AVG(Table2[[#This Row],[Sharpe Ratio Z-Score]],Table2[Sharpe Ratio Z-Score])</f>
        <v>479</v>
      </c>
      <c r="AV434">
        <f>(Table2[[#This Row],[Rank 1Y]]+Table2[[#This Row],[Rank 6M]]+Table2[[#This Row],[Rank Sharpe]])/3</f>
        <v>419.33333333333331</v>
      </c>
    </row>
    <row r="435" spans="1:48" x14ac:dyDescent="0.3">
      <c r="A435" t="s">
        <v>1395</v>
      </c>
      <c r="B435" t="s">
        <v>1396</v>
      </c>
      <c r="C435" t="s">
        <v>10611</v>
      </c>
      <c r="D435" t="s">
        <v>248</v>
      </c>
      <c r="E435">
        <v>7906.8188558399997</v>
      </c>
      <c r="F435">
        <v>7055.8</v>
      </c>
      <c r="G435">
        <v>30.7714186153021</v>
      </c>
      <c r="H435">
        <f>(Table2[[#This Row],[1Y Return vs Nifty]]-AVERAGE(Table2[1Y Return vs Nifty]))/_xlfn.STDEV.P(Table2[1Y Return vs Nifty])</f>
        <v>-1.417570972052443E-2</v>
      </c>
      <c r="I435">
        <v>0.92378061603982697</v>
      </c>
      <c r="J435">
        <f>(Table2[[#This Row],[1M Return vs Nifty]]-AVERAGE(Table2[1M Return vs Nifty]))/_xlfn.STDEV.P(Table2[1M Return vs Nifty])</f>
        <v>-0.14863026679280916</v>
      </c>
      <c r="K435">
        <v>-6.0527341309665799</v>
      </c>
      <c r="L435">
        <f>(Table2[[#This Row],[6M Return vs Nifty]]-AVERAGE(Table2[6M Return vs Nifty]))/_xlfn.STDEV.P(Table2[6M Return vs Nifty])</f>
        <v>-0.4655523968882947</v>
      </c>
      <c r="M435">
        <v>6.8404518802422096</v>
      </c>
      <c r="N435">
        <f>(Table2[[#This Row],[1W Return vs Nifty]]-AVERAGE(Table2[1W Return vs Nifty]))/_xlfn.STDEV.P(Table2[1W Return vs Nifty])</f>
        <v>0.88243500929737562</v>
      </c>
      <c r="O435">
        <v>6840.87</v>
      </c>
      <c r="P435">
        <v>6854.6991487059904</v>
      </c>
      <c r="Q435">
        <v>6290.7291776662796</v>
      </c>
      <c r="R435">
        <v>72.928592352383106</v>
      </c>
      <c r="S435" s="2">
        <f>(Table2[[#This Row],[Close Price]]-Table2[[#This Row],[20D EMA]])/Table2[[#This Row],[20D EMA]]</f>
        <v>3.1418518404822821E-2</v>
      </c>
      <c r="T435" s="2">
        <f>(Table2[[#This Row],[Close Price]]-Table2[[#This Row],[50D EMA]])/Table2[[#This Row],[50D EMA]]</f>
        <v>2.9337662664884859E-2</v>
      </c>
      <c r="U435" s="2">
        <f>(Table2[[#This Row],[Close Price]]-Table2[[#This Row],[200D EMA]])/Table2[[#This Row],[200D EMA]]</f>
        <v>0.12161878229473309</v>
      </c>
      <c r="V435">
        <v>0.54394228918951504</v>
      </c>
      <c r="W435">
        <v>7007.05</v>
      </c>
      <c r="X435">
        <v>7190</v>
      </c>
      <c r="Y435">
        <v>6563.1</v>
      </c>
      <c r="Z435">
        <v>7243.1</v>
      </c>
      <c r="AA435">
        <v>6455</v>
      </c>
      <c r="AB435">
        <v>7243.1</v>
      </c>
      <c r="AC435" s="2">
        <f>(Table2[[#This Row],[Close Price]]/Table2[[#This Row],[Day Low]])-1</f>
        <v>6.9572787406968484E-3</v>
      </c>
      <c r="AD435" s="2">
        <f>(Table2[[#This Row],[Day High]]/Table2[[#This Row],[Close Price]])-1</f>
        <v>1.9019813486776727E-2</v>
      </c>
      <c r="AE435" s="2">
        <f>(Table2[[#This Row],[Close Price]]/Table2[[#This Row],[Current Week Low]])-1</f>
        <v>7.5071231582636289E-2</v>
      </c>
      <c r="AF435" s="2">
        <f>(Table2[[#This Row],[Current Week High]]/Table2[[#This Row],[Close Price]])-1</f>
        <v>2.6545537005017161E-2</v>
      </c>
      <c r="AG435" s="2">
        <f>(Table2[[#This Row],[Close Price]]/Table2[[#This Row],[Current Month Low]])-1</f>
        <v>9.3075135553834176E-2</v>
      </c>
      <c r="AH435" s="2">
        <f>(Table2[[#This Row],[Current Month High]]/Table2[[#This Row],[Close Price]])-1</f>
        <v>2.6545537005017161E-2</v>
      </c>
      <c r="AI435">
        <v>10.9016695484565</v>
      </c>
      <c r="AJ435">
        <v>62.165019535738899</v>
      </c>
      <c r="AK435" t="str">
        <f>IF(AND(Table2[[#This Row],[20D EMA]]&gt;Table2[[#This Row],[50D EMA]],Table2[[#This Row],[50D EMA]]&gt;Table2[[#This Row],[200D EMA]]),"Uptrend","Downtrend/NoTrend")</f>
        <v>Downtrend/NoTrend</v>
      </c>
      <c r="AL435">
        <v>0</v>
      </c>
      <c r="AM435" t="s">
        <v>10657</v>
      </c>
      <c r="AN435">
        <v>8.06</v>
      </c>
      <c r="AO435" t="s">
        <v>10656</v>
      </c>
      <c r="AP435">
        <v>2.0103658260569E-2</v>
      </c>
      <c r="AQ435">
        <f>(Table2[[#This Row],[Sharpe Ratio]]-AVERAGE(Table2[Sharpe Ratio]))/_xlfn.STDEV.P(Table2[Sharpe Ratio])</f>
        <v>-0.53325942269846516</v>
      </c>
      <c r="AR4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5">
        <f>_xlfn.RANK.AVG(Table2[[#This Row],[1Y Return vs Nifty Z-Score]],Table2[1Y Return vs Nifty Z-Score])</f>
        <v>297</v>
      </c>
      <c r="AT435">
        <f>_xlfn.RANK.AVG(Table2[[#This Row],[6M Return vs Nifty Z-Score]],Table2[6M Return vs Nifty Z-Score])</f>
        <v>479</v>
      </c>
      <c r="AU435">
        <f>_xlfn.RANK.AVG(Table2[[#This Row],[Sharpe Ratio Z-Score]],Table2[Sharpe Ratio Z-Score])</f>
        <v>486</v>
      </c>
      <c r="AV435">
        <f>(Table2[[#This Row],[Rank 1Y]]+Table2[[#This Row],[Rank 6M]]+Table2[[#This Row],[Rank Sharpe]])/3</f>
        <v>420.66666666666669</v>
      </c>
    </row>
    <row r="436" spans="1:48" x14ac:dyDescent="0.3">
      <c r="A436" t="s">
        <v>1045</v>
      </c>
      <c r="B436" t="s">
        <v>1046</v>
      </c>
      <c r="C436" t="s">
        <v>10616</v>
      </c>
      <c r="D436" t="s">
        <v>224</v>
      </c>
      <c r="E436">
        <v>13237.160455989901</v>
      </c>
      <c r="F436">
        <v>1596.5</v>
      </c>
      <c r="G436">
        <v>4.72591316226044</v>
      </c>
      <c r="H436">
        <f>(Table2[[#This Row],[1Y Return vs Nifty]]-AVERAGE(Table2[1Y Return vs Nifty]))/_xlfn.STDEV.P(Table2[1Y Return vs Nifty])</f>
        <v>-0.42029401784729598</v>
      </c>
      <c r="I436">
        <v>-9.6864175068114609</v>
      </c>
      <c r="J436">
        <f>(Table2[[#This Row],[1M Return vs Nifty]]-AVERAGE(Table2[1M Return vs Nifty]))/_xlfn.STDEV.P(Table2[1M Return vs Nifty])</f>
        <v>-1.0587515336532636</v>
      </c>
      <c r="K436">
        <v>-33.269119061053203</v>
      </c>
      <c r="L436">
        <f>(Table2[[#This Row],[6M Return vs Nifty]]-AVERAGE(Table2[6M Return vs Nifty]))/_xlfn.STDEV.P(Table2[6M Return vs Nifty])</f>
        <v>-1.3883994753836657</v>
      </c>
      <c r="M436">
        <v>-3.4393054916363202</v>
      </c>
      <c r="N436">
        <f>(Table2[[#This Row],[1W Return vs Nifty]]-AVERAGE(Table2[1W Return vs Nifty]))/_xlfn.STDEV.P(Table2[1W Return vs Nifty])</f>
        <v>-1.3719430381577573</v>
      </c>
      <c r="O436">
        <v>1633.67</v>
      </c>
      <c r="P436">
        <v>1689.3758021015001</v>
      </c>
      <c r="Q436">
        <v>1605.5208542513601</v>
      </c>
      <c r="R436">
        <v>47.348825062052903</v>
      </c>
      <c r="S436" s="2">
        <f>(Table2[[#This Row],[Close Price]]-Table2[[#This Row],[20D EMA]])/Table2[[#This Row],[20D EMA]]</f>
        <v>-2.2752453065796686E-2</v>
      </c>
      <c r="T436" s="2">
        <f>(Table2[[#This Row],[Close Price]]-Table2[[#This Row],[50D EMA]])/Table2[[#This Row],[50D EMA]]</f>
        <v>-5.4976401334722078E-2</v>
      </c>
      <c r="U436" s="2">
        <f>(Table2[[#This Row],[Close Price]]-Table2[[#This Row],[200D EMA]])/Table2[[#This Row],[200D EMA]]</f>
        <v>-5.6186465765755804E-3</v>
      </c>
      <c r="V436">
        <v>1.2436684785677401</v>
      </c>
      <c r="W436">
        <v>1593.05</v>
      </c>
      <c r="X436">
        <v>1619.8</v>
      </c>
      <c r="Y436">
        <v>1580.05</v>
      </c>
      <c r="Z436">
        <v>1639.95</v>
      </c>
      <c r="AA436">
        <v>1527.55</v>
      </c>
      <c r="AB436">
        <v>1742</v>
      </c>
      <c r="AC436" s="2">
        <f>(Table2[[#This Row],[Close Price]]/Table2[[#This Row],[Day Low]])-1</f>
        <v>2.1656570729104985E-3</v>
      </c>
      <c r="AD436" s="2">
        <f>(Table2[[#This Row],[Day High]]/Table2[[#This Row],[Close Price]])-1</f>
        <v>1.4594425305355374E-2</v>
      </c>
      <c r="AE436" s="2">
        <f>(Table2[[#This Row],[Close Price]]/Table2[[#This Row],[Current Week Low]])-1</f>
        <v>1.0411062941046101E-2</v>
      </c>
      <c r="AF436" s="2">
        <f>(Table2[[#This Row],[Current Week High]]/Table2[[#This Row],[Close Price]])-1</f>
        <v>2.7215784528656473E-2</v>
      </c>
      <c r="AG436" s="2">
        <f>(Table2[[#This Row],[Close Price]]/Table2[[#This Row],[Current Month Low]])-1</f>
        <v>4.513763870249754E-2</v>
      </c>
      <c r="AH436" s="2">
        <f>(Table2[[#This Row],[Current Month High]]/Table2[[#This Row],[Close Price]])-1</f>
        <v>9.1136861885374287E-2</v>
      </c>
      <c r="AI436">
        <v>39.176323207015301</v>
      </c>
      <c r="AJ436">
        <v>56.827111984282901</v>
      </c>
      <c r="AK436" t="str">
        <f>IF(AND(Table2[[#This Row],[20D EMA]]&gt;Table2[[#This Row],[50D EMA]],Table2[[#This Row],[50D EMA]]&gt;Table2[[#This Row],[200D EMA]]),"Uptrend","Downtrend/NoTrend")</f>
        <v>Downtrend/NoTrend</v>
      </c>
      <c r="AL436">
        <v>-0.12</v>
      </c>
      <c r="AM436" t="s">
        <v>10655</v>
      </c>
      <c r="AN436">
        <v>2.5099999999999998</v>
      </c>
      <c r="AO436" t="s">
        <v>10656</v>
      </c>
      <c r="AP436">
        <v>0.156410222856949</v>
      </c>
      <c r="AQ436">
        <f>(Table2[[#This Row],[Sharpe Ratio]]-AVERAGE(Table2[Sharpe Ratio]))/_xlfn.STDEV.P(Table2[Sharpe Ratio])</f>
        <v>1.0361029735634584</v>
      </c>
      <c r="AR4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6">
        <f>_xlfn.RANK.AVG(Table2[[#This Row],[1Y Return vs Nifty Z-Score]],Table2[1Y Return vs Nifty Z-Score])</f>
        <v>436</v>
      </c>
      <c r="AT436">
        <f>_xlfn.RANK.AVG(Table2[[#This Row],[6M Return vs Nifty Z-Score]],Table2[6M Return vs Nifty Z-Score])</f>
        <v>713</v>
      </c>
      <c r="AU436">
        <f>_xlfn.RANK.AVG(Table2[[#This Row],[Sharpe Ratio Z-Score]],Table2[Sharpe Ratio Z-Score])</f>
        <v>114</v>
      </c>
      <c r="AV436">
        <f>(Table2[[#This Row],[Rank 1Y]]+Table2[[#This Row],[Rank 6M]]+Table2[[#This Row],[Rank Sharpe]])/3</f>
        <v>421</v>
      </c>
    </row>
    <row r="437" spans="1:48" x14ac:dyDescent="0.3">
      <c r="A437" t="s">
        <v>498</v>
      </c>
      <c r="B437" t="s">
        <v>499</v>
      </c>
      <c r="C437" t="s">
        <v>10611</v>
      </c>
      <c r="D437" t="s">
        <v>54</v>
      </c>
      <c r="E437">
        <v>42106.569345183998</v>
      </c>
      <c r="F437">
        <v>167.62</v>
      </c>
      <c r="G437">
        <v>6.21695679835529</v>
      </c>
      <c r="H437">
        <f>(Table2[[#This Row],[1Y Return vs Nifty]]-AVERAGE(Table2[1Y Return vs Nifty]))/_xlfn.STDEV.P(Table2[1Y Return vs Nifty])</f>
        <v>-0.39704470445133289</v>
      </c>
      <c r="I437">
        <v>-4.7916446770468397</v>
      </c>
      <c r="J437">
        <f>(Table2[[#This Row],[1M Return vs Nifty]]-AVERAGE(Table2[1M Return vs Nifty]))/_xlfn.STDEV.P(Table2[1M Return vs Nifty])</f>
        <v>-0.63888785182199959</v>
      </c>
      <c r="K437">
        <v>-14.071408077382101</v>
      </c>
      <c r="L437">
        <f>(Table2[[#This Row],[6M Return vs Nifty]]-AVERAGE(Table2[6M Return vs Nifty]))/_xlfn.STDEV.P(Table2[6M Return vs Nifty])</f>
        <v>-0.73744779533543003</v>
      </c>
      <c r="M437">
        <v>3.0324810761369401</v>
      </c>
      <c r="N437">
        <f>(Table2[[#This Row],[1W Return vs Nifty]]-AVERAGE(Table2[1W Return vs Nifty]))/_xlfn.STDEV.P(Table2[1W Return vs Nifty])</f>
        <v>4.7336915483490831E-2</v>
      </c>
      <c r="O437">
        <v>169.51</v>
      </c>
      <c r="P437">
        <v>171.74979469380801</v>
      </c>
      <c r="Q437">
        <v>160.76256953769399</v>
      </c>
      <c r="R437">
        <v>52.3623419179943</v>
      </c>
      <c r="S437" s="2">
        <f>(Table2[[#This Row],[Close Price]]-Table2[[#This Row],[20D EMA]])/Table2[[#This Row],[20D EMA]]</f>
        <v>-1.1149784673470511E-2</v>
      </c>
      <c r="T437" s="2">
        <f>(Table2[[#This Row],[Close Price]]-Table2[[#This Row],[50D EMA]])/Table2[[#This Row],[50D EMA]]</f>
        <v>-2.4045412695663022E-2</v>
      </c>
      <c r="U437" s="2">
        <f>(Table2[[#This Row],[Close Price]]-Table2[[#This Row],[200D EMA]])/Table2[[#This Row],[200D EMA]]</f>
        <v>4.2655641061386196E-2</v>
      </c>
      <c r="V437">
        <v>0.40130815228704902</v>
      </c>
      <c r="W437">
        <v>167.28</v>
      </c>
      <c r="X437">
        <v>169.55</v>
      </c>
      <c r="Y437">
        <v>163.61000000000001</v>
      </c>
      <c r="Z437">
        <v>171.9</v>
      </c>
      <c r="AA437">
        <v>159.5</v>
      </c>
      <c r="AB437">
        <v>182.06</v>
      </c>
      <c r="AC437" s="2">
        <f>(Table2[[#This Row],[Close Price]]/Table2[[#This Row],[Day Low]])-1</f>
        <v>2.0325203252031798E-3</v>
      </c>
      <c r="AD437" s="2">
        <f>(Table2[[#This Row],[Day High]]/Table2[[#This Row],[Close Price]])-1</f>
        <v>1.151413912420951E-2</v>
      </c>
      <c r="AE437" s="2">
        <f>(Table2[[#This Row],[Close Price]]/Table2[[#This Row],[Current Week Low]])-1</f>
        <v>2.4509504309027541E-2</v>
      </c>
      <c r="AF437" s="2">
        <f>(Table2[[#This Row],[Current Week High]]/Table2[[#This Row],[Close Price]])-1</f>
        <v>2.5533945829853355E-2</v>
      </c>
      <c r="AG437" s="2">
        <f>(Table2[[#This Row],[Close Price]]/Table2[[#This Row],[Current Month Low]])-1</f>
        <v>5.0909090909091015E-2</v>
      </c>
      <c r="AH437" s="2">
        <f>(Table2[[#This Row],[Current Month High]]/Table2[[#This Row],[Close Price]])-1</f>
        <v>8.614723779978517E-2</v>
      </c>
      <c r="AI437">
        <v>15.887125641331499</v>
      </c>
      <c r="AJ437">
        <v>38.471705906650101</v>
      </c>
      <c r="AK437" t="str">
        <f>IF(AND(Table2[[#This Row],[20D EMA]]&gt;Table2[[#This Row],[50D EMA]],Table2[[#This Row],[50D EMA]]&gt;Table2[[#This Row],[200D EMA]]),"Uptrend","Downtrend/NoTrend")</f>
        <v>Downtrend/NoTrend</v>
      </c>
      <c r="AL437">
        <v>0.01</v>
      </c>
      <c r="AM437" t="s">
        <v>10656</v>
      </c>
      <c r="AN437">
        <v>0.23</v>
      </c>
      <c r="AO437" t="s">
        <v>10656</v>
      </c>
      <c r="AP437">
        <v>8.4761336550725E-2</v>
      </c>
      <c r="AQ437">
        <f>(Table2[[#This Row],[Sharpe Ratio]]-AVERAGE(Table2[Sharpe Ratio]))/_xlfn.STDEV.P(Table2[Sharpe Ratio])</f>
        <v>0.21117522165370142</v>
      </c>
      <c r="AR4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7">
        <f>_xlfn.RANK.AVG(Table2[[#This Row],[1Y Return vs Nifty Z-Score]],Table2[1Y Return vs Nifty Z-Score])</f>
        <v>424</v>
      </c>
      <c r="AT437">
        <f>_xlfn.RANK.AVG(Table2[[#This Row],[6M Return vs Nifty Z-Score]],Table2[6M Return vs Nifty Z-Score])</f>
        <v>564</v>
      </c>
      <c r="AU437">
        <f>_xlfn.RANK.AVG(Table2[[#This Row],[Sharpe Ratio Z-Score]],Table2[Sharpe Ratio Z-Score])</f>
        <v>282</v>
      </c>
      <c r="AV437">
        <f>(Table2[[#This Row],[Rank 1Y]]+Table2[[#This Row],[Rank 6M]]+Table2[[#This Row],[Rank Sharpe]])/3</f>
        <v>423.33333333333331</v>
      </c>
    </row>
    <row r="438" spans="1:48" x14ac:dyDescent="0.3">
      <c r="A438" t="s">
        <v>1007</v>
      </c>
      <c r="B438" t="s">
        <v>1008</v>
      </c>
      <c r="C438" t="s">
        <v>10621</v>
      </c>
      <c r="D438" t="s">
        <v>335</v>
      </c>
      <c r="E438">
        <v>14170.012930035</v>
      </c>
      <c r="F438">
        <v>4195.8500000000004</v>
      </c>
      <c r="G438">
        <v>19.297567618944299</v>
      </c>
      <c r="H438">
        <f>(Table2[[#This Row],[1Y Return vs Nifty]]-AVERAGE(Table2[1Y Return vs Nifty]))/_xlfn.STDEV.P(Table2[1Y Return vs Nifty])</f>
        <v>-0.19308338969397357</v>
      </c>
      <c r="I438">
        <v>-3.2668905440206499</v>
      </c>
      <c r="J438">
        <f>(Table2[[#This Row],[1M Return vs Nifty]]-AVERAGE(Table2[1M Return vs Nifty]))/_xlfn.STDEV.P(Table2[1M Return vs Nifty])</f>
        <v>-0.50809753602084762</v>
      </c>
      <c r="K438">
        <v>-3.6603495453085899</v>
      </c>
      <c r="L438">
        <f>(Table2[[#This Row],[6M Return vs Nifty]]-AVERAGE(Table2[6M Return vs Nifty]))/_xlfn.STDEV.P(Table2[6M Return vs Nifty])</f>
        <v>-0.38443195671289154</v>
      </c>
      <c r="M438">
        <v>1.65612347390071</v>
      </c>
      <c r="N438">
        <f>(Table2[[#This Row],[1W Return vs Nifty]]-AVERAGE(Table2[1W Return vs Nifty]))/_xlfn.STDEV.P(Table2[1W Return vs Nifty])</f>
        <v>-0.2545019559686208</v>
      </c>
      <c r="O438">
        <v>4234.29</v>
      </c>
      <c r="P438">
        <v>4206.05710235061</v>
      </c>
      <c r="Q438">
        <v>3756.4897595816801</v>
      </c>
      <c r="R438">
        <v>47.384037137211799</v>
      </c>
      <c r="S438" s="2">
        <f>(Table2[[#This Row],[Close Price]]-Table2[[#This Row],[20D EMA]])/Table2[[#This Row],[20D EMA]]</f>
        <v>-9.0782634160625746E-3</v>
      </c>
      <c r="T438" s="2">
        <f>(Table2[[#This Row],[Close Price]]-Table2[[#This Row],[50D EMA]])/Table2[[#This Row],[50D EMA]]</f>
        <v>-2.4267626668466363E-3</v>
      </c>
      <c r="U438" s="2">
        <f>(Table2[[#This Row],[Close Price]]-Table2[[#This Row],[200D EMA]])/Table2[[#This Row],[200D EMA]]</f>
        <v>0.11696031895139442</v>
      </c>
      <c r="V438">
        <v>0.68992454047997698</v>
      </c>
      <c r="W438">
        <v>4158.45</v>
      </c>
      <c r="X438">
        <v>4270</v>
      </c>
      <c r="Y438">
        <v>4089.05</v>
      </c>
      <c r="Z438">
        <v>4270</v>
      </c>
      <c r="AA438">
        <v>3964</v>
      </c>
      <c r="AB438">
        <v>4615</v>
      </c>
      <c r="AC438" s="2">
        <f>(Table2[[#This Row],[Close Price]]/Table2[[#This Row],[Day Low]])-1</f>
        <v>8.9937356466953666E-3</v>
      </c>
      <c r="AD438" s="2">
        <f>(Table2[[#This Row],[Day High]]/Table2[[#This Row],[Close Price]])-1</f>
        <v>1.7672223744890747E-2</v>
      </c>
      <c r="AE438" s="2">
        <f>(Table2[[#This Row],[Close Price]]/Table2[[#This Row],[Current Week Low]])-1</f>
        <v>2.6118536090290023E-2</v>
      </c>
      <c r="AF438" s="2">
        <f>(Table2[[#This Row],[Current Week High]]/Table2[[#This Row],[Close Price]])-1</f>
        <v>1.7672223744890747E-2</v>
      </c>
      <c r="AG438" s="2">
        <f>(Table2[[#This Row],[Close Price]]/Table2[[#This Row],[Current Month Low]])-1</f>
        <v>5.8488900100908348E-2</v>
      </c>
      <c r="AH438" s="2">
        <f>(Table2[[#This Row],[Current Month High]]/Table2[[#This Row],[Close Price]])-1</f>
        <v>9.9896326131772906E-2</v>
      </c>
      <c r="AI438">
        <v>16.496061584661</v>
      </c>
      <c r="AJ438">
        <v>54.199665570276103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0.03</v>
      </c>
      <c r="AM438" t="s">
        <v>10656</v>
      </c>
      <c r="AN438">
        <v>-0.46</v>
      </c>
      <c r="AO438" t="s">
        <v>10655</v>
      </c>
      <c r="AP438">
        <v>2.3283413966909E-2</v>
      </c>
      <c r="AQ438">
        <f>(Table2[[#This Row],[Sharpe Ratio]]-AVERAGE(Table2[Sharpe Ratio]))/_xlfn.STDEV.P(Table2[Sharpe Ratio])</f>
        <v>-0.49664938084460575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-1.8367642192409392</v>
      </c>
      <c r="AS438">
        <f>_xlfn.RANK.AVG(Table2[[#This Row],[1Y Return vs Nifty Z-Score]],Table2[1Y Return vs Nifty Z-Score])</f>
        <v>349</v>
      </c>
      <c r="AT438">
        <f>_xlfn.RANK.AVG(Table2[[#This Row],[6M Return vs Nifty Z-Score]],Table2[6M Return vs Nifty Z-Score])</f>
        <v>451</v>
      </c>
      <c r="AU438">
        <f>_xlfn.RANK.AVG(Table2[[#This Row],[Sharpe Ratio Z-Score]],Table2[Sharpe Ratio Z-Score])</f>
        <v>471</v>
      </c>
      <c r="AV438">
        <f>(Table2[[#This Row],[Rank 1Y]]+Table2[[#This Row],[Rank 6M]]+Table2[[#This Row],[Rank Sharpe]])/3</f>
        <v>423.66666666666669</v>
      </c>
    </row>
    <row r="439" spans="1:48" x14ac:dyDescent="0.3">
      <c r="A439" t="s">
        <v>824</v>
      </c>
      <c r="B439" t="s">
        <v>825</v>
      </c>
      <c r="C439" t="s">
        <v>10615</v>
      </c>
      <c r="D439" t="s">
        <v>281</v>
      </c>
      <c r="E439">
        <v>19542.785585400001</v>
      </c>
      <c r="F439">
        <v>2471.1</v>
      </c>
      <c r="G439">
        <v>-2.2919251852958298</v>
      </c>
      <c r="H439">
        <f>(Table2[[#This Row],[1Y Return vs Nifty]]-AVERAGE(Table2[1Y Return vs Nifty]))/_xlfn.STDEV.P(Table2[1Y Return vs Nifty])</f>
        <v>-0.52972067656794253</v>
      </c>
      <c r="I439">
        <v>13.8699879524578</v>
      </c>
      <c r="J439">
        <f>(Table2[[#This Row],[1M Return vs Nifty]]-AVERAGE(Table2[1M Return vs Nifty]))/_xlfn.STDEV.P(Table2[1M Return vs Nifty])</f>
        <v>0.96186913063903468</v>
      </c>
      <c r="K439">
        <v>-1.7003995840791799</v>
      </c>
      <c r="L439">
        <f>(Table2[[#This Row],[6M Return vs Nifty]]-AVERAGE(Table2[6M Return vs Nifty]))/_xlfn.STDEV.P(Table2[6M Return vs Nifty])</f>
        <v>-0.31797441283393968</v>
      </c>
      <c r="M439">
        <v>7.0500278737946198</v>
      </c>
      <c r="N439">
        <f>(Table2[[#This Row],[1W Return vs Nifty]]-AVERAGE(Table2[1W Return vs Nifty]))/_xlfn.STDEV.P(Table2[1W Return vs Nifty])</f>
        <v>0.9283955803542987</v>
      </c>
      <c r="O439">
        <v>2276.2600000000002</v>
      </c>
      <c r="P439">
        <v>2173.3645235877102</v>
      </c>
      <c r="Q439">
        <v>2031.59100807502</v>
      </c>
      <c r="R439">
        <v>87.270308993186902</v>
      </c>
      <c r="S439" s="2">
        <f>(Table2[[#This Row],[Close Price]]-Table2[[#This Row],[20D EMA]])/Table2[[#This Row],[20D EMA]]</f>
        <v>8.5596548724662241E-2</v>
      </c>
      <c r="T439" s="2">
        <f>(Table2[[#This Row],[Close Price]]-Table2[[#This Row],[50D EMA]])/Table2[[#This Row],[50D EMA]]</f>
        <v>0.13699288507792468</v>
      </c>
      <c r="U439" s="2">
        <f>(Table2[[#This Row],[Close Price]]-Table2[[#This Row],[200D EMA]])/Table2[[#This Row],[200D EMA]]</f>
        <v>0.21633733865628052</v>
      </c>
      <c r="V439">
        <v>1.1584944558074299</v>
      </c>
      <c r="W439">
        <v>2442</v>
      </c>
      <c r="X439">
        <v>2497</v>
      </c>
      <c r="Y439">
        <v>2308.15</v>
      </c>
      <c r="Z439">
        <v>2497</v>
      </c>
      <c r="AA439">
        <v>2060</v>
      </c>
      <c r="AB439">
        <v>2497</v>
      </c>
      <c r="AC439" s="2">
        <f>(Table2[[#This Row],[Close Price]]/Table2[[#This Row],[Day Low]])-1</f>
        <v>1.1916461916461785E-2</v>
      </c>
      <c r="AD439" s="2">
        <f>(Table2[[#This Row],[Day High]]/Table2[[#This Row],[Close Price]])-1</f>
        <v>1.048116223544171E-2</v>
      </c>
      <c r="AE439" s="2">
        <f>(Table2[[#This Row],[Close Price]]/Table2[[#This Row],[Current Week Low]])-1</f>
        <v>7.0597664796481885E-2</v>
      </c>
      <c r="AF439" s="2">
        <f>(Table2[[#This Row],[Current Week High]]/Table2[[#This Row],[Close Price]])-1</f>
        <v>1.048116223544171E-2</v>
      </c>
      <c r="AG439" s="2">
        <f>(Table2[[#This Row],[Close Price]]/Table2[[#This Row],[Current Month Low]])-1</f>
        <v>0.19956310679611655</v>
      </c>
      <c r="AH439" s="2">
        <f>(Table2[[#This Row],[Current Month High]]/Table2[[#This Row],[Close Price]])-1</f>
        <v>1.048116223544171E-2</v>
      </c>
      <c r="AI439">
        <v>1.0481162235441699</v>
      </c>
      <c r="AJ439">
        <v>41.205714285714201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0.1</v>
      </c>
      <c r="AM439" t="s">
        <v>10656</v>
      </c>
      <c r="AN439">
        <v>16.43</v>
      </c>
      <c r="AO439" t="s">
        <v>10656</v>
      </c>
      <c r="AP439">
        <v>6.1981855710964998E-2</v>
      </c>
      <c r="AQ439">
        <f>(Table2[[#This Row],[Sharpe Ratio]]-AVERAGE(Table2[Sharpe Ratio]))/_xlfn.STDEV.P(Table2[Sharpe Ratio])</f>
        <v>-5.1095790326874536E-2</v>
      </c>
      <c r="AR4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0.99147383126457667</v>
      </c>
      <c r="AS439">
        <f>_xlfn.RANK.AVG(Table2[[#This Row],[1Y Return vs Nifty Z-Score]],Table2[1Y Return vs Nifty Z-Score])</f>
        <v>487</v>
      </c>
      <c r="AT439">
        <f>_xlfn.RANK.AVG(Table2[[#This Row],[6M Return vs Nifty Z-Score]],Table2[6M Return vs Nifty Z-Score])</f>
        <v>421</v>
      </c>
      <c r="AU439">
        <f>_xlfn.RANK.AVG(Table2[[#This Row],[Sharpe Ratio Z-Score]],Table2[Sharpe Ratio Z-Score])</f>
        <v>365</v>
      </c>
      <c r="AV439">
        <f>(Table2[[#This Row],[Rank 1Y]]+Table2[[#This Row],[Rank 6M]]+Table2[[#This Row],[Rank Sharpe]])/3</f>
        <v>424.33333333333331</v>
      </c>
    </row>
    <row r="440" spans="1:48" x14ac:dyDescent="0.3">
      <c r="A440" t="s">
        <v>1165</v>
      </c>
      <c r="B440" t="s">
        <v>1166</v>
      </c>
      <c r="C440" t="s">
        <v>10619</v>
      </c>
      <c r="D440" t="s">
        <v>308</v>
      </c>
      <c r="E440">
        <v>10581.655599371999</v>
      </c>
      <c r="F440">
        <v>131.80000000000001</v>
      </c>
      <c r="G440">
        <v>-4.8888658741902198</v>
      </c>
      <c r="H440">
        <f>(Table2[[#This Row],[1Y Return vs Nifty]]-AVERAGE(Table2[1Y Return vs Nifty]))/_xlfn.STDEV.P(Table2[1Y Return vs Nifty])</f>
        <v>-0.57021384959469967</v>
      </c>
      <c r="I440">
        <v>-9.6829738923293807</v>
      </c>
      <c r="J440">
        <f>(Table2[[#This Row],[1M Return vs Nifty]]-AVERAGE(Table2[1M Return vs Nifty]))/_xlfn.STDEV.P(Table2[1M Return vs Nifty])</f>
        <v>-1.0584561473900929</v>
      </c>
      <c r="K440">
        <v>-18.738652148295898</v>
      </c>
      <c r="L440">
        <f>(Table2[[#This Row],[6M Return vs Nifty]]-AVERAGE(Table2[6M Return vs Nifty]))/_xlfn.STDEV.P(Table2[6M Return vs Nifty])</f>
        <v>-0.89570366093006504</v>
      </c>
      <c r="M440">
        <v>12.8782133489673</v>
      </c>
      <c r="N440">
        <f>(Table2[[#This Row],[1W Return vs Nifty]]-AVERAGE(Table2[1W Return vs Nifty]))/_xlfn.STDEV.P(Table2[1W Return vs Nifty])</f>
        <v>2.206532107940955</v>
      </c>
      <c r="O440">
        <v>131.69</v>
      </c>
      <c r="P440">
        <v>137.44017018728999</v>
      </c>
      <c r="Q440">
        <v>132.594870922979</v>
      </c>
      <c r="R440">
        <v>59.195141271970002</v>
      </c>
      <c r="S440" s="2">
        <f>(Table2[[#This Row],[Close Price]]-Table2[[#This Row],[20D EMA]])/Table2[[#This Row],[20D EMA]]</f>
        <v>8.3529501101081054E-4</v>
      </c>
      <c r="T440" s="2">
        <f>(Table2[[#This Row],[Close Price]]-Table2[[#This Row],[50D EMA]])/Table2[[#This Row],[50D EMA]]</f>
        <v>-4.1037275925983725E-2</v>
      </c>
      <c r="U440" s="2">
        <f>(Table2[[#This Row],[Close Price]]-Table2[[#This Row],[200D EMA]])/Table2[[#This Row],[200D EMA]]</f>
        <v>-5.9947335628141108E-3</v>
      </c>
      <c r="V440">
        <v>2.0248809296703398</v>
      </c>
      <c r="W440">
        <v>130.63999999999999</v>
      </c>
      <c r="X440">
        <v>134.47</v>
      </c>
      <c r="Y440">
        <v>118.7</v>
      </c>
      <c r="Z440">
        <v>134.5</v>
      </c>
      <c r="AA440">
        <v>115.11</v>
      </c>
      <c r="AB440">
        <v>152.19</v>
      </c>
      <c r="AC440" s="2">
        <f>(Table2[[#This Row],[Close Price]]/Table2[[#This Row],[Day Low]])-1</f>
        <v>8.8793631353338842E-3</v>
      </c>
      <c r="AD440" s="2">
        <f>(Table2[[#This Row],[Day High]]/Table2[[#This Row],[Close Price]])-1</f>
        <v>2.0257966616084921E-2</v>
      </c>
      <c r="AE440" s="2">
        <f>(Table2[[#This Row],[Close Price]]/Table2[[#This Row],[Current Week Low]])-1</f>
        <v>0.11036225779275499</v>
      </c>
      <c r="AF440" s="2">
        <f>(Table2[[#This Row],[Current Week High]]/Table2[[#This Row],[Close Price]])-1</f>
        <v>2.0485584218512765E-2</v>
      </c>
      <c r="AG440" s="2">
        <f>(Table2[[#This Row],[Close Price]]/Table2[[#This Row],[Current Month Low]])-1</f>
        <v>0.14499174702458539</v>
      </c>
      <c r="AH440" s="2">
        <f>(Table2[[#This Row],[Current Month High]]/Table2[[#This Row],[Close Price]])-1</f>
        <v>0.15470409711684363</v>
      </c>
      <c r="AI440">
        <v>19.878603945371701</v>
      </c>
      <c r="AJ440">
        <v>30.818858560793998</v>
      </c>
      <c r="AK440" t="str">
        <f>IF(AND(Table2[[#This Row],[20D EMA]]&gt;Table2[[#This Row],[50D EMA]],Table2[[#This Row],[50D EMA]]&gt;Table2[[#This Row],[200D EMA]]),"Uptrend","Downtrend/NoTrend")</f>
        <v>Downtrend/NoTrend</v>
      </c>
      <c r="AL440">
        <v>-0.14000000000000001</v>
      </c>
      <c r="AM440" t="s">
        <v>10655</v>
      </c>
      <c r="AN440">
        <v>-4.67</v>
      </c>
      <c r="AO440" t="s">
        <v>10655</v>
      </c>
      <c r="AP440">
        <v>0.13819584172486599</v>
      </c>
      <c r="AQ440">
        <f>(Table2[[#This Row],[Sharpe Ratio]]-AVERAGE(Table2[Sharpe Ratio]))/_xlfn.STDEV.P(Table2[Sharpe Ratio])</f>
        <v>0.82639212871517642</v>
      </c>
      <c r="AR4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0">
        <f>_xlfn.RANK.AVG(Table2[[#This Row],[1Y Return vs Nifty Z-Score]],Table2[1Y Return vs Nifty Z-Score])</f>
        <v>508</v>
      </c>
      <c r="AT440">
        <f>_xlfn.RANK.AVG(Table2[[#This Row],[6M Return vs Nifty Z-Score]],Table2[6M Return vs Nifty Z-Score])</f>
        <v>617</v>
      </c>
      <c r="AU440">
        <f>_xlfn.RANK.AVG(Table2[[#This Row],[Sharpe Ratio Z-Score]],Table2[Sharpe Ratio Z-Score])</f>
        <v>151</v>
      </c>
      <c r="AV440">
        <f>(Table2[[#This Row],[Rank 1Y]]+Table2[[#This Row],[Rank 6M]]+Table2[[#This Row],[Rank Sharpe]])/3</f>
        <v>425.33333333333331</v>
      </c>
    </row>
    <row r="441" spans="1:48" x14ac:dyDescent="0.3">
      <c r="A441" t="s">
        <v>1988</v>
      </c>
      <c r="B441" t="s">
        <v>1989</v>
      </c>
      <c r="C441" t="s">
        <v>10622</v>
      </c>
      <c r="D441" t="s">
        <v>508</v>
      </c>
      <c r="E441">
        <v>3353.6487814000002</v>
      </c>
      <c r="F441">
        <v>3895.9</v>
      </c>
      <c r="G441">
        <v>-3.3183384511821798</v>
      </c>
      <c r="H441">
        <f>(Table2[[#This Row],[1Y Return vs Nifty]]-AVERAGE(Table2[1Y Return vs Nifty]))/_xlfn.STDEV.P(Table2[1Y Return vs Nifty])</f>
        <v>-0.54572517376352148</v>
      </c>
      <c r="I441">
        <v>-10.2869387249367</v>
      </c>
      <c r="J441">
        <f>(Table2[[#This Row],[1M Return vs Nifty]]-AVERAGE(Table2[1M Return vs Nifty]))/_xlfn.STDEV.P(Table2[1M Return vs Nifty])</f>
        <v>-1.1102630252850385</v>
      </c>
      <c r="K441">
        <v>6.9078037055302399</v>
      </c>
      <c r="L441">
        <f>(Table2[[#This Row],[6M Return vs Nifty]]-AVERAGE(Table2[6M Return vs Nifty]))/_xlfn.STDEV.P(Table2[6M Return vs Nifty])</f>
        <v>-2.6089385585943186E-2</v>
      </c>
      <c r="M441">
        <v>2.3959967547635599</v>
      </c>
      <c r="N441">
        <f>(Table2[[#This Row],[1W Return vs Nifty]]-AVERAGE(Table2[1W Return vs Nifty]))/_xlfn.STDEV.P(Table2[1W Return vs Nifty])</f>
        <v>-9.2245783771532128E-2</v>
      </c>
      <c r="O441">
        <v>3955.97</v>
      </c>
      <c r="P441">
        <v>3941.0301140135698</v>
      </c>
      <c r="Q441">
        <v>3610.3237560625198</v>
      </c>
      <c r="R441">
        <v>44.095908361139401</v>
      </c>
      <c r="S441" s="2">
        <f>(Table2[[#This Row],[Close Price]]-Table2[[#This Row],[20D EMA]])/Table2[[#This Row],[20D EMA]]</f>
        <v>-1.5184644979613018E-2</v>
      </c>
      <c r="T441" s="2">
        <f>(Table2[[#This Row],[Close Price]]-Table2[[#This Row],[50D EMA]])/Table2[[#This Row],[50D EMA]]</f>
        <v>-1.14513496999415E-2</v>
      </c>
      <c r="U441" s="2">
        <f>(Table2[[#This Row],[Close Price]]-Table2[[#This Row],[200D EMA]])/Table2[[#This Row],[200D EMA]]</f>
        <v>7.9099898854759376E-2</v>
      </c>
      <c r="V441">
        <v>0.70599787642422496</v>
      </c>
      <c r="W441">
        <v>3810.05</v>
      </c>
      <c r="X441">
        <v>4022.1</v>
      </c>
      <c r="Y441">
        <v>3727</v>
      </c>
      <c r="Z441">
        <v>4022.1</v>
      </c>
      <c r="AA441">
        <v>3600</v>
      </c>
      <c r="AB441">
        <v>4339.95</v>
      </c>
      <c r="AC441" s="2">
        <f>(Table2[[#This Row],[Close Price]]/Table2[[#This Row],[Day Low]])-1</f>
        <v>2.2532512696683771E-2</v>
      </c>
      <c r="AD441" s="2">
        <f>(Table2[[#This Row],[Day High]]/Table2[[#This Row],[Close Price]])-1</f>
        <v>3.2393028568495019E-2</v>
      </c>
      <c r="AE441" s="2">
        <f>(Table2[[#This Row],[Close Price]]/Table2[[#This Row],[Current Week Low]])-1</f>
        <v>4.5317950093909376E-2</v>
      </c>
      <c r="AF441" s="2">
        <f>(Table2[[#This Row],[Current Week High]]/Table2[[#This Row],[Close Price]])-1</f>
        <v>3.2393028568495019E-2</v>
      </c>
      <c r="AG441" s="2">
        <f>(Table2[[#This Row],[Close Price]]/Table2[[#This Row],[Current Month Low]])-1</f>
        <v>8.2194444444444459E-2</v>
      </c>
      <c r="AH441" s="2">
        <f>(Table2[[#This Row],[Current Month High]]/Table2[[#This Row],[Close Price]])-1</f>
        <v>0.11397879822377366</v>
      </c>
      <c r="AI441">
        <v>12.733899740752999</v>
      </c>
      <c r="AJ441">
        <v>30.019356561206699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0.08</v>
      </c>
      <c r="AM441" t="s">
        <v>10656</v>
      </c>
      <c r="AN441">
        <v>-1.21</v>
      </c>
      <c r="AO441" t="s">
        <v>10655</v>
      </c>
      <c r="AP441">
        <v>2.7650869104735E-2</v>
      </c>
      <c r="AQ441">
        <f>(Table2[[#This Row],[Sharpe Ratio]]-AVERAGE(Table2[Sharpe Ratio]))/_xlfn.STDEV.P(Table2[Sharpe Ratio])</f>
        <v>-0.44636478977622301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-2.220688158182258</v>
      </c>
      <c r="AS441">
        <f>_xlfn.RANK.AVG(Table2[[#This Row],[1Y Return vs Nifty Z-Score]],Table2[1Y Return vs Nifty Z-Score])</f>
        <v>493</v>
      </c>
      <c r="AT441">
        <f>_xlfn.RANK.AVG(Table2[[#This Row],[6M Return vs Nifty Z-Score]],Table2[6M Return vs Nifty Z-Score])</f>
        <v>324</v>
      </c>
      <c r="AU441">
        <f>_xlfn.RANK.AVG(Table2[[#This Row],[Sharpe Ratio Z-Score]],Table2[Sharpe Ratio Z-Score])</f>
        <v>460</v>
      </c>
      <c r="AV441">
        <f>(Table2[[#This Row],[Rank 1Y]]+Table2[[#This Row],[Rank 6M]]+Table2[[#This Row],[Rank Sharpe]])/3</f>
        <v>425.66666666666669</v>
      </c>
    </row>
    <row r="442" spans="1:48" x14ac:dyDescent="0.3">
      <c r="A442" t="s">
        <v>1447</v>
      </c>
      <c r="B442" t="s">
        <v>1448</v>
      </c>
      <c r="C442" t="s">
        <v>10627</v>
      </c>
      <c r="D442" t="s">
        <v>1449</v>
      </c>
      <c r="E442">
        <v>7285.2332951999997</v>
      </c>
      <c r="F442">
        <v>940.8</v>
      </c>
      <c r="G442">
        <v>5.2446823886716301</v>
      </c>
      <c r="H442">
        <f>(Table2[[#This Row],[1Y Return vs Nifty]]-AVERAGE(Table2[1Y Return vs Nifty]))/_xlfn.STDEV.P(Table2[1Y Return vs Nifty])</f>
        <v>-0.41220503370689632</v>
      </c>
      <c r="I442">
        <v>6.9380759801485397</v>
      </c>
      <c r="J442">
        <f>(Table2[[#This Row],[1M Return vs Nifty]]-AVERAGE(Table2[1M Return vs Nifty]))/_xlfn.STDEV.P(Table2[1M Return vs Nifty])</f>
        <v>0.36726378652055325</v>
      </c>
      <c r="K442">
        <v>6.9084677151946501</v>
      </c>
      <c r="L442">
        <f>(Table2[[#This Row],[6M Return vs Nifty]]-AVERAGE(Table2[6M Return vs Nifty]))/_xlfn.STDEV.P(Table2[6M Return vs Nifty])</f>
        <v>-2.6066870495108464E-2</v>
      </c>
      <c r="M442">
        <v>1.4266181839887799</v>
      </c>
      <c r="N442">
        <f>(Table2[[#This Row],[1W Return vs Nifty]]-AVERAGE(Table2[1W Return vs Nifty]))/_xlfn.STDEV.P(Table2[1W Return vs Nifty])</f>
        <v>-0.30483307455782666</v>
      </c>
      <c r="O442">
        <v>931.54</v>
      </c>
      <c r="P442">
        <v>889.01109550783997</v>
      </c>
      <c r="Q442">
        <v>800.69887714643698</v>
      </c>
      <c r="R442">
        <v>57.055765293515897</v>
      </c>
      <c r="S442" s="2">
        <f>(Table2[[#This Row],[Close Price]]-Table2[[#This Row],[20D EMA]])/Table2[[#This Row],[20D EMA]]</f>
        <v>9.940528587070863E-3</v>
      </c>
      <c r="T442" s="2">
        <f>(Table2[[#This Row],[Close Price]]-Table2[[#This Row],[50D EMA]])/Table2[[#This Row],[50D EMA]]</f>
        <v>5.8254508581331056E-2</v>
      </c>
      <c r="U442" s="2">
        <f>(Table2[[#This Row],[Close Price]]-Table2[[#This Row],[200D EMA]])/Table2[[#This Row],[200D EMA]]</f>
        <v>0.17497354730015485</v>
      </c>
      <c r="V442">
        <v>0.67524718873970002</v>
      </c>
      <c r="W442">
        <v>935</v>
      </c>
      <c r="X442">
        <v>974.95</v>
      </c>
      <c r="Y442">
        <v>925.3</v>
      </c>
      <c r="Z442">
        <v>997.9</v>
      </c>
      <c r="AA442">
        <v>895.15</v>
      </c>
      <c r="AB442">
        <v>1034.9000000000001</v>
      </c>
      <c r="AC442" s="2">
        <f>(Table2[[#This Row],[Close Price]]/Table2[[#This Row],[Day Low]])-1</f>
        <v>6.203208556149642E-3</v>
      </c>
      <c r="AD442" s="2">
        <f>(Table2[[#This Row],[Day High]]/Table2[[#This Row],[Close Price]])-1</f>
        <v>3.6298894557823314E-2</v>
      </c>
      <c r="AE442" s="2">
        <f>(Table2[[#This Row],[Close Price]]/Table2[[#This Row],[Current Week Low]])-1</f>
        <v>1.6751323894953041E-2</v>
      </c>
      <c r="AF442" s="2">
        <f>(Table2[[#This Row],[Current Week High]]/Table2[[#This Row],[Close Price]])-1</f>
        <v>6.0693027210884321E-2</v>
      </c>
      <c r="AG442" s="2">
        <f>(Table2[[#This Row],[Close Price]]/Table2[[#This Row],[Current Month Low]])-1</f>
        <v>5.0997039602301175E-2</v>
      </c>
      <c r="AH442" s="2">
        <f>(Table2[[#This Row],[Current Month High]]/Table2[[#This Row],[Close Price]])-1</f>
        <v>0.10002125850340149</v>
      </c>
      <c r="AI442">
        <v>10.0021258503401</v>
      </c>
      <c r="AJ442">
        <v>59.053254437869803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0.1</v>
      </c>
      <c r="AM442" t="s">
        <v>10656</v>
      </c>
      <c r="AN442">
        <v>4.2300000000000004</v>
      </c>
      <c r="AO442" t="s">
        <v>10656</v>
      </c>
      <c r="AP442">
        <v>3.4586706691680002E-3</v>
      </c>
      <c r="AQ442">
        <f>(Table2[[#This Row],[Sharpe Ratio]]-AVERAGE(Table2[Sharpe Ratio]))/_xlfn.STDEV.P(Table2[Sharpe Ratio])</f>
        <v>-0.7249010922654554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-1.1007422845047337</v>
      </c>
      <c r="AS442">
        <f>_xlfn.RANK.AVG(Table2[[#This Row],[1Y Return vs Nifty Z-Score]],Table2[1Y Return vs Nifty Z-Score])</f>
        <v>432</v>
      </c>
      <c r="AT442">
        <f>_xlfn.RANK.AVG(Table2[[#This Row],[6M Return vs Nifty Z-Score]],Table2[6M Return vs Nifty Z-Score])</f>
        <v>323</v>
      </c>
      <c r="AU442">
        <f>_xlfn.RANK.AVG(Table2[[#This Row],[Sharpe Ratio Z-Score]],Table2[Sharpe Ratio Z-Score])</f>
        <v>524</v>
      </c>
      <c r="AV442">
        <f>(Table2[[#This Row],[Rank 1Y]]+Table2[[#This Row],[Rank 6M]]+Table2[[#This Row],[Rank Sharpe]])/3</f>
        <v>426.33333333333331</v>
      </c>
    </row>
    <row r="443" spans="1:48" x14ac:dyDescent="0.3">
      <c r="A443" t="s">
        <v>184</v>
      </c>
      <c r="B443" t="s">
        <v>185</v>
      </c>
      <c r="C443" t="s">
        <v>10613</v>
      </c>
      <c r="D443" t="s">
        <v>186</v>
      </c>
      <c r="E443">
        <v>147327.55921641001</v>
      </c>
      <c r="F443">
        <v>1428.35</v>
      </c>
      <c r="G443">
        <v>11.8906146565784</v>
      </c>
      <c r="H443">
        <f>(Table2[[#This Row],[1Y Return vs Nifty]]-AVERAGE(Table2[1Y Return vs Nifty]))/_xlfn.STDEV.P(Table2[1Y Return vs Nifty])</f>
        <v>-0.3085773742846748</v>
      </c>
      <c r="I443">
        <v>-3.1285944703789901</v>
      </c>
      <c r="J443">
        <f>(Table2[[#This Row],[1M Return vs Nifty]]-AVERAGE(Table2[1M Return vs Nifty]))/_xlfn.STDEV.P(Table2[1M Return vs Nifty])</f>
        <v>-0.49623477942693484</v>
      </c>
      <c r="K443">
        <v>2.42916151303915</v>
      </c>
      <c r="L443">
        <f>(Table2[[#This Row],[6M Return vs Nifty]]-AVERAGE(Table2[6M Return vs Nifty]))/_xlfn.STDEV.P(Table2[6M Return vs Nifty])</f>
        <v>-0.17795018097017981</v>
      </c>
      <c r="M443">
        <v>3.6190492564578198</v>
      </c>
      <c r="N443">
        <f>(Table2[[#This Row],[1W Return vs Nifty]]-AVERAGE(Table2[1W Return vs Nifty]))/_xlfn.STDEV.P(Table2[1W Return vs Nifty])</f>
        <v>0.17597287265778441</v>
      </c>
      <c r="O443">
        <v>1425.89</v>
      </c>
      <c r="P443">
        <v>1410.5962097987001</v>
      </c>
      <c r="Q443">
        <v>1269.43586411674</v>
      </c>
      <c r="R443">
        <v>56.882353172730198</v>
      </c>
      <c r="S443" s="2">
        <f>(Table2[[#This Row],[Close Price]]-Table2[[#This Row],[20D EMA]])/Table2[[#This Row],[20D EMA]]</f>
        <v>1.7252382722368548E-3</v>
      </c>
      <c r="T443" s="2">
        <f>(Table2[[#This Row],[Close Price]]-Table2[[#This Row],[50D EMA]])/Table2[[#This Row],[50D EMA]]</f>
        <v>1.2586018647982453E-2</v>
      </c>
      <c r="U443" s="2">
        <f>(Table2[[#This Row],[Close Price]]-Table2[[#This Row],[200D EMA]])/Table2[[#This Row],[200D EMA]]</f>
        <v>0.12518484814814226</v>
      </c>
      <c r="V443">
        <v>0.79684262535332095</v>
      </c>
      <c r="W443">
        <v>1424.8</v>
      </c>
      <c r="X443">
        <v>1446</v>
      </c>
      <c r="Y443">
        <v>1378.55</v>
      </c>
      <c r="Z443">
        <v>1446</v>
      </c>
      <c r="AA443">
        <v>1358.15</v>
      </c>
      <c r="AB443">
        <v>1509</v>
      </c>
      <c r="AC443" s="2">
        <f>(Table2[[#This Row],[Close Price]]/Table2[[#This Row],[Day Low]])-1</f>
        <v>2.4915777653002902E-3</v>
      </c>
      <c r="AD443" s="2">
        <f>(Table2[[#This Row],[Day High]]/Table2[[#This Row],[Close Price]])-1</f>
        <v>1.2356915321874995E-2</v>
      </c>
      <c r="AE443" s="2">
        <f>(Table2[[#This Row],[Close Price]]/Table2[[#This Row],[Current Week Low]])-1</f>
        <v>3.6124913858764707E-2</v>
      </c>
      <c r="AF443" s="2">
        <f>(Table2[[#This Row],[Current Week High]]/Table2[[#This Row],[Close Price]])-1</f>
        <v>1.2356915321874995E-2</v>
      </c>
      <c r="AG443" s="2">
        <f>(Table2[[#This Row],[Close Price]]/Table2[[#This Row],[Current Month Low]])-1</f>
        <v>5.1687957883886027E-2</v>
      </c>
      <c r="AH443" s="2">
        <f>(Table2[[#This Row],[Current Month High]]/Table2[[#This Row],[Close Price]])-1</f>
        <v>5.6463751881541624E-2</v>
      </c>
      <c r="AI443">
        <v>6.7665488150663302</v>
      </c>
      <c r="AJ443">
        <v>48.817461971244001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-0.08</v>
      </c>
      <c r="AM443" t="s">
        <v>10655</v>
      </c>
      <c r="AN443">
        <v>-3.4</v>
      </c>
      <c r="AO443" t="s">
        <v>10655</v>
      </c>
      <c r="AP443">
        <v>4.2655535524499999E-3</v>
      </c>
      <c r="AQ443">
        <f>(Table2[[#This Row],[Sharpe Ratio]]-AVERAGE(Table2[Sharpe Ratio]))/_xlfn.STDEV.P(Table2[Sharpe Ratio])</f>
        <v>-0.71561106534004781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-1.5224005273640526</v>
      </c>
      <c r="AS443">
        <f>_xlfn.RANK.AVG(Table2[[#This Row],[1Y Return vs Nifty Z-Score]],Table2[1Y Return vs Nifty Z-Score])</f>
        <v>386</v>
      </c>
      <c r="AT443">
        <f>_xlfn.RANK.AVG(Table2[[#This Row],[6M Return vs Nifty Z-Score]],Table2[6M Return vs Nifty Z-Score])</f>
        <v>375</v>
      </c>
      <c r="AU443">
        <f>_xlfn.RANK.AVG(Table2[[#This Row],[Sharpe Ratio Z-Score]],Table2[Sharpe Ratio Z-Score])</f>
        <v>521</v>
      </c>
      <c r="AV443">
        <f>(Table2[[#This Row],[Rank 1Y]]+Table2[[#This Row],[Rank 6M]]+Table2[[#This Row],[Rank Sharpe]])/3</f>
        <v>427.33333333333331</v>
      </c>
    </row>
    <row r="444" spans="1:48" x14ac:dyDescent="0.3">
      <c r="A444" t="s">
        <v>492</v>
      </c>
      <c r="B444" t="s">
        <v>493</v>
      </c>
      <c r="C444" t="s">
        <v>10615</v>
      </c>
      <c r="D444" t="s">
        <v>494</v>
      </c>
      <c r="E444">
        <v>42682.091909499999</v>
      </c>
      <c r="F444">
        <v>351.6</v>
      </c>
      <c r="G444">
        <v>7.3841401979445598</v>
      </c>
      <c r="H444">
        <f>(Table2[[#This Row],[1Y Return vs Nifty]]-AVERAGE(Table2[1Y Return vs Nifty]))/_xlfn.STDEV.P(Table2[1Y Return vs Nifty])</f>
        <v>-0.37884522860052</v>
      </c>
      <c r="I444">
        <v>4.3806583425176298</v>
      </c>
      <c r="J444">
        <f>(Table2[[#This Row],[1M Return vs Nifty]]-AVERAGE(Table2[1M Return vs Nifty]))/_xlfn.STDEV.P(Table2[1M Return vs Nifty])</f>
        <v>0.14789369057116419</v>
      </c>
      <c r="K444">
        <v>17.0155642190756</v>
      </c>
      <c r="L444">
        <f>(Table2[[#This Row],[6M Return vs Nifty]]-AVERAGE(Table2[6M Return vs Nifty]))/_xlfn.STDEV.P(Table2[6M Return vs Nifty])</f>
        <v>0.31664229182153525</v>
      </c>
      <c r="M444">
        <v>6.6851503690507998</v>
      </c>
      <c r="N444">
        <f>(Table2[[#This Row],[1W Return vs Nifty]]-AVERAGE(Table2[1W Return vs Nifty]))/_xlfn.STDEV.P(Table2[1W Return vs Nifty])</f>
        <v>0.84837697612586471</v>
      </c>
      <c r="O444">
        <v>346.92</v>
      </c>
      <c r="P444">
        <v>341.84827723579502</v>
      </c>
      <c r="Q444">
        <v>304.33319365999699</v>
      </c>
      <c r="R444">
        <v>64.189356509478799</v>
      </c>
      <c r="S444" s="2">
        <f>(Table2[[#This Row],[Close Price]]-Table2[[#This Row],[20D EMA]])/Table2[[#This Row],[20D EMA]]</f>
        <v>1.3490141819439659E-2</v>
      </c>
      <c r="T444" s="2">
        <f>(Table2[[#This Row],[Close Price]]-Table2[[#This Row],[50D EMA]])/Table2[[#This Row],[50D EMA]]</f>
        <v>2.8526464556317188E-2</v>
      </c>
      <c r="U444" s="2">
        <f>(Table2[[#This Row],[Close Price]]-Table2[[#This Row],[200D EMA]])/Table2[[#This Row],[200D EMA]]</f>
        <v>0.15531268795085759</v>
      </c>
      <c r="V444">
        <v>0.63289571645631604</v>
      </c>
      <c r="W444">
        <v>350.85</v>
      </c>
      <c r="X444">
        <v>358</v>
      </c>
      <c r="Y444">
        <v>340.65</v>
      </c>
      <c r="Z444">
        <v>359.05</v>
      </c>
      <c r="AA444">
        <v>323.35000000000002</v>
      </c>
      <c r="AB444">
        <v>370.45</v>
      </c>
      <c r="AC444" s="2">
        <f>(Table2[[#This Row],[Close Price]]/Table2[[#This Row],[Day Low]])-1</f>
        <v>2.1376656690894613E-3</v>
      </c>
      <c r="AD444" s="2">
        <f>(Table2[[#This Row],[Day High]]/Table2[[#This Row],[Close Price]])-1</f>
        <v>1.8202502844141044E-2</v>
      </c>
      <c r="AE444" s="2">
        <f>(Table2[[#This Row],[Close Price]]/Table2[[#This Row],[Current Week Low]])-1</f>
        <v>3.2144429766622684E-2</v>
      </c>
      <c r="AF444" s="2">
        <f>(Table2[[#This Row],[Current Week High]]/Table2[[#This Row],[Close Price]])-1</f>
        <v>2.1188850967007955E-2</v>
      </c>
      <c r="AG444" s="2">
        <f>(Table2[[#This Row],[Close Price]]/Table2[[#This Row],[Current Month Low]])-1</f>
        <v>8.7366630586052318E-2</v>
      </c>
      <c r="AH444" s="2">
        <f>(Table2[[#This Row],[Current Month High]]/Table2[[#This Row],[Close Price]])-1</f>
        <v>5.3612059158134162E-2</v>
      </c>
      <c r="AI444">
        <v>7.1672354948805399</v>
      </c>
      <c r="AJ444">
        <v>61.655172413793103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0</v>
      </c>
      <c r="AM444" t="s">
        <v>10657</v>
      </c>
      <c r="AN444">
        <v>5.1100000000000003</v>
      </c>
      <c r="AO444" t="s">
        <v>10656</v>
      </c>
      <c r="AP444">
        <v>-3.0690068019421E-2</v>
      </c>
      <c r="AQ444">
        <f>(Table2[[#This Row],[Sharpe Ratio]]-AVERAGE(Table2[Sharpe Ratio]))/_xlfn.STDEV.P(Table2[Sharpe Ratio])</f>
        <v>-1.1180717846406747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-0.18400405472263059</v>
      </c>
      <c r="AS444">
        <f>_xlfn.RANK.AVG(Table2[[#This Row],[1Y Return vs Nifty Z-Score]],Table2[1Y Return vs Nifty Z-Score])</f>
        <v>416</v>
      </c>
      <c r="AT444">
        <f>_xlfn.RANK.AVG(Table2[[#This Row],[6M Return vs Nifty Z-Score]],Table2[6M Return vs Nifty Z-Score])</f>
        <v>230</v>
      </c>
      <c r="AU444">
        <f>_xlfn.RANK.AVG(Table2[[#This Row],[Sharpe Ratio Z-Score]],Table2[Sharpe Ratio Z-Score])</f>
        <v>642</v>
      </c>
      <c r="AV444">
        <f>(Table2[[#This Row],[Rank 1Y]]+Table2[[#This Row],[Rank 6M]]+Table2[[#This Row],[Rank Sharpe]])/3</f>
        <v>429.33333333333331</v>
      </c>
    </row>
    <row r="445" spans="1:48" x14ac:dyDescent="0.3">
      <c r="A445" t="s">
        <v>362</v>
      </c>
      <c r="B445" t="s">
        <v>363</v>
      </c>
      <c r="C445" t="s">
        <v>10615</v>
      </c>
      <c r="D445" t="s">
        <v>51</v>
      </c>
      <c r="E445">
        <v>68965.689824999994</v>
      </c>
      <c r="F445">
        <v>5753.85</v>
      </c>
      <c r="G445">
        <v>25.354953842561201</v>
      </c>
      <c r="H445">
        <f>(Table2[[#This Row],[1Y Return vs Nifty]]-AVERAGE(Table2[1Y Return vs Nifty]))/_xlfn.STDEV.P(Table2[1Y Return vs Nifty])</f>
        <v>-9.8632719529750543E-2</v>
      </c>
      <c r="I445">
        <v>8.9981745928481196</v>
      </c>
      <c r="J445">
        <f>(Table2[[#This Row],[1M Return vs Nifty]]-AVERAGE(Table2[1M Return vs Nifty]))/_xlfn.STDEV.P(Table2[1M Return vs Nifty])</f>
        <v>0.54397486557284069</v>
      </c>
      <c r="K445">
        <v>-5.61498652101867</v>
      </c>
      <c r="L445">
        <f>(Table2[[#This Row],[6M Return vs Nifty]]-AVERAGE(Table2[6M Return vs Nifty]))/_xlfn.STDEV.P(Table2[6M Return vs Nifty])</f>
        <v>-0.45070934906998644</v>
      </c>
      <c r="M445">
        <v>1.3830839405486901</v>
      </c>
      <c r="N445">
        <f>(Table2[[#This Row],[1W Return vs Nifty]]-AVERAGE(Table2[1W Return vs Nifty]))/_xlfn.STDEV.P(Table2[1W Return vs Nifty])</f>
        <v>-0.3143802495711579</v>
      </c>
      <c r="O445">
        <v>5578.92</v>
      </c>
      <c r="P445">
        <v>5374.1240568040303</v>
      </c>
      <c r="Q445">
        <v>4921.6942708800398</v>
      </c>
      <c r="R445">
        <v>71.953273019109005</v>
      </c>
      <c r="S445" s="2">
        <f>(Table2[[#This Row],[Close Price]]-Table2[[#This Row],[20D EMA]])/Table2[[#This Row],[20D EMA]]</f>
        <v>3.1355531178077531E-2</v>
      </c>
      <c r="T445" s="2">
        <f>(Table2[[#This Row],[Close Price]]-Table2[[#This Row],[50D EMA]])/Table2[[#This Row],[50D EMA]]</f>
        <v>7.0658202003210102E-2</v>
      </c>
      <c r="U445" s="2">
        <f>(Table2[[#This Row],[Close Price]]-Table2[[#This Row],[200D EMA]])/Table2[[#This Row],[200D EMA]]</f>
        <v>0.16907911855548155</v>
      </c>
      <c r="V445">
        <v>1.3182107512649901</v>
      </c>
      <c r="W445">
        <v>5725.55</v>
      </c>
      <c r="X445">
        <v>5805</v>
      </c>
      <c r="Y445">
        <v>5677.35</v>
      </c>
      <c r="Z445">
        <v>5864.55</v>
      </c>
      <c r="AA445">
        <v>5164.75</v>
      </c>
      <c r="AB445">
        <v>5864.55</v>
      </c>
      <c r="AC445" s="2">
        <f>(Table2[[#This Row],[Close Price]]/Table2[[#This Row],[Day Low]])-1</f>
        <v>4.9427565910697968E-3</v>
      </c>
      <c r="AD445" s="2">
        <f>(Table2[[#This Row],[Day High]]/Table2[[#This Row],[Close Price]])-1</f>
        <v>8.8896999400400745E-3</v>
      </c>
      <c r="AE445" s="2">
        <f>(Table2[[#This Row],[Close Price]]/Table2[[#This Row],[Current Week Low]])-1</f>
        <v>1.3474596422626828E-2</v>
      </c>
      <c r="AF445" s="2">
        <f>(Table2[[#This Row],[Current Week High]]/Table2[[#This Row],[Close Price]])-1</f>
        <v>1.9239291952344972E-2</v>
      </c>
      <c r="AG445" s="2">
        <f>(Table2[[#This Row],[Close Price]]/Table2[[#This Row],[Current Month Low]])-1</f>
        <v>0.11406166803814322</v>
      </c>
      <c r="AH445" s="2">
        <f>(Table2[[#This Row],[Current Month High]]/Table2[[#This Row],[Close Price]])-1</f>
        <v>1.9239291952344972E-2</v>
      </c>
      <c r="AI445">
        <v>1.9239291952344899</v>
      </c>
      <c r="AJ445">
        <v>66.923411662315004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0.01</v>
      </c>
      <c r="AM445" t="s">
        <v>10656</v>
      </c>
      <c r="AN445">
        <v>8.09</v>
      </c>
      <c r="AO445" t="s">
        <v>10656</v>
      </c>
      <c r="AP445">
        <v>1.8470020250465999E-2</v>
      </c>
      <c r="AQ445">
        <f>(Table2[[#This Row],[Sharpe Ratio]]-AVERAGE(Table2[Sharpe Ratio]))/_xlfn.STDEV.P(Table2[Sharpe Ratio])</f>
        <v>-0.55206827515360146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-0.87181572775165561</v>
      </c>
      <c r="AS445">
        <f>_xlfn.RANK.AVG(Table2[[#This Row],[1Y Return vs Nifty Z-Score]],Table2[1Y Return vs Nifty Z-Score])</f>
        <v>323</v>
      </c>
      <c r="AT445">
        <f>_xlfn.RANK.AVG(Table2[[#This Row],[6M Return vs Nifty Z-Score]],Table2[6M Return vs Nifty Z-Score])</f>
        <v>474</v>
      </c>
      <c r="AU445">
        <f>_xlfn.RANK.AVG(Table2[[#This Row],[Sharpe Ratio Z-Score]],Table2[Sharpe Ratio Z-Score])</f>
        <v>492</v>
      </c>
      <c r="AV445">
        <f>(Table2[[#This Row],[Rank 1Y]]+Table2[[#This Row],[Rank 6M]]+Table2[[#This Row],[Rank Sharpe]])/3</f>
        <v>429.66666666666669</v>
      </c>
    </row>
    <row r="446" spans="1:48" x14ac:dyDescent="0.3">
      <c r="A446" t="s">
        <v>863</v>
      </c>
      <c r="B446" t="s">
        <v>864</v>
      </c>
      <c r="C446" t="s">
        <v>10626</v>
      </c>
      <c r="D446" t="s">
        <v>166</v>
      </c>
      <c r="E446">
        <v>17972.765340529899</v>
      </c>
      <c r="F446">
        <v>1177</v>
      </c>
      <c r="G446">
        <v>2.9388072526306601</v>
      </c>
      <c r="H446">
        <f>(Table2[[#This Row],[1Y Return vs Nifty]]-AVERAGE(Table2[1Y Return vs Nifty]))/_xlfn.STDEV.P(Table2[1Y Return vs Nifty])</f>
        <v>-0.44815972503315682</v>
      </c>
      <c r="I446">
        <v>14.980694580535999</v>
      </c>
      <c r="J446">
        <f>(Table2[[#This Row],[1M Return vs Nifty]]-AVERAGE(Table2[1M Return vs Nifty]))/_xlfn.STDEV.P(Table2[1M Return vs Nifty])</f>
        <v>1.0571432915691399</v>
      </c>
      <c r="K446">
        <v>6.4324959243630104</v>
      </c>
      <c r="L446">
        <f>(Table2[[#This Row],[6M Return vs Nifty]]-AVERAGE(Table2[6M Return vs Nifty]))/_xlfn.STDEV.P(Table2[6M Return vs Nifty])</f>
        <v>-4.2206015269241053E-2</v>
      </c>
      <c r="M446">
        <v>4.9754075866690197</v>
      </c>
      <c r="N446">
        <f>(Table2[[#This Row],[1W Return vs Nifty]]-AVERAGE(Table2[1W Return vs Nifty]))/_xlfn.STDEV.P(Table2[1W Return vs Nifty])</f>
        <v>0.47342585072863308</v>
      </c>
      <c r="O446">
        <v>1106.79</v>
      </c>
      <c r="P446">
        <v>1058.47301468662</v>
      </c>
      <c r="Q446">
        <v>994.949254983017</v>
      </c>
      <c r="R446">
        <v>70.944388151376899</v>
      </c>
      <c r="S446" s="2">
        <f>(Table2[[#This Row],[Close Price]]-Table2[[#This Row],[20D EMA]])/Table2[[#This Row],[20D EMA]]</f>
        <v>6.3435701442911524E-2</v>
      </c>
      <c r="T446" s="2">
        <f>(Table2[[#This Row],[Close Price]]-Table2[[#This Row],[50D EMA]])/Table2[[#This Row],[50D EMA]]</f>
        <v>0.11197922258648423</v>
      </c>
      <c r="U446" s="2">
        <f>(Table2[[#This Row],[Close Price]]-Table2[[#This Row],[200D EMA]])/Table2[[#This Row],[200D EMA]]</f>
        <v>0.18297490460464785</v>
      </c>
      <c r="V446">
        <v>1.2347122397436301</v>
      </c>
      <c r="W446">
        <v>1145.1500000000001</v>
      </c>
      <c r="X446">
        <v>1180.5999999999999</v>
      </c>
      <c r="Y446">
        <v>1085.3</v>
      </c>
      <c r="Z446">
        <v>1198.7</v>
      </c>
      <c r="AA446">
        <v>1006.15</v>
      </c>
      <c r="AB446">
        <v>1198.7</v>
      </c>
      <c r="AC446" s="2">
        <f>(Table2[[#This Row],[Close Price]]/Table2[[#This Row],[Day Low]])-1</f>
        <v>2.7812950268523595E-2</v>
      </c>
      <c r="AD446" s="2">
        <f>(Table2[[#This Row],[Day High]]/Table2[[#This Row],[Close Price]])-1</f>
        <v>3.058623619371259E-3</v>
      </c>
      <c r="AE446" s="2">
        <f>(Table2[[#This Row],[Close Price]]/Table2[[#This Row],[Current Week Low]])-1</f>
        <v>8.4492766976872691E-2</v>
      </c>
      <c r="AF446" s="2">
        <f>(Table2[[#This Row],[Current Week High]]/Table2[[#This Row],[Close Price]])-1</f>
        <v>1.8436703483432515E-2</v>
      </c>
      <c r="AG446" s="2">
        <f>(Table2[[#This Row],[Close Price]]/Table2[[#This Row],[Current Month Low]])-1</f>
        <v>0.16980569497589815</v>
      </c>
      <c r="AH446" s="2">
        <f>(Table2[[#This Row],[Current Month High]]/Table2[[#This Row],[Close Price]])-1</f>
        <v>1.8436703483432515E-2</v>
      </c>
      <c r="AI446">
        <v>1.8436703483432499</v>
      </c>
      <c r="AJ446">
        <v>41.398366170110499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0</v>
      </c>
      <c r="AM446">
        <v>0</v>
      </c>
      <c r="AN446">
        <v>10.49</v>
      </c>
      <c r="AO446" t="s">
        <v>10656</v>
      </c>
      <c r="AP446">
        <v>7.1559883230829999E-3</v>
      </c>
      <c r="AQ446">
        <f>(Table2[[#This Row],[Sharpe Ratio]]-AVERAGE(Table2[Sharpe Ratio]))/_xlfn.STDEV.P(Table2[Sharpe Ratio])</f>
        <v>-0.68233211321245635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0.35787128878291885</v>
      </c>
      <c r="AS446">
        <f>_xlfn.RANK.AVG(Table2[[#This Row],[1Y Return vs Nifty Z-Score]],Table2[1Y Return vs Nifty Z-Score])</f>
        <v>451</v>
      </c>
      <c r="AT446">
        <f>_xlfn.RANK.AVG(Table2[[#This Row],[6M Return vs Nifty Z-Score]],Table2[6M Return vs Nifty Z-Score])</f>
        <v>327</v>
      </c>
      <c r="AU446">
        <f>_xlfn.RANK.AVG(Table2[[#This Row],[Sharpe Ratio Z-Score]],Table2[Sharpe Ratio Z-Score])</f>
        <v>512</v>
      </c>
      <c r="AV446">
        <f>(Table2[[#This Row],[Rank 1Y]]+Table2[[#This Row],[Rank 6M]]+Table2[[#This Row],[Rank Sharpe]])/3</f>
        <v>430</v>
      </c>
    </row>
    <row r="447" spans="1:48" x14ac:dyDescent="0.3">
      <c r="A447" t="s">
        <v>656</v>
      </c>
      <c r="B447" t="s">
        <v>657</v>
      </c>
      <c r="C447" t="s">
        <v>10616</v>
      </c>
      <c r="D447" t="s">
        <v>198</v>
      </c>
      <c r="E447">
        <v>28186.619551799999</v>
      </c>
      <c r="F447">
        <v>1342.8</v>
      </c>
      <c r="G447">
        <v>-20.403869003295199</v>
      </c>
      <c r="H447">
        <f>(Table2[[#This Row],[1Y Return vs Nifty]]-AVERAGE(Table2[1Y Return vs Nifty]))/_xlfn.STDEV.P(Table2[1Y Return vs Nifty])</f>
        <v>-0.81213377826468991</v>
      </c>
      <c r="I447">
        <v>-5.5434749831532404</v>
      </c>
      <c r="J447">
        <f>(Table2[[#This Row],[1M Return vs Nifty]]-AVERAGE(Table2[1M Return vs Nifty]))/_xlfn.STDEV.P(Table2[1M Return vs Nifty])</f>
        <v>-0.70337833001429173</v>
      </c>
      <c r="K447">
        <v>10.3761793511056</v>
      </c>
      <c r="L447">
        <f>(Table2[[#This Row],[6M Return vs Nifty]]-AVERAGE(Table2[6M Return vs Nifty]))/_xlfn.STDEV.P(Table2[6M Return vs Nifty])</f>
        <v>9.1515518219829464E-2</v>
      </c>
      <c r="M447">
        <v>-3.7273459067877002</v>
      </c>
      <c r="N447">
        <f>(Table2[[#This Row],[1W Return vs Nifty]]-AVERAGE(Table2[1W Return vs Nifty]))/_xlfn.STDEV.P(Table2[1W Return vs Nifty])</f>
        <v>-1.43511106491231</v>
      </c>
      <c r="O447">
        <v>1361.17</v>
      </c>
      <c r="P447">
        <v>1340.46661548826</v>
      </c>
      <c r="Q447">
        <v>1238.7743084723299</v>
      </c>
      <c r="R447">
        <v>39.8045791413508</v>
      </c>
      <c r="S447" s="2">
        <f>(Table2[[#This Row],[Close Price]]-Table2[[#This Row],[20D EMA]])/Table2[[#This Row],[20D EMA]]</f>
        <v>-1.3495742633175958E-2</v>
      </c>
      <c r="T447" s="2">
        <f>(Table2[[#This Row],[Close Price]]-Table2[[#This Row],[50D EMA]])/Table2[[#This Row],[50D EMA]]</f>
        <v>1.7407255688274071E-3</v>
      </c>
      <c r="U447" s="2">
        <f>(Table2[[#This Row],[Close Price]]-Table2[[#This Row],[200D EMA]])/Table2[[#This Row],[200D EMA]]</f>
        <v>8.3974692416696653E-2</v>
      </c>
      <c r="V447">
        <v>0.362635521666691</v>
      </c>
      <c r="W447">
        <v>1331.1</v>
      </c>
      <c r="X447">
        <v>1350</v>
      </c>
      <c r="Y447">
        <v>1318</v>
      </c>
      <c r="Z447">
        <v>1374.85</v>
      </c>
      <c r="AA447">
        <v>1318</v>
      </c>
      <c r="AB447">
        <v>1450</v>
      </c>
      <c r="AC447" s="2">
        <f>(Table2[[#This Row],[Close Price]]/Table2[[#This Row],[Day Low]])-1</f>
        <v>8.789722785665921E-3</v>
      </c>
      <c r="AD447" s="2">
        <f>(Table2[[#This Row],[Day High]]/Table2[[#This Row],[Close Price]])-1</f>
        <v>5.3619302949061698E-3</v>
      </c>
      <c r="AE447" s="2">
        <f>(Table2[[#This Row],[Close Price]]/Table2[[#This Row],[Current Week Low]])-1</f>
        <v>1.8816388467374878E-2</v>
      </c>
      <c r="AF447" s="2">
        <f>(Table2[[#This Row],[Current Week High]]/Table2[[#This Row],[Close Price]])-1</f>
        <v>2.3868036937741977E-2</v>
      </c>
      <c r="AG447" s="2">
        <f>(Table2[[#This Row],[Close Price]]/Table2[[#This Row],[Current Month Low]])-1</f>
        <v>1.8816388467374878E-2</v>
      </c>
      <c r="AH447" s="2">
        <f>(Table2[[#This Row],[Current Month High]]/Table2[[#This Row],[Close Price]])-1</f>
        <v>7.9833184390825096E-2</v>
      </c>
      <c r="AI447">
        <v>12.149985105749099</v>
      </c>
      <c r="AJ447">
        <v>33.871691341408699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</v>
      </c>
      <c r="AM447" t="s">
        <v>10657</v>
      </c>
      <c r="AN447">
        <v>-0.89</v>
      </c>
      <c r="AO447" t="s">
        <v>10655</v>
      </c>
      <c r="AP447">
        <v>5.0618591613078003E-2</v>
      </c>
      <c r="AQ447">
        <f>(Table2[[#This Row],[Sharpe Ratio]]-AVERAGE(Table2[Sharpe Ratio]))/_xlfn.STDEV.P(Table2[Sharpe Ratio])</f>
        <v>-0.18192646181230809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-3.04103411678377</v>
      </c>
      <c r="AS447">
        <f>_xlfn.RANK.AVG(Table2[[#This Row],[1Y Return vs Nifty Z-Score]],Table2[1Y Return vs Nifty Z-Score])</f>
        <v>609</v>
      </c>
      <c r="AT447">
        <f>_xlfn.RANK.AVG(Table2[[#This Row],[6M Return vs Nifty Z-Score]],Table2[6M Return vs Nifty Z-Score])</f>
        <v>288</v>
      </c>
      <c r="AU447">
        <f>_xlfn.RANK.AVG(Table2[[#This Row],[Sharpe Ratio Z-Score]],Table2[Sharpe Ratio Z-Score])</f>
        <v>394</v>
      </c>
      <c r="AV447">
        <f>(Table2[[#This Row],[Rank 1Y]]+Table2[[#This Row],[Rank 6M]]+Table2[[#This Row],[Rank Sharpe]])/3</f>
        <v>430.33333333333331</v>
      </c>
    </row>
    <row r="448" spans="1:48" x14ac:dyDescent="0.3">
      <c r="A448" t="s">
        <v>1185</v>
      </c>
      <c r="B448" t="s">
        <v>1186</v>
      </c>
      <c r="C448" t="s">
        <v>10622</v>
      </c>
      <c r="D448" t="s">
        <v>127</v>
      </c>
      <c r="E448">
        <v>10263.710896799999</v>
      </c>
      <c r="F448">
        <v>332.85</v>
      </c>
      <c r="G448">
        <v>-31.381928086782999</v>
      </c>
      <c r="H448">
        <f>(Table2[[#This Row],[1Y Return vs Nifty]]-AVERAGE(Table2[1Y Return vs Nifty]))/_xlfn.STDEV.P(Table2[1Y Return vs Nifty])</f>
        <v>-0.98331075118003575</v>
      </c>
      <c r="I448">
        <v>-9.7344887574017491</v>
      </c>
      <c r="J448">
        <f>(Table2[[#This Row],[1M Return vs Nifty]]-AVERAGE(Table2[1M Return vs Nifty]))/_xlfn.STDEV.P(Table2[1M Return vs Nifty])</f>
        <v>-1.0628749879922146</v>
      </c>
      <c r="K448">
        <v>-11.931997780076999</v>
      </c>
      <c r="L448">
        <f>(Table2[[#This Row],[6M Return vs Nifty]]-AVERAGE(Table2[6M Return vs Nifty]))/_xlfn.STDEV.P(Table2[6M Return vs Nifty])</f>
        <v>-0.66490515061451538</v>
      </c>
      <c r="M448">
        <v>-1.79805795692127</v>
      </c>
      <c r="N448">
        <f>(Table2[[#This Row],[1W Return vs Nifty]]-AVERAGE(Table2[1W Return vs Nifty]))/_xlfn.STDEV.P(Table2[1W Return vs Nifty])</f>
        <v>-1.0120131021824954</v>
      </c>
      <c r="O448">
        <v>346.21</v>
      </c>
      <c r="P448">
        <v>358.24277813024798</v>
      </c>
      <c r="Q448">
        <v>339.14264213501201</v>
      </c>
      <c r="R448">
        <v>44.764882973931499</v>
      </c>
      <c r="S448" s="2">
        <f>(Table2[[#This Row],[Close Price]]-Table2[[#This Row],[20D EMA]])/Table2[[#This Row],[20D EMA]]</f>
        <v>-3.8589295514283119E-2</v>
      </c>
      <c r="T448" s="2">
        <f>(Table2[[#This Row],[Close Price]]-Table2[[#This Row],[50D EMA]])/Table2[[#This Row],[50D EMA]]</f>
        <v>-7.0881479489352861E-2</v>
      </c>
      <c r="U448" s="2">
        <f>(Table2[[#This Row],[Close Price]]-Table2[[#This Row],[200D EMA]])/Table2[[#This Row],[200D EMA]]</f>
        <v>-1.8554558917739692E-2</v>
      </c>
      <c r="V448">
        <v>1.30467210646994</v>
      </c>
      <c r="W448">
        <v>329</v>
      </c>
      <c r="X448">
        <v>336.6</v>
      </c>
      <c r="Y448">
        <v>318</v>
      </c>
      <c r="Z448">
        <v>346.4</v>
      </c>
      <c r="AA448">
        <v>314.95</v>
      </c>
      <c r="AB448">
        <v>387</v>
      </c>
      <c r="AC448" s="2">
        <f>(Table2[[#This Row],[Close Price]]/Table2[[#This Row],[Day Low]])-1</f>
        <v>1.1702127659574568E-2</v>
      </c>
      <c r="AD448" s="2">
        <f>(Table2[[#This Row],[Day High]]/Table2[[#This Row],[Close Price]])-1</f>
        <v>1.1266336187471859E-2</v>
      </c>
      <c r="AE448" s="2">
        <f>(Table2[[#This Row],[Close Price]]/Table2[[#This Row],[Current Week Low]])-1</f>
        <v>4.6698113207547243E-2</v>
      </c>
      <c r="AF448" s="2">
        <f>(Table2[[#This Row],[Current Week High]]/Table2[[#This Row],[Close Price]])-1</f>
        <v>4.0709028090731403E-2</v>
      </c>
      <c r="AG448" s="2">
        <f>(Table2[[#This Row],[Close Price]]/Table2[[#This Row],[Current Month Low]])-1</f>
        <v>5.6834418161613165E-2</v>
      </c>
      <c r="AH448" s="2">
        <f>(Table2[[#This Row],[Current Month High]]/Table2[[#This Row],[Close Price]])-1</f>
        <v>0.16268589454709326</v>
      </c>
      <c r="AI448">
        <v>28.526363226678601</v>
      </c>
      <c r="AJ448">
        <v>31.665348101265799</v>
      </c>
      <c r="AK448" t="str">
        <f>IF(AND(Table2[[#This Row],[20D EMA]]&gt;Table2[[#This Row],[50D EMA]],Table2[[#This Row],[50D EMA]]&gt;Table2[[#This Row],[200D EMA]]),"Uptrend","Downtrend/NoTrend")</f>
        <v>Downtrend/NoTrend</v>
      </c>
      <c r="AL448">
        <v>-0.04</v>
      </c>
      <c r="AM448" t="s">
        <v>10655</v>
      </c>
      <c r="AN448">
        <v>-4.42</v>
      </c>
      <c r="AO448" t="s">
        <v>10655</v>
      </c>
      <c r="AP448">
        <v>0.17085600814246299</v>
      </c>
      <c r="AQ448">
        <f>(Table2[[#This Row],[Sharpe Ratio]]-AVERAGE(Table2[Sharpe Ratio]))/_xlfn.STDEV.P(Table2[Sharpe Ratio])</f>
        <v>1.2024241795793977</v>
      </c>
      <c r="AR4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8">
        <f>_xlfn.RANK.AVG(Table2[[#This Row],[1Y Return vs Nifty Z-Score]],Table2[1Y Return vs Nifty Z-Score])</f>
        <v>665</v>
      </c>
      <c r="AT448">
        <f>_xlfn.RANK.AVG(Table2[[#This Row],[6M Return vs Nifty Z-Score]],Table2[6M Return vs Nifty Z-Score])</f>
        <v>539</v>
      </c>
      <c r="AU448">
        <f>_xlfn.RANK.AVG(Table2[[#This Row],[Sharpe Ratio Z-Score]],Table2[Sharpe Ratio Z-Score])</f>
        <v>88</v>
      </c>
      <c r="AV448">
        <f>(Table2[[#This Row],[Rank 1Y]]+Table2[[#This Row],[Rank 6M]]+Table2[[#This Row],[Rank Sharpe]])/3</f>
        <v>430.66666666666669</v>
      </c>
    </row>
    <row r="449" spans="1:48" x14ac:dyDescent="0.3">
      <c r="A449" t="s">
        <v>199</v>
      </c>
      <c r="B449" t="s">
        <v>200</v>
      </c>
      <c r="C449" t="s">
        <v>10615</v>
      </c>
      <c r="D449" t="s">
        <v>201</v>
      </c>
      <c r="E449">
        <v>130383.5657241</v>
      </c>
      <c r="F449">
        <v>4855.95</v>
      </c>
      <c r="G449">
        <v>3.4300207311801301</v>
      </c>
      <c r="H449">
        <f>(Table2[[#This Row],[1Y Return vs Nifty]]-AVERAGE(Table2[1Y Return vs Nifty]))/_xlfn.STDEV.P(Table2[1Y Return vs Nifty])</f>
        <v>-0.44050040787391626</v>
      </c>
      <c r="I449">
        <v>6.9132142976949096</v>
      </c>
      <c r="J449">
        <f>(Table2[[#This Row],[1M Return vs Nifty]]-AVERAGE(Table2[1M Return vs Nifty]))/_xlfn.STDEV.P(Table2[1M Return vs Nifty])</f>
        <v>0.36513120184409487</v>
      </c>
      <c r="K449">
        <v>21.356954893948298</v>
      </c>
      <c r="L449">
        <f>(Table2[[#This Row],[6M Return vs Nifty]]-AVERAGE(Table2[6M Return vs Nifty]))/_xlfn.STDEV.P(Table2[6M Return vs Nifty])</f>
        <v>0.46384919351715165</v>
      </c>
      <c r="M449">
        <v>4.21969874770895</v>
      </c>
      <c r="N449">
        <f>(Table2[[#This Row],[1W Return vs Nifty]]-AVERAGE(Table2[1W Return vs Nifty]))/_xlfn.STDEV.P(Table2[1W Return vs Nifty])</f>
        <v>0.30769689865434297</v>
      </c>
      <c r="O449">
        <v>4785.54</v>
      </c>
      <c r="P449">
        <v>4639.5632057106404</v>
      </c>
      <c r="Q449">
        <v>4129.5382489398598</v>
      </c>
      <c r="R449">
        <v>62.524922275560399</v>
      </c>
      <c r="S449" s="2">
        <f>(Table2[[#This Row],[Close Price]]-Table2[[#This Row],[20D EMA]])/Table2[[#This Row],[20D EMA]]</f>
        <v>1.4713073132812568E-2</v>
      </c>
      <c r="T449" s="2">
        <f>(Table2[[#This Row],[Close Price]]-Table2[[#This Row],[50D EMA]])/Table2[[#This Row],[50D EMA]]</f>
        <v>4.6639475462478472E-2</v>
      </c>
      <c r="U449" s="2">
        <f>(Table2[[#This Row],[Close Price]]-Table2[[#This Row],[200D EMA]])/Table2[[#This Row],[200D EMA]]</f>
        <v>0.17590628958252785</v>
      </c>
      <c r="V449">
        <v>0.75834242497087501</v>
      </c>
      <c r="W449">
        <v>4828.95</v>
      </c>
      <c r="X449">
        <v>4950</v>
      </c>
      <c r="Y449">
        <v>4615.55</v>
      </c>
      <c r="Z449">
        <v>4963.3500000000004</v>
      </c>
      <c r="AA449">
        <v>4615.55</v>
      </c>
      <c r="AB449">
        <v>5024.8500000000004</v>
      </c>
      <c r="AC449" s="2">
        <f>(Table2[[#This Row],[Close Price]]/Table2[[#This Row],[Day Low]])-1</f>
        <v>5.5912776069331205E-3</v>
      </c>
      <c r="AD449" s="2">
        <f>(Table2[[#This Row],[Day High]]/Table2[[#This Row],[Close Price]])-1</f>
        <v>1.9367991845055998E-2</v>
      </c>
      <c r="AE449" s="2">
        <f>(Table2[[#This Row],[Close Price]]/Table2[[#This Row],[Current Week Low]])-1</f>
        <v>5.2084800294656119E-2</v>
      </c>
      <c r="AF449" s="2">
        <f>(Table2[[#This Row],[Current Week High]]/Table2[[#This Row],[Close Price]])-1</f>
        <v>2.2117196429123132E-2</v>
      </c>
      <c r="AG449" s="2">
        <f>(Table2[[#This Row],[Close Price]]/Table2[[#This Row],[Current Month Low]])-1</f>
        <v>5.2084800294656119E-2</v>
      </c>
      <c r="AH449" s="2">
        <f>(Table2[[#This Row],[Current Month High]]/Table2[[#This Row],[Close Price]])-1</f>
        <v>3.4782071479319221E-2</v>
      </c>
      <c r="AI449">
        <v>3.4782071479319199</v>
      </c>
      <c r="AJ449">
        <v>47.359876187296997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-7.0000000000000007E-2</v>
      </c>
      <c r="AM449" t="s">
        <v>10655</v>
      </c>
      <c r="AN449">
        <v>0.59</v>
      </c>
      <c r="AO449" t="s">
        <v>10656</v>
      </c>
      <c r="AP449">
        <v>-3.9764330484770002E-2</v>
      </c>
      <c r="AQ449">
        <f>(Table2[[#This Row],[Sharpe Ratio]]-AVERAGE(Table2[Sharpe Ratio]))/_xlfn.STDEV.P(Table2[Sharpe Ratio])</f>
        <v>-1.2225480901590366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-0.52637120401736359</v>
      </c>
      <c r="AS449">
        <f>_xlfn.RANK.AVG(Table2[[#This Row],[1Y Return vs Nifty Z-Score]],Table2[1Y Return vs Nifty Z-Score])</f>
        <v>445</v>
      </c>
      <c r="AT449">
        <f>_xlfn.RANK.AVG(Table2[[#This Row],[6M Return vs Nifty Z-Score]],Table2[6M Return vs Nifty Z-Score])</f>
        <v>198</v>
      </c>
      <c r="AU449">
        <f>_xlfn.RANK.AVG(Table2[[#This Row],[Sharpe Ratio Z-Score]],Table2[Sharpe Ratio Z-Score])</f>
        <v>651</v>
      </c>
      <c r="AV449">
        <f>(Table2[[#This Row],[Rank 1Y]]+Table2[[#This Row],[Rank 6M]]+Table2[[#This Row],[Rank Sharpe]])/3</f>
        <v>431.33333333333331</v>
      </c>
    </row>
    <row r="450" spans="1:48" x14ac:dyDescent="0.3">
      <c r="A450" t="s">
        <v>64</v>
      </c>
      <c r="B450" t="s">
        <v>65</v>
      </c>
      <c r="C450" t="s">
        <v>10616</v>
      </c>
      <c r="D450" t="s">
        <v>60</v>
      </c>
      <c r="E450">
        <v>385971.60393248999</v>
      </c>
      <c r="F450">
        <v>12302.3</v>
      </c>
      <c r="G450">
        <v>0.47144584178011301</v>
      </c>
      <c r="H450">
        <f>(Table2[[#This Row],[1Y Return vs Nifty]]-AVERAGE(Table2[1Y Return vs Nifty]))/_xlfn.STDEV.P(Table2[1Y Return vs Nifty])</f>
        <v>-0.48663241443895555</v>
      </c>
      <c r="I450">
        <v>-4.8859182387459796</v>
      </c>
      <c r="J450">
        <f>(Table2[[#This Row],[1M Return vs Nifty]]-AVERAGE(Table2[1M Return vs Nifty]))/_xlfn.STDEV.P(Table2[1M Return vs Nifty])</f>
        <v>-0.64697444666326642</v>
      </c>
      <c r="K450">
        <v>-5.1056791220557702</v>
      </c>
      <c r="L450">
        <f>(Table2[[#This Row],[6M Return vs Nifty]]-AVERAGE(Table2[6M Return vs Nifty]))/_xlfn.STDEV.P(Table2[6M Return vs Nifty])</f>
        <v>-0.43343986796893808</v>
      </c>
      <c r="M450">
        <v>-1.0965227397107</v>
      </c>
      <c r="N450">
        <f>(Table2[[#This Row],[1W Return vs Nifty]]-AVERAGE(Table2[1W Return vs Nifty]))/_xlfn.STDEV.P(Table2[1W Return vs Nifty])</f>
        <v>-0.8581645689940931</v>
      </c>
      <c r="O450">
        <v>12346.01</v>
      </c>
      <c r="P450">
        <v>12412.451187678</v>
      </c>
      <c r="Q450">
        <v>11723.825292441599</v>
      </c>
      <c r="R450">
        <v>47.445612828340302</v>
      </c>
      <c r="S450" s="2">
        <f>(Table2[[#This Row],[Close Price]]-Table2[[#This Row],[20D EMA]])/Table2[[#This Row],[20D EMA]]</f>
        <v>-3.5404150814717424E-3</v>
      </c>
      <c r="T450" s="2">
        <f>(Table2[[#This Row],[Close Price]]-Table2[[#This Row],[50D EMA]])/Table2[[#This Row],[50D EMA]]</f>
        <v>-8.8742494139553187E-3</v>
      </c>
      <c r="U450" s="2">
        <f>(Table2[[#This Row],[Close Price]]-Table2[[#This Row],[200D EMA]])/Table2[[#This Row],[200D EMA]]</f>
        <v>4.9341805522412997E-2</v>
      </c>
      <c r="V450">
        <v>0.65401937966044998</v>
      </c>
      <c r="W450">
        <v>12254.4</v>
      </c>
      <c r="X450">
        <v>12375.05</v>
      </c>
      <c r="Y450">
        <v>12126.8</v>
      </c>
      <c r="Z450">
        <v>12375.05</v>
      </c>
      <c r="AA450">
        <v>12027.65</v>
      </c>
      <c r="AB450">
        <v>13680</v>
      </c>
      <c r="AC450" s="2">
        <f>(Table2[[#This Row],[Close Price]]/Table2[[#This Row],[Day Low]])-1</f>
        <v>3.9088001044522702E-3</v>
      </c>
      <c r="AD450" s="2">
        <f>(Table2[[#This Row],[Day High]]/Table2[[#This Row],[Close Price]])-1</f>
        <v>5.913528364614784E-3</v>
      </c>
      <c r="AE450" s="2">
        <f>(Table2[[#This Row],[Close Price]]/Table2[[#This Row],[Current Week Low]])-1</f>
        <v>1.4472078371870589E-2</v>
      </c>
      <c r="AF450" s="2">
        <f>(Table2[[#This Row],[Current Week High]]/Table2[[#This Row],[Close Price]])-1</f>
        <v>5.913528364614784E-3</v>
      </c>
      <c r="AG450" s="2">
        <f>(Table2[[#This Row],[Close Price]]/Table2[[#This Row],[Current Month Low]])-1</f>
        <v>2.2834884620021256E-2</v>
      </c>
      <c r="AH450" s="2">
        <f>(Table2[[#This Row],[Current Month High]]/Table2[[#This Row],[Close Price]])-1</f>
        <v>0.11198718938735031</v>
      </c>
      <c r="AI450">
        <v>11.198718938735</v>
      </c>
      <c r="AJ450">
        <v>30.238196061825001</v>
      </c>
      <c r="AK450" t="str">
        <f>IF(AND(Table2[[#This Row],[20D EMA]]&gt;Table2[[#This Row],[50D EMA]],Table2[[#This Row],[50D EMA]]&gt;Table2[[#This Row],[200D EMA]]),"Uptrend","Downtrend/NoTrend")</f>
        <v>Downtrend/NoTrend</v>
      </c>
      <c r="AL450">
        <v>-0.09</v>
      </c>
      <c r="AM450" t="s">
        <v>10655</v>
      </c>
      <c r="AN450">
        <v>1.41</v>
      </c>
      <c r="AO450" t="s">
        <v>10656</v>
      </c>
      <c r="AP450">
        <v>6.4650951453934999E-2</v>
      </c>
      <c r="AQ450">
        <f>(Table2[[#This Row],[Sharpe Ratio]]-AVERAGE(Table2[Sharpe Ratio]))/_xlfn.STDEV.P(Table2[Sharpe Ratio])</f>
        <v>-2.0365219840828078E-2</v>
      </c>
      <c r="AR4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0">
        <f>_xlfn.RANK.AVG(Table2[[#This Row],[1Y Return vs Nifty Z-Score]],Table2[1Y Return vs Nifty Z-Score])</f>
        <v>471</v>
      </c>
      <c r="AT450">
        <f>_xlfn.RANK.AVG(Table2[[#This Row],[6M Return vs Nifty Z-Score]],Table2[6M Return vs Nifty Z-Score])</f>
        <v>467</v>
      </c>
      <c r="AU450">
        <f>_xlfn.RANK.AVG(Table2[[#This Row],[Sharpe Ratio Z-Score]],Table2[Sharpe Ratio Z-Score])</f>
        <v>360</v>
      </c>
      <c r="AV450">
        <f>(Table2[[#This Row],[Rank 1Y]]+Table2[[#This Row],[Rank 6M]]+Table2[[#This Row],[Rank Sharpe]])/3</f>
        <v>432.66666666666669</v>
      </c>
    </row>
    <row r="451" spans="1:48" x14ac:dyDescent="0.3">
      <c r="A451" t="s">
        <v>331</v>
      </c>
      <c r="B451" t="s">
        <v>332</v>
      </c>
      <c r="C451" t="s">
        <v>10611</v>
      </c>
      <c r="D451" t="s">
        <v>24</v>
      </c>
      <c r="E451">
        <v>77043.625693298003</v>
      </c>
      <c r="F451">
        <v>24.39</v>
      </c>
      <c r="G451">
        <v>15.805755896269201</v>
      </c>
      <c r="H451">
        <f>(Table2[[#This Row],[1Y Return vs Nifty]]-AVERAGE(Table2[1Y Return vs Nifty]))/_xlfn.STDEV.P(Table2[1Y Return vs Nifty])</f>
        <v>-0.24752996865043728</v>
      </c>
      <c r="I451">
        <v>-5.1268042226149104</v>
      </c>
      <c r="J451">
        <f>(Table2[[#This Row],[1M Return vs Nifty]]-AVERAGE(Table2[1M Return vs Nifty]))/_xlfn.STDEV.P(Table2[1M Return vs Nifty])</f>
        <v>-0.66763715760129771</v>
      </c>
      <c r="K451">
        <v>-18.6604577045997</v>
      </c>
      <c r="L451">
        <f>(Table2[[#This Row],[6M Return vs Nifty]]-AVERAGE(Table2[6M Return vs Nifty]))/_xlfn.STDEV.P(Table2[6M Return vs Nifty])</f>
        <v>-0.89305226126383552</v>
      </c>
      <c r="M451">
        <v>0.54722734397709205</v>
      </c>
      <c r="N451">
        <f>(Table2[[#This Row],[1W Return vs Nifty]]-AVERAGE(Table2[1W Return vs Nifty]))/_xlfn.STDEV.P(Table2[1W Return vs Nifty])</f>
        <v>-0.4976858173938376</v>
      </c>
      <c r="O451">
        <v>24.51</v>
      </c>
      <c r="P451">
        <v>24.4906003633788</v>
      </c>
      <c r="Q451">
        <v>23.078409170149399</v>
      </c>
      <c r="R451">
        <v>53.300785642358001</v>
      </c>
      <c r="S451" s="2">
        <f>(Table2[[#This Row],[Close Price]]-Table2[[#This Row],[20D EMA]])/Table2[[#This Row],[20D EMA]]</f>
        <v>-4.8959608323133818E-3</v>
      </c>
      <c r="T451" s="2">
        <f>(Table2[[#This Row],[Close Price]]-Table2[[#This Row],[50D EMA]])/Table2[[#This Row],[50D EMA]]</f>
        <v>-4.1077132404327855E-3</v>
      </c>
      <c r="U451" s="2">
        <f>(Table2[[#This Row],[Close Price]]-Table2[[#This Row],[200D EMA]])/Table2[[#This Row],[200D EMA]]</f>
        <v>5.6831942799032656E-2</v>
      </c>
      <c r="V451">
        <v>0.56260715778647596</v>
      </c>
      <c r="W451">
        <v>24.36</v>
      </c>
      <c r="X451">
        <v>24.85</v>
      </c>
      <c r="Y451">
        <v>24.25</v>
      </c>
      <c r="Z451">
        <v>24.94</v>
      </c>
      <c r="AA451">
        <v>23.16</v>
      </c>
      <c r="AB451">
        <v>26.94</v>
      </c>
      <c r="AC451" s="2">
        <f>(Table2[[#This Row],[Close Price]]/Table2[[#This Row],[Day Low]])-1</f>
        <v>1.2315270935960854E-3</v>
      </c>
      <c r="AD451" s="2">
        <f>(Table2[[#This Row],[Day High]]/Table2[[#This Row],[Close Price]])-1</f>
        <v>1.8860188601885985E-2</v>
      </c>
      <c r="AE451" s="2">
        <f>(Table2[[#This Row],[Close Price]]/Table2[[#This Row],[Current Week Low]])-1</f>
        <v>5.7731958762887725E-3</v>
      </c>
      <c r="AF451" s="2">
        <f>(Table2[[#This Row],[Current Week High]]/Table2[[#This Row],[Close Price]])-1</f>
        <v>2.2550225502255161E-2</v>
      </c>
      <c r="AG451" s="2">
        <f>(Table2[[#This Row],[Close Price]]/Table2[[#This Row],[Current Month Low]])-1</f>
        <v>5.3108808290155407E-2</v>
      </c>
      <c r="AH451" s="2">
        <f>(Table2[[#This Row],[Current Month High]]/Table2[[#This Row],[Close Price]])-1</f>
        <v>0.10455104551045502</v>
      </c>
      <c r="AI451">
        <v>34.6863468634686</v>
      </c>
      <c r="AJ451">
        <v>55.350318471337602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0.03</v>
      </c>
      <c r="AM451" t="s">
        <v>10656</v>
      </c>
      <c r="AN451">
        <v>4.9000000000000004</v>
      </c>
      <c r="AO451" t="s">
        <v>10656</v>
      </c>
      <c r="AP451">
        <v>7.5171198314190002E-2</v>
      </c>
      <c r="AQ451">
        <f>(Table2[[#This Row],[Sharpe Ratio]]-AVERAGE(Table2[Sharpe Ratio]))/_xlfn.STDEV.P(Table2[Sharpe Ratio])</f>
        <v>0.10075939268803349</v>
      </c>
      <c r="AR4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-2.2051458122213745</v>
      </c>
      <c r="AS451">
        <f>_xlfn.RANK.AVG(Table2[[#This Row],[1Y Return vs Nifty Z-Score]],Table2[1Y Return vs Nifty Z-Score])</f>
        <v>365</v>
      </c>
      <c r="AT451">
        <f>_xlfn.RANK.AVG(Table2[[#This Row],[6M Return vs Nifty Z-Score]],Table2[6M Return vs Nifty Z-Score])</f>
        <v>613</v>
      </c>
      <c r="AU451">
        <f>_xlfn.RANK.AVG(Table2[[#This Row],[Sharpe Ratio Z-Score]],Table2[Sharpe Ratio Z-Score])</f>
        <v>321</v>
      </c>
      <c r="AV451">
        <f>(Table2[[#This Row],[Rank 1Y]]+Table2[[#This Row],[Rank 6M]]+Table2[[#This Row],[Rank Sharpe]])/3</f>
        <v>433</v>
      </c>
    </row>
    <row r="452" spans="1:48" x14ac:dyDescent="0.3">
      <c r="A452" t="s">
        <v>1325</v>
      </c>
      <c r="B452" t="s">
        <v>1326</v>
      </c>
      <c r="C452" t="s">
        <v>10622</v>
      </c>
      <c r="D452" t="s">
        <v>444</v>
      </c>
      <c r="E452">
        <v>8657.0216754600006</v>
      </c>
      <c r="F452">
        <v>655.65</v>
      </c>
      <c r="G452">
        <v>3.2556948175246099</v>
      </c>
      <c r="H452">
        <f>(Table2[[#This Row],[1Y Return vs Nifty]]-AVERAGE(Table2[1Y Return vs Nifty]))/_xlfn.STDEV.P(Table2[1Y Return vs Nifty])</f>
        <v>-0.44321860987786948</v>
      </c>
      <c r="I452">
        <v>-6.4515335262089496E-2</v>
      </c>
      <c r="J452">
        <f>(Table2[[#This Row],[1M Return vs Nifty]]-AVERAGE(Table2[1M Return vs Nifty]))/_xlfn.STDEV.P(Table2[1M Return vs Nifty])</f>
        <v>-0.233404288240605</v>
      </c>
      <c r="K452">
        <v>-43.4053496144926</v>
      </c>
      <c r="L452">
        <f>(Table2[[#This Row],[6M Return vs Nifty]]-AVERAGE(Table2[6M Return vs Nifty]))/_xlfn.STDEV.P(Table2[6M Return vs Nifty])</f>
        <v>-1.7320965085210969</v>
      </c>
      <c r="M452">
        <v>10.085413726932501</v>
      </c>
      <c r="N452">
        <f>(Table2[[#This Row],[1W Return vs Nifty]]-AVERAGE(Table2[1W Return vs Nifty]))/_xlfn.STDEV.P(Table2[1W Return vs Nifty])</f>
        <v>1.5940637459852771</v>
      </c>
      <c r="O452">
        <v>624.11</v>
      </c>
      <c r="P452">
        <v>652.41886178934203</v>
      </c>
      <c r="Q452">
        <v>727.39311196914105</v>
      </c>
      <c r="R452">
        <v>65.243268229664693</v>
      </c>
      <c r="S452" s="2">
        <f>(Table2[[#This Row],[Close Price]]-Table2[[#This Row],[20D EMA]])/Table2[[#This Row],[20D EMA]]</f>
        <v>5.0535963211613279E-2</v>
      </c>
      <c r="T452" s="2">
        <f>(Table2[[#This Row],[Close Price]]-Table2[[#This Row],[50D EMA]])/Table2[[#This Row],[50D EMA]]</f>
        <v>4.9525518036007367E-3</v>
      </c>
      <c r="U452" s="2">
        <f>(Table2[[#This Row],[Close Price]]-Table2[[#This Row],[200D EMA]])/Table2[[#This Row],[200D EMA]]</f>
        <v>-9.8630452761538798E-2</v>
      </c>
      <c r="V452">
        <v>1.17569852120084</v>
      </c>
      <c r="W452">
        <v>641.9</v>
      </c>
      <c r="X452">
        <v>659.8</v>
      </c>
      <c r="Y452">
        <v>599.9</v>
      </c>
      <c r="Z452">
        <v>659.8</v>
      </c>
      <c r="AA452">
        <v>569.25</v>
      </c>
      <c r="AB452">
        <v>659.8</v>
      </c>
      <c r="AC452" s="2">
        <f>(Table2[[#This Row],[Close Price]]/Table2[[#This Row],[Day Low]])-1</f>
        <v>2.1420782053279241E-2</v>
      </c>
      <c r="AD452" s="2">
        <f>(Table2[[#This Row],[Day High]]/Table2[[#This Row],[Close Price]])-1</f>
        <v>6.3295965835430401E-3</v>
      </c>
      <c r="AE452" s="2">
        <f>(Table2[[#This Row],[Close Price]]/Table2[[#This Row],[Current Week Low]])-1</f>
        <v>9.2932155359226609E-2</v>
      </c>
      <c r="AF452" s="2">
        <f>(Table2[[#This Row],[Current Week High]]/Table2[[#This Row],[Close Price]])-1</f>
        <v>6.3295965835430401E-3</v>
      </c>
      <c r="AG452" s="2">
        <f>(Table2[[#This Row],[Close Price]]/Table2[[#This Row],[Current Month Low]])-1</f>
        <v>0.15177865612648223</v>
      </c>
      <c r="AH452" s="2">
        <f>(Table2[[#This Row],[Current Month High]]/Table2[[#This Row],[Close Price]])-1</f>
        <v>6.3295965835430401E-3</v>
      </c>
      <c r="AI452">
        <v>67.314878364981297</v>
      </c>
      <c r="AJ452">
        <v>36.041083099906601</v>
      </c>
      <c r="AK452" t="str">
        <f>IF(AND(Table2[[#This Row],[20D EMA]]&gt;Table2[[#This Row],[50D EMA]],Table2[[#This Row],[50D EMA]]&gt;Table2[[#This Row],[200D EMA]]),"Uptrend","Downtrend/NoTrend")</f>
        <v>Downtrend/NoTrend</v>
      </c>
      <c r="AL452">
        <v>0.02</v>
      </c>
      <c r="AM452" t="s">
        <v>10656</v>
      </c>
      <c r="AN452">
        <v>9.08</v>
      </c>
      <c r="AO452" t="s">
        <v>10656</v>
      </c>
      <c r="AP452">
        <v>0.15180338676972599</v>
      </c>
      <c r="AQ452">
        <f>(Table2[[#This Row],[Sharpe Ratio]]-AVERAGE(Table2[Sharpe Ratio]))/_xlfn.STDEV.P(Table2[Sharpe Ratio])</f>
        <v>0.98306227561586867</v>
      </c>
      <c r="AR4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2">
        <f>_xlfn.RANK.AVG(Table2[[#This Row],[1Y Return vs Nifty Z-Score]],Table2[1Y Return vs Nifty Z-Score])</f>
        <v>449</v>
      </c>
      <c r="AT452">
        <f>_xlfn.RANK.AVG(Table2[[#This Row],[6M Return vs Nifty Z-Score]],Table2[6M Return vs Nifty Z-Score])</f>
        <v>729</v>
      </c>
      <c r="AU452">
        <f>_xlfn.RANK.AVG(Table2[[#This Row],[Sharpe Ratio Z-Score]],Table2[Sharpe Ratio Z-Score])</f>
        <v>121</v>
      </c>
      <c r="AV452">
        <f>(Table2[[#This Row],[Rank 1Y]]+Table2[[#This Row],[Rank 6M]]+Table2[[#This Row],[Rank Sharpe]])/3</f>
        <v>433</v>
      </c>
    </row>
    <row r="453" spans="1:48" x14ac:dyDescent="0.3">
      <c r="A453" t="s">
        <v>1800</v>
      </c>
      <c r="B453" t="s">
        <v>1801</v>
      </c>
      <c r="C453" t="s">
        <v>10624</v>
      </c>
      <c r="D453" t="s">
        <v>571</v>
      </c>
      <c r="E453">
        <v>4254.9611615100002</v>
      </c>
      <c r="F453">
        <v>372.3</v>
      </c>
      <c r="G453">
        <v>3.3575150127259499</v>
      </c>
      <c r="H453">
        <f>(Table2[[#This Row],[1Y Return vs Nifty]]-AVERAGE(Table2[1Y Return vs Nifty]))/_xlfn.STDEV.P(Table2[1Y Return vs Nifty])</f>
        <v>-0.44163096376814587</v>
      </c>
      <c r="I453">
        <v>0.73922775966597798</v>
      </c>
      <c r="J453">
        <f>(Table2[[#This Row],[1M Return vs Nifty]]-AVERAGE(Table2[1M Return vs Nifty]))/_xlfn.STDEV.P(Table2[1M Return vs Nifty])</f>
        <v>-0.16446083635436468</v>
      </c>
      <c r="K453">
        <v>-27.5308188170779</v>
      </c>
      <c r="L453">
        <f>(Table2[[#This Row],[6M Return vs Nifty]]-AVERAGE(Table2[6M Return vs Nifty]))/_xlfn.STDEV.P(Table2[6M Return vs Nifty])</f>
        <v>-1.1938264771958043</v>
      </c>
      <c r="M453">
        <v>3.0444579817979101</v>
      </c>
      <c r="N453">
        <f>(Table2[[#This Row],[1W Return vs Nifty]]-AVERAGE(Table2[1W Return vs Nifty]))/_xlfn.STDEV.P(Table2[1W Return vs Nifty])</f>
        <v>4.9963482650571524E-2</v>
      </c>
      <c r="O453">
        <v>369.02</v>
      </c>
      <c r="P453">
        <v>370.50968454561502</v>
      </c>
      <c r="Q453">
        <v>358.328763358537</v>
      </c>
      <c r="R453">
        <v>54.642210279674799</v>
      </c>
      <c r="S453" s="2">
        <f>(Table2[[#This Row],[Close Price]]-Table2[[#This Row],[20D EMA]])/Table2[[#This Row],[20D EMA]]</f>
        <v>8.8884071324048276E-3</v>
      </c>
      <c r="T453" s="2">
        <f>(Table2[[#This Row],[Close Price]]-Table2[[#This Row],[50D EMA]])/Table2[[#This Row],[50D EMA]]</f>
        <v>4.8320341655322691E-3</v>
      </c>
      <c r="U453" s="2">
        <f>(Table2[[#This Row],[Close Price]]-Table2[[#This Row],[200D EMA]])/Table2[[#This Row],[200D EMA]]</f>
        <v>3.8989994859786492E-2</v>
      </c>
      <c r="V453">
        <v>0.92819083344780695</v>
      </c>
      <c r="W453">
        <v>368.75</v>
      </c>
      <c r="X453">
        <v>374</v>
      </c>
      <c r="Y453">
        <v>356.45</v>
      </c>
      <c r="Z453">
        <v>377.9</v>
      </c>
      <c r="AA453">
        <v>346.75</v>
      </c>
      <c r="AB453">
        <v>397</v>
      </c>
      <c r="AC453" s="2">
        <f>(Table2[[#This Row],[Close Price]]/Table2[[#This Row],[Day Low]])-1</f>
        <v>9.6271186440677337E-3</v>
      </c>
      <c r="AD453" s="2">
        <f>(Table2[[#This Row],[Day High]]/Table2[[#This Row],[Close Price]])-1</f>
        <v>4.5662100456620447E-3</v>
      </c>
      <c r="AE453" s="2">
        <f>(Table2[[#This Row],[Close Price]]/Table2[[#This Row],[Current Week Low]])-1</f>
        <v>4.4466264553233437E-2</v>
      </c>
      <c r="AF453" s="2">
        <f>(Table2[[#This Row],[Current Week High]]/Table2[[#This Row],[Close Price]])-1</f>
        <v>1.5041633091592788E-2</v>
      </c>
      <c r="AG453" s="2">
        <f>(Table2[[#This Row],[Close Price]]/Table2[[#This Row],[Current Month Low]])-1</f>
        <v>7.3684210526315796E-2</v>
      </c>
      <c r="AH453" s="2">
        <f>(Table2[[#This Row],[Current Month High]]/Table2[[#This Row],[Close Price]])-1</f>
        <v>6.6344345957561002E-2</v>
      </c>
      <c r="AI453">
        <v>23.247381144238499</v>
      </c>
      <c r="AJ453">
        <v>33.512641204948899</v>
      </c>
      <c r="AK453" t="str">
        <f>IF(AND(Table2[[#This Row],[20D EMA]]&gt;Table2[[#This Row],[50D EMA]],Table2[[#This Row],[50D EMA]]&gt;Table2[[#This Row],[200D EMA]]),"Uptrend","Downtrend/NoTrend")</f>
        <v>Downtrend/NoTrend</v>
      </c>
      <c r="AL453">
        <v>0.01</v>
      </c>
      <c r="AM453" t="s">
        <v>10656</v>
      </c>
      <c r="AN453">
        <v>0.01</v>
      </c>
      <c r="AO453" t="s">
        <v>10656</v>
      </c>
      <c r="AP453">
        <v>0.13214144728598501</v>
      </c>
      <c r="AQ453">
        <f>(Table2[[#This Row],[Sharpe Ratio]]-AVERAGE(Table2[Sharpe Ratio]))/_xlfn.STDEV.P(Table2[Sharpe Ratio])</f>
        <v>0.75668500204338107</v>
      </c>
      <c r="AR4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3">
        <f>_xlfn.RANK.AVG(Table2[[#This Row],[1Y Return vs Nifty Z-Score]],Table2[1Y Return vs Nifty Z-Score])</f>
        <v>447</v>
      </c>
      <c r="AT453">
        <f>_xlfn.RANK.AVG(Table2[[#This Row],[6M Return vs Nifty Z-Score]],Table2[6M Return vs Nifty Z-Score])</f>
        <v>690</v>
      </c>
      <c r="AU453">
        <f>_xlfn.RANK.AVG(Table2[[#This Row],[Sharpe Ratio Z-Score]],Table2[Sharpe Ratio Z-Score])</f>
        <v>162</v>
      </c>
      <c r="AV453">
        <f>(Table2[[#This Row],[Rank 1Y]]+Table2[[#This Row],[Rank 6M]]+Table2[[#This Row],[Rank Sharpe]])/3</f>
        <v>433</v>
      </c>
    </row>
    <row r="454" spans="1:48" x14ac:dyDescent="0.3">
      <c r="A454" t="s">
        <v>438</v>
      </c>
      <c r="B454" t="s">
        <v>439</v>
      </c>
      <c r="C454" t="s">
        <v>10613</v>
      </c>
      <c r="D454" t="s">
        <v>266</v>
      </c>
      <c r="E454">
        <v>53530.144440794997</v>
      </c>
      <c r="F454">
        <v>2004.8</v>
      </c>
      <c r="G454">
        <v>3.25660696091632</v>
      </c>
      <c r="H454">
        <f>(Table2[[#This Row],[1Y Return vs Nifty]]-AVERAGE(Table2[1Y Return vs Nifty]))/_xlfn.STDEV.P(Table2[1Y Return vs Nifty])</f>
        <v>-0.44320438715020238</v>
      </c>
      <c r="I454">
        <v>-1.1804442810978399</v>
      </c>
      <c r="J454">
        <f>(Table2[[#This Row],[1M Return vs Nifty]]-AVERAGE(Table2[1M Return vs Nifty]))/_xlfn.STDEV.P(Table2[1M Return vs Nifty])</f>
        <v>-0.32912640899185758</v>
      </c>
      <c r="K454">
        <v>5.1527150306408904</v>
      </c>
      <c r="L454">
        <f>(Table2[[#This Row],[6M Return vs Nifty]]-AVERAGE(Table2[6M Return vs Nifty]))/_xlfn.STDEV.P(Table2[6M Return vs Nifty])</f>
        <v>-8.5600538896075079E-2</v>
      </c>
      <c r="M454">
        <v>4.9621808544301604</v>
      </c>
      <c r="N454">
        <f>(Table2[[#This Row],[1W Return vs Nifty]]-AVERAGE(Table2[1W Return vs Nifty]))/_xlfn.STDEV.P(Table2[1W Return vs Nifty])</f>
        <v>0.47052519327922454</v>
      </c>
      <c r="O454">
        <v>1984.48</v>
      </c>
      <c r="P454">
        <v>1990.0027371746901</v>
      </c>
      <c r="Q454">
        <v>1861.27019015519</v>
      </c>
      <c r="R454">
        <v>61.333949746045597</v>
      </c>
      <c r="S454" s="2">
        <f>(Table2[[#This Row],[Close Price]]-Table2[[#This Row],[20D EMA]])/Table2[[#This Row],[20D EMA]]</f>
        <v>1.0239458195597807E-2</v>
      </c>
      <c r="T454" s="2">
        <f>(Table2[[#This Row],[Close Price]]-Table2[[#This Row],[50D EMA]])/Table2[[#This Row],[50D EMA]]</f>
        <v>7.435800237299328E-3</v>
      </c>
      <c r="U454" s="2">
        <f>(Table2[[#This Row],[Close Price]]-Table2[[#This Row],[200D EMA]])/Table2[[#This Row],[200D EMA]]</f>
        <v>7.7113903507390641E-2</v>
      </c>
      <c r="V454">
        <v>0.94326584523949797</v>
      </c>
      <c r="W454">
        <v>1992.55</v>
      </c>
      <c r="X454">
        <v>2035.2</v>
      </c>
      <c r="Y454">
        <v>1934.25</v>
      </c>
      <c r="Z454">
        <v>2053.8000000000002</v>
      </c>
      <c r="AA454">
        <v>1888</v>
      </c>
      <c r="AB454">
        <v>2053.8000000000002</v>
      </c>
      <c r="AC454" s="2">
        <f>(Table2[[#This Row],[Close Price]]/Table2[[#This Row],[Day Low]])-1</f>
        <v>6.1479009309679533E-3</v>
      </c>
      <c r="AD454" s="2">
        <f>(Table2[[#This Row],[Day High]]/Table2[[#This Row],[Close Price]])-1</f>
        <v>1.5163607342378427E-2</v>
      </c>
      <c r="AE454" s="2">
        <f>(Table2[[#This Row],[Close Price]]/Table2[[#This Row],[Current Week Low]])-1</f>
        <v>3.6474085562879566E-2</v>
      </c>
      <c r="AF454" s="2">
        <f>(Table2[[#This Row],[Current Week High]]/Table2[[#This Row],[Close Price]])-1</f>
        <v>2.4441340782123122E-2</v>
      </c>
      <c r="AG454" s="2">
        <f>(Table2[[#This Row],[Close Price]]/Table2[[#This Row],[Current Month Low]])-1</f>
        <v>6.1864406779660985E-2</v>
      </c>
      <c r="AH454" s="2">
        <f>(Table2[[#This Row],[Current Month High]]/Table2[[#This Row],[Close Price]])-1</f>
        <v>2.4441340782123122E-2</v>
      </c>
      <c r="AI454">
        <v>8.8612330407022899</v>
      </c>
      <c r="AJ454">
        <v>33.209302325581298</v>
      </c>
      <c r="AK454" t="str">
        <f>IF(AND(Table2[[#This Row],[20D EMA]]&gt;Table2[[#This Row],[50D EMA]],Table2[[#This Row],[50D EMA]]&gt;Table2[[#This Row],[200D EMA]]),"Uptrend","Downtrend/NoTrend")</f>
        <v>Downtrend/NoTrend</v>
      </c>
      <c r="AL454">
        <v>-0.09</v>
      </c>
      <c r="AM454" t="s">
        <v>10655</v>
      </c>
      <c r="AN454">
        <v>1.06</v>
      </c>
      <c r="AO454" t="s">
        <v>10656</v>
      </c>
      <c r="AP454">
        <v>7.7249211752080001E-3</v>
      </c>
      <c r="AQ454">
        <f>(Table2[[#This Row],[Sharpe Ratio]]-AVERAGE(Table2[Sharpe Ratio]))/_xlfn.STDEV.P(Table2[Sharpe Ratio])</f>
        <v>-0.67578171832306211</v>
      </c>
      <c r="AR4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4">
        <f>_xlfn.RANK.AVG(Table2[[#This Row],[1Y Return vs Nifty Z-Score]],Table2[1Y Return vs Nifty Z-Score])</f>
        <v>448</v>
      </c>
      <c r="AT454">
        <f>_xlfn.RANK.AVG(Table2[[#This Row],[6M Return vs Nifty Z-Score]],Table2[6M Return vs Nifty Z-Score])</f>
        <v>346</v>
      </c>
      <c r="AU454">
        <f>_xlfn.RANK.AVG(Table2[[#This Row],[Sharpe Ratio Z-Score]],Table2[Sharpe Ratio Z-Score])</f>
        <v>509</v>
      </c>
      <c r="AV454">
        <f>(Table2[[#This Row],[Rank 1Y]]+Table2[[#This Row],[Rank 6M]]+Table2[[#This Row],[Rank Sharpe]])/3</f>
        <v>434.33333333333331</v>
      </c>
    </row>
    <row r="455" spans="1:48" x14ac:dyDescent="0.3">
      <c r="A455" t="s">
        <v>1889</v>
      </c>
      <c r="B455" t="s">
        <v>1890</v>
      </c>
      <c r="C455" t="s">
        <v>10610</v>
      </c>
      <c r="D455" t="s">
        <v>290</v>
      </c>
      <c r="E455">
        <v>3813.0568040799999</v>
      </c>
      <c r="F455">
        <v>1378.65</v>
      </c>
      <c r="G455">
        <v>8.1159329143360193</v>
      </c>
      <c r="H455">
        <f>(Table2[[#This Row],[1Y Return vs Nifty]]-AVERAGE(Table2[1Y Return vs Nifty]))/_xlfn.STDEV.P(Table2[1Y Return vs Nifty])</f>
        <v>-0.36743464490437266</v>
      </c>
      <c r="I455">
        <v>-6.1446637465880798</v>
      </c>
      <c r="J455">
        <f>(Table2[[#This Row],[1M Return vs Nifty]]-AVERAGE(Table2[1M Return vs Nifty]))/_xlfn.STDEV.P(Table2[1M Return vs Nifty])</f>
        <v>-0.75494708232827301</v>
      </c>
      <c r="K455">
        <v>-18.951172228147801</v>
      </c>
      <c r="L455">
        <f>(Table2[[#This Row],[6M Return vs Nifty]]-AVERAGE(Table2[6M Return vs Nifty]))/_xlfn.STDEV.P(Table2[6M Return vs Nifty])</f>
        <v>-0.90290974415223924</v>
      </c>
      <c r="M455">
        <v>19.178723045191099</v>
      </c>
      <c r="N455">
        <f>(Table2[[#This Row],[1W Return vs Nifty]]-AVERAGE(Table2[1W Return vs Nifty]))/_xlfn.STDEV.P(Table2[1W Return vs Nifty])</f>
        <v>3.5882505895270178</v>
      </c>
      <c r="O455">
        <v>1340.57</v>
      </c>
      <c r="P455">
        <v>1357.11686611081</v>
      </c>
      <c r="Q455">
        <v>1312.4860444252799</v>
      </c>
      <c r="R455">
        <v>60.382054755733201</v>
      </c>
      <c r="S455" s="2">
        <f>(Table2[[#This Row],[Close Price]]-Table2[[#This Row],[20D EMA]])/Table2[[#This Row],[20D EMA]]</f>
        <v>2.8405827371938919E-2</v>
      </c>
      <c r="T455" s="2">
        <f>(Table2[[#This Row],[Close Price]]-Table2[[#This Row],[50D EMA]])/Table2[[#This Row],[50D EMA]]</f>
        <v>1.586682357791281E-2</v>
      </c>
      <c r="U455" s="2">
        <f>(Table2[[#This Row],[Close Price]]-Table2[[#This Row],[200D EMA]])/Table2[[#This Row],[200D EMA]]</f>
        <v>5.041116883165981E-2</v>
      </c>
      <c r="V455">
        <v>2.6781951012039098</v>
      </c>
      <c r="W455">
        <v>1369.9</v>
      </c>
      <c r="X455">
        <v>1435</v>
      </c>
      <c r="Y455">
        <v>1168</v>
      </c>
      <c r="Z455">
        <v>1574</v>
      </c>
      <c r="AA455">
        <v>1139.55</v>
      </c>
      <c r="AB455">
        <v>1628</v>
      </c>
      <c r="AC455" s="2">
        <f>(Table2[[#This Row],[Close Price]]/Table2[[#This Row],[Day Low]])-1</f>
        <v>6.3873275421564291E-3</v>
      </c>
      <c r="AD455" s="2">
        <f>(Table2[[#This Row],[Day High]]/Table2[[#This Row],[Close Price]])-1</f>
        <v>4.0873318101040779E-2</v>
      </c>
      <c r="AE455" s="2">
        <f>(Table2[[#This Row],[Close Price]]/Table2[[#This Row],[Current Week Low]])-1</f>
        <v>0.18035102739726039</v>
      </c>
      <c r="AF455" s="2">
        <f>(Table2[[#This Row],[Current Week High]]/Table2[[#This Row],[Close Price]])-1</f>
        <v>0.14169658724114154</v>
      </c>
      <c r="AG455" s="2">
        <f>(Table2[[#This Row],[Close Price]]/Table2[[#This Row],[Current Month Low]])-1</f>
        <v>0.20981966565749643</v>
      </c>
      <c r="AH455" s="2">
        <f>(Table2[[#This Row],[Current Month High]]/Table2[[#This Row],[Close Price]])-1</f>
        <v>0.18086533928118076</v>
      </c>
      <c r="AI455">
        <v>32.227178761832199</v>
      </c>
      <c r="AJ455">
        <v>43.3108108108108</v>
      </c>
      <c r="AK455" t="str">
        <f>IF(AND(Table2[[#This Row],[20D EMA]]&gt;Table2[[#This Row],[50D EMA]],Table2[[#This Row],[50D EMA]]&gt;Table2[[#This Row],[200D EMA]]),"Uptrend","Downtrend/NoTrend")</f>
        <v>Downtrend/NoTrend</v>
      </c>
      <c r="AL455">
        <v>-0.05</v>
      </c>
      <c r="AM455" t="s">
        <v>10655</v>
      </c>
      <c r="AN455">
        <v>14.87</v>
      </c>
      <c r="AO455" t="s">
        <v>10656</v>
      </c>
      <c r="AP455">
        <v>8.4726004372316005E-2</v>
      </c>
      <c r="AQ455">
        <f>(Table2[[#This Row],[Sharpe Ratio]]-AVERAGE(Table2[Sharpe Ratio]))/_xlfn.STDEV.P(Table2[Sharpe Ratio])</f>
        <v>0.21076842545619412</v>
      </c>
      <c r="AR4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5">
        <f>_xlfn.RANK.AVG(Table2[[#This Row],[1Y Return vs Nifty Z-Score]],Table2[1Y Return vs Nifty Z-Score])</f>
        <v>407</v>
      </c>
      <c r="AT455">
        <f>_xlfn.RANK.AVG(Table2[[#This Row],[6M Return vs Nifty Z-Score]],Table2[6M Return vs Nifty Z-Score])</f>
        <v>618</v>
      </c>
      <c r="AU455">
        <f>_xlfn.RANK.AVG(Table2[[#This Row],[Sharpe Ratio Z-Score]],Table2[Sharpe Ratio Z-Score])</f>
        <v>283</v>
      </c>
      <c r="AV455">
        <f>(Table2[[#This Row],[Rank 1Y]]+Table2[[#This Row],[Rank 6M]]+Table2[[#This Row],[Rank Sharpe]])/3</f>
        <v>436</v>
      </c>
    </row>
    <row r="456" spans="1:48" x14ac:dyDescent="0.3">
      <c r="A456" t="s">
        <v>187</v>
      </c>
      <c r="B456" t="s">
        <v>188</v>
      </c>
      <c r="C456" t="s">
        <v>10613</v>
      </c>
      <c r="D456" t="s">
        <v>119</v>
      </c>
      <c r="E456">
        <v>140590.00700928</v>
      </c>
      <c r="F456">
        <v>5792.65</v>
      </c>
      <c r="G456">
        <v>0.70556511690259005</v>
      </c>
      <c r="H456">
        <f>(Table2[[#This Row],[1Y Return vs Nifty]]-AVERAGE(Table2[1Y Return vs Nifty]))/_xlfn.STDEV.P(Table2[1Y Return vs Nifty])</f>
        <v>-0.48298187580440954</v>
      </c>
      <c r="I456">
        <v>-2.2727315572026798</v>
      </c>
      <c r="J456">
        <f>(Table2[[#This Row],[1M Return vs Nifty]]-AVERAGE(Table2[1M Return vs Nifty]))/_xlfn.STDEV.P(Table2[1M Return vs Nifty])</f>
        <v>-0.42282059528259797</v>
      </c>
      <c r="K456">
        <v>5.5947643252757002</v>
      </c>
      <c r="L456">
        <f>(Table2[[#This Row],[6M Return vs Nifty]]-AVERAGE(Table2[6M Return vs Nifty]))/_xlfn.STDEV.P(Table2[6M Return vs Nifty])</f>
        <v>-7.0611630517809595E-2</v>
      </c>
      <c r="M456">
        <v>1.83084925489276</v>
      </c>
      <c r="N456">
        <f>(Table2[[#This Row],[1W Return vs Nifty]]-AVERAGE(Table2[1W Return vs Nifty]))/_xlfn.STDEV.P(Table2[1W Return vs Nifty])</f>
        <v>-0.21618412892821962</v>
      </c>
      <c r="O456">
        <v>5758.01</v>
      </c>
      <c r="P456">
        <v>5641.9429201249704</v>
      </c>
      <c r="Q456">
        <v>5207.2210730697698</v>
      </c>
      <c r="R456">
        <v>64.548724329011606</v>
      </c>
      <c r="S456" s="2">
        <f>(Table2[[#This Row],[Close Price]]-Table2[[#This Row],[20D EMA]])/Table2[[#This Row],[20D EMA]]</f>
        <v>6.0159673220434523E-3</v>
      </c>
      <c r="T456" s="2">
        <f>(Table2[[#This Row],[Close Price]]-Table2[[#This Row],[50D EMA]])/Table2[[#This Row],[50D EMA]]</f>
        <v>2.6711911483090829E-2</v>
      </c>
      <c r="U456" s="2">
        <f>(Table2[[#This Row],[Close Price]]-Table2[[#This Row],[200D EMA]])/Table2[[#This Row],[200D EMA]]</f>
        <v>0.11242636306683765</v>
      </c>
      <c r="V456">
        <v>0.65973738077174604</v>
      </c>
      <c r="W456">
        <v>5784.35</v>
      </c>
      <c r="X456">
        <v>5850</v>
      </c>
      <c r="Y456">
        <v>5718.1</v>
      </c>
      <c r="Z456">
        <v>5858</v>
      </c>
      <c r="AA456">
        <v>5594.15</v>
      </c>
      <c r="AB456">
        <v>5924.8</v>
      </c>
      <c r="AC456" s="2">
        <f>(Table2[[#This Row],[Close Price]]/Table2[[#This Row],[Day Low]])-1</f>
        <v>1.4349062556724412E-3</v>
      </c>
      <c r="AD456" s="2">
        <f>(Table2[[#This Row],[Day High]]/Table2[[#This Row],[Close Price]])-1</f>
        <v>9.9004773290289894E-3</v>
      </c>
      <c r="AE456" s="2">
        <f>(Table2[[#This Row],[Close Price]]/Table2[[#This Row],[Current Week Low]])-1</f>
        <v>1.3037547437085628E-2</v>
      </c>
      <c r="AF456" s="2">
        <f>(Table2[[#This Row],[Current Week High]]/Table2[[#This Row],[Close Price]])-1</f>
        <v>1.128153781084662E-2</v>
      </c>
      <c r="AG456" s="2">
        <f>(Table2[[#This Row],[Close Price]]/Table2[[#This Row],[Current Month Low]])-1</f>
        <v>3.5483496152230565E-2</v>
      </c>
      <c r="AH456" s="2">
        <f>(Table2[[#This Row],[Current Month High]]/Table2[[#This Row],[Close Price]])-1</f>
        <v>2.2813392834022617E-2</v>
      </c>
      <c r="AI456">
        <v>3.6658524164242698</v>
      </c>
      <c r="AJ456">
        <v>33.234813809600404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-0.05</v>
      </c>
      <c r="AM456" t="s">
        <v>10655</v>
      </c>
      <c r="AN456">
        <v>-1.06</v>
      </c>
      <c r="AO456" t="s">
        <v>10655</v>
      </c>
      <c r="AP456">
        <v>1.3683252143354E-2</v>
      </c>
      <c r="AQ456">
        <f>(Table2[[#This Row],[Sharpe Ratio]]-AVERAGE(Table2[Sharpe Ratio]))/_xlfn.STDEV.P(Table2[Sharpe Ratio])</f>
        <v>-0.60718061614151986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-1.7997788466745563</v>
      </c>
      <c r="AS456">
        <f>_xlfn.RANK.AVG(Table2[[#This Row],[1Y Return vs Nifty Z-Score]],Table2[1Y Return vs Nifty Z-Score])</f>
        <v>469</v>
      </c>
      <c r="AT456">
        <f>_xlfn.RANK.AVG(Table2[[#This Row],[6M Return vs Nifty Z-Score]],Table2[6M Return vs Nifty Z-Score])</f>
        <v>337</v>
      </c>
      <c r="AU456">
        <f>_xlfn.RANK.AVG(Table2[[#This Row],[Sharpe Ratio Z-Score]],Table2[Sharpe Ratio Z-Score])</f>
        <v>503</v>
      </c>
      <c r="AV456">
        <f>(Table2[[#This Row],[Rank 1Y]]+Table2[[#This Row],[Rank 6M]]+Table2[[#This Row],[Rank Sharpe]])/3</f>
        <v>436.33333333333331</v>
      </c>
    </row>
    <row r="457" spans="1:48" x14ac:dyDescent="0.3">
      <c r="A457" t="s">
        <v>562</v>
      </c>
      <c r="B457" t="s">
        <v>563</v>
      </c>
      <c r="C457" t="s">
        <v>10615</v>
      </c>
      <c r="D457" t="s">
        <v>51</v>
      </c>
      <c r="E457">
        <v>35593.433264309999</v>
      </c>
      <c r="F457">
        <v>1386.75</v>
      </c>
      <c r="G457">
        <v>30.4504404504398</v>
      </c>
      <c r="H457">
        <f>(Table2[[#This Row],[1Y Return vs Nifty]]-AVERAGE(Table2[1Y Return vs Nifty]))/_xlfn.STDEV.P(Table2[1Y Return vs Nifty])</f>
        <v>-1.9180608147031642E-2</v>
      </c>
      <c r="I457">
        <v>13.826341048359099</v>
      </c>
      <c r="J457">
        <f>(Table2[[#This Row],[1M Return vs Nifty]]-AVERAGE(Table2[1M Return vs Nifty]))/_xlfn.STDEV.P(Table2[1M Return vs Nifty])</f>
        <v>0.95812518776512245</v>
      </c>
      <c r="K457">
        <v>2.13066897835344</v>
      </c>
      <c r="L457">
        <f>(Table2[[#This Row],[6M Return vs Nifty]]-AVERAGE(Table2[6M Return vs Nifty]))/_xlfn.STDEV.P(Table2[6M Return vs Nifty])</f>
        <v>-0.18807139891646452</v>
      </c>
      <c r="M457">
        <v>2.8463137680082902</v>
      </c>
      <c r="N457">
        <f>(Table2[[#This Row],[1W Return vs Nifty]]-AVERAGE(Table2[1W Return vs Nifty]))/_xlfn.STDEV.P(Table2[1W Return vs Nifty])</f>
        <v>6.5099312059086921E-3</v>
      </c>
      <c r="O457">
        <v>1341.12</v>
      </c>
      <c r="P457">
        <v>1286.5898262368401</v>
      </c>
      <c r="Q457">
        <v>1182.1465298166199</v>
      </c>
      <c r="R457">
        <v>70.461950923985</v>
      </c>
      <c r="S457" s="2">
        <f>(Table2[[#This Row],[Close Price]]-Table2[[#This Row],[20D EMA]])/Table2[[#This Row],[20D EMA]]</f>
        <v>3.4023801002147545E-2</v>
      </c>
      <c r="T457" s="2">
        <f>(Table2[[#This Row],[Close Price]]-Table2[[#This Row],[50D EMA]])/Table2[[#This Row],[50D EMA]]</f>
        <v>7.7849343839535456E-2</v>
      </c>
      <c r="U457" s="2">
        <f>(Table2[[#This Row],[Close Price]]-Table2[[#This Row],[200D EMA]])/Table2[[#This Row],[200D EMA]]</f>
        <v>0.17307792648608383</v>
      </c>
      <c r="V457">
        <v>1.0690213267314901</v>
      </c>
      <c r="W457">
        <v>1377.05</v>
      </c>
      <c r="X457">
        <v>1407.75</v>
      </c>
      <c r="Y457">
        <v>1338.05</v>
      </c>
      <c r="Z457">
        <v>1430.05</v>
      </c>
      <c r="AA457">
        <v>1276.05</v>
      </c>
      <c r="AB457">
        <v>1430.05</v>
      </c>
      <c r="AC457" s="2">
        <f>(Table2[[#This Row],[Close Price]]/Table2[[#This Row],[Day Low]])-1</f>
        <v>7.0440434261647145E-3</v>
      </c>
      <c r="AD457" s="2">
        <f>(Table2[[#This Row],[Day High]]/Table2[[#This Row],[Close Price]])-1</f>
        <v>1.5143320713899344E-2</v>
      </c>
      <c r="AE457" s="2">
        <f>(Table2[[#This Row],[Close Price]]/Table2[[#This Row],[Current Week Low]])-1</f>
        <v>3.6396248271738818E-2</v>
      </c>
      <c r="AF457" s="2">
        <f>(Table2[[#This Row],[Current Week High]]/Table2[[#This Row],[Close Price]])-1</f>
        <v>3.1224085091040132E-2</v>
      </c>
      <c r="AG457" s="2">
        <f>(Table2[[#This Row],[Close Price]]/Table2[[#This Row],[Current Month Low]])-1</f>
        <v>8.675208651698596E-2</v>
      </c>
      <c r="AH457" s="2">
        <f>(Table2[[#This Row],[Current Month High]]/Table2[[#This Row],[Close Price]])-1</f>
        <v>3.1224085091040132E-2</v>
      </c>
      <c r="AI457">
        <v>3.1224085091040101</v>
      </c>
      <c r="AJ457">
        <v>61.852240896358502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0</v>
      </c>
      <c r="AM457" t="s">
        <v>10657</v>
      </c>
      <c r="AN457">
        <v>5.1100000000000003</v>
      </c>
      <c r="AO457" t="s">
        <v>10656</v>
      </c>
      <c r="AP457">
        <v>-2.8406426743686999E-2</v>
      </c>
      <c r="AQ457">
        <f>(Table2[[#This Row],[Sharpe Ratio]]-AVERAGE(Table2[Sharpe Ratio]))/_xlfn.STDEV.P(Table2[Sharpe Ratio])</f>
        <v>-1.0917791350144386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-0.33439602310690353</v>
      </c>
      <c r="AS457">
        <f>_xlfn.RANK.AVG(Table2[[#This Row],[1Y Return vs Nifty Z-Score]],Table2[1Y Return vs Nifty Z-Score])</f>
        <v>299</v>
      </c>
      <c r="AT457">
        <f>_xlfn.RANK.AVG(Table2[[#This Row],[6M Return vs Nifty Z-Score]],Table2[6M Return vs Nifty Z-Score])</f>
        <v>379</v>
      </c>
      <c r="AU457">
        <f>_xlfn.RANK.AVG(Table2[[#This Row],[Sharpe Ratio Z-Score]],Table2[Sharpe Ratio Z-Score])</f>
        <v>633</v>
      </c>
      <c r="AV457">
        <f>(Table2[[#This Row],[Rank 1Y]]+Table2[[#This Row],[Rank 6M]]+Table2[[#This Row],[Rank Sharpe]])/3</f>
        <v>437</v>
      </c>
    </row>
    <row r="458" spans="1:48" x14ac:dyDescent="0.3">
      <c r="A458" t="s">
        <v>669</v>
      </c>
      <c r="B458" t="s">
        <v>670</v>
      </c>
      <c r="C458" t="s">
        <v>10622</v>
      </c>
      <c r="D458" t="s">
        <v>263</v>
      </c>
      <c r="E458">
        <v>27337.875199999999</v>
      </c>
      <c r="F458">
        <v>2473.4499999999998</v>
      </c>
      <c r="G458">
        <v>-18.870022574344802</v>
      </c>
      <c r="H458">
        <f>(Table2[[#This Row],[1Y Return vs Nifty]]-AVERAGE(Table2[1Y Return vs Nifty]))/_xlfn.STDEV.P(Table2[1Y Return vs Nifty])</f>
        <v>-0.78821705613485005</v>
      </c>
      <c r="I458">
        <v>-4.4641920021596997</v>
      </c>
      <c r="J458">
        <f>(Table2[[#This Row],[1M Return vs Nifty]]-AVERAGE(Table2[1M Return vs Nifty]))/_xlfn.STDEV.P(Table2[1M Return vs Nifty])</f>
        <v>-0.61079962577245239</v>
      </c>
      <c r="K458">
        <v>3.6194584359574198</v>
      </c>
      <c r="L458">
        <f>(Table2[[#This Row],[6M Return vs Nifty]]-AVERAGE(Table2[6M Return vs Nifty]))/_xlfn.STDEV.P(Table2[6M Return vs Nifty])</f>
        <v>-0.13758985976371241</v>
      </c>
      <c r="M458">
        <v>0.79979270300453498</v>
      </c>
      <c r="N458">
        <f>(Table2[[#This Row],[1W Return vs Nifty]]-AVERAGE(Table2[1W Return vs Nifty]))/_xlfn.STDEV.P(Table2[1W Return vs Nifty])</f>
        <v>-0.4422975645060126</v>
      </c>
      <c r="O458">
        <v>2491.38</v>
      </c>
      <c r="P458">
        <v>2527.7471889898902</v>
      </c>
      <c r="Q458">
        <v>2351.2950361592598</v>
      </c>
      <c r="R458">
        <v>49.690245999539698</v>
      </c>
      <c r="S458" s="2">
        <f>(Table2[[#This Row],[Close Price]]-Table2[[#This Row],[20D EMA]])/Table2[[#This Row],[20D EMA]]</f>
        <v>-7.1968146167988387E-3</v>
      </c>
      <c r="T458" s="2">
        <f>(Table2[[#This Row],[Close Price]]-Table2[[#This Row],[50D EMA]])/Table2[[#This Row],[50D EMA]]</f>
        <v>-2.1480466569755351E-2</v>
      </c>
      <c r="U458" s="2">
        <f>(Table2[[#This Row],[Close Price]]-Table2[[#This Row],[200D EMA]])/Table2[[#This Row],[200D EMA]]</f>
        <v>5.1952205895979334E-2</v>
      </c>
      <c r="V458">
        <v>0.49021454221577698</v>
      </c>
      <c r="W458">
        <v>2442</v>
      </c>
      <c r="X458">
        <v>2490.75</v>
      </c>
      <c r="Y458">
        <v>2420.3000000000002</v>
      </c>
      <c r="Z458">
        <v>2509</v>
      </c>
      <c r="AA458">
        <v>2367.8000000000002</v>
      </c>
      <c r="AB458">
        <v>2615</v>
      </c>
      <c r="AC458" s="2">
        <f>(Table2[[#This Row],[Close Price]]/Table2[[#This Row],[Day Low]])-1</f>
        <v>1.2878787878787712E-2</v>
      </c>
      <c r="AD458" s="2">
        <f>(Table2[[#This Row],[Day High]]/Table2[[#This Row],[Close Price]])-1</f>
        <v>6.9942792455881531E-3</v>
      </c>
      <c r="AE458" s="2">
        <f>(Table2[[#This Row],[Close Price]]/Table2[[#This Row],[Current Week Low]])-1</f>
        <v>2.1960087592447053E-2</v>
      </c>
      <c r="AF458" s="2">
        <f>(Table2[[#This Row],[Current Week High]]/Table2[[#This Row],[Close Price]])-1</f>
        <v>1.4372637409286737E-2</v>
      </c>
      <c r="AG458" s="2">
        <f>(Table2[[#This Row],[Close Price]]/Table2[[#This Row],[Current Month Low]])-1</f>
        <v>4.4619477996452162E-2</v>
      </c>
      <c r="AH458" s="2">
        <f>(Table2[[#This Row],[Current Month High]]/Table2[[#This Row],[Close Price]])-1</f>
        <v>5.7227758798439554E-2</v>
      </c>
      <c r="AI458">
        <v>19.670905011219102</v>
      </c>
      <c r="AJ458">
        <v>31.903263651877101</v>
      </c>
      <c r="AK458" t="str">
        <f>IF(AND(Table2[[#This Row],[20D EMA]]&gt;Table2[[#This Row],[50D EMA]],Table2[[#This Row],[50D EMA]]&gt;Table2[[#This Row],[200D EMA]]),"Uptrend","Downtrend/NoTrend")</f>
        <v>Downtrend/NoTrend</v>
      </c>
      <c r="AL458">
        <v>-0.13</v>
      </c>
      <c r="AM458" t="s">
        <v>10655</v>
      </c>
      <c r="AN458">
        <v>2.58</v>
      </c>
      <c r="AO458" t="s">
        <v>10656</v>
      </c>
      <c r="AP458">
        <v>6.7401610532602005E-2</v>
      </c>
      <c r="AQ458">
        <f>(Table2[[#This Row],[Sharpe Ratio]]-AVERAGE(Table2[Sharpe Ratio]))/_xlfn.STDEV.P(Table2[Sharpe Ratio])</f>
        <v>1.1304428174870731E-2</v>
      </c>
      <c r="AR4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8">
        <f>_xlfn.RANK.AVG(Table2[[#This Row],[1Y Return vs Nifty Z-Score]],Table2[1Y Return vs Nifty Z-Score])</f>
        <v>602</v>
      </c>
      <c r="AT458">
        <f>_xlfn.RANK.AVG(Table2[[#This Row],[6M Return vs Nifty Z-Score]],Table2[6M Return vs Nifty Z-Score])</f>
        <v>356</v>
      </c>
      <c r="AU458">
        <f>_xlfn.RANK.AVG(Table2[[#This Row],[Sharpe Ratio Z-Score]],Table2[Sharpe Ratio Z-Score])</f>
        <v>355</v>
      </c>
      <c r="AV458">
        <f>(Table2[[#This Row],[Rank 1Y]]+Table2[[#This Row],[Rank 6M]]+Table2[[#This Row],[Rank Sharpe]])/3</f>
        <v>437.66666666666669</v>
      </c>
    </row>
    <row r="459" spans="1:48" x14ac:dyDescent="0.3">
      <c r="A459" t="s">
        <v>2065</v>
      </c>
      <c r="B459" t="s">
        <v>2066</v>
      </c>
      <c r="C459" t="s">
        <v>10616</v>
      </c>
      <c r="D459" t="s">
        <v>263</v>
      </c>
      <c r="E459">
        <v>3061.7849339999998</v>
      </c>
      <c r="F459">
        <v>313.8</v>
      </c>
      <c r="G459">
        <v>-0.491580059389637</v>
      </c>
      <c r="H459">
        <f>(Table2[[#This Row],[1Y Return vs Nifty]]-AVERAGE(Table2[1Y Return vs Nifty]))/_xlfn.STDEV.P(Table2[1Y Return vs Nifty])</f>
        <v>-0.50164853498883122</v>
      </c>
      <c r="I459">
        <v>-3.9958860704201702</v>
      </c>
      <c r="J459">
        <f>(Table2[[#This Row],[1M Return vs Nifty]]-AVERAGE(Table2[1M Return vs Nifty]))/_xlfn.STDEV.P(Table2[1M Return vs Nifty])</f>
        <v>-0.57062929314170707</v>
      </c>
      <c r="K459">
        <v>-14.2986446089664</v>
      </c>
      <c r="L459">
        <f>(Table2[[#This Row],[6M Return vs Nifty]]-AVERAGE(Table2[6M Return vs Nifty]))/_xlfn.STDEV.P(Table2[6M Return vs Nifty])</f>
        <v>-0.74515288070362562</v>
      </c>
      <c r="M459">
        <v>3.7488010109388998</v>
      </c>
      <c r="N459">
        <f>(Table2[[#This Row],[1W Return vs Nifty]]-AVERAGE(Table2[1W Return vs Nifty]))/_xlfn.STDEV.P(Table2[1W Return vs Nifty])</f>
        <v>0.20442777643996204</v>
      </c>
      <c r="O459">
        <v>316.86</v>
      </c>
      <c r="P459">
        <v>321.59277047093798</v>
      </c>
      <c r="Q459">
        <v>305.222178717931</v>
      </c>
      <c r="R459">
        <v>51.028943193084203</v>
      </c>
      <c r="S459" s="2">
        <f>(Table2[[#This Row],[Close Price]]-Table2[[#This Row],[20D EMA]])/Table2[[#This Row],[20D EMA]]</f>
        <v>-9.6572618822192841E-3</v>
      </c>
      <c r="T459" s="2">
        <f>(Table2[[#This Row],[Close Price]]-Table2[[#This Row],[50D EMA]])/Table2[[#This Row],[50D EMA]]</f>
        <v>-2.4231796192203867E-2</v>
      </c>
      <c r="U459" s="2">
        <f>(Table2[[#This Row],[Close Price]]-Table2[[#This Row],[200D EMA]])/Table2[[#This Row],[200D EMA]]</f>
        <v>2.8103532050323725E-2</v>
      </c>
      <c r="V459">
        <v>0.354840330353272</v>
      </c>
      <c r="W459">
        <v>313</v>
      </c>
      <c r="X459">
        <v>318.64999999999998</v>
      </c>
      <c r="Y459">
        <v>308.39999999999998</v>
      </c>
      <c r="Z459">
        <v>322</v>
      </c>
      <c r="AA459">
        <v>297.10000000000002</v>
      </c>
      <c r="AB459">
        <v>335.6</v>
      </c>
      <c r="AC459" s="2">
        <f>(Table2[[#This Row],[Close Price]]/Table2[[#This Row],[Day Low]])-1</f>
        <v>2.5559105431309792E-3</v>
      </c>
      <c r="AD459" s="2">
        <f>(Table2[[#This Row],[Day High]]/Table2[[#This Row],[Close Price]])-1</f>
        <v>1.5455704270235682E-2</v>
      </c>
      <c r="AE459" s="2">
        <f>(Table2[[#This Row],[Close Price]]/Table2[[#This Row],[Current Week Low]])-1</f>
        <v>1.7509727626459304E-2</v>
      </c>
      <c r="AF459" s="2">
        <f>(Table2[[#This Row],[Current Week High]]/Table2[[#This Row],[Close Price]])-1</f>
        <v>2.6131293817718282E-2</v>
      </c>
      <c r="AG459" s="2">
        <f>(Table2[[#This Row],[Close Price]]/Table2[[#This Row],[Current Month Low]])-1</f>
        <v>5.621003029283056E-2</v>
      </c>
      <c r="AH459" s="2">
        <f>(Table2[[#This Row],[Current Month High]]/Table2[[#This Row],[Close Price]])-1</f>
        <v>6.9471000637348679E-2</v>
      </c>
      <c r="AI459">
        <v>27.963671128106999</v>
      </c>
      <c r="AJ459">
        <v>33.588761174967999</v>
      </c>
      <c r="AK459" t="str">
        <f>IF(AND(Table2[[#This Row],[20D EMA]]&gt;Table2[[#This Row],[50D EMA]],Table2[[#This Row],[50D EMA]]&gt;Table2[[#This Row],[200D EMA]]),"Uptrend","Downtrend/NoTrend")</f>
        <v>Downtrend/NoTrend</v>
      </c>
      <c r="AL459">
        <v>-0.05</v>
      </c>
      <c r="AM459" t="s">
        <v>10655</v>
      </c>
      <c r="AN459">
        <v>1.1299999999999999</v>
      </c>
      <c r="AO459" t="s">
        <v>10656</v>
      </c>
      <c r="AP459">
        <v>8.973185447484E-2</v>
      </c>
      <c r="AQ459">
        <f>(Table2[[#This Row],[Sharpe Ratio]]-AVERAGE(Table2[Sharpe Ratio]))/_xlfn.STDEV.P(Table2[Sharpe Ratio])</f>
        <v>0.26840316179840612</v>
      </c>
      <c r="AR4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9">
        <f>_xlfn.RANK.AVG(Table2[[#This Row],[1Y Return vs Nifty Z-Score]],Table2[1Y Return vs Nifty Z-Score])</f>
        <v>477</v>
      </c>
      <c r="AT459">
        <f>_xlfn.RANK.AVG(Table2[[#This Row],[6M Return vs Nifty Z-Score]],Table2[6M Return vs Nifty Z-Score])</f>
        <v>566</v>
      </c>
      <c r="AU459">
        <f>_xlfn.RANK.AVG(Table2[[#This Row],[Sharpe Ratio Z-Score]],Table2[Sharpe Ratio Z-Score])</f>
        <v>270</v>
      </c>
      <c r="AV459">
        <f>(Table2[[#This Row],[Rank 1Y]]+Table2[[#This Row],[Rank 6M]]+Table2[[#This Row],[Rank Sharpe]])/3</f>
        <v>437.66666666666669</v>
      </c>
    </row>
    <row r="460" spans="1:48" x14ac:dyDescent="0.3">
      <c r="A460" t="s">
        <v>173</v>
      </c>
      <c r="B460" t="s">
        <v>174</v>
      </c>
      <c r="C460" t="s">
        <v>6589</v>
      </c>
      <c r="D460" t="s">
        <v>80</v>
      </c>
      <c r="E460">
        <v>155620.14134003999</v>
      </c>
      <c r="F460">
        <v>633.6</v>
      </c>
      <c r="G460">
        <v>12.1101511156408</v>
      </c>
      <c r="H460">
        <f>(Table2[[#This Row],[1Y Return vs Nifty]]-AVERAGE(Table2[1Y Return vs Nifty]))/_xlfn.STDEV.P(Table2[1Y Return vs Nifty])</f>
        <v>-0.30515422031719619</v>
      </c>
      <c r="I460">
        <v>-9.5742964570131104</v>
      </c>
      <c r="J460">
        <f>(Table2[[#This Row],[1M Return vs Nifty]]-AVERAGE(Table2[1M Return vs Nifty]))/_xlfn.STDEV.P(Table2[1M Return vs Nifty])</f>
        <v>-1.0491340174954431</v>
      </c>
      <c r="K460">
        <v>-6.6687205142335104</v>
      </c>
      <c r="L460">
        <f>(Table2[[#This Row],[6M Return vs Nifty]]-AVERAGE(Table2[6M Return vs Nifty]))/_xlfn.STDEV.P(Table2[6M Return vs Nifty])</f>
        <v>-0.48643912507247777</v>
      </c>
      <c r="M460">
        <v>-0.174182302374145</v>
      </c>
      <c r="N460">
        <f>(Table2[[#This Row],[1W Return vs Nifty]]-AVERAGE(Table2[1W Return vs Nifty]))/_xlfn.STDEV.P(Table2[1W Return vs Nifty])</f>
        <v>-0.65589286558795301</v>
      </c>
      <c r="O460">
        <v>642.47</v>
      </c>
      <c r="P460">
        <v>648.99990210689703</v>
      </c>
      <c r="Q460">
        <v>593.27004363092203</v>
      </c>
      <c r="R460">
        <v>43.148014928482503</v>
      </c>
      <c r="S460" s="2">
        <f>(Table2[[#This Row],[Close Price]]-Table2[[#This Row],[20D EMA]])/Table2[[#This Row],[20D EMA]]</f>
        <v>-1.3806092113250431E-2</v>
      </c>
      <c r="T460" s="2">
        <f>(Table2[[#This Row],[Close Price]]-Table2[[#This Row],[50D EMA]])/Table2[[#This Row],[50D EMA]]</f>
        <v>-2.3728666301648344E-2</v>
      </c>
      <c r="U460" s="2">
        <f>(Table2[[#This Row],[Close Price]]-Table2[[#This Row],[200D EMA]])/Table2[[#This Row],[200D EMA]]</f>
        <v>6.7979087773000005E-2</v>
      </c>
      <c r="V460">
        <v>0.786441764923685</v>
      </c>
      <c r="W460">
        <v>631.6</v>
      </c>
      <c r="X460">
        <v>660</v>
      </c>
      <c r="Y460">
        <v>622.45000000000005</v>
      </c>
      <c r="Z460">
        <v>660</v>
      </c>
      <c r="AA460">
        <v>617.5</v>
      </c>
      <c r="AB460">
        <v>681</v>
      </c>
      <c r="AC460" s="2">
        <f>(Table2[[#This Row],[Close Price]]/Table2[[#This Row],[Day Low]])-1</f>
        <v>3.1665611146294292E-3</v>
      </c>
      <c r="AD460" s="2">
        <f>(Table2[[#This Row],[Day High]]/Table2[[#This Row],[Close Price]])-1</f>
        <v>4.1666666666666519E-2</v>
      </c>
      <c r="AE460" s="2">
        <f>(Table2[[#This Row],[Close Price]]/Table2[[#This Row],[Current Week Low]])-1</f>
        <v>1.7913085388384653E-2</v>
      </c>
      <c r="AF460" s="2">
        <f>(Table2[[#This Row],[Current Week High]]/Table2[[#This Row],[Close Price]])-1</f>
        <v>4.1666666666666519E-2</v>
      </c>
      <c r="AG460" s="2">
        <f>(Table2[[#This Row],[Close Price]]/Table2[[#This Row],[Current Month Low]])-1</f>
        <v>2.6072874493927145E-2</v>
      </c>
      <c r="AH460" s="2">
        <f>(Table2[[#This Row],[Current Month High]]/Table2[[#This Row],[Close Price]])-1</f>
        <v>7.4810606060605966E-2</v>
      </c>
      <c r="AI460">
        <v>11.576704545454501</v>
      </c>
      <c r="AJ460">
        <v>56.812275708451899</v>
      </c>
      <c r="AK460" t="str">
        <f>IF(AND(Table2[[#This Row],[20D EMA]]&gt;Table2[[#This Row],[50D EMA]],Table2[[#This Row],[50D EMA]]&gt;Table2[[#This Row],[200D EMA]]),"Uptrend","Downtrend/NoTrend")</f>
        <v>Downtrend/NoTrend</v>
      </c>
      <c r="AL460">
        <v>0</v>
      </c>
      <c r="AM460" t="s">
        <v>10657</v>
      </c>
      <c r="AN460">
        <v>1.29</v>
      </c>
      <c r="AO460" t="s">
        <v>10656</v>
      </c>
      <c r="AP460">
        <v>3.2933361457653E-2</v>
      </c>
      <c r="AQ460">
        <f>(Table2[[#This Row],[Sharpe Ratio]]-AVERAGE(Table2[Sharpe Ratio]))/_xlfn.STDEV.P(Table2[Sharpe Ratio])</f>
        <v>-0.38554493945016727</v>
      </c>
      <c r="AR4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0">
        <f>_xlfn.RANK.AVG(Table2[[#This Row],[1Y Return vs Nifty Z-Score]],Table2[1Y Return vs Nifty Z-Score])</f>
        <v>384</v>
      </c>
      <c r="AT460">
        <f>_xlfn.RANK.AVG(Table2[[#This Row],[6M Return vs Nifty Z-Score]],Table2[6M Return vs Nifty Z-Score])</f>
        <v>486</v>
      </c>
      <c r="AU460">
        <f>_xlfn.RANK.AVG(Table2[[#This Row],[Sharpe Ratio Z-Score]],Table2[Sharpe Ratio Z-Score])</f>
        <v>445</v>
      </c>
      <c r="AV460">
        <f>(Table2[[#This Row],[Rank 1Y]]+Table2[[#This Row],[Rank 6M]]+Table2[[#This Row],[Rank Sharpe]])/3</f>
        <v>438.33333333333331</v>
      </c>
    </row>
    <row r="461" spans="1:48" x14ac:dyDescent="0.3">
      <c r="A461" t="s">
        <v>1248</v>
      </c>
      <c r="B461" t="s">
        <v>1249</v>
      </c>
      <c r="C461" t="s">
        <v>10611</v>
      </c>
      <c r="D461" t="s">
        <v>545</v>
      </c>
      <c r="E461">
        <v>9331.8372883800002</v>
      </c>
      <c r="F461">
        <v>1054.05</v>
      </c>
      <c r="G461">
        <v>-5.6612441684131802</v>
      </c>
      <c r="H461">
        <f>(Table2[[#This Row],[1Y Return vs Nifty]]-AVERAGE(Table2[1Y Return vs Nifty]))/_xlfn.STDEV.P(Table2[1Y Return vs Nifty])</f>
        <v>-0.58225726977900794</v>
      </c>
      <c r="I461">
        <v>-7.0497641796013299</v>
      </c>
      <c r="J461">
        <f>(Table2[[#This Row],[1M Return vs Nifty]]-AVERAGE(Table2[1M Return vs Nifty]))/_xlfn.STDEV.P(Table2[1M Return vs Nifty])</f>
        <v>-0.8325847610211754</v>
      </c>
      <c r="K461">
        <v>-1.85215459600792</v>
      </c>
      <c r="L461">
        <f>(Table2[[#This Row],[6M Return vs Nifty]]-AVERAGE(Table2[6M Return vs Nifty]))/_xlfn.STDEV.P(Table2[6M Return vs Nifty])</f>
        <v>-0.32312008775605811</v>
      </c>
      <c r="M461">
        <v>2.8390048327963799</v>
      </c>
      <c r="N461">
        <f>(Table2[[#This Row],[1W Return vs Nifty]]-AVERAGE(Table2[1W Return vs Nifty]))/_xlfn.STDEV.P(Table2[1W Return vs Nifty])</f>
        <v>4.9070623349879369E-3</v>
      </c>
      <c r="O461">
        <v>1033.4000000000001</v>
      </c>
      <c r="P461">
        <v>1016.6904747503</v>
      </c>
      <c r="Q461">
        <v>943.39694415657505</v>
      </c>
      <c r="R461">
        <v>58.868699408612898</v>
      </c>
      <c r="S461" s="2">
        <f>(Table2[[#This Row],[Close Price]]-Table2[[#This Row],[20D EMA]])/Table2[[#This Row],[20D EMA]]</f>
        <v>1.9982581768918001E-2</v>
      </c>
      <c r="T461" s="2">
        <f>(Table2[[#This Row],[Close Price]]-Table2[[#This Row],[50D EMA]])/Table2[[#This Row],[50D EMA]]</f>
        <v>3.6746213501090821E-2</v>
      </c>
      <c r="U461" s="2">
        <f>(Table2[[#This Row],[Close Price]]-Table2[[#This Row],[200D EMA]])/Table2[[#This Row],[200D EMA]]</f>
        <v>0.11729214995746254</v>
      </c>
      <c r="V461">
        <v>0.53083258416010903</v>
      </c>
      <c r="W461">
        <v>1042.5</v>
      </c>
      <c r="X461">
        <v>1068.55</v>
      </c>
      <c r="Y461">
        <v>1012.5</v>
      </c>
      <c r="Z461">
        <v>1088.2</v>
      </c>
      <c r="AA461">
        <v>977.15</v>
      </c>
      <c r="AB461">
        <v>1088.2</v>
      </c>
      <c r="AC461" s="2">
        <f>(Table2[[#This Row],[Close Price]]/Table2[[#This Row],[Day Low]])-1</f>
        <v>1.1079136690647529E-2</v>
      </c>
      <c r="AD461" s="2">
        <f>(Table2[[#This Row],[Day High]]/Table2[[#This Row],[Close Price]])-1</f>
        <v>1.375646316588397E-2</v>
      </c>
      <c r="AE461" s="2">
        <f>(Table2[[#This Row],[Close Price]]/Table2[[#This Row],[Current Week Low]])-1</f>
        <v>4.1037037037036983E-2</v>
      </c>
      <c r="AF461" s="2">
        <f>(Table2[[#This Row],[Current Week High]]/Table2[[#This Row],[Close Price]])-1</f>
        <v>3.2398842559650864E-2</v>
      </c>
      <c r="AG461" s="2">
        <f>(Table2[[#This Row],[Close Price]]/Table2[[#This Row],[Current Month Low]])-1</f>
        <v>7.8698255129713957E-2</v>
      </c>
      <c r="AH461" s="2">
        <f>(Table2[[#This Row],[Current Month High]]/Table2[[#This Row],[Close Price]])-1</f>
        <v>3.2398842559650864E-2</v>
      </c>
      <c r="AI461">
        <v>13.3722309188368</v>
      </c>
      <c r="AJ461">
        <v>35.717504667482103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0.16</v>
      </c>
      <c r="AM461" t="s">
        <v>10656</v>
      </c>
      <c r="AN461">
        <v>1.28</v>
      </c>
      <c r="AO461" t="s">
        <v>10656</v>
      </c>
      <c r="AP461">
        <v>5.4906936720426999E-2</v>
      </c>
      <c r="AQ461">
        <f>(Table2[[#This Row],[Sharpe Ratio]]-AVERAGE(Table2[Sharpe Ratio]))/_xlfn.STDEV.P(Table2[Sharpe Ratio])</f>
        <v>-0.13255270220215612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-1.8656077584234096</v>
      </c>
      <c r="AS461">
        <f>_xlfn.RANK.AVG(Table2[[#This Row],[1Y Return vs Nifty Z-Score]],Table2[1Y Return vs Nifty Z-Score])</f>
        <v>515</v>
      </c>
      <c r="AT461">
        <f>_xlfn.RANK.AVG(Table2[[#This Row],[6M Return vs Nifty Z-Score]],Table2[6M Return vs Nifty Z-Score])</f>
        <v>425</v>
      </c>
      <c r="AU461">
        <f>_xlfn.RANK.AVG(Table2[[#This Row],[Sharpe Ratio Z-Score]],Table2[Sharpe Ratio Z-Score])</f>
        <v>376</v>
      </c>
      <c r="AV461">
        <f>(Table2[[#This Row],[Rank 1Y]]+Table2[[#This Row],[Rank 6M]]+Table2[[#This Row],[Rank Sharpe]])/3</f>
        <v>438.66666666666669</v>
      </c>
    </row>
    <row r="462" spans="1:48" x14ac:dyDescent="0.3">
      <c r="A462" t="s">
        <v>1149</v>
      </c>
      <c r="B462" t="s">
        <v>1150</v>
      </c>
      <c r="C462" t="s">
        <v>10615</v>
      </c>
      <c r="D462" t="s">
        <v>281</v>
      </c>
      <c r="E462">
        <v>10759.461049275</v>
      </c>
      <c r="F462">
        <v>2065.25</v>
      </c>
      <c r="G462">
        <v>28.191329460084599</v>
      </c>
      <c r="H462">
        <f>(Table2[[#This Row],[1Y Return vs Nifty]]-AVERAGE(Table2[1Y Return vs Nifty]))/_xlfn.STDEV.P(Table2[1Y Return vs Nifty])</f>
        <v>-5.4406122772876819E-2</v>
      </c>
      <c r="I462">
        <v>1.39221282550188</v>
      </c>
      <c r="J462">
        <f>(Table2[[#This Row],[1M Return vs Nifty]]-AVERAGE(Table2[1M Return vs Nifty]))/_xlfn.STDEV.P(Table2[1M Return vs Nifty])</f>
        <v>-0.10844910231524356</v>
      </c>
      <c r="K462">
        <v>6.3769788804711496</v>
      </c>
      <c r="L462">
        <f>(Table2[[#This Row],[6M Return vs Nifty]]-AVERAGE(Table2[6M Return vs Nifty]))/_xlfn.STDEV.P(Table2[6M Return vs Nifty])</f>
        <v>-4.4088474747011969E-2</v>
      </c>
      <c r="M462">
        <v>3.2407776003686899</v>
      </c>
      <c r="N462">
        <f>(Table2[[#This Row],[1W Return vs Nifty]]-AVERAGE(Table2[1W Return vs Nifty]))/_xlfn.STDEV.P(Table2[1W Return vs Nifty])</f>
        <v>9.3016895526001481E-2</v>
      </c>
      <c r="O462">
        <v>2066.98</v>
      </c>
      <c r="P462">
        <v>2026.9565094111899</v>
      </c>
      <c r="Q462">
        <v>1821.09930418821</v>
      </c>
      <c r="R462">
        <v>57.515440443280198</v>
      </c>
      <c r="S462" s="2">
        <f>(Table2[[#This Row],[Close Price]]-Table2[[#This Row],[20D EMA]])/Table2[[#This Row],[20D EMA]]</f>
        <v>-8.3696987876032581E-4</v>
      </c>
      <c r="T462" s="2">
        <f>(Table2[[#This Row],[Close Price]]-Table2[[#This Row],[50D EMA]])/Table2[[#This Row],[50D EMA]]</f>
        <v>1.8892112589003668E-2</v>
      </c>
      <c r="U462" s="2">
        <f>(Table2[[#This Row],[Close Price]]-Table2[[#This Row],[200D EMA]])/Table2[[#This Row],[200D EMA]]</f>
        <v>0.13406775525655634</v>
      </c>
      <c r="V462">
        <v>0.86582773543735103</v>
      </c>
      <c r="W462">
        <v>2056</v>
      </c>
      <c r="X462">
        <v>2115.6</v>
      </c>
      <c r="Y462">
        <v>2056</v>
      </c>
      <c r="Z462">
        <v>2169.6999999999998</v>
      </c>
      <c r="AA462">
        <v>1965.1</v>
      </c>
      <c r="AB462">
        <v>2169.6999999999998</v>
      </c>
      <c r="AC462" s="2">
        <f>(Table2[[#This Row],[Close Price]]/Table2[[#This Row],[Day Low]])-1</f>
        <v>4.4990272373541806E-3</v>
      </c>
      <c r="AD462" s="2">
        <f>(Table2[[#This Row],[Day High]]/Table2[[#This Row],[Close Price]])-1</f>
        <v>2.4379615058709447E-2</v>
      </c>
      <c r="AE462" s="2">
        <f>(Table2[[#This Row],[Close Price]]/Table2[[#This Row],[Current Week Low]])-1</f>
        <v>4.4990272373541806E-3</v>
      </c>
      <c r="AF462" s="2">
        <f>(Table2[[#This Row],[Current Week High]]/Table2[[#This Row],[Close Price]])-1</f>
        <v>5.0574990921195884E-2</v>
      </c>
      <c r="AG462" s="2">
        <f>(Table2[[#This Row],[Close Price]]/Table2[[#This Row],[Current Month Low]])-1</f>
        <v>5.0964327515139241E-2</v>
      </c>
      <c r="AH462" s="2">
        <f>(Table2[[#This Row],[Current Month High]]/Table2[[#This Row],[Close Price]])-1</f>
        <v>5.0574990921195884E-2</v>
      </c>
      <c r="AI462">
        <v>5.0574990921195804</v>
      </c>
      <c r="AJ462">
        <v>59.355709876543202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-0.1</v>
      </c>
      <c r="AM462" t="s">
        <v>10655</v>
      </c>
      <c r="AN462">
        <v>1.24</v>
      </c>
      <c r="AO462" t="s">
        <v>10656</v>
      </c>
      <c r="AP462">
        <v>-5.9433640344906002E-2</v>
      </c>
      <c r="AQ462">
        <f>(Table2[[#This Row],[Sharpe Ratio]]-AVERAGE(Table2[Sharpe Ratio]))/_xlfn.STDEV.P(Table2[Sharpe Ratio])</f>
        <v>-1.4490102223852137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-1.5629370266943448</v>
      </c>
      <c r="AS462">
        <f>_xlfn.RANK.AVG(Table2[[#This Row],[1Y Return vs Nifty Z-Score]],Table2[1Y Return vs Nifty Z-Score])</f>
        <v>309</v>
      </c>
      <c r="AT462">
        <f>_xlfn.RANK.AVG(Table2[[#This Row],[6M Return vs Nifty Z-Score]],Table2[6M Return vs Nifty Z-Score])</f>
        <v>330</v>
      </c>
      <c r="AU462">
        <f>_xlfn.RANK.AVG(Table2[[#This Row],[Sharpe Ratio Z-Score]],Table2[Sharpe Ratio Z-Score])</f>
        <v>680</v>
      </c>
      <c r="AV462">
        <f>(Table2[[#This Row],[Rank 1Y]]+Table2[[#This Row],[Rank 6M]]+Table2[[#This Row],[Rank Sharpe]])/3</f>
        <v>439.66666666666669</v>
      </c>
    </row>
    <row r="463" spans="1:48" x14ac:dyDescent="0.3">
      <c r="A463" t="s">
        <v>1386</v>
      </c>
      <c r="B463" t="s">
        <v>1387</v>
      </c>
      <c r="C463" t="s">
        <v>10622</v>
      </c>
      <c r="D463" t="s">
        <v>1388</v>
      </c>
      <c r="E463">
        <v>8026.9328485100004</v>
      </c>
      <c r="F463">
        <v>249.63</v>
      </c>
      <c r="G463">
        <v>-2.6623285833914401</v>
      </c>
      <c r="H463">
        <f>(Table2[[#This Row],[1Y Return vs Nifty]]-AVERAGE(Table2[1Y Return vs Nifty]))/_xlfn.STDEV.P(Table2[1Y Return vs Nifty])</f>
        <v>-0.5354962450870564</v>
      </c>
      <c r="I463">
        <v>12.5275119723392</v>
      </c>
      <c r="J463">
        <f>(Table2[[#This Row],[1M Return vs Nifty]]-AVERAGE(Table2[1M Return vs Nifty]))/_xlfn.STDEV.P(Table2[1M Return vs Nifty])</f>
        <v>0.84671426495148139</v>
      </c>
      <c r="K463">
        <v>18.534995609397299</v>
      </c>
      <c r="L463">
        <f>(Table2[[#This Row],[6M Return vs Nifty]]-AVERAGE(Table2[6M Return vs Nifty]))/_xlfn.STDEV.P(Table2[6M Return vs Nifty])</f>
        <v>0.3681628307591831</v>
      </c>
      <c r="M463">
        <v>1.3555855319215999</v>
      </c>
      <c r="N463">
        <f>(Table2[[#This Row],[1W Return vs Nifty]]-AVERAGE(Table2[1W Return vs Nifty]))/_xlfn.STDEV.P(Table2[1W Return vs Nifty])</f>
        <v>-0.32041072349250244</v>
      </c>
      <c r="O463">
        <v>234.45</v>
      </c>
      <c r="P463">
        <v>221.55396551602499</v>
      </c>
      <c r="Q463">
        <v>202.324431853654</v>
      </c>
      <c r="R463">
        <v>74.653700899569799</v>
      </c>
      <c r="S463" s="2">
        <f>(Table2[[#This Row],[Close Price]]-Table2[[#This Row],[20D EMA]])/Table2[[#This Row],[20D EMA]]</f>
        <v>6.474728087012159E-2</v>
      </c>
      <c r="T463" s="2">
        <f>(Table2[[#This Row],[Close Price]]-Table2[[#This Row],[50D EMA]])/Table2[[#This Row],[50D EMA]]</f>
        <v>0.12672323159995197</v>
      </c>
      <c r="U463" s="2">
        <f>(Table2[[#This Row],[Close Price]]-Table2[[#This Row],[200D EMA]])/Table2[[#This Row],[200D EMA]]</f>
        <v>0.2338104583462427</v>
      </c>
      <c r="V463">
        <v>2.82451763630002</v>
      </c>
      <c r="W463">
        <v>248</v>
      </c>
      <c r="X463">
        <v>254.25</v>
      </c>
      <c r="Y463">
        <v>245.5</v>
      </c>
      <c r="Z463">
        <v>263</v>
      </c>
      <c r="AA463">
        <v>207.4</v>
      </c>
      <c r="AB463">
        <v>263</v>
      </c>
      <c r="AC463" s="2">
        <f>(Table2[[#This Row],[Close Price]]/Table2[[#This Row],[Day Low]])-1</f>
        <v>6.5725806451613078E-3</v>
      </c>
      <c r="AD463" s="2">
        <f>(Table2[[#This Row],[Day High]]/Table2[[#This Row],[Close Price]])-1</f>
        <v>1.8507390938589108E-2</v>
      </c>
      <c r="AE463" s="2">
        <f>(Table2[[#This Row],[Close Price]]/Table2[[#This Row],[Current Week Low]])-1</f>
        <v>1.6822810590631398E-2</v>
      </c>
      <c r="AF463" s="2">
        <f>(Table2[[#This Row],[Current Week High]]/Table2[[#This Row],[Close Price]])-1</f>
        <v>5.3559267716219994E-2</v>
      </c>
      <c r="AG463" s="2">
        <f>(Table2[[#This Row],[Close Price]]/Table2[[#This Row],[Current Month Low]])-1</f>
        <v>0.20361620057859198</v>
      </c>
      <c r="AH463" s="2">
        <f>(Table2[[#This Row],[Current Month High]]/Table2[[#This Row],[Close Price]])-1</f>
        <v>5.3559267716219994E-2</v>
      </c>
      <c r="AI463">
        <v>5.3559267716219896</v>
      </c>
      <c r="AJ463">
        <v>47.1875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0.25</v>
      </c>
      <c r="AM463" t="s">
        <v>10656</v>
      </c>
      <c r="AN463">
        <v>17.87</v>
      </c>
      <c r="AO463" t="s">
        <v>10656</v>
      </c>
      <c r="AP463">
        <v>-2.2208526056685E-2</v>
      </c>
      <c r="AQ463">
        <f>(Table2[[#This Row],[Sharpe Ratio]]-AVERAGE(Table2[Sharpe Ratio]))/_xlfn.STDEV.P(Table2[Sharpe Ratio])</f>
        <v>-1.0204197525610039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-0.66144962542989827</v>
      </c>
      <c r="AS463">
        <f>_xlfn.RANK.AVG(Table2[[#This Row],[1Y Return vs Nifty Z-Score]],Table2[1Y Return vs Nifty Z-Score])</f>
        <v>491</v>
      </c>
      <c r="AT463">
        <f>_xlfn.RANK.AVG(Table2[[#This Row],[6M Return vs Nifty Z-Score]],Table2[6M Return vs Nifty Z-Score])</f>
        <v>215</v>
      </c>
      <c r="AU463">
        <f>_xlfn.RANK.AVG(Table2[[#This Row],[Sharpe Ratio Z-Score]],Table2[Sharpe Ratio Z-Score])</f>
        <v>616</v>
      </c>
      <c r="AV463">
        <f>(Table2[[#This Row],[Rank 1Y]]+Table2[[#This Row],[Rank 6M]]+Table2[[#This Row],[Rank Sharpe]])/3</f>
        <v>440.66666666666669</v>
      </c>
    </row>
    <row r="464" spans="1:48" x14ac:dyDescent="0.3">
      <c r="A464" t="s">
        <v>1331</v>
      </c>
      <c r="B464" t="s">
        <v>1332</v>
      </c>
      <c r="C464" t="s">
        <v>10619</v>
      </c>
      <c r="D464" t="s">
        <v>335</v>
      </c>
      <c r="E464">
        <v>8613.3705348940002</v>
      </c>
      <c r="F464">
        <v>222.09</v>
      </c>
      <c r="G464">
        <v>25.026814274931802</v>
      </c>
      <c r="H464">
        <f>(Table2[[#This Row],[1Y Return vs Nifty]]-AVERAGE(Table2[1Y Return vs Nifty]))/_xlfn.STDEV.P(Table2[1Y Return vs Nifty])</f>
        <v>-0.10374928316393946</v>
      </c>
      <c r="I464">
        <v>2.7295765912098799</v>
      </c>
      <c r="J464">
        <f>(Table2[[#This Row],[1M Return vs Nifty]]-AVERAGE(Table2[1M Return vs Nifty]))/_xlfn.STDEV.P(Table2[1M Return vs Nifty])</f>
        <v>6.267247992863937E-3</v>
      </c>
      <c r="K464">
        <v>-2.8577239107683199</v>
      </c>
      <c r="L464">
        <f>(Table2[[#This Row],[6M Return vs Nifty]]-AVERAGE(Table2[6M Return vs Nifty]))/_xlfn.STDEV.P(Table2[6M Return vs Nifty])</f>
        <v>-0.35721670663968413</v>
      </c>
      <c r="M464">
        <v>-6.8006413156157697</v>
      </c>
      <c r="N464">
        <f>(Table2[[#This Row],[1W Return vs Nifty]]-AVERAGE(Table2[1W Return vs Nifty]))/_xlfn.STDEV.P(Table2[1W Return vs Nifty])</f>
        <v>-2.1090928966197402</v>
      </c>
      <c r="O464">
        <v>224.11</v>
      </c>
      <c r="P464">
        <v>222.97825095783901</v>
      </c>
      <c r="Q464">
        <v>202.799467397261</v>
      </c>
      <c r="R464">
        <v>48.280672003217397</v>
      </c>
      <c r="S464" s="2">
        <f>(Table2[[#This Row],[Close Price]]-Table2[[#This Row],[20D EMA]])/Table2[[#This Row],[20D EMA]]</f>
        <v>-9.0134309044666017E-3</v>
      </c>
      <c r="T464" s="2">
        <f>(Table2[[#This Row],[Close Price]]-Table2[[#This Row],[50D EMA]])/Table2[[#This Row],[50D EMA]]</f>
        <v>-3.9835766673358523E-3</v>
      </c>
      <c r="U464" s="2">
        <f>(Table2[[#This Row],[Close Price]]-Table2[[#This Row],[200D EMA]])/Table2[[#This Row],[200D EMA]]</f>
        <v>9.5121219253258962E-2</v>
      </c>
      <c r="V464">
        <v>4.3188372027011201</v>
      </c>
      <c r="W464">
        <v>221.66</v>
      </c>
      <c r="X464">
        <v>225.8</v>
      </c>
      <c r="Y464">
        <v>220.34</v>
      </c>
      <c r="Z464">
        <v>245.85</v>
      </c>
      <c r="AA464">
        <v>204</v>
      </c>
      <c r="AB464">
        <v>247.5</v>
      </c>
      <c r="AC464" s="2">
        <f>(Table2[[#This Row],[Close Price]]/Table2[[#This Row],[Day Low]])-1</f>
        <v>1.9399079671569286E-3</v>
      </c>
      <c r="AD464" s="2">
        <f>(Table2[[#This Row],[Day High]]/Table2[[#This Row],[Close Price]])-1</f>
        <v>1.6704939438966226E-2</v>
      </c>
      <c r="AE464" s="2">
        <f>(Table2[[#This Row],[Close Price]]/Table2[[#This Row],[Current Week Low]])-1</f>
        <v>7.9422710356722437E-3</v>
      </c>
      <c r="AF464" s="2">
        <f>(Table2[[#This Row],[Current Week High]]/Table2[[#This Row],[Close Price]])-1</f>
        <v>0.10698365527488862</v>
      </c>
      <c r="AG464" s="2">
        <f>(Table2[[#This Row],[Close Price]]/Table2[[#This Row],[Current Month Low]])-1</f>
        <v>8.8676470588235246E-2</v>
      </c>
      <c r="AH464" s="2">
        <f>(Table2[[#This Row],[Current Month High]]/Table2[[#This Row],[Close Price]])-1</f>
        <v>0.11441307578008919</v>
      </c>
      <c r="AI464">
        <v>17.970192264397301</v>
      </c>
      <c r="AJ464">
        <v>78.385542168674704</v>
      </c>
      <c r="AK464" t="str">
        <f>IF(AND(Table2[[#This Row],[20D EMA]]&gt;Table2[[#This Row],[50D EMA]],Table2[[#This Row],[50D EMA]]&gt;Table2[[#This Row],[200D EMA]]),"Uptrend","Downtrend/NoTrend")</f>
        <v>Uptrend</v>
      </c>
      <c r="AL464">
        <v>-0.04</v>
      </c>
      <c r="AM464" t="s">
        <v>10655</v>
      </c>
      <c r="AN464">
        <v>7.35</v>
      </c>
      <c r="AO464" t="s">
        <v>10656</v>
      </c>
      <c r="AQ464">
        <f>(Table2[[#This Row],[Sharpe Ratio]]-AVERAGE(Table2[Sharpe Ratio]))/_xlfn.STDEV.P(Table2[Sharpe Ratio])</f>
        <v>-0.76472241492382476</v>
      </c>
      <c r="AR4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-3.3285140533543247</v>
      </c>
      <c r="AS464">
        <f>_xlfn.RANK.AVG(Table2[[#This Row],[1Y Return vs Nifty Z-Score]],Table2[1Y Return vs Nifty Z-Score])</f>
        <v>326</v>
      </c>
      <c r="AT464">
        <f>_xlfn.RANK.AVG(Table2[[#This Row],[6M Return vs Nifty Z-Score]],Table2[6M Return vs Nifty Z-Score])</f>
        <v>441</v>
      </c>
      <c r="AU464">
        <f>_xlfn.RANK.AVG(Table2[[#This Row],[Sharpe Ratio Z-Score]],Table2[Sharpe Ratio Z-Score])</f>
        <v>557.5</v>
      </c>
      <c r="AV464">
        <f>(Table2[[#This Row],[Rank 1Y]]+Table2[[#This Row],[Rank 6M]]+Table2[[#This Row],[Rank Sharpe]])/3</f>
        <v>441.5</v>
      </c>
    </row>
    <row r="465" spans="1:48" x14ac:dyDescent="0.3">
      <c r="A465" t="s">
        <v>1443</v>
      </c>
      <c r="B465" t="s">
        <v>1444</v>
      </c>
      <c r="C465" t="s">
        <v>622</v>
      </c>
      <c r="D465" t="s">
        <v>622</v>
      </c>
      <c r="E465">
        <v>7322.0024059999996</v>
      </c>
      <c r="F465">
        <v>373.5</v>
      </c>
      <c r="G465">
        <v>-35.6924117529623</v>
      </c>
      <c r="H465">
        <f>(Table2[[#This Row],[1Y Return vs Nifty]]-AVERAGE(Table2[1Y Return vs Nifty]))/_xlfn.STDEV.P(Table2[1Y Return vs Nifty])</f>
        <v>-1.0505225907380344</v>
      </c>
      <c r="I465">
        <v>-4.9072774295289596</v>
      </c>
      <c r="J465">
        <f>(Table2[[#This Row],[1M Return vs Nifty]]-AVERAGE(Table2[1M Return vs Nifty]))/_xlfn.STDEV.P(Table2[1M Return vs Nifty])</f>
        <v>-0.6488065947107805</v>
      </c>
      <c r="K465">
        <v>-9.2829249555656794</v>
      </c>
      <c r="L465">
        <f>(Table2[[#This Row],[6M Return vs Nifty]]-AVERAGE(Table2[6M Return vs Nifty]))/_xlfn.STDEV.P(Table2[6M Return vs Nifty])</f>
        <v>-0.57508098318369527</v>
      </c>
      <c r="M465">
        <v>4.4619001948457502</v>
      </c>
      <c r="N465">
        <f>(Table2[[#This Row],[1W Return vs Nifty]]-AVERAGE(Table2[1W Return vs Nifty]))/_xlfn.STDEV.P(Table2[1W Return vs Nifty])</f>
        <v>0.3608123181856201</v>
      </c>
      <c r="O465">
        <v>362.94</v>
      </c>
      <c r="P465">
        <v>358.15236407152599</v>
      </c>
      <c r="Q465">
        <v>346.713208233778</v>
      </c>
      <c r="R465">
        <v>52.449829173710199</v>
      </c>
      <c r="S465" s="2">
        <f>(Table2[[#This Row],[Close Price]]-Table2[[#This Row],[20D EMA]])/Table2[[#This Row],[20D EMA]]</f>
        <v>2.909571830054555E-2</v>
      </c>
      <c r="T465" s="2">
        <f>(Table2[[#This Row],[Close Price]]-Table2[[#This Row],[50D EMA]])/Table2[[#This Row],[50D EMA]]</f>
        <v>4.2852253588388865E-2</v>
      </c>
      <c r="U465" s="2">
        <f>(Table2[[#This Row],[Close Price]]-Table2[[#This Row],[200D EMA]])/Table2[[#This Row],[200D EMA]]</f>
        <v>7.7259219233899182E-2</v>
      </c>
      <c r="V465">
        <v>0.83116282861829505</v>
      </c>
      <c r="W465">
        <v>362.3</v>
      </c>
      <c r="X465">
        <v>381</v>
      </c>
      <c r="Y465">
        <v>345.75</v>
      </c>
      <c r="Z465">
        <v>385.5</v>
      </c>
      <c r="AA465">
        <v>333.8</v>
      </c>
      <c r="AB465">
        <v>385.5</v>
      </c>
      <c r="AC465" s="2">
        <f>(Table2[[#This Row],[Close Price]]/Table2[[#This Row],[Day Low]])-1</f>
        <v>3.0913607507590424E-2</v>
      </c>
      <c r="AD465" s="2">
        <f>(Table2[[#This Row],[Day High]]/Table2[[#This Row],[Close Price]])-1</f>
        <v>2.008032128514059E-2</v>
      </c>
      <c r="AE465" s="2">
        <f>(Table2[[#This Row],[Close Price]]/Table2[[#This Row],[Current Week Low]])-1</f>
        <v>8.0260303687635481E-2</v>
      </c>
      <c r="AF465" s="2">
        <f>(Table2[[#This Row],[Current Week High]]/Table2[[#This Row],[Close Price]])-1</f>
        <v>3.2128514056224855E-2</v>
      </c>
      <c r="AG465" s="2">
        <f>(Table2[[#This Row],[Close Price]]/Table2[[#This Row],[Current Month Low]])-1</f>
        <v>0.1189334931096464</v>
      </c>
      <c r="AH465" s="2">
        <f>(Table2[[#This Row],[Current Month High]]/Table2[[#This Row],[Close Price]])-1</f>
        <v>3.2128514056224855E-2</v>
      </c>
      <c r="AI465">
        <v>16.9879518072289</v>
      </c>
      <c r="AJ465">
        <v>39.495798319327697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0.02</v>
      </c>
      <c r="AM465" t="s">
        <v>10656</v>
      </c>
      <c r="AN465">
        <v>6.32</v>
      </c>
      <c r="AO465" t="s">
        <v>10656</v>
      </c>
      <c r="AP465">
        <v>0.14628698247695399</v>
      </c>
      <c r="AQ465">
        <f>(Table2[[#This Row],[Sharpe Ratio]]-AVERAGE(Table2[Sharpe Ratio]))/_xlfn.STDEV.P(Table2[Sharpe Ratio])</f>
        <v>0.9195492857221732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-0.99404856472471692</v>
      </c>
      <c r="AS465">
        <f>_xlfn.RANK.AVG(Table2[[#This Row],[1Y Return vs Nifty Z-Score]],Table2[1Y Return vs Nifty Z-Score])</f>
        <v>681</v>
      </c>
      <c r="AT465">
        <f>_xlfn.RANK.AVG(Table2[[#This Row],[6M Return vs Nifty Z-Score]],Table2[6M Return vs Nifty Z-Score])</f>
        <v>513</v>
      </c>
      <c r="AU465">
        <f>_xlfn.RANK.AVG(Table2[[#This Row],[Sharpe Ratio Z-Score]],Table2[Sharpe Ratio Z-Score])</f>
        <v>131</v>
      </c>
      <c r="AV465">
        <f>(Table2[[#This Row],[Rank 1Y]]+Table2[[#This Row],[Rank 6M]]+Table2[[#This Row],[Rank Sharpe]])/3</f>
        <v>441.66666666666669</v>
      </c>
    </row>
    <row r="466" spans="1:48" x14ac:dyDescent="0.3">
      <c r="A466" t="s">
        <v>1228</v>
      </c>
      <c r="B466" t="s">
        <v>1229</v>
      </c>
      <c r="C466" t="s">
        <v>10613</v>
      </c>
      <c r="D466" t="s">
        <v>219</v>
      </c>
      <c r="E466">
        <v>9557.2608739999996</v>
      </c>
      <c r="F466">
        <v>711.95</v>
      </c>
      <c r="G466">
        <v>-11.018645724787101</v>
      </c>
      <c r="H466">
        <f>(Table2[[#This Row],[1Y Return vs Nifty]]-AVERAGE(Table2[1Y Return vs Nifty]))/_xlfn.STDEV.P(Table2[1Y Return vs Nifty])</f>
        <v>-0.66579332785064038</v>
      </c>
      <c r="I466">
        <v>18.5356571677567</v>
      </c>
      <c r="J466">
        <f>(Table2[[#This Row],[1M Return vs Nifty]]-AVERAGE(Table2[1M Return vs Nifty]))/_xlfn.STDEV.P(Table2[1M Return vs Nifty])</f>
        <v>1.3620807692732186</v>
      </c>
      <c r="K466">
        <v>5.7911758651483597E-2</v>
      </c>
      <c r="L466">
        <f>(Table2[[#This Row],[6M Return vs Nifty]]-AVERAGE(Table2[6M Return vs Nifty]))/_xlfn.STDEV.P(Table2[6M Return vs Nifty])</f>
        <v>-0.25835398602514303</v>
      </c>
      <c r="M466">
        <v>5.2979649189129203</v>
      </c>
      <c r="N466">
        <f>(Table2[[#This Row],[1W Return vs Nifty]]-AVERAGE(Table2[1W Return vs Nifty]))/_xlfn.STDEV.P(Table2[1W Return vs Nifty])</f>
        <v>0.54416352891990916</v>
      </c>
      <c r="O466">
        <v>669.47</v>
      </c>
      <c r="P466">
        <v>636.69525942547602</v>
      </c>
      <c r="Q466">
        <v>613.98592170627705</v>
      </c>
      <c r="R466">
        <v>83.639238244550697</v>
      </c>
      <c r="S466" s="2">
        <f>(Table2[[#This Row],[Close Price]]-Table2[[#This Row],[20D EMA]])/Table2[[#This Row],[20D EMA]]</f>
        <v>6.3453179380704161E-2</v>
      </c>
      <c r="T466" s="2">
        <f>(Table2[[#This Row],[Close Price]]-Table2[[#This Row],[50D EMA]])/Table2[[#This Row],[50D EMA]]</f>
        <v>0.11819585501929192</v>
      </c>
      <c r="U466" s="2">
        <f>(Table2[[#This Row],[Close Price]]-Table2[[#This Row],[200D EMA]])/Table2[[#This Row],[200D EMA]]</f>
        <v>0.15955427450433912</v>
      </c>
      <c r="V466">
        <v>0.794832885937655</v>
      </c>
      <c r="W466">
        <v>704</v>
      </c>
      <c r="X466">
        <v>717.55</v>
      </c>
      <c r="Y466">
        <v>687.1</v>
      </c>
      <c r="Z466">
        <v>721.15</v>
      </c>
      <c r="AA466">
        <v>622.04999999999995</v>
      </c>
      <c r="AB466">
        <v>721.15</v>
      </c>
      <c r="AC466" s="2">
        <f>(Table2[[#This Row],[Close Price]]/Table2[[#This Row],[Day Low]])-1</f>
        <v>1.1292613636363802E-2</v>
      </c>
      <c r="AD466" s="2">
        <f>(Table2[[#This Row],[Day High]]/Table2[[#This Row],[Close Price]])-1</f>
        <v>7.8657209073669243E-3</v>
      </c>
      <c r="AE466" s="2">
        <f>(Table2[[#This Row],[Close Price]]/Table2[[#This Row],[Current Week Low]])-1</f>
        <v>3.6166496870906784E-2</v>
      </c>
      <c r="AF466" s="2">
        <f>(Table2[[#This Row],[Current Week High]]/Table2[[#This Row],[Close Price]])-1</f>
        <v>1.2922255776388614E-2</v>
      </c>
      <c r="AG466" s="2">
        <f>(Table2[[#This Row],[Close Price]]/Table2[[#This Row],[Current Month Low]])-1</f>
        <v>0.14452214452214474</v>
      </c>
      <c r="AH466" s="2">
        <f>(Table2[[#This Row],[Current Month High]]/Table2[[#This Row],[Close Price]])-1</f>
        <v>1.2922255776388614E-2</v>
      </c>
      <c r="AI466">
        <v>1.29222557763886</v>
      </c>
      <c r="AJ466">
        <v>29.069978245105101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0.08</v>
      </c>
      <c r="AM466" t="s">
        <v>10656</v>
      </c>
      <c r="AN466">
        <v>12.37</v>
      </c>
      <c r="AO466" t="s">
        <v>10656</v>
      </c>
      <c r="AP466">
        <v>6.2482010162548E-2</v>
      </c>
      <c r="AQ466">
        <f>(Table2[[#This Row],[Sharpe Ratio]]-AVERAGE(Table2[Sharpe Ratio]))/_xlfn.STDEV.P(Table2[Sharpe Ratio])</f>
        <v>-4.5337273919674181E-2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0.93675971039767025</v>
      </c>
      <c r="AS466">
        <f>_xlfn.RANK.AVG(Table2[[#This Row],[1Y Return vs Nifty Z-Score]],Table2[1Y Return vs Nifty Z-Score])</f>
        <v>555</v>
      </c>
      <c r="AT466">
        <f>_xlfn.RANK.AVG(Table2[[#This Row],[6M Return vs Nifty Z-Score]],Table2[6M Return vs Nifty Z-Score])</f>
        <v>407</v>
      </c>
      <c r="AU466">
        <f>_xlfn.RANK.AVG(Table2[[#This Row],[Sharpe Ratio Z-Score]],Table2[Sharpe Ratio Z-Score])</f>
        <v>364</v>
      </c>
      <c r="AV466">
        <f>(Table2[[#This Row],[Rank 1Y]]+Table2[[#This Row],[Rank 6M]]+Table2[[#This Row],[Rank Sharpe]])/3</f>
        <v>442</v>
      </c>
    </row>
    <row r="467" spans="1:48" x14ac:dyDescent="0.3">
      <c r="A467" t="s">
        <v>631</v>
      </c>
      <c r="B467" t="s">
        <v>632</v>
      </c>
      <c r="C467" t="s">
        <v>10616</v>
      </c>
      <c r="D467" t="s">
        <v>198</v>
      </c>
      <c r="E467">
        <v>29601.00126624</v>
      </c>
      <c r="F467">
        <v>15459.2</v>
      </c>
      <c r="G467">
        <v>-12.0202073619343</v>
      </c>
      <c r="H467">
        <f>(Table2[[#This Row],[1Y Return vs Nifty]]-AVERAGE(Table2[1Y Return vs Nifty]))/_xlfn.STDEV.P(Table2[1Y Return vs Nifty])</f>
        <v>-0.68141032243330446</v>
      </c>
      <c r="I467">
        <v>-1.68620298795894</v>
      </c>
      <c r="J467">
        <f>(Table2[[#This Row],[1M Return vs Nifty]]-AVERAGE(Table2[1M Return vs Nifty]))/_xlfn.STDEV.P(Table2[1M Return vs Nifty])</f>
        <v>-0.37250936468075974</v>
      </c>
      <c r="K467">
        <v>-3.85590048276672</v>
      </c>
      <c r="L467">
        <f>(Table2[[#This Row],[6M Return vs Nifty]]-AVERAGE(Table2[6M Return vs Nifty]))/_xlfn.STDEV.P(Table2[6M Return vs Nifty])</f>
        <v>-0.3910626540591351</v>
      </c>
      <c r="M467">
        <v>-2.31437751557681</v>
      </c>
      <c r="N467">
        <f>(Table2[[#This Row],[1W Return vs Nifty]]-AVERAGE(Table2[1W Return vs Nifty]))/_xlfn.STDEV.P(Table2[1W Return vs Nifty])</f>
        <v>-1.125243350368019</v>
      </c>
      <c r="O467">
        <v>15673.68</v>
      </c>
      <c r="P467">
        <v>15650.5884719731</v>
      </c>
      <c r="Q467">
        <v>15011.6065786453</v>
      </c>
      <c r="R467">
        <v>46.342735071753602</v>
      </c>
      <c r="S467" s="2">
        <f>(Table2[[#This Row],[Close Price]]-Table2[[#This Row],[20D EMA]])/Table2[[#This Row],[20D EMA]]</f>
        <v>-1.3684086953414869E-2</v>
      </c>
      <c r="T467" s="2">
        <f>(Table2[[#This Row],[Close Price]]-Table2[[#This Row],[50D EMA]])/Table2[[#This Row],[50D EMA]]</f>
        <v>-1.2228835504545779E-2</v>
      </c>
      <c r="U467" s="2">
        <f>(Table2[[#This Row],[Close Price]]-Table2[[#This Row],[200D EMA]])/Table2[[#This Row],[200D EMA]]</f>
        <v>2.9816490261037276E-2</v>
      </c>
      <c r="V467">
        <v>0.217702153241917</v>
      </c>
      <c r="W467">
        <v>15426.05</v>
      </c>
      <c r="X467">
        <v>15679.9</v>
      </c>
      <c r="Y467">
        <v>15426.05</v>
      </c>
      <c r="Z467">
        <v>16136.9</v>
      </c>
      <c r="AA467">
        <v>15050.2</v>
      </c>
      <c r="AB467">
        <v>16359.8</v>
      </c>
      <c r="AC467" s="2">
        <f>(Table2[[#This Row],[Close Price]]/Table2[[#This Row],[Day Low]])-1</f>
        <v>2.1489623072661335E-3</v>
      </c>
      <c r="AD467" s="2">
        <f>(Table2[[#This Row],[Day High]]/Table2[[#This Row],[Close Price]])-1</f>
        <v>1.4276288553094485E-2</v>
      </c>
      <c r="AE467" s="2">
        <f>(Table2[[#This Row],[Close Price]]/Table2[[#This Row],[Current Week Low]])-1</f>
        <v>2.1489623072661335E-3</v>
      </c>
      <c r="AF467" s="2">
        <f>(Table2[[#This Row],[Current Week High]]/Table2[[#This Row],[Close Price]])-1</f>
        <v>4.3837973504450289E-2</v>
      </c>
      <c r="AG467" s="2">
        <f>(Table2[[#This Row],[Close Price]]/Table2[[#This Row],[Current Month Low]])-1</f>
        <v>2.7175718595101817E-2</v>
      </c>
      <c r="AH467" s="2">
        <f>(Table2[[#This Row],[Current Month High]]/Table2[[#This Row],[Close Price]])-1</f>
        <v>5.825657213827351E-2</v>
      </c>
      <c r="AI467">
        <v>18.0526806044297</v>
      </c>
      <c r="AJ467">
        <v>21.725984251968399</v>
      </c>
      <c r="AK467" t="str">
        <f>IF(AND(Table2[[#This Row],[20D EMA]]&gt;Table2[[#This Row],[50D EMA]],Table2[[#This Row],[50D EMA]]&gt;Table2[[#This Row],[200D EMA]]),"Uptrend","Downtrend/NoTrend")</f>
        <v>Uptrend</v>
      </c>
      <c r="AL467">
        <v>-0.15</v>
      </c>
      <c r="AM467" t="s">
        <v>10655</v>
      </c>
      <c r="AN467">
        <v>-3.1</v>
      </c>
      <c r="AO467" t="s">
        <v>10655</v>
      </c>
      <c r="AP467">
        <v>7.8021821605122998E-2</v>
      </c>
      <c r="AQ467">
        <f>(Table2[[#This Row],[Sharpe Ratio]]-AVERAGE(Table2[Sharpe Ratio]))/_xlfn.STDEV.P(Table2[Sharpe Ratio])</f>
        <v>0.13357997628901927</v>
      </c>
      <c r="AR4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-2.4366457152521992</v>
      </c>
      <c r="AS467">
        <f>_xlfn.RANK.AVG(Table2[[#This Row],[1Y Return vs Nifty Z-Score]],Table2[1Y Return vs Nifty Z-Score])</f>
        <v>564</v>
      </c>
      <c r="AT467">
        <f>_xlfn.RANK.AVG(Table2[[#This Row],[6M Return vs Nifty Z-Score]],Table2[6M Return vs Nifty Z-Score])</f>
        <v>454</v>
      </c>
      <c r="AU467">
        <f>_xlfn.RANK.AVG(Table2[[#This Row],[Sharpe Ratio Z-Score]],Table2[Sharpe Ratio Z-Score])</f>
        <v>309</v>
      </c>
      <c r="AV467">
        <f>(Table2[[#This Row],[Rank 1Y]]+Table2[[#This Row],[Rank 6M]]+Table2[[#This Row],[Rank Sharpe]])/3</f>
        <v>442.33333333333331</v>
      </c>
    </row>
    <row r="468" spans="1:48" x14ac:dyDescent="0.3">
      <c r="A468" t="s">
        <v>1068</v>
      </c>
      <c r="B468" t="s">
        <v>1069</v>
      </c>
      <c r="C468" t="s">
        <v>10611</v>
      </c>
      <c r="D468" t="s">
        <v>24</v>
      </c>
      <c r="E468">
        <v>12520.317865216</v>
      </c>
      <c r="F468">
        <v>166.2</v>
      </c>
      <c r="G468">
        <v>3.9787320174107301</v>
      </c>
      <c r="H468">
        <f>(Table2[[#This Row],[1Y Return vs Nifty]]-AVERAGE(Table2[1Y Return vs Nifty]))/_xlfn.STDEV.P(Table2[1Y Return vs Nifty])</f>
        <v>-0.43194454783826419</v>
      </c>
      <c r="I468">
        <v>5.7376180756227004</v>
      </c>
      <c r="J468">
        <f>(Table2[[#This Row],[1M Return vs Nifty]]-AVERAGE(Table2[1M Return vs Nifty]))/_xlfn.STDEV.P(Table2[1M Return vs Nifty])</f>
        <v>0.26429094320232704</v>
      </c>
      <c r="K468">
        <v>11.1769333248054</v>
      </c>
      <c r="L468">
        <f>(Table2[[#This Row],[6M Return vs Nifty]]-AVERAGE(Table2[6M Return vs Nifty]))/_xlfn.STDEV.P(Table2[6M Return vs Nifty])</f>
        <v>0.11866730443687087</v>
      </c>
      <c r="M468">
        <v>3.0293885790472501</v>
      </c>
      <c r="N468">
        <f>(Table2[[#This Row],[1W Return vs Nifty]]-AVERAGE(Table2[1W Return vs Nifty]))/_xlfn.STDEV.P(Table2[1W Return vs Nifty])</f>
        <v>4.6658722672258957E-2</v>
      </c>
      <c r="O468">
        <v>165.44</v>
      </c>
      <c r="P468">
        <v>162.24665800534299</v>
      </c>
      <c r="Q468">
        <v>151.79333064449</v>
      </c>
      <c r="R468">
        <v>63.116443678616399</v>
      </c>
      <c r="S468" s="2">
        <f>(Table2[[#This Row],[Close Price]]-Table2[[#This Row],[20D EMA]])/Table2[[#This Row],[20D EMA]]</f>
        <v>4.5938104448742202E-3</v>
      </c>
      <c r="T468" s="2">
        <f>(Table2[[#This Row],[Close Price]]-Table2[[#This Row],[50D EMA]])/Table2[[#This Row],[50D EMA]]</f>
        <v>2.4366246080253968E-2</v>
      </c>
      <c r="U468" s="2">
        <f>(Table2[[#This Row],[Close Price]]-Table2[[#This Row],[200D EMA]])/Table2[[#This Row],[200D EMA]]</f>
        <v>9.4909765101942198E-2</v>
      </c>
      <c r="V468">
        <v>0.39082800935982098</v>
      </c>
      <c r="W468">
        <v>165.57</v>
      </c>
      <c r="X468">
        <v>170.25</v>
      </c>
      <c r="Y468">
        <v>163.81</v>
      </c>
      <c r="Z468">
        <v>171.97</v>
      </c>
      <c r="AA468">
        <v>157.25</v>
      </c>
      <c r="AB468">
        <v>176.82</v>
      </c>
      <c r="AC468" s="2">
        <f>(Table2[[#This Row],[Close Price]]/Table2[[#This Row],[Day Low]])-1</f>
        <v>3.8050371444102726E-3</v>
      </c>
      <c r="AD468" s="2">
        <f>(Table2[[#This Row],[Day High]]/Table2[[#This Row],[Close Price]])-1</f>
        <v>2.4368231046931532E-2</v>
      </c>
      <c r="AE468" s="2">
        <f>(Table2[[#This Row],[Close Price]]/Table2[[#This Row],[Current Week Low]])-1</f>
        <v>1.4590073866064257E-2</v>
      </c>
      <c r="AF468" s="2">
        <f>(Table2[[#This Row],[Current Week High]]/Table2[[#This Row],[Close Price]])-1</f>
        <v>3.4717208182912129E-2</v>
      </c>
      <c r="AG468" s="2">
        <f>(Table2[[#This Row],[Close Price]]/Table2[[#This Row],[Current Month Low]])-1</f>
        <v>5.6915739268680321E-2</v>
      </c>
      <c r="AH468" s="2">
        <f>(Table2[[#This Row],[Current Month High]]/Table2[[#This Row],[Close Price]])-1</f>
        <v>6.3898916967509045E-2</v>
      </c>
      <c r="AI468">
        <v>6.3898916967509001</v>
      </c>
      <c r="AJ468">
        <v>38.442315701790903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0.13</v>
      </c>
      <c r="AM468" t="s">
        <v>10656</v>
      </c>
      <c r="AN468">
        <v>2.38</v>
      </c>
      <c r="AO468" t="s">
        <v>10656</v>
      </c>
      <c r="AP468">
        <v>-1.5495073846157999E-2</v>
      </c>
      <c r="AQ468">
        <f>(Table2[[#This Row],[Sharpe Ratio]]-AVERAGE(Table2[Sharpe Ratio]))/_xlfn.STDEV.P(Table2[Sharpe Ratio])</f>
        <v>-0.94312457987801213</v>
      </c>
      <c r="AR4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-0.94545215740481936</v>
      </c>
      <c r="AS468">
        <f>_xlfn.RANK.AVG(Table2[[#This Row],[1Y Return vs Nifty Z-Score]],Table2[1Y Return vs Nifty Z-Score])</f>
        <v>440</v>
      </c>
      <c r="AT468">
        <f>_xlfn.RANK.AVG(Table2[[#This Row],[6M Return vs Nifty Z-Score]],Table2[6M Return vs Nifty Z-Score])</f>
        <v>280</v>
      </c>
      <c r="AU468">
        <f>_xlfn.RANK.AVG(Table2[[#This Row],[Sharpe Ratio Z-Score]],Table2[Sharpe Ratio Z-Score])</f>
        <v>608</v>
      </c>
      <c r="AV468">
        <f>(Table2[[#This Row],[Rank 1Y]]+Table2[[#This Row],[Rank 6M]]+Table2[[#This Row],[Rank Sharpe]])/3</f>
        <v>442.66666666666669</v>
      </c>
    </row>
    <row r="469" spans="1:48" x14ac:dyDescent="0.3">
      <c r="A469" t="s">
        <v>725</v>
      </c>
      <c r="B469" t="s">
        <v>726</v>
      </c>
      <c r="C469" t="s">
        <v>10611</v>
      </c>
      <c r="D469" t="s">
        <v>527</v>
      </c>
      <c r="E469">
        <v>23580.0104985</v>
      </c>
      <c r="F469">
        <v>2563.15</v>
      </c>
      <c r="G469">
        <v>18.533547765925999</v>
      </c>
      <c r="H469">
        <f>(Table2[[#This Row],[1Y Return vs Nifty]]-AVERAGE(Table2[1Y Return vs Nifty]))/_xlfn.STDEV.P(Table2[1Y Return vs Nifty])</f>
        <v>-0.20499647967575471</v>
      </c>
      <c r="I469">
        <v>22.6667578752857</v>
      </c>
      <c r="J469">
        <f>(Table2[[#This Row],[1M Return vs Nifty]]-AVERAGE(Table2[1M Return vs Nifty]))/_xlfn.STDEV.P(Table2[1M Return vs Nifty])</f>
        <v>1.7164382059516996</v>
      </c>
      <c r="K469">
        <v>-27.392128557991999</v>
      </c>
      <c r="L469">
        <f>(Table2[[#This Row],[6M Return vs Nifty]]-AVERAGE(Table2[6M Return vs Nifty]))/_xlfn.STDEV.P(Table2[6M Return vs Nifty])</f>
        <v>-1.1891237989840588</v>
      </c>
      <c r="M469">
        <v>20.989115853890301</v>
      </c>
      <c r="N469">
        <f>(Table2[[#This Row],[1W Return vs Nifty]]-AVERAGE(Table2[1W Return vs Nifty]))/_xlfn.STDEV.P(Table2[1W Return vs Nifty])</f>
        <v>3.9852745325596635</v>
      </c>
      <c r="O469">
        <v>2335.5</v>
      </c>
      <c r="P469">
        <v>2354.4787937730798</v>
      </c>
      <c r="Q469">
        <v>2495.9482312263199</v>
      </c>
      <c r="R469">
        <v>74.124114601487605</v>
      </c>
      <c r="S469" s="2">
        <f>(Table2[[#This Row],[Close Price]]-Table2[[#This Row],[20D EMA]])/Table2[[#This Row],[20D EMA]]</f>
        <v>9.7473774352387105E-2</v>
      </c>
      <c r="T469" s="2">
        <f>(Table2[[#This Row],[Close Price]]-Table2[[#This Row],[50D EMA]])/Table2[[#This Row],[50D EMA]]</f>
        <v>8.8627345796783427E-2</v>
      </c>
      <c r="U469" s="2">
        <f>(Table2[[#This Row],[Close Price]]-Table2[[#This Row],[200D EMA]])/Table2[[#This Row],[200D EMA]]</f>
        <v>2.692434399597397E-2</v>
      </c>
      <c r="V469">
        <v>2.6953906429052701</v>
      </c>
      <c r="W469">
        <v>2550</v>
      </c>
      <c r="X469">
        <v>2639.8</v>
      </c>
      <c r="Y469">
        <v>2175.25</v>
      </c>
      <c r="Z469">
        <v>2855</v>
      </c>
      <c r="AA469">
        <v>2030</v>
      </c>
      <c r="AB469">
        <v>2855</v>
      </c>
      <c r="AC469" s="2">
        <f>(Table2[[#This Row],[Close Price]]/Table2[[#This Row],[Day Low]])-1</f>
        <v>5.1568627450979676E-3</v>
      </c>
      <c r="AD469" s="2">
        <f>(Table2[[#This Row],[Day High]]/Table2[[#This Row],[Close Price]])-1</f>
        <v>2.9904609562452444E-2</v>
      </c>
      <c r="AE469" s="2">
        <f>(Table2[[#This Row],[Close Price]]/Table2[[#This Row],[Current Week Low]])-1</f>
        <v>0.17832433053671992</v>
      </c>
      <c r="AF469" s="2">
        <f>(Table2[[#This Row],[Current Week High]]/Table2[[#This Row],[Close Price]])-1</f>
        <v>0.11386380040184929</v>
      </c>
      <c r="AG469" s="2">
        <f>(Table2[[#This Row],[Close Price]]/Table2[[#This Row],[Current Month Low]])-1</f>
        <v>0.26263546798029558</v>
      </c>
      <c r="AH469" s="2">
        <f>(Table2[[#This Row],[Current Month High]]/Table2[[#This Row],[Close Price]])-1</f>
        <v>0.11386380040184929</v>
      </c>
      <c r="AI469">
        <v>52.000468173926599</v>
      </c>
      <c r="AJ469">
        <v>53.385595882828099</v>
      </c>
      <c r="AK469" t="str">
        <f>IF(AND(Table2[[#This Row],[20D EMA]]&gt;Table2[[#This Row],[50D EMA]],Table2[[#This Row],[50D EMA]]&gt;Table2[[#This Row],[200D EMA]]),"Uptrend","Downtrend/NoTrend")</f>
        <v>Downtrend/NoTrend</v>
      </c>
      <c r="AL469">
        <v>0.02</v>
      </c>
      <c r="AM469" t="s">
        <v>10656</v>
      </c>
      <c r="AN469">
        <v>24.95</v>
      </c>
      <c r="AO469" t="s">
        <v>10656</v>
      </c>
      <c r="AP469">
        <v>8.4081037818224999E-2</v>
      </c>
      <c r="AQ469">
        <f>(Table2[[#This Row],[Sharpe Ratio]]-AVERAGE(Table2[Sharpe Ratio]))/_xlfn.STDEV.P(Table2[Sharpe Ratio])</f>
        <v>0.20334261834386419</v>
      </c>
      <c r="AR4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9">
        <f>_xlfn.RANK.AVG(Table2[[#This Row],[1Y Return vs Nifty Z-Score]],Table2[1Y Return vs Nifty Z-Score])</f>
        <v>352</v>
      </c>
      <c r="AT469">
        <f>_xlfn.RANK.AVG(Table2[[#This Row],[6M Return vs Nifty Z-Score]],Table2[6M Return vs Nifty Z-Score])</f>
        <v>689</v>
      </c>
      <c r="AU469">
        <f>_xlfn.RANK.AVG(Table2[[#This Row],[Sharpe Ratio Z-Score]],Table2[Sharpe Ratio Z-Score])</f>
        <v>289</v>
      </c>
      <c r="AV469">
        <f>(Table2[[#This Row],[Rank 1Y]]+Table2[[#This Row],[Rank 6M]]+Table2[[#This Row],[Rank Sharpe]])/3</f>
        <v>443.33333333333331</v>
      </c>
    </row>
    <row r="470" spans="1:48" x14ac:dyDescent="0.3">
      <c r="A470" t="s">
        <v>1611</v>
      </c>
      <c r="B470" t="s">
        <v>1612</v>
      </c>
      <c r="C470" t="s">
        <v>10620</v>
      </c>
      <c r="D470" t="s">
        <v>139</v>
      </c>
      <c r="E470">
        <v>5749.3050000000003</v>
      </c>
      <c r="F470">
        <v>199.88</v>
      </c>
      <c r="G470">
        <v>37.867258758283597</v>
      </c>
      <c r="H470">
        <f>(Table2[[#This Row],[1Y Return vs Nifty]]-AVERAGE(Table2[1Y Return vs Nifty]))/_xlfn.STDEV.P(Table2[1Y Return vs Nifty])</f>
        <v>9.6467203268869539E-2</v>
      </c>
      <c r="I470">
        <v>-8.3954100962279199</v>
      </c>
      <c r="J470">
        <f>(Table2[[#This Row],[1M Return vs Nifty]]-AVERAGE(Table2[1M Return vs Nifty]))/_xlfn.STDEV.P(Table2[1M Return vs Nifty])</f>
        <v>-0.94801153743057531</v>
      </c>
      <c r="K470">
        <v>-19.937637239431201</v>
      </c>
      <c r="L470">
        <f>(Table2[[#This Row],[6M Return vs Nifty]]-AVERAGE(Table2[6M Return vs Nifty]))/_xlfn.STDEV.P(Table2[6M Return vs Nifty])</f>
        <v>-0.93635857859661198</v>
      </c>
      <c r="M470">
        <v>0.17185384382218699</v>
      </c>
      <c r="N470">
        <f>(Table2[[#This Row],[1W Return vs Nifty]]-AVERAGE(Table2[1W Return vs Nifty]))/_xlfn.STDEV.P(Table2[1W Return vs Nifty])</f>
        <v>-0.58000622124505929</v>
      </c>
      <c r="O470">
        <v>203.29</v>
      </c>
      <c r="P470">
        <v>204.332141105294</v>
      </c>
      <c r="Q470">
        <v>186.783118856606</v>
      </c>
      <c r="R470">
        <v>47.931265373367602</v>
      </c>
      <c r="S470" s="2">
        <f>(Table2[[#This Row],[Close Price]]-Table2[[#This Row],[20D EMA]])/Table2[[#This Row],[20D EMA]]</f>
        <v>-1.677406660435829E-2</v>
      </c>
      <c r="T470" s="2">
        <f>(Table2[[#This Row],[Close Price]]-Table2[[#This Row],[50D EMA]])/Table2[[#This Row],[50D EMA]]</f>
        <v>-2.1788745917362944E-2</v>
      </c>
      <c r="U470" s="2">
        <f>(Table2[[#This Row],[Close Price]]-Table2[[#This Row],[200D EMA]])/Table2[[#This Row],[200D EMA]]</f>
        <v>7.0118120007667928E-2</v>
      </c>
      <c r="V470">
        <v>0.33518191816743498</v>
      </c>
      <c r="W470">
        <v>199</v>
      </c>
      <c r="X470">
        <v>202.9</v>
      </c>
      <c r="Y470">
        <v>198.2</v>
      </c>
      <c r="Z470">
        <v>204.9</v>
      </c>
      <c r="AA470">
        <v>194.11</v>
      </c>
      <c r="AB470">
        <v>219.03</v>
      </c>
      <c r="AC470" s="2">
        <f>(Table2[[#This Row],[Close Price]]/Table2[[#This Row],[Day Low]])-1</f>
        <v>4.4221105527637583E-3</v>
      </c>
      <c r="AD470" s="2">
        <f>(Table2[[#This Row],[Day High]]/Table2[[#This Row],[Close Price]])-1</f>
        <v>1.5109065439263603E-2</v>
      </c>
      <c r="AE470" s="2">
        <f>(Table2[[#This Row],[Close Price]]/Table2[[#This Row],[Current Week Low]])-1</f>
        <v>8.4762865792129549E-3</v>
      </c>
      <c r="AF470" s="2">
        <f>(Table2[[#This Row],[Current Week High]]/Table2[[#This Row],[Close Price]])-1</f>
        <v>2.5115069041424798E-2</v>
      </c>
      <c r="AG470" s="2">
        <f>(Table2[[#This Row],[Close Price]]/Table2[[#This Row],[Current Month Low]])-1</f>
        <v>2.9725413425377267E-2</v>
      </c>
      <c r="AH470" s="2">
        <f>(Table2[[#This Row],[Current Month High]]/Table2[[#This Row],[Close Price]])-1</f>
        <v>9.5807484490694428E-2</v>
      </c>
      <c r="AI470">
        <v>32.554532719631702</v>
      </c>
      <c r="AJ470">
        <v>82.372262773722596</v>
      </c>
      <c r="AK470" t="str">
        <f>IF(AND(Table2[[#This Row],[20D EMA]]&gt;Table2[[#This Row],[50D EMA]],Table2[[#This Row],[50D EMA]]&gt;Table2[[#This Row],[200D EMA]]),"Uptrend","Downtrend/NoTrend")</f>
        <v>Downtrend/NoTrend</v>
      </c>
      <c r="AL470">
        <v>0.12</v>
      </c>
      <c r="AM470" t="s">
        <v>10656</v>
      </c>
      <c r="AN470">
        <v>2.11</v>
      </c>
      <c r="AO470" t="s">
        <v>10656</v>
      </c>
      <c r="AP470">
        <v>3.8414380921176002E-2</v>
      </c>
      <c r="AQ470">
        <f>(Table2[[#This Row],[Sharpe Ratio]]-AVERAGE(Table2[Sharpe Ratio]))/_xlfn.STDEV.P(Table2[Sharpe Ratio])</f>
        <v>-0.32243935194817591</v>
      </c>
      <c r="AR4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0">
        <f>_xlfn.RANK.AVG(Table2[[#This Row],[1Y Return vs Nifty Z-Score]],Table2[1Y Return vs Nifty Z-Score])</f>
        <v>272</v>
      </c>
      <c r="AT470">
        <f>_xlfn.RANK.AVG(Table2[[#This Row],[6M Return vs Nifty Z-Score]],Table2[6M Return vs Nifty Z-Score])</f>
        <v>631</v>
      </c>
      <c r="AU470">
        <f>_xlfn.RANK.AVG(Table2[[#This Row],[Sharpe Ratio Z-Score]],Table2[Sharpe Ratio Z-Score])</f>
        <v>427</v>
      </c>
      <c r="AV470">
        <f>(Table2[[#This Row],[Rank 1Y]]+Table2[[#This Row],[Rank 6M]]+Table2[[#This Row],[Rank Sharpe]])/3</f>
        <v>443.33333333333331</v>
      </c>
    </row>
    <row r="471" spans="1:48" x14ac:dyDescent="0.3">
      <c r="A471" t="s">
        <v>344</v>
      </c>
      <c r="B471" t="s">
        <v>345</v>
      </c>
      <c r="C471" t="s">
        <v>10619</v>
      </c>
      <c r="D471" t="s">
        <v>130</v>
      </c>
      <c r="E471">
        <v>75152</v>
      </c>
      <c r="F471">
        <v>923.3</v>
      </c>
      <c r="G471">
        <v>14.4578491048294</v>
      </c>
      <c r="H471">
        <f>(Table2[[#This Row],[1Y Return vs Nifty]]-AVERAGE(Table2[1Y Return vs Nifty]))/_xlfn.STDEV.P(Table2[1Y Return vs Nifty])</f>
        <v>-0.26854740010858502</v>
      </c>
      <c r="I471">
        <v>-8.6666622387443404</v>
      </c>
      <c r="J471">
        <f>(Table2[[#This Row],[1M Return vs Nifty]]-AVERAGE(Table2[1M Return vs Nifty]))/_xlfn.STDEV.P(Table2[1M Return vs Nifty])</f>
        <v>-0.97127899584437871</v>
      </c>
      <c r="K471">
        <v>-16.058429623661599</v>
      </c>
      <c r="L471">
        <f>(Table2[[#This Row],[6M Return vs Nifty]]-AVERAGE(Table2[6M Return vs Nifty]))/_xlfn.STDEV.P(Table2[6M Return vs Nifty])</f>
        <v>-0.80482327645100926</v>
      </c>
      <c r="M471">
        <v>1.29924374596347</v>
      </c>
      <c r="N471">
        <f>(Table2[[#This Row],[1W Return vs Nifty]]-AVERAGE(Table2[1W Return vs Nifty]))/_xlfn.STDEV.P(Table2[1W Return vs Nifty])</f>
        <v>-0.33276662653802469</v>
      </c>
      <c r="O471">
        <v>944.19</v>
      </c>
      <c r="P471">
        <v>970.67937524303295</v>
      </c>
      <c r="Q471">
        <v>925.09829004877599</v>
      </c>
      <c r="R471">
        <v>50.770931837100299</v>
      </c>
      <c r="S471" s="2">
        <f>(Table2[[#This Row],[Close Price]]-Table2[[#This Row],[20D EMA]])/Table2[[#This Row],[20D EMA]]</f>
        <v>-2.2124784206568698E-2</v>
      </c>
      <c r="T471" s="2">
        <f>(Table2[[#This Row],[Close Price]]-Table2[[#This Row],[50D EMA]])/Table2[[#This Row],[50D EMA]]</f>
        <v>-4.8810530491770705E-2</v>
      </c>
      <c r="U471" s="2">
        <f>(Table2[[#This Row],[Close Price]]-Table2[[#This Row],[200D EMA]])/Table2[[#This Row],[200D EMA]]</f>
        <v>-1.94389079314072E-3</v>
      </c>
      <c r="V471">
        <v>0.417315271333624</v>
      </c>
      <c r="W471">
        <v>922</v>
      </c>
      <c r="X471">
        <v>938.1</v>
      </c>
      <c r="Y471">
        <v>922</v>
      </c>
      <c r="Z471">
        <v>942.4</v>
      </c>
      <c r="AA471">
        <v>906.3</v>
      </c>
      <c r="AB471">
        <v>995</v>
      </c>
      <c r="AC471" s="2">
        <f>(Table2[[#This Row],[Close Price]]/Table2[[#This Row],[Day Low]])-1</f>
        <v>1.4099783080259165E-3</v>
      </c>
      <c r="AD471" s="2">
        <f>(Table2[[#This Row],[Day High]]/Table2[[#This Row],[Close Price]])-1</f>
        <v>1.6029459547276081E-2</v>
      </c>
      <c r="AE471" s="2">
        <f>(Table2[[#This Row],[Close Price]]/Table2[[#This Row],[Current Week Low]])-1</f>
        <v>1.4099783080259165E-3</v>
      </c>
      <c r="AF471" s="2">
        <f>(Table2[[#This Row],[Current Week High]]/Table2[[#This Row],[Close Price]])-1</f>
        <v>2.0686667388714497E-2</v>
      </c>
      <c r="AG471" s="2">
        <f>(Table2[[#This Row],[Close Price]]/Table2[[#This Row],[Current Month Low]])-1</f>
        <v>1.875758578837039E-2</v>
      </c>
      <c r="AH471" s="2">
        <f>(Table2[[#This Row],[Current Month High]]/Table2[[#This Row],[Close Price]])-1</f>
        <v>7.7656233077006531E-2</v>
      </c>
      <c r="AI471">
        <v>23.351023502653501</v>
      </c>
      <c r="AJ471">
        <v>45.275745417354997</v>
      </c>
      <c r="AK471" t="str">
        <f>IF(AND(Table2[[#This Row],[20D EMA]]&gt;Table2[[#This Row],[50D EMA]],Table2[[#This Row],[50D EMA]]&gt;Table2[[#This Row],[200D EMA]]),"Uptrend","Downtrend/NoTrend")</f>
        <v>Downtrend/NoTrend</v>
      </c>
      <c r="AL471">
        <v>-0.12</v>
      </c>
      <c r="AM471" t="s">
        <v>10655</v>
      </c>
      <c r="AN471">
        <v>0.45</v>
      </c>
      <c r="AO471" t="s">
        <v>10656</v>
      </c>
      <c r="AP471">
        <v>5.3666708732637999E-2</v>
      </c>
      <c r="AQ471">
        <f>(Table2[[#This Row],[Sharpe Ratio]]-AVERAGE(Table2[Sharpe Ratio]))/_xlfn.STDEV.P(Table2[Sharpe Ratio])</f>
        <v>-0.14683203770291556</v>
      </c>
      <c r="AR4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1">
        <f>_xlfn.RANK.AVG(Table2[[#This Row],[1Y Return vs Nifty Z-Score]],Table2[1Y Return vs Nifty Z-Score])</f>
        <v>370</v>
      </c>
      <c r="AT471">
        <f>_xlfn.RANK.AVG(Table2[[#This Row],[6M Return vs Nifty Z-Score]],Table2[6M Return vs Nifty Z-Score])</f>
        <v>583</v>
      </c>
      <c r="AU471">
        <f>_xlfn.RANK.AVG(Table2[[#This Row],[Sharpe Ratio Z-Score]],Table2[Sharpe Ratio Z-Score])</f>
        <v>379</v>
      </c>
      <c r="AV471">
        <f>(Table2[[#This Row],[Rank 1Y]]+Table2[[#This Row],[Rank 6M]]+Table2[[#This Row],[Rank Sharpe]])/3</f>
        <v>444</v>
      </c>
    </row>
    <row r="472" spans="1:48" x14ac:dyDescent="0.3">
      <c r="A472" t="s">
        <v>489</v>
      </c>
      <c r="B472" t="s">
        <v>490</v>
      </c>
      <c r="C472" t="s">
        <v>10619</v>
      </c>
      <c r="D472" t="s">
        <v>491</v>
      </c>
      <c r="E472">
        <v>43237.239719040001</v>
      </c>
      <c r="F472">
        <v>650.25</v>
      </c>
      <c r="G472">
        <v>4.3120298489190798</v>
      </c>
      <c r="H472">
        <f>(Table2[[#This Row],[1Y Return vs Nifty]]-AVERAGE(Table2[1Y Return vs Nifty]))/_xlfn.STDEV.P(Table2[1Y Return vs Nifty])</f>
        <v>-0.42674755322902019</v>
      </c>
      <c r="I472">
        <v>14.0437463963968</v>
      </c>
      <c r="J472">
        <f>(Table2[[#This Row],[1M Return vs Nifty]]-AVERAGE(Table2[1M Return vs Nifty]))/_xlfn.STDEV.P(Table2[1M Return vs Nifty])</f>
        <v>0.97677377740381788</v>
      </c>
      <c r="K472">
        <v>20.010857175095801</v>
      </c>
      <c r="L472">
        <f>(Table2[[#This Row],[6M Return vs Nifty]]-AVERAGE(Table2[6M Return vs Nifty]))/_xlfn.STDEV.P(Table2[6M Return vs Nifty])</f>
        <v>0.41820601385154288</v>
      </c>
      <c r="M472">
        <v>0.62294395204851705</v>
      </c>
      <c r="N472">
        <f>(Table2[[#This Row],[1W Return vs Nifty]]-AVERAGE(Table2[1W Return vs Nifty]))/_xlfn.STDEV.P(Table2[1W Return vs Nifty])</f>
        <v>-0.48108096448836557</v>
      </c>
      <c r="O472">
        <v>620.82000000000005</v>
      </c>
      <c r="P472">
        <v>586.13244700059295</v>
      </c>
      <c r="Q472">
        <v>530.62991565034599</v>
      </c>
      <c r="R472">
        <v>68.850736417331007</v>
      </c>
      <c r="S472" s="2">
        <f>(Table2[[#This Row],[Close Price]]-Table2[[#This Row],[20D EMA]])/Table2[[#This Row],[20D EMA]]</f>
        <v>4.7405044940562399E-2</v>
      </c>
      <c r="T472" s="2">
        <f>(Table2[[#This Row],[Close Price]]-Table2[[#This Row],[50D EMA]])/Table2[[#This Row],[50D EMA]]</f>
        <v>0.10939089505710677</v>
      </c>
      <c r="U472" s="2">
        <f>(Table2[[#This Row],[Close Price]]-Table2[[#This Row],[200D EMA]])/Table2[[#This Row],[200D EMA]]</f>
        <v>0.22543034386413416</v>
      </c>
      <c r="V472">
        <v>1.1831574967648499</v>
      </c>
      <c r="W472">
        <v>649.20000000000005</v>
      </c>
      <c r="X472">
        <v>661.95</v>
      </c>
      <c r="Y472">
        <v>624.1</v>
      </c>
      <c r="Z472">
        <v>663.1</v>
      </c>
      <c r="AA472">
        <v>582</v>
      </c>
      <c r="AB472">
        <v>663.1</v>
      </c>
      <c r="AC472" s="2">
        <f>(Table2[[#This Row],[Close Price]]/Table2[[#This Row],[Day Low]])-1</f>
        <v>1.6173752310535416E-3</v>
      </c>
      <c r="AD472" s="2">
        <f>(Table2[[#This Row],[Day High]]/Table2[[#This Row],[Close Price]])-1</f>
        <v>1.799307958477514E-2</v>
      </c>
      <c r="AE472" s="2">
        <f>(Table2[[#This Row],[Close Price]]/Table2[[#This Row],[Current Week Low]])-1</f>
        <v>4.1900336484537615E-2</v>
      </c>
      <c r="AF472" s="2">
        <f>(Table2[[#This Row],[Current Week High]]/Table2[[#This Row],[Close Price]])-1</f>
        <v>1.9761630142252962E-2</v>
      </c>
      <c r="AG472" s="2">
        <f>(Table2[[#This Row],[Close Price]]/Table2[[#This Row],[Current Month Low]])-1</f>
        <v>0.11726804123711343</v>
      </c>
      <c r="AH472" s="2">
        <f>(Table2[[#This Row],[Current Month High]]/Table2[[#This Row],[Close Price]])-1</f>
        <v>1.9761630142252962E-2</v>
      </c>
      <c r="AI472">
        <v>1.9761630142252899</v>
      </c>
      <c r="AJ472">
        <v>54.435340220876299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0.14000000000000001</v>
      </c>
      <c r="AM472" t="s">
        <v>10656</v>
      </c>
      <c r="AN472">
        <v>8.7799999999999994</v>
      </c>
      <c r="AO472" t="s">
        <v>10656</v>
      </c>
      <c r="AP472">
        <v>-6.6846678602167003E-2</v>
      </c>
      <c r="AQ472">
        <f>(Table2[[#This Row],[Sharpe Ratio]]-AVERAGE(Table2[Sharpe Ratio]))/_xlfn.STDEV.P(Table2[Sharpe Ratio])</f>
        <v>-1.5343600624126936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-1.0472087888747186</v>
      </c>
      <c r="AS472">
        <f>_xlfn.RANK.AVG(Table2[[#This Row],[1Y Return vs Nifty Z-Score]],Table2[1Y Return vs Nifty Z-Score])</f>
        <v>439</v>
      </c>
      <c r="AT472">
        <f>_xlfn.RANK.AVG(Table2[[#This Row],[6M Return vs Nifty Z-Score]],Table2[6M Return vs Nifty Z-Score])</f>
        <v>206</v>
      </c>
      <c r="AU472">
        <f>_xlfn.RANK.AVG(Table2[[#This Row],[Sharpe Ratio Z-Score]],Table2[Sharpe Ratio Z-Score])</f>
        <v>687</v>
      </c>
      <c r="AV472">
        <f>(Table2[[#This Row],[Rank 1Y]]+Table2[[#This Row],[Rank 6M]]+Table2[[#This Row],[Rank Sharpe]])/3</f>
        <v>444</v>
      </c>
    </row>
    <row r="473" spans="1:48" x14ac:dyDescent="0.3">
      <c r="A473" t="s">
        <v>751</v>
      </c>
      <c r="B473" t="s">
        <v>752</v>
      </c>
      <c r="C473" t="s">
        <v>10615</v>
      </c>
      <c r="D473" t="s">
        <v>51</v>
      </c>
      <c r="E473">
        <v>21967.89473824</v>
      </c>
      <c r="F473">
        <v>1101.25</v>
      </c>
      <c r="G473">
        <v>15.7831291042472</v>
      </c>
      <c r="H473">
        <f>(Table2[[#This Row],[1Y Return vs Nifty]]-AVERAGE(Table2[1Y Return vs Nifty]))/_xlfn.STDEV.P(Table2[1Y Return vs Nifty])</f>
        <v>-0.24788278017528476</v>
      </c>
      <c r="I473">
        <v>-1.5397280850032</v>
      </c>
      <c r="J473">
        <f>(Table2[[#This Row],[1M Return vs Nifty]]-AVERAGE(Table2[1M Return vs Nifty]))/_xlfn.STDEV.P(Table2[1M Return vs Nifty])</f>
        <v>-0.35994504470314975</v>
      </c>
      <c r="K473">
        <v>-6.7060360525452296</v>
      </c>
      <c r="L473">
        <f>(Table2[[#This Row],[6M Return vs Nifty]]-AVERAGE(Table2[6M Return vs Nifty]))/_xlfn.STDEV.P(Table2[6M Return vs Nifty])</f>
        <v>-0.4877044119796814</v>
      </c>
      <c r="M473">
        <v>3.90331359902506</v>
      </c>
      <c r="N473">
        <f>(Table2[[#This Row],[1W Return vs Nifty]]-AVERAGE(Table2[1W Return vs Nifty]))/_xlfn.STDEV.P(Table2[1W Return vs Nifty])</f>
        <v>0.2383127966827368</v>
      </c>
      <c r="O473">
        <v>1113.7</v>
      </c>
      <c r="P473">
        <v>1070.75098055844</v>
      </c>
      <c r="Q473">
        <v>947.33840012177905</v>
      </c>
      <c r="R473">
        <v>50.371547439922402</v>
      </c>
      <c r="S473" s="2">
        <f>(Table2[[#This Row],[Close Price]]-Table2[[#This Row],[20D EMA]])/Table2[[#This Row],[20D EMA]]</f>
        <v>-1.1178953039418196E-2</v>
      </c>
      <c r="T473" s="2">
        <f>(Table2[[#This Row],[Close Price]]-Table2[[#This Row],[50D EMA]])/Table2[[#This Row],[50D EMA]]</f>
        <v>2.8483765128707629E-2</v>
      </c>
      <c r="U473" s="2">
        <f>(Table2[[#This Row],[Close Price]]-Table2[[#This Row],[200D EMA]])/Table2[[#This Row],[200D EMA]]</f>
        <v>0.16246739270617114</v>
      </c>
      <c r="V473">
        <v>0.51358595660297202</v>
      </c>
      <c r="W473">
        <v>1096</v>
      </c>
      <c r="X473">
        <v>1126.6500000000001</v>
      </c>
      <c r="Y473">
        <v>1058.8</v>
      </c>
      <c r="Z473">
        <v>1133.45</v>
      </c>
      <c r="AA473">
        <v>1051.8499999999999</v>
      </c>
      <c r="AB473">
        <v>1284.95</v>
      </c>
      <c r="AC473" s="2">
        <f>(Table2[[#This Row],[Close Price]]/Table2[[#This Row],[Day Low]])-1</f>
        <v>4.790145985401395E-3</v>
      </c>
      <c r="AD473" s="2">
        <f>(Table2[[#This Row],[Day High]]/Table2[[#This Row],[Close Price]])-1</f>
        <v>2.3064699205448402E-2</v>
      </c>
      <c r="AE473" s="2">
        <f>(Table2[[#This Row],[Close Price]]/Table2[[#This Row],[Current Week Low]])-1</f>
        <v>4.0092557612391388E-2</v>
      </c>
      <c r="AF473" s="2">
        <f>(Table2[[#This Row],[Current Week High]]/Table2[[#This Row],[Close Price]])-1</f>
        <v>2.9239500567536991E-2</v>
      </c>
      <c r="AG473" s="2">
        <f>(Table2[[#This Row],[Close Price]]/Table2[[#This Row],[Current Month Low]])-1</f>
        <v>4.696487141702721E-2</v>
      </c>
      <c r="AH473" s="2">
        <f>(Table2[[#This Row],[Current Month High]]/Table2[[#This Row],[Close Price]])-1</f>
        <v>0.16681044267877421</v>
      </c>
      <c r="AI473">
        <v>16.6810442678774</v>
      </c>
      <c r="AJ473">
        <v>55.7307501944424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0.05</v>
      </c>
      <c r="AM473" t="s">
        <v>10656</v>
      </c>
      <c r="AN473">
        <v>-7.2</v>
      </c>
      <c r="AO473" t="s">
        <v>10655</v>
      </c>
      <c r="AP473">
        <v>2.1348641726082002E-2</v>
      </c>
      <c r="AQ473">
        <f>(Table2[[#This Row],[Sharpe Ratio]]-AVERAGE(Table2[Sharpe Ratio]))/_xlfn.STDEV.P(Table2[Sharpe Ratio])</f>
        <v>-0.51892533511780115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-1.3761447752931804</v>
      </c>
      <c r="AS473">
        <f>_xlfn.RANK.AVG(Table2[[#This Row],[1Y Return vs Nifty Z-Score]],Table2[1Y Return vs Nifty Z-Score])</f>
        <v>367</v>
      </c>
      <c r="AT473">
        <f>_xlfn.RANK.AVG(Table2[[#This Row],[6M Return vs Nifty Z-Score]],Table2[6M Return vs Nifty Z-Score])</f>
        <v>487</v>
      </c>
      <c r="AU473">
        <f>_xlfn.RANK.AVG(Table2[[#This Row],[Sharpe Ratio Z-Score]],Table2[Sharpe Ratio Z-Score])</f>
        <v>478</v>
      </c>
      <c r="AV473">
        <f>(Table2[[#This Row],[Rank 1Y]]+Table2[[#This Row],[Rank 6M]]+Table2[[#This Row],[Rank Sharpe]])/3</f>
        <v>444</v>
      </c>
    </row>
    <row r="474" spans="1:48" x14ac:dyDescent="0.3">
      <c r="A474" t="s">
        <v>1365</v>
      </c>
      <c r="B474" t="s">
        <v>1366</v>
      </c>
      <c r="C474" t="s">
        <v>10615</v>
      </c>
      <c r="D474" t="s">
        <v>51</v>
      </c>
      <c r="E474">
        <v>8250.8829401250005</v>
      </c>
      <c r="F474">
        <v>472.85</v>
      </c>
      <c r="G474">
        <v>-13.284087297902399</v>
      </c>
      <c r="H474">
        <f>(Table2[[#This Row],[1Y Return vs Nifty]]-AVERAGE(Table2[1Y Return vs Nifty]))/_xlfn.STDEV.P(Table2[1Y Return vs Nifty])</f>
        <v>-0.70111755300312995</v>
      </c>
      <c r="I474">
        <v>12.0629209863651</v>
      </c>
      <c r="J474">
        <f>(Table2[[#This Row],[1M Return vs Nifty]]-AVERAGE(Table2[1M Return vs Nifty]))/_xlfn.STDEV.P(Table2[1M Return vs Nifty])</f>
        <v>0.80686259283086048</v>
      </c>
      <c r="K474">
        <v>20.310500336784301</v>
      </c>
      <c r="L474">
        <f>(Table2[[#This Row],[6M Return vs Nifty]]-AVERAGE(Table2[6M Return vs Nifty]))/_xlfn.STDEV.P(Table2[6M Return vs Nifty])</f>
        <v>0.42836624700027609</v>
      </c>
      <c r="M474">
        <v>1.71235537783367</v>
      </c>
      <c r="N474">
        <f>(Table2[[#This Row],[1W Return vs Nifty]]-AVERAGE(Table2[1W Return vs Nifty]))/_xlfn.STDEV.P(Table2[1W Return vs Nifty])</f>
        <v>-0.24217015034256009</v>
      </c>
      <c r="O474">
        <v>467.66</v>
      </c>
      <c r="P474">
        <v>444.376735693988</v>
      </c>
      <c r="Q474">
        <v>388.27374240450303</v>
      </c>
      <c r="R474">
        <v>53.613243723157098</v>
      </c>
      <c r="S474" s="2">
        <f>(Table2[[#This Row],[Close Price]]-Table2[[#This Row],[20D EMA]])/Table2[[#This Row],[20D EMA]]</f>
        <v>1.1097806098447585E-2</v>
      </c>
      <c r="T474" s="2">
        <f>(Table2[[#This Row],[Close Price]]-Table2[[#This Row],[50D EMA]])/Table2[[#This Row],[50D EMA]]</f>
        <v>6.4074606114438049E-2</v>
      </c>
      <c r="U474" s="2">
        <f>(Table2[[#This Row],[Close Price]]-Table2[[#This Row],[200D EMA]])/Table2[[#This Row],[200D EMA]]</f>
        <v>0.21782636413096812</v>
      </c>
      <c r="V474">
        <v>0.60816341052908396</v>
      </c>
      <c r="W474">
        <v>470</v>
      </c>
      <c r="X474">
        <v>484.1</v>
      </c>
      <c r="Y474">
        <v>460</v>
      </c>
      <c r="Z474">
        <v>485</v>
      </c>
      <c r="AA474">
        <v>453.15</v>
      </c>
      <c r="AB474">
        <v>538.5</v>
      </c>
      <c r="AC474" s="2">
        <f>(Table2[[#This Row],[Close Price]]/Table2[[#This Row],[Day Low]])-1</f>
        <v>6.0638297872341873E-3</v>
      </c>
      <c r="AD474" s="2">
        <f>(Table2[[#This Row],[Day High]]/Table2[[#This Row],[Close Price]])-1</f>
        <v>2.3791900179761072E-2</v>
      </c>
      <c r="AE474" s="2">
        <f>(Table2[[#This Row],[Close Price]]/Table2[[#This Row],[Current Week Low]])-1</f>
        <v>2.7934782608695752E-2</v>
      </c>
      <c r="AF474" s="2">
        <f>(Table2[[#This Row],[Current Week High]]/Table2[[#This Row],[Close Price]])-1</f>
        <v>2.5695252194141815E-2</v>
      </c>
      <c r="AG474" s="2">
        <f>(Table2[[#This Row],[Close Price]]/Table2[[#This Row],[Current Month Low]])-1</f>
        <v>4.3473463533046486E-2</v>
      </c>
      <c r="AH474" s="2">
        <f>(Table2[[#This Row],[Current Month High]]/Table2[[#This Row],[Close Price]])-1</f>
        <v>0.13883895527122769</v>
      </c>
      <c r="AI474">
        <v>13.8838955271227</v>
      </c>
      <c r="AJ474">
        <v>47.996870109546101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0.09</v>
      </c>
      <c r="AM474" t="s">
        <v>10656</v>
      </c>
      <c r="AN474">
        <v>0.55000000000000004</v>
      </c>
      <c r="AO474" t="s">
        <v>10656</v>
      </c>
      <c r="AQ474">
        <f>(Table2[[#This Row],[Sharpe Ratio]]-AVERAGE(Table2[Sharpe Ratio]))/_xlfn.STDEV.P(Table2[Sharpe Ratio])</f>
        <v>-0.76472241492382476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-0.47278127843837825</v>
      </c>
      <c r="AS474">
        <f>_xlfn.RANK.AVG(Table2[[#This Row],[1Y Return vs Nifty Z-Score]],Table2[1Y Return vs Nifty Z-Score])</f>
        <v>571</v>
      </c>
      <c r="AT474">
        <f>_xlfn.RANK.AVG(Table2[[#This Row],[6M Return vs Nifty Z-Score]],Table2[6M Return vs Nifty Z-Score])</f>
        <v>204</v>
      </c>
      <c r="AU474">
        <f>_xlfn.RANK.AVG(Table2[[#This Row],[Sharpe Ratio Z-Score]],Table2[Sharpe Ratio Z-Score])</f>
        <v>557.5</v>
      </c>
      <c r="AV474">
        <f>(Table2[[#This Row],[Rank 1Y]]+Table2[[#This Row],[Rank 6M]]+Table2[[#This Row],[Rank Sharpe]])/3</f>
        <v>444.16666666666669</v>
      </c>
    </row>
    <row r="475" spans="1:48" x14ac:dyDescent="0.3">
      <c r="A475" t="s">
        <v>1023</v>
      </c>
      <c r="B475" t="s">
        <v>1024</v>
      </c>
      <c r="C475" t="s">
        <v>10610</v>
      </c>
      <c r="D475" t="s">
        <v>290</v>
      </c>
      <c r="E475">
        <v>13542.27147528</v>
      </c>
      <c r="F475">
        <v>982.25</v>
      </c>
      <c r="G475">
        <v>13.483321131301301</v>
      </c>
      <c r="H475">
        <f>(Table2[[#This Row],[1Y Return vs Nifty]]-AVERAGE(Table2[1Y Return vs Nifty]))/_xlfn.STDEV.P(Table2[1Y Return vs Nifty])</f>
        <v>-0.2837428683840999</v>
      </c>
      <c r="I475">
        <v>-5.1068536275082401</v>
      </c>
      <c r="J475">
        <f>(Table2[[#This Row],[1M Return vs Nifty]]-AVERAGE(Table2[1M Return vs Nifty]))/_xlfn.STDEV.P(Table2[1M Return vs Nifty])</f>
        <v>-0.66592583603285338</v>
      </c>
      <c r="K475">
        <v>-8.6611707496385097</v>
      </c>
      <c r="L475">
        <f>(Table2[[#This Row],[6M Return vs Nifty]]-AVERAGE(Table2[6M Return vs Nifty]))/_xlfn.STDEV.P(Table2[6M Return vs Nifty])</f>
        <v>-0.55399868096185223</v>
      </c>
      <c r="M475">
        <v>2.4585045314100098</v>
      </c>
      <c r="N475">
        <f>(Table2[[#This Row],[1W Return vs Nifty]]-AVERAGE(Table2[1W Return vs Nifty]))/_xlfn.STDEV.P(Table2[1W Return vs Nifty])</f>
        <v>-7.8537662619521498E-2</v>
      </c>
      <c r="O475">
        <v>974.53</v>
      </c>
      <c r="P475">
        <v>990.81252746288703</v>
      </c>
      <c r="Q475">
        <v>926.581592135611</v>
      </c>
      <c r="R475">
        <v>58.475802826059301</v>
      </c>
      <c r="S475" s="2">
        <f>(Table2[[#This Row],[Close Price]]-Table2[[#This Row],[20D EMA]])/Table2[[#This Row],[20D EMA]]</f>
        <v>7.9217674160877837E-3</v>
      </c>
      <c r="T475" s="2">
        <f>(Table2[[#This Row],[Close Price]]-Table2[[#This Row],[50D EMA]])/Table2[[#This Row],[50D EMA]]</f>
        <v>-8.6419249106716202E-3</v>
      </c>
      <c r="U475" s="2">
        <f>(Table2[[#This Row],[Close Price]]-Table2[[#This Row],[200D EMA]])/Table2[[#This Row],[200D EMA]]</f>
        <v>6.0079337142973997E-2</v>
      </c>
      <c r="V475">
        <v>0.43718235592564098</v>
      </c>
      <c r="W475">
        <v>977</v>
      </c>
      <c r="X475">
        <v>991</v>
      </c>
      <c r="Y475">
        <v>958.5</v>
      </c>
      <c r="Z475">
        <v>1014.85</v>
      </c>
      <c r="AA475">
        <v>890.1</v>
      </c>
      <c r="AB475">
        <v>1014.85</v>
      </c>
      <c r="AC475" s="2">
        <f>(Table2[[#This Row],[Close Price]]/Table2[[#This Row],[Day Low]])-1</f>
        <v>5.3735926305016335E-3</v>
      </c>
      <c r="AD475" s="2">
        <f>(Table2[[#This Row],[Day High]]/Table2[[#This Row],[Close Price]])-1</f>
        <v>8.9081191142783567E-3</v>
      </c>
      <c r="AE475" s="2">
        <f>(Table2[[#This Row],[Close Price]]/Table2[[#This Row],[Current Week Low]])-1</f>
        <v>2.4778299426186701E-2</v>
      </c>
      <c r="AF475" s="2">
        <f>(Table2[[#This Row],[Current Week High]]/Table2[[#This Row],[Close Price]])-1</f>
        <v>3.3189106642911748E-2</v>
      </c>
      <c r="AG475" s="2">
        <f>(Table2[[#This Row],[Close Price]]/Table2[[#This Row],[Current Month Low]])-1</f>
        <v>0.10352769351758218</v>
      </c>
      <c r="AH475" s="2">
        <f>(Table2[[#This Row],[Current Month High]]/Table2[[#This Row],[Close Price]])-1</f>
        <v>3.3189106642911748E-2</v>
      </c>
      <c r="AI475">
        <v>22.0666836345126</v>
      </c>
      <c r="AJ475">
        <v>57.16</v>
      </c>
      <c r="AK475" t="str">
        <f>IF(AND(Table2[[#This Row],[20D EMA]]&gt;Table2[[#This Row],[50D EMA]],Table2[[#This Row],[50D EMA]]&gt;Table2[[#This Row],[200D EMA]]),"Uptrend","Downtrend/NoTrend")</f>
        <v>Downtrend/NoTrend</v>
      </c>
      <c r="AL475">
        <v>-0.12</v>
      </c>
      <c r="AM475" t="s">
        <v>10655</v>
      </c>
      <c r="AN475">
        <v>7.09</v>
      </c>
      <c r="AO475" t="s">
        <v>10656</v>
      </c>
      <c r="AP475">
        <v>3.1718212633047999E-2</v>
      </c>
      <c r="AQ475">
        <f>(Table2[[#This Row],[Sharpe Ratio]]-AVERAGE(Table2[Sharpe Ratio]))/_xlfn.STDEV.P(Table2[Sharpe Ratio])</f>
        <v>-0.39953552660085845</v>
      </c>
      <c r="AR4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5">
        <f>_xlfn.RANK.AVG(Table2[[#This Row],[1Y Return vs Nifty Z-Score]],Table2[1Y Return vs Nifty Z-Score])</f>
        <v>376</v>
      </c>
      <c r="AT475">
        <f>_xlfn.RANK.AVG(Table2[[#This Row],[6M Return vs Nifty Z-Score]],Table2[6M Return vs Nifty Z-Score])</f>
        <v>507</v>
      </c>
      <c r="AU475">
        <f>_xlfn.RANK.AVG(Table2[[#This Row],[Sharpe Ratio Z-Score]],Table2[Sharpe Ratio Z-Score])</f>
        <v>450</v>
      </c>
      <c r="AV475">
        <f>(Table2[[#This Row],[Rank 1Y]]+Table2[[#This Row],[Rank 6M]]+Table2[[#This Row],[Rank Sharpe]])/3</f>
        <v>444.33333333333331</v>
      </c>
    </row>
    <row r="476" spans="1:48" x14ac:dyDescent="0.3">
      <c r="A476" t="s">
        <v>938</v>
      </c>
      <c r="B476" t="s">
        <v>939</v>
      </c>
      <c r="C476" t="s">
        <v>10614</v>
      </c>
      <c r="D476" t="s">
        <v>568</v>
      </c>
      <c r="E476">
        <v>15781.826428725</v>
      </c>
      <c r="F476">
        <v>651.65</v>
      </c>
      <c r="G476">
        <v>10.3381325063795</v>
      </c>
      <c r="H476">
        <f>(Table2[[#This Row],[1Y Return vs Nifty]]-AVERAGE(Table2[1Y Return vs Nifty]))/_xlfn.STDEV.P(Table2[1Y Return vs Nifty])</f>
        <v>-0.33278467659149791</v>
      </c>
      <c r="I476">
        <v>-12.0397916833846</v>
      </c>
      <c r="J476">
        <f>(Table2[[#This Row],[1M Return vs Nifty]]-AVERAGE(Table2[1M Return vs Nifty]))/_xlfn.STDEV.P(Table2[1M Return vs Nifty])</f>
        <v>-1.2606191955177946</v>
      </c>
      <c r="K476">
        <v>-25.9634878249121</v>
      </c>
      <c r="L476">
        <f>(Table2[[#This Row],[6M Return vs Nifty]]-AVERAGE(Table2[6M Return vs Nifty]))/_xlfn.STDEV.P(Table2[6M Return vs Nifty])</f>
        <v>-1.1406817692975664</v>
      </c>
      <c r="M476">
        <v>-1.8145974763114801</v>
      </c>
      <c r="N476">
        <f>(Table2[[#This Row],[1W Return vs Nifty]]-AVERAGE(Table2[1W Return vs Nifty]))/_xlfn.STDEV.P(Table2[1W Return vs Nifty])</f>
        <v>-1.0156402626377363</v>
      </c>
      <c r="O476">
        <v>679.66</v>
      </c>
      <c r="P476">
        <v>692.81004506617205</v>
      </c>
      <c r="Q476">
        <v>640.41882916836505</v>
      </c>
      <c r="R476">
        <v>33.752361634969503</v>
      </c>
      <c r="S476" s="2">
        <f>(Table2[[#This Row],[Close Price]]-Table2[[#This Row],[20D EMA]])/Table2[[#This Row],[20D EMA]]</f>
        <v>-4.121178236176911E-2</v>
      </c>
      <c r="T476" s="2">
        <f>(Table2[[#This Row],[Close Price]]-Table2[[#This Row],[50D EMA]])/Table2[[#This Row],[50D EMA]]</f>
        <v>-5.9410289096256931E-2</v>
      </c>
      <c r="U476" s="2">
        <f>(Table2[[#This Row],[Close Price]]-Table2[[#This Row],[200D EMA]])/Table2[[#This Row],[200D EMA]]</f>
        <v>1.7537227701783065E-2</v>
      </c>
      <c r="V476">
        <v>0.31812160811129597</v>
      </c>
      <c r="W476">
        <v>649.6</v>
      </c>
      <c r="X476">
        <v>673</v>
      </c>
      <c r="Y476">
        <v>649.6</v>
      </c>
      <c r="Z476">
        <v>673.55</v>
      </c>
      <c r="AA476">
        <v>649.6</v>
      </c>
      <c r="AB476">
        <v>733.8</v>
      </c>
      <c r="AC476" s="2">
        <f>(Table2[[#This Row],[Close Price]]/Table2[[#This Row],[Day Low]])-1</f>
        <v>3.1557881773398577E-3</v>
      </c>
      <c r="AD476" s="2">
        <f>(Table2[[#This Row],[Day High]]/Table2[[#This Row],[Close Price]])-1</f>
        <v>3.2762986265633343E-2</v>
      </c>
      <c r="AE476" s="2">
        <f>(Table2[[#This Row],[Close Price]]/Table2[[#This Row],[Current Week Low]])-1</f>
        <v>3.1557881773398577E-3</v>
      </c>
      <c r="AF476" s="2">
        <f>(Table2[[#This Row],[Current Week High]]/Table2[[#This Row],[Close Price]])-1</f>
        <v>3.3606997621422607E-2</v>
      </c>
      <c r="AG476" s="2">
        <f>(Table2[[#This Row],[Close Price]]/Table2[[#This Row],[Current Month Low]])-1</f>
        <v>3.1557881773398577E-3</v>
      </c>
      <c r="AH476" s="2">
        <f>(Table2[[#This Row],[Current Month High]]/Table2[[#This Row],[Close Price]])-1</f>
        <v>0.12606460523287044</v>
      </c>
      <c r="AI476">
        <v>26.747487148008901</v>
      </c>
      <c r="AJ476">
        <v>50.740226694425097</v>
      </c>
      <c r="AK476" t="str">
        <f>IF(AND(Table2[[#This Row],[20D EMA]]&gt;Table2[[#This Row],[50D EMA]],Table2[[#This Row],[50D EMA]]&gt;Table2[[#This Row],[200D EMA]]),"Uptrend","Downtrend/NoTrend")</f>
        <v>Downtrend/NoTrend</v>
      </c>
      <c r="AL476">
        <v>-0.08</v>
      </c>
      <c r="AM476" t="s">
        <v>10655</v>
      </c>
      <c r="AN476">
        <v>-5.54</v>
      </c>
      <c r="AO476" t="s">
        <v>10655</v>
      </c>
      <c r="AP476">
        <v>9.2255504084261003E-2</v>
      </c>
      <c r="AQ476">
        <f>(Table2[[#This Row],[Sharpe Ratio]]-AVERAGE(Table2[Sharpe Ratio]))/_xlfn.STDEV.P(Table2[Sharpe Ratio])</f>
        <v>0.29745914167798115</v>
      </c>
      <c r="AR4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6">
        <f>_xlfn.RANK.AVG(Table2[[#This Row],[1Y Return vs Nifty Z-Score]],Table2[1Y Return vs Nifty Z-Score])</f>
        <v>397</v>
      </c>
      <c r="AT476">
        <f>_xlfn.RANK.AVG(Table2[[#This Row],[6M Return vs Nifty Z-Score]],Table2[6M Return vs Nifty Z-Score])</f>
        <v>684</v>
      </c>
      <c r="AU476">
        <f>_xlfn.RANK.AVG(Table2[[#This Row],[Sharpe Ratio Z-Score]],Table2[Sharpe Ratio Z-Score])</f>
        <v>259</v>
      </c>
      <c r="AV476">
        <f>(Table2[[#This Row],[Rank 1Y]]+Table2[[#This Row],[Rank 6M]]+Table2[[#This Row],[Rank Sharpe]])/3</f>
        <v>446.66666666666669</v>
      </c>
    </row>
    <row r="477" spans="1:48" x14ac:dyDescent="0.3">
      <c r="A477" t="s">
        <v>369</v>
      </c>
      <c r="B477" t="s">
        <v>370</v>
      </c>
      <c r="C477" t="s">
        <v>10624</v>
      </c>
      <c r="D477" t="s">
        <v>166</v>
      </c>
      <c r="E477">
        <v>67173.940935969993</v>
      </c>
      <c r="F477">
        <v>4420.5</v>
      </c>
      <c r="G477">
        <v>-7.8843147939767997</v>
      </c>
      <c r="H477">
        <f>(Table2[[#This Row],[1Y Return vs Nifty]]-AVERAGE(Table2[1Y Return vs Nifty]))/_xlfn.STDEV.P(Table2[1Y Return vs Nifty])</f>
        <v>-0.61692081980793567</v>
      </c>
      <c r="I477">
        <v>8.0640238925427603</v>
      </c>
      <c r="J477">
        <f>(Table2[[#This Row],[1M Return vs Nifty]]-AVERAGE(Table2[1M Return vs Nifty]))/_xlfn.STDEV.P(Table2[1M Return vs Nifty])</f>
        <v>0.46384531389468397</v>
      </c>
      <c r="K477">
        <v>8.5434735712981897</v>
      </c>
      <c r="L477">
        <f>(Table2[[#This Row],[6M Return vs Nifty]]-AVERAGE(Table2[6M Return vs Nifty]))/_xlfn.STDEV.P(Table2[6M Return vs Nifty])</f>
        <v>2.9372541517321955E-2</v>
      </c>
      <c r="M477">
        <v>0.56098860976913001</v>
      </c>
      <c r="N477">
        <f>(Table2[[#This Row],[1W Return vs Nifty]]-AVERAGE(Table2[1W Return vs Nifty]))/_xlfn.STDEV.P(Table2[1W Return vs Nifty])</f>
        <v>-0.49466793531895203</v>
      </c>
      <c r="O477">
        <v>4312.9799999999996</v>
      </c>
      <c r="P477">
        <v>4110.6169082654296</v>
      </c>
      <c r="Q477">
        <v>3777.8104887855602</v>
      </c>
      <c r="R477">
        <v>60.235257845311402</v>
      </c>
      <c r="S477" s="2">
        <f>(Table2[[#This Row],[Close Price]]-Table2[[#This Row],[20D EMA]])/Table2[[#This Row],[20D EMA]]</f>
        <v>2.49293991625281E-2</v>
      </c>
      <c r="T477" s="2">
        <f>(Table2[[#This Row],[Close Price]]-Table2[[#This Row],[50D EMA]])/Table2[[#This Row],[50D EMA]]</f>
        <v>7.5386030527795578E-2</v>
      </c>
      <c r="U477" s="2">
        <f>(Table2[[#This Row],[Close Price]]-Table2[[#This Row],[200D EMA]])/Table2[[#This Row],[200D EMA]]</f>
        <v>0.17012222109136105</v>
      </c>
      <c r="V477">
        <v>0.79002679672684595</v>
      </c>
      <c r="W477">
        <v>4375.2</v>
      </c>
      <c r="X477">
        <v>4456.8</v>
      </c>
      <c r="Y477">
        <v>4257</v>
      </c>
      <c r="Z477">
        <v>4497.1000000000004</v>
      </c>
      <c r="AA477">
        <v>4185.1499999999996</v>
      </c>
      <c r="AB477">
        <v>4600</v>
      </c>
      <c r="AC477" s="2">
        <f>(Table2[[#This Row],[Close Price]]/Table2[[#This Row],[Day Low]])-1</f>
        <v>1.035381239714761E-2</v>
      </c>
      <c r="AD477" s="2">
        <f>(Table2[[#This Row],[Day High]]/Table2[[#This Row],[Close Price]])-1</f>
        <v>8.2117407533084386E-3</v>
      </c>
      <c r="AE477" s="2">
        <f>(Table2[[#This Row],[Close Price]]/Table2[[#This Row],[Current Week Low]])-1</f>
        <v>3.8407329105003551E-2</v>
      </c>
      <c r="AF477" s="2">
        <f>(Table2[[#This Row],[Current Week High]]/Table2[[#This Row],[Close Price]])-1</f>
        <v>1.7328356520755595E-2</v>
      </c>
      <c r="AG477" s="2">
        <f>(Table2[[#This Row],[Close Price]]/Table2[[#This Row],[Current Month Low]])-1</f>
        <v>5.6234543564746886E-2</v>
      </c>
      <c r="AH477" s="2">
        <f>(Table2[[#This Row],[Current Month High]]/Table2[[#This Row],[Close Price]])-1</f>
        <v>4.0606266259472834E-2</v>
      </c>
      <c r="AI477">
        <v>4.0606266259472799</v>
      </c>
      <c r="AJ477">
        <v>37.282608695652101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0.09</v>
      </c>
      <c r="AM477" t="s">
        <v>10656</v>
      </c>
      <c r="AN477">
        <v>3.65</v>
      </c>
      <c r="AO477" t="s">
        <v>10656</v>
      </c>
      <c r="AP477">
        <v>9.939949830112E-3</v>
      </c>
      <c r="AQ477">
        <f>(Table2[[#This Row],[Sharpe Ratio]]-AVERAGE(Table2[Sharpe Ratio]))/_xlfn.STDEV.P(Table2[Sharpe Ratio])</f>
        <v>-0.65027903847824053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-1.2686499381931222</v>
      </c>
      <c r="AS477">
        <f>_xlfn.RANK.AVG(Table2[[#This Row],[1Y Return vs Nifty Z-Score]],Table2[1Y Return vs Nifty Z-Score])</f>
        <v>529</v>
      </c>
      <c r="AT477">
        <f>_xlfn.RANK.AVG(Table2[[#This Row],[6M Return vs Nifty Z-Score]],Table2[6M Return vs Nifty Z-Score])</f>
        <v>304</v>
      </c>
      <c r="AU477">
        <f>_xlfn.RANK.AVG(Table2[[#This Row],[Sharpe Ratio Z-Score]],Table2[Sharpe Ratio Z-Score])</f>
        <v>508</v>
      </c>
      <c r="AV477">
        <f>(Table2[[#This Row],[Rank 1Y]]+Table2[[#This Row],[Rank 6M]]+Table2[[#This Row],[Rank Sharpe]])/3</f>
        <v>447</v>
      </c>
    </row>
    <row r="478" spans="1:48" x14ac:dyDescent="0.3">
      <c r="A478" t="s">
        <v>690</v>
      </c>
      <c r="B478" t="s">
        <v>691</v>
      </c>
      <c r="C478" t="s">
        <v>10615</v>
      </c>
      <c r="D478" t="s">
        <v>281</v>
      </c>
      <c r="E478">
        <v>25772.353562324999</v>
      </c>
      <c r="F478">
        <v>1264.4000000000001</v>
      </c>
      <c r="G478">
        <v>-1.04122811289699</v>
      </c>
      <c r="H478">
        <f>(Table2[[#This Row],[1Y Return vs Nifty]]-AVERAGE(Table2[1Y Return vs Nifty]))/_xlfn.STDEV.P(Table2[1Y Return vs Nifty])</f>
        <v>-0.51021900170363677</v>
      </c>
      <c r="I478">
        <v>-0.330380164606142</v>
      </c>
      <c r="J478">
        <f>(Table2[[#This Row],[1M Return vs Nifty]]-AVERAGE(Table2[1M Return vs Nifty]))/_xlfn.STDEV.P(Table2[1M Return vs Nifty])</f>
        <v>-0.25620963386135415</v>
      </c>
      <c r="K478">
        <v>-20.350752340063899</v>
      </c>
      <c r="L478">
        <f>(Table2[[#This Row],[6M Return vs Nifty]]-AVERAGE(Table2[6M Return vs Nifty]))/_xlfn.STDEV.P(Table2[6M Return vs Nifty])</f>
        <v>-0.95036639281148805</v>
      </c>
      <c r="M478">
        <v>5.9443352002374699</v>
      </c>
      <c r="N478">
        <f>(Table2[[#This Row],[1W Return vs Nifty]]-AVERAGE(Table2[1W Return vs Nifty]))/_xlfn.STDEV.P(Table2[1W Return vs Nifty])</f>
        <v>0.68591424540390922</v>
      </c>
      <c r="O478">
        <v>1227.9100000000001</v>
      </c>
      <c r="P478">
        <v>1232.0304487670701</v>
      </c>
      <c r="Q478">
        <v>1201.12268189364</v>
      </c>
      <c r="R478">
        <v>70.500447603713795</v>
      </c>
      <c r="S478" s="2">
        <f>(Table2[[#This Row],[Close Price]]-Table2[[#This Row],[20D EMA]])/Table2[[#This Row],[20D EMA]]</f>
        <v>2.9717161681230713E-2</v>
      </c>
      <c r="T478" s="2">
        <f>(Table2[[#This Row],[Close Price]]-Table2[[#This Row],[50D EMA]])/Table2[[#This Row],[50D EMA]]</f>
        <v>2.6273337047248459E-2</v>
      </c>
      <c r="U478" s="2">
        <f>(Table2[[#This Row],[Close Price]]-Table2[[#This Row],[200D EMA]])/Table2[[#This Row],[200D EMA]]</f>
        <v>5.2681810992528853E-2</v>
      </c>
      <c r="V478">
        <v>0.76667474547747705</v>
      </c>
      <c r="W478">
        <v>1260</v>
      </c>
      <c r="X478">
        <v>1278.8499999999999</v>
      </c>
      <c r="Y478">
        <v>1171</v>
      </c>
      <c r="Z478">
        <v>1280.05</v>
      </c>
      <c r="AA478">
        <v>1171</v>
      </c>
      <c r="AB478">
        <v>1280.05</v>
      </c>
      <c r="AC478" s="2">
        <f>(Table2[[#This Row],[Close Price]]/Table2[[#This Row],[Day Low]])-1</f>
        <v>3.4920634920636573E-3</v>
      </c>
      <c r="AD478" s="2">
        <f>(Table2[[#This Row],[Day High]]/Table2[[#This Row],[Close Price]])-1</f>
        <v>1.1428345460297251E-2</v>
      </c>
      <c r="AE478" s="2">
        <f>(Table2[[#This Row],[Close Price]]/Table2[[#This Row],[Current Week Low]])-1</f>
        <v>7.9760888129803753E-2</v>
      </c>
      <c r="AF478" s="2">
        <f>(Table2[[#This Row],[Current Week High]]/Table2[[#This Row],[Close Price]])-1</f>
        <v>1.2377412211325378E-2</v>
      </c>
      <c r="AG478" s="2">
        <f>(Table2[[#This Row],[Close Price]]/Table2[[#This Row],[Current Month Low]])-1</f>
        <v>7.9760888129803753E-2</v>
      </c>
      <c r="AH478" s="2">
        <f>(Table2[[#This Row],[Current Month High]]/Table2[[#This Row],[Close Price]])-1</f>
        <v>1.2377412211325378E-2</v>
      </c>
      <c r="AI478">
        <v>14.275545713381799</v>
      </c>
      <c r="AJ478">
        <v>29.026991173018999</v>
      </c>
      <c r="AK478" t="str">
        <f>IF(AND(Table2[[#This Row],[20D EMA]]&gt;Table2[[#This Row],[50D EMA]],Table2[[#This Row],[50D EMA]]&gt;Table2[[#This Row],[200D EMA]]),"Uptrend","Downtrend/NoTrend")</f>
        <v>Downtrend/NoTrend</v>
      </c>
      <c r="AL478">
        <v>-0.1</v>
      </c>
      <c r="AM478" t="s">
        <v>10655</v>
      </c>
      <c r="AN478">
        <v>3.77</v>
      </c>
      <c r="AO478" t="s">
        <v>10656</v>
      </c>
      <c r="AP478">
        <v>0.10659182622053801</v>
      </c>
      <c r="AQ478">
        <f>(Table2[[#This Row],[Sharpe Ratio]]-AVERAGE(Table2[Sharpe Ratio]))/_xlfn.STDEV.P(Table2[Sharpe Ratio])</f>
        <v>0.46252004632327404</v>
      </c>
      <c r="AR4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8">
        <f>_xlfn.RANK.AVG(Table2[[#This Row],[1Y Return vs Nifty Z-Score]],Table2[1Y Return vs Nifty Z-Score])</f>
        <v>478</v>
      </c>
      <c r="AT478">
        <f>_xlfn.RANK.AVG(Table2[[#This Row],[6M Return vs Nifty Z-Score]],Table2[6M Return vs Nifty Z-Score])</f>
        <v>637</v>
      </c>
      <c r="AU478">
        <f>_xlfn.RANK.AVG(Table2[[#This Row],[Sharpe Ratio Z-Score]],Table2[Sharpe Ratio Z-Score])</f>
        <v>226</v>
      </c>
      <c r="AV478">
        <f>(Table2[[#This Row],[Rank 1Y]]+Table2[[#This Row],[Rank 6M]]+Table2[[#This Row],[Rank Sharpe]])/3</f>
        <v>447</v>
      </c>
    </row>
    <row r="479" spans="1:48" x14ac:dyDescent="0.3">
      <c r="A479" t="s">
        <v>1222</v>
      </c>
      <c r="B479" t="s">
        <v>1223</v>
      </c>
      <c r="C479" t="s">
        <v>10614</v>
      </c>
      <c r="D479" t="s">
        <v>46</v>
      </c>
      <c r="E479">
        <v>9656.1899909999993</v>
      </c>
      <c r="F479">
        <v>341.4</v>
      </c>
      <c r="G479">
        <v>-2.15012645667196</v>
      </c>
      <c r="H479">
        <f>(Table2[[#This Row],[1Y Return vs Nifty]]-AVERAGE(Table2[1Y Return vs Nifty]))/_xlfn.STDEV.P(Table2[1Y Return vs Nifty])</f>
        <v>-0.52750965939774097</v>
      </c>
      <c r="I479">
        <v>-8.0533263898633596</v>
      </c>
      <c r="J479">
        <f>(Table2[[#This Row],[1M Return vs Nifty]]-AVERAGE(Table2[1M Return vs Nifty]))/_xlfn.STDEV.P(Table2[1M Return vs Nifty])</f>
        <v>-0.91866829118729321</v>
      </c>
      <c r="K479">
        <v>16.787095868471098</v>
      </c>
      <c r="L479">
        <f>(Table2[[#This Row],[6M Return vs Nifty]]-AVERAGE(Table2[6M Return vs Nifty]))/_xlfn.STDEV.P(Table2[6M Return vs Nifty])</f>
        <v>0.30889543821016735</v>
      </c>
      <c r="M479">
        <v>-4.1438636783600096</v>
      </c>
      <c r="N479">
        <f>(Table2[[#This Row],[1W Return vs Nifty]]-AVERAGE(Table2[1W Return vs Nifty]))/_xlfn.STDEV.P(Table2[1W Return vs Nifty])</f>
        <v>-1.5264545165755037</v>
      </c>
      <c r="O479">
        <v>352.82</v>
      </c>
      <c r="P479">
        <v>349.12255767881999</v>
      </c>
      <c r="Q479">
        <v>305.60073033549298</v>
      </c>
      <c r="R479">
        <v>43.055145013360097</v>
      </c>
      <c r="S479" s="2">
        <f>(Table2[[#This Row],[Close Price]]-Table2[[#This Row],[20D EMA]])/Table2[[#This Row],[20D EMA]]</f>
        <v>-3.2367779604330869E-2</v>
      </c>
      <c r="T479" s="2">
        <f>(Table2[[#This Row],[Close Price]]-Table2[[#This Row],[50D EMA]])/Table2[[#This Row],[50D EMA]]</f>
        <v>-2.2119904626513653E-2</v>
      </c>
      <c r="U479" s="2">
        <f>(Table2[[#This Row],[Close Price]]-Table2[[#This Row],[200D EMA]])/Table2[[#This Row],[200D EMA]]</f>
        <v>0.11714392706197406</v>
      </c>
      <c r="V479">
        <v>0.44019297340436497</v>
      </c>
      <c r="W479">
        <v>340</v>
      </c>
      <c r="X479">
        <v>346.25</v>
      </c>
      <c r="Y479">
        <v>329.55</v>
      </c>
      <c r="Z479">
        <v>349.8</v>
      </c>
      <c r="AA479">
        <v>329.55</v>
      </c>
      <c r="AB479">
        <v>409.05</v>
      </c>
      <c r="AC479" s="2">
        <f>(Table2[[#This Row],[Close Price]]/Table2[[#This Row],[Day Low]])-1</f>
        <v>4.1176470588235592E-3</v>
      </c>
      <c r="AD479" s="2">
        <f>(Table2[[#This Row],[Day High]]/Table2[[#This Row],[Close Price]])-1</f>
        <v>1.4206209724663132E-2</v>
      </c>
      <c r="AE479" s="2">
        <f>(Table2[[#This Row],[Close Price]]/Table2[[#This Row],[Current Week Low]])-1</f>
        <v>3.5958124715520956E-2</v>
      </c>
      <c r="AF479" s="2">
        <f>(Table2[[#This Row],[Current Week High]]/Table2[[#This Row],[Close Price]])-1</f>
        <v>2.4604569420035194E-2</v>
      </c>
      <c r="AG479" s="2">
        <f>(Table2[[#This Row],[Close Price]]/Table2[[#This Row],[Current Month Low]])-1</f>
        <v>3.5958124715520956E-2</v>
      </c>
      <c r="AH479" s="2">
        <f>(Table2[[#This Row],[Current Month High]]/Table2[[#This Row],[Close Price]])-1</f>
        <v>0.19815465729349757</v>
      </c>
      <c r="AI479">
        <v>21.6754540128881</v>
      </c>
      <c r="AJ479">
        <v>44.202745512143601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0.01</v>
      </c>
      <c r="AM479" t="s">
        <v>10656</v>
      </c>
      <c r="AN479">
        <v>-3.41</v>
      </c>
      <c r="AO479" t="s">
        <v>10655</v>
      </c>
      <c r="AP479">
        <v>-2.5029251539480001E-2</v>
      </c>
      <c r="AQ479">
        <f>(Table2[[#This Row],[Sharpe Ratio]]-AVERAGE(Table2[Sharpe Ratio]))/_xlfn.STDEV.P(Table2[Sharpe Ratio])</f>
        <v>-1.0528961084576134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-3.7166331374079835</v>
      </c>
      <c r="AS479">
        <f>_xlfn.RANK.AVG(Table2[[#This Row],[1Y Return vs Nifty Z-Score]],Table2[1Y Return vs Nifty Z-Score])</f>
        <v>484</v>
      </c>
      <c r="AT479">
        <f>_xlfn.RANK.AVG(Table2[[#This Row],[6M Return vs Nifty Z-Score]],Table2[6M Return vs Nifty Z-Score])</f>
        <v>234</v>
      </c>
      <c r="AU479">
        <f>_xlfn.RANK.AVG(Table2[[#This Row],[Sharpe Ratio Z-Score]],Table2[Sharpe Ratio Z-Score])</f>
        <v>626</v>
      </c>
      <c r="AV479">
        <f>(Table2[[#This Row],[Rank 1Y]]+Table2[[#This Row],[Rank 6M]]+Table2[[#This Row],[Rank Sharpe]])/3</f>
        <v>448</v>
      </c>
    </row>
    <row r="480" spans="1:48" x14ac:dyDescent="0.3">
      <c r="A480" t="s">
        <v>167</v>
      </c>
      <c r="B480" t="s">
        <v>168</v>
      </c>
      <c r="C480" t="s">
        <v>10610</v>
      </c>
      <c r="D480" t="s">
        <v>21</v>
      </c>
      <c r="E480">
        <v>157614.46811625001</v>
      </c>
      <c r="F480">
        <v>1598.4</v>
      </c>
      <c r="G480">
        <v>5.4242600839559501</v>
      </c>
      <c r="H480">
        <f>(Table2[[#This Row],[1Y Return vs Nifty]]-AVERAGE(Table2[1Y Return vs Nifty]))/_xlfn.STDEV.P(Table2[1Y Return vs Nifty])</f>
        <v>-0.40940494253885734</v>
      </c>
      <c r="I480">
        <v>6.3161868503422198</v>
      </c>
      <c r="J480">
        <f>(Table2[[#This Row],[1M Return vs Nifty]]-AVERAGE(Table2[1M Return vs Nifty]))/_xlfn.STDEV.P(Table2[1M Return vs Nifty])</f>
        <v>0.31391939878032005</v>
      </c>
      <c r="K480">
        <v>9.1327946021466904</v>
      </c>
      <c r="L480">
        <f>(Table2[[#This Row],[6M Return vs Nifty]]-AVERAGE(Table2[6M Return vs Nifty]))/_xlfn.STDEV.P(Table2[6M Return vs Nifty])</f>
        <v>4.9355106909877496E-2</v>
      </c>
      <c r="M480">
        <v>2.6685642338764</v>
      </c>
      <c r="N480">
        <f>(Table2[[#This Row],[1W Return vs Nifty]]-AVERAGE(Table2[1W Return vs Nifty]))/_xlfn.STDEV.P(Table2[1W Return vs Nifty])</f>
        <v>-3.2471012915254283E-2</v>
      </c>
      <c r="O480">
        <v>1546.68</v>
      </c>
      <c r="P480">
        <v>1485.8448238667499</v>
      </c>
      <c r="Q480">
        <v>1344.8609300749499</v>
      </c>
      <c r="R480">
        <v>69.586750732811097</v>
      </c>
      <c r="S480" s="2">
        <f>(Table2[[#This Row],[Close Price]]-Table2[[#This Row],[20D EMA]])/Table2[[#This Row],[20D EMA]]</f>
        <v>3.3439366902009479E-2</v>
      </c>
      <c r="T480" s="2">
        <f>(Table2[[#This Row],[Close Price]]-Table2[[#This Row],[50D EMA]])/Table2[[#This Row],[50D EMA]]</f>
        <v>7.5751635921399593E-2</v>
      </c>
      <c r="U480" s="2">
        <f>(Table2[[#This Row],[Close Price]]-Table2[[#This Row],[200D EMA]])/Table2[[#This Row],[200D EMA]]</f>
        <v>0.18852437769228694</v>
      </c>
      <c r="V480">
        <v>0.82499689369366702</v>
      </c>
      <c r="W480">
        <v>1593.05</v>
      </c>
      <c r="X480">
        <v>1616.95</v>
      </c>
      <c r="Y480">
        <v>1575.85</v>
      </c>
      <c r="Z480">
        <v>1633.65</v>
      </c>
      <c r="AA480">
        <v>1426.75</v>
      </c>
      <c r="AB480">
        <v>1633.65</v>
      </c>
      <c r="AC480" s="2">
        <f>(Table2[[#This Row],[Close Price]]/Table2[[#This Row],[Day Low]])-1</f>
        <v>3.3583377797308245E-3</v>
      </c>
      <c r="AD480" s="2">
        <f>(Table2[[#This Row],[Day High]]/Table2[[#This Row],[Close Price]])-1</f>
        <v>1.1605355355355229E-2</v>
      </c>
      <c r="AE480" s="2">
        <f>(Table2[[#This Row],[Close Price]]/Table2[[#This Row],[Current Week Low]])-1</f>
        <v>1.4309737601929218E-2</v>
      </c>
      <c r="AF480" s="2">
        <f>(Table2[[#This Row],[Current Week High]]/Table2[[#This Row],[Close Price]])-1</f>
        <v>2.205330330330324E-2</v>
      </c>
      <c r="AG480" s="2">
        <f>(Table2[[#This Row],[Close Price]]/Table2[[#This Row],[Current Month Low]])-1</f>
        <v>0.1203083932013318</v>
      </c>
      <c r="AH480" s="2">
        <f>(Table2[[#This Row],[Current Month High]]/Table2[[#This Row],[Close Price]])-1</f>
        <v>2.205330330330324E-2</v>
      </c>
      <c r="AI480">
        <v>2.20533033033032</v>
      </c>
      <c r="AJ480">
        <v>45.553886081136397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0.01</v>
      </c>
      <c r="AM480" t="s">
        <v>10656</v>
      </c>
      <c r="AN480">
        <v>7.75</v>
      </c>
      <c r="AO480" t="s">
        <v>10656</v>
      </c>
      <c r="AP480">
        <v>-2.1363516043307999E-2</v>
      </c>
      <c r="AQ480">
        <f>(Table2[[#This Row],[Sharpe Ratio]]-AVERAGE(Table2[Sharpe Ratio]))/_xlfn.STDEV.P(Table2[Sharpe Ratio])</f>
        <v>-1.0106907498281901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-1.0892921995921043</v>
      </c>
      <c r="AS480">
        <f>_xlfn.RANK.AVG(Table2[[#This Row],[1Y Return vs Nifty Z-Score]],Table2[1Y Return vs Nifty Z-Score])</f>
        <v>431</v>
      </c>
      <c r="AT480">
        <f>_xlfn.RANK.AVG(Table2[[#This Row],[6M Return vs Nifty Z-Score]],Table2[6M Return vs Nifty Z-Score])</f>
        <v>300</v>
      </c>
      <c r="AU480">
        <f>_xlfn.RANK.AVG(Table2[[#This Row],[Sharpe Ratio Z-Score]],Table2[Sharpe Ratio Z-Score])</f>
        <v>614</v>
      </c>
      <c r="AV480">
        <f>(Table2[[#This Row],[Rank 1Y]]+Table2[[#This Row],[Rank 6M]]+Table2[[#This Row],[Rank Sharpe]])/3</f>
        <v>448.33333333333331</v>
      </c>
    </row>
    <row r="481" spans="1:48" x14ac:dyDescent="0.3">
      <c r="A481" t="s">
        <v>852</v>
      </c>
      <c r="B481" t="s">
        <v>853</v>
      </c>
      <c r="C481" t="s">
        <v>10622</v>
      </c>
      <c r="D481" t="s">
        <v>497</v>
      </c>
      <c r="E481">
        <v>18439.530970700001</v>
      </c>
      <c r="F481">
        <v>1639.65</v>
      </c>
      <c r="G481">
        <v>9.1950649941415108</v>
      </c>
      <c r="H481">
        <f>(Table2[[#This Row],[1Y Return vs Nifty]]-AVERAGE(Table2[1Y Return vs Nifty]))/_xlfn.STDEV.P(Table2[1Y Return vs Nifty])</f>
        <v>-0.35060812198332297</v>
      </c>
      <c r="I481">
        <v>-6.6792427409182604</v>
      </c>
      <c r="J481">
        <f>(Table2[[#This Row],[1M Return vs Nifty]]-AVERAGE(Table2[1M Return vs Nifty]))/_xlfn.STDEV.P(Table2[1M Return vs Nifty])</f>
        <v>-0.80080218379983947</v>
      </c>
      <c r="K481">
        <v>1.7813833632780101</v>
      </c>
      <c r="L481">
        <f>(Table2[[#This Row],[6M Return vs Nifty]]-AVERAGE(Table2[6M Return vs Nifty]))/_xlfn.STDEV.P(Table2[6M Return vs Nifty])</f>
        <v>-0.19991489724516753</v>
      </c>
      <c r="M481">
        <v>1.19137517793512</v>
      </c>
      <c r="N481">
        <f>(Table2[[#This Row],[1W Return vs Nifty]]-AVERAGE(Table2[1W Return vs Nifty]))/_xlfn.STDEV.P(Table2[1W Return vs Nifty])</f>
        <v>-0.35642248950992428</v>
      </c>
      <c r="O481">
        <v>1668.08</v>
      </c>
      <c r="P481">
        <v>1697.5262804348699</v>
      </c>
      <c r="Q481">
        <v>1599.6785744889301</v>
      </c>
      <c r="R481">
        <v>42.165767557044298</v>
      </c>
      <c r="S481" s="2">
        <f>(Table2[[#This Row],[Close Price]]-Table2[[#This Row],[20D EMA]])/Table2[[#This Row],[20D EMA]]</f>
        <v>-1.7043547072082776E-2</v>
      </c>
      <c r="T481" s="2">
        <f>(Table2[[#This Row],[Close Price]]-Table2[[#This Row],[50D EMA]])/Table2[[#This Row],[50D EMA]]</f>
        <v>-3.4094482719904153E-2</v>
      </c>
      <c r="U481" s="2">
        <f>(Table2[[#This Row],[Close Price]]-Table2[[#This Row],[200D EMA]])/Table2[[#This Row],[200D EMA]]</f>
        <v>2.4987160638717826E-2</v>
      </c>
      <c r="V481">
        <v>0.75526867148086696</v>
      </c>
      <c r="W481">
        <v>1625.15</v>
      </c>
      <c r="X481">
        <v>1653</v>
      </c>
      <c r="Y481">
        <v>1610</v>
      </c>
      <c r="Z481">
        <v>1700</v>
      </c>
      <c r="AA481">
        <v>1556.3</v>
      </c>
      <c r="AB481">
        <v>1790</v>
      </c>
      <c r="AC481" s="2">
        <f>(Table2[[#This Row],[Close Price]]/Table2[[#This Row],[Day Low]])-1</f>
        <v>8.9222533304618157E-3</v>
      </c>
      <c r="AD481" s="2">
        <f>(Table2[[#This Row],[Day High]]/Table2[[#This Row],[Close Price]])-1</f>
        <v>8.1419815204464285E-3</v>
      </c>
      <c r="AE481" s="2">
        <f>(Table2[[#This Row],[Close Price]]/Table2[[#This Row],[Current Week Low]])-1</f>
        <v>1.8416149068323007E-2</v>
      </c>
      <c r="AF481" s="2">
        <f>(Table2[[#This Row],[Current Week High]]/Table2[[#This Row],[Close Price]])-1</f>
        <v>3.6806635562467438E-2</v>
      </c>
      <c r="AG481" s="2">
        <f>(Table2[[#This Row],[Close Price]]/Table2[[#This Row],[Current Month Low]])-1</f>
        <v>5.3556512240570564E-2</v>
      </c>
      <c r="AH481" s="2">
        <f>(Table2[[#This Row],[Current Month High]]/Table2[[#This Row],[Close Price]])-1</f>
        <v>9.1696398621657016E-2</v>
      </c>
      <c r="AI481">
        <v>15.9973165004726</v>
      </c>
      <c r="AJ481">
        <v>44.233814215341297</v>
      </c>
      <c r="AK481" t="str">
        <f>IF(AND(Table2[[#This Row],[20D EMA]]&gt;Table2[[#This Row],[50D EMA]],Table2[[#This Row],[50D EMA]]&gt;Table2[[#This Row],[200D EMA]]),"Uptrend","Downtrend/NoTrend")</f>
        <v>Downtrend/NoTrend</v>
      </c>
      <c r="AL481">
        <v>-0.1</v>
      </c>
      <c r="AM481" t="s">
        <v>10655</v>
      </c>
      <c r="AN481">
        <v>-0.65</v>
      </c>
      <c r="AO481" t="s">
        <v>10655</v>
      </c>
      <c r="AQ481">
        <f>(Table2[[#This Row],[Sharpe Ratio]]-AVERAGE(Table2[Sharpe Ratio]))/_xlfn.STDEV.P(Table2[Sharpe Ratio])</f>
        <v>-0.76472241492382476</v>
      </c>
      <c r="AR4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1">
        <f>_xlfn.RANK.AVG(Table2[[#This Row],[1Y Return vs Nifty Z-Score]],Table2[1Y Return vs Nifty Z-Score])</f>
        <v>402</v>
      </c>
      <c r="AT481">
        <f>_xlfn.RANK.AVG(Table2[[#This Row],[6M Return vs Nifty Z-Score]],Table2[6M Return vs Nifty Z-Score])</f>
        <v>386</v>
      </c>
      <c r="AU481">
        <f>_xlfn.RANK.AVG(Table2[[#This Row],[Sharpe Ratio Z-Score]],Table2[Sharpe Ratio Z-Score])</f>
        <v>557.5</v>
      </c>
      <c r="AV481">
        <f>(Table2[[#This Row],[Rank 1Y]]+Table2[[#This Row],[Rank 6M]]+Table2[[#This Row],[Rank Sharpe]])/3</f>
        <v>448.5</v>
      </c>
    </row>
    <row r="482" spans="1:48" x14ac:dyDescent="0.3">
      <c r="A482" t="s">
        <v>209</v>
      </c>
      <c r="B482" t="s">
        <v>210</v>
      </c>
      <c r="C482" t="s">
        <v>10615</v>
      </c>
      <c r="D482" t="s">
        <v>51</v>
      </c>
      <c r="E482">
        <v>128062.85211360001</v>
      </c>
      <c r="F482">
        <v>1574.55</v>
      </c>
      <c r="G482">
        <v>0.279749792369067</v>
      </c>
      <c r="H482">
        <f>(Table2[[#This Row],[1Y Return vs Nifty]]-AVERAGE(Table2[1Y Return vs Nifty]))/_xlfn.STDEV.P(Table2[1Y Return vs Nifty])</f>
        <v>-0.4896214627951781</v>
      </c>
      <c r="I482">
        <v>4.6678867894674001</v>
      </c>
      <c r="J482">
        <f>(Table2[[#This Row],[1M Return vs Nifty]]-AVERAGE(Table2[1M Return vs Nifty]))/_xlfn.STDEV.P(Table2[1M Return vs Nifty])</f>
        <v>0.17253156396329988</v>
      </c>
      <c r="K482">
        <v>-4.3768561753834403</v>
      </c>
      <c r="L482">
        <f>(Table2[[#This Row],[6M Return vs Nifty]]-AVERAGE(Table2[6M Return vs Nifty]))/_xlfn.STDEV.P(Table2[6M Return vs Nifty])</f>
        <v>-0.40872710288993513</v>
      </c>
      <c r="M482">
        <v>-3.3232469954851997E-2</v>
      </c>
      <c r="N482">
        <f>(Table2[[#This Row],[1W Return vs Nifty]]-AVERAGE(Table2[1W Return vs Nifty]))/_xlfn.STDEV.P(Table2[1W Return vs Nifty])</f>
        <v>-0.62498219362328311</v>
      </c>
      <c r="O482">
        <v>1559.85</v>
      </c>
      <c r="P482">
        <v>1529.7837732128201</v>
      </c>
      <c r="Q482">
        <v>1411.8253150548501</v>
      </c>
      <c r="R482">
        <v>60.559165396840903</v>
      </c>
      <c r="S482" s="2">
        <f>(Table2[[#This Row],[Close Price]]-Table2[[#This Row],[20D EMA]])/Table2[[#This Row],[20D EMA]]</f>
        <v>9.4239830752957318E-3</v>
      </c>
      <c r="T482" s="2">
        <f>(Table2[[#This Row],[Close Price]]-Table2[[#This Row],[50D EMA]])/Table2[[#This Row],[50D EMA]]</f>
        <v>2.9263107356121844E-2</v>
      </c>
      <c r="U482" s="2">
        <f>(Table2[[#This Row],[Close Price]]-Table2[[#This Row],[200D EMA]])/Table2[[#This Row],[200D EMA]]</f>
        <v>0.11525837028841486</v>
      </c>
      <c r="V482">
        <v>0.66657241848900495</v>
      </c>
      <c r="W482">
        <v>1568.45</v>
      </c>
      <c r="X482">
        <v>1585.8</v>
      </c>
      <c r="Y482">
        <v>1558.2</v>
      </c>
      <c r="Z482">
        <v>1599</v>
      </c>
      <c r="AA482">
        <v>1472</v>
      </c>
      <c r="AB482">
        <v>1606.7</v>
      </c>
      <c r="AC482" s="2">
        <f>(Table2[[#This Row],[Close Price]]/Table2[[#This Row],[Day Low]])-1</f>
        <v>3.8891899646147365E-3</v>
      </c>
      <c r="AD482" s="2">
        <f>(Table2[[#This Row],[Day High]]/Table2[[#This Row],[Close Price]])-1</f>
        <v>7.1448985424407141E-3</v>
      </c>
      <c r="AE482" s="2">
        <f>(Table2[[#This Row],[Close Price]]/Table2[[#This Row],[Current Week Low]])-1</f>
        <v>1.04928763958414E-2</v>
      </c>
      <c r="AF482" s="2">
        <f>(Table2[[#This Row],[Current Week High]]/Table2[[#This Row],[Close Price]])-1</f>
        <v>1.5528246165571247E-2</v>
      </c>
      <c r="AG482" s="2">
        <f>(Table2[[#This Row],[Close Price]]/Table2[[#This Row],[Current Month Low]])-1</f>
        <v>6.9667119565217428E-2</v>
      </c>
      <c r="AH482" s="2">
        <f>(Table2[[#This Row],[Current Month High]]/Table2[[#This Row],[Close Price]])-1</f>
        <v>2.0418532279063983E-2</v>
      </c>
      <c r="AI482">
        <v>2.0418532279063899</v>
      </c>
      <c r="AJ482">
        <v>39.094522968197801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-0.11</v>
      </c>
      <c r="AM482" t="s">
        <v>10655</v>
      </c>
      <c r="AN482">
        <v>2.78</v>
      </c>
      <c r="AO482" t="s">
        <v>10656</v>
      </c>
      <c r="AP482">
        <v>4.3042414942341997E-2</v>
      </c>
      <c r="AQ482">
        <f>(Table2[[#This Row],[Sharpe Ratio]]-AVERAGE(Table2[Sharpe Ratio]))/_xlfn.STDEV.P(Table2[Sharpe Ratio])</f>
        <v>-0.26915459209126391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-1.6199537874363603</v>
      </c>
      <c r="AS482">
        <f>_xlfn.RANK.AVG(Table2[[#This Row],[1Y Return vs Nifty Z-Score]],Table2[1Y Return vs Nifty Z-Score])</f>
        <v>472</v>
      </c>
      <c r="AT482">
        <f>_xlfn.RANK.AVG(Table2[[#This Row],[6M Return vs Nifty Z-Score]],Table2[6M Return vs Nifty Z-Score])</f>
        <v>456</v>
      </c>
      <c r="AU482">
        <f>_xlfn.RANK.AVG(Table2[[#This Row],[Sharpe Ratio Z-Score]],Table2[Sharpe Ratio Z-Score])</f>
        <v>418</v>
      </c>
      <c r="AV482">
        <f>(Table2[[#This Row],[Rank 1Y]]+Table2[[#This Row],[Rank 6M]]+Table2[[#This Row],[Rank Sharpe]])/3</f>
        <v>448.66666666666669</v>
      </c>
    </row>
    <row r="483" spans="1:48" x14ac:dyDescent="0.3">
      <c r="A483" t="s">
        <v>1937</v>
      </c>
      <c r="B483" t="s">
        <v>1938</v>
      </c>
      <c r="C483" t="s">
        <v>10622</v>
      </c>
      <c r="D483" t="s">
        <v>568</v>
      </c>
      <c r="E483">
        <v>3617.1452800000002</v>
      </c>
      <c r="F483">
        <v>835.8</v>
      </c>
      <c r="G483">
        <v>-3.9525765663783701</v>
      </c>
      <c r="H483">
        <f>(Table2[[#This Row],[1Y Return vs Nifty]]-AVERAGE(Table2[1Y Return vs Nifty]))/_xlfn.STDEV.P(Table2[1Y Return vs Nifty])</f>
        <v>-0.55561462324099009</v>
      </c>
      <c r="I483">
        <v>-24.3705668865177</v>
      </c>
      <c r="J483">
        <f>(Table2[[#This Row],[1M Return vs Nifty]]-AVERAGE(Table2[1M Return vs Nifty]))/_xlfn.STDEV.P(Table2[1M Return vs Nifty])</f>
        <v>-2.3183280732697535</v>
      </c>
      <c r="K483">
        <v>-40.160129626080497</v>
      </c>
      <c r="L483">
        <f>(Table2[[#This Row],[6M Return vs Nifty]]-AVERAGE(Table2[6M Return vs Nifty]))/_xlfn.STDEV.P(Table2[6M Return vs Nifty])</f>
        <v>-1.6220583167085534</v>
      </c>
      <c r="M483">
        <v>0.61683335550981599</v>
      </c>
      <c r="N483">
        <f>(Table2[[#This Row],[1W Return vs Nifty]]-AVERAGE(Table2[1W Return vs Nifty]))/_xlfn.STDEV.P(Table2[1W Return vs Nifty])</f>
        <v>-0.48242103451097018</v>
      </c>
      <c r="O483">
        <v>918.69</v>
      </c>
      <c r="P483">
        <v>1011.8866799157501</v>
      </c>
      <c r="Q483">
        <v>990.15241314238904</v>
      </c>
      <c r="R483">
        <v>30.994018801052</v>
      </c>
      <c r="S483" s="2">
        <f>(Table2[[#This Row],[Close Price]]-Table2[[#This Row],[20D EMA]])/Table2[[#This Row],[20D EMA]]</f>
        <v>-9.0226300493093534E-2</v>
      </c>
      <c r="T483" s="2">
        <f>(Table2[[#This Row],[Close Price]]-Table2[[#This Row],[50D EMA]])/Table2[[#This Row],[50D EMA]]</f>
        <v>-0.174018181492824</v>
      </c>
      <c r="U483" s="2">
        <f>(Table2[[#This Row],[Close Price]]-Table2[[#This Row],[200D EMA]])/Table2[[#This Row],[200D EMA]]</f>
        <v>-0.15588752912547052</v>
      </c>
      <c r="V483">
        <v>1.0337724801469099</v>
      </c>
      <c r="W483">
        <v>830.05</v>
      </c>
      <c r="X483">
        <v>865</v>
      </c>
      <c r="Y483">
        <v>821.65</v>
      </c>
      <c r="Z483">
        <v>869</v>
      </c>
      <c r="AA483">
        <v>800</v>
      </c>
      <c r="AB483">
        <v>1205</v>
      </c>
      <c r="AC483" s="2">
        <f>(Table2[[#This Row],[Close Price]]/Table2[[#This Row],[Day Low]])-1</f>
        <v>6.9272935365338739E-3</v>
      </c>
      <c r="AD483" s="2">
        <f>(Table2[[#This Row],[Day High]]/Table2[[#This Row],[Close Price]])-1</f>
        <v>3.4936587700406863E-2</v>
      </c>
      <c r="AE483" s="2">
        <f>(Table2[[#This Row],[Close Price]]/Table2[[#This Row],[Current Week Low]])-1</f>
        <v>1.7221444654049733E-2</v>
      </c>
      <c r="AF483" s="2">
        <f>(Table2[[#This Row],[Current Week High]]/Table2[[#This Row],[Close Price]])-1</f>
        <v>3.9722421631969373E-2</v>
      </c>
      <c r="AG483" s="2">
        <f>(Table2[[#This Row],[Close Price]]/Table2[[#This Row],[Current Month Low]])-1</f>
        <v>4.4749999999999845E-2</v>
      </c>
      <c r="AH483" s="2">
        <f>(Table2[[#This Row],[Current Month High]]/Table2[[#This Row],[Close Price]])-1</f>
        <v>0.44173247188322584</v>
      </c>
      <c r="AI483">
        <v>78.864560899736702</v>
      </c>
      <c r="AJ483">
        <v>36.412599967357501</v>
      </c>
      <c r="AK483" t="str">
        <f>IF(AND(Table2[[#This Row],[20D EMA]]&gt;Table2[[#This Row],[50D EMA]],Table2[[#This Row],[50D EMA]]&gt;Table2[[#This Row],[200D EMA]]),"Uptrend","Downtrend/NoTrend")</f>
        <v>Downtrend/NoTrend</v>
      </c>
      <c r="AL483">
        <v>-0.28000000000000003</v>
      </c>
      <c r="AM483" t="s">
        <v>10655</v>
      </c>
      <c r="AN483">
        <v>-18.14</v>
      </c>
      <c r="AO483" t="s">
        <v>10655</v>
      </c>
      <c r="AP483">
        <v>0.15422404128497599</v>
      </c>
      <c r="AQ483">
        <f>(Table2[[#This Row],[Sharpe Ratio]]-AVERAGE(Table2[Sharpe Ratio]))/_xlfn.STDEV.P(Table2[Sharpe Ratio])</f>
        <v>1.0109324239232811</v>
      </c>
      <c r="AR4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3">
        <f>_xlfn.RANK.AVG(Table2[[#This Row],[1Y Return vs Nifty Z-Score]],Table2[1Y Return vs Nifty Z-Score])</f>
        <v>501</v>
      </c>
      <c r="AT483">
        <f>_xlfn.RANK.AVG(Table2[[#This Row],[6M Return vs Nifty Z-Score]],Table2[6M Return vs Nifty Z-Score])</f>
        <v>727</v>
      </c>
      <c r="AU483">
        <f>_xlfn.RANK.AVG(Table2[[#This Row],[Sharpe Ratio Z-Score]],Table2[Sharpe Ratio Z-Score])</f>
        <v>118</v>
      </c>
      <c r="AV483">
        <f>(Table2[[#This Row],[Rank 1Y]]+Table2[[#This Row],[Rank 6M]]+Table2[[#This Row],[Rank Sharpe]])/3</f>
        <v>448.66666666666669</v>
      </c>
    </row>
    <row r="484" spans="1:48" x14ac:dyDescent="0.3">
      <c r="A484" t="s">
        <v>848</v>
      </c>
      <c r="B484" t="s">
        <v>849</v>
      </c>
      <c r="C484" t="s">
        <v>10612</v>
      </c>
      <c r="D484" t="s">
        <v>27</v>
      </c>
      <c r="E484">
        <v>18665.649937396</v>
      </c>
      <c r="F484">
        <v>93.94</v>
      </c>
      <c r="G484">
        <v>-13.729113721680999</v>
      </c>
      <c r="H484">
        <f>(Table2[[#This Row],[1Y Return vs Nifty]]-AVERAGE(Table2[1Y Return vs Nifty]))/_xlfn.STDEV.P(Table2[1Y Return vs Nifty])</f>
        <v>-0.7080566918354525</v>
      </c>
      <c r="I484">
        <v>-10.3769950759427</v>
      </c>
      <c r="J484">
        <f>(Table2[[#This Row],[1M Return vs Nifty]]-AVERAGE(Table2[1M Return vs Nifty]))/_xlfn.STDEV.P(Table2[1M Return vs Nifty])</f>
        <v>-1.1179878763497784</v>
      </c>
      <c r="K484">
        <v>-7.2581786668223698</v>
      </c>
      <c r="L484">
        <f>(Table2[[#This Row],[6M Return vs Nifty]]-AVERAGE(Table2[6M Return vs Nifty]))/_xlfn.STDEV.P(Table2[6M Return vs Nifty])</f>
        <v>-0.5064263399582638</v>
      </c>
      <c r="M484">
        <v>4.9397984835900299</v>
      </c>
      <c r="N484">
        <f>(Table2[[#This Row],[1W Return vs Nifty]]-AVERAGE(Table2[1W Return vs Nifty]))/_xlfn.STDEV.P(Table2[1W Return vs Nifty])</f>
        <v>0.46561668000924944</v>
      </c>
      <c r="O484">
        <v>92.41</v>
      </c>
      <c r="P484">
        <v>88.644090268811794</v>
      </c>
      <c r="Q484">
        <v>85.223350258566896</v>
      </c>
      <c r="R484">
        <v>60.357826081109799</v>
      </c>
      <c r="S484" s="2">
        <f>(Table2[[#This Row],[Close Price]]-Table2[[#This Row],[20D EMA]])/Table2[[#This Row],[20D EMA]]</f>
        <v>1.6556649713234513E-2</v>
      </c>
      <c r="T484" s="2">
        <f>(Table2[[#This Row],[Close Price]]-Table2[[#This Row],[50D EMA]])/Table2[[#This Row],[50D EMA]]</f>
        <v>5.9743517194755354E-2</v>
      </c>
      <c r="U484" s="2">
        <f>(Table2[[#This Row],[Close Price]]-Table2[[#This Row],[200D EMA]])/Table2[[#This Row],[200D EMA]]</f>
        <v>0.1022800642662705</v>
      </c>
      <c r="V484">
        <v>0.452640560514395</v>
      </c>
      <c r="W484">
        <v>93.1</v>
      </c>
      <c r="X484">
        <v>95.9</v>
      </c>
      <c r="Y484">
        <v>89</v>
      </c>
      <c r="Z484">
        <v>97.7</v>
      </c>
      <c r="AA484">
        <v>87.03</v>
      </c>
      <c r="AB484">
        <v>99.95</v>
      </c>
      <c r="AC484" s="2">
        <f>(Table2[[#This Row],[Close Price]]/Table2[[#This Row],[Day Low]])-1</f>
        <v>9.0225563909773765E-3</v>
      </c>
      <c r="AD484" s="2">
        <f>(Table2[[#This Row],[Day High]]/Table2[[#This Row],[Close Price]])-1</f>
        <v>2.0864381520119268E-2</v>
      </c>
      <c r="AE484" s="2">
        <f>(Table2[[#This Row],[Close Price]]/Table2[[#This Row],[Current Week Low]])-1</f>
        <v>5.5505617977527955E-2</v>
      </c>
      <c r="AF484" s="2">
        <f>(Table2[[#This Row],[Current Week High]]/Table2[[#This Row],[Close Price]])-1</f>
        <v>4.0025548222269558E-2</v>
      </c>
      <c r="AG484" s="2">
        <f>(Table2[[#This Row],[Close Price]]/Table2[[#This Row],[Current Month Low]])-1</f>
        <v>7.9397908767091741E-2</v>
      </c>
      <c r="AH484" s="2">
        <f>(Table2[[#This Row],[Current Month High]]/Table2[[#This Row],[Close Price]])-1</f>
        <v>6.397700659995742E-2</v>
      </c>
      <c r="AI484">
        <v>18.5863317010858</v>
      </c>
      <c r="AJ484">
        <v>44.411990776325901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0.18</v>
      </c>
      <c r="AM484" t="s">
        <v>10656</v>
      </c>
      <c r="AN484">
        <v>4.66</v>
      </c>
      <c r="AO484" t="s">
        <v>10656</v>
      </c>
      <c r="AP484">
        <v>8.4859427711503996E-2</v>
      </c>
      <c r="AQ484">
        <f>(Table2[[#This Row],[Sharpe Ratio]]-AVERAGE(Table2[Sharpe Ratio]))/_xlfn.STDEV.P(Table2[Sharpe Ratio])</f>
        <v>0.21230459190514953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-1.6545496362290957</v>
      </c>
      <c r="AS484">
        <f>_xlfn.RANK.AVG(Table2[[#This Row],[1Y Return vs Nifty Z-Score]],Table2[1Y Return vs Nifty Z-Score])</f>
        <v>574</v>
      </c>
      <c r="AT484">
        <f>_xlfn.RANK.AVG(Table2[[#This Row],[6M Return vs Nifty Z-Score]],Table2[6M Return vs Nifty Z-Score])</f>
        <v>492</v>
      </c>
      <c r="AU484">
        <f>_xlfn.RANK.AVG(Table2[[#This Row],[Sharpe Ratio Z-Score]],Table2[Sharpe Ratio Z-Score])</f>
        <v>281</v>
      </c>
      <c r="AV484">
        <f>(Table2[[#This Row],[Rank 1Y]]+Table2[[#This Row],[Rank 6M]]+Table2[[#This Row],[Rank Sharpe]])/3</f>
        <v>449</v>
      </c>
    </row>
    <row r="485" spans="1:48" x14ac:dyDescent="0.3">
      <c r="A485" t="s">
        <v>395</v>
      </c>
      <c r="B485" t="s">
        <v>396</v>
      </c>
      <c r="C485" t="s">
        <v>10620</v>
      </c>
      <c r="D485" t="s">
        <v>397</v>
      </c>
      <c r="E485">
        <v>60250.071601980002</v>
      </c>
      <c r="F485">
        <v>990.35</v>
      </c>
      <c r="G485">
        <v>22.229219424256399</v>
      </c>
      <c r="H485">
        <f>(Table2[[#This Row],[1Y Return vs Nifty]]-AVERAGE(Table2[1Y Return vs Nifty]))/_xlfn.STDEV.P(Table2[1Y Return vs Nifty])</f>
        <v>-0.14737118520876152</v>
      </c>
      <c r="I485">
        <v>-6.7562541413372701</v>
      </c>
      <c r="J485">
        <f>(Table2[[#This Row],[1M Return vs Nifty]]-AVERAGE(Table2[1M Return vs Nifty]))/_xlfn.STDEV.P(Table2[1M Return vs Nifty])</f>
        <v>-0.80740806547146393</v>
      </c>
      <c r="K485">
        <v>-13.204869355477401</v>
      </c>
      <c r="L485">
        <f>(Table2[[#This Row],[6M Return vs Nifty]]-AVERAGE(Table2[6M Return vs Nifty]))/_xlfn.STDEV.P(Table2[6M Return vs Nifty])</f>
        <v>-0.70806539462471507</v>
      </c>
      <c r="M485">
        <v>2.3249848314510002</v>
      </c>
      <c r="N485">
        <f>(Table2[[#This Row],[1W Return vs Nifty]]-AVERAGE(Table2[1W Return vs Nifty]))/_xlfn.STDEV.P(Table2[1W Return vs Nifty])</f>
        <v>-0.10781888683535934</v>
      </c>
      <c r="O485">
        <v>995.34</v>
      </c>
      <c r="P485">
        <v>1014.8845267128301</v>
      </c>
      <c r="Q485">
        <v>945.29295414204103</v>
      </c>
      <c r="R485">
        <v>50.2795035187767</v>
      </c>
      <c r="S485" s="2">
        <f>(Table2[[#This Row],[Close Price]]-Table2[[#This Row],[20D EMA]])/Table2[[#This Row],[20D EMA]]</f>
        <v>-5.0133622681696795E-3</v>
      </c>
      <c r="T485" s="2">
        <f>(Table2[[#This Row],[Close Price]]-Table2[[#This Row],[50D EMA]])/Table2[[#This Row],[50D EMA]]</f>
        <v>-2.4174697777979107E-2</v>
      </c>
      <c r="U485" s="2">
        <f>(Table2[[#This Row],[Close Price]]-Table2[[#This Row],[200D EMA]])/Table2[[#This Row],[200D EMA]]</f>
        <v>4.7664637359804821E-2</v>
      </c>
      <c r="V485">
        <v>0.69452422352705601</v>
      </c>
      <c r="W485">
        <v>985.9</v>
      </c>
      <c r="X485">
        <v>999.45</v>
      </c>
      <c r="Y485">
        <v>959.45</v>
      </c>
      <c r="Z485">
        <v>999.45</v>
      </c>
      <c r="AA485">
        <v>942.2</v>
      </c>
      <c r="AB485">
        <v>1044.95</v>
      </c>
      <c r="AC485" s="2">
        <f>(Table2[[#This Row],[Close Price]]/Table2[[#This Row],[Day Low]])-1</f>
        <v>4.5136423572371687E-3</v>
      </c>
      <c r="AD485" s="2">
        <f>(Table2[[#This Row],[Day High]]/Table2[[#This Row],[Close Price]])-1</f>
        <v>9.188670671984589E-3</v>
      </c>
      <c r="AE485" s="2">
        <f>(Table2[[#This Row],[Close Price]]/Table2[[#This Row],[Current Week Low]])-1</f>
        <v>3.220595132628068E-2</v>
      </c>
      <c r="AF485" s="2">
        <f>(Table2[[#This Row],[Current Week High]]/Table2[[#This Row],[Close Price]])-1</f>
        <v>9.188670671984589E-3</v>
      </c>
      <c r="AG485" s="2">
        <f>(Table2[[#This Row],[Close Price]]/Table2[[#This Row],[Current Month Low]])-1</f>
        <v>5.1103799617915557E-2</v>
      </c>
      <c r="AH485" s="2">
        <f>(Table2[[#This Row],[Current Month High]]/Table2[[#This Row],[Close Price]])-1</f>
        <v>5.5132024031907978E-2</v>
      </c>
      <c r="AI485">
        <v>19.149795526833898</v>
      </c>
      <c r="AJ485">
        <v>51.475986540226302</v>
      </c>
      <c r="AK485" t="str">
        <f>IF(AND(Table2[[#This Row],[20D EMA]]&gt;Table2[[#This Row],[50D EMA]],Table2[[#This Row],[50D EMA]]&gt;Table2[[#This Row],[200D EMA]]),"Uptrend","Downtrend/NoTrend")</f>
        <v>Downtrend/NoTrend</v>
      </c>
      <c r="AL485">
        <v>-0.08</v>
      </c>
      <c r="AM485" t="s">
        <v>10655</v>
      </c>
      <c r="AN485">
        <v>0.8</v>
      </c>
      <c r="AO485" t="s">
        <v>10656</v>
      </c>
      <c r="AP485">
        <v>2.7758668295626999E-2</v>
      </c>
      <c r="AQ485">
        <f>(Table2[[#This Row],[Sharpe Ratio]]-AVERAGE(Table2[Sharpe Ratio]))/_xlfn.STDEV.P(Table2[Sharpe Ratio])</f>
        <v>-0.44512364635048773</v>
      </c>
      <c r="AR4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5">
        <f>_xlfn.RANK.AVG(Table2[[#This Row],[1Y Return vs Nifty Z-Score]],Table2[1Y Return vs Nifty Z-Score])</f>
        <v>339</v>
      </c>
      <c r="AT485">
        <f>_xlfn.RANK.AVG(Table2[[#This Row],[6M Return vs Nifty Z-Score]],Table2[6M Return vs Nifty Z-Score])</f>
        <v>551</v>
      </c>
      <c r="AU485">
        <f>_xlfn.RANK.AVG(Table2[[#This Row],[Sharpe Ratio Z-Score]],Table2[Sharpe Ratio Z-Score])</f>
        <v>459</v>
      </c>
      <c r="AV485">
        <f>(Table2[[#This Row],[Rank 1Y]]+Table2[[#This Row],[Rank 6M]]+Table2[[#This Row],[Rank Sharpe]])/3</f>
        <v>449.66666666666669</v>
      </c>
    </row>
    <row r="486" spans="1:48" x14ac:dyDescent="0.3">
      <c r="A486" t="s">
        <v>316</v>
      </c>
      <c r="B486" t="s">
        <v>317</v>
      </c>
      <c r="C486" t="s">
        <v>10613</v>
      </c>
      <c r="D486" t="s">
        <v>186</v>
      </c>
      <c r="E486">
        <v>88420.864955265002</v>
      </c>
      <c r="F486">
        <v>678.2</v>
      </c>
      <c r="G486">
        <v>-5.1244041160598597</v>
      </c>
      <c r="H486">
        <f>(Table2[[#This Row],[1Y Return vs Nifty]]-AVERAGE(Table2[1Y Return vs Nifty]))/_xlfn.STDEV.P(Table2[1Y Return vs Nifty])</f>
        <v>-0.57388651367333376</v>
      </c>
      <c r="I486">
        <v>0.98561254197577597</v>
      </c>
      <c r="J486">
        <f>(Table2[[#This Row],[1M Return vs Nifty]]-AVERAGE(Table2[1M Return vs Nifty]))/_xlfn.STDEV.P(Table2[1M Return vs Nifty])</f>
        <v>-0.14332644964315117</v>
      </c>
      <c r="K486">
        <v>16.173997904607798</v>
      </c>
      <c r="L486">
        <f>(Table2[[#This Row],[6M Return vs Nifty]]-AVERAGE(Table2[6M Return vs Nifty]))/_xlfn.STDEV.P(Table2[6M Return vs Nifty])</f>
        <v>0.28810664990356011</v>
      </c>
      <c r="M486">
        <v>3.42141947067726</v>
      </c>
      <c r="N486">
        <f>(Table2[[#This Row],[1W Return vs Nifty]]-AVERAGE(Table2[1W Return vs Nifty]))/_xlfn.STDEV.P(Table2[1W Return vs Nifty])</f>
        <v>0.13263213663946555</v>
      </c>
      <c r="O486">
        <v>664.11</v>
      </c>
      <c r="P486">
        <v>645.95752977300003</v>
      </c>
      <c r="Q486">
        <v>585.37360971941803</v>
      </c>
      <c r="R486">
        <v>65.810291614538997</v>
      </c>
      <c r="S486" s="2">
        <f>(Table2[[#This Row],[Close Price]]-Table2[[#This Row],[20D EMA]])/Table2[[#This Row],[20D EMA]]</f>
        <v>2.1216364758850238E-2</v>
      </c>
      <c r="T486" s="2">
        <f>(Table2[[#This Row],[Close Price]]-Table2[[#This Row],[50D EMA]])/Table2[[#This Row],[50D EMA]]</f>
        <v>4.9914226154048454E-2</v>
      </c>
      <c r="U486" s="2">
        <f>(Table2[[#This Row],[Close Price]]-Table2[[#This Row],[200D EMA]])/Table2[[#This Row],[200D EMA]]</f>
        <v>0.15857631560308241</v>
      </c>
      <c r="V486">
        <v>0.572258338806238</v>
      </c>
      <c r="W486">
        <v>670.45</v>
      </c>
      <c r="X486">
        <v>688.65</v>
      </c>
      <c r="Y486">
        <v>660.8</v>
      </c>
      <c r="Z486">
        <v>688.65</v>
      </c>
      <c r="AA486">
        <v>626.25</v>
      </c>
      <c r="AB486">
        <v>688.65</v>
      </c>
      <c r="AC486" s="2">
        <f>(Table2[[#This Row],[Close Price]]/Table2[[#This Row],[Day Low]])-1</f>
        <v>1.1559400402714637E-2</v>
      </c>
      <c r="AD486" s="2">
        <f>(Table2[[#This Row],[Day High]]/Table2[[#This Row],[Close Price]])-1</f>
        <v>1.5408434090238732E-2</v>
      </c>
      <c r="AE486" s="2">
        <f>(Table2[[#This Row],[Close Price]]/Table2[[#This Row],[Current Week Low]])-1</f>
        <v>2.6331719128329434E-2</v>
      </c>
      <c r="AF486" s="2">
        <f>(Table2[[#This Row],[Current Week High]]/Table2[[#This Row],[Close Price]])-1</f>
        <v>1.5408434090238732E-2</v>
      </c>
      <c r="AG486" s="2">
        <f>(Table2[[#This Row],[Close Price]]/Table2[[#This Row],[Current Month Low]])-1</f>
        <v>8.295409181636737E-2</v>
      </c>
      <c r="AH486" s="2">
        <f>(Table2[[#This Row],[Current Month High]]/Table2[[#This Row],[Close Price]])-1</f>
        <v>1.5408434090238732E-2</v>
      </c>
      <c r="AI486">
        <v>1.8873488646417</v>
      </c>
      <c r="AJ486">
        <v>39.461237918979997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-0.04</v>
      </c>
      <c r="AM486" t="s">
        <v>10655</v>
      </c>
      <c r="AN486">
        <v>7.91</v>
      </c>
      <c r="AO486" t="s">
        <v>10656</v>
      </c>
      <c r="AP486">
        <v>-1.1766782367258999E-2</v>
      </c>
      <c r="AQ486">
        <f>(Table2[[#This Row],[Sharpe Ratio]]-AVERAGE(Table2[Sharpe Ratio]))/_xlfn.STDEV.P(Table2[Sharpe Ratio])</f>
        <v>-0.9001989844262196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-1.1966731611996788</v>
      </c>
      <c r="AS486">
        <f>_xlfn.RANK.AVG(Table2[[#This Row],[1Y Return vs Nifty Z-Score]],Table2[1Y Return vs Nifty Z-Score])</f>
        <v>510</v>
      </c>
      <c r="AT486">
        <f>_xlfn.RANK.AVG(Table2[[#This Row],[6M Return vs Nifty Z-Score]],Table2[6M Return vs Nifty Z-Score])</f>
        <v>238</v>
      </c>
      <c r="AU486">
        <f>_xlfn.RANK.AVG(Table2[[#This Row],[Sharpe Ratio Z-Score]],Table2[Sharpe Ratio Z-Score])</f>
        <v>606</v>
      </c>
      <c r="AV486">
        <f>(Table2[[#This Row],[Rank 1Y]]+Table2[[#This Row],[Rank 6M]]+Table2[[#This Row],[Rank Sharpe]])/3</f>
        <v>451.33333333333331</v>
      </c>
    </row>
    <row r="487" spans="1:48" x14ac:dyDescent="0.3">
      <c r="A487" t="s">
        <v>1915</v>
      </c>
      <c r="B487" t="s">
        <v>1916</v>
      </c>
      <c r="C487" t="s">
        <v>10620</v>
      </c>
      <c r="D487" t="s">
        <v>397</v>
      </c>
      <c r="E487">
        <v>3691.1389694300001</v>
      </c>
      <c r="F487">
        <v>511.5</v>
      </c>
      <c r="G487">
        <v>6.1656229200017902</v>
      </c>
      <c r="H487">
        <f>(Table2[[#This Row],[1Y Return vs Nifty]]-AVERAGE(Table2[1Y Return vs Nifty]))/_xlfn.STDEV.P(Table2[1Y Return vs Nifty])</f>
        <v>-0.39784513536883209</v>
      </c>
      <c r="I487">
        <v>-3.56382778751572</v>
      </c>
      <c r="J487">
        <f>(Table2[[#This Row],[1M Return vs Nifty]]-AVERAGE(Table2[1M Return vs Nifty]))/_xlfn.STDEV.P(Table2[1M Return vs Nifty])</f>
        <v>-0.53356821028146739</v>
      </c>
      <c r="K487">
        <v>18.765928524945501</v>
      </c>
      <c r="L487">
        <f>(Table2[[#This Row],[6M Return vs Nifty]]-AVERAGE(Table2[6M Return vs Nifty]))/_xlfn.STDEV.P(Table2[6M Return vs Nifty])</f>
        <v>0.37599325228612462</v>
      </c>
      <c r="M487">
        <v>5.3692586954392603</v>
      </c>
      <c r="N487">
        <f>(Table2[[#This Row],[1W Return vs Nifty]]-AVERAGE(Table2[1W Return vs Nifty]))/_xlfn.STDEV.P(Table2[1W Return vs Nifty])</f>
        <v>0.55979844314082539</v>
      </c>
      <c r="O487">
        <v>500.24</v>
      </c>
      <c r="P487">
        <v>495.58968933743398</v>
      </c>
      <c r="Q487">
        <v>452.934722461494</v>
      </c>
      <c r="R487">
        <v>62.3633074293543</v>
      </c>
      <c r="S487" s="2">
        <f>(Table2[[#This Row],[Close Price]]-Table2[[#This Row],[20D EMA]])/Table2[[#This Row],[20D EMA]]</f>
        <v>2.2509195586118646E-2</v>
      </c>
      <c r="T487" s="2">
        <f>(Table2[[#This Row],[Close Price]]-Table2[[#This Row],[50D EMA]])/Table2[[#This Row],[50D EMA]]</f>
        <v>3.2103796759446114E-2</v>
      </c>
      <c r="U487" s="2">
        <f>(Table2[[#This Row],[Close Price]]-Table2[[#This Row],[200D EMA]])/Table2[[#This Row],[200D EMA]]</f>
        <v>0.12930180583248371</v>
      </c>
      <c r="V487">
        <v>0.34617744563159403</v>
      </c>
      <c r="W487">
        <v>505.05</v>
      </c>
      <c r="X487">
        <v>516.85</v>
      </c>
      <c r="Y487">
        <v>472.35</v>
      </c>
      <c r="Z487">
        <v>516.85</v>
      </c>
      <c r="AA487">
        <v>470</v>
      </c>
      <c r="AB487">
        <v>524.4</v>
      </c>
      <c r="AC487" s="2">
        <f>(Table2[[#This Row],[Close Price]]/Table2[[#This Row],[Day Low]])-1</f>
        <v>1.277101277101278E-2</v>
      </c>
      <c r="AD487" s="2">
        <f>(Table2[[#This Row],[Day High]]/Table2[[#This Row],[Close Price]])-1</f>
        <v>1.0459433040078236E-2</v>
      </c>
      <c r="AE487" s="2">
        <f>(Table2[[#This Row],[Close Price]]/Table2[[#This Row],[Current Week Low]])-1</f>
        <v>8.2883455065100087E-2</v>
      </c>
      <c r="AF487" s="2">
        <f>(Table2[[#This Row],[Current Week High]]/Table2[[#This Row],[Close Price]])-1</f>
        <v>1.0459433040078236E-2</v>
      </c>
      <c r="AG487" s="2">
        <f>(Table2[[#This Row],[Close Price]]/Table2[[#This Row],[Current Month Low]])-1</f>
        <v>8.8297872340425521E-2</v>
      </c>
      <c r="AH487" s="2">
        <f>(Table2[[#This Row],[Current Month High]]/Table2[[#This Row],[Close Price]])-1</f>
        <v>2.521994134897354E-2</v>
      </c>
      <c r="AI487">
        <v>8.4457478005865099</v>
      </c>
      <c r="AJ487">
        <v>46.961643442034102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0.05</v>
      </c>
      <c r="AM487" t="s">
        <v>10656</v>
      </c>
      <c r="AN487">
        <v>6.76</v>
      </c>
      <c r="AO487" t="s">
        <v>10656</v>
      </c>
      <c r="AP487">
        <v>-8.9700406166813004E-2</v>
      </c>
      <c r="AQ487">
        <f>(Table2[[#This Row],[Sharpe Ratio]]-AVERAGE(Table2[Sharpe Ratio]))/_xlfn.STDEV.P(Table2[Sharpe Ratio])</f>
        <v>-1.7974859122980082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-1.7931075625213573</v>
      </c>
      <c r="AS487">
        <f>_xlfn.RANK.AVG(Table2[[#This Row],[1Y Return vs Nifty Z-Score]],Table2[1Y Return vs Nifty Z-Score])</f>
        <v>425</v>
      </c>
      <c r="AT487">
        <f>_xlfn.RANK.AVG(Table2[[#This Row],[6M Return vs Nifty Z-Score]],Table2[6M Return vs Nifty Z-Score])</f>
        <v>212</v>
      </c>
      <c r="AU487">
        <f>_xlfn.RANK.AVG(Table2[[#This Row],[Sharpe Ratio Z-Score]],Table2[Sharpe Ratio Z-Score])</f>
        <v>717</v>
      </c>
      <c r="AV487">
        <f>(Table2[[#This Row],[Rank 1Y]]+Table2[[#This Row],[Rank 6M]]+Table2[[#This Row],[Rank Sharpe]])/3</f>
        <v>451.33333333333331</v>
      </c>
    </row>
    <row r="488" spans="1:48" x14ac:dyDescent="0.3">
      <c r="A488" t="s">
        <v>528</v>
      </c>
      <c r="B488" t="s">
        <v>529</v>
      </c>
      <c r="C488" t="s">
        <v>10626</v>
      </c>
      <c r="D488" t="s">
        <v>530</v>
      </c>
      <c r="E488">
        <v>39794.592004550002</v>
      </c>
      <c r="F488">
        <v>34981.25</v>
      </c>
      <c r="G488">
        <v>-11.996231869158599</v>
      </c>
      <c r="H488">
        <f>(Table2[[#This Row],[1Y Return vs Nifty]]-AVERAGE(Table2[1Y Return vs Nifty]))/_xlfn.STDEV.P(Table2[1Y Return vs Nifty])</f>
        <v>-0.68103648109702764</v>
      </c>
      <c r="I488">
        <v>-9.8766077276018294</v>
      </c>
      <c r="J488">
        <f>(Table2[[#This Row],[1M Return vs Nifty]]-AVERAGE(Table2[1M Return vs Nifty]))/_xlfn.STDEV.P(Table2[1M Return vs Nifty])</f>
        <v>-1.0750656648962422</v>
      </c>
      <c r="K488">
        <v>3.3949208563024</v>
      </c>
      <c r="L488">
        <f>(Table2[[#This Row],[6M Return vs Nifty]]-AVERAGE(Table2[6M Return vs Nifty]))/_xlfn.STDEV.P(Table2[6M Return vs Nifty])</f>
        <v>-0.14520342967497527</v>
      </c>
      <c r="M488">
        <v>-4.0707311299174203</v>
      </c>
      <c r="N488">
        <f>(Table2[[#This Row],[1W Return vs Nifty]]-AVERAGE(Table2[1W Return vs Nifty]))/_xlfn.STDEV.P(Table2[1W Return vs Nifty])</f>
        <v>-1.5104163547980245</v>
      </c>
      <c r="O488">
        <v>36764.68</v>
      </c>
      <c r="P488">
        <v>36670.444425087102</v>
      </c>
      <c r="Q488">
        <v>33365.6076376852</v>
      </c>
      <c r="R488">
        <v>30.468245441071598</v>
      </c>
      <c r="S488" s="2">
        <f>(Table2[[#This Row],[Close Price]]-Table2[[#This Row],[20D EMA]])/Table2[[#This Row],[20D EMA]]</f>
        <v>-4.8509330150568436E-2</v>
      </c>
      <c r="T488" s="2">
        <f>(Table2[[#This Row],[Close Price]]-Table2[[#This Row],[50D EMA]])/Table2[[#This Row],[50D EMA]]</f>
        <v>-4.6064192882578889E-2</v>
      </c>
      <c r="U488" s="2">
        <f>(Table2[[#This Row],[Close Price]]-Table2[[#This Row],[200D EMA]])/Table2[[#This Row],[200D EMA]]</f>
        <v>4.8422386903872627E-2</v>
      </c>
      <c r="V488">
        <v>0.45940909117497303</v>
      </c>
      <c r="W488">
        <v>34808</v>
      </c>
      <c r="X488">
        <v>35699.9</v>
      </c>
      <c r="Y488">
        <v>34808</v>
      </c>
      <c r="Z488">
        <v>36360</v>
      </c>
      <c r="AA488">
        <v>34808</v>
      </c>
      <c r="AB488">
        <v>39949</v>
      </c>
      <c r="AC488" s="2">
        <f>(Table2[[#This Row],[Close Price]]/Table2[[#This Row],[Day Low]])-1</f>
        <v>4.9773040680303193E-3</v>
      </c>
      <c r="AD488" s="2">
        <f>(Table2[[#This Row],[Day High]]/Table2[[#This Row],[Close Price]])-1</f>
        <v>2.054386278363407E-2</v>
      </c>
      <c r="AE488" s="2">
        <f>(Table2[[#This Row],[Close Price]]/Table2[[#This Row],[Current Week Low]])-1</f>
        <v>4.9773040680303193E-3</v>
      </c>
      <c r="AF488" s="2">
        <f>(Table2[[#This Row],[Current Week High]]/Table2[[#This Row],[Close Price]])-1</f>
        <v>3.9413971770591472E-2</v>
      </c>
      <c r="AG488" s="2">
        <f>(Table2[[#This Row],[Close Price]]/Table2[[#This Row],[Current Month Low]])-1</f>
        <v>4.9773040680303193E-3</v>
      </c>
      <c r="AH488" s="2">
        <f>(Table2[[#This Row],[Current Month High]]/Table2[[#This Row],[Close Price]])-1</f>
        <v>0.14201179203144543</v>
      </c>
      <c r="AI488">
        <v>16.795426121136298</v>
      </c>
      <c r="AJ488">
        <v>22.745750282027899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0</v>
      </c>
      <c r="AM488">
        <v>0</v>
      </c>
      <c r="AN488">
        <v>-8.1199999999999992</v>
      </c>
      <c r="AO488" t="s">
        <v>10655</v>
      </c>
      <c r="AP488">
        <v>3.6844295384058999E-2</v>
      </c>
      <c r="AQ488">
        <f>(Table2[[#This Row],[Sharpe Ratio]]-AVERAGE(Table2[Sharpe Ratio]))/_xlfn.STDEV.P(Table2[Sharpe Ratio])</f>
        <v>-0.34051649451399746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-3.7522384249802667</v>
      </c>
      <c r="AS488">
        <f>_xlfn.RANK.AVG(Table2[[#This Row],[1Y Return vs Nifty Z-Score]],Table2[1Y Return vs Nifty Z-Score])</f>
        <v>563</v>
      </c>
      <c r="AT488">
        <f>_xlfn.RANK.AVG(Table2[[#This Row],[6M Return vs Nifty Z-Score]],Table2[6M Return vs Nifty Z-Score])</f>
        <v>362</v>
      </c>
      <c r="AU488">
        <f>_xlfn.RANK.AVG(Table2[[#This Row],[Sharpe Ratio Z-Score]],Table2[Sharpe Ratio Z-Score])</f>
        <v>434</v>
      </c>
      <c r="AV488">
        <f>(Table2[[#This Row],[Rank 1Y]]+Table2[[#This Row],[Rank 6M]]+Table2[[#This Row],[Rank Sharpe]])/3</f>
        <v>453</v>
      </c>
    </row>
    <row r="489" spans="1:48" x14ac:dyDescent="0.3">
      <c r="A489" t="s">
        <v>900</v>
      </c>
      <c r="B489" t="s">
        <v>901</v>
      </c>
      <c r="C489" t="s">
        <v>10621</v>
      </c>
      <c r="D489" t="s">
        <v>902</v>
      </c>
      <c r="E489">
        <v>16887.368969899999</v>
      </c>
      <c r="F489">
        <v>754.8</v>
      </c>
      <c r="G489">
        <v>-8.7799685809527599</v>
      </c>
      <c r="H489">
        <f>(Table2[[#This Row],[1Y Return vs Nifty]]-AVERAGE(Table2[1Y Return vs Nifty]))/_xlfn.STDEV.P(Table2[1Y Return vs Nifty])</f>
        <v>-0.63088643092997032</v>
      </c>
      <c r="I489">
        <v>9.1462680516145998</v>
      </c>
      <c r="J489">
        <f>(Table2[[#This Row],[1M Return vs Nifty]]-AVERAGE(Table2[1M Return vs Nifty]))/_xlfn.STDEV.P(Table2[1M Return vs Nifty])</f>
        <v>0.55667802198384231</v>
      </c>
      <c r="K489">
        <v>-7.0060157955036004</v>
      </c>
      <c r="L489">
        <f>(Table2[[#This Row],[6M Return vs Nifty]]-AVERAGE(Table2[6M Return vs Nifty]))/_xlfn.STDEV.P(Table2[6M Return vs Nifty])</f>
        <v>-0.49787605785065431</v>
      </c>
      <c r="M489">
        <v>2.12536611644027</v>
      </c>
      <c r="N489">
        <f>(Table2[[#This Row],[1W Return vs Nifty]]-AVERAGE(Table2[1W Return vs Nifty]))/_xlfn.STDEV.P(Table2[1W Return vs Nifty])</f>
        <v>-0.1515958003073119</v>
      </c>
      <c r="O489">
        <v>723.55</v>
      </c>
      <c r="P489">
        <v>710.14016054244996</v>
      </c>
      <c r="Q489">
        <v>686.977993869388</v>
      </c>
      <c r="R489">
        <v>77.858560735960097</v>
      </c>
      <c r="S489" s="2">
        <f>(Table2[[#This Row],[Close Price]]-Table2[[#This Row],[20D EMA]])/Table2[[#This Row],[20D EMA]]</f>
        <v>4.3189827931725523E-2</v>
      </c>
      <c r="T489" s="2">
        <f>(Table2[[#This Row],[Close Price]]-Table2[[#This Row],[50D EMA]])/Table2[[#This Row],[50D EMA]]</f>
        <v>6.2888767512368243E-2</v>
      </c>
      <c r="U489" s="2">
        <f>(Table2[[#This Row],[Close Price]]-Table2[[#This Row],[200D EMA]])/Table2[[#This Row],[200D EMA]]</f>
        <v>9.8725150930390124E-2</v>
      </c>
      <c r="V489">
        <v>0.95842292343589797</v>
      </c>
      <c r="W489">
        <v>747.05</v>
      </c>
      <c r="X489">
        <v>760.95</v>
      </c>
      <c r="Y489">
        <v>716</v>
      </c>
      <c r="Z489">
        <v>767.25</v>
      </c>
      <c r="AA489">
        <v>681.05</v>
      </c>
      <c r="AB489">
        <v>767.25</v>
      </c>
      <c r="AC489" s="2">
        <f>(Table2[[#This Row],[Close Price]]/Table2[[#This Row],[Day Low]])-1</f>
        <v>1.0374138277223777E-2</v>
      </c>
      <c r="AD489" s="2">
        <f>(Table2[[#This Row],[Day High]]/Table2[[#This Row],[Close Price]])-1</f>
        <v>8.1478537360890613E-3</v>
      </c>
      <c r="AE489" s="2">
        <f>(Table2[[#This Row],[Close Price]]/Table2[[#This Row],[Current Week Low]])-1</f>
        <v>5.4189944134078072E-2</v>
      </c>
      <c r="AF489" s="2">
        <f>(Table2[[#This Row],[Current Week High]]/Table2[[#This Row],[Close Price]])-1</f>
        <v>1.6494435612082636E-2</v>
      </c>
      <c r="AG489" s="2">
        <f>(Table2[[#This Row],[Close Price]]/Table2[[#This Row],[Current Month Low]])-1</f>
        <v>0.10828867190367819</v>
      </c>
      <c r="AH489" s="2">
        <f>(Table2[[#This Row],[Current Month High]]/Table2[[#This Row],[Close Price]])-1</f>
        <v>1.6494435612082636E-2</v>
      </c>
      <c r="AI489">
        <v>12.546369899310999</v>
      </c>
      <c r="AJ489">
        <v>27.070707070707002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0.02</v>
      </c>
      <c r="AM489" t="s">
        <v>10656</v>
      </c>
      <c r="AN489">
        <v>8.6300000000000008</v>
      </c>
      <c r="AO489" t="s">
        <v>10656</v>
      </c>
      <c r="AP489">
        <v>7.0847214170233999E-2</v>
      </c>
      <c r="AQ489">
        <f>(Table2[[#This Row],[Sharpe Ratio]]-AVERAGE(Table2[Sharpe Ratio]))/_xlfn.STDEV.P(Table2[Sharpe Ratio])</f>
        <v>5.0975303875794645E-2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-0.67270496322829954</v>
      </c>
      <c r="AS489">
        <f>_xlfn.RANK.AVG(Table2[[#This Row],[1Y Return vs Nifty Z-Score]],Table2[1Y Return vs Nifty Z-Score])</f>
        <v>538</v>
      </c>
      <c r="AT489">
        <f>_xlfn.RANK.AVG(Table2[[#This Row],[6M Return vs Nifty Z-Score]],Table2[6M Return vs Nifty Z-Score])</f>
        <v>488</v>
      </c>
      <c r="AU489">
        <f>_xlfn.RANK.AVG(Table2[[#This Row],[Sharpe Ratio Z-Score]],Table2[Sharpe Ratio Z-Score])</f>
        <v>337</v>
      </c>
      <c r="AV489">
        <f>(Table2[[#This Row],[Rank 1Y]]+Table2[[#This Row],[Rank 6M]]+Table2[[#This Row],[Rank Sharpe]])/3</f>
        <v>454.33333333333331</v>
      </c>
    </row>
    <row r="490" spans="1:48" x14ac:dyDescent="0.3">
      <c r="A490" t="s">
        <v>217</v>
      </c>
      <c r="B490" t="s">
        <v>218</v>
      </c>
      <c r="C490" t="s">
        <v>10613</v>
      </c>
      <c r="D490" t="s">
        <v>219</v>
      </c>
      <c r="E490">
        <v>119311.77669863999</v>
      </c>
      <c r="F490">
        <v>1196.8</v>
      </c>
      <c r="G490">
        <v>15.805160951860801</v>
      </c>
      <c r="H490">
        <f>(Table2[[#This Row],[1Y Return vs Nifty]]-AVERAGE(Table2[1Y Return vs Nifty]))/_xlfn.STDEV.P(Table2[1Y Return vs Nifty])</f>
        <v>-0.24753924540711242</v>
      </c>
      <c r="I490">
        <v>-0.71386605834314398</v>
      </c>
      <c r="J490">
        <f>(Table2[[#This Row],[1M Return vs Nifty]]-AVERAGE(Table2[1M Return vs Nifty]))/_xlfn.STDEV.P(Table2[1M Return vs Nifty])</f>
        <v>-0.28910427573230557</v>
      </c>
      <c r="K490">
        <v>-7.3242551613636904</v>
      </c>
      <c r="L490">
        <f>(Table2[[#This Row],[6M Return vs Nifty]]-AVERAGE(Table2[6M Return vs Nifty]))/_xlfn.STDEV.P(Table2[6M Return vs Nifty])</f>
        <v>-0.50866684692130515</v>
      </c>
      <c r="M490">
        <v>1.82272855285656</v>
      </c>
      <c r="N490">
        <f>(Table2[[#This Row],[1W Return vs Nifty]]-AVERAGE(Table2[1W Return vs Nifty]))/_xlfn.STDEV.P(Table2[1W Return vs Nifty])</f>
        <v>-0.21796502041602989</v>
      </c>
      <c r="O490">
        <v>1182.69</v>
      </c>
      <c r="P490">
        <v>1160.6736389682901</v>
      </c>
      <c r="Q490">
        <v>1079.8851250441501</v>
      </c>
      <c r="R490">
        <v>62.250596984778603</v>
      </c>
      <c r="S490" s="2">
        <f>(Table2[[#This Row],[Close Price]]-Table2[[#This Row],[20D EMA]])/Table2[[#This Row],[20D EMA]]</f>
        <v>1.1930429782952338E-2</v>
      </c>
      <c r="T490" s="2">
        <f>(Table2[[#This Row],[Close Price]]-Table2[[#This Row],[50D EMA]])/Table2[[#This Row],[50D EMA]]</f>
        <v>3.1125339474257527E-2</v>
      </c>
      <c r="U490" s="2">
        <f>(Table2[[#This Row],[Close Price]]-Table2[[#This Row],[200D EMA]])/Table2[[#This Row],[200D EMA]]</f>
        <v>0.10826602964002299</v>
      </c>
      <c r="V490">
        <v>0.50686830135371896</v>
      </c>
      <c r="W490">
        <v>1194.9000000000001</v>
      </c>
      <c r="X490">
        <v>1215</v>
      </c>
      <c r="Y490">
        <v>1166.75</v>
      </c>
      <c r="Z490">
        <v>1215</v>
      </c>
      <c r="AA490">
        <v>1151</v>
      </c>
      <c r="AB490">
        <v>1220</v>
      </c>
      <c r="AC490" s="2">
        <f>(Table2[[#This Row],[Close Price]]/Table2[[#This Row],[Day Low]])-1</f>
        <v>1.5900912210224938E-3</v>
      </c>
      <c r="AD490" s="2">
        <f>(Table2[[#This Row],[Day High]]/Table2[[#This Row],[Close Price]])-1</f>
        <v>1.5207219251336834E-2</v>
      </c>
      <c r="AE490" s="2">
        <f>(Table2[[#This Row],[Close Price]]/Table2[[#This Row],[Current Week Low]])-1</f>
        <v>2.5755303192628975E-2</v>
      </c>
      <c r="AF490" s="2">
        <f>(Table2[[#This Row],[Current Week High]]/Table2[[#This Row],[Close Price]])-1</f>
        <v>1.5207219251336834E-2</v>
      </c>
      <c r="AG490" s="2">
        <f>(Table2[[#This Row],[Close Price]]/Table2[[#This Row],[Current Month Low]])-1</f>
        <v>3.9791485664639303E-2</v>
      </c>
      <c r="AH490" s="2">
        <f>(Table2[[#This Row],[Current Month High]]/Table2[[#This Row],[Close Price]])-1</f>
        <v>1.9385026737968047E-2</v>
      </c>
      <c r="AI490">
        <v>4.7309825219873796</v>
      </c>
      <c r="AJ490">
        <v>46.293489687675802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-0.03</v>
      </c>
      <c r="AM490" t="s">
        <v>10655</v>
      </c>
      <c r="AN490">
        <v>0.94</v>
      </c>
      <c r="AO490" t="s">
        <v>10656</v>
      </c>
      <c r="AP490">
        <v>1.1625452855446E-2</v>
      </c>
      <c r="AQ490">
        <f>(Table2[[#This Row],[Sharpe Ratio]]-AVERAGE(Table2[Sharpe Ratio]))/_xlfn.STDEV.P(Table2[Sharpe Ratio])</f>
        <v>-0.6308730394012515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-1.8941484278780045</v>
      </c>
      <c r="AS490">
        <f>_xlfn.RANK.AVG(Table2[[#This Row],[1Y Return vs Nifty Z-Score]],Table2[1Y Return vs Nifty Z-Score])</f>
        <v>366</v>
      </c>
      <c r="AT490">
        <f>_xlfn.RANK.AVG(Table2[[#This Row],[6M Return vs Nifty Z-Score]],Table2[6M Return vs Nifty Z-Score])</f>
        <v>495</v>
      </c>
      <c r="AU490">
        <f>_xlfn.RANK.AVG(Table2[[#This Row],[Sharpe Ratio Z-Score]],Table2[Sharpe Ratio Z-Score])</f>
        <v>506</v>
      </c>
      <c r="AV490">
        <f>(Table2[[#This Row],[Rank 1Y]]+Table2[[#This Row],[Rank 6M]]+Table2[[#This Row],[Rank Sharpe]])/3</f>
        <v>455.66666666666669</v>
      </c>
    </row>
    <row r="491" spans="1:48" x14ac:dyDescent="0.3">
      <c r="A491" t="s">
        <v>1252</v>
      </c>
      <c r="B491" t="s">
        <v>1253</v>
      </c>
      <c r="C491" t="s">
        <v>10617</v>
      </c>
      <c r="D491" t="s">
        <v>204</v>
      </c>
      <c r="E491">
        <v>9326.6014237740001</v>
      </c>
      <c r="F491">
        <v>211.76</v>
      </c>
      <c r="G491">
        <v>-9.3301019674127108</v>
      </c>
      <c r="H491">
        <f>(Table2[[#This Row],[1Y Return vs Nifty]]-AVERAGE(Table2[1Y Return vs Nifty]))/_xlfn.STDEV.P(Table2[1Y Return vs Nifty])</f>
        <v>-0.63946446526898426</v>
      </c>
      <c r="I491">
        <v>30.275872439959699</v>
      </c>
      <c r="J491">
        <f>(Table2[[#This Row],[1M Return vs Nifty]]-AVERAGE(Table2[1M Return vs Nifty]))/_xlfn.STDEV.P(Table2[1M Return vs Nifty])</f>
        <v>2.3691326143975258</v>
      </c>
      <c r="K491">
        <v>-19.078100145343299</v>
      </c>
      <c r="L491">
        <f>(Table2[[#This Row],[6M Return vs Nifty]]-AVERAGE(Table2[6M Return vs Nifty]))/_xlfn.STDEV.P(Table2[6M Return vs Nifty])</f>
        <v>-0.9072135875121955</v>
      </c>
      <c r="M491">
        <v>3.6062538016252899</v>
      </c>
      <c r="N491">
        <f>(Table2[[#This Row],[1W Return vs Nifty]]-AVERAGE(Table2[1W Return vs Nifty]))/_xlfn.STDEV.P(Table2[1W Return vs Nifty])</f>
        <v>0.17316679548707509</v>
      </c>
      <c r="O491">
        <v>216.91</v>
      </c>
      <c r="P491">
        <v>205.878908335652</v>
      </c>
      <c r="Q491">
        <v>198.12463506007501</v>
      </c>
      <c r="R491">
        <v>63.786343258311497</v>
      </c>
      <c r="S491" s="2">
        <f>(Table2[[#This Row],[Close Price]]-Table2[[#This Row],[20D EMA]])/Table2[[#This Row],[20D EMA]]</f>
        <v>-2.3742566041215277E-2</v>
      </c>
      <c r="T491" s="2">
        <f>(Table2[[#This Row],[Close Price]]-Table2[[#This Row],[50D EMA]])/Table2[[#This Row],[50D EMA]]</f>
        <v>2.8565780302078493E-2</v>
      </c>
      <c r="U491" s="2">
        <f>(Table2[[#This Row],[Close Price]]-Table2[[#This Row],[200D EMA]])/Table2[[#This Row],[200D EMA]]</f>
        <v>6.8822158010741527E-2</v>
      </c>
      <c r="V491">
        <v>2.2263781553691802</v>
      </c>
      <c r="W491">
        <v>201.99</v>
      </c>
      <c r="X491">
        <v>243.64</v>
      </c>
      <c r="Y491">
        <v>201.99</v>
      </c>
      <c r="Z491">
        <v>247.3</v>
      </c>
      <c r="AA491">
        <v>190.1</v>
      </c>
      <c r="AB491">
        <v>247.3</v>
      </c>
      <c r="AC491" s="2">
        <f>(Table2[[#This Row],[Close Price]]/Table2[[#This Row],[Day Low]])-1</f>
        <v>4.8368731125303155E-2</v>
      </c>
      <c r="AD491" s="2">
        <f>(Table2[[#This Row],[Day High]]/Table2[[#This Row],[Close Price]])-1</f>
        <v>0.1505477899508878</v>
      </c>
      <c r="AE491" s="2">
        <f>(Table2[[#This Row],[Close Price]]/Table2[[#This Row],[Current Week Low]])-1</f>
        <v>4.8368731125303155E-2</v>
      </c>
      <c r="AF491" s="2">
        <f>(Table2[[#This Row],[Current Week High]]/Table2[[#This Row],[Close Price]])-1</f>
        <v>0.16783150736683039</v>
      </c>
      <c r="AG491" s="2">
        <f>(Table2[[#This Row],[Close Price]]/Table2[[#This Row],[Current Month Low]])-1</f>
        <v>0.11394003156233556</v>
      </c>
      <c r="AH491" s="2">
        <f>(Table2[[#This Row],[Current Month High]]/Table2[[#This Row],[Close Price]])-1</f>
        <v>0.16783150736683039</v>
      </c>
      <c r="AI491">
        <v>45.447676615035903</v>
      </c>
      <c r="AJ491">
        <v>46.597438560055302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0.18</v>
      </c>
      <c r="AM491" t="s">
        <v>10656</v>
      </c>
      <c r="AN491">
        <v>10.35</v>
      </c>
      <c r="AO491" t="s">
        <v>10656</v>
      </c>
      <c r="AP491">
        <v>0.114573717764198</v>
      </c>
      <c r="AQ491">
        <f>(Table2[[#This Row],[Sharpe Ratio]]-AVERAGE(Table2[Sharpe Ratio]))/_xlfn.STDEV.P(Table2[Sharpe Ratio])</f>
        <v>0.5544193651620507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1.550040722265472</v>
      </c>
      <c r="AS491">
        <f>_xlfn.RANK.AVG(Table2[[#This Row],[1Y Return vs Nifty Z-Score]],Table2[1Y Return vs Nifty Z-Score])</f>
        <v>542</v>
      </c>
      <c r="AT491">
        <f>_xlfn.RANK.AVG(Table2[[#This Row],[6M Return vs Nifty Z-Score]],Table2[6M Return vs Nifty Z-Score])</f>
        <v>622</v>
      </c>
      <c r="AU491">
        <f>_xlfn.RANK.AVG(Table2[[#This Row],[Sharpe Ratio Z-Score]],Table2[Sharpe Ratio Z-Score])</f>
        <v>206</v>
      </c>
      <c r="AV491">
        <f>(Table2[[#This Row],[Rank 1Y]]+Table2[[#This Row],[Rank 6M]]+Table2[[#This Row],[Rank Sharpe]])/3</f>
        <v>456.66666666666669</v>
      </c>
    </row>
    <row r="492" spans="1:48" x14ac:dyDescent="0.3">
      <c r="A492" t="s">
        <v>683</v>
      </c>
      <c r="B492" t="s">
        <v>684</v>
      </c>
      <c r="C492" t="s">
        <v>10622</v>
      </c>
      <c r="D492" t="s">
        <v>263</v>
      </c>
      <c r="E492">
        <v>26144.030783474998</v>
      </c>
      <c r="F492">
        <v>5258.7</v>
      </c>
      <c r="G492">
        <v>-24.4893415947416</v>
      </c>
      <c r="H492">
        <f>(Table2[[#This Row],[1Y Return vs Nifty]]-AVERAGE(Table2[1Y Return vs Nifty]))/_xlfn.STDEV.P(Table2[1Y Return vs Nifty])</f>
        <v>-0.87583710011912319</v>
      </c>
      <c r="I492">
        <v>-8.1105239424697597</v>
      </c>
      <c r="J492">
        <f>(Table2[[#This Row],[1M Return vs Nifty]]-AVERAGE(Table2[1M Return vs Nifty]))/_xlfn.STDEV.P(Table2[1M Return vs Nifty])</f>
        <v>-0.92357458119589719</v>
      </c>
      <c r="K492">
        <v>4.2584842512858199</v>
      </c>
      <c r="L492">
        <f>(Table2[[#This Row],[6M Return vs Nifty]]-AVERAGE(Table2[6M Return vs Nifty]))/_xlfn.STDEV.P(Table2[6M Return vs Nifty])</f>
        <v>-0.11592191568246075</v>
      </c>
      <c r="M492">
        <v>1.29269797949832</v>
      </c>
      <c r="N492">
        <f>(Table2[[#This Row],[1W Return vs Nifty]]-AVERAGE(Table2[1W Return vs Nifty]))/_xlfn.STDEV.P(Table2[1W Return vs Nifty])</f>
        <v>-0.33420213047931135</v>
      </c>
      <c r="O492">
        <v>5385.35</v>
      </c>
      <c r="P492">
        <v>5590.7750340587099</v>
      </c>
      <c r="Q492">
        <v>5253.7231139345704</v>
      </c>
      <c r="R492">
        <v>46.225185659960502</v>
      </c>
      <c r="S492" s="2">
        <f>(Table2[[#This Row],[Close Price]]-Table2[[#This Row],[20D EMA]])/Table2[[#This Row],[20D EMA]]</f>
        <v>-2.3517505825990982E-2</v>
      </c>
      <c r="T492" s="2">
        <f>(Table2[[#This Row],[Close Price]]-Table2[[#This Row],[50D EMA]])/Table2[[#This Row],[50D EMA]]</f>
        <v>-5.9396958746457569E-2</v>
      </c>
      <c r="U492" s="2">
        <f>(Table2[[#This Row],[Close Price]]-Table2[[#This Row],[200D EMA]])/Table2[[#This Row],[200D EMA]]</f>
        <v>9.4730650197935183E-4</v>
      </c>
      <c r="V492">
        <v>1.2479006706743601</v>
      </c>
      <c r="W492">
        <v>5241.1499999999996</v>
      </c>
      <c r="X492">
        <v>5316.1</v>
      </c>
      <c r="Y492">
        <v>5050</v>
      </c>
      <c r="Z492">
        <v>5370.25</v>
      </c>
      <c r="AA492">
        <v>4930</v>
      </c>
      <c r="AB492">
        <v>5738</v>
      </c>
      <c r="AC492" s="2">
        <f>(Table2[[#This Row],[Close Price]]/Table2[[#This Row],[Day Low]])-1</f>
        <v>3.3485017601100342E-3</v>
      </c>
      <c r="AD492" s="2">
        <f>(Table2[[#This Row],[Day High]]/Table2[[#This Row],[Close Price]])-1</f>
        <v>1.0915245212695268E-2</v>
      </c>
      <c r="AE492" s="2">
        <f>(Table2[[#This Row],[Close Price]]/Table2[[#This Row],[Current Week Low]])-1</f>
        <v>4.1326732673267363E-2</v>
      </c>
      <c r="AF492" s="2">
        <f>(Table2[[#This Row],[Current Week High]]/Table2[[#This Row],[Close Price]])-1</f>
        <v>2.1212466959514842E-2</v>
      </c>
      <c r="AG492" s="2">
        <f>(Table2[[#This Row],[Close Price]]/Table2[[#This Row],[Current Month Low]])-1</f>
        <v>6.6673427991886358E-2</v>
      </c>
      <c r="AH492" s="2">
        <f>(Table2[[#This Row],[Current Month High]]/Table2[[#This Row],[Close Price]])-1</f>
        <v>9.1144199136668824E-2</v>
      </c>
      <c r="AI492">
        <v>39.7683838210964</v>
      </c>
      <c r="AJ492">
        <v>30.6671636228102</v>
      </c>
      <c r="AK492" t="str">
        <f>IF(AND(Table2[[#This Row],[20D EMA]]&gt;Table2[[#This Row],[50D EMA]],Table2[[#This Row],[50D EMA]]&gt;Table2[[#This Row],[200D EMA]]),"Uptrend","Downtrend/NoTrend")</f>
        <v>Downtrend/NoTrend</v>
      </c>
      <c r="AL492">
        <v>-0.19</v>
      </c>
      <c r="AM492" t="s">
        <v>10655</v>
      </c>
      <c r="AN492">
        <v>-2.17</v>
      </c>
      <c r="AO492" t="s">
        <v>10655</v>
      </c>
      <c r="AP492">
        <v>5.1601000855272999E-2</v>
      </c>
      <c r="AQ492">
        <f>(Table2[[#This Row],[Sharpe Ratio]]-AVERAGE(Table2[Sharpe Ratio]))/_xlfn.STDEV.P(Table2[Sharpe Ratio])</f>
        <v>-0.17061551631965097</v>
      </c>
      <c r="AR4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2">
        <f>_xlfn.RANK.AVG(Table2[[#This Row],[1Y Return vs Nifty Z-Score]],Table2[1Y Return vs Nifty Z-Score])</f>
        <v>629</v>
      </c>
      <c r="AT492">
        <f>_xlfn.RANK.AVG(Table2[[#This Row],[6M Return vs Nifty Z-Score]],Table2[6M Return vs Nifty Z-Score])</f>
        <v>352</v>
      </c>
      <c r="AU492">
        <f>_xlfn.RANK.AVG(Table2[[#This Row],[Sharpe Ratio Z-Score]],Table2[Sharpe Ratio Z-Score])</f>
        <v>391</v>
      </c>
      <c r="AV492">
        <f>(Table2[[#This Row],[Rank 1Y]]+Table2[[#This Row],[Rank 6M]]+Table2[[#This Row],[Rank Sharpe]])/3</f>
        <v>457.33333333333331</v>
      </c>
    </row>
    <row r="493" spans="1:48" x14ac:dyDescent="0.3">
      <c r="A493" t="s">
        <v>1076</v>
      </c>
      <c r="B493" t="s">
        <v>1077</v>
      </c>
      <c r="C493" t="s">
        <v>10615</v>
      </c>
      <c r="D493" t="s">
        <v>281</v>
      </c>
      <c r="E493">
        <v>12312.922277185</v>
      </c>
      <c r="F493">
        <v>1235.5999999999999</v>
      </c>
      <c r="G493">
        <v>-18.203457427614499</v>
      </c>
      <c r="H493">
        <f>(Table2[[#This Row],[1Y Return vs Nifty]]-AVERAGE(Table2[1Y Return vs Nifty]))/_xlfn.STDEV.P(Table2[1Y Return vs Nifty])</f>
        <v>-0.77782354274596832</v>
      </c>
      <c r="I493">
        <v>4.3460960887947202</v>
      </c>
      <c r="J493">
        <f>(Table2[[#This Row],[1M Return vs Nifty]]-AVERAGE(Table2[1M Return vs Nifty]))/_xlfn.STDEV.P(Table2[1M Return vs Nifty])</f>
        <v>0.14492901057370966</v>
      </c>
      <c r="K493">
        <v>-15.250967349724901</v>
      </c>
      <c r="L493">
        <f>(Table2[[#This Row],[6M Return vs Nifty]]-AVERAGE(Table2[6M Return vs Nifty]))/_xlfn.STDEV.P(Table2[6M Return vs Nifty])</f>
        <v>-0.777444026693487</v>
      </c>
      <c r="M493">
        <v>0.192322047689022</v>
      </c>
      <c r="N493">
        <f>(Table2[[#This Row],[1W Return vs Nifty]]-AVERAGE(Table2[1W Return vs Nifty]))/_xlfn.STDEV.P(Table2[1W Return vs Nifty])</f>
        <v>-0.57551748986756024</v>
      </c>
      <c r="O493">
        <v>1207.1600000000001</v>
      </c>
      <c r="P493">
        <v>1224.9840684455201</v>
      </c>
      <c r="Q493">
        <v>1203.6987834884601</v>
      </c>
      <c r="R493">
        <v>54.720099289805397</v>
      </c>
      <c r="S493" s="2">
        <f>(Table2[[#This Row],[Close Price]]-Table2[[#This Row],[20D EMA]])/Table2[[#This Row],[20D EMA]]</f>
        <v>2.3559428741840208E-2</v>
      </c>
      <c r="T493" s="2">
        <f>(Table2[[#This Row],[Close Price]]-Table2[[#This Row],[50D EMA]])/Table2[[#This Row],[50D EMA]]</f>
        <v>8.6661792817854834E-3</v>
      </c>
      <c r="U493" s="2">
        <f>(Table2[[#This Row],[Close Price]]-Table2[[#This Row],[200D EMA]])/Table2[[#This Row],[200D EMA]]</f>
        <v>2.6502657433188019E-2</v>
      </c>
      <c r="V493">
        <v>0.81379314009203396</v>
      </c>
      <c r="W493">
        <v>1216.95</v>
      </c>
      <c r="X493">
        <v>1259.25</v>
      </c>
      <c r="Y493">
        <v>1180</v>
      </c>
      <c r="Z493">
        <v>1259.25</v>
      </c>
      <c r="AA493">
        <v>1129</v>
      </c>
      <c r="AB493">
        <v>1259.25</v>
      </c>
      <c r="AC493" s="2">
        <f>(Table2[[#This Row],[Close Price]]/Table2[[#This Row],[Day Low]])-1</f>
        <v>1.5325198241505245E-2</v>
      </c>
      <c r="AD493" s="2">
        <f>(Table2[[#This Row],[Day High]]/Table2[[#This Row],[Close Price]])-1</f>
        <v>1.9140498543217976E-2</v>
      </c>
      <c r="AE493" s="2">
        <f>(Table2[[#This Row],[Close Price]]/Table2[[#This Row],[Current Week Low]])-1</f>
        <v>4.7118644067796422E-2</v>
      </c>
      <c r="AF493" s="2">
        <f>(Table2[[#This Row],[Current Week High]]/Table2[[#This Row],[Close Price]])-1</f>
        <v>1.9140498543217976E-2</v>
      </c>
      <c r="AG493" s="2">
        <f>(Table2[[#This Row],[Close Price]]/Table2[[#This Row],[Current Month Low]])-1</f>
        <v>9.4419840566873248E-2</v>
      </c>
      <c r="AH493" s="2">
        <f>(Table2[[#This Row],[Current Month High]]/Table2[[#This Row],[Close Price]])-1</f>
        <v>1.9140498543217976E-2</v>
      </c>
      <c r="AI493">
        <v>33.457429588863697</v>
      </c>
      <c r="AJ493">
        <v>24.4372828440505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-0.19</v>
      </c>
      <c r="AM493" t="s">
        <v>10655</v>
      </c>
      <c r="AN493">
        <v>3.42</v>
      </c>
      <c r="AO493" t="s">
        <v>10656</v>
      </c>
      <c r="AP493">
        <v>0.115403645629904</v>
      </c>
      <c r="AQ493">
        <f>(Table2[[#This Row],[Sharpe Ratio]]-AVERAGE(Table2[Sharpe Ratio]))/_xlfn.STDEV.P(Table2[Sharpe Ratio])</f>
        <v>0.56397471994562731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3">
        <f>_xlfn.RANK.AVG(Table2[[#This Row],[1Y Return vs Nifty Z-Score]],Table2[1Y Return vs Nifty Z-Score])</f>
        <v>597</v>
      </c>
      <c r="AT493">
        <f>_xlfn.RANK.AVG(Table2[[#This Row],[6M Return vs Nifty Z-Score]],Table2[6M Return vs Nifty Z-Score])</f>
        <v>580</v>
      </c>
      <c r="AU493">
        <f>_xlfn.RANK.AVG(Table2[[#This Row],[Sharpe Ratio Z-Score]],Table2[Sharpe Ratio Z-Score])</f>
        <v>204</v>
      </c>
      <c r="AV493">
        <f>(Table2[[#This Row],[Rank 1Y]]+Table2[[#This Row],[Rank 6M]]+Table2[[#This Row],[Rank Sharpe]])/3</f>
        <v>460.33333333333331</v>
      </c>
    </row>
    <row r="494" spans="1:48" x14ac:dyDescent="0.3">
      <c r="A494" t="s">
        <v>996</v>
      </c>
      <c r="B494" t="s">
        <v>997</v>
      </c>
      <c r="C494" t="s">
        <v>622</v>
      </c>
      <c r="D494" t="s">
        <v>622</v>
      </c>
      <c r="E494">
        <v>14483.606249717001</v>
      </c>
      <c r="F494">
        <v>28.26</v>
      </c>
      <c r="G494">
        <v>25.505899368292098</v>
      </c>
      <c r="H494">
        <f>(Table2[[#This Row],[1Y Return vs Nifty]]-AVERAGE(Table2[1Y Return vs Nifty]))/_xlfn.STDEV.P(Table2[1Y Return vs Nifty])</f>
        <v>-9.6279079603673434E-2</v>
      </c>
      <c r="I494">
        <v>11.6125181902752</v>
      </c>
      <c r="J494">
        <f>(Table2[[#This Row],[1M Return vs Nifty]]-AVERAGE(Table2[1M Return vs Nifty]))/_xlfn.STDEV.P(Table2[1M Return vs Nifty])</f>
        <v>0.76822795485063466</v>
      </c>
      <c r="K494">
        <v>-16.440087739485001</v>
      </c>
      <c r="L494">
        <f>(Table2[[#This Row],[6M Return vs Nifty]]-AVERAGE(Table2[6M Return vs Nifty]))/_xlfn.STDEV.P(Table2[6M Return vs Nifty])</f>
        <v>-0.81776445427739719</v>
      </c>
      <c r="M494">
        <v>14.467239360852499</v>
      </c>
      <c r="N494">
        <f>(Table2[[#This Row],[1W Return vs Nifty]]-AVERAGE(Table2[1W Return vs Nifty]))/_xlfn.STDEV.P(Table2[1W Return vs Nifty])</f>
        <v>2.5550097254992132</v>
      </c>
      <c r="O494">
        <v>26.56</v>
      </c>
      <c r="P494">
        <v>26.704681175220902</v>
      </c>
      <c r="Q494">
        <v>25.5902411002942</v>
      </c>
      <c r="R494">
        <v>80.718268488955104</v>
      </c>
      <c r="S494" s="2">
        <f>(Table2[[#This Row],[Close Price]]-Table2[[#This Row],[20D EMA]])/Table2[[#This Row],[20D EMA]]</f>
        <v>6.4006024096385658E-2</v>
      </c>
      <c r="T494" s="2">
        <f>(Table2[[#This Row],[Close Price]]-Table2[[#This Row],[50D EMA]])/Table2[[#This Row],[50D EMA]]</f>
        <v>5.8241430203715368E-2</v>
      </c>
      <c r="U494" s="2">
        <f>(Table2[[#This Row],[Close Price]]-Table2[[#This Row],[200D EMA]])/Table2[[#This Row],[200D EMA]]</f>
        <v>0.10432722729115312</v>
      </c>
      <c r="V494">
        <v>2.6939658657978098</v>
      </c>
      <c r="W494">
        <v>28</v>
      </c>
      <c r="X494">
        <v>29.79</v>
      </c>
      <c r="Y494">
        <v>25.14</v>
      </c>
      <c r="Z494">
        <v>29.79</v>
      </c>
      <c r="AA494">
        <v>24.48</v>
      </c>
      <c r="AB494">
        <v>29.79</v>
      </c>
      <c r="AC494" s="2">
        <f>(Table2[[#This Row],[Close Price]]/Table2[[#This Row],[Day Low]])-1</f>
        <v>9.2857142857143415E-3</v>
      </c>
      <c r="AD494" s="2">
        <f>(Table2[[#This Row],[Day High]]/Table2[[#This Row],[Close Price]])-1</f>
        <v>5.4140127388534909E-2</v>
      </c>
      <c r="AE494" s="2">
        <f>(Table2[[#This Row],[Close Price]]/Table2[[#This Row],[Current Week Low]])-1</f>
        <v>0.12410501193317436</v>
      </c>
      <c r="AF494" s="2">
        <f>(Table2[[#This Row],[Current Week High]]/Table2[[#This Row],[Close Price]])-1</f>
        <v>5.4140127388534909E-2</v>
      </c>
      <c r="AG494" s="2">
        <f>(Table2[[#This Row],[Close Price]]/Table2[[#This Row],[Current Month Low]])-1</f>
        <v>0.15441176470588247</v>
      </c>
      <c r="AH494" s="2">
        <f>(Table2[[#This Row],[Current Month High]]/Table2[[#This Row],[Close Price]])-1</f>
        <v>5.4140127388534909E-2</v>
      </c>
      <c r="AI494">
        <v>38.181174805378603</v>
      </c>
      <c r="AJ494">
        <v>75.527950310559007</v>
      </c>
      <c r="AK494" t="str">
        <f>IF(AND(Table2[[#This Row],[20D EMA]]&gt;Table2[[#This Row],[50D EMA]],Table2[[#This Row],[50D EMA]]&gt;Table2[[#This Row],[200D EMA]]),"Uptrend","Downtrend/NoTrend")</f>
        <v>Downtrend/NoTrend</v>
      </c>
      <c r="AL494">
        <v>0</v>
      </c>
      <c r="AM494" t="s">
        <v>10657</v>
      </c>
      <c r="AN494">
        <v>12.72</v>
      </c>
      <c r="AO494" t="s">
        <v>10656</v>
      </c>
      <c r="AP494">
        <v>2.3180678749127E-2</v>
      </c>
      <c r="AQ494">
        <f>(Table2[[#This Row],[Sharpe Ratio]]-AVERAGE(Table2[Sharpe Ratio]))/_xlfn.STDEV.P(Table2[Sharpe Ratio])</f>
        <v>-0.49783222033613184</v>
      </c>
      <c r="AR4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4">
        <f>_xlfn.RANK.AVG(Table2[[#This Row],[1Y Return vs Nifty Z-Score]],Table2[1Y Return vs Nifty Z-Score])</f>
        <v>320</v>
      </c>
      <c r="AT494">
        <f>_xlfn.RANK.AVG(Table2[[#This Row],[6M Return vs Nifty Z-Score]],Table2[6M Return vs Nifty Z-Score])</f>
        <v>590</v>
      </c>
      <c r="AU494">
        <f>_xlfn.RANK.AVG(Table2[[#This Row],[Sharpe Ratio Z-Score]],Table2[Sharpe Ratio Z-Score])</f>
        <v>472</v>
      </c>
      <c r="AV494">
        <f>(Table2[[#This Row],[Rank 1Y]]+Table2[[#This Row],[Rank 6M]]+Table2[[#This Row],[Rank Sharpe]])/3</f>
        <v>460.66666666666669</v>
      </c>
    </row>
    <row r="495" spans="1:48" x14ac:dyDescent="0.3">
      <c r="A495" t="s">
        <v>1840</v>
      </c>
      <c r="B495" t="s">
        <v>1841</v>
      </c>
      <c r="C495" t="s">
        <v>10622</v>
      </c>
      <c r="D495" t="s">
        <v>263</v>
      </c>
      <c r="E495">
        <v>4049.59674653399</v>
      </c>
      <c r="F495">
        <v>176.27</v>
      </c>
      <c r="G495">
        <v>1.94546177862216</v>
      </c>
      <c r="H495">
        <f>(Table2[[#This Row],[1Y Return vs Nifty]]-AVERAGE(Table2[1Y Return vs Nifty]))/_xlfn.STDEV.P(Table2[1Y Return vs Nifty])</f>
        <v>-0.46364860790460083</v>
      </c>
      <c r="I495">
        <v>8.1133273705092996</v>
      </c>
      <c r="J495">
        <f>(Table2[[#This Row],[1M Return vs Nifty]]-AVERAGE(Table2[1M Return vs Nifty]))/_xlfn.STDEV.P(Table2[1M Return vs Nifty])</f>
        <v>0.46807446619777732</v>
      </c>
      <c r="K495">
        <v>-3.3782519661503998</v>
      </c>
      <c r="L495">
        <f>(Table2[[#This Row],[6M Return vs Nifty]]-AVERAGE(Table2[6M Return vs Nifty]))/_xlfn.STDEV.P(Table2[6M Return vs Nifty])</f>
        <v>-0.37486665524300511</v>
      </c>
      <c r="M495">
        <v>5.1940109378024699</v>
      </c>
      <c r="N495">
        <f>(Table2[[#This Row],[1W Return vs Nifty]]-AVERAGE(Table2[1W Return vs Nifty]))/_xlfn.STDEV.P(Table2[1W Return vs Nifty])</f>
        <v>0.52136614523826108</v>
      </c>
      <c r="O495">
        <v>166.73</v>
      </c>
      <c r="P495">
        <v>158.06282054887899</v>
      </c>
      <c r="Q495">
        <v>146.46003698061901</v>
      </c>
      <c r="R495">
        <v>63.723433383419398</v>
      </c>
      <c r="S495" s="2">
        <f>(Table2[[#This Row],[Close Price]]-Table2[[#This Row],[20D EMA]])/Table2[[#This Row],[20D EMA]]</f>
        <v>5.7218257062316445E-2</v>
      </c>
      <c r="T495" s="2">
        <f>(Table2[[#This Row],[Close Price]]-Table2[[#This Row],[50D EMA]])/Table2[[#This Row],[50D EMA]]</f>
        <v>0.11518951381416527</v>
      </c>
      <c r="U495" s="2">
        <f>(Table2[[#This Row],[Close Price]]-Table2[[#This Row],[200D EMA]])/Table2[[#This Row],[200D EMA]]</f>
        <v>0.20353649796856013</v>
      </c>
      <c r="V495">
        <v>1.1687310523449299</v>
      </c>
      <c r="W495">
        <v>172.74</v>
      </c>
      <c r="X495">
        <v>179.3</v>
      </c>
      <c r="Y495">
        <v>165.57</v>
      </c>
      <c r="Z495">
        <v>179.7</v>
      </c>
      <c r="AA495">
        <v>153.11000000000001</v>
      </c>
      <c r="AB495">
        <v>179.7</v>
      </c>
      <c r="AC495" s="2">
        <f>(Table2[[#This Row],[Close Price]]/Table2[[#This Row],[Day Low]])-1</f>
        <v>2.0435336343637811E-2</v>
      </c>
      <c r="AD495" s="2">
        <f>(Table2[[#This Row],[Day High]]/Table2[[#This Row],[Close Price]])-1</f>
        <v>1.7189538775741697E-2</v>
      </c>
      <c r="AE495" s="2">
        <f>(Table2[[#This Row],[Close Price]]/Table2[[#This Row],[Current Week Low]])-1</f>
        <v>6.4625234039983104E-2</v>
      </c>
      <c r="AF495" s="2">
        <f>(Table2[[#This Row],[Current Week High]]/Table2[[#This Row],[Close Price]])-1</f>
        <v>1.9458784818743746E-2</v>
      </c>
      <c r="AG495" s="2">
        <f>(Table2[[#This Row],[Close Price]]/Table2[[#This Row],[Current Month Low]])-1</f>
        <v>0.15126379726993666</v>
      </c>
      <c r="AH495" s="2">
        <f>(Table2[[#This Row],[Current Month High]]/Table2[[#This Row],[Close Price]])-1</f>
        <v>1.9458784818743746E-2</v>
      </c>
      <c r="AI495">
        <v>2.9103080501503298</v>
      </c>
      <c r="AJ495">
        <v>57.313699241410099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0.37</v>
      </c>
      <c r="AM495" t="s">
        <v>10656</v>
      </c>
      <c r="AN495">
        <v>14.28</v>
      </c>
      <c r="AO495" t="s">
        <v>10656</v>
      </c>
      <c r="AP495">
        <v>2.0866323398096999E-2</v>
      </c>
      <c r="AQ495">
        <f>(Table2[[#This Row],[Sharpe Ratio]]-AVERAGE(Table2[Sharpe Ratio]))/_xlfn.STDEV.P(Table2[Sharpe Ratio])</f>
        <v>-0.52447849573929395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-0.37355314745086143</v>
      </c>
      <c r="AS495">
        <f>_xlfn.RANK.AVG(Table2[[#This Row],[1Y Return vs Nifty Z-Score]],Table2[1Y Return vs Nifty Z-Score])</f>
        <v>458</v>
      </c>
      <c r="AT495">
        <f>_xlfn.RANK.AVG(Table2[[#This Row],[6M Return vs Nifty Z-Score]],Table2[6M Return vs Nifty Z-Score])</f>
        <v>447</v>
      </c>
      <c r="AU495">
        <f>_xlfn.RANK.AVG(Table2[[#This Row],[Sharpe Ratio Z-Score]],Table2[Sharpe Ratio Z-Score])</f>
        <v>480</v>
      </c>
      <c r="AV495">
        <f>(Table2[[#This Row],[Rank 1Y]]+Table2[[#This Row],[Rank 6M]]+Table2[[#This Row],[Rank Sharpe]])/3</f>
        <v>461.66666666666669</v>
      </c>
    </row>
    <row r="496" spans="1:48" x14ac:dyDescent="0.3">
      <c r="A496" t="s">
        <v>574</v>
      </c>
      <c r="B496" t="s">
        <v>575</v>
      </c>
      <c r="C496" t="s">
        <v>6589</v>
      </c>
      <c r="D496" t="s">
        <v>80</v>
      </c>
      <c r="E496">
        <v>34005.757265100001</v>
      </c>
      <c r="F496">
        <v>4393.3500000000004</v>
      </c>
      <c r="G496">
        <v>14.326376736312</v>
      </c>
      <c r="H496">
        <f>(Table2[[#This Row],[1Y Return vs Nifty]]-AVERAGE(Table2[1Y Return vs Nifty]))/_xlfn.STDEV.P(Table2[1Y Return vs Nifty])</f>
        <v>-0.27059740201636029</v>
      </c>
      <c r="I496">
        <v>-3.8009013866886399</v>
      </c>
      <c r="J496">
        <f>(Table2[[#This Row],[1M Return vs Nifty]]-AVERAGE(Table2[1M Return vs Nifty]))/_xlfn.STDEV.P(Table2[1M Return vs Nifty])</f>
        <v>-0.55390390259561262</v>
      </c>
      <c r="K496">
        <v>-10.6078617548922</v>
      </c>
      <c r="L496">
        <f>(Table2[[#This Row],[6M Return vs Nifty]]-AVERAGE(Table2[6M Return vs Nifty]))/_xlfn.STDEV.P(Table2[6M Return vs Nifty])</f>
        <v>-0.62000664313414022</v>
      </c>
      <c r="M496">
        <v>5.0193413125502699</v>
      </c>
      <c r="N496">
        <f>(Table2[[#This Row],[1W Return vs Nifty]]-AVERAGE(Table2[1W Return vs Nifty]))/_xlfn.STDEV.P(Table2[1W Return vs Nifty])</f>
        <v>0.48306063330050059</v>
      </c>
      <c r="O496">
        <v>4305.7700000000004</v>
      </c>
      <c r="P496">
        <v>4281.8342383297104</v>
      </c>
      <c r="Q496">
        <v>4029.5695603363702</v>
      </c>
      <c r="R496">
        <v>64.955521184361402</v>
      </c>
      <c r="S496" s="2">
        <f>(Table2[[#This Row],[Close Price]]-Table2[[#This Row],[20D EMA]])/Table2[[#This Row],[20D EMA]]</f>
        <v>2.0340148219714457E-2</v>
      </c>
      <c r="T496" s="2">
        <f>(Table2[[#This Row],[Close Price]]-Table2[[#This Row],[50D EMA]])/Table2[[#This Row],[50D EMA]]</f>
        <v>2.6043923109408101E-2</v>
      </c>
      <c r="U496" s="2">
        <f>(Table2[[#This Row],[Close Price]]-Table2[[#This Row],[200D EMA]])/Table2[[#This Row],[200D EMA]]</f>
        <v>9.0277741633839295E-2</v>
      </c>
      <c r="V496">
        <v>0.59148322319037805</v>
      </c>
      <c r="W496">
        <v>4324</v>
      </c>
      <c r="X496">
        <v>4418.45</v>
      </c>
      <c r="Y496">
        <v>4217.8999999999996</v>
      </c>
      <c r="Z496">
        <v>4440.05</v>
      </c>
      <c r="AA496">
        <v>4085.5</v>
      </c>
      <c r="AB496">
        <v>4460</v>
      </c>
      <c r="AC496" s="2">
        <f>(Table2[[#This Row],[Close Price]]/Table2[[#This Row],[Day Low]])-1</f>
        <v>1.6038390379278455E-2</v>
      </c>
      <c r="AD496" s="2">
        <f>(Table2[[#This Row],[Day High]]/Table2[[#This Row],[Close Price]])-1</f>
        <v>5.713180147267849E-3</v>
      </c>
      <c r="AE496" s="2">
        <f>(Table2[[#This Row],[Close Price]]/Table2[[#This Row],[Current Week Low]])-1</f>
        <v>4.1596529078451461E-2</v>
      </c>
      <c r="AF496" s="2">
        <f>(Table2[[#This Row],[Current Week High]]/Table2[[#This Row],[Close Price]])-1</f>
        <v>1.0629701708263495E-2</v>
      </c>
      <c r="AG496" s="2">
        <f>(Table2[[#This Row],[Close Price]]/Table2[[#This Row],[Current Month Low]])-1</f>
        <v>7.5351854118222983E-2</v>
      </c>
      <c r="AH496" s="2">
        <f>(Table2[[#This Row],[Current Month High]]/Table2[[#This Row],[Close Price]])-1</f>
        <v>1.5170655650016407E-2</v>
      </c>
      <c r="AI496">
        <v>4.7025618263966997</v>
      </c>
      <c r="AJ496">
        <v>43.919217728858499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0</v>
      </c>
      <c r="AM496" t="s">
        <v>10657</v>
      </c>
      <c r="AN496">
        <v>3.65</v>
      </c>
      <c r="AO496" t="s">
        <v>10656</v>
      </c>
      <c r="AP496">
        <v>1.7632103824629999E-2</v>
      </c>
      <c r="AQ496">
        <f>(Table2[[#This Row],[Sharpe Ratio]]-AVERAGE(Table2[Sharpe Ratio]))/_xlfn.STDEV.P(Table2[Sharpe Ratio])</f>
        <v>-0.56171560603462733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-1.5231629204802402</v>
      </c>
      <c r="AS496">
        <f>_xlfn.RANK.AVG(Table2[[#This Row],[1Y Return vs Nifty Z-Score]],Table2[1Y Return vs Nifty Z-Score])</f>
        <v>371</v>
      </c>
      <c r="AT496">
        <f>_xlfn.RANK.AVG(Table2[[#This Row],[6M Return vs Nifty Z-Score]],Table2[6M Return vs Nifty Z-Score])</f>
        <v>526</v>
      </c>
      <c r="AU496">
        <f>_xlfn.RANK.AVG(Table2[[#This Row],[Sharpe Ratio Z-Score]],Table2[Sharpe Ratio Z-Score])</f>
        <v>493</v>
      </c>
      <c r="AV496">
        <f>(Table2[[#This Row],[Rank 1Y]]+Table2[[#This Row],[Rank 6M]]+Table2[[#This Row],[Rank Sharpe]])/3</f>
        <v>463.33333333333331</v>
      </c>
    </row>
    <row r="497" spans="1:48" x14ac:dyDescent="0.3">
      <c r="A497" t="s">
        <v>812</v>
      </c>
      <c r="B497" t="s">
        <v>813</v>
      </c>
      <c r="C497" t="s">
        <v>10615</v>
      </c>
      <c r="D497" t="s">
        <v>281</v>
      </c>
      <c r="E497">
        <v>19982.279709959999</v>
      </c>
      <c r="F497">
        <v>400.35</v>
      </c>
      <c r="G497">
        <v>-0.24599083679700501</v>
      </c>
      <c r="H497">
        <f>(Table2[[#This Row],[1Y Return vs Nifty]]-AVERAGE(Table2[1Y Return vs Nifty]))/_xlfn.STDEV.P(Table2[1Y Return vs Nifty])</f>
        <v>-0.4978191495406083</v>
      </c>
      <c r="I497">
        <v>20.366421682239501</v>
      </c>
      <c r="J497">
        <f>(Table2[[#This Row],[1M Return vs Nifty]]-AVERAGE(Table2[1M Return vs Nifty]))/_xlfn.STDEV.P(Table2[1M Return vs Nifty])</f>
        <v>1.5191200346999125</v>
      </c>
      <c r="K497">
        <v>-25.664543286795102</v>
      </c>
      <c r="L497">
        <f>(Table2[[#This Row],[6M Return vs Nifty]]-AVERAGE(Table2[6M Return vs Nifty]))/_xlfn.STDEV.P(Table2[6M Return vs Nifty])</f>
        <v>-1.1305452249202692</v>
      </c>
      <c r="M497">
        <v>2.2920746932963301</v>
      </c>
      <c r="N497">
        <f>(Table2[[#This Row],[1W Return vs Nifty]]-AVERAGE(Table2[1W Return vs Nifty]))/_xlfn.STDEV.P(Table2[1W Return vs Nifty])</f>
        <v>-0.11503616739079001</v>
      </c>
      <c r="O497">
        <v>382.24</v>
      </c>
      <c r="P497">
        <v>370.01135998624898</v>
      </c>
      <c r="Q497">
        <v>371.10484389272602</v>
      </c>
      <c r="R497">
        <v>69.501454888633305</v>
      </c>
      <c r="S497" s="2">
        <f>(Table2[[#This Row],[Close Price]]-Table2[[#This Row],[20D EMA]])/Table2[[#This Row],[20D EMA]]</f>
        <v>4.7378610297195513E-2</v>
      </c>
      <c r="T497" s="2">
        <f>(Table2[[#This Row],[Close Price]]-Table2[[#This Row],[50D EMA]])/Table2[[#This Row],[50D EMA]]</f>
        <v>8.1993806933058883E-2</v>
      </c>
      <c r="U497" s="2">
        <f>(Table2[[#This Row],[Close Price]]-Table2[[#This Row],[200D EMA]])/Table2[[#This Row],[200D EMA]]</f>
        <v>7.88056437111012E-2</v>
      </c>
      <c r="V497">
        <v>0.87182529881003301</v>
      </c>
      <c r="W497">
        <v>397</v>
      </c>
      <c r="X497">
        <v>403.65</v>
      </c>
      <c r="Y497">
        <v>388.25</v>
      </c>
      <c r="Z497">
        <v>403.65</v>
      </c>
      <c r="AA497">
        <v>354.9</v>
      </c>
      <c r="AB497">
        <v>410.45</v>
      </c>
      <c r="AC497" s="2">
        <f>(Table2[[#This Row],[Close Price]]/Table2[[#This Row],[Day Low]])-1</f>
        <v>8.4382871536523574E-3</v>
      </c>
      <c r="AD497" s="2">
        <f>(Table2[[#This Row],[Day High]]/Table2[[#This Row],[Close Price]])-1</f>
        <v>8.2427875608841461E-3</v>
      </c>
      <c r="AE497" s="2">
        <f>(Table2[[#This Row],[Close Price]]/Table2[[#This Row],[Current Week Low]])-1</f>
        <v>3.1165486155827482E-2</v>
      </c>
      <c r="AF497" s="2">
        <f>(Table2[[#This Row],[Current Week High]]/Table2[[#This Row],[Close Price]])-1</f>
        <v>8.2427875608841461E-3</v>
      </c>
      <c r="AG497" s="2">
        <f>(Table2[[#This Row],[Close Price]]/Table2[[#This Row],[Current Month Low]])-1</f>
        <v>0.12806424344885903</v>
      </c>
      <c r="AH497" s="2">
        <f>(Table2[[#This Row],[Current Month High]]/Table2[[#This Row],[Close Price]])-1</f>
        <v>2.5227925565130427E-2</v>
      </c>
      <c r="AI497">
        <v>39.3780442113151</v>
      </c>
      <c r="AJ497">
        <v>28.688524590163901</v>
      </c>
      <c r="AK497" t="str">
        <f>IF(AND(Table2[[#This Row],[20D EMA]]&gt;Table2[[#This Row],[50D EMA]],Table2[[#This Row],[50D EMA]]&gt;Table2[[#This Row],[200D EMA]]),"Uptrend","Downtrend/NoTrend")</f>
        <v>Downtrend/NoTrend</v>
      </c>
      <c r="AL497">
        <v>0</v>
      </c>
      <c r="AM497" t="s">
        <v>10657</v>
      </c>
      <c r="AN497">
        <v>5.63</v>
      </c>
      <c r="AO497" t="s">
        <v>10656</v>
      </c>
      <c r="AP497">
        <v>0.10211859843631201</v>
      </c>
      <c r="AQ497">
        <f>(Table2[[#This Row],[Sharpe Ratio]]-AVERAGE(Table2[Sharpe Ratio]))/_xlfn.STDEV.P(Table2[Sharpe Ratio])</f>
        <v>0.41101764440106486</v>
      </c>
      <c r="AR4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7">
        <f>_xlfn.RANK.AVG(Table2[[#This Row],[1Y Return vs Nifty Z-Score]],Table2[1Y Return vs Nifty Z-Score])</f>
        <v>474</v>
      </c>
      <c r="AT497">
        <f>_xlfn.RANK.AVG(Table2[[#This Row],[6M Return vs Nifty Z-Score]],Table2[6M Return vs Nifty Z-Score])</f>
        <v>682</v>
      </c>
      <c r="AU497">
        <f>_xlfn.RANK.AVG(Table2[[#This Row],[Sharpe Ratio Z-Score]],Table2[Sharpe Ratio Z-Score])</f>
        <v>235</v>
      </c>
      <c r="AV497">
        <f>(Table2[[#This Row],[Rank 1Y]]+Table2[[#This Row],[Rank 6M]]+Table2[[#This Row],[Rank Sharpe]])/3</f>
        <v>463.66666666666669</v>
      </c>
    </row>
    <row r="498" spans="1:48" x14ac:dyDescent="0.3">
      <c r="A498" t="s">
        <v>1335</v>
      </c>
      <c r="B498" t="s">
        <v>1336</v>
      </c>
      <c r="C498" t="s">
        <v>10610</v>
      </c>
      <c r="D498" t="s">
        <v>290</v>
      </c>
      <c r="E498">
        <v>8590.6032137999991</v>
      </c>
      <c r="F498">
        <v>741.75</v>
      </c>
      <c r="G498">
        <v>0.96605294667701003</v>
      </c>
      <c r="H498">
        <f>(Table2[[#This Row],[1Y Return vs Nifty]]-AVERAGE(Table2[1Y Return vs Nifty]))/_xlfn.STDEV.P(Table2[1Y Return vs Nifty])</f>
        <v>-0.47892018167041273</v>
      </c>
      <c r="I498">
        <v>-9.3020910477959902</v>
      </c>
      <c r="J498">
        <f>(Table2[[#This Row],[1M Return vs Nifty]]-AVERAGE(Table2[1M Return vs Nifty]))/_xlfn.STDEV.P(Table2[1M Return vs Nifty])</f>
        <v>-1.0257847897982342</v>
      </c>
      <c r="K498">
        <v>-20.036450247988402</v>
      </c>
      <c r="L498">
        <f>(Table2[[#This Row],[6M Return vs Nifty]]-AVERAGE(Table2[6M Return vs Nifty]))/_xlfn.STDEV.P(Table2[6M Return vs Nifty])</f>
        <v>-0.93970910793761731</v>
      </c>
      <c r="M498">
        <v>-0.72203433696988095</v>
      </c>
      <c r="N498">
        <f>(Table2[[#This Row],[1W Return vs Nifty]]-AVERAGE(Table2[1W Return vs Nifty]))/_xlfn.STDEV.P(Table2[1W Return vs Nifty])</f>
        <v>-0.77603826935253239</v>
      </c>
      <c r="O498">
        <v>755.95</v>
      </c>
      <c r="P498">
        <v>762.54849635373296</v>
      </c>
      <c r="Q498">
        <v>712.39650353229501</v>
      </c>
      <c r="R498">
        <v>40.045296919937599</v>
      </c>
      <c r="S498" s="2">
        <f>(Table2[[#This Row],[Close Price]]-Table2[[#This Row],[20D EMA]])/Table2[[#This Row],[20D EMA]]</f>
        <v>-1.8784311131688661E-2</v>
      </c>
      <c r="T498" s="2">
        <f>(Table2[[#This Row],[Close Price]]-Table2[[#This Row],[50D EMA]])/Table2[[#This Row],[50D EMA]]</f>
        <v>-2.7274981792220199E-2</v>
      </c>
      <c r="U498" s="2">
        <f>(Table2[[#This Row],[Close Price]]-Table2[[#This Row],[200D EMA]])/Table2[[#This Row],[200D EMA]]</f>
        <v>4.1203874979959539E-2</v>
      </c>
      <c r="V498">
        <v>1.23836734934281</v>
      </c>
      <c r="W498">
        <v>733.5</v>
      </c>
      <c r="X498">
        <v>751.95</v>
      </c>
      <c r="Y498">
        <v>710.05</v>
      </c>
      <c r="Z498">
        <v>751.95</v>
      </c>
      <c r="AA498">
        <v>710.05</v>
      </c>
      <c r="AB498">
        <v>836.95</v>
      </c>
      <c r="AC498" s="2">
        <f>(Table2[[#This Row],[Close Price]]/Table2[[#This Row],[Day Low]])-1</f>
        <v>1.1247443762781195E-2</v>
      </c>
      <c r="AD498" s="2">
        <f>(Table2[[#This Row],[Day High]]/Table2[[#This Row],[Close Price]])-1</f>
        <v>1.3751263902932243E-2</v>
      </c>
      <c r="AE498" s="2">
        <f>(Table2[[#This Row],[Close Price]]/Table2[[#This Row],[Current Week Low]])-1</f>
        <v>4.4644743327934666E-2</v>
      </c>
      <c r="AF498" s="2">
        <f>(Table2[[#This Row],[Current Week High]]/Table2[[#This Row],[Close Price]])-1</f>
        <v>1.3751263902932243E-2</v>
      </c>
      <c r="AG498" s="2">
        <f>(Table2[[#This Row],[Close Price]]/Table2[[#This Row],[Current Month Low]])-1</f>
        <v>4.4644743327934666E-2</v>
      </c>
      <c r="AH498" s="2">
        <f>(Table2[[#This Row],[Current Month High]]/Table2[[#This Row],[Close Price]])-1</f>
        <v>0.128345129760701</v>
      </c>
      <c r="AI498">
        <v>24.260195483653501</v>
      </c>
      <c r="AJ498">
        <v>40.469652495028797</v>
      </c>
      <c r="AK498" t="str">
        <f>IF(AND(Table2[[#This Row],[20D EMA]]&gt;Table2[[#This Row],[50D EMA]],Table2[[#This Row],[50D EMA]]&gt;Table2[[#This Row],[200D EMA]]),"Uptrend","Downtrend/NoTrend")</f>
        <v>Downtrend/NoTrend</v>
      </c>
      <c r="AL498">
        <v>-0.12</v>
      </c>
      <c r="AM498" t="s">
        <v>10655</v>
      </c>
      <c r="AN498">
        <v>-3.16</v>
      </c>
      <c r="AO498" t="s">
        <v>10655</v>
      </c>
      <c r="AP498">
        <v>8.2279395497056998E-2</v>
      </c>
      <c r="AQ498">
        <f>(Table2[[#This Row],[Sharpe Ratio]]-AVERAGE(Table2[Sharpe Ratio]))/_xlfn.STDEV.P(Table2[Sharpe Ratio])</f>
        <v>0.18259945224084145</v>
      </c>
      <c r="AR4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8">
        <f>_xlfn.RANK.AVG(Table2[[#This Row],[1Y Return vs Nifty Z-Score]],Table2[1Y Return vs Nifty Z-Score])</f>
        <v>466</v>
      </c>
      <c r="AT498">
        <f>_xlfn.RANK.AVG(Table2[[#This Row],[6M Return vs Nifty Z-Score]],Table2[6M Return vs Nifty Z-Score])</f>
        <v>633</v>
      </c>
      <c r="AU498">
        <f>_xlfn.RANK.AVG(Table2[[#This Row],[Sharpe Ratio Z-Score]],Table2[Sharpe Ratio Z-Score])</f>
        <v>293</v>
      </c>
      <c r="AV498">
        <f>(Table2[[#This Row],[Rank 1Y]]+Table2[[#This Row],[Rank 6M]]+Table2[[#This Row],[Rank Sharpe]])/3</f>
        <v>464</v>
      </c>
    </row>
    <row r="499" spans="1:48" x14ac:dyDescent="0.3">
      <c r="A499" t="s">
        <v>766</v>
      </c>
      <c r="B499" t="s">
        <v>767</v>
      </c>
      <c r="C499" t="s">
        <v>10610</v>
      </c>
      <c r="D499" t="s">
        <v>290</v>
      </c>
      <c r="E499">
        <v>21567.316990719999</v>
      </c>
      <c r="F499">
        <v>1959.35</v>
      </c>
      <c r="G499">
        <v>-1.04275659907402</v>
      </c>
      <c r="H499">
        <f>(Table2[[#This Row],[1Y Return vs Nifty]]-AVERAGE(Table2[1Y Return vs Nifty]))/_xlfn.STDEV.P(Table2[1Y Return vs Nifty])</f>
        <v>-0.51024283484526378</v>
      </c>
      <c r="I499">
        <v>2.0692422310889902</v>
      </c>
      <c r="J499">
        <f>(Table2[[#This Row],[1M Return vs Nifty]]-AVERAGE(Table2[1M Return vs Nifty]))/_xlfn.STDEV.P(Table2[1M Return vs Nifty])</f>
        <v>-5.0374893598287493E-2</v>
      </c>
      <c r="K499">
        <v>-17.694983735256798</v>
      </c>
      <c r="L499">
        <f>(Table2[[#This Row],[6M Return vs Nifty]]-AVERAGE(Table2[6M Return vs Nifty]))/_xlfn.STDEV.P(Table2[6M Return vs Nifty])</f>
        <v>-0.86031518636354343</v>
      </c>
      <c r="M499">
        <v>9.7587150245653902</v>
      </c>
      <c r="N499">
        <f>(Table2[[#This Row],[1W Return vs Nifty]]-AVERAGE(Table2[1W Return vs Nifty]))/_xlfn.STDEV.P(Table2[1W Return vs Nifty])</f>
        <v>1.5224178543455309</v>
      </c>
      <c r="O499">
        <v>1825.52</v>
      </c>
      <c r="P499">
        <v>1819.33519637779</v>
      </c>
      <c r="Q499">
        <v>1825.14162590621</v>
      </c>
      <c r="R499">
        <v>72.960428140503495</v>
      </c>
      <c r="S499" s="2">
        <f>(Table2[[#This Row],[Close Price]]-Table2[[#This Row],[20D EMA]])/Table2[[#This Row],[20D EMA]]</f>
        <v>7.3310618344362116E-2</v>
      </c>
      <c r="T499" s="2">
        <f>(Table2[[#This Row],[Close Price]]-Table2[[#This Row],[50D EMA]])/Table2[[#This Row],[50D EMA]]</f>
        <v>7.695932222988526E-2</v>
      </c>
      <c r="U499" s="2">
        <f>(Table2[[#This Row],[Close Price]]-Table2[[#This Row],[200D EMA]])/Table2[[#This Row],[200D EMA]]</f>
        <v>7.3533128711123122E-2</v>
      </c>
      <c r="V499">
        <v>1.1873947934085001</v>
      </c>
      <c r="W499">
        <v>1943.05</v>
      </c>
      <c r="X499">
        <v>1974.9</v>
      </c>
      <c r="Y499">
        <v>1780.05</v>
      </c>
      <c r="Z499">
        <v>2049.9499999999998</v>
      </c>
      <c r="AA499">
        <v>1651.5</v>
      </c>
      <c r="AB499">
        <v>2049.9499999999998</v>
      </c>
      <c r="AC499" s="2">
        <f>(Table2[[#This Row],[Close Price]]/Table2[[#This Row],[Day Low]])-1</f>
        <v>8.3888731633257052E-3</v>
      </c>
      <c r="AD499" s="2">
        <f>(Table2[[#This Row],[Day High]]/Table2[[#This Row],[Close Price]])-1</f>
        <v>7.9363054074055306E-3</v>
      </c>
      <c r="AE499" s="2">
        <f>(Table2[[#This Row],[Close Price]]/Table2[[#This Row],[Current Week Low]])-1</f>
        <v>0.10072750765427929</v>
      </c>
      <c r="AF499" s="2">
        <f>(Table2[[#This Row],[Current Week High]]/Table2[[#This Row],[Close Price]])-1</f>
        <v>4.6239824431571597E-2</v>
      </c>
      <c r="AG499" s="2">
        <f>(Table2[[#This Row],[Close Price]]/Table2[[#This Row],[Current Month Low]])-1</f>
        <v>0.18640629730547986</v>
      </c>
      <c r="AH499" s="2">
        <f>(Table2[[#This Row],[Current Month High]]/Table2[[#This Row],[Close Price]])-1</f>
        <v>4.6239824431571597E-2</v>
      </c>
      <c r="AI499">
        <v>25.498251971317</v>
      </c>
      <c r="AJ499">
        <v>27.503741784342999</v>
      </c>
      <c r="AK499" t="str">
        <f>IF(AND(Table2[[#This Row],[20D EMA]]&gt;Table2[[#This Row],[50D EMA]],Table2[[#This Row],[50D EMA]]&gt;Table2[[#This Row],[200D EMA]]),"Uptrend","Downtrend/NoTrend")</f>
        <v>Downtrend/NoTrend</v>
      </c>
      <c r="AL499">
        <v>-0.09</v>
      </c>
      <c r="AM499" t="s">
        <v>10655</v>
      </c>
      <c r="AN499">
        <v>15.49</v>
      </c>
      <c r="AO499" t="s">
        <v>10656</v>
      </c>
      <c r="AP499">
        <v>7.6829761273772001E-2</v>
      </c>
      <c r="AQ499">
        <f>(Table2[[#This Row],[Sharpe Ratio]]-AVERAGE(Table2[Sharpe Ratio]))/_xlfn.STDEV.P(Table2[Sharpe Ratio])</f>
        <v>0.11985521795740575</v>
      </c>
      <c r="AR4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9">
        <f>_xlfn.RANK.AVG(Table2[[#This Row],[1Y Return vs Nifty Z-Score]],Table2[1Y Return vs Nifty Z-Score])</f>
        <v>479</v>
      </c>
      <c r="AT499">
        <f>_xlfn.RANK.AVG(Table2[[#This Row],[6M Return vs Nifty Z-Score]],Table2[6M Return vs Nifty Z-Score])</f>
        <v>601</v>
      </c>
      <c r="AU499">
        <f>_xlfn.RANK.AVG(Table2[[#This Row],[Sharpe Ratio Z-Score]],Table2[Sharpe Ratio Z-Score])</f>
        <v>314</v>
      </c>
      <c r="AV499">
        <f>(Table2[[#This Row],[Rank 1Y]]+Table2[[#This Row],[Rank 6M]]+Table2[[#This Row],[Rank Sharpe]])/3</f>
        <v>464.66666666666669</v>
      </c>
    </row>
    <row r="500" spans="1:48" x14ac:dyDescent="0.3">
      <c r="A500" t="s">
        <v>965</v>
      </c>
      <c r="B500" t="s">
        <v>966</v>
      </c>
      <c r="C500" t="s">
        <v>10614</v>
      </c>
      <c r="D500" t="s">
        <v>46</v>
      </c>
      <c r="E500">
        <v>15112.00881795</v>
      </c>
      <c r="F500">
        <v>1568.7</v>
      </c>
      <c r="G500">
        <v>-2.2591244487059301</v>
      </c>
      <c r="H500">
        <f>(Table2[[#This Row],[1Y Return vs Nifty]]-AVERAGE(Table2[1Y Return vs Nifty]))/_xlfn.STDEV.P(Table2[1Y Return vs Nifty])</f>
        <v>-0.52920922634198253</v>
      </c>
      <c r="I500">
        <v>-8.9179706389173603</v>
      </c>
      <c r="J500">
        <f>(Table2[[#This Row],[1M Return vs Nifty]]-AVERAGE(Table2[1M Return vs Nifty]))/_xlfn.STDEV.P(Table2[1M Return vs Nifty])</f>
        <v>-0.99283572050586677</v>
      </c>
      <c r="K500">
        <v>11.957572142876</v>
      </c>
      <c r="L500">
        <f>(Table2[[#This Row],[6M Return vs Nifty]]-AVERAGE(Table2[6M Return vs Nifty]))/_xlfn.STDEV.P(Table2[6M Return vs Nifty])</f>
        <v>0.1451370304665078</v>
      </c>
      <c r="M500">
        <v>-3.87811704209247</v>
      </c>
      <c r="N500">
        <f>(Table2[[#This Row],[1W Return vs Nifty]]-AVERAGE(Table2[1W Return vs Nifty]))/_xlfn.STDEV.P(Table2[1W Return vs Nifty])</f>
        <v>-1.4681755746400187</v>
      </c>
      <c r="O500">
        <v>1618.97</v>
      </c>
      <c r="P500">
        <v>1634.80143912979</v>
      </c>
      <c r="Q500">
        <v>1454.12231578214</v>
      </c>
      <c r="R500">
        <v>29.932259363910699</v>
      </c>
      <c r="S500" s="2">
        <f>(Table2[[#This Row],[Close Price]]-Table2[[#This Row],[20D EMA]])/Table2[[#This Row],[20D EMA]]</f>
        <v>-3.1050606249652547E-2</v>
      </c>
      <c r="T500" s="2">
        <f>(Table2[[#This Row],[Close Price]]-Table2[[#This Row],[50D EMA]])/Table2[[#This Row],[50D EMA]]</f>
        <v>-4.0433925214169088E-2</v>
      </c>
      <c r="U500" s="2">
        <f>(Table2[[#This Row],[Close Price]]-Table2[[#This Row],[200D EMA]])/Table2[[#This Row],[200D EMA]]</f>
        <v>7.8795080011017649E-2</v>
      </c>
      <c r="V500">
        <v>0.41850902101993798</v>
      </c>
      <c r="W500">
        <v>1561.1</v>
      </c>
      <c r="X500">
        <v>1598</v>
      </c>
      <c r="Y500">
        <v>1553.55</v>
      </c>
      <c r="Z500">
        <v>1624.95</v>
      </c>
      <c r="AA500">
        <v>1528.35</v>
      </c>
      <c r="AB500">
        <v>1810</v>
      </c>
      <c r="AC500" s="2">
        <f>(Table2[[#This Row],[Close Price]]/Table2[[#This Row],[Day Low]])-1</f>
        <v>4.8683620523990445E-3</v>
      </c>
      <c r="AD500" s="2">
        <f>(Table2[[#This Row],[Day High]]/Table2[[#This Row],[Close Price]])-1</f>
        <v>1.8677886147765665E-2</v>
      </c>
      <c r="AE500" s="2">
        <f>(Table2[[#This Row],[Close Price]]/Table2[[#This Row],[Current Week Low]])-1</f>
        <v>9.7518586463261059E-3</v>
      </c>
      <c r="AF500" s="2">
        <f>(Table2[[#This Row],[Current Week High]]/Table2[[#This Row],[Close Price]])-1</f>
        <v>3.5857716580608212E-2</v>
      </c>
      <c r="AG500" s="2">
        <f>(Table2[[#This Row],[Close Price]]/Table2[[#This Row],[Current Month Low]])-1</f>
        <v>2.6401020708607392E-2</v>
      </c>
      <c r="AH500" s="2">
        <f>(Table2[[#This Row],[Current Month High]]/Table2[[#This Row],[Close Price]])-1</f>
        <v>0.15382163574934649</v>
      </c>
      <c r="AI500">
        <v>18.569516159877601</v>
      </c>
      <c r="AJ500">
        <v>53.051368359432097</v>
      </c>
      <c r="AK500" t="str">
        <f>IF(AND(Table2[[#This Row],[20D EMA]]&gt;Table2[[#This Row],[50D EMA]],Table2[[#This Row],[50D EMA]]&gt;Table2[[#This Row],[200D EMA]]),"Uptrend","Downtrend/NoTrend")</f>
        <v>Downtrend/NoTrend</v>
      </c>
      <c r="AL500">
        <v>-0.08</v>
      </c>
      <c r="AM500" t="s">
        <v>10655</v>
      </c>
      <c r="AN500">
        <v>-1.86</v>
      </c>
      <c r="AO500" t="s">
        <v>10655</v>
      </c>
      <c r="AP500">
        <v>-2.9914187292142999E-2</v>
      </c>
      <c r="AQ500">
        <f>(Table2[[#This Row],[Sharpe Ratio]]-AVERAGE(Table2[Sharpe Ratio]))/_xlfn.STDEV.P(Table2[Sharpe Ratio])</f>
        <v>-1.1091387003025872</v>
      </c>
      <c r="AR5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0">
        <f>_xlfn.RANK.AVG(Table2[[#This Row],[1Y Return vs Nifty Z-Score]],Table2[1Y Return vs Nifty Z-Score])</f>
        <v>486</v>
      </c>
      <c r="AT500">
        <f>_xlfn.RANK.AVG(Table2[[#This Row],[6M Return vs Nifty Z-Score]],Table2[6M Return vs Nifty Z-Score])</f>
        <v>272</v>
      </c>
      <c r="AU500">
        <f>_xlfn.RANK.AVG(Table2[[#This Row],[Sharpe Ratio Z-Score]],Table2[Sharpe Ratio Z-Score])</f>
        <v>641</v>
      </c>
      <c r="AV500">
        <f>(Table2[[#This Row],[Rank 1Y]]+Table2[[#This Row],[Rank 6M]]+Table2[[#This Row],[Rank Sharpe]])/3</f>
        <v>466.33333333333331</v>
      </c>
    </row>
    <row r="501" spans="1:48" x14ac:dyDescent="0.3">
      <c r="A501" t="s">
        <v>1677</v>
      </c>
      <c r="B501" t="s">
        <v>1678</v>
      </c>
      <c r="C501" t="s">
        <v>10615</v>
      </c>
      <c r="D501" t="s">
        <v>571</v>
      </c>
      <c r="E501">
        <v>5081.8450883750002</v>
      </c>
      <c r="F501">
        <v>453.8</v>
      </c>
      <c r="G501">
        <v>10.984724642337699</v>
      </c>
      <c r="H501">
        <f>(Table2[[#This Row],[1Y Return vs Nifty]]-AVERAGE(Table2[1Y Return vs Nifty]))/_xlfn.STDEV.P(Table2[1Y Return vs Nifty])</f>
        <v>-0.32270259525977418</v>
      </c>
      <c r="I501">
        <v>18.5019599091892</v>
      </c>
      <c r="J501">
        <f>(Table2[[#This Row],[1M Return vs Nifty]]-AVERAGE(Table2[1M Return vs Nifty]))/_xlfn.STDEV.P(Table2[1M Return vs Nifty])</f>
        <v>1.3591902868051178</v>
      </c>
      <c r="K501">
        <v>-0.349090339475845</v>
      </c>
      <c r="L501">
        <f>(Table2[[#This Row],[6M Return vs Nifty]]-AVERAGE(Table2[6M Return vs Nifty]))/_xlfn.STDEV.P(Table2[6M Return vs Nifty])</f>
        <v>-0.27215452192155742</v>
      </c>
      <c r="M501">
        <v>4.56153997385909</v>
      </c>
      <c r="N501">
        <f>(Table2[[#This Row],[1W Return vs Nifty]]-AVERAGE(Table2[1W Return vs Nifty]))/_xlfn.STDEV.P(Table2[1W Return vs Nifty])</f>
        <v>0.38266358590867394</v>
      </c>
      <c r="O501">
        <v>429.58</v>
      </c>
      <c r="P501">
        <v>407.88935731231498</v>
      </c>
      <c r="Q501">
        <v>374.09106847610701</v>
      </c>
      <c r="R501">
        <v>64.810802670103598</v>
      </c>
      <c r="S501" s="2">
        <f>(Table2[[#This Row],[Close Price]]-Table2[[#This Row],[20D EMA]])/Table2[[#This Row],[20D EMA]]</f>
        <v>5.6380650868290021E-2</v>
      </c>
      <c r="T501" s="2">
        <f>(Table2[[#This Row],[Close Price]]-Table2[[#This Row],[50D EMA]])/Table2[[#This Row],[50D EMA]]</f>
        <v>0.11255660846412306</v>
      </c>
      <c r="U501" s="2">
        <f>(Table2[[#This Row],[Close Price]]-Table2[[#This Row],[200D EMA]])/Table2[[#This Row],[200D EMA]]</f>
        <v>0.21307360223432859</v>
      </c>
      <c r="V501">
        <v>1.56170809351926</v>
      </c>
      <c r="W501">
        <v>447.35</v>
      </c>
      <c r="X501">
        <v>455.95</v>
      </c>
      <c r="Y501">
        <v>429.95</v>
      </c>
      <c r="Z501">
        <v>472.5</v>
      </c>
      <c r="AA501">
        <v>400</v>
      </c>
      <c r="AB501">
        <v>472.5</v>
      </c>
      <c r="AC501" s="2">
        <f>(Table2[[#This Row],[Close Price]]/Table2[[#This Row],[Day Low]])-1</f>
        <v>1.4418240751089773E-2</v>
      </c>
      <c r="AD501" s="2">
        <f>(Table2[[#This Row],[Day High]]/Table2[[#This Row],[Close Price]])-1</f>
        <v>4.7377699427060271E-3</v>
      </c>
      <c r="AE501" s="2">
        <f>(Table2[[#This Row],[Close Price]]/Table2[[#This Row],[Current Week Low]])-1</f>
        <v>5.5471566461216426E-2</v>
      </c>
      <c r="AF501" s="2">
        <f>(Table2[[#This Row],[Current Week High]]/Table2[[#This Row],[Close Price]])-1</f>
        <v>4.1207580431908308E-2</v>
      </c>
      <c r="AG501" s="2">
        <f>(Table2[[#This Row],[Close Price]]/Table2[[#This Row],[Current Month Low]])-1</f>
        <v>0.13450000000000006</v>
      </c>
      <c r="AH501" s="2">
        <f>(Table2[[#This Row],[Current Month High]]/Table2[[#This Row],[Close Price]])-1</f>
        <v>4.1207580431908308E-2</v>
      </c>
      <c r="AI501">
        <v>4.1207580431908299</v>
      </c>
      <c r="AJ501">
        <v>55.891446238405997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0.08</v>
      </c>
      <c r="AM501" t="s">
        <v>10656</v>
      </c>
      <c r="AN501">
        <v>9.48</v>
      </c>
      <c r="AO501" t="s">
        <v>10656</v>
      </c>
      <c r="AP501">
        <v>-9.2661519440770009E-3</v>
      </c>
      <c r="AQ501">
        <f>(Table2[[#This Row],[Sharpe Ratio]]-AVERAGE(Table2[Sharpe Ratio]))/_xlfn.STDEV.P(Table2[Sharpe Ratio])</f>
        <v>-0.87140803540104983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0.27558872013141028</v>
      </c>
      <c r="AS501">
        <f>_xlfn.RANK.AVG(Table2[[#This Row],[1Y Return vs Nifty Z-Score]],Table2[1Y Return vs Nifty Z-Score])</f>
        <v>392</v>
      </c>
      <c r="AT501">
        <f>_xlfn.RANK.AVG(Table2[[#This Row],[6M Return vs Nifty Z-Score]],Table2[6M Return vs Nifty Z-Score])</f>
        <v>411</v>
      </c>
      <c r="AU501">
        <f>_xlfn.RANK.AVG(Table2[[#This Row],[Sharpe Ratio Z-Score]],Table2[Sharpe Ratio Z-Score])</f>
        <v>598</v>
      </c>
      <c r="AV501">
        <f>(Table2[[#This Row],[Rank 1Y]]+Table2[[#This Row],[Rank 6M]]+Table2[[#This Row],[Rank Sharpe]])/3</f>
        <v>467</v>
      </c>
    </row>
    <row r="502" spans="1:48" x14ac:dyDescent="0.3">
      <c r="A502" t="s">
        <v>426</v>
      </c>
      <c r="B502" t="s">
        <v>427</v>
      </c>
      <c r="C502" t="s">
        <v>10616</v>
      </c>
      <c r="D502" t="s">
        <v>405</v>
      </c>
      <c r="E502">
        <v>55478.1671862</v>
      </c>
      <c r="F502">
        <v>2853.15</v>
      </c>
      <c r="G502">
        <v>-7.8047247940744704</v>
      </c>
      <c r="H502">
        <f>(Table2[[#This Row],[1Y Return vs Nifty]]-AVERAGE(Table2[1Y Return vs Nifty]))/_xlfn.STDEV.P(Table2[1Y Return vs Nifty])</f>
        <v>-0.61567980123133637</v>
      </c>
      <c r="I502">
        <v>-10.3746217197295</v>
      </c>
      <c r="J502">
        <f>(Table2[[#This Row],[1M Return vs Nifty]]-AVERAGE(Table2[1M Return vs Nifty]))/_xlfn.STDEV.P(Table2[1M Return vs Nifty])</f>
        <v>-1.1177842946693557</v>
      </c>
      <c r="K502">
        <v>10.5170628759913</v>
      </c>
      <c r="L502">
        <f>(Table2[[#This Row],[6M Return vs Nifty]]-AVERAGE(Table2[6M Return vs Nifty]))/_xlfn.STDEV.P(Table2[6M Return vs Nifty])</f>
        <v>9.6292565196600163E-2</v>
      </c>
      <c r="M502">
        <v>1.52711710811796</v>
      </c>
      <c r="N502">
        <f>(Table2[[#This Row],[1W Return vs Nifty]]-AVERAGE(Table2[1W Return vs Nifty]))/_xlfn.STDEV.P(Table2[1W Return vs Nifty])</f>
        <v>-0.28279339403292725</v>
      </c>
      <c r="O502">
        <v>2977.2</v>
      </c>
      <c r="P502">
        <v>3023.9722575583701</v>
      </c>
      <c r="Q502">
        <v>2749.1020554482102</v>
      </c>
      <c r="R502">
        <v>37.555580887500803</v>
      </c>
      <c r="S502" s="2">
        <f>(Table2[[#This Row],[Close Price]]-Table2[[#This Row],[20D EMA]])/Table2[[#This Row],[20D EMA]]</f>
        <v>-4.1666666666666574E-2</v>
      </c>
      <c r="T502" s="2">
        <f>(Table2[[#This Row],[Close Price]]-Table2[[#This Row],[50D EMA]])/Table2[[#This Row],[50D EMA]]</f>
        <v>-5.6489360023526176E-2</v>
      </c>
      <c r="U502" s="2">
        <f>(Table2[[#This Row],[Close Price]]-Table2[[#This Row],[200D EMA]])/Table2[[#This Row],[200D EMA]]</f>
        <v>3.7847974521566477E-2</v>
      </c>
      <c r="V502">
        <v>1.0898898541870701</v>
      </c>
      <c r="W502">
        <v>2846</v>
      </c>
      <c r="X502">
        <v>2912.15</v>
      </c>
      <c r="Y502">
        <v>2796.05</v>
      </c>
      <c r="Z502">
        <v>2912.15</v>
      </c>
      <c r="AA502">
        <v>2753.05</v>
      </c>
      <c r="AB502">
        <v>3375</v>
      </c>
      <c r="AC502" s="2">
        <f>(Table2[[#This Row],[Close Price]]/Table2[[#This Row],[Day Low]])-1</f>
        <v>2.5122979620519903E-3</v>
      </c>
      <c r="AD502" s="2">
        <f>(Table2[[#This Row],[Day High]]/Table2[[#This Row],[Close Price]])-1</f>
        <v>2.0678898761018472E-2</v>
      </c>
      <c r="AE502" s="2">
        <f>(Table2[[#This Row],[Close Price]]/Table2[[#This Row],[Current Week Low]])-1</f>
        <v>2.0421666279215378E-2</v>
      </c>
      <c r="AF502" s="2">
        <f>(Table2[[#This Row],[Current Week High]]/Table2[[#This Row],[Close Price]])-1</f>
        <v>2.0678898761018472E-2</v>
      </c>
      <c r="AG502" s="2">
        <f>(Table2[[#This Row],[Close Price]]/Table2[[#This Row],[Current Month Low]])-1</f>
        <v>3.6359673816312776E-2</v>
      </c>
      <c r="AH502" s="2">
        <f>(Table2[[#This Row],[Current Month High]]/Table2[[#This Row],[Close Price]])-1</f>
        <v>0.18290310709216118</v>
      </c>
      <c r="AI502">
        <v>18.290310709216101</v>
      </c>
      <c r="AJ502">
        <v>30.055155438052601</v>
      </c>
      <c r="AK502" t="str">
        <f>IF(AND(Table2[[#This Row],[20D EMA]]&gt;Table2[[#This Row],[50D EMA]],Table2[[#This Row],[50D EMA]]&gt;Table2[[#This Row],[200D EMA]]),"Uptrend","Downtrend/NoTrend")</f>
        <v>Downtrend/NoTrend</v>
      </c>
      <c r="AL502">
        <v>-0.12</v>
      </c>
      <c r="AM502" t="s">
        <v>10655</v>
      </c>
      <c r="AN502">
        <v>-9.4499999999999993</v>
      </c>
      <c r="AO502" t="s">
        <v>10655</v>
      </c>
      <c r="AP502">
        <v>-5.9931499062579998E-3</v>
      </c>
      <c r="AQ502">
        <f>(Table2[[#This Row],[Sharpe Ratio]]-AVERAGE(Table2[Sharpe Ratio]))/_xlfn.STDEV.P(Table2[Sharpe Ratio])</f>
        <v>-0.8337244041228965</v>
      </c>
      <c r="AR5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2">
        <f>_xlfn.RANK.AVG(Table2[[#This Row],[1Y Return vs Nifty Z-Score]],Table2[1Y Return vs Nifty Z-Score])</f>
        <v>528</v>
      </c>
      <c r="AT502">
        <f>_xlfn.RANK.AVG(Table2[[#This Row],[6M Return vs Nifty Z-Score]],Table2[6M Return vs Nifty Z-Score])</f>
        <v>287</v>
      </c>
      <c r="AU502">
        <f>_xlfn.RANK.AVG(Table2[[#This Row],[Sharpe Ratio Z-Score]],Table2[Sharpe Ratio Z-Score])</f>
        <v>588</v>
      </c>
      <c r="AV502">
        <f>(Table2[[#This Row],[Rank 1Y]]+Table2[[#This Row],[Rank 6M]]+Table2[[#This Row],[Rank Sharpe]])/3</f>
        <v>467.66666666666669</v>
      </c>
    </row>
    <row r="503" spans="1:48" x14ac:dyDescent="0.3">
      <c r="A503" t="s">
        <v>1102</v>
      </c>
      <c r="B503" t="s">
        <v>1103</v>
      </c>
      <c r="C503" t="s">
        <v>10616</v>
      </c>
      <c r="D503" t="s">
        <v>405</v>
      </c>
      <c r="E503">
        <v>11589.153608459999</v>
      </c>
      <c r="F503">
        <v>2848.8</v>
      </c>
      <c r="G503">
        <v>-8.4457325085128794</v>
      </c>
      <c r="H503">
        <f>(Table2[[#This Row],[1Y Return vs Nifty]]-AVERAGE(Table2[1Y Return vs Nifty]))/_xlfn.STDEV.P(Table2[1Y Return vs Nifty])</f>
        <v>-0.6256748066633977</v>
      </c>
      <c r="I503">
        <v>7.1415434136082903</v>
      </c>
      <c r="J503">
        <f>(Table2[[#This Row],[1M Return vs Nifty]]-AVERAGE(Table2[1M Return vs Nifty]))/_xlfn.STDEV.P(Table2[1M Return vs Nifty])</f>
        <v>0.38471681012681458</v>
      </c>
      <c r="K503">
        <v>-14.068312236766699</v>
      </c>
      <c r="L503">
        <f>(Table2[[#This Row],[6M Return vs Nifty]]-AVERAGE(Table2[6M Return vs Nifty]))/_xlfn.STDEV.P(Table2[6M Return vs Nifty])</f>
        <v>-0.73734282226590775</v>
      </c>
      <c r="M503">
        <v>7.4948745562118999</v>
      </c>
      <c r="N503">
        <f>(Table2[[#This Row],[1W Return vs Nifty]]-AVERAGE(Table2[1W Return vs Nifty]))/_xlfn.STDEV.P(Table2[1W Return vs Nifty])</f>
        <v>1.0259516372772159</v>
      </c>
      <c r="O503">
        <v>2713.42</v>
      </c>
      <c r="P503">
        <v>2651.9014564480599</v>
      </c>
      <c r="Q503">
        <v>2496.8034692512101</v>
      </c>
      <c r="R503">
        <v>69.635773318717099</v>
      </c>
      <c r="S503" s="2">
        <f>(Table2[[#This Row],[Close Price]]-Table2[[#This Row],[20D EMA]])/Table2[[#This Row],[20D EMA]]</f>
        <v>4.9892755268259287E-2</v>
      </c>
      <c r="T503" s="2">
        <f>(Table2[[#This Row],[Close Price]]-Table2[[#This Row],[50D EMA]])/Table2[[#This Row],[50D EMA]]</f>
        <v>7.4248061922958838E-2</v>
      </c>
      <c r="U503" s="2">
        <f>(Table2[[#This Row],[Close Price]]-Table2[[#This Row],[200D EMA]])/Table2[[#This Row],[200D EMA]]</f>
        <v>0.14097886961617914</v>
      </c>
      <c r="V503">
        <v>1.08599865620821</v>
      </c>
      <c r="W503">
        <v>2805.85</v>
      </c>
      <c r="X503">
        <v>2874.9</v>
      </c>
      <c r="Y503">
        <v>2660</v>
      </c>
      <c r="Z503">
        <v>2898</v>
      </c>
      <c r="AA503">
        <v>2512.25</v>
      </c>
      <c r="AB503">
        <v>2898</v>
      </c>
      <c r="AC503" s="2">
        <f>(Table2[[#This Row],[Close Price]]/Table2[[#This Row],[Day Low]])-1</f>
        <v>1.530730438191652E-2</v>
      </c>
      <c r="AD503" s="2">
        <f>(Table2[[#This Row],[Day High]]/Table2[[#This Row],[Close Price]])-1</f>
        <v>9.1617523167648596E-3</v>
      </c>
      <c r="AE503" s="2">
        <f>(Table2[[#This Row],[Close Price]]/Table2[[#This Row],[Current Week Low]])-1</f>
        <v>7.0977443609022695E-2</v>
      </c>
      <c r="AF503" s="2">
        <f>(Table2[[#This Row],[Current Week High]]/Table2[[#This Row],[Close Price]])-1</f>
        <v>1.7270429654591357E-2</v>
      </c>
      <c r="AG503" s="2">
        <f>(Table2[[#This Row],[Close Price]]/Table2[[#This Row],[Current Month Low]])-1</f>
        <v>0.1339635784655191</v>
      </c>
      <c r="AH503" s="2">
        <f>(Table2[[#This Row],[Current Month High]]/Table2[[#This Row],[Close Price]])-1</f>
        <v>1.7270429654591357E-2</v>
      </c>
      <c r="AI503">
        <v>5.2530890199382103</v>
      </c>
      <c r="AJ503">
        <v>38.536727697133202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0.09</v>
      </c>
      <c r="AM503" t="s">
        <v>10656</v>
      </c>
      <c r="AN503">
        <v>9.52</v>
      </c>
      <c r="AO503" t="s">
        <v>10656</v>
      </c>
      <c r="AP503">
        <v>7.8238577217286998E-2</v>
      </c>
      <c r="AQ503">
        <f>(Table2[[#This Row],[Sharpe Ratio]]-AVERAGE(Table2[Sharpe Ratio]))/_xlfn.STDEV.P(Table2[Sharpe Ratio])</f>
        <v>0.13607558688500335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0.1837264053597284</v>
      </c>
      <c r="AS503">
        <f>_xlfn.RANK.AVG(Table2[[#This Row],[1Y Return vs Nifty Z-Score]],Table2[1Y Return vs Nifty Z-Score])</f>
        <v>534</v>
      </c>
      <c r="AT503">
        <f>_xlfn.RANK.AVG(Table2[[#This Row],[6M Return vs Nifty Z-Score]],Table2[6M Return vs Nifty Z-Score])</f>
        <v>563</v>
      </c>
      <c r="AU503">
        <f>_xlfn.RANK.AVG(Table2[[#This Row],[Sharpe Ratio Z-Score]],Table2[Sharpe Ratio Z-Score])</f>
        <v>306</v>
      </c>
      <c r="AV503">
        <f>(Table2[[#This Row],[Rank 1Y]]+Table2[[#This Row],[Rank 6M]]+Table2[[#This Row],[Rank Sharpe]])/3</f>
        <v>467.66666666666669</v>
      </c>
    </row>
    <row r="504" spans="1:48" x14ac:dyDescent="0.3">
      <c r="A504" t="s">
        <v>1838</v>
      </c>
      <c r="B504" t="s">
        <v>1839</v>
      </c>
      <c r="C504" t="s">
        <v>10628</v>
      </c>
      <c r="D504" t="s">
        <v>689</v>
      </c>
      <c r="E504">
        <v>4051.7702612599901</v>
      </c>
      <c r="F504">
        <v>637.9</v>
      </c>
      <c r="G504">
        <v>-18.910250461947001</v>
      </c>
      <c r="H504">
        <f>(Table2[[#This Row],[1Y Return vs Nifty]]-AVERAGE(Table2[1Y Return vs Nifty]))/_xlfn.STDEV.P(Table2[1Y Return vs Nifty])</f>
        <v>-0.78884431528641363</v>
      </c>
      <c r="I504">
        <v>-7.9560764505300297</v>
      </c>
      <c r="J504">
        <f>(Table2[[#This Row],[1M Return vs Nifty]]-AVERAGE(Table2[1M Return vs Nifty]))/_xlfn.STDEV.P(Table2[1M Return vs Nifty])</f>
        <v>-0.91032638871164306</v>
      </c>
      <c r="K504">
        <v>-15.019935502139701</v>
      </c>
      <c r="L504">
        <f>(Table2[[#This Row],[6M Return vs Nifty]]-AVERAGE(Table2[6M Return vs Nifty]))/_xlfn.STDEV.P(Table2[6M Return vs Nifty])</f>
        <v>-0.7696102506012148</v>
      </c>
      <c r="M504">
        <v>4.7002754820275303</v>
      </c>
      <c r="N504">
        <f>(Table2[[#This Row],[1W Return vs Nifty]]-AVERAGE(Table2[1W Return vs Nifty]))/_xlfn.STDEV.P(Table2[1W Return vs Nifty])</f>
        <v>0.41308865069406098</v>
      </c>
      <c r="O504">
        <v>613.82000000000005</v>
      </c>
      <c r="P504">
        <v>629.65344688588596</v>
      </c>
      <c r="Q504">
        <v>638.06001013727496</v>
      </c>
      <c r="R504">
        <v>58.949225559786299</v>
      </c>
      <c r="S504" s="2">
        <f>(Table2[[#This Row],[Close Price]]-Table2[[#This Row],[20D EMA]])/Table2[[#This Row],[20D EMA]]</f>
        <v>3.9229741618063807E-2</v>
      </c>
      <c r="T504" s="2">
        <f>(Table2[[#This Row],[Close Price]]-Table2[[#This Row],[50D EMA]])/Table2[[#This Row],[50D EMA]]</f>
        <v>1.3096971286188433E-2</v>
      </c>
      <c r="U504" s="2">
        <f>(Table2[[#This Row],[Close Price]]-Table2[[#This Row],[200D EMA]])/Table2[[#This Row],[200D EMA]]</f>
        <v>-2.507760002708134E-4</v>
      </c>
      <c r="V504">
        <v>0.54706740305310697</v>
      </c>
      <c r="W504">
        <v>607.54999999999995</v>
      </c>
      <c r="X504">
        <v>643.70000000000005</v>
      </c>
      <c r="Y504">
        <v>591</v>
      </c>
      <c r="Z504">
        <v>643.70000000000005</v>
      </c>
      <c r="AA504">
        <v>570.15</v>
      </c>
      <c r="AB504">
        <v>643.70000000000005</v>
      </c>
      <c r="AC504" s="2">
        <f>(Table2[[#This Row],[Close Price]]/Table2[[#This Row],[Day Low]])-1</f>
        <v>4.9954736235700903E-2</v>
      </c>
      <c r="AD504" s="2">
        <f>(Table2[[#This Row],[Day High]]/Table2[[#This Row],[Close Price]])-1</f>
        <v>9.0923342216648884E-3</v>
      </c>
      <c r="AE504" s="2">
        <f>(Table2[[#This Row],[Close Price]]/Table2[[#This Row],[Current Week Low]])-1</f>
        <v>7.9357021996615762E-2</v>
      </c>
      <c r="AF504" s="2">
        <f>(Table2[[#This Row],[Current Week High]]/Table2[[#This Row],[Close Price]])-1</f>
        <v>9.0923342216648884E-3</v>
      </c>
      <c r="AG504" s="2">
        <f>(Table2[[#This Row],[Close Price]]/Table2[[#This Row],[Current Month Low]])-1</f>
        <v>0.11882837849688688</v>
      </c>
      <c r="AH504" s="2">
        <f>(Table2[[#This Row],[Current Month High]]/Table2[[#This Row],[Close Price]])-1</f>
        <v>9.0923342216648884E-3</v>
      </c>
      <c r="AI504">
        <v>27.762972252704099</v>
      </c>
      <c r="AJ504">
        <v>15.6453952139231</v>
      </c>
      <c r="AK504" t="str">
        <f>IF(AND(Table2[[#This Row],[20D EMA]]&gt;Table2[[#This Row],[50D EMA]],Table2[[#This Row],[50D EMA]]&gt;Table2[[#This Row],[200D EMA]]),"Uptrend","Downtrend/NoTrend")</f>
        <v>Downtrend/NoTrend</v>
      </c>
      <c r="AL504">
        <v>-0.03</v>
      </c>
      <c r="AM504" t="s">
        <v>10655</v>
      </c>
      <c r="AN504">
        <v>7.62</v>
      </c>
      <c r="AO504" t="s">
        <v>10656</v>
      </c>
      <c r="AP504">
        <v>0.105846856214101</v>
      </c>
      <c r="AQ504">
        <f>(Table2[[#This Row],[Sharpe Ratio]]-AVERAGE(Table2[Sharpe Ratio]))/_xlfn.STDEV.P(Table2[Sharpe Ratio])</f>
        <v>0.45394285183592736</v>
      </c>
      <c r="AR5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4">
        <f>_xlfn.RANK.AVG(Table2[[#This Row],[1Y Return vs Nifty Z-Score]],Table2[1Y Return vs Nifty Z-Score])</f>
        <v>603</v>
      </c>
      <c r="AT504">
        <f>_xlfn.RANK.AVG(Table2[[#This Row],[6M Return vs Nifty Z-Score]],Table2[6M Return vs Nifty Z-Score])</f>
        <v>576</v>
      </c>
      <c r="AU504">
        <f>_xlfn.RANK.AVG(Table2[[#This Row],[Sharpe Ratio Z-Score]],Table2[Sharpe Ratio Z-Score])</f>
        <v>227</v>
      </c>
      <c r="AV504">
        <f>(Table2[[#This Row],[Rank 1Y]]+Table2[[#This Row],[Rank 6M]]+Table2[[#This Row],[Rank Sharpe]])/3</f>
        <v>468.66666666666669</v>
      </c>
    </row>
    <row r="505" spans="1:48" x14ac:dyDescent="0.3">
      <c r="A505" t="s">
        <v>1211</v>
      </c>
      <c r="B505" t="s">
        <v>1212</v>
      </c>
      <c r="C505" t="s">
        <v>10624</v>
      </c>
      <c r="D505" t="s">
        <v>378</v>
      </c>
      <c r="E505">
        <v>9834.0052097749995</v>
      </c>
      <c r="F505">
        <v>666.85</v>
      </c>
      <c r="G505">
        <v>-8.0504825632401396</v>
      </c>
      <c r="H505">
        <f>(Table2[[#This Row],[1Y Return vs Nifty]]-AVERAGE(Table2[1Y Return vs Nifty]))/_xlfn.STDEV.P(Table2[1Y Return vs Nifty])</f>
        <v>-0.61951181476635941</v>
      </c>
      <c r="I505">
        <v>-4.1309825035247298</v>
      </c>
      <c r="J505">
        <f>(Table2[[#This Row],[1M Return vs Nifty]]-AVERAGE(Table2[1M Return vs Nifty]))/_xlfn.STDEV.P(Table2[1M Return vs Nifty])</f>
        <v>-0.58221759106242565</v>
      </c>
      <c r="K505">
        <v>-12.966785593232199</v>
      </c>
      <c r="L505">
        <f>(Table2[[#This Row],[6M Return vs Nifty]]-AVERAGE(Table2[6M Return vs Nifty]))/_xlfn.STDEV.P(Table2[6M Return vs Nifty])</f>
        <v>-0.6999925037911392</v>
      </c>
      <c r="M505">
        <v>1.1514293134415801</v>
      </c>
      <c r="N505">
        <f>(Table2[[#This Row],[1W Return vs Nifty]]-AVERAGE(Table2[1W Return vs Nifty]))/_xlfn.STDEV.P(Table2[1W Return vs Nifty])</f>
        <v>-0.36518272350603048</v>
      </c>
      <c r="O505">
        <v>667.84</v>
      </c>
      <c r="P505">
        <v>675.11811749230401</v>
      </c>
      <c r="Q505">
        <v>671.01059200456803</v>
      </c>
      <c r="R505">
        <v>54.6429869377993</v>
      </c>
      <c r="S505" s="2">
        <f>(Table2[[#This Row],[Close Price]]-Table2[[#This Row],[20D EMA]])/Table2[[#This Row],[20D EMA]]</f>
        <v>-1.4823909918543498E-3</v>
      </c>
      <c r="T505" s="2">
        <f>(Table2[[#This Row],[Close Price]]-Table2[[#This Row],[50D EMA]])/Table2[[#This Row],[50D EMA]]</f>
        <v>-1.2246919876799541E-2</v>
      </c>
      <c r="U505" s="2">
        <f>(Table2[[#This Row],[Close Price]]-Table2[[#This Row],[200D EMA]])/Table2[[#This Row],[200D EMA]]</f>
        <v>-6.200486332322573E-3</v>
      </c>
      <c r="V505">
        <v>0.54472261586124704</v>
      </c>
      <c r="W505">
        <v>664.3</v>
      </c>
      <c r="X505">
        <v>672.5</v>
      </c>
      <c r="Y505">
        <v>648.20000000000005</v>
      </c>
      <c r="Z505">
        <v>682</v>
      </c>
      <c r="AA505">
        <v>639.20000000000005</v>
      </c>
      <c r="AB505">
        <v>720.5</v>
      </c>
      <c r="AC505" s="2">
        <f>(Table2[[#This Row],[Close Price]]/Table2[[#This Row],[Day Low]])-1</f>
        <v>3.838627126298455E-3</v>
      </c>
      <c r="AD505" s="2">
        <f>(Table2[[#This Row],[Day High]]/Table2[[#This Row],[Close Price]])-1</f>
        <v>8.472670015745587E-3</v>
      </c>
      <c r="AE505" s="2">
        <f>(Table2[[#This Row],[Close Price]]/Table2[[#This Row],[Current Week Low]])-1</f>
        <v>2.8771983955569125E-2</v>
      </c>
      <c r="AF505" s="2">
        <f>(Table2[[#This Row],[Current Week High]]/Table2[[#This Row],[Close Price]])-1</f>
        <v>2.2718752343105608E-2</v>
      </c>
      <c r="AG505" s="2">
        <f>(Table2[[#This Row],[Close Price]]/Table2[[#This Row],[Current Month Low]])-1</f>
        <v>4.3257196495619432E-2</v>
      </c>
      <c r="AH505" s="2">
        <f>(Table2[[#This Row],[Current Month High]]/Table2[[#This Row],[Close Price]])-1</f>
        <v>8.0452875459248618E-2</v>
      </c>
      <c r="AI505">
        <v>22.2013946164804</v>
      </c>
      <c r="AJ505">
        <v>20.500542103360999</v>
      </c>
      <c r="AK505" t="str">
        <f>IF(AND(Table2[[#This Row],[20D EMA]]&gt;Table2[[#This Row],[50D EMA]],Table2[[#This Row],[50D EMA]]&gt;Table2[[#This Row],[200D EMA]]),"Uptrend","Downtrend/NoTrend")</f>
        <v>Downtrend/NoTrend</v>
      </c>
      <c r="AL505">
        <v>-0.04</v>
      </c>
      <c r="AM505" t="s">
        <v>10655</v>
      </c>
      <c r="AN505">
        <v>3.82</v>
      </c>
      <c r="AO505" t="s">
        <v>10656</v>
      </c>
      <c r="AP505">
        <v>7.3742672394724998E-2</v>
      </c>
      <c r="AQ505">
        <f>(Table2[[#This Row],[Sharpe Ratio]]-AVERAGE(Table2[Sharpe Ratio]))/_xlfn.STDEV.P(Table2[Sharpe Ratio])</f>
        <v>8.4312093420149184E-2</v>
      </c>
      <c r="AR5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5">
        <f>_xlfn.RANK.AVG(Table2[[#This Row],[1Y Return vs Nifty Z-Score]],Table2[1Y Return vs Nifty Z-Score])</f>
        <v>532</v>
      </c>
      <c r="AT505">
        <f>_xlfn.RANK.AVG(Table2[[#This Row],[6M Return vs Nifty Z-Score]],Table2[6M Return vs Nifty Z-Score])</f>
        <v>550</v>
      </c>
      <c r="AU505">
        <f>_xlfn.RANK.AVG(Table2[[#This Row],[Sharpe Ratio Z-Score]],Table2[Sharpe Ratio Z-Score])</f>
        <v>326</v>
      </c>
      <c r="AV505">
        <f>(Table2[[#This Row],[Rank 1Y]]+Table2[[#This Row],[Rank 6M]]+Table2[[#This Row],[Rank Sharpe]])/3</f>
        <v>469.33333333333331</v>
      </c>
    </row>
    <row r="506" spans="1:48" x14ac:dyDescent="0.3">
      <c r="A506" t="s">
        <v>87</v>
      </c>
      <c r="B506" t="s">
        <v>88</v>
      </c>
      <c r="C506" t="s">
        <v>10621</v>
      </c>
      <c r="D506" t="s">
        <v>89</v>
      </c>
      <c r="E506">
        <v>319732.46868639998</v>
      </c>
      <c r="F506">
        <v>3570</v>
      </c>
      <c r="G506">
        <v>-11.3781873878848</v>
      </c>
      <c r="H506">
        <f>(Table2[[#This Row],[1Y Return vs Nifty]]-AVERAGE(Table2[1Y Return vs Nifty]))/_xlfn.STDEV.P(Table2[1Y Return vs Nifty])</f>
        <v>-0.67139953319695567</v>
      </c>
      <c r="I506">
        <v>9.3285631864691894</v>
      </c>
      <c r="J506">
        <f>(Table2[[#This Row],[1M Return vs Nifty]]-AVERAGE(Table2[1M Return vs Nifty]))/_xlfn.STDEV.P(Table2[1M Return vs Nifty])</f>
        <v>0.57231492877439816</v>
      </c>
      <c r="K506">
        <v>-15.055193248994801</v>
      </c>
      <c r="L506">
        <f>(Table2[[#This Row],[6M Return vs Nifty]]-AVERAGE(Table2[6M Return vs Nifty]))/_xlfn.STDEV.P(Table2[6M Return vs Nifty])</f>
        <v>-0.77080576237704901</v>
      </c>
      <c r="M506">
        <v>4.9250708660372204</v>
      </c>
      <c r="N506">
        <f>(Table2[[#This Row],[1W Return vs Nifty]]-AVERAGE(Table2[1W Return vs Nifty]))/_xlfn.STDEV.P(Table2[1W Return vs Nifty])</f>
        <v>0.46238687443103654</v>
      </c>
      <c r="O506">
        <v>3440.79</v>
      </c>
      <c r="P506">
        <v>3409.4878290020802</v>
      </c>
      <c r="Q506">
        <v>3396.4645133823201</v>
      </c>
      <c r="R506">
        <v>80.7838005794396</v>
      </c>
      <c r="S506" s="2">
        <f>(Table2[[#This Row],[Close Price]]-Table2[[#This Row],[20D EMA]])/Table2[[#This Row],[20D EMA]]</f>
        <v>3.7552422554122757E-2</v>
      </c>
      <c r="T506" s="2">
        <f>(Table2[[#This Row],[Close Price]]-Table2[[#This Row],[50D EMA]])/Table2[[#This Row],[50D EMA]]</f>
        <v>4.7078088865007035E-2</v>
      </c>
      <c r="U506" s="2">
        <f>(Table2[[#This Row],[Close Price]]-Table2[[#This Row],[200D EMA]])/Table2[[#This Row],[200D EMA]]</f>
        <v>5.1092977987533011E-2</v>
      </c>
      <c r="V506">
        <v>0.73829337399711403</v>
      </c>
      <c r="W506">
        <v>3544</v>
      </c>
      <c r="X506">
        <v>3622.85</v>
      </c>
      <c r="Y506">
        <v>3436.2</v>
      </c>
      <c r="Z506">
        <v>3625</v>
      </c>
      <c r="AA506">
        <v>3283.9</v>
      </c>
      <c r="AB506">
        <v>3625</v>
      </c>
      <c r="AC506" s="2">
        <f>(Table2[[#This Row],[Close Price]]/Table2[[#This Row],[Day Low]])-1</f>
        <v>7.3363431151240999E-3</v>
      </c>
      <c r="AD506" s="2">
        <f>(Table2[[#This Row],[Day High]]/Table2[[#This Row],[Close Price]])-1</f>
        <v>1.4803921568627532E-2</v>
      </c>
      <c r="AE506" s="2">
        <f>(Table2[[#This Row],[Close Price]]/Table2[[#This Row],[Current Week Low]])-1</f>
        <v>3.8938362144229188E-2</v>
      </c>
      <c r="AF506" s="2">
        <f>(Table2[[#This Row],[Current Week High]]/Table2[[#This Row],[Close Price]])-1</f>
        <v>1.540616246498594E-2</v>
      </c>
      <c r="AG506" s="2">
        <f>(Table2[[#This Row],[Close Price]]/Table2[[#This Row],[Current Month Low]])-1</f>
        <v>8.7122019549925378E-2</v>
      </c>
      <c r="AH506" s="2">
        <f>(Table2[[#This Row],[Current Month High]]/Table2[[#This Row],[Close Price]])-1</f>
        <v>1.540616246498594E-2</v>
      </c>
      <c r="AI506">
        <v>8.8781512605041897</v>
      </c>
      <c r="AJ506">
        <v>17.5289295649454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-0.04</v>
      </c>
      <c r="AM506" t="s">
        <v>10655</v>
      </c>
      <c r="AN506">
        <v>7.04</v>
      </c>
      <c r="AO506" t="s">
        <v>10656</v>
      </c>
      <c r="AP506">
        <v>8.7901447225427004E-2</v>
      </c>
      <c r="AQ506">
        <f>(Table2[[#This Row],[Sharpe Ratio]]-AVERAGE(Table2[Sharpe Ratio]))/_xlfn.STDEV.P(Table2[Sharpe Ratio])</f>
        <v>0.24732881137676646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-0.16017468099180354</v>
      </c>
      <c r="AS506">
        <f>_xlfn.RANK.AVG(Table2[[#This Row],[1Y Return vs Nifty Z-Score]],Table2[1Y Return vs Nifty Z-Score])</f>
        <v>557</v>
      </c>
      <c r="AT506">
        <f>_xlfn.RANK.AVG(Table2[[#This Row],[6M Return vs Nifty Z-Score]],Table2[6M Return vs Nifty Z-Score])</f>
        <v>577</v>
      </c>
      <c r="AU506">
        <f>_xlfn.RANK.AVG(Table2[[#This Row],[Sharpe Ratio Z-Score]],Table2[Sharpe Ratio Z-Score])</f>
        <v>275</v>
      </c>
      <c r="AV506">
        <f>(Table2[[#This Row],[Rank 1Y]]+Table2[[#This Row],[Rank 6M]]+Table2[[#This Row],[Rank Sharpe]])/3</f>
        <v>469.66666666666669</v>
      </c>
    </row>
    <row r="507" spans="1:48" x14ac:dyDescent="0.3">
      <c r="A507" t="s">
        <v>279</v>
      </c>
      <c r="B507" t="s">
        <v>280</v>
      </c>
      <c r="C507" t="s">
        <v>10615</v>
      </c>
      <c r="D507" t="s">
        <v>281</v>
      </c>
      <c r="E507">
        <v>98212.828887134994</v>
      </c>
      <c r="F507">
        <v>6860.7</v>
      </c>
      <c r="G507">
        <v>11.058477269516001</v>
      </c>
      <c r="H507">
        <f>(Table2[[#This Row],[1Y Return vs Nifty]]-AVERAGE(Table2[1Y Return vs Nifty]))/_xlfn.STDEV.P(Table2[1Y Return vs Nifty])</f>
        <v>-0.32155259676104825</v>
      </c>
      <c r="I507">
        <v>5.0870351550639104</v>
      </c>
      <c r="J507">
        <f>(Table2[[#This Row],[1M Return vs Nifty]]-AVERAGE(Table2[1M Return vs Nifty]))/_xlfn.STDEV.P(Table2[1M Return vs Nifty])</f>
        <v>0.208485260311118</v>
      </c>
      <c r="K507">
        <v>-10.4729146046996</v>
      </c>
      <c r="L507">
        <f>(Table2[[#This Row],[6M Return vs Nifty]]-AVERAGE(Table2[6M Return vs Nifty]))/_xlfn.STDEV.P(Table2[6M Return vs Nifty])</f>
        <v>-0.61543088541957147</v>
      </c>
      <c r="M507">
        <v>2.7202242340770599</v>
      </c>
      <c r="N507">
        <f>(Table2[[#This Row],[1W Return vs Nifty]]-AVERAGE(Table2[1W Return vs Nifty]))/_xlfn.STDEV.P(Table2[1W Return vs Nifty])</f>
        <v>-2.1141837899656284E-2</v>
      </c>
      <c r="O507">
        <v>6643.47</v>
      </c>
      <c r="P507">
        <v>6474.0872177295596</v>
      </c>
      <c r="Q507">
        <v>6036.2599763612097</v>
      </c>
      <c r="R507">
        <v>67.585544136565403</v>
      </c>
      <c r="S507" s="2">
        <f>(Table2[[#This Row],[Close Price]]-Table2[[#This Row],[20D EMA]])/Table2[[#This Row],[20D EMA]]</f>
        <v>3.2698273643141242E-2</v>
      </c>
      <c r="T507" s="2">
        <f>(Table2[[#This Row],[Close Price]]-Table2[[#This Row],[50D EMA]])/Table2[[#This Row],[50D EMA]]</f>
        <v>5.9716956115710783E-2</v>
      </c>
      <c r="U507" s="2">
        <f>(Table2[[#This Row],[Close Price]]-Table2[[#This Row],[200D EMA]])/Table2[[#This Row],[200D EMA]]</f>
        <v>0.13658126503288559</v>
      </c>
      <c r="V507">
        <v>1.1311452627804</v>
      </c>
      <c r="W507">
        <v>6830.7</v>
      </c>
      <c r="X507">
        <v>6927.4</v>
      </c>
      <c r="Y507">
        <v>6565.05</v>
      </c>
      <c r="Z507">
        <v>6927.4</v>
      </c>
      <c r="AA507">
        <v>6420.95</v>
      </c>
      <c r="AB507">
        <v>6927.4</v>
      </c>
      <c r="AC507" s="2">
        <f>(Table2[[#This Row],[Close Price]]/Table2[[#This Row],[Day Low]])-1</f>
        <v>4.3919364047608767E-3</v>
      </c>
      <c r="AD507" s="2">
        <f>(Table2[[#This Row],[Day High]]/Table2[[#This Row],[Close Price]])-1</f>
        <v>9.7220400250703776E-3</v>
      </c>
      <c r="AE507" s="2">
        <f>(Table2[[#This Row],[Close Price]]/Table2[[#This Row],[Current Week Low]])-1</f>
        <v>4.5033929673041317E-2</v>
      </c>
      <c r="AF507" s="2">
        <f>(Table2[[#This Row],[Current Week High]]/Table2[[#This Row],[Close Price]])-1</f>
        <v>9.7220400250703776E-3</v>
      </c>
      <c r="AG507" s="2">
        <f>(Table2[[#This Row],[Close Price]]/Table2[[#This Row],[Current Month Low]])-1</f>
        <v>6.8486750402977803E-2</v>
      </c>
      <c r="AH507" s="2">
        <f>(Table2[[#This Row],[Current Month High]]/Table2[[#This Row],[Close Price]])-1</f>
        <v>9.7220400250703776E-3</v>
      </c>
      <c r="AI507">
        <v>0.97220400250703698</v>
      </c>
      <c r="AJ507">
        <v>45.169276343630898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-0.03</v>
      </c>
      <c r="AM507" t="s">
        <v>10655</v>
      </c>
      <c r="AN507">
        <v>3.05</v>
      </c>
      <c r="AO507" t="s">
        <v>10656</v>
      </c>
      <c r="AP507">
        <v>1.4441459317385E-2</v>
      </c>
      <c r="AQ507">
        <f>(Table2[[#This Row],[Sharpe Ratio]]-AVERAGE(Table2[Sharpe Ratio]))/_xlfn.STDEV.P(Table2[Sharpe Ratio])</f>
        <v>-0.59845101583926219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-1.3480910756084199</v>
      </c>
      <c r="AS507">
        <f>_xlfn.RANK.AVG(Table2[[#This Row],[1Y Return vs Nifty Z-Score]],Table2[1Y Return vs Nifty Z-Score])</f>
        <v>391</v>
      </c>
      <c r="AT507">
        <f>_xlfn.RANK.AVG(Table2[[#This Row],[6M Return vs Nifty Z-Score]],Table2[6M Return vs Nifty Z-Score])</f>
        <v>524</v>
      </c>
      <c r="AU507">
        <f>_xlfn.RANK.AVG(Table2[[#This Row],[Sharpe Ratio Z-Score]],Table2[Sharpe Ratio Z-Score])</f>
        <v>500</v>
      </c>
      <c r="AV507">
        <f>(Table2[[#This Row],[Rank 1Y]]+Table2[[#This Row],[Rank 6M]]+Table2[[#This Row],[Rank Sharpe]])/3</f>
        <v>471.66666666666669</v>
      </c>
    </row>
    <row r="508" spans="1:48" x14ac:dyDescent="0.3">
      <c r="A508" t="s">
        <v>1173</v>
      </c>
      <c r="B508" t="s">
        <v>1174</v>
      </c>
      <c r="C508" t="s">
        <v>10627</v>
      </c>
      <c r="D508" t="s">
        <v>1175</v>
      </c>
      <c r="E508">
        <v>10461.109601848</v>
      </c>
      <c r="F508">
        <v>98.05</v>
      </c>
      <c r="G508">
        <v>16.845116076597801</v>
      </c>
      <c r="H508">
        <f>(Table2[[#This Row],[1Y Return vs Nifty]]-AVERAGE(Table2[1Y Return vs Nifty]))/_xlfn.STDEV.P(Table2[1Y Return vs Nifty])</f>
        <v>-0.23132359482020343</v>
      </c>
      <c r="I508">
        <v>25.283797226734901</v>
      </c>
      <c r="J508">
        <f>(Table2[[#This Row],[1M Return vs Nifty]]-AVERAGE(Table2[1M Return vs Nifty]))/_xlfn.STDEV.P(Table2[1M Return vs Nifty])</f>
        <v>1.9409225315398198</v>
      </c>
      <c r="K508">
        <v>-28.447048013769699</v>
      </c>
      <c r="L508">
        <f>(Table2[[#This Row],[6M Return vs Nifty]]-AVERAGE(Table2[6M Return vs Nifty]))/_xlfn.STDEV.P(Table2[6M Return vs Nifty])</f>
        <v>-1.22489377138536</v>
      </c>
      <c r="M508">
        <v>4.1628826132508898</v>
      </c>
      <c r="N508">
        <f>(Table2[[#This Row],[1W Return vs Nifty]]-AVERAGE(Table2[1W Return vs Nifty]))/_xlfn.STDEV.P(Table2[1W Return vs Nifty])</f>
        <v>0.29523696972509589</v>
      </c>
      <c r="O508">
        <v>94.6</v>
      </c>
      <c r="P508">
        <v>90.305811395987106</v>
      </c>
      <c r="Q508">
        <v>86.912365547186297</v>
      </c>
      <c r="R508">
        <v>65.066525279861906</v>
      </c>
      <c r="S508" s="2">
        <f>(Table2[[#This Row],[Close Price]]-Table2[[#This Row],[20D EMA]])/Table2[[#This Row],[20D EMA]]</f>
        <v>3.6469344608879524E-2</v>
      </c>
      <c r="T508" s="2">
        <f>(Table2[[#This Row],[Close Price]]-Table2[[#This Row],[50D EMA]])/Table2[[#This Row],[50D EMA]]</f>
        <v>8.575515223549629E-2</v>
      </c>
      <c r="U508" s="2">
        <f>(Table2[[#This Row],[Close Price]]-Table2[[#This Row],[200D EMA]])/Table2[[#This Row],[200D EMA]]</f>
        <v>0.128147869209323</v>
      </c>
      <c r="V508">
        <v>1.9817368910320099</v>
      </c>
      <c r="W508">
        <v>97</v>
      </c>
      <c r="X508">
        <v>100.89</v>
      </c>
      <c r="Y508">
        <v>95.01</v>
      </c>
      <c r="Z508">
        <v>104</v>
      </c>
      <c r="AA508">
        <v>86.88</v>
      </c>
      <c r="AB508">
        <v>104</v>
      </c>
      <c r="AC508" s="2">
        <f>(Table2[[#This Row],[Close Price]]/Table2[[#This Row],[Day Low]])-1</f>
        <v>1.0824742268041199E-2</v>
      </c>
      <c r="AD508" s="2">
        <f>(Table2[[#This Row],[Day High]]/Table2[[#This Row],[Close Price]])-1</f>
        <v>2.8964813870474337E-2</v>
      </c>
      <c r="AE508" s="2">
        <f>(Table2[[#This Row],[Close Price]]/Table2[[#This Row],[Current Week Low]])-1</f>
        <v>3.1996631933480568E-2</v>
      </c>
      <c r="AF508" s="2">
        <f>(Table2[[#This Row],[Current Week High]]/Table2[[#This Row],[Close Price]])-1</f>
        <v>6.0683324834268193E-2</v>
      </c>
      <c r="AG508" s="2">
        <f>(Table2[[#This Row],[Close Price]]/Table2[[#This Row],[Current Month Low]])-1</f>
        <v>0.12856813996316752</v>
      </c>
      <c r="AH508" s="2">
        <f>(Table2[[#This Row],[Current Month High]]/Table2[[#This Row],[Close Price]])-1</f>
        <v>6.0683324834268193E-2</v>
      </c>
      <c r="AI508">
        <v>38.398776134625102</v>
      </c>
      <c r="AJ508">
        <v>56.1305732484076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0.13</v>
      </c>
      <c r="AM508" t="s">
        <v>10656</v>
      </c>
      <c r="AN508">
        <v>4.33</v>
      </c>
      <c r="AO508" t="s">
        <v>10656</v>
      </c>
      <c r="AP508">
        <v>6.5898545630330999E-2</v>
      </c>
      <c r="AQ508">
        <f>(Table2[[#This Row],[Sharpe Ratio]]-AVERAGE(Table2[Sharpe Ratio]))/_xlfn.STDEV.P(Table2[Sharpe Ratio])</f>
        <v>-6.0010739023774722E-3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0.77394106115697459</v>
      </c>
      <c r="AS508">
        <f>_xlfn.RANK.AVG(Table2[[#This Row],[1Y Return vs Nifty Z-Score]],Table2[1Y Return vs Nifty Z-Score])</f>
        <v>361</v>
      </c>
      <c r="AT508">
        <f>_xlfn.RANK.AVG(Table2[[#This Row],[6M Return vs Nifty Z-Score]],Table2[6M Return vs Nifty Z-Score])</f>
        <v>696</v>
      </c>
      <c r="AU508">
        <f>_xlfn.RANK.AVG(Table2[[#This Row],[Sharpe Ratio Z-Score]],Table2[Sharpe Ratio Z-Score])</f>
        <v>358</v>
      </c>
      <c r="AV508">
        <f>(Table2[[#This Row],[Rank 1Y]]+Table2[[#This Row],[Rank 6M]]+Table2[[#This Row],[Rank Sharpe]])/3</f>
        <v>471.66666666666669</v>
      </c>
    </row>
    <row r="509" spans="1:48" x14ac:dyDescent="0.3">
      <c r="A509" t="s">
        <v>1793</v>
      </c>
      <c r="B509" t="s">
        <v>1794</v>
      </c>
      <c r="C509" t="s">
        <v>10615</v>
      </c>
      <c r="D509" t="s">
        <v>281</v>
      </c>
      <c r="E509">
        <v>4299.8089198050002</v>
      </c>
      <c r="F509">
        <v>517.65</v>
      </c>
      <c r="G509">
        <v>7.9699115362534902</v>
      </c>
      <c r="H509">
        <f>(Table2[[#This Row],[1Y Return vs Nifty]]-AVERAGE(Table2[1Y Return vs Nifty]))/_xlfn.STDEV.P(Table2[1Y Return vs Nifty])</f>
        <v>-0.36971150434655681</v>
      </c>
      <c r="I509">
        <v>13.785200558455101</v>
      </c>
      <c r="J509">
        <f>(Table2[[#This Row],[1M Return vs Nifty]]-AVERAGE(Table2[1M Return vs Nifty]))/_xlfn.STDEV.P(Table2[1M Return vs Nifty])</f>
        <v>0.95459624001531129</v>
      </c>
      <c r="K509">
        <v>-3.5250066079198299</v>
      </c>
      <c r="L509">
        <f>(Table2[[#This Row],[6M Return vs Nifty]]-AVERAGE(Table2[6M Return vs Nifty]))/_xlfn.STDEV.P(Table2[6M Return vs Nifty])</f>
        <v>-0.37984277873480798</v>
      </c>
      <c r="M509">
        <v>9.5115370803396697</v>
      </c>
      <c r="N509">
        <f>(Table2[[#This Row],[1W Return vs Nifty]]-AVERAGE(Table2[1W Return vs Nifty]))/_xlfn.STDEV.P(Table2[1W Return vs Nifty])</f>
        <v>1.4682110758079432</v>
      </c>
      <c r="O509">
        <v>465.52</v>
      </c>
      <c r="P509">
        <v>449.08328273327197</v>
      </c>
      <c r="Q509">
        <v>418.41986794215597</v>
      </c>
      <c r="R509">
        <v>77.812721641536001</v>
      </c>
      <c r="S509" s="2">
        <f>(Table2[[#This Row],[Close Price]]-Table2[[#This Row],[20D EMA]])/Table2[[#This Row],[20D EMA]]</f>
        <v>0.11198229936415191</v>
      </c>
      <c r="T509" s="2">
        <f>(Table2[[#This Row],[Close Price]]-Table2[[#This Row],[50D EMA]])/Table2[[#This Row],[50D EMA]]</f>
        <v>0.15268151788997331</v>
      </c>
      <c r="U509" s="2">
        <f>(Table2[[#This Row],[Close Price]]-Table2[[#This Row],[200D EMA]])/Table2[[#This Row],[200D EMA]]</f>
        <v>0.2371544461926984</v>
      </c>
      <c r="V509">
        <v>1.77309297440268</v>
      </c>
      <c r="W509">
        <v>502.55</v>
      </c>
      <c r="X509">
        <v>529.29999999999995</v>
      </c>
      <c r="Y509">
        <v>462.7</v>
      </c>
      <c r="Z509">
        <v>529.29999999999995</v>
      </c>
      <c r="AA509">
        <v>426.3</v>
      </c>
      <c r="AB509">
        <v>529.29999999999995</v>
      </c>
      <c r="AC509" s="2">
        <f>(Table2[[#This Row],[Close Price]]/Table2[[#This Row],[Day Low]])-1</f>
        <v>3.0046761516266951E-2</v>
      </c>
      <c r="AD509" s="2">
        <f>(Table2[[#This Row],[Day High]]/Table2[[#This Row],[Close Price]])-1</f>
        <v>2.2505553945716184E-2</v>
      </c>
      <c r="AE509" s="2">
        <f>(Table2[[#This Row],[Close Price]]/Table2[[#This Row],[Current Week Low]])-1</f>
        <v>0.11875945537065058</v>
      </c>
      <c r="AF509" s="2">
        <f>(Table2[[#This Row],[Current Week High]]/Table2[[#This Row],[Close Price]])-1</f>
        <v>2.2505553945716184E-2</v>
      </c>
      <c r="AG509" s="2">
        <f>(Table2[[#This Row],[Close Price]]/Table2[[#This Row],[Current Month Low]])-1</f>
        <v>0.21428571428571419</v>
      </c>
      <c r="AH509" s="2">
        <f>(Table2[[#This Row],[Current Month High]]/Table2[[#This Row],[Close Price]])-1</f>
        <v>2.2505553945716184E-2</v>
      </c>
      <c r="AI509">
        <v>2.2505553945716099</v>
      </c>
      <c r="AJ509">
        <v>50.435919790758398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0.06</v>
      </c>
      <c r="AM509" t="s">
        <v>10656</v>
      </c>
      <c r="AN509">
        <v>18.96</v>
      </c>
      <c r="AO509" t="s">
        <v>10656</v>
      </c>
      <c r="AQ509">
        <f>(Table2[[#This Row],[Sharpe Ratio]]-AVERAGE(Table2[Sharpe Ratio]))/_xlfn.STDEV.P(Table2[Sharpe Ratio])</f>
        <v>-0.76472241492382476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0.90853061781806488</v>
      </c>
      <c r="AS509">
        <f>_xlfn.RANK.AVG(Table2[[#This Row],[1Y Return vs Nifty Z-Score]],Table2[1Y Return vs Nifty Z-Score])</f>
        <v>409</v>
      </c>
      <c r="AT509">
        <f>_xlfn.RANK.AVG(Table2[[#This Row],[6M Return vs Nifty Z-Score]],Table2[6M Return vs Nifty Z-Score])</f>
        <v>449</v>
      </c>
      <c r="AU509">
        <f>_xlfn.RANK.AVG(Table2[[#This Row],[Sharpe Ratio Z-Score]],Table2[Sharpe Ratio Z-Score])</f>
        <v>557.5</v>
      </c>
      <c r="AV509">
        <f>(Table2[[#This Row],[Rank 1Y]]+Table2[[#This Row],[Rank 6M]]+Table2[[#This Row],[Rank Sharpe]])/3</f>
        <v>471.83333333333331</v>
      </c>
    </row>
    <row r="510" spans="1:48" x14ac:dyDescent="0.3">
      <c r="A510" t="s">
        <v>47</v>
      </c>
      <c r="B510" t="s">
        <v>48</v>
      </c>
      <c r="C510" t="s">
        <v>10610</v>
      </c>
      <c r="D510" t="s">
        <v>21</v>
      </c>
      <c r="E510">
        <v>453588.52453113499</v>
      </c>
      <c r="F510">
        <v>1661.45</v>
      </c>
      <c r="G510">
        <v>12.8383389083324</v>
      </c>
      <c r="H510">
        <f>(Table2[[#This Row],[1Y Return vs Nifty]]-AVERAGE(Table2[1Y Return vs Nifty]))/_xlfn.STDEV.P(Table2[1Y Return vs Nifty])</f>
        <v>-0.29379984691485761</v>
      </c>
      <c r="I510">
        <v>5.4030764347665201</v>
      </c>
      <c r="J510">
        <f>(Table2[[#This Row],[1M Return vs Nifty]]-AVERAGE(Table2[1M Return vs Nifty]))/_xlfn.STDEV.P(Table2[1M Return vs Nifty])</f>
        <v>0.23559464003548469</v>
      </c>
      <c r="K510">
        <v>-12.0102027361227</v>
      </c>
      <c r="L510">
        <f>(Table2[[#This Row],[6M Return vs Nifty]]-AVERAGE(Table2[6M Return vs Nifty]))/_xlfn.STDEV.P(Table2[6M Return vs Nifty])</f>
        <v>-0.66755690673113521</v>
      </c>
      <c r="M510">
        <v>0.63315394738514597</v>
      </c>
      <c r="N510">
        <f>(Table2[[#This Row],[1W Return vs Nifty]]-AVERAGE(Table2[1W Return vs Nifty]))/_xlfn.STDEV.P(Table2[1W Return vs Nifty])</f>
        <v>-0.47884188544020811</v>
      </c>
      <c r="O510">
        <v>1625.66</v>
      </c>
      <c r="P510">
        <v>1567.35484511765</v>
      </c>
      <c r="Q510">
        <v>1463.8307900939201</v>
      </c>
      <c r="R510">
        <v>68.931294820466903</v>
      </c>
      <c r="S510" s="2">
        <f>(Table2[[#This Row],[Close Price]]-Table2[[#This Row],[20D EMA]])/Table2[[#This Row],[20D EMA]]</f>
        <v>2.2015673634093208E-2</v>
      </c>
      <c r="T510" s="2">
        <f>(Table2[[#This Row],[Close Price]]-Table2[[#This Row],[50D EMA]])/Table2[[#This Row],[50D EMA]]</f>
        <v>6.0034366292648279E-2</v>
      </c>
      <c r="U510" s="2">
        <f>(Table2[[#This Row],[Close Price]]-Table2[[#This Row],[200D EMA]])/Table2[[#This Row],[200D EMA]]</f>
        <v>0.13500140265078084</v>
      </c>
      <c r="V510">
        <v>0.63754962381747005</v>
      </c>
      <c r="W510">
        <v>1657.15</v>
      </c>
      <c r="X510">
        <v>1685.95</v>
      </c>
      <c r="Y510">
        <v>1657.15</v>
      </c>
      <c r="Z510">
        <v>1695.05</v>
      </c>
      <c r="AA510">
        <v>1537</v>
      </c>
      <c r="AB510">
        <v>1695.05</v>
      </c>
      <c r="AC510" s="2">
        <f>(Table2[[#This Row],[Close Price]]/Table2[[#This Row],[Day Low]])-1</f>
        <v>2.594816401653377E-3</v>
      </c>
      <c r="AD510" s="2">
        <f>(Table2[[#This Row],[Day High]]/Table2[[#This Row],[Close Price]])-1</f>
        <v>1.47461554666104E-2</v>
      </c>
      <c r="AE510" s="2">
        <f>(Table2[[#This Row],[Close Price]]/Table2[[#This Row],[Current Week Low]])-1</f>
        <v>2.594816401653377E-3</v>
      </c>
      <c r="AF510" s="2">
        <f>(Table2[[#This Row],[Current Week High]]/Table2[[#This Row],[Close Price]])-1</f>
        <v>2.0223298925637234E-2</v>
      </c>
      <c r="AG510" s="2">
        <f>(Table2[[#This Row],[Close Price]]/Table2[[#This Row],[Current Month Low]])-1</f>
        <v>8.0969420949902338E-2</v>
      </c>
      <c r="AH510" s="2">
        <f>(Table2[[#This Row],[Current Month High]]/Table2[[#This Row],[Close Price]])-1</f>
        <v>2.0223298925637234E-2</v>
      </c>
      <c r="AI510">
        <v>2.16076318878086</v>
      </c>
      <c r="AJ510">
        <v>45.830773281839697</v>
      </c>
      <c r="AK510" t="str">
        <f>IF(AND(Table2[[#This Row],[20D EMA]]&gt;Table2[[#This Row],[50D EMA]],Table2[[#This Row],[50D EMA]]&gt;Table2[[#This Row],[200D EMA]]),"Uptrend","Downtrend/NoTrend")</f>
        <v>Uptrend</v>
      </c>
      <c r="AL510">
        <v>0</v>
      </c>
      <c r="AM510" t="s">
        <v>10657</v>
      </c>
      <c r="AN510">
        <v>4.97</v>
      </c>
      <c r="AO510" t="s">
        <v>10656</v>
      </c>
      <c r="AP510">
        <v>1.4790833634078E-2</v>
      </c>
      <c r="AQ510">
        <f>(Table2[[#This Row],[Sharpe Ratio]]-AVERAGE(Table2[Sharpe Ratio]))/_xlfn.STDEV.P(Table2[Sharpe Ratio])</f>
        <v>-0.59442850293637106</v>
      </c>
      <c r="AR5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-1.7990325019870872</v>
      </c>
      <c r="AS510">
        <f>_xlfn.RANK.AVG(Table2[[#This Row],[1Y Return vs Nifty Z-Score]],Table2[1Y Return vs Nifty Z-Score])</f>
        <v>380</v>
      </c>
      <c r="AT510">
        <f>_xlfn.RANK.AVG(Table2[[#This Row],[6M Return vs Nifty Z-Score]],Table2[6M Return vs Nifty Z-Score])</f>
        <v>541</v>
      </c>
      <c r="AU510">
        <f>_xlfn.RANK.AVG(Table2[[#This Row],[Sharpe Ratio Z-Score]],Table2[Sharpe Ratio Z-Score])</f>
        <v>499</v>
      </c>
      <c r="AV510">
        <f>(Table2[[#This Row],[Rank 1Y]]+Table2[[#This Row],[Rank 6M]]+Table2[[#This Row],[Rank Sharpe]])/3</f>
        <v>473.33333333333331</v>
      </c>
    </row>
    <row r="511" spans="1:48" x14ac:dyDescent="0.3">
      <c r="A511" t="s">
        <v>164</v>
      </c>
      <c r="B511" t="s">
        <v>165</v>
      </c>
      <c r="C511" t="s">
        <v>10624</v>
      </c>
      <c r="D511" t="s">
        <v>166</v>
      </c>
      <c r="E511">
        <v>159047.2267114</v>
      </c>
      <c r="F511">
        <v>3084.65</v>
      </c>
      <c r="G511">
        <v>-4.6208944862555796</v>
      </c>
      <c r="H511">
        <f>(Table2[[#This Row],[1Y Return vs Nifty]]-AVERAGE(Table2[1Y Return vs Nifty]))/_xlfn.STDEV.P(Table2[1Y Return vs Nifty])</f>
        <v>-0.56603546699849283</v>
      </c>
      <c r="I511">
        <v>-2.1437050424748199</v>
      </c>
      <c r="J511">
        <f>(Table2[[#This Row],[1M Return vs Nifty]]-AVERAGE(Table2[1M Return vs Nifty]))/_xlfn.STDEV.P(Table2[1M Return vs Nifty])</f>
        <v>-0.41175296264435346</v>
      </c>
      <c r="K511">
        <v>0.82024367785372398</v>
      </c>
      <c r="L511">
        <f>(Table2[[#This Row],[6M Return vs Nifty]]-AVERAGE(Table2[6M Return vs Nifty]))/_xlfn.STDEV.P(Table2[6M Return vs Nifty])</f>
        <v>-0.23250500621806189</v>
      </c>
      <c r="M511">
        <v>1.3787784471601501</v>
      </c>
      <c r="N511">
        <f>(Table2[[#This Row],[1W Return vs Nifty]]-AVERAGE(Table2[1W Return vs Nifty]))/_xlfn.STDEV.P(Table2[1W Return vs Nifty])</f>
        <v>-0.31532445568687228</v>
      </c>
      <c r="O511">
        <v>3094.97</v>
      </c>
      <c r="P511">
        <v>3092.6109004463801</v>
      </c>
      <c r="Q511">
        <v>2905.1632404905699</v>
      </c>
      <c r="R511">
        <v>59.802524243447401</v>
      </c>
      <c r="S511" s="2">
        <f>(Table2[[#This Row],[Close Price]]-Table2[[#This Row],[20D EMA]])/Table2[[#This Row],[20D EMA]]</f>
        <v>-3.3344426601872425E-3</v>
      </c>
      <c r="T511" s="2">
        <f>(Table2[[#This Row],[Close Price]]-Table2[[#This Row],[50D EMA]])/Table2[[#This Row],[50D EMA]]</f>
        <v>-2.5741681390410221E-3</v>
      </c>
      <c r="U511" s="2">
        <f>(Table2[[#This Row],[Close Price]]-Table2[[#This Row],[200D EMA]])/Table2[[#This Row],[200D EMA]]</f>
        <v>6.1781987672101267E-2</v>
      </c>
      <c r="V511">
        <v>0.67333791319335401</v>
      </c>
      <c r="W511">
        <v>3080</v>
      </c>
      <c r="X511">
        <v>3134.9</v>
      </c>
      <c r="Y511">
        <v>3043.5</v>
      </c>
      <c r="Z511">
        <v>3142</v>
      </c>
      <c r="AA511">
        <v>2999.45</v>
      </c>
      <c r="AB511">
        <v>3278.95</v>
      </c>
      <c r="AC511" s="2">
        <f>(Table2[[#This Row],[Close Price]]/Table2[[#This Row],[Day Low]])-1</f>
        <v>1.5097402597403775E-3</v>
      </c>
      <c r="AD511" s="2">
        <f>(Table2[[#This Row],[Day High]]/Table2[[#This Row],[Close Price]])-1</f>
        <v>1.6290340881461418E-2</v>
      </c>
      <c r="AE511" s="2">
        <f>(Table2[[#This Row],[Close Price]]/Table2[[#This Row],[Current Week Low]])-1</f>
        <v>1.352061770987345E-2</v>
      </c>
      <c r="AF511" s="2">
        <f>(Table2[[#This Row],[Current Week High]]/Table2[[#This Row],[Close Price]])-1</f>
        <v>1.8592060687598222E-2</v>
      </c>
      <c r="AG511" s="2">
        <f>(Table2[[#This Row],[Close Price]]/Table2[[#This Row],[Current Month Low]])-1</f>
        <v>2.8405207621397421E-2</v>
      </c>
      <c r="AH511" s="2">
        <f>(Table2[[#This Row],[Current Month High]]/Table2[[#This Row],[Close Price]])-1</f>
        <v>6.2989318074984091E-2</v>
      </c>
      <c r="AI511">
        <v>6.2989318074984002</v>
      </c>
      <c r="AJ511">
        <v>34.551045778717999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-0.1</v>
      </c>
      <c r="AM511" t="s">
        <v>10655</v>
      </c>
      <c r="AN511">
        <v>0.96</v>
      </c>
      <c r="AO511" t="s">
        <v>10656</v>
      </c>
      <c r="AP511">
        <v>5.8305213389829996E-3</v>
      </c>
      <c r="AQ511">
        <f>(Table2[[#This Row],[Sharpe Ratio]]-AVERAGE(Table2[Sharpe Ratio]))/_xlfn.STDEV.P(Table2[Sharpe Ratio])</f>
        <v>-0.69759284587410608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-2.2232107374218866</v>
      </c>
      <c r="AS511">
        <f>_xlfn.RANK.AVG(Table2[[#This Row],[1Y Return vs Nifty Z-Score]],Table2[1Y Return vs Nifty Z-Score])</f>
        <v>506</v>
      </c>
      <c r="AT511">
        <f>_xlfn.RANK.AVG(Table2[[#This Row],[6M Return vs Nifty Z-Score]],Table2[6M Return vs Nifty Z-Score])</f>
        <v>400</v>
      </c>
      <c r="AU511">
        <f>_xlfn.RANK.AVG(Table2[[#This Row],[Sharpe Ratio Z-Score]],Table2[Sharpe Ratio Z-Score])</f>
        <v>517</v>
      </c>
      <c r="AV511">
        <f>(Table2[[#This Row],[Rank 1Y]]+Table2[[#This Row],[Rank 6M]]+Table2[[#This Row],[Rank Sharpe]])/3</f>
        <v>474.33333333333331</v>
      </c>
    </row>
    <row r="512" spans="1:48" x14ac:dyDescent="0.3">
      <c r="A512" t="s">
        <v>35</v>
      </c>
      <c r="B512" t="s">
        <v>36</v>
      </c>
      <c r="C512" t="s">
        <v>10611</v>
      </c>
      <c r="D512" t="s">
        <v>37</v>
      </c>
      <c r="E512">
        <v>680253.50274254999</v>
      </c>
      <c r="F512">
        <v>1061.3499999999999</v>
      </c>
      <c r="G512">
        <v>33.4753786987037</v>
      </c>
      <c r="H512">
        <f>(Table2[[#This Row],[1Y Return vs Nifty]]-AVERAGE(Table2[1Y Return vs Nifty]))/_xlfn.STDEV.P(Table2[1Y Return vs Nifty])</f>
        <v>2.7986178682572006E-2</v>
      </c>
      <c r="I512">
        <v>-6.2287006554078399</v>
      </c>
      <c r="J512">
        <f>(Table2[[#This Row],[1M Return vs Nifty]]-AVERAGE(Table2[1M Return vs Nifty]))/_xlfn.STDEV.P(Table2[1M Return vs Nifty])</f>
        <v>-0.76215559785574005</v>
      </c>
      <c r="K512">
        <v>-12.2349487092772</v>
      </c>
      <c r="L512">
        <f>(Table2[[#This Row],[6M Return vs Nifty]]-AVERAGE(Table2[6M Return vs Nifty]))/_xlfn.STDEV.P(Table2[6M Return vs Nifty])</f>
        <v>-0.67517754280245812</v>
      </c>
      <c r="M512">
        <v>1.6122319719226299</v>
      </c>
      <c r="N512">
        <f>(Table2[[#This Row],[1W Return vs Nifty]]-AVERAGE(Table2[1W Return vs Nifty]))/_xlfn.STDEV.P(Table2[1W Return vs Nifty])</f>
        <v>-0.26412747872657044</v>
      </c>
      <c r="O512">
        <v>1086.29</v>
      </c>
      <c r="P512">
        <v>1070.5455104098601</v>
      </c>
      <c r="Q512">
        <v>949.75501746955399</v>
      </c>
      <c r="R512">
        <v>46.007369046631197</v>
      </c>
      <c r="S512" s="2">
        <f>(Table2[[#This Row],[Close Price]]-Table2[[#This Row],[20D EMA]])/Table2[[#This Row],[20D EMA]]</f>
        <v>-2.2958878384225258E-2</v>
      </c>
      <c r="T512" s="2">
        <f>(Table2[[#This Row],[Close Price]]-Table2[[#This Row],[50D EMA]])/Table2[[#This Row],[50D EMA]]</f>
        <v>-8.5895558109805592E-3</v>
      </c>
      <c r="U512" s="2">
        <f>(Table2[[#This Row],[Close Price]]-Table2[[#This Row],[200D EMA]])/Table2[[#This Row],[200D EMA]]</f>
        <v>0.11749870279998104</v>
      </c>
      <c r="V512">
        <v>0.64363861611926199</v>
      </c>
      <c r="W512">
        <v>1059</v>
      </c>
      <c r="X512">
        <v>1080.3</v>
      </c>
      <c r="Y512">
        <v>1056.6500000000001</v>
      </c>
      <c r="Z512">
        <v>1092</v>
      </c>
      <c r="AA512">
        <v>1003.75</v>
      </c>
      <c r="AB512">
        <v>1222</v>
      </c>
      <c r="AC512" s="2">
        <f>(Table2[[#This Row],[Close Price]]/Table2[[#This Row],[Day Low]])-1</f>
        <v>2.2190745986778726E-3</v>
      </c>
      <c r="AD512" s="2">
        <f>(Table2[[#This Row],[Day High]]/Table2[[#This Row],[Close Price]])-1</f>
        <v>1.785461911716224E-2</v>
      </c>
      <c r="AE512" s="2">
        <f>(Table2[[#This Row],[Close Price]]/Table2[[#This Row],[Current Week Low]])-1</f>
        <v>4.4480196848528664E-3</v>
      </c>
      <c r="AF512" s="2">
        <f>(Table2[[#This Row],[Current Week High]]/Table2[[#This Row],[Close Price]])-1</f>
        <v>2.8878315353088047E-2</v>
      </c>
      <c r="AG512" s="2">
        <f>(Table2[[#This Row],[Close Price]]/Table2[[#This Row],[Current Month Low]])-1</f>
        <v>5.7384806973848068E-2</v>
      </c>
      <c r="AH512" s="2">
        <f>(Table2[[#This Row],[Current Month High]]/Table2[[#This Row],[Close Price]])-1</f>
        <v>0.15136382908559853</v>
      </c>
      <c r="AI512">
        <v>15.136382908559799</v>
      </c>
      <c r="AJ512">
        <v>77.6764041181886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0.03</v>
      </c>
      <c r="AM512" t="s">
        <v>10656</v>
      </c>
      <c r="AN512">
        <v>-1.69</v>
      </c>
      <c r="AO512" t="s">
        <v>10655</v>
      </c>
      <c r="AP512">
        <v>-8.9172445086229991E-3</v>
      </c>
      <c r="AQ512">
        <f>(Table2[[#This Row],[Sharpe Ratio]]-AVERAGE(Table2[Sharpe Ratio]))/_xlfn.STDEV.P(Table2[Sharpe Ratio])</f>
        <v>-0.86739089792422253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-2.5408653386264195</v>
      </c>
      <c r="AS512">
        <f>_xlfn.RANK.AVG(Table2[[#This Row],[1Y Return vs Nifty Z-Score]],Table2[1Y Return vs Nifty Z-Score])</f>
        <v>288</v>
      </c>
      <c r="AT512">
        <f>_xlfn.RANK.AVG(Table2[[#This Row],[6M Return vs Nifty Z-Score]],Table2[6M Return vs Nifty Z-Score])</f>
        <v>544</v>
      </c>
      <c r="AU512">
        <f>_xlfn.RANK.AVG(Table2[[#This Row],[Sharpe Ratio Z-Score]],Table2[Sharpe Ratio Z-Score])</f>
        <v>596</v>
      </c>
      <c r="AV512">
        <f>(Table2[[#This Row],[Rank 1Y]]+Table2[[#This Row],[Rank 6M]]+Table2[[#This Row],[Rank Sharpe]])/3</f>
        <v>476</v>
      </c>
    </row>
    <row r="513" spans="1:48" x14ac:dyDescent="0.3">
      <c r="A513" t="s">
        <v>1080</v>
      </c>
      <c r="B513" t="s">
        <v>1081</v>
      </c>
      <c r="C513" t="s">
        <v>10611</v>
      </c>
      <c r="D513" t="s">
        <v>24</v>
      </c>
      <c r="E513">
        <v>12244.047806097</v>
      </c>
      <c r="F513">
        <v>110.39</v>
      </c>
      <c r="G513">
        <v>-6.8880270873837599</v>
      </c>
      <c r="H513">
        <f>(Table2[[#This Row],[1Y Return vs Nifty]]-AVERAGE(Table2[1Y Return vs Nifty]))/_xlfn.STDEV.P(Table2[1Y Return vs Nifty])</f>
        <v>-0.60138605974967707</v>
      </c>
      <c r="I513">
        <v>-0.35143387619477201</v>
      </c>
      <c r="J513">
        <f>(Table2[[#This Row],[1M Return vs Nifty]]-AVERAGE(Table2[1M Return vs Nifty]))/_xlfn.STDEV.P(Table2[1M Return vs Nifty])</f>
        <v>-0.25801557852339496</v>
      </c>
      <c r="K513">
        <v>-34.7447360283522</v>
      </c>
      <c r="L513">
        <f>(Table2[[#This Row],[6M Return vs Nifty]]-AVERAGE(Table2[6M Return vs Nifty]))/_xlfn.STDEV.P(Table2[6M Return vs Nifty])</f>
        <v>-1.4384343646883322</v>
      </c>
      <c r="M513">
        <v>0.55218097492615104</v>
      </c>
      <c r="N513">
        <f>(Table2[[#This Row],[1W Return vs Nifty]]-AVERAGE(Table2[1W Return vs Nifty]))/_xlfn.STDEV.P(Table2[1W Return vs Nifty])</f>
        <v>-0.49659947299262608</v>
      </c>
      <c r="O513">
        <v>111.22</v>
      </c>
      <c r="P513">
        <v>114.167584191253</v>
      </c>
      <c r="Q513">
        <v>115.99925271462401</v>
      </c>
      <c r="R513">
        <v>50.610565170364801</v>
      </c>
      <c r="S513" s="2">
        <f>(Table2[[#This Row],[Close Price]]-Table2[[#This Row],[20D EMA]])/Table2[[#This Row],[20D EMA]]</f>
        <v>-7.4626865671641642E-3</v>
      </c>
      <c r="T513" s="2">
        <f>(Table2[[#This Row],[Close Price]]-Table2[[#This Row],[50D EMA]])/Table2[[#This Row],[50D EMA]]</f>
        <v>-3.3088062763286706E-2</v>
      </c>
      <c r="U513" s="2">
        <f>(Table2[[#This Row],[Close Price]]-Table2[[#This Row],[200D EMA]])/Table2[[#This Row],[200D EMA]]</f>
        <v>-4.8355938364737831E-2</v>
      </c>
      <c r="V513">
        <v>0.48291591535702699</v>
      </c>
      <c r="W513">
        <v>109.75</v>
      </c>
      <c r="X513">
        <v>111.58</v>
      </c>
      <c r="Y513">
        <v>109.56</v>
      </c>
      <c r="Z513">
        <v>112.38</v>
      </c>
      <c r="AA513">
        <v>107.65</v>
      </c>
      <c r="AB513">
        <v>123.7</v>
      </c>
      <c r="AC513" s="2">
        <f>(Table2[[#This Row],[Close Price]]/Table2[[#This Row],[Day Low]])-1</f>
        <v>5.8314350797266101E-3</v>
      </c>
      <c r="AD513" s="2">
        <f>(Table2[[#This Row],[Day High]]/Table2[[#This Row],[Close Price]])-1</f>
        <v>1.0779961953075512E-2</v>
      </c>
      <c r="AE513" s="2">
        <f>(Table2[[#This Row],[Close Price]]/Table2[[#This Row],[Current Week Low]])-1</f>
        <v>7.575757575757569E-3</v>
      </c>
      <c r="AF513" s="2">
        <f>(Table2[[#This Row],[Current Week High]]/Table2[[#This Row],[Close Price]])-1</f>
        <v>1.8026995198840323E-2</v>
      </c>
      <c r="AG513" s="2">
        <f>(Table2[[#This Row],[Close Price]]/Table2[[#This Row],[Current Month Low]])-1</f>
        <v>2.5452856479331043E-2</v>
      </c>
      <c r="AH513" s="2">
        <f>(Table2[[#This Row],[Current Month High]]/Table2[[#This Row],[Close Price]])-1</f>
        <v>0.12057251562641547</v>
      </c>
      <c r="AI513">
        <v>38.146571247395599</v>
      </c>
      <c r="AJ513">
        <v>30.176886792452802</v>
      </c>
      <c r="AK513" t="str">
        <f>IF(AND(Table2[[#This Row],[20D EMA]]&gt;Table2[[#This Row],[50D EMA]],Table2[[#This Row],[50D EMA]]&gt;Table2[[#This Row],[200D EMA]]),"Uptrend","Downtrend/NoTrend")</f>
        <v>Downtrend/NoTrend</v>
      </c>
      <c r="AL513">
        <v>-0.06</v>
      </c>
      <c r="AM513" t="s">
        <v>10655</v>
      </c>
      <c r="AN513">
        <v>-1.95</v>
      </c>
      <c r="AO513" t="s">
        <v>10655</v>
      </c>
      <c r="AP513">
        <v>0.121179533547843</v>
      </c>
      <c r="AQ513">
        <f>(Table2[[#This Row],[Sharpe Ratio]]-AVERAGE(Table2[Sharpe Ratio]))/_xlfn.STDEV.P(Table2[Sharpe Ratio])</f>
        <v>0.63047526839887302</v>
      </c>
      <c r="AR5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3">
        <f>_xlfn.RANK.AVG(Table2[[#This Row],[1Y Return vs Nifty Z-Score]],Table2[1Y Return vs Nifty Z-Score])</f>
        <v>524</v>
      </c>
      <c r="AT513">
        <f>_xlfn.RANK.AVG(Table2[[#This Row],[6M Return vs Nifty Z-Score]],Table2[6M Return vs Nifty Z-Score])</f>
        <v>718</v>
      </c>
      <c r="AU513">
        <f>_xlfn.RANK.AVG(Table2[[#This Row],[Sharpe Ratio Z-Score]],Table2[Sharpe Ratio Z-Score])</f>
        <v>187</v>
      </c>
      <c r="AV513">
        <f>(Table2[[#This Row],[Rank 1Y]]+Table2[[#This Row],[Rank 6M]]+Table2[[#This Row],[Rank Sharpe]])/3</f>
        <v>476.33333333333331</v>
      </c>
    </row>
    <row r="514" spans="1:48" x14ac:dyDescent="0.3">
      <c r="A514" t="s">
        <v>956</v>
      </c>
      <c r="B514" t="s">
        <v>957</v>
      </c>
      <c r="C514" t="s">
        <v>10613</v>
      </c>
      <c r="D514" t="s">
        <v>186</v>
      </c>
      <c r="E514">
        <v>15322.157639035</v>
      </c>
      <c r="F514">
        <v>468.6</v>
      </c>
      <c r="G514">
        <v>11.344363745222999</v>
      </c>
      <c r="H514">
        <f>(Table2[[#This Row],[1Y Return vs Nifty]]-AVERAGE(Table2[1Y Return vs Nifty]))/_xlfn.STDEV.P(Table2[1Y Return vs Nifty])</f>
        <v>-0.31709487056948787</v>
      </c>
      <c r="I514">
        <v>0.108808731206612</v>
      </c>
      <c r="J514">
        <f>(Table2[[#This Row],[1M Return vs Nifty]]-AVERAGE(Table2[1M Return vs Nifty]))/_xlfn.STDEV.P(Table2[1M Return vs Nifty])</f>
        <v>-0.21853690149387112</v>
      </c>
      <c r="K514">
        <v>-6.4131824844594503</v>
      </c>
      <c r="L514">
        <f>(Table2[[#This Row],[6M Return vs Nifty]]-AVERAGE(Table2[6M Return vs Nifty]))/_xlfn.STDEV.P(Table2[6M Return vs Nifty])</f>
        <v>-0.47777439884865219</v>
      </c>
      <c r="M514">
        <v>-1.2231018242034699</v>
      </c>
      <c r="N514">
        <f>(Table2[[#This Row],[1W Return vs Nifty]]-AVERAGE(Table2[1W Return vs Nifty]))/_xlfn.STDEV.P(Table2[1W Return vs Nifty])</f>
        <v>-0.88592369783580061</v>
      </c>
      <c r="O514">
        <v>466.35</v>
      </c>
      <c r="P514">
        <v>458.29952038885801</v>
      </c>
      <c r="Q514">
        <v>427.85177985074603</v>
      </c>
      <c r="R514">
        <v>55.011123991894799</v>
      </c>
      <c r="S514" s="2">
        <f>(Table2[[#This Row],[Close Price]]-Table2[[#This Row],[20D EMA]])/Table2[[#This Row],[20D EMA]]</f>
        <v>4.8247024766806049E-3</v>
      </c>
      <c r="T514" s="2">
        <f>(Table2[[#This Row],[Close Price]]-Table2[[#This Row],[50D EMA]])/Table2[[#This Row],[50D EMA]]</f>
        <v>2.2475431792732967E-2</v>
      </c>
      <c r="U514" s="2">
        <f>(Table2[[#This Row],[Close Price]]-Table2[[#This Row],[200D EMA]])/Table2[[#This Row],[200D EMA]]</f>
        <v>9.5239103980048437E-2</v>
      </c>
      <c r="V514">
        <v>0.85759476585148098</v>
      </c>
      <c r="W514">
        <v>467</v>
      </c>
      <c r="X514">
        <v>474.2</v>
      </c>
      <c r="Y514">
        <v>461.35</v>
      </c>
      <c r="Z514">
        <v>477.8</v>
      </c>
      <c r="AA514">
        <v>440.05</v>
      </c>
      <c r="AB514">
        <v>508</v>
      </c>
      <c r="AC514" s="2">
        <f>(Table2[[#This Row],[Close Price]]/Table2[[#This Row],[Day Low]])-1</f>
        <v>3.4261241970021672E-3</v>
      </c>
      <c r="AD514" s="2">
        <f>(Table2[[#This Row],[Day High]]/Table2[[#This Row],[Close Price]])-1</f>
        <v>1.1950490823730231E-2</v>
      </c>
      <c r="AE514" s="2">
        <f>(Table2[[#This Row],[Close Price]]/Table2[[#This Row],[Current Week Low]])-1</f>
        <v>1.5714750189660842E-2</v>
      </c>
      <c r="AF514" s="2">
        <f>(Table2[[#This Row],[Current Week High]]/Table2[[#This Row],[Close Price]])-1</f>
        <v>1.9632949210413919E-2</v>
      </c>
      <c r="AG514" s="2">
        <f>(Table2[[#This Row],[Close Price]]/Table2[[#This Row],[Current Month Low]])-1</f>
        <v>6.4878991023747279E-2</v>
      </c>
      <c r="AH514" s="2">
        <f>(Table2[[#This Row],[Current Month High]]/Table2[[#This Row],[Close Price]])-1</f>
        <v>8.4080239009816315E-2</v>
      </c>
      <c r="AI514">
        <v>9.0482287665386103</v>
      </c>
      <c r="AJ514">
        <v>82.832618025751003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-0.02</v>
      </c>
      <c r="AM514" t="s">
        <v>10655</v>
      </c>
      <c r="AN514">
        <v>4.26</v>
      </c>
      <c r="AO514" t="s">
        <v>10656</v>
      </c>
      <c r="AQ514">
        <f>(Table2[[#This Row],[Sharpe Ratio]]-AVERAGE(Table2[Sharpe Ratio]))/_xlfn.STDEV.P(Table2[Sharpe Ratio])</f>
        <v>-0.76472241492382476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-2.6640522836716367</v>
      </c>
      <c r="AS514">
        <f>_xlfn.RANK.AVG(Table2[[#This Row],[1Y Return vs Nifty Z-Score]],Table2[1Y Return vs Nifty Z-Score])</f>
        <v>388</v>
      </c>
      <c r="AT514">
        <f>_xlfn.RANK.AVG(Table2[[#This Row],[6M Return vs Nifty Z-Score]],Table2[6M Return vs Nifty Z-Score])</f>
        <v>484</v>
      </c>
      <c r="AU514">
        <f>_xlfn.RANK.AVG(Table2[[#This Row],[Sharpe Ratio Z-Score]],Table2[Sharpe Ratio Z-Score])</f>
        <v>557.5</v>
      </c>
      <c r="AV514">
        <f>(Table2[[#This Row],[Rank 1Y]]+Table2[[#This Row],[Rank 6M]]+Table2[[#This Row],[Rank Sharpe]])/3</f>
        <v>476.5</v>
      </c>
    </row>
    <row r="515" spans="1:48" x14ac:dyDescent="0.3">
      <c r="A515" t="s">
        <v>430</v>
      </c>
      <c r="B515" t="s">
        <v>431</v>
      </c>
      <c r="C515" t="s">
        <v>10618</v>
      </c>
      <c r="D515" t="s">
        <v>127</v>
      </c>
      <c r="E515">
        <v>55299.472569131998</v>
      </c>
      <c r="F515">
        <v>131.79</v>
      </c>
      <c r="G515">
        <v>25.490310020068598</v>
      </c>
      <c r="H515">
        <f>(Table2[[#This Row],[1Y Return vs Nifty]]-AVERAGE(Table2[1Y Return vs Nifty]))/_xlfn.STDEV.P(Table2[1Y Return vs Nifty])</f>
        <v>-9.6522158768972854E-2</v>
      </c>
      <c r="I515">
        <v>-8.6010335499235104</v>
      </c>
      <c r="J515">
        <f>(Table2[[#This Row],[1M Return vs Nifty]]-AVERAGE(Table2[1M Return vs Nifty]))/_xlfn.STDEV.P(Table2[1M Return vs Nifty])</f>
        <v>-0.96564950007809669</v>
      </c>
      <c r="K515">
        <v>-8.7911232580348209</v>
      </c>
      <c r="L515">
        <f>(Table2[[#This Row],[6M Return vs Nifty]]-AVERAGE(Table2[6M Return vs Nifty]))/_xlfn.STDEV.P(Table2[6M Return vs Nifty])</f>
        <v>-0.55840508148215462</v>
      </c>
      <c r="M515">
        <v>3.2163601715642498</v>
      </c>
      <c r="N515">
        <f>(Table2[[#This Row],[1W Return vs Nifty]]-AVERAGE(Table2[1W Return vs Nifty]))/_xlfn.STDEV.P(Table2[1W Return vs Nifty])</f>
        <v>8.7662088648690017E-2</v>
      </c>
      <c r="O515">
        <v>136.32</v>
      </c>
      <c r="P515">
        <v>142.46992576181</v>
      </c>
      <c r="Q515">
        <v>133.497476148782</v>
      </c>
      <c r="R515">
        <v>47.6056052420996</v>
      </c>
      <c r="S515" s="2">
        <f>(Table2[[#This Row],[Close Price]]-Table2[[#This Row],[20D EMA]])/Table2[[#This Row],[20D EMA]]</f>
        <v>-3.3230633802816913E-2</v>
      </c>
      <c r="T515" s="2">
        <f>(Table2[[#This Row],[Close Price]]-Table2[[#This Row],[50D EMA]])/Table2[[#This Row],[50D EMA]]</f>
        <v>-7.4962668118921952E-2</v>
      </c>
      <c r="U515" s="2">
        <f>(Table2[[#This Row],[Close Price]]-Table2[[#This Row],[200D EMA]])/Table2[[#This Row],[200D EMA]]</f>
        <v>-1.2790325315806246E-2</v>
      </c>
      <c r="V515">
        <v>0.76637670371396904</v>
      </c>
      <c r="W515">
        <v>131.5</v>
      </c>
      <c r="X515">
        <v>135.03</v>
      </c>
      <c r="Y515">
        <v>129.25</v>
      </c>
      <c r="Z515">
        <v>135.38999999999999</v>
      </c>
      <c r="AA515">
        <v>125</v>
      </c>
      <c r="AB515">
        <v>156.35</v>
      </c>
      <c r="AC515" s="2">
        <f>(Table2[[#This Row],[Close Price]]/Table2[[#This Row],[Day Low]])-1</f>
        <v>2.2053231939163087E-3</v>
      </c>
      <c r="AD515" s="2">
        <f>(Table2[[#This Row],[Day High]]/Table2[[#This Row],[Close Price]])-1</f>
        <v>2.4584566355565718E-2</v>
      </c>
      <c r="AE515" s="2">
        <f>(Table2[[#This Row],[Close Price]]/Table2[[#This Row],[Current Week Low]])-1</f>
        <v>1.9651837524177873E-2</v>
      </c>
      <c r="AF515" s="2">
        <f>(Table2[[#This Row],[Current Week High]]/Table2[[#This Row],[Close Price]])-1</f>
        <v>2.7316184839517366E-2</v>
      </c>
      <c r="AG515" s="2">
        <f>(Table2[[#This Row],[Close Price]]/Table2[[#This Row],[Current Month Low]])-1</f>
        <v>5.4319999999999924E-2</v>
      </c>
      <c r="AH515" s="2">
        <f>(Table2[[#This Row],[Current Month High]]/Table2[[#This Row],[Close Price]])-1</f>
        <v>0.18635708323848554</v>
      </c>
      <c r="AI515">
        <v>33.052583655816001</v>
      </c>
      <c r="AJ515">
        <v>61.112469437652798</v>
      </c>
      <c r="AK515" t="str">
        <f>IF(AND(Table2[[#This Row],[20D EMA]]&gt;Table2[[#This Row],[50D EMA]],Table2[[#This Row],[50D EMA]]&gt;Table2[[#This Row],[200D EMA]]),"Uptrend","Downtrend/NoTrend")</f>
        <v>Downtrend/NoTrend</v>
      </c>
      <c r="AL515">
        <v>-0.04</v>
      </c>
      <c r="AM515" t="s">
        <v>10655</v>
      </c>
      <c r="AN515">
        <v>-2.71</v>
      </c>
      <c r="AO515" t="s">
        <v>10655</v>
      </c>
      <c r="AP515">
        <v>-1.1200003035945E-2</v>
      </c>
      <c r="AQ515">
        <f>(Table2[[#This Row],[Sharpe Ratio]]-AVERAGE(Table2[Sharpe Ratio]))/_xlfn.STDEV.P(Table2[Sharpe Ratio])</f>
        <v>-0.89367338404756913</v>
      </c>
      <c r="AR5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5">
        <f>_xlfn.RANK.AVG(Table2[[#This Row],[1Y Return vs Nifty Z-Score]],Table2[1Y Return vs Nifty Z-Score])</f>
        <v>321</v>
      </c>
      <c r="AT515">
        <f>_xlfn.RANK.AVG(Table2[[#This Row],[6M Return vs Nifty Z-Score]],Table2[6M Return vs Nifty Z-Score])</f>
        <v>508</v>
      </c>
      <c r="AU515">
        <f>_xlfn.RANK.AVG(Table2[[#This Row],[Sharpe Ratio Z-Score]],Table2[Sharpe Ratio Z-Score])</f>
        <v>603</v>
      </c>
      <c r="AV515">
        <f>(Table2[[#This Row],[Rank 1Y]]+Table2[[#This Row],[Rank 6M]]+Table2[[#This Row],[Rank Sharpe]])/3</f>
        <v>477.33333333333331</v>
      </c>
    </row>
    <row r="516" spans="1:48" x14ac:dyDescent="0.3">
      <c r="A516" t="s">
        <v>125</v>
      </c>
      <c r="B516" t="s">
        <v>126</v>
      </c>
      <c r="C516" t="s">
        <v>10618</v>
      </c>
      <c r="D516" t="s">
        <v>127</v>
      </c>
      <c r="E516">
        <v>227447.8502362</v>
      </c>
      <c r="F516">
        <v>941.05</v>
      </c>
      <c r="G516">
        <v>-9.7239876216417596</v>
      </c>
      <c r="H516">
        <f>(Table2[[#This Row],[1Y Return vs Nifty]]-AVERAGE(Table2[1Y Return vs Nifty]))/_xlfn.STDEV.P(Table2[1Y Return vs Nifty])</f>
        <v>-0.64560618426074323</v>
      </c>
      <c r="I516">
        <v>3.21288338612323</v>
      </c>
      <c r="J516">
        <f>(Table2[[#This Row],[1M Return vs Nifty]]-AVERAGE(Table2[1M Return vs Nifty]))/_xlfn.STDEV.P(Table2[1M Return vs Nifty])</f>
        <v>4.7724324229871842E-2</v>
      </c>
      <c r="K516">
        <v>2.8703509350224201</v>
      </c>
      <c r="L516">
        <f>(Table2[[#This Row],[6M Return vs Nifty]]-AVERAGE(Table2[6M Return vs Nifty]))/_xlfn.STDEV.P(Table2[6M Return vs Nifty])</f>
        <v>-0.16299042896100555</v>
      </c>
      <c r="M516">
        <v>2.6087616153804398</v>
      </c>
      <c r="N516">
        <f>(Table2[[#This Row],[1W Return vs Nifty]]-AVERAGE(Table2[1W Return vs Nifty]))/_xlfn.STDEV.P(Table2[1W Return vs Nifty])</f>
        <v>-4.5585885712392117E-2</v>
      </c>
      <c r="O516">
        <v>913.79</v>
      </c>
      <c r="P516">
        <v>909.27267179252703</v>
      </c>
      <c r="Q516">
        <v>862.71479716066005</v>
      </c>
      <c r="R516">
        <v>63.164565883295701</v>
      </c>
      <c r="S516" s="2">
        <f>(Table2[[#This Row],[Close Price]]-Table2[[#This Row],[20D EMA]])/Table2[[#This Row],[20D EMA]]</f>
        <v>2.9831799428752769E-2</v>
      </c>
      <c r="T516" s="2">
        <f>(Table2[[#This Row],[Close Price]]-Table2[[#This Row],[50D EMA]])/Table2[[#This Row],[50D EMA]]</f>
        <v>3.4948073546329679E-2</v>
      </c>
      <c r="U516" s="2">
        <f>(Table2[[#This Row],[Close Price]]-Table2[[#This Row],[200D EMA]])/Table2[[#This Row],[200D EMA]]</f>
        <v>9.0800810531075013E-2</v>
      </c>
      <c r="V516">
        <v>0.74266134130391404</v>
      </c>
      <c r="W516">
        <v>929.15</v>
      </c>
      <c r="X516">
        <v>943.95</v>
      </c>
      <c r="Y516">
        <v>903.9</v>
      </c>
      <c r="Z516">
        <v>943.95</v>
      </c>
      <c r="AA516">
        <v>854.15</v>
      </c>
      <c r="AB516">
        <v>957.95</v>
      </c>
      <c r="AC516" s="2">
        <f>(Table2[[#This Row],[Close Price]]/Table2[[#This Row],[Day Low]])-1</f>
        <v>1.2807404617123153E-2</v>
      </c>
      <c r="AD516" s="2">
        <f>(Table2[[#This Row],[Day High]]/Table2[[#This Row],[Close Price]])-1</f>
        <v>3.0816640986133237E-3</v>
      </c>
      <c r="AE516" s="2">
        <f>(Table2[[#This Row],[Close Price]]/Table2[[#This Row],[Current Week Low]])-1</f>
        <v>4.1099679168049574E-2</v>
      </c>
      <c r="AF516" s="2">
        <f>(Table2[[#This Row],[Current Week High]]/Table2[[#This Row],[Close Price]])-1</f>
        <v>3.0816640986133237E-3</v>
      </c>
      <c r="AG516" s="2">
        <f>(Table2[[#This Row],[Close Price]]/Table2[[#This Row],[Current Month Low]])-1</f>
        <v>0.10173857050869284</v>
      </c>
      <c r="AH516" s="2">
        <f>(Table2[[#This Row],[Current Month High]]/Table2[[#This Row],[Close Price]])-1</f>
        <v>1.7958663195366986E-2</v>
      </c>
      <c r="AI516">
        <v>1.9499495244673399</v>
      </c>
      <c r="AJ516">
        <v>30.1590594744121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0.08</v>
      </c>
      <c r="AM516" t="s">
        <v>10656</v>
      </c>
      <c r="AN516">
        <v>6.45</v>
      </c>
      <c r="AO516" t="s">
        <v>10656</v>
      </c>
      <c r="AP516">
        <v>5.3186900238640002E-3</v>
      </c>
      <c r="AQ516">
        <f>(Table2[[#This Row],[Sharpe Ratio]]-AVERAGE(Table2[Sharpe Ratio]))/_xlfn.STDEV.P(Table2[Sharpe Ratio])</f>
        <v>-0.70348580357247925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-1.5099439782767481</v>
      </c>
      <c r="AS516">
        <f>_xlfn.RANK.AVG(Table2[[#This Row],[1Y Return vs Nifty Z-Score]],Table2[1Y Return vs Nifty Z-Score])</f>
        <v>545</v>
      </c>
      <c r="AT516">
        <f>_xlfn.RANK.AVG(Table2[[#This Row],[6M Return vs Nifty Z-Score]],Table2[6M Return vs Nifty Z-Score])</f>
        <v>370</v>
      </c>
      <c r="AU516">
        <f>_xlfn.RANK.AVG(Table2[[#This Row],[Sharpe Ratio Z-Score]],Table2[Sharpe Ratio Z-Score])</f>
        <v>518</v>
      </c>
      <c r="AV516">
        <f>(Table2[[#This Row],[Rank 1Y]]+Table2[[#This Row],[Rank 6M]]+Table2[[#This Row],[Rank Sharpe]])/3</f>
        <v>477.66666666666669</v>
      </c>
    </row>
    <row r="517" spans="1:48" x14ac:dyDescent="0.3">
      <c r="A517" t="s">
        <v>1039</v>
      </c>
      <c r="B517" t="s">
        <v>1040</v>
      </c>
      <c r="C517" t="s">
        <v>10621</v>
      </c>
      <c r="D517" t="s">
        <v>335</v>
      </c>
      <c r="E517">
        <v>13358.233107399999</v>
      </c>
      <c r="F517">
        <v>936.05</v>
      </c>
      <c r="G517">
        <v>-5.4331791658726303</v>
      </c>
      <c r="H517">
        <f>(Table2[[#This Row],[1Y Return vs Nifty]]-AVERAGE(Table2[1Y Return vs Nifty]))/_xlfn.STDEV.P(Table2[1Y Return vs Nifty])</f>
        <v>-0.57870113326471806</v>
      </c>
      <c r="I517">
        <v>8.1056718305133195</v>
      </c>
      <c r="J517">
        <f>(Table2[[#This Row],[1M Return vs Nifty]]-AVERAGE(Table2[1M Return vs Nifty]))/_xlfn.STDEV.P(Table2[1M Return vs Nifty])</f>
        <v>0.46741778951003138</v>
      </c>
      <c r="K517">
        <v>11.542196354715401</v>
      </c>
      <c r="L517">
        <f>(Table2[[#This Row],[6M Return vs Nifty]]-AVERAGE(Table2[6M Return vs Nifty]))/_xlfn.STDEV.P(Table2[6M Return vs Nifty])</f>
        <v>0.13105256136576524</v>
      </c>
      <c r="M517">
        <v>-1.5264098863553399</v>
      </c>
      <c r="N517">
        <f>(Table2[[#This Row],[1W Return vs Nifty]]-AVERAGE(Table2[1W Return vs Nifty]))/_xlfn.STDEV.P(Table2[1W Return vs Nifty])</f>
        <v>-0.95243996005827947</v>
      </c>
      <c r="O517">
        <v>953.44</v>
      </c>
      <c r="P517">
        <v>896.20125967393801</v>
      </c>
      <c r="Q517">
        <v>801.54799610704094</v>
      </c>
      <c r="R517">
        <v>49.407567333633096</v>
      </c>
      <c r="S517" s="2">
        <f>(Table2[[#This Row],[Close Price]]-Table2[[#This Row],[20D EMA]])/Table2[[#This Row],[20D EMA]]</f>
        <v>-1.8239217989595675E-2</v>
      </c>
      <c r="T517" s="2">
        <f>(Table2[[#This Row],[Close Price]]-Table2[[#This Row],[50D EMA]])/Table2[[#This Row],[50D EMA]]</f>
        <v>4.4464053019251479E-2</v>
      </c>
      <c r="U517" s="2">
        <f>(Table2[[#This Row],[Close Price]]-Table2[[#This Row],[200D EMA]])/Table2[[#This Row],[200D EMA]]</f>
        <v>0.16780280725073043</v>
      </c>
      <c r="V517">
        <v>1.0002149964445901</v>
      </c>
      <c r="W517">
        <v>931.05</v>
      </c>
      <c r="X517">
        <v>968.4</v>
      </c>
      <c r="Y517">
        <v>931.05</v>
      </c>
      <c r="Z517">
        <v>994.7</v>
      </c>
      <c r="AA517">
        <v>926.6</v>
      </c>
      <c r="AB517">
        <v>1025</v>
      </c>
      <c r="AC517" s="2">
        <f>(Table2[[#This Row],[Close Price]]/Table2[[#This Row],[Day Low]])-1</f>
        <v>5.3702808656892476E-3</v>
      </c>
      <c r="AD517" s="2">
        <f>(Table2[[#This Row],[Day High]]/Table2[[#This Row],[Close Price]])-1</f>
        <v>3.4560119651728005E-2</v>
      </c>
      <c r="AE517" s="2">
        <f>(Table2[[#This Row],[Close Price]]/Table2[[#This Row],[Current Week Low]])-1</f>
        <v>5.3702808656892476E-3</v>
      </c>
      <c r="AF517" s="2">
        <f>(Table2[[#This Row],[Current Week High]]/Table2[[#This Row],[Close Price]])-1</f>
        <v>6.2656909353132839E-2</v>
      </c>
      <c r="AG517" s="2">
        <f>(Table2[[#This Row],[Close Price]]/Table2[[#This Row],[Current Month Low]])-1</f>
        <v>1.0198575437081692E-2</v>
      </c>
      <c r="AH517" s="2">
        <f>(Table2[[#This Row],[Current Month High]]/Table2[[#This Row],[Close Price]])-1</f>
        <v>9.5026975054751439E-2</v>
      </c>
      <c r="AI517">
        <v>9.5026975054751404</v>
      </c>
      <c r="AJ517">
        <v>44.641891369852402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0.22</v>
      </c>
      <c r="AM517" t="s">
        <v>10656</v>
      </c>
      <c r="AN517">
        <v>-4.5</v>
      </c>
      <c r="AO517" t="s">
        <v>10655</v>
      </c>
      <c r="AP517">
        <v>-3.4664678538748002E-2</v>
      </c>
      <c r="AQ517">
        <f>(Table2[[#This Row],[Sharpe Ratio]]-AVERAGE(Table2[Sharpe Ratio]))/_xlfn.STDEV.P(Table2[Sharpe Ratio])</f>
        <v>-1.1638333685180851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-2.0965041109652862</v>
      </c>
      <c r="AS517">
        <f>_xlfn.RANK.AVG(Table2[[#This Row],[1Y Return vs Nifty Z-Score]],Table2[1Y Return vs Nifty Z-Score])</f>
        <v>514</v>
      </c>
      <c r="AT517">
        <f>_xlfn.RANK.AVG(Table2[[#This Row],[6M Return vs Nifty Z-Score]],Table2[6M Return vs Nifty Z-Score])</f>
        <v>278</v>
      </c>
      <c r="AU517">
        <f>_xlfn.RANK.AVG(Table2[[#This Row],[Sharpe Ratio Z-Score]],Table2[Sharpe Ratio Z-Score])</f>
        <v>647</v>
      </c>
      <c r="AV517">
        <f>(Table2[[#This Row],[Rank 1Y]]+Table2[[#This Row],[Rank 6M]]+Table2[[#This Row],[Rank Sharpe]])/3</f>
        <v>479.66666666666669</v>
      </c>
    </row>
    <row r="518" spans="1:48" x14ac:dyDescent="0.3">
      <c r="A518" t="s">
        <v>919</v>
      </c>
      <c r="B518" t="s">
        <v>920</v>
      </c>
      <c r="C518" t="s">
        <v>10620</v>
      </c>
      <c r="D518" t="s">
        <v>921</v>
      </c>
      <c r="E518">
        <v>16368.011261846999</v>
      </c>
      <c r="F518">
        <v>209.04</v>
      </c>
      <c r="G518">
        <v>9.14145038348817</v>
      </c>
      <c r="H518">
        <f>(Table2[[#This Row],[1Y Return vs Nifty]]-AVERAGE(Table2[1Y Return vs Nifty]))/_xlfn.STDEV.P(Table2[1Y Return vs Nifty])</f>
        <v>-0.35144411554884109</v>
      </c>
      <c r="I518">
        <v>1.1361830104882</v>
      </c>
      <c r="J518">
        <f>(Table2[[#This Row],[1M Return vs Nifty]]-AVERAGE(Table2[1M Return vs Nifty]))/_xlfn.STDEV.P(Table2[1M Return vs Nifty])</f>
        <v>-0.1304108203620013</v>
      </c>
      <c r="K518">
        <v>-12.1143105197126</v>
      </c>
      <c r="L518">
        <f>(Table2[[#This Row],[6M Return vs Nifty]]-AVERAGE(Table2[6M Return vs Nifty]))/_xlfn.STDEV.P(Table2[6M Return vs Nifty])</f>
        <v>-0.67108697011689955</v>
      </c>
      <c r="M518">
        <v>2.8082085023476102</v>
      </c>
      <c r="N518">
        <f>(Table2[[#This Row],[1W Return vs Nifty]]-AVERAGE(Table2[1W Return vs Nifty]))/_xlfn.STDEV.P(Table2[1W Return vs Nifty])</f>
        <v>-1.8466545859780188E-3</v>
      </c>
      <c r="O518">
        <v>203.65</v>
      </c>
      <c r="P518">
        <v>205.93745162064999</v>
      </c>
      <c r="Q518">
        <v>198.09647824573599</v>
      </c>
      <c r="R518">
        <v>64.382729532612998</v>
      </c>
      <c r="S518" s="2">
        <f>(Table2[[#This Row],[Close Price]]-Table2[[#This Row],[20D EMA]])/Table2[[#This Row],[20D EMA]]</f>
        <v>2.6466977657746065E-2</v>
      </c>
      <c r="T518" s="2">
        <f>(Table2[[#This Row],[Close Price]]-Table2[[#This Row],[50D EMA]])/Table2[[#This Row],[50D EMA]]</f>
        <v>1.5065488841073407E-2</v>
      </c>
      <c r="U518" s="2">
        <f>(Table2[[#This Row],[Close Price]]-Table2[[#This Row],[200D EMA]])/Table2[[#This Row],[200D EMA]]</f>
        <v>5.5243393780522981E-2</v>
      </c>
      <c r="V518">
        <v>0.77118324654017301</v>
      </c>
      <c r="W518">
        <v>208.15</v>
      </c>
      <c r="X518">
        <v>212</v>
      </c>
      <c r="Y518">
        <v>201.45</v>
      </c>
      <c r="Z518">
        <v>212</v>
      </c>
      <c r="AA518">
        <v>187.55</v>
      </c>
      <c r="AB518">
        <v>212</v>
      </c>
      <c r="AC518" s="2">
        <f>(Table2[[#This Row],[Close Price]]/Table2[[#This Row],[Day Low]])-1</f>
        <v>4.2757626711504848E-3</v>
      </c>
      <c r="AD518" s="2">
        <f>(Table2[[#This Row],[Day High]]/Table2[[#This Row],[Close Price]])-1</f>
        <v>1.4159969383850113E-2</v>
      </c>
      <c r="AE518" s="2">
        <f>(Table2[[#This Row],[Close Price]]/Table2[[#This Row],[Current Week Low]])-1</f>
        <v>3.7676842889054374E-2</v>
      </c>
      <c r="AF518" s="2">
        <f>(Table2[[#This Row],[Current Week High]]/Table2[[#This Row],[Close Price]])-1</f>
        <v>1.4159969383850113E-2</v>
      </c>
      <c r="AG518" s="2">
        <f>(Table2[[#This Row],[Close Price]]/Table2[[#This Row],[Current Month Low]])-1</f>
        <v>0.11458277792588634</v>
      </c>
      <c r="AH518" s="2">
        <f>(Table2[[#This Row],[Current Month High]]/Table2[[#This Row],[Close Price]])-1</f>
        <v>1.4159969383850113E-2</v>
      </c>
      <c r="AI518">
        <v>13.6385380788365</v>
      </c>
      <c r="AJ518">
        <v>53.480176211453703</v>
      </c>
      <c r="AK518" t="str">
        <f>IF(AND(Table2[[#This Row],[20D EMA]]&gt;Table2[[#This Row],[50D EMA]],Table2[[#This Row],[50D EMA]]&gt;Table2[[#This Row],[200D EMA]]),"Uptrend","Downtrend/NoTrend")</f>
        <v>Downtrend/NoTrend</v>
      </c>
      <c r="AL518">
        <v>-0.08</v>
      </c>
      <c r="AM518" t="s">
        <v>10655</v>
      </c>
      <c r="AN518">
        <v>9.6</v>
      </c>
      <c r="AO518" t="s">
        <v>10656</v>
      </c>
      <c r="AP518">
        <v>1.3286614358025001E-2</v>
      </c>
      <c r="AQ518">
        <f>(Table2[[#This Row],[Sharpe Ratio]]-AVERAGE(Table2[Sharpe Ratio]))/_xlfn.STDEV.P(Table2[Sharpe Ratio])</f>
        <v>-0.61174729586875942</v>
      </c>
      <c r="AR5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8">
        <f>_xlfn.RANK.AVG(Table2[[#This Row],[1Y Return vs Nifty Z-Score]],Table2[1Y Return vs Nifty Z-Score])</f>
        <v>403</v>
      </c>
      <c r="AT518">
        <f>_xlfn.RANK.AVG(Table2[[#This Row],[6M Return vs Nifty Z-Score]],Table2[6M Return vs Nifty Z-Score])</f>
        <v>542</v>
      </c>
      <c r="AU518">
        <f>_xlfn.RANK.AVG(Table2[[#This Row],[Sharpe Ratio Z-Score]],Table2[Sharpe Ratio Z-Score])</f>
        <v>504</v>
      </c>
      <c r="AV518">
        <f>(Table2[[#This Row],[Rank 1Y]]+Table2[[#This Row],[Rank 6M]]+Table2[[#This Row],[Rank Sharpe]])/3</f>
        <v>483</v>
      </c>
    </row>
    <row r="519" spans="1:48" x14ac:dyDescent="0.3">
      <c r="A519" t="s">
        <v>304</v>
      </c>
      <c r="B519" t="s">
        <v>305</v>
      </c>
      <c r="C519" t="s">
        <v>10615</v>
      </c>
      <c r="D519" t="s">
        <v>51</v>
      </c>
      <c r="E519">
        <v>92933.414250479997</v>
      </c>
      <c r="F519">
        <v>2362.4499999999998</v>
      </c>
      <c r="G519">
        <v>1.18787703401498</v>
      </c>
      <c r="H519">
        <f>(Table2[[#This Row],[1Y Return vs Nifty]]-AVERAGE(Table2[1Y Return vs Nifty]))/_xlfn.STDEV.P(Table2[1Y Return vs Nifty])</f>
        <v>-0.47546135752841701</v>
      </c>
      <c r="I519">
        <v>8.3666805380993292</v>
      </c>
      <c r="J519">
        <f>(Table2[[#This Row],[1M Return vs Nifty]]-AVERAGE(Table2[1M Return vs Nifty]))/_xlfn.STDEV.P(Table2[1M Return vs Nifty])</f>
        <v>0.48980658685945844</v>
      </c>
      <c r="K519">
        <v>-2.07726212290566</v>
      </c>
      <c r="L519">
        <f>(Table2[[#This Row],[6M Return vs Nifty]]-AVERAGE(Table2[6M Return vs Nifty]))/_xlfn.STDEV.P(Table2[6M Return vs Nifty])</f>
        <v>-0.33075298331064917</v>
      </c>
      <c r="M519">
        <v>3.4787851021436298</v>
      </c>
      <c r="N519">
        <f>(Table2[[#This Row],[1W Return vs Nifty]]-AVERAGE(Table2[1W Return vs Nifty]))/_xlfn.STDEV.P(Table2[1W Return vs Nifty])</f>
        <v>0.14521257171957414</v>
      </c>
      <c r="O519">
        <v>2204.4499999999998</v>
      </c>
      <c r="P519">
        <v>2165.6523618391002</v>
      </c>
      <c r="Q519">
        <v>2073.5056238760499</v>
      </c>
      <c r="R519">
        <v>70.290497921497504</v>
      </c>
      <c r="S519" s="2">
        <f>(Table2[[#This Row],[Close Price]]-Table2[[#This Row],[20D EMA]])/Table2[[#This Row],[20D EMA]]</f>
        <v>7.1673206468733708E-2</v>
      </c>
      <c r="T519" s="2">
        <f>(Table2[[#This Row],[Close Price]]-Table2[[#This Row],[50D EMA]])/Table2[[#This Row],[50D EMA]]</f>
        <v>9.0872220134988108E-2</v>
      </c>
      <c r="U519" s="2">
        <f>(Table2[[#This Row],[Close Price]]-Table2[[#This Row],[200D EMA]])/Table2[[#This Row],[200D EMA]]</f>
        <v>0.13935065948064315</v>
      </c>
      <c r="V519">
        <v>0.856642040325856</v>
      </c>
      <c r="W519">
        <v>2296.3000000000002</v>
      </c>
      <c r="X519">
        <v>2375.75</v>
      </c>
      <c r="Y519">
        <v>2270</v>
      </c>
      <c r="Z519">
        <v>2386.5500000000002</v>
      </c>
      <c r="AA519">
        <v>1901.05</v>
      </c>
      <c r="AB519">
        <v>2386.5500000000002</v>
      </c>
      <c r="AC519" s="2">
        <f>(Table2[[#This Row],[Close Price]]/Table2[[#This Row],[Day Low]])-1</f>
        <v>2.8807211601271421E-2</v>
      </c>
      <c r="AD519" s="2">
        <f>(Table2[[#This Row],[Day High]]/Table2[[#This Row],[Close Price]])-1</f>
        <v>5.6297487777519084E-3</v>
      </c>
      <c r="AE519" s="2">
        <f>(Table2[[#This Row],[Close Price]]/Table2[[#This Row],[Current Week Low]])-1</f>
        <v>4.0726872246696022E-2</v>
      </c>
      <c r="AF519" s="2">
        <f>(Table2[[#This Row],[Current Week High]]/Table2[[#This Row],[Close Price]])-1</f>
        <v>1.0201274101039326E-2</v>
      </c>
      <c r="AG519" s="2">
        <f>(Table2[[#This Row],[Close Price]]/Table2[[#This Row],[Current Month Low]])-1</f>
        <v>0.24270797717051096</v>
      </c>
      <c r="AH519" s="2">
        <f>(Table2[[#This Row],[Current Month High]]/Table2[[#This Row],[Close Price]])-1</f>
        <v>1.0201274101039326E-2</v>
      </c>
      <c r="AI519">
        <v>5.3990560646786303</v>
      </c>
      <c r="AJ519">
        <v>40.367190517215697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-7.0000000000000007E-2</v>
      </c>
      <c r="AM519" t="s">
        <v>10655</v>
      </c>
      <c r="AN519">
        <v>16.309999999999999</v>
      </c>
      <c r="AO519" t="s">
        <v>10656</v>
      </c>
      <c r="AQ519">
        <f>(Table2[[#This Row],[Sharpe Ratio]]-AVERAGE(Table2[Sharpe Ratio]))/_xlfn.STDEV.P(Table2[Sharpe Ratio])</f>
        <v>-0.76472241492382476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-0.93591759718385836</v>
      </c>
      <c r="AS519">
        <f>_xlfn.RANK.AVG(Table2[[#This Row],[1Y Return vs Nifty Z-Score]],Table2[1Y Return vs Nifty Z-Score])</f>
        <v>465</v>
      </c>
      <c r="AT519">
        <f>_xlfn.RANK.AVG(Table2[[#This Row],[6M Return vs Nifty Z-Score]],Table2[6M Return vs Nifty Z-Score])</f>
        <v>429</v>
      </c>
      <c r="AU519">
        <f>_xlfn.RANK.AVG(Table2[[#This Row],[Sharpe Ratio Z-Score]],Table2[Sharpe Ratio Z-Score])</f>
        <v>557.5</v>
      </c>
      <c r="AV519">
        <f>(Table2[[#This Row],[Rank 1Y]]+Table2[[#This Row],[Rank 6M]]+Table2[[#This Row],[Rank Sharpe]])/3</f>
        <v>483.83333333333331</v>
      </c>
    </row>
    <row r="520" spans="1:48" x14ac:dyDescent="0.3">
      <c r="A520" t="s">
        <v>70</v>
      </c>
      <c r="B520" t="s">
        <v>71</v>
      </c>
      <c r="C520" t="s">
        <v>10618</v>
      </c>
      <c r="D520" t="s">
        <v>72</v>
      </c>
      <c r="E520">
        <v>353292.04740350402</v>
      </c>
      <c r="F520">
        <v>3076.35</v>
      </c>
      <c r="G520">
        <v>-6.0843873325039404</v>
      </c>
      <c r="H520">
        <f>(Table2[[#This Row],[1Y Return vs Nifty]]-AVERAGE(Table2[1Y Return vs Nifty]))/_xlfn.STDEV.P(Table2[1Y Return vs Nifty])</f>
        <v>-0.58885519072186598</v>
      </c>
      <c r="I520">
        <v>1.2458484392639599</v>
      </c>
      <c r="J520">
        <f>(Table2[[#This Row],[1M Return vs Nifty]]-AVERAGE(Table2[1M Return vs Nifty]))/_xlfn.STDEV.P(Table2[1M Return vs Nifty])</f>
        <v>-0.12100394239303762</v>
      </c>
      <c r="K520">
        <v>-17.768924473551198</v>
      </c>
      <c r="L520">
        <f>(Table2[[#This Row],[6M Return vs Nifty]]-AVERAGE(Table2[6M Return vs Nifty]))/_xlfn.STDEV.P(Table2[6M Return vs Nifty])</f>
        <v>-0.86282235234065841</v>
      </c>
      <c r="M520">
        <v>-7.1138676662189093E-2</v>
      </c>
      <c r="N520">
        <f>(Table2[[#This Row],[1W Return vs Nifty]]-AVERAGE(Table2[1W Return vs Nifty]))/_xlfn.STDEV.P(Table2[1W Return vs Nifty])</f>
        <v>-0.63329512525891585</v>
      </c>
      <c r="O520">
        <v>3104.5</v>
      </c>
      <c r="P520">
        <v>3116.5642524484902</v>
      </c>
      <c r="Q520">
        <v>2999.8303234053901</v>
      </c>
      <c r="R520">
        <v>48.667594681681699</v>
      </c>
      <c r="S520" s="2">
        <f>(Table2[[#This Row],[Close Price]]-Table2[[#This Row],[20D EMA]])/Table2[[#This Row],[20D EMA]]</f>
        <v>-9.0674826864229636E-3</v>
      </c>
      <c r="T520" s="2">
        <f>(Table2[[#This Row],[Close Price]]-Table2[[#This Row],[50D EMA]])/Table2[[#This Row],[50D EMA]]</f>
        <v>-1.2903392707818045E-2</v>
      </c>
      <c r="U520" s="2">
        <f>(Table2[[#This Row],[Close Price]]-Table2[[#This Row],[200D EMA]])/Table2[[#This Row],[200D EMA]]</f>
        <v>2.5508001568483745E-2</v>
      </c>
      <c r="V520">
        <v>0.748339125697562</v>
      </c>
      <c r="W520">
        <v>3067.6</v>
      </c>
      <c r="X520">
        <v>3123</v>
      </c>
      <c r="Y520">
        <v>3058.85</v>
      </c>
      <c r="Z520">
        <v>3153.3</v>
      </c>
      <c r="AA520">
        <v>2996.3</v>
      </c>
      <c r="AB520">
        <v>3258</v>
      </c>
      <c r="AC520" s="2">
        <f>(Table2[[#This Row],[Close Price]]/Table2[[#This Row],[Day Low]])-1</f>
        <v>2.852392750032573E-3</v>
      </c>
      <c r="AD520" s="2">
        <f>(Table2[[#This Row],[Day High]]/Table2[[#This Row],[Close Price]])-1</f>
        <v>1.5164074308840148E-2</v>
      </c>
      <c r="AE520" s="2">
        <f>(Table2[[#This Row],[Close Price]]/Table2[[#This Row],[Current Week Low]])-1</f>
        <v>5.7211043365970049E-3</v>
      </c>
      <c r="AF520" s="2">
        <f>(Table2[[#This Row],[Current Week High]]/Table2[[#This Row],[Close Price]])-1</f>
        <v>2.5013408747379229E-2</v>
      </c>
      <c r="AG520" s="2">
        <f>(Table2[[#This Row],[Close Price]]/Table2[[#This Row],[Current Month Low]])-1</f>
        <v>2.6716283416213127E-2</v>
      </c>
      <c r="AH520" s="2">
        <f>(Table2[[#This Row],[Current Month High]]/Table2[[#This Row],[Close Price]])-1</f>
        <v>5.9047247549856241E-2</v>
      </c>
      <c r="AI520">
        <v>21.699416516326099</v>
      </c>
      <c r="AJ520">
        <v>43.620448179271698</v>
      </c>
      <c r="AK520" t="str">
        <f>IF(AND(Table2[[#This Row],[20D EMA]]&gt;Table2[[#This Row],[50D EMA]],Table2[[#This Row],[50D EMA]]&gt;Table2[[#This Row],[200D EMA]]),"Uptrend","Downtrend/NoTrend")</f>
        <v>Downtrend/NoTrend</v>
      </c>
      <c r="AL520">
        <v>-0.09</v>
      </c>
      <c r="AM520" t="s">
        <v>10655</v>
      </c>
      <c r="AN520">
        <v>0.12</v>
      </c>
      <c r="AO520" t="s">
        <v>10656</v>
      </c>
      <c r="AP520">
        <v>7.1335173312860004E-2</v>
      </c>
      <c r="AQ520">
        <f>(Table2[[#This Row],[Sharpe Ratio]]-AVERAGE(Table2[Sharpe Ratio]))/_xlfn.STDEV.P(Table2[Sharpe Ratio])</f>
        <v>5.6593409882772665E-2</v>
      </c>
      <c r="AR5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0">
        <f>_xlfn.RANK.AVG(Table2[[#This Row],[1Y Return vs Nifty Z-Score]],Table2[1Y Return vs Nifty Z-Score])</f>
        <v>516</v>
      </c>
      <c r="AT520">
        <f>_xlfn.RANK.AVG(Table2[[#This Row],[6M Return vs Nifty Z-Score]],Table2[6M Return vs Nifty Z-Score])</f>
        <v>602</v>
      </c>
      <c r="AU520">
        <f>_xlfn.RANK.AVG(Table2[[#This Row],[Sharpe Ratio Z-Score]],Table2[Sharpe Ratio Z-Score])</f>
        <v>334</v>
      </c>
      <c r="AV520">
        <f>(Table2[[#This Row],[Rank 1Y]]+Table2[[#This Row],[Rank 6M]]+Table2[[#This Row],[Rank Sharpe]])/3</f>
        <v>484</v>
      </c>
    </row>
    <row r="521" spans="1:48" x14ac:dyDescent="0.3">
      <c r="A521" t="s">
        <v>1359</v>
      </c>
      <c r="B521" t="s">
        <v>1360</v>
      </c>
      <c r="C521" t="s">
        <v>10611</v>
      </c>
      <c r="D521" t="s">
        <v>24</v>
      </c>
      <c r="E521">
        <v>8323.8917895630002</v>
      </c>
      <c r="F521">
        <v>223.23</v>
      </c>
      <c r="G521">
        <v>-30.205762266988199</v>
      </c>
      <c r="H521">
        <f>(Table2[[#This Row],[1Y Return vs Nifty]]-AVERAGE(Table2[1Y Return vs Nifty]))/_xlfn.STDEV.P(Table2[1Y Return vs Nifty])</f>
        <v>-0.96497121564394117</v>
      </c>
      <c r="I521">
        <v>-3.1442020363143599</v>
      </c>
      <c r="J521">
        <f>(Table2[[#This Row],[1M Return vs Nifty]]-AVERAGE(Table2[1M Return vs Nifty]))/_xlfn.STDEV.P(Table2[1M Return vs Nifty])</f>
        <v>-0.4975735647650818</v>
      </c>
      <c r="K521">
        <v>-19.0678174530732</v>
      </c>
      <c r="L521">
        <f>(Table2[[#This Row],[6M Return vs Nifty]]-AVERAGE(Table2[6M Return vs Nifty]))/_xlfn.STDEV.P(Table2[6M Return vs Nifty])</f>
        <v>-0.90686492428800525</v>
      </c>
      <c r="M521">
        <v>-0.44093982050352798</v>
      </c>
      <c r="N521">
        <f>(Table2[[#This Row],[1W Return vs Nifty]]-AVERAGE(Table2[1W Return vs Nifty]))/_xlfn.STDEV.P(Table2[1W Return vs Nifty])</f>
        <v>-0.71439349659599793</v>
      </c>
      <c r="O521">
        <v>221.91</v>
      </c>
      <c r="P521">
        <v>223.275367545644</v>
      </c>
      <c r="Q521">
        <v>221.92428015855501</v>
      </c>
      <c r="R521">
        <v>48.962748319147998</v>
      </c>
      <c r="S521" s="2">
        <f>(Table2[[#This Row],[Close Price]]-Table2[[#This Row],[20D EMA]])/Table2[[#This Row],[20D EMA]]</f>
        <v>5.9483574422062695E-3</v>
      </c>
      <c r="T521" s="2">
        <f>(Table2[[#This Row],[Close Price]]-Table2[[#This Row],[50D EMA]])/Table2[[#This Row],[50D EMA]]</f>
        <v>-2.0319100195742776E-4</v>
      </c>
      <c r="U521" s="2">
        <f>(Table2[[#This Row],[Close Price]]-Table2[[#This Row],[200D EMA]])/Table2[[#This Row],[200D EMA]]</f>
        <v>5.883627697303352E-3</v>
      </c>
      <c r="V521">
        <v>0.91110905529988795</v>
      </c>
      <c r="W521">
        <v>220.48</v>
      </c>
      <c r="X521">
        <v>223.69</v>
      </c>
      <c r="Y521">
        <v>216.45</v>
      </c>
      <c r="Z521">
        <v>223.9</v>
      </c>
      <c r="AA521">
        <v>214</v>
      </c>
      <c r="AB521">
        <v>240.05</v>
      </c>
      <c r="AC521" s="2">
        <f>(Table2[[#This Row],[Close Price]]/Table2[[#This Row],[Day Low]])-1</f>
        <v>1.2472786647314882E-2</v>
      </c>
      <c r="AD521" s="2">
        <f>(Table2[[#This Row],[Day High]]/Table2[[#This Row],[Close Price]])-1</f>
        <v>2.0606549298929355E-3</v>
      </c>
      <c r="AE521" s="2">
        <f>(Table2[[#This Row],[Close Price]]/Table2[[#This Row],[Current Week Low]])-1</f>
        <v>3.1323631323631362E-2</v>
      </c>
      <c r="AF521" s="2">
        <f>(Table2[[#This Row],[Current Week High]]/Table2[[#This Row],[Close Price]])-1</f>
        <v>3.0013887022355412E-3</v>
      </c>
      <c r="AG521" s="2">
        <f>(Table2[[#This Row],[Close Price]]/Table2[[#This Row],[Current Month Low]])-1</f>
        <v>4.3130841121495234E-2</v>
      </c>
      <c r="AH521" s="2">
        <f>(Table2[[#This Row],[Current Month High]]/Table2[[#This Row],[Close Price]])-1</f>
        <v>7.5348295479998217E-2</v>
      </c>
      <c r="AI521">
        <v>28.365363078439199</v>
      </c>
      <c r="AJ521">
        <v>16.265624999999901</v>
      </c>
      <c r="AK521" t="str">
        <f>IF(AND(Table2[[#This Row],[20D EMA]]&gt;Table2[[#This Row],[50D EMA]],Table2[[#This Row],[50D EMA]]&gt;Table2[[#This Row],[200D EMA]]),"Uptrend","Downtrend/NoTrend")</f>
        <v>Downtrend/NoTrend</v>
      </c>
      <c r="AL521">
        <v>0.02</v>
      </c>
      <c r="AM521" t="s">
        <v>10656</v>
      </c>
      <c r="AN521">
        <v>2.65</v>
      </c>
      <c r="AO521" t="s">
        <v>10656</v>
      </c>
      <c r="AP521">
        <v>0.12892849271100601</v>
      </c>
      <c r="AQ521">
        <f>(Table2[[#This Row],[Sharpe Ratio]]-AVERAGE(Table2[Sharpe Ratio]))/_xlfn.STDEV.P(Table2[Sharpe Ratio])</f>
        <v>0.71969272580341737</v>
      </c>
      <c r="AR5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1">
        <f>_xlfn.RANK.AVG(Table2[[#This Row],[1Y Return vs Nifty Z-Score]],Table2[1Y Return vs Nifty Z-Score])</f>
        <v>656</v>
      </c>
      <c r="AT521">
        <f>_xlfn.RANK.AVG(Table2[[#This Row],[6M Return vs Nifty Z-Score]],Table2[6M Return vs Nifty Z-Score])</f>
        <v>621</v>
      </c>
      <c r="AU521">
        <f>_xlfn.RANK.AVG(Table2[[#This Row],[Sharpe Ratio Z-Score]],Table2[Sharpe Ratio Z-Score])</f>
        <v>176</v>
      </c>
      <c r="AV521">
        <f>(Table2[[#This Row],[Rank 1Y]]+Table2[[#This Row],[Rank 6M]]+Table2[[#This Row],[Rank Sharpe]])/3</f>
        <v>484.33333333333331</v>
      </c>
    </row>
    <row r="522" spans="1:48" x14ac:dyDescent="0.3">
      <c r="A522" t="s">
        <v>1683</v>
      </c>
      <c r="B522" t="s">
        <v>1684</v>
      </c>
      <c r="C522" t="s">
        <v>10616</v>
      </c>
      <c r="D522" t="s">
        <v>198</v>
      </c>
      <c r="E522">
        <v>5062.2433682649998</v>
      </c>
      <c r="F522">
        <v>127.1</v>
      </c>
      <c r="G522">
        <v>-10.2514374198563</v>
      </c>
      <c r="H522">
        <f>(Table2[[#This Row],[1Y Return vs Nifty]]-AVERAGE(Table2[1Y Return vs Nifty]))/_xlfn.STDEV.P(Table2[1Y Return vs Nifty])</f>
        <v>-0.65383052147158738</v>
      </c>
      <c r="I522">
        <v>0.195717434280997</v>
      </c>
      <c r="J522">
        <f>(Table2[[#This Row],[1M Return vs Nifty]]-AVERAGE(Table2[1M Return vs Nifty]))/_xlfn.STDEV.P(Table2[1M Return vs Nifty])</f>
        <v>-0.21108204928211971</v>
      </c>
      <c r="K522">
        <v>-1.7087707147447799</v>
      </c>
      <c r="L522">
        <f>(Table2[[#This Row],[6M Return vs Nifty]]-AVERAGE(Table2[6M Return vs Nifty]))/_xlfn.STDEV.P(Table2[6M Return vs Nifty])</f>
        <v>-0.3182582592558027</v>
      </c>
      <c r="M522">
        <v>-1.03863675638366</v>
      </c>
      <c r="N522">
        <f>(Table2[[#This Row],[1W Return vs Nifty]]-AVERAGE(Table2[1W Return vs Nifty]))/_xlfn.STDEV.P(Table2[1W Return vs Nifty])</f>
        <v>-0.84547001937127597</v>
      </c>
      <c r="O522">
        <v>128.91</v>
      </c>
      <c r="P522">
        <v>129.019009309968</v>
      </c>
      <c r="Q522">
        <v>123.92207384581</v>
      </c>
      <c r="R522">
        <v>43.216865384905603</v>
      </c>
      <c r="S522" s="2">
        <f>(Table2[[#This Row],[Close Price]]-Table2[[#This Row],[20D EMA]])/Table2[[#This Row],[20D EMA]]</f>
        <v>-1.4040803661469261E-2</v>
      </c>
      <c r="T522" s="2">
        <f>(Table2[[#This Row],[Close Price]]-Table2[[#This Row],[50D EMA]])/Table2[[#This Row],[50D EMA]]</f>
        <v>-1.4873849367092773E-2</v>
      </c>
      <c r="U522" s="2">
        <f>(Table2[[#This Row],[Close Price]]-Table2[[#This Row],[200D EMA]])/Table2[[#This Row],[200D EMA]]</f>
        <v>2.5644552706115323E-2</v>
      </c>
      <c r="V522">
        <v>0.50635196745352495</v>
      </c>
      <c r="W522">
        <v>126.5</v>
      </c>
      <c r="X522">
        <v>127.84</v>
      </c>
      <c r="Y522">
        <v>126</v>
      </c>
      <c r="Z522">
        <v>128.99</v>
      </c>
      <c r="AA522">
        <v>124.1</v>
      </c>
      <c r="AB522">
        <v>148.4</v>
      </c>
      <c r="AC522" s="2">
        <f>(Table2[[#This Row],[Close Price]]/Table2[[#This Row],[Day Low]])-1</f>
        <v>4.7430830039525418E-3</v>
      </c>
      <c r="AD522" s="2">
        <f>(Table2[[#This Row],[Day High]]/Table2[[#This Row],[Close Price]])-1</f>
        <v>5.8221872541306396E-3</v>
      </c>
      <c r="AE522" s="2">
        <f>(Table2[[#This Row],[Close Price]]/Table2[[#This Row],[Current Week Low]])-1</f>
        <v>8.7301587301586991E-3</v>
      </c>
      <c r="AF522" s="2">
        <f>(Table2[[#This Row],[Current Week High]]/Table2[[#This Row],[Close Price]])-1</f>
        <v>1.4870180959874135E-2</v>
      </c>
      <c r="AG522" s="2">
        <f>(Table2[[#This Row],[Close Price]]/Table2[[#This Row],[Current Month Low]])-1</f>
        <v>2.4174053182917099E-2</v>
      </c>
      <c r="AH522" s="2">
        <f>(Table2[[#This Row],[Current Month High]]/Table2[[#This Row],[Close Price]])-1</f>
        <v>0.16758457907159729</v>
      </c>
      <c r="AI522">
        <v>17.749803304484601</v>
      </c>
      <c r="AJ522">
        <v>24.181729360039</v>
      </c>
      <c r="AK522" t="str">
        <f>IF(AND(Table2[[#This Row],[20D EMA]]&gt;Table2[[#This Row],[50D EMA]],Table2[[#This Row],[50D EMA]]&gt;Table2[[#This Row],[200D EMA]]),"Uptrend","Downtrend/NoTrend")</f>
        <v>Downtrend/NoTrend</v>
      </c>
      <c r="AL522">
        <v>0.01</v>
      </c>
      <c r="AM522" t="s">
        <v>10656</v>
      </c>
      <c r="AN522">
        <v>-0.62</v>
      </c>
      <c r="AO522" t="s">
        <v>10655</v>
      </c>
      <c r="AP522">
        <v>2.0193654250597999E-2</v>
      </c>
      <c r="AQ522">
        <f>(Table2[[#This Row],[Sharpe Ratio]]-AVERAGE(Table2[Sharpe Ratio]))/_xlfn.STDEV.P(Table2[Sharpe Ratio])</f>
        <v>-0.53222325600330933</v>
      </c>
      <c r="AR5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2">
        <f>_xlfn.RANK.AVG(Table2[[#This Row],[1Y Return vs Nifty Z-Score]],Table2[1Y Return vs Nifty Z-Score])</f>
        <v>548</v>
      </c>
      <c r="AT522">
        <f>_xlfn.RANK.AVG(Table2[[#This Row],[6M Return vs Nifty Z-Score]],Table2[6M Return vs Nifty Z-Score])</f>
        <v>422</v>
      </c>
      <c r="AU522">
        <f>_xlfn.RANK.AVG(Table2[[#This Row],[Sharpe Ratio Z-Score]],Table2[Sharpe Ratio Z-Score])</f>
        <v>484</v>
      </c>
      <c r="AV522">
        <f>(Table2[[#This Row],[Rank 1Y]]+Table2[[#This Row],[Rank 6M]]+Table2[[#This Row],[Rank Sharpe]])/3</f>
        <v>484.66666666666669</v>
      </c>
    </row>
    <row r="523" spans="1:48" x14ac:dyDescent="0.3">
      <c r="A523" t="s">
        <v>68</v>
      </c>
      <c r="B523" t="s">
        <v>69</v>
      </c>
      <c r="C523" t="s">
        <v>10611</v>
      </c>
      <c r="D523" t="s">
        <v>24</v>
      </c>
      <c r="E523">
        <v>361726.98530917999</v>
      </c>
      <c r="F523">
        <v>1165.95</v>
      </c>
      <c r="G523">
        <v>-8.5992209017004093</v>
      </c>
      <c r="H523">
        <f>(Table2[[#This Row],[1Y Return vs Nifty]]-AVERAGE(Table2[1Y Return vs Nifty]))/_xlfn.STDEV.P(Table2[1Y Return vs Nifty])</f>
        <v>-0.62806809661781238</v>
      </c>
      <c r="I523">
        <v>-10.5110796782816</v>
      </c>
      <c r="J523">
        <f>(Table2[[#This Row],[1M Return vs Nifty]]-AVERAGE(Table2[1M Return vs Nifty]))/_xlfn.STDEV.P(Table2[1M Return vs Nifty])</f>
        <v>-1.1294893814804259</v>
      </c>
      <c r="K523">
        <v>-5.4473561628488101</v>
      </c>
      <c r="L523">
        <f>(Table2[[#This Row],[6M Return vs Nifty]]-AVERAGE(Table2[6M Return vs Nifty]))/_xlfn.STDEV.P(Table2[6M Return vs Nifty])</f>
        <v>-0.44502537646666035</v>
      </c>
      <c r="M523">
        <v>-0.21737319872507599</v>
      </c>
      <c r="N523">
        <f>(Table2[[#This Row],[1W Return vs Nifty]]-AVERAGE(Table2[1W Return vs Nifty]))/_xlfn.STDEV.P(Table2[1W Return vs Nifty])</f>
        <v>-0.66536474367427945</v>
      </c>
      <c r="O523">
        <v>1173.97</v>
      </c>
      <c r="P523">
        <v>1189.06243384394</v>
      </c>
      <c r="Q523">
        <v>1123.7273209365501</v>
      </c>
      <c r="R523">
        <v>52.051340900063899</v>
      </c>
      <c r="S523" s="2">
        <f>(Table2[[#This Row],[Close Price]]-Table2[[#This Row],[20D EMA]])/Table2[[#This Row],[20D EMA]]</f>
        <v>-6.8315203966029638E-3</v>
      </c>
      <c r="T523" s="2">
        <f>(Table2[[#This Row],[Close Price]]-Table2[[#This Row],[50D EMA]])/Table2[[#This Row],[50D EMA]]</f>
        <v>-1.9437527573067156E-2</v>
      </c>
      <c r="U523" s="2">
        <f>(Table2[[#This Row],[Close Price]]-Table2[[#This Row],[200D EMA]])/Table2[[#This Row],[200D EMA]]</f>
        <v>3.757377637509092E-2</v>
      </c>
      <c r="V523">
        <v>0.618204043635455</v>
      </c>
      <c r="W523">
        <v>1163.5</v>
      </c>
      <c r="X523">
        <v>1173.95</v>
      </c>
      <c r="Y523">
        <v>1150.2</v>
      </c>
      <c r="Z523">
        <v>1181</v>
      </c>
      <c r="AA523">
        <v>1123.0999999999999</v>
      </c>
      <c r="AB523">
        <v>1181</v>
      </c>
      <c r="AC523" s="2">
        <f>(Table2[[#This Row],[Close Price]]/Table2[[#This Row],[Day Low]])-1</f>
        <v>2.1057155135368877E-3</v>
      </c>
      <c r="AD523" s="2">
        <f>(Table2[[#This Row],[Day High]]/Table2[[#This Row],[Close Price]])-1</f>
        <v>6.8613576911531471E-3</v>
      </c>
      <c r="AE523" s="2">
        <f>(Table2[[#This Row],[Close Price]]/Table2[[#This Row],[Current Week Low]])-1</f>
        <v>1.3693270735524177E-2</v>
      </c>
      <c r="AF523" s="2">
        <f>(Table2[[#This Row],[Current Week High]]/Table2[[#This Row],[Close Price]])-1</f>
        <v>1.2907929156481757E-2</v>
      </c>
      <c r="AG523" s="2">
        <f>(Table2[[#This Row],[Close Price]]/Table2[[#This Row],[Current Month Low]])-1</f>
        <v>3.8153325616597122E-2</v>
      </c>
      <c r="AH523" s="2">
        <f>(Table2[[#This Row],[Current Month High]]/Table2[[#This Row],[Close Price]])-1</f>
        <v>1.2907929156481757E-2</v>
      </c>
      <c r="AI523">
        <v>14.897722886916201</v>
      </c>
      <c r="AJ523">
        <v>22.550977506832002</v>
      </c>
      <c r="AK523" t="str">
        <f>IF(AND(Table2[[#This Row],[20D EMA]]&gt;Table2[[#This Row],[50D EMA]],Table2[[#This Row],[50D EMA]]&gt;Table2[[#This Row],[200D EMA]]),"Uptrend","Downtrend/NoTrend")</f>
        <v>Downtrend/NoTrend</v>
      </c>
      <c r="AL523">
        <v>-0.05</v>
      </c>
      <c r="AM523" t="s">
        <v>10655</v>
      </c>
      <c r="AN523">
        <v>3.54</v>
      </c>
      <c r="AO523" t="s">
        <v>10656</v>
      </c>
      <c r="AP523">
        <v>3.1732105936940001E-2</v>
      </c>
      <c r="AQ523">
        <f>(Table2[[#This Row],[Sharpe Ratio]]-AVERAGE(Table2[Sharpe Ratio]))/_xlfn.STDEV.P(Table2[Sharpe Ratio])</f>
        <v>-0.3993755663762536</v>
      </c>
      <c r="AR5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3">
        <f>_xlfn.RANK.AVG(Table2[[#This Row],[1Y Return vs Nifty Z-Score]],Table2[1Y Return vs Nifty Z-Score])</f>
        <v>535</v>
      </c>
      <c r="AT523">
        <f>_xlfn.RANK.AVG(Table2[[#This Row],[6M Return vs Nifty Z-Score]],Table2[6M Return vs Nifty Z-Score])</f>
        <v>471</v>
      </c>
      <c r="AU523">
        <f>_xlfn.RANK.AVG(Table2[[#This Row],[Sharpe Ratio Z-Score]],Table2[Sharpe Ratio Z-Score])</f>
        <v>449</v>
      </c>
      <c r="AV523">
        <f>(Table2[[#This Row],[Rank 1Y]]+Table2[[#This Row],[Rank 6M]]+Table2[[#This Row],[Rank Sharpe]])/3</f>
        <v>485</v>
      </c>
    </row>
    <row r="524" spans="1:48" x14ac:dyDescent="0.3">
      <c r="A524" t="s">
        <v>537</v>
      </c>
      <c r="B524" t="s">
        <v>538</v>
      </c>
      <c r="C524" t="s">
        <v>10611</v>
      </c>
      <c r="D524" t="s">
        <v>54</v>
      </c>
      <c r="E524">
        <v>38723.750757239999</v>
      </c>
      <c r="F524">
        <v>305</v>
      </c>
      <c r="G524">
        <v>-25.333008819481201</v>
      </c>
      <c r="H524">
        <f>(Table2[[#This Row],[1Y Return vs Nifty]]-AVERAGE(Table2[1Y Return vs Nifty]))/_xlfn.STDEV.P(Table2[1Y Return vs Nifty])</f>
        <v>-0.88899210325588296</v>
      </c>
      <c r="I524">
        <v>5.5861226552683698</v>
      </c>
      <c r="J524">
        <f>(Table2[[#This Row],[1M Return vs Nifty]]-AVERAGE(Table2[1M Return vs Nifty]))/_xlfn.STDEV.P(Table2[1M Return vs Nifty])</f>
        <v>0.25129597342890797</v>
      </c>
      <c r="K524">
        <v>-7.6387308382532799</v>
      </c>
      <c r="L524">
        <f>(Table2[[#This Row],[6M Return vs Nifty]]-AVERAGE(Table2[6M Return vs Nifty]))/_xlfn.STDEV.P(Table2[6M Return vs Nifty])</f>
        <v>-0.51933001767013565</v>
      </c>
      <c r="M524">
        <v>6.8929278485327101</v>
      </c>
      <c r="N524">
        <f>(Table2[[#This Row],[1W Return vs Nifty]]-AVERAGE(Table2[1W Return vs Nifty]))/_xlfn.STDEV.P(Table2[1W Return vs Nifty])</f>
        <v>0.89394312827853761</v>
      </c>
      <c r="O524">
        <v>300.37</v>
      </c>
      <c r="P524">
        <v>296.23036752949997</v>
      </c>
      <c r="Q524">
        <v>285.08992671000499</v>
      </c>
      <c r="R524">
        <v>70.028184656263093</v>
      </c>
      <c r="S524" s="2">
        <f>(Table2[[#This Row],[Close Price]]-Table2[[#This Row],[20D EMA]])/Table2[[#This Row],[20D EMA]]</f>
        <v>1.5414322335785848E-2</v>
      </c>
      <c r="T524" s="2">
        <f>(Table2[[#This Row],[Close Price]]-Table2[[#This Row],[50D EMA]])/Table2[[#This Row],[50D EMA]]</f>
        <v>2.9604096783314115E-2</v>
      </c>
      <c r="U524" s="2">
        <f>(Table2[[#This Row],[Close Price]]-Table2[[#This Row],[200D EMA]])/Table2[[#This Row],[200D EMA]]</f>
        <v>6.9837870175776667E-2</v>
      </c>
      <c r="V524">
        <v>0.70844998475967902</v>
      </c>
      <c r="W524">
        <v>303.75</v>
      </c>
      <c r="X524">
        <v>314</v>
      </c>
      <c r="Y524">
        <v>293.5</v>
      </c>
      <c r="Z524">
        <v>319.45</v>
      </c>
      <c r="AA524">
        <v>286</v>
      </c>
      <c r="AB524">
        <v>319.45</v>
      </c>
      <c r="AC524" s="2">
        <f>(Table2[[#This Row],[Close Price]]/Table2[[#This Row],[Day Low]])-1</f>
        <v>4.115226337448652E-3</v>
      </c>
      <c r="AD524" s="2">
        <f>(Table2[[#This Row],[Day High]]/Table2[[#This Row],[Close Price]])-1</f>
        <v>2.9508196721311553E-2</v>
      </c>
      <c r="AE524" s="2">
        <f>(Table2[[#This Row],[Close Price]]/Table2[[#This Row],[Current Week Low]])-1</f>
        <v>3.918228279386704E-2</v>
      </c>
      <c r="AF524" s="2">
        <f>(Table2[[#This Row],[Current Week High]]/Table2[[#This Row],[Close Price]])-1</f>
        <v>4.7377049180327813E-2</v>
      </c>
      <c r="AG524" s="2">
        <f>(Table2[[#This Row],[Close Price]]/Table2[[#This Row],[Current Month Low]])-1</f>
        <v>6.643356643356646E-2</v>
      </c>
      <c r="AH524" s="2">
        <f>(Table2[[#This Row],[Current Month High]]/Table2[[#This Row],[Close Price]])-1</f>
        <v>4.7377049180327813E-2</v>
      </c>
      <c r="AI524">
        <v>4.7377049180327804</v>
      </c>
      <c r="AJ524">
        <v>28.502211923319901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0.05</v>
      </c>
      <c r="AM524" t="s">
        <v>10656</v>
      </c>
      <c r="AN524">
        <v>4.04</v>
      </c>
      <c r="AO524" t="s">
        <v>10656</v>
      </c>
      <c r="AP524">
        <v>7.5690210348130005E-2</v>
      </c>
      <c r="AQ524">
        <f>(Table2[[#This Row],[Sharpe Ratio]]-AVERAGE(Table2[Sharpe Ratio]))/_xlfn.STDEV.P(Table2[Sharpe Ratio])</f>
        <v>0.10673502542211892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-0.15634799379645414</v>
      </c>
      <c r="AS524">
        <f>_xlfn.RANK.AVG(Table2[[#This Row],[1Y Return vs Nifty Z-Score]],Table2[1Y Return vs Nifty Z-Score])</f>
        <v>634</v>
      </c>
      <c r="AT524">
        <f>_xlfn.RANK.AVG(Table2[[#This Row],[6M Return vs Nifty Z-Score]],Table2[6M Return vs Nifty Z-Score])</f>
        <v>503</v>
      </c>
      <c r="AU524">
        <f>_xlfn.RANK.AVG(Table2[[#This Row],[Sharpe Ratio Z-Score]],Table2[Sharpe Ratio Z-Score])</f>
        <v>318</v>
      </c>
      <c r="AV524">
        <f>(Table2[[#This Row],[Rank 1Y]]+Table2[[#This Row],[Rank 6M]]+Table2[[#This Row],[Rank Sharpe]])/3</f>
        <v>485</v>
      </c>
    </row>
    <row r="525" spans="1:48" x14ac:dyDescent="0.3">
      <c r="A525" t="s">
        <v>432</v>
      </c>
      <c r="B525" t="s">
        <v>433</v>
      </c>
      <c r="C525" t="s">
        <v>10611</v>
      </c>
      <c r="D525" t="s">
        <v>34</v>
      </c>
      <c r="E525">
        <v>55078.175842867997</v>
      </c>
      <c r="F525">
        <v>120.56</v>
      </c>
      <c r="G525">
        <v>6.9638667117847097</v>
      </c>
      <c r="H525">
        <f>(Table2[[#This Row],[1Y Return vs Nifty]]-AVERAGE(Table2[1Y Return vs Nifty]))/_xlfn.STDEV.P(Table2[1Y Return vs Nifty])</f>
        <v>-0.38539840367548656</v>
      </c>
      <c r="I525">
        <v>-2.1604087869823898</v>
      </c>
      <c r="J525">
        <f>(Table2[[#This Row],[1M Return vs Nifty]]-AVERAGE(Table2[1M Return vs Nifty]))/_xlfn.STDEV.P(Table2[1M Return vs Nifty])</f>
        <v>-0.4131857759562747</v>
      </c>
      <c r="K525">
        <v>-23.655604784340898</v>
      </c>
      <c r="L525">
        <f>(Table2[[#This Row],[6M Return vs Nifty]]-AVERAGE(Table2[6M Return vs Nifty]))/_xlfn.STDEV.P(Table2[6M Return vs Nifty])</f>
        <v>-1.062426588568339</v>
      </c>
      <c r="M525">
        <v>2.9555477497652598</v>
      </c>
      <c r="N525">
        <f>(Table2[[#This Row],[1W Return vs Nifty]]-AVERAGE(Table2[1W Return vs Nifty]))/_xlfn.STDEV.P(Table2[1W Return vs Nifty])</f>
        <v>3.04652330287596E-2</v>
      </c>
      <c r="O525">
        <v>119.77</v>
      </c>
      <c r="P525">
        <v>122.00482746564001</v>
      </c>
      <c r="Q525">
        <v>120.962240930215</v>
      </c>
      <c r="R525">
        <v>60.448103183229797</v>
      </c>
      <c r="S525" s="2">
        <f>(Table2[[#This Row],[Close Price]]-Table2[[#This Row],[20D EMA]])/Table2[[#This Row],[20D EMA]]</f>
        <v>6.595975619938267E-3</v>
      </c>
      <c r="T525" s="2">
        <f>(Table2[[#This Row],[Close Price]]-Table2[[#This Row],[50D EMA]])/Table2[[#This Row],[50D EMA]]</f>
        <v>-1.1842379483278292E-2</v>
      </c>
      <c r="U525" s="2">
        <f>(Table2[[#This Row],[Close Price]]-Table2[[#This Row],[200D EMA]])/Table2[[#This Row],[200D EMA]]</f>
        <v>-3.3253429096693076E-3</v>
      </c>
      <c r="V525">
        <v>0.42250383794478402</v>
      </c>
      <c r="W525">
        <v>120.09</v>
      </c>
      <c r="X525">
        <v>121.5</v>
      </c>
      <c r="Y525">
        <v>116.69</v>
      </c>
      <c r="Z525">
        <v>121.5</v>
      </c>
      <c r="AA525">
        <v>114</v>
      </c>
      <c r="AB525">
        <v>128.19999999999999</v>
      </c>
      <c r="AC525" s="2">
        <f>(Table2[[#This Row],[Close Price]]/Table2[[#This Row],[Day Low]])-1</f>
        <v>3.9137313681405494E-3</v>
      </c>
      <c r="AD525" s="2">
        <f>(Table2[[#This Row],[Day High]]/Table2[[#This Row],[Close Price]])-1</f>
        <v>7.7969475779695596E-3</v>
      </c>
      <c r="AE525" s="2">
        <f>(Table2[[#This Row],[Close Price]]/Table2[[#This Row],[Current Week Low]])-1</f>
        <v>3.316479561230623E-2</v>
      </c>
      <c r="AF525" s="2">
        <f>(Table2[[#This Row],[Current Week High]]/Table2[[#This Row],[Close Price]])-1</f>
        <v>7.7969475779695596E-3</v>
      </c>
      <c r="AG525" s="2">
        <f>(Table2[[#This Row],[Close Price]]/Table2[[#This Row],[Current Month Low]])-1</f>
        <v>5.7543859649122897E-2</v>
      </c>
      <c r="AH525" s="2">
        <f>(Table2[[#This Row],[Current Month High]]/Table2[[#This Row],[Close Price]])-1</f>
        <v>6.3370935633709324E-2</v>
      </c>
      <c r="AI525">
        <v>31.013603185135999</v>
      </c>
      <c r="AJ525">
        <v>41.419354838709602</v>
      </c>
      <c r="AK525" t="str">
        <f>IF(AND(Table2[[#This Row],[20D EMA]]&gt;Table2[[#This Row],[50D EMA]],Table2[[#This Row],[50D EMA]]&gt;Table2[[#This Row],[200D EMA]]),"Uptrend","Downtrend/NoTrend")</f>
        <v>Downtrend/NoTrend</v>
      </c>
      <c r="AL525">
        <v>-0.05</v>
      </c>
      <c r="AM525" t="s">
        <v>10655</v>
      </c>
      <c r="AN525">
        <v>1.37</v>
      </c>
      <c r="AO525" t="s">
        <v>10656</v>
      </c>
      <c r="AP525">
        <v>5.4759068831721998E-2</v>
      </c>
      <c r="AQ525">
        <f>(Table2[[#This Row],[Sharpe Ratio]]-AVERAGE(Table2[Sharpe Ratio]))/_xlfn.STDEV.P(Table2[Sharpe Ratio])</f>
        <v>-0.13425517562913614</v>
      </c>
      <c r="AR5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5">
        <f>_xlfn.RANK.AVG(Table2[[#This Row],[1Y Return vs Nifty Z-Score]],Table2[1Y Return vs Nifty Z-Score])</f>
        <v>417</v>
      </c>
      <c r="AT525">
        <f>_xlfn.RANK.AVG(Table2[[#This Row],[6M Return vs Nifty Z-Score]],Table2[6M Return vs Nifty Z-Score])</f>
        <v>665</v>
      </c>
      <c r="AU525">
        <f>_xlfn.RANK.AVG(Table2[[#This Row],[Sharpe Ratio Z-Score]],Table2[Sharpe Ratio Z-Score])</f>
        <v>377</v>
      </c>
      <c r="AV525">
        <f>(Table2[[#This Row],[Rank 1Y]]+Table2[[#This Row],[Rank 6M]]+Table2[[#This Row],[Rank Sharpe]])/3</f>
        <v>486.33333333333331</v>
      </c>
    </row>
    <row r="526" spans="1:48" x14ac:dyDescent="0.3">
      <c r="A526" t="s">
        <v>758</v>
      </c>
      <c r="B526" t="s">
        <v>759</v>
      </c>
      <c r="C526" t="s">
        <v>10619</v>
      </c>
      <c r="D526" t="s">
        <v>491</v>
      </c>
      <c r="E526">
        <v>21880.057703041999</v>
      </c>
      <c r="F526">
        <v>184.92</v>
      </c>
      <c r="G526">
        <v>-32.8583724569433</v>
      </c>
      <c r="H526">
        <f>(Table2[[#This Row],[1Y Return vs Nifty]]-AVERAGE(Table2[1Y Return vs Nifty]))/_xlfn.STDEV.P(Table2[1Y Return vs Nifty])</f>
        <v>-1.006332423411886</v>
      </c>
      <c r="I526">
        <v>3.5350082230764901</v>
      </c>
      <c r="J526">
        <f>(Table2[[#This Row],[1M Return vs Nifty]]-AVERAGE(Table2[1M Return vs Nifty]))/_xlfn.STDEV.P(Table2[1M Return vs Nifty])</f>
        <v>7.5355539151646916E-2</v>
      </c>
      <c r="K526">
        <v>3.1407631003062799</v>
      </c>
      <c r="L526">
        <f>(Table2[[#This Row],[6M Return vs Nifty]]-AVERAGE(Table2[6M Return vs Nifty]))/_xlfn.STDEV.P(Table2[6M Return vs Nifty])</f>
        <v>-0.15382135388498577</v>
      </c>
      <c r="M526">
        <v>4.9269329865140001</v>
      </c>
      <c r="N526">
        <f>(Table2[[#This Row],[1W Return vs Nifty]]-AVERAGE(Table2[1W Return vs Nifty]))/_xlfn.STDEV.P(Table2[1W Return vs Nifty])</f>
        <v>0.46279524238883024</v>
      </c>
      <c r="O526">
        <v>174.98</v>
      </c>
      <c r="P526">
        <v>172.04492254978399</v>
      </c>
      <c r="Q526">
        <v>171.219809863287</v>
      </c>
      <c r="R526">
        <v>70.333134996265898</v>
      </c>
      <c r="S526" s="2">
        <f>(Table2[[#This Row],[Close Price]]-Table2[[#This Row],[20D EMA]])/Table2[[#This Row],[20D EMA]]</f>
        <v>5.6806492170533768E-2</v>
      </c>
      <c r="T526" s="2">
        <f>(Table2[[#This Row],[Close Price]]-Table2[[#This Row],[50D EMA]])/Table2[[#This Row],[50D EMA]]</f>
        <v>7.4835556082687563E-2</v>
      </c>
      <c r="U526" s="2">
        <f>(Table2[[#This Row],[Close Price]]-Table2[[#This Row],[200D EMA]])/Table2[[#This Row],[200D EMA]]</f>
        <v>8.0015216391445071E-2</v>
      </c>
      <c r="V526">
        <v>1.3371932100895301</v>
      </c>
      <c r="W526">
        <v>181.45</v>
      </c>
      <c r="X526">
        <v>191.33</v>
      </c>
      <c r="Y526">
        <v>169.1</v>
      </c>
      <c r="Z526">
        <v>191.33</v>
      </c>
      <c r="AA526">
        <v>165.66</v>
      </c>
      <c r="AB526">
        <v>191.33</v>
      </c>
      <c r="AC526" s="2">
        <f>(Table2[[#This Row],[Close Price]]/Table2[[#This Row],[Day Low]])-1</f>
        <v>1.9123725544227144E-2</v>
      </c>
      <c r="AD526" s="2">
        <f>(Table2[[#This Row],[Day High]]/Table2[[#This Row],[Close Price]])-1</f>
        <v>3.4663638330088897E-2</v>
      </c>
      <c r="AE526" s="2">
        <f>(Table2[[#This Row],[Close Price]]/Table2[[#This Row],[Current Week Low]])-1</f>
        <v>9.3554109994086199E-2</v>
      </c>
      <c r="AF526" s="2">
        <f>(Table2[[#This Row],[Current Week High]]/Table2[[#This Row],[Close Price]])-1</f>
        <v>3.4663638330088897E-2</v>
      </c>
      <c r="AG526" s="2">
        <f>(Table2[[#This Row],[Close Price]]/Table2[[#This Row],[Current Month Low]])-1</f>
        <v>0.11626222383194484</v>
      </c>
      <c r="AH526" s="2">
        <f>(Table2[[#This Row],[Current Month High]]/Table2[[#This Row],[Close Price]])-1</f>
        <v>3.4663638330088897E-2</v>
      </c>
      <c r="AI526">
        <v>23.0261734804239</v>
      </c>
      <c r="AJ526">
        <v>29.9964850615114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0.08</v>
      </c>
      <c r="AM526" t="s">
        <v>10656</v>
      </c>
      <c r="AN526">
        <v>2.76</v>
      </c>
      <c r="AO526" t="s">
        <v>10656</v>
      </c>
      <c r="AP526">
        <v>4.0275025943357003E-2</v>
      </c>
      <c r="AQ526">
        <f>(Table2[[#This Row],[Sharpe Ratio]]-AVERAGE(Table2[Sharpe Ratio]))/_xlfn.STDEV.P(Table2[Sharpe Ratio])</f>
        <v>-0.30101685964746139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-0.923019855403856</v>
      </c>
      <c r="AS526">
        <f>_xlfn.RANK.AVG(Table2[[#This Row],[1Y Return vs Nifty Z-Score]],Table2[1Y Return vs Nifty Z-Score])</f>
        <v>673</v>
      </c>
      <c r="AT526">
        <f>_xlfn.RANK.AVG(Table2[[#This Row],[6M Return vs Nifty Z-Score]],Table2[6M Return vs Nifty Z-Score])</f>
        <v>366</v>
      </c>
      <c r="AU526">
        <f>_xlfn.RANK.AVG(Table2[[#This Row],[Sharpe Ratio Z-Score]],Table2[Sharpe Ratio Z-Score])</f>
        <v>423</v>
      </c>
      <c r="AV526">
        <f>(Table2[[#This Row],[Rank 1Y]]+Table2[[#This Row],[Rank 6M]]+Table2[[#This Row],[Rank Sharpe]])/3</f>
        <v>487.33333333333331</v>
      </c>
    </row>
    <row r="527" spans="1:48" x14ac:dyDescent="0.3">
      <c r="A527" t="s">
        <v>1123</v>
      </c>
      <c r="B527" t="s">
        <v>1124</v>
      </c>
      <c r="C527" t="s">
        <v>10611</v>
      </c>
      <c r="D527" t="s">
        <v>545</v>
      </c>
      <c r="E527">
        <v>11312.774460000001</v>
      </c>
      <c r="F527">
        <v>850.1</v>
      </c>
      <c r="G527">
        <v>-13.992304425673201</v>
      </c>
      <c r="H527">
        <f>(Table2[[#This Row],[1Y Return vs Nifty]]-AVERAGE(Table2[1Y Return vs Nifty]))/_xlfn.STDEV.P(Table2[1Y Return vs Nifty])</f>
        <v>-0.71216053092633591</v>
      </c>
      <c r="I527">
        <v>-2.2575998464618099</v>
      </c>
      <c r="J527">
        <f>(Table2[[#This Row],[1M Return vs Nifty]]-AVERAGE(Table2[1M Return vs Nifty]))/_xlfn.STDEV.P(Table2[1M Return vs Nifty])</f>
        <v>-0.42152262783752392</v>
      </c>
      <c r="K527">
        <v>-5.4430505660758302</v>
      </c>
      <c r="L527">
        <f>(Table2[[#This Row],[6M Return vs Nifty]]-AVERAGE(Table2[6M Return vs Nifty]))/_xlfn.STDEV.P(Table2[6M Return vs Nifty])</f>
        <v>-0.4448793832565654</v>
      </c>
      <c r="M527">
        <v>3.7397984835900302</v>
      </c>
      <c r="N527">
        <f>(Table2[[#This Row],[1W Return vs Nifty]]-AVERAGE(Table2[1W Return vs Nifty]))/_xlfn.STDEV.P(Table2[1W Return vs Nifty])</f>
        <v>0.2024534983230071</v>
      </c>
      <c r="O527">
        <v>833.34</v>
      </c>
      <c r="P527">
        <v>830.95107928856203</v>
      </c>
      <c r="Q527">
        <v>789.885724329656</v>
      </c>
      <c r="R527">
        <v>64.778838754902196</v>
      </c>
      <c r="S527" s="2">
        <f>(Table2[[#This Row],[Close Price]]-Table2[[#This Row],[20D EMA]])/Table2[[#This Row],[20D EMA]]</f>
        <v>2.0111839105287146E-2</v>
      </c>
      <c r="T527" s="2">
        <f>(Table2[[#This Row],[Close Price]]-Table2[[#This Row],[50D EMA]])/Table2[[#This Row],[50D EMA]]</f>
        <v>2.304458251360933E-2</v>
      </c>
      <c r="U527" s="2">
        <f>(Table2[[#This Row],[Close Price]]-Table2[[#This Row],[200D EMA]])/Table2[[#This Row],[200D EMA]]</f>
        <v>7.6231629228956432E-2</v>
      </c>
      <c r="V527">
        <v>0.50005617613168496</v>
      </c>
      <c r="W527">
        <v>842.55</v>
      </c>
      <c r="X527">
        <v>857.65</v>
      </c>
      <c r="Y527">
        <v>835.7</v>
      </c>
      <c r="Z527">
        <v>859.4</v>
      </c>
      <c r="AA527">
        <v>766.35</v>
      </c>
      <c r="AB527">
        <v>859.4</v>
      </c>
      <c r="AC527" s="2">
        <f>(Table2[[#This Row],[Close Price]]/Table2[[#This Row],[Day Low]])-1</f>
        <v>8.9608925286333019E-3</v>
      </c>
      <c r="AD527" s="2">
        <f>(Table2[[#This Row],[Day High]]/Table2[[#This Row],[Close Price]])-1</f>
        <v>8.8813080814020839E-3</v>
      </c>
      <c r="AE527" s="2">
        <f>(Table2[[#This Row],[Close Price]]/Table2[[#This Row],[Current Week Low]])-1</f>
        <v>1.7231063778867961E-2</v>
      </c>
      <c r="AF527" s="2">
        <f>(Table2[[#This Row],[Current Week High]]/Table2[[#This Row],[Close Price]])-1</f>
        <v>1.0939889424773419E-2</v>
      </c>
      <c r="AG527" s="2">
        <f>(Table2[[#This Row],[Close Price]]/Table2[[#This Row],[Current Month Low]])-1</f>
        <v>0.10928426958961301</v>
      </c>
      <c r="AH527" s="2">
        <f>(Table2[[#This Row],[Current Month High]]/Table2[[#This Row],[Close Price]])-1</f>
        <v>1.0939889424773419E-2</v>
      </c>
      <c r="AI527">
        <v>10.339960004705301</v>
      </c>
      <c r="AJ527">
        <v>25.014705882352899</v>
      </c>
      <c r="AK527" t="str">
        <f>IF(AND(Table2[[#This Row],[20D EMA]]&gt;Table2[[#This Row],[50D EMA]],Table2[[#This Row],[50D EMA]]&gt;Table2[[#This Row],[200D EMA]]),"Uptrend","Downtrend/NoTrend")</f>
        <v>Uptrend</v>
      </c>
      <c r="AL527">
        <v>0.09</v>
      </c>
      <c r="AM527" t="s">
        <v>10656</v>
      </c>
      <c r="AN527">
        <v>10.06</v>
      </c>
      <c r="AO527" t="s">
        <v>10656</v>
      </c>
      <c r="AP527">
        <v>4.3413578410331999E-2</v>
      </c>
      <c r="AQ527">
        <f>(Table2[[#This Row],[Sharpe Ratio]]-AVERAGE(Table2[Sharpe Ratio]))/_xlfn.STDEV.P(Table2[Sharpe Ratio])</f>
        <v>-0.2648812103120774</v>
      </c>
      <c r="AR5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-1.6409902540094956</v>
      </c>
      <c r="AS527">
        <f>_xlfn.RANK.AVG(Table2[[#This Row],[1Y Return vs Nifty Z-Score]],Table2[1Y Return vs Nifty Z-Score])</f>
        <v>577</v>
      </c>
      <c r="AT527">
        <f>_xlfn.RANK.AVG(Table2[[#This Row],[6M Return vs Nifty Z-Score]],Table2[6M Return vs Nifty Z-Score])</f>
        <v>470</v>
      </c>
      <c r="AU527">
        <f>_xlfn.RANK.AVG(Table2[[#This Row],[Sharpe Ratio Z-Score]],Table2[Sharpe Ratio Z-Score])</f>
        <v>415</v>
      </c>
      <c r="AV527">
        <f>(Table2[[#This Row],[Rank 1Y]]+Table2[[#This Row],[Rank 6M]]+Table2[[#This Row],[Rank Sharpe]])/3</f>
        <v>487.33333333333331</v>
      </c>
    </row>
    <row r="528" spans="1:48" x14ac:dyDescent="0.3">
      <c r="A528" t="s">
        <v>519</v>
      </c>
      <c r="B528" t="s">
        <v>520</v>
      </c>
      <c r="C528" t="s">
        <v>10616</v>
      </c>
      <c r="D528" t="s">
        <v>198</v>
      </c>
      <c r="E528">
        <v>40463.668895590003</v>
      </c>
      <c r="F528">
        <v>695.35</v>
      </c>
      <c r="G528">
        <v>-9.1661956655415793</v>
      </c>
      <c r="H528">
        <f>(Table2[[#This Row],[1Y Return vs Nifty]]-AVERAGE(Table2[1Y Return vs Nifty]))/_xlfn.STDEV.P(Table2[1Y Return vs Nifty])</f>
        <v>-0.63690873256772285</v>
      </c>
      <c r="I528">
        <v>-3.9344761528164698</v>
      </c>
      <c r="J528">
        <f>(Table2[[#This Row],[1M Return vs Nifty]]-AVERAGE(Table2[1M Return vs Nifty]))/_xlfn.STDEV.P(Table2[1M Return vs Nifty])</f>
        <v>-0.56536167501053336</v>
      </c>
      <c r="K528">
        <v>-4.6515601804452897</v>
      </c>
      <c r="L528">
        <f>(Table2[[#This Row],[6M Return vs Nifty]]-AVERAGE(Table2[6M Return vs Nifty]))/_xlfn.STDEV.P(Table2[6M Return vs Nifty])</f>
        <v>-0.41804170470694796</v>
      </c>
      <c r="M528">
        <v>2.7590421248216299</v>
      </c>
      <c r="N528">
        <f>(Table2[[#This Row],[1W Return vs Nifty]]-AVERAGE(Table2[1W Return vs Nifty]))/_xlfn.STDEV.P(Table2[1W Return vs Nifty])</f>
        <v>-1.2628971537414635E-2</v>
      </c>
      <c r="O528">
        <v>680.17</v>
      </c>
      <c r="P528">
        <v>672.91318513220199</v>
      </c>
      <c r="Q528">
        <v>635.10182352633501</v>
      </c>
      <c r="R528">
        <v>56.882845293488799</v>
      </c>
      <c r="S528" s="2">
        <f>(Table2[[#This Row],[Close Price]]-Table2[[#This Row],[20D EMA]])/Table2[[#This Row],[20D EMA]]</f>
        <v>2.231794992428373E-2</v>
      </c>
      <c r="T528" s="2">
        <f>(Table2[[#This Row],[Close Price]]-Table2[[#This Row],[50D EMA]])/Table2[[#This Row],[50D EMA]]</f>
        <v>3.3342807606586054E-2</v>
      </c>
      <c r="U528" s="2">
        <f>(Table2[[#This Row],[Close Price]]-Table2[[#This Row],[200D EMA]])/Table2[[#This Row],[200D EMA]]</f>
        <v>9.486380646672285E-2</v>
      </c>
      <c r="V528">
        <v>0.741655186043639</v>
      </c>
      <c r="W528">
        <v>685.3</v>
      </c>
      <c r="X528">
        <v>700.25</v>
      </c>
      <c r="Y528">
        <v>679</v>
      </c>
      <c r="Z528">
        <v>702.2</v>
      </c>
      <c r="AA528">
        <v>643.75</v>
      </c>
      <c r="AB528">
        <v>702.2</v>
      </c>
      <c r="AC528" s="2">
        <f>(Table2[[#This Row],[Close Price]]/Table2[[#This Row],[Day Low]])-1</f>
        <v>1.4665110170728246E-2</v>
      </c>
      <c r="AD528" s="2">
        <f>(Table2[[#This Row],[Day High]]/Table2[[#This Row],[Close Price]])-1</f>
        <v>7.046810958510008E-3</v>
      </c>
      <c r="AE528" s="2">
        <f>(Table2[[#This Row],[Close Price]]/Table2[[#This Row],[Current Week Low]])-1</f>
        <v>2.4079528718704113E-2</v>
      </c>
      <c r="AF528" s="2">
        <f>(Table2[[#This Row],[Current Week High]]/Table2[[#This Row],[Close Price]])-1</f>
        <v>9.8511540950600995E-3</v>
      </c>
      <c r="AG528" s="2">
        <f>(Table2[[#This Row],[Close Price]]/Table2[[#This Row],[Current Month Low]])-1</f>
        <v>8.0155339805825232E-2</v>
      </c>
      <c r="AH528" s="2">
        <f>(Table2[[#This Row],[Current Month High]]/Table2[[#This Row],[Close Price]])-1</f>
        <v>9.8511540950600995E-3</v>
      </c>
      <c r="AI528">
        <v>9.9446321996117</v>
      </c>
      <c r="AJ528">
        <v>42.4605613603769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-0.02</v>
      </c>
      <c r="AM528" t="s">
        <v>10655</v>
      </c>
      <c r="AN528">
        <v>6.76</v>
      </c>
      <c r="AO528" t="s">
        <v>10656</v>
      </c>
      <c r="AP528">
        <v>2.4016265129729E-2</v>
      </c>
      <c r="AQ528">
        <f>(Table2[[#This Row],[Sharpe Ratio]]-AVERAGE(Table2[Sharpe Ratio]))/_xlfn.STDEV.P(Table2[Sharpe Ratio])</f>
        <v>-0.48821171637560423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-2.1211528001982232</v>
      </c>
      <c r="AS528">
        <f>_xlfn.RANK.AVG(Table2[[#This Row],[1Y Return vs Nifty Z-Score]],Table2[1Y Return vs Nifty Z-Score])</f>
        <v>541</v>
      </c>
      <c r="AT528">
        <f>_xlfn.RANK.AVG(Table2[[#This Row],[6M Return vs Nifty Z-Score]],Table2[6M Return vs Nifty Z-Score])</f>
        <v>461</v>
      </c>
      <c r="AU528">
        <f>_xlfn.RANK.AVG(Table2[[#This Row],[Sharpe Ratio Z-Score]],Table2[Sharpe Ratio Z-Score])</f>
        <v>465</v>
      </c>
      <c r="AV528">
        <f>(Table2[[#This Row],[Rank 1Y]]+Table2[[#This Row],[Rank 6M]]+Table2[[#This Row],[Rank Sharpe]])/3</f>
        <v>489</v>
      </c>
    </row>
    <row r="529" spans="1:48" x14ac:dyDescent="0.3">
      <c r="A529" t="s">
        <v>596</v>
      </c>
      <c r="B529" t="s">
        <v>597</v>
      </c>
      <c r="C529" t="s">
        <v>10616</v>
      </c>
      <c r="D529" t="s">
        <v>497</v>
      </c>
      <c r="E529">
        <v>32070.716938728001</v>
      </c>
      <c r="F529">
        <v>70.8</v>
      </c>
      <c r="G529">
        <v>-8.67323570036943</v>
      </c>
      <c r="H529">
        <f>(Table2[[#This Row],[1Y Return vs Nifty]]-AVERAGE(Table2[1Y Return vs Nifty]))/_xlfn.STDEV.P(Table2[1Y Return vs Nifty])</f>
        <v>-0.62922218306339883</v>
      </c>
      <c r="I529">
        <v>-1.57084457215914</v>
      </c>
      <c r="J529">
        <f>(Table2[[#This Row],[1M Return vs Nifty]]-AVERAGE(Table2[1M Return vs Nifty]))/_xlfn.STDEV.P(Table2[1M Return vs Nifty])</f>
        <v>-0.36261415383595835</v>
      </c>
      <c r="K529">
        <v>-10.9691426085686</v>
      </c>
      <c r="L529">
        <f>(Table2[[#This Row],[6M Return vs Nifty]]-AVERAGE(Table2[6M Return vs Nifty]))/_xlfn.STDEV.P(Table2[6M Return vs Nifty])</f>
        <v>-0.63225687332408043</v>
      </c>
      <c r="M529">
        <v>3.36034627529473</v>
      </c>
      <c r="N529">
        <f>(Table2[[#This Row],[1W Return vs Nifty]]-AVERAGE(Table2[1W Return vs Nifty]))/_xlfn.STDEV.P(Table2[1W Return vs Nifty])</f>
        <v>0.11923862296228877</v>
      </c>
      <c r="O529">
        <v>71.87</v>
      </c>
      <c r="P529">
        <v>71.933593062450299</v>
      </c>
      <c r="Q529">
        <v>68.052195709734406</v>
      </c>
      <c r="R529">
        <v>57.7701873933526</v>
      </c>
      <c r="S529" s="2">
        <f>(Table2[[#This Row],[Close Price]]-Table2[[#This Row],[20D EMA]])/Table2[[#This Row],[20D EMA]]</f>
        <v>-1.4887992208153712E-2</v>
      </c>
      <c r="T529" s="2">
        <f>(Table2[[#This Row],[Close Price]]-Table2[[#This Row],[50D EMA]])/Table2[[#This Row],[50D EMA]]</f>
        <v>-1.5758882799947936E-2</v>
      </c>
      <c r="U529" s="2">
        <f>(Table2[[#This Row],[Close Price]]-Table2[[#This Row],[200D EMA]])/Table2[[#This Row],[200D EMA]]</f>
        <v>4.0377893198125521E-2</v>
      </c>
      <c r="V529">
        <v>0.54505403689662202</v>
      </c>
      <c r="W529">
        <v>70.42</v>
      </c>
      <c r="X529">
        <v>73.05</v>
      </c>
      <c r="Y529">
        <v>70.42</v>
      </c>
      <c r="Z529">
        <v>73.05</v>
      </c>
      <c r="AA529">
        <v>68.099999999999994</v>
      </c>
      <c r="AB529">
        <v>74.45</v>
      </c>
      <c r="AC529" s="2">
        <f>(Table2[[#This Row],[Close Price]]/Table2[[#This Row],[Day Low]])-1</f>
        <v>5.3961942629934256E-3</v>
      </c>
      <c r="AD529" s="2">
        <f>(Table2[[#This Row],[Day High]]/Table2[[#This Row],[Close Price]])-1</f>
        <v>3.1779661016949179E-2</v>
      </c>
      <c r="AE529" s="2">
        <f>(Table2[[#This Row],[Close Price]]/Table2[[#This Row],[Current Week Low]])-1</f>
        <v>5.3961942629934256E-3</v>
      </c>
      <c r="AF529" s="2">
        <f>(Table2[[#This Row],[Current Week High]]/Table2[[#This Row],[Close Price]])-1</f>
        <v>3.1779661016949179E-2</v>
      </c>
      <c r="AG529" s="2">
        <f>(Table2[[#This Row],[Close Price]]/Table2[[#This Row],[Current Month Low]])-1</f>
        <v>3.9647577092511099E-2</v>
      </c>
      <c r="AH529" s="2">
        <f>(Table2[[#This Row],[Current Month High]]/Table2[[#This Row],[Close Price]])-1</f>
        <v>5.1553672316384302E-2</v>
      </c>
      <c r="AI529">
        <v>12.994350282485801</v>
      </c>
      <c r="AJ529">
        <v>22.385479688850399</v>
      </c>
      <c r="AK529" t="str">
        <f>IF(AND(Table2[[#This Row],[20D EMA]]&gt;Table2[[#This Row],[50D EMA]],Table2[[#This Row],[50D EMA]]&gt;Table2[[#This Row],[200D EMA]]),"Uptrend","Downtrend/NoTrend")</f>
        <v>Downtrend/NoTrend</v>
      </c>
      <c r="AL529">
        <v>0.06</v>
      </c>
      <c r="AM529" t="s">
        <v>10656</v>
      </c>
      <c r="AN529">
        <v>-0.42</v>
      </c>
      <c r="AO529" t="s">
        <v>10655</v>
      </c>
      <c r="AP529">
        <v>4.7102251209095003E-2</v>
      </c>
      <c r="AQ529">
        <f>(Table2[[#This Row],[Sharpe Ratio]]-AVERAGE(Table2[Sharpe Ratio]))/_xlfn.STDEV.P(Table2[Sharpe Ratio])</f>
        <v>-0.22241176359368639</v>
      </c>
      <c r="AR5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9">
        <f>_xlfn.RANK.AVG(Table2[[#This Row],[1Y Return vs Nifty Z-Score]],Table2[1Y Return vs Nifty Z-Score])</f>
        <v>536</v>
      </c>
      <c r="AT529">
        <f>_xlfn.RANK.AVG(Table2[[#This Row],[6M Return vs Nifty Z-Score]],Table2[6M Return vs Nifty Z-Score])</f>
        <v>528</v>
      </c>
      <c r="AU529">
        <f>_xlfn.RANK.AVG(Table2[[#This Row],[Sharpe Ratio Z-Score]],Table2[Sharpe Ratio Z-Score])</f>
        <v>403</v>
      </c>
      <c r="AV529">
        <f>(Table2[[#This Row],[Rank 1Y]]+Table2[[#This Row],[Rank 6M]]+Table2[[#This Row],[Rank Sharpe]])/3</f>
        <v>489</v>
      </c>
    </row>
    <row r="530" spans="1:48" x14ac:dyDescent="0.3">
      <c r="A530" t="s">
        <v>859</v>
      </c>
      <c r="B530" t="s">
        <v>860</v>
      </c>
      <c r="C530" t="s">
        <v>10611</v>
      </c>
      <c r="D530" t="s">
        <v>408</v>
      </c>
      <c r="E530">
        <v>18084.624080107998</v>
      </c>
      <c r="F530">
        <v>112.11</v>
      </c>
      <c r="G530">
        <v>-37.5442535608898</v>
      </c>
      <c r="H530">
        <f>(Table2[[#This Row],[1Y Return vs Nifty]]-AVERAGE(Table2[1Y Return vs Nifty]))/_xlfn.STDEV.P(Table2[1Y Return vs Nifty])</f>
        <v>-1.0793977017743654</v>
      </c>
      <c r="I530">
        <v>-4.0751140051097599</v>
      </c>
      <c r="J530">
        <f>(Table2[[#This Row],[1M Return vs Nifty]]-AVERAGE(Table2[1M Return vs Nifty]))/_xlfn.STDEV.P(Table2[1M Return vs Nifty])</f>
        <v>-0.57742530462570829</v>
      </c>
      <c r="K530">
        <v>-17.383373889347901</v>
      </c>
      <c r="L530">
        <f>(Table2[[#This Row],[6M Return vs Nifty]]-AVERAGE(Table2[6M Return vs Nifty]))/_xlfn.STDEV.P(Table2[6M Return vs Nifty])</f>
        <v>-0.84974918956910783</v>
      </c>
      <c r="M530">
        <v>4.2401869839785302</v>
      </c>
      <c r="N530">
        <f>(Table2[[#This Row],[1W Return vs Nifty]]-AVERAGE(Table2[1W Return vs Nifty]))/_xlfn.STDEV.P(Table2[1W Return vs Nifty])</f>
        <v>0.31219002319087813</v>
      </c>
      <c r="O530">
        <v>110.28</v>
      </c>
      <c r="P530">
        <v>112.731447223486</v>
      </c>
      <c r="Q530">
        <v>114.449423522613</v>
      </c>
      <c r="R530">
        <v>69.9407456693461</v>
      </c>
      <c r="S530" s="2">
        <f>(Table2[[#This Row],[Close Price]]-Table2[[#This Row],[20D EMA]])/Table2[[#This Row],[20D EMA]]</f>
        <v>1.6594124047878113E-2</v>
      </c>
      <c r="T530" s="2">
        <f>(Table2[[#This Row],[Close Price]]-Table2[[#This Row],[50D EMA]])/Table2[[#This Row],[50D EMA]]</f>
        <v>-5.5126341299779873E-3</v>
      </c>
      <c r="U530" s="2">
        <f>(Table2[[#This Row],[Close Price]]-Table2[[#This Row],[200D EMA]])/Table2[[#This Row],[200D EMA]]</f>
        <v>-2.0440675458280298E-2</v>
      </c>
      <c r="V530">
        <v>0.64890495040721297</v>
      </c>
      <c r="W530">
        <v>111.93</v>
      </c>
      <c r="X530">
        <v>113.8</v>
      </c>
      <c r="Y530">
        <v>107.5</v>
      </c>
      <c r="Z530">
        <v>113.8</v>
      </c>
      <c r="AA530">
        <v>104.5</v>
      </c>
      <c r="AB530">
        <v>113.8</v>
      </c>
      <c r="AC530" s="2">
        <f>(Table2[[#This Row],[Close Price]]/Table2[[#This Row],[Day Low]])-1</f>
        <v>1.6081479496112827E-3</v>
      </c>
      <c r="AD530" s="2">
        <f>(Table2[[#This Row],[Day High]]/Table2[[#This Row],[Close Price]])-1</f>
        <v>1.5074480421015002E-2</v>
      </c>
      <c r="AE530" s="2">
        <f>(Table2[[#This Row],[Close Price]]/Table2[[#This Row],[Current Week Low]])-1</f>
        <v>4.2883720930232627E-2</v>
      </c>
      <c r="AF530" s="2">
        <f>(Table2[[#This Row],[Current Week High]]/Table2[[#This Row],[Close Price]])-1</f>
        <v>1.5074480421015002E-2</v>
      </c>
      <c r="AG530" s="2">
        <f>(Table2[[#This Row],[Close Price]]/Table2[[#This Row],[Current Month Low]])-1</f>
        <v>7.2822966507177123E-2</v>
      </c>
      <c r="AH530" s="2">
        <f>(Table2[[#This Row],[Current Month High]]/Table2[[#This Row],[Close Price]])-1</f>
        <v>1.5074480421015002E-2</v>
      </c>
      <c r="AI530">
        <v>22.2014093301222</v>
      </c>
      <c r="AJ530">
        <v>7.2822966507177096</v>
      </c>
      <c r="AK530" t="str">
        <f>IF(AND(Table2[[#This Row],[20D EMA]]&gt;Table2[[#This Row],[50D EMA]],Table2[[#This Row],[50D EMA]]&gt;Table2[[#This Row],[200D EMA]]),"Uptrend","Downtrend/NoTrend")</f>
        <v>Downtrend/NoTrend</v>
      </c>
      <c r="AL530">
        <v>-0.06</v>
      </c>
      <c r="AM530" t="s">
        <v>10655</v>
      </c>
      <c r="AN530">
        <v>6.4</v>
      </c>
      <c r="AO530" t="s">
        <v>10656</v>
      </c>
      <c r="AP530">
        <v>0.121929419417282</v>
      </c>
      <c r="AQ530">
        <f>(Table2[[#This Row],[Sharpe Ratio]]-AVERAGE(Table2[Sharpe Ratio]))/_xlfn.STDEV.P(Table2[Sharpe Ratio])</f>
        <v>0.6391090615582159</v>
      </c>
      <c r="AR5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0">
        <f>_xlfn.RANK.AVG(Table2[[#This Row],[1Y Return vs Nifty Z-Score]],Table2[1Y Return vs Nifty Z-Score])</f>
        <v>687</v>
      </c>
      <c r="AT530">
        <f>_xlfn.RANK.AVG(Table2[[#This Row],[6M Return vs Nifty Z-Score]],Table2[6M Return vs Nifty Z-Score])</f>
        <v>597</v>
      </c>
      <c r="AU530">
        <f>_xlfn.RANK.AVG(Table2[[#This Row],[Sharpe Ratio Z-Score]],Table2[Sharpe Ratio Z-Score])</f>
        <v>185</v>
      </c>
      <c r="AV530">
        <f>(Table2[[#This Row],[Rank 1Y]]+Table2[[#This Row],[Rank 6M]]+Table2[[#This Row],[Rank Sharpe]])/3</f>
        <v>489.66666666666669</v>
      </c>
    </row>
    <row r="531" spans="1:48" x14ac:dyDescent="0.3">
      <c r="A531" t="s">
        <v>403</v>
      </c>
      <c r="B531" t="s">
        <v>404</v>
      </c>
      <c r="C531" t="s">
        <v>10616</v>
      </c>
      <c r="D531" t="s">
        <v>405</v>
      </c>
      <c r="E531">
        <v>59212.527143065003</v>
      </c>
      <c r="F531">
        <v>138519.6</v>
      </c>
      <c r="G531">
        <v>-0.20322758984257999</v>
      </c>
      <c r="H531">
        <f>(Table2[[#This Row],[1Y Return vs Nifty]]-AVERAGE(Table2[1Y Return vs Nifty]))/_xlfn.STDEV.P(Table2[1Y Return vs Nifty])</f>
        <v>-0.49715235743191033</v>
      </c>
      <c r="I531">
        <v>4.7929306464280197</v>
      </c>
      <c r="J531">
        <f>(Table2[[#This Row],[1M Return vs Nifty]]-AVERAGE(Table2[1M Return vs Nifty]))/_xlfn.STDEV.P(Table2[1M Return vs Nifty])</f>
        <v>0.18325757229909273</v>
      </c>
      <c r="K531">
        <v>-19.849854753722301</v>
      </c>
      <c r="L531">
        <f>(Table2[[#This Row],[6M Return vs Nifty]]-AVERAGE(Table2[6M Return vs Nifty]))/_xlfn.STDEV.P(Table2[6M Return vs Nifty])</f>
        <v>-0.93338206975138449</v>
      </c>
      <c r="M531">
        <v>1.05775439704374</v>
      </c>
      <c r="N531">
        <f>(Table2[[#This Row],[1W Return vs Nifty]]-AVERAGE(Table2[1W Return vs Nifty]))/_xlfn.STDEV.P(Table2[1W Return vs Nifty])</f>
        <v>-0.38572588104223748</v>
      </c>
      <c r="O531">
        <v>136669.57</v>
      </c>
      <c r="P531">
        <v>134204.682551253</v>
      </c>
      <c r="Q531">
        <v>127822.429153359</v>
      </c>
      <c r="R531">
        <v>63.333753523879203</v>
      </c>
      <c r="S531" s="2">
        <f>(Table2[[#This Row],[Close Price]]-Table2[[#This Row],[20D EMA]])/Table2[[#This Row],[20D EMA]]</f>
        <v>1.3536517309595682E-2</v>
      </c>
      <c r="T531" s="2">
        <f>(Table2[[#This Row],[Close Price]]-Table2[[#This Row],[50D EMA]])/Table2[[#This Row],[50D EMA]]</f>
        <v>3.2151765249317038E-2</v>
      </c>
      <c r="U531" s="2">
        <f>(Table2[[#This Row],[Close Price]]-Table2[[#This Row],[200D EMA]])/Table2[[#This Row],[200D EMA]]</f>
        <v>8.3687744924693427E-2</v>
      </c>
      <c r="V531">
        <v>0.83147587636952902</v>
      </c>
      <c r="W531">
        <v>138231.35</v>
      </c>
      <c r="X531">
        <v>140500</v>
      </c>
      <c r="Y531">
        <v>134500.5</v>
      </c>
      <c r="Z531">
        <v>140500</v>
      </c>
      <c r="AA531">
        <v>132000</v>
      </c>
      <c r="AB531">
        <v>143849.9</v>
      </c>
      <c r="AC531" s="2">
        <f>(Table2[[#This Row],[Close Price]]/Table2[[#This Row],[Day Low]])-1</f>
        <v>2.085272262768223E-3</v>
      </c>
      <c r="AD531" s="2">
        <f>(Table2[[#This Row],[Day High]]/Table2[[#This Row],[Close Price]])-1</f>
        <v>1.429689372478693E-2</v>
      </c>
      <c r="AE531" s="2">
        <f>(Table2[[#This Row],[Close Price]]/Table2[[#This Row],[Current Week Low]])-1</f>
        <v>2.9881673302329714E-2</v>
      </c>
      <c r="AF531" s="2">
        <f>(Table2[[#This Row],[Current Week High]]/Table2[[#This Row],[Close Price]])-1</f>
        <v>1.429689372478693E-2</v>
      </c>
      <c r="AG531" s="2">
        <f>(Table2[[#This Row],[Close Price]]/Table2[[#This Row],[Current Month Low]])-1</f>
        <v>4.9390909090909041E-2</v>
      </c>
      <c r="AH531" s="2">
        <f>(Table2[[#This Row],[Current Month High]]/Table2[[#This Row],[Close Price]])-1</f>
        <v>3.8480474965275624E-2</v>
      </c>
      <c r="AI531">
        <v>9.3310982705696297</v>
      </c>
      <c r="AJ531">
        <v>30.181476434377998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0.02</v>
      </c>
      <c r="AM531" t="s">
        <v>10656</v>
      </c>
      <c r="AN531">
        <v>2.1</v>
      </c>
      <c r="AO531" t="s">
        <v>10656</v>
      </c>
      <c r="AP531">
        <v>6.0562482559971001E-2</v>
      </c>
      <c r="AQ531">
        <f>(Table2[[#This Row],[Sharpe Ratio]]-AVERAGE(Table2[Sharpe Ratio]))/_xlfn.STDEV.P(Table2[Sharpe Ratio])</f>
        <v>-6.7437709412207669E-2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-1.7004404453386472</v>
      </c>
      <c r="AS531">
        <f>_xlfn.RANK.AVG(Table2[[#This Row],[1Y Return vs Nifty Z-Score]],Table2[1Y Return vs Nifty Z-Score])</f>
        <v>473</v>
      </c>
      <c r="AT531">
        <f>_xlfn.RANK.AVG(Table2[[#This Row],[6M Return vs Nifty Z-Score]],Table2[6M Return vs Nifty Z-Score])</f>
        <v>630</v>
      </c>
      <c r="AU531">
        <f>_xlfn.RANK.AVG(Table2[[#This Row],[Sharpe Ratio Z-Score]],Table2[Sharpe Ratio Z-Score])</f>
        <v>367</v>
      </c>
      <c r="AV531">
        <f>(Table2[[#This Row],[Rank 1Y]]+Table2[[#This Row],[Rank 6M]]+Table2[[#This Row],[Rank Sharpe]])/3</f>
        <v>490</v>
      </c>
    </row>
    <row r="532" spans="1:48" x14ac:dyDescent="0.3">
      <c r="A532" t="s">
        <v>1187</v>
      </c>
      <c r="B532" t="s">
        <v>1188</v>
      </c>
      <c r="C532" t="s">
        <v>10619</v>
      </c>
      <c r="D532" t="s">
        <v>491</v>
      </c>
      <c r="E532">
        <v>10263.52609266</v>
      </c>
      <c r="F532">
        <v>1630.45</v>
      </c>
      <c r="G532">
        <v>-7.7391216259212898</v>
      </c>
      <c r="H532">
        <f>(Table2[[#This Row],[1Y Return vs Nifty]]-AVERAGE(Table2[1Y Return vs Nifty]))/_xlfn.STDEV.P(Table2[1Y Return vs Nifty])</f>
        <v>-0.61465687435029881</v>
      </c>
      <c r="I532">
        <v>3.5693514199350802</v>
      </c>
      <c r="J532">
        <f>(Table2[[#This Row],[1M Return vs Nifty]]-AVERAGE(Table2[1M Return vs Nifty]))/_xlfn.STDEV.P(Table2[1M Return vs Nifty])</f>
        <v>7.8301428895747038E-2</v>
      </c>
      <c r="K532">
        <v>-3.5602890261171001</v>
      </c>
      <c r="L532">
        <f>(Table2[[#This Row],[6M Return vs Nifty]]-AVERAGE(Table2[6M Return vs Nifty]))/_xlfn.STDEV.P(Table2[6M Return vs Nifty])</f>
        <v>-0.38103912706098153</v>
      </c>
      <c r="M532">
        <v>2.2406856445678001</v>
      </c>
      <c r="N532">
        <f>(Table2[[#This Row],[1W Return vs Nifty]]-AVERAGE(Table2[1W Return vs Nifty]))/_xlfn.STDEV.P(Table2[1W Return vs Nifty])</f>
        <v>-0.12630592203014776</v>
      </c>
      <c r="O532">
        <v>1592.25</v>
      </c>
      <c r="P532">
        <v>1566.81558094461</v>
      </c>
      <c r="Q532">
        <v>1482.54106532632</v>
      </c>
      <c r="R532">
        <v>57.685729265477399</v>
      </c>
      <c r="S532" s="2">
        <f>(Table2[[#This Row],[Close Price]]-Table2[[#This Row],[20D EMA]])/Table2[[#This Row],[20D EMA]]</f>
        <v>2.399120741089656E-2</v>
      </c>
      <c r="T532" s="2">
        <f>(Table2[[#This Row],[Close Price]]-Table2[[#This Row],[50D EMA]])/Table2[[#This Row],[50D EMA]]</f>
        <v>4.0613853876169503E-2</v>
      </c>
      <c r="U532" s="2">
        <f>(Table2[[#This Row],[Close Price]]-Table2[[#This Row],[200D EMA]])/Table2[[#This Row],[200D EMA]]</f>
        <v>9.9767175515724435E-2</v>
      </c>
      <c r="V532">
        <v>0.65919098999585501</v>
      </c>
      <c r="W532">
        <v>1615</v>
      </c>
      <c r="X532">
        <v>1639.9</v>
      </c>
      <c r="Y532">
        <v>1544.2</v>
      </c>
      <c r="Z532">
        <v>1643</v>
      </c>
      <c r="AA532">
        <v>1518.05</v>
      </c>
      <c r="AB532">
        <v>1817.2</v>
      </c>
      <c r="AC532" s="2">
        <f>(Table2[[#This Row],[Close Price]]/Table2[[#This Row],[Day Low]])-1</f>
        <v>9.566563467492184E-3</v>
      </c>
      <c r="AD532" s="2">
        <f>(Table2[[#This Row],[Day High]]/Table2[[#This Row],[Close Price]])-1</f>
        <v>5.79594590450494E-3</v>
      </c>
      <c r="AE532" s="2">
        <f>(Table2[[#This Row],[Close Price]]/Table2[[#This Row],[Current Week Low]])-1</f>
        <v>5.5854163968397819E-2</v>
      </c>
      <c r="AF532" s="2">
        <f>(Table2[[#This Row],[Current Week High]]/Table2[[#This Row],[Close Price]])-1</f>
        <v>7.6972614922259375E-3</v>
      </c>
      <c r="AG532" s="2">
        <f>(Table2[[#This Row],[Close Price]]/Table2[[#This Row],[Current Month Low]])-1</f>
        <v>7.4042356971114387E-2</v>
      </c>
      <c r="AH532" s="2">
        <f>(Table2[[#This Row],[Current Month High]]/Table2[[#This Row],[Close Price]])-1</f>
        <v>0.11453893096997758</v>
      </c>
      <c r="AI532">
        <v>11.4538930969977</v>
      </c>
      <c r="AJ532">
        <v>34.414674361088203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0</v>
      </c>
      <c r="AM532" t="s">
        <v>10657</v>
      </c>
      <c r="AN532">
        <v>-1.56</v>
      </c>
      <c r="AO532" t="s">
        <v>10655</v>
      </c>
      <c r="AP532">
        <v>1.6540259241811999E-2</v>
      </c>
      <c r="AQ532">
        <f>(Table2[[#This Row],[Sharpe Ratio]]-AVERAGE(Table2[Sharpe Ratio]))/_xlfn.STDEV.P(Table2[Sharpe Ratio])</f>
        <v>-0.5742865327241139</v>
      </c>
      <c r="AR5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-1.6179870272697947</v>
      </c>
      <c r="AS532">
        <f>_xlfn.RANK.AVG(Table2[[#This Row],[1Y Return vs Nifty Z-Score]],Table2[1Y Return vs Nifty Z-Score])</f>
        <v>527</v>
      </c>
      <c r="AT532">
        <f>_xlfn.RANK.AVG(Table2[[#This Row],[6M Return vs Nifty Z-Score]],Table2[6M Return vs Nifty Z-Score])</f>
        <v>450</v>
      </c>
      <c r="AU532">
        <f>_xlfn.RANK.AVG(Table2[[#This Row],[Sharpe Ratio Z-Score]],Table2[Sharpe Ratio Z-Score])</f>
        <v>497</v>
      </c>
      <c r="AV532">
        <f>(Table2[[#This Row],[Rank 1Y]]+Table2[[#This Row],[Rank 6M]]+Table2[[#This Row],[Rank Sharpe]])/3</f>
        <v>491.33333333333331</v>
      </c>
    </row>
    <row r="533" spans="1:48" x14ac:dyDescent="0.3">
      <c r="A533" t="s">
        <v>1278</v>
      </c>
      <c r="B533" t="s">
        <v>1279</v>
      </c>
      <c r="C533" t="s">
        <v>10623</v>
      </c>
      <c r="D533" t="s">
        <v>139</v>
      </c>
      <c r="E533">
        <v>8982.0937387899994</v>
      </c>
      <c r="F533">
        <v>576.75</v>
      </c>
      <c r="G533">
        <v>-17.9852659227464</v>
      </c>
      <c r="H533">
        <f>(Table2[[#This Row],[1Y Return vs Nifty]]-AVERAGE(Table2[1Y Return vs Nifty]))/_xlfn.STDEV.P(Table2[1Y Return vs Nifty])</f>
        <v>-0.77442136017115026</v>
      </c>
      <c r="I533">
        <v>-6.2821387313900798</v>
      </c>
      <c r="J533">
        <f>(Table2[[#This Row],[1M Return vs Nifty]]-AVERAGE(Table2[1M Return vs Nifty]))/_xlfn.STDEV.P(Table2[1M Return vs Nifty])</f>
        <v>-0.7667394075875108</v>
      </c>
      <c r="K533">
        <v>-18.720364653510199</v>
      </c>
      <c r="L533">
        <f>(Table2[[#This Row],[6M Return vs Nifty]]-AVERAGE(Table2[6M Return vs Nifty]))/_xlfn.STDEV.P(Table2[6M Return vs Nifty])</f>
        <v>-0.89508357265679384</v>
      </c>
      <c r="M533">
        <v>-2.1402892432036502</v>
      </c>
      <c r="N533">
        <f>(Table2[[#This Row],[1W Return vs Nifty]]-AVERAGE(Table2[1W Return vs Nifty]))/_xlfn.STDEV.P(Table2[1W Return vs Nifty])</f>
        <v>-1.0870653306580342</v>
      </c>
      <c r="O533">
        <v>584.85</v>
      </c>
      <c r="P533">
        <v>593.625853684199</v>
      </c>
      <c r="Q533">
        <v>574.724016143982</v>
      </c>
      <c r="R533">
        <v>46.699301288645501</v>
      </c>
      <c r="S533" s="2">
        <f>(Table2[[#This Row],[Close Price]]-Table2[[#This Row],[20D EMA]])/Table2[[#This Row],[20D EMA]]</f>
        <v>-1.3849705052577623E-2</v>
      </c>
      <c r="T533" s="2">
        <f>(Table2[[#This Row],[Close Price]]-Table2[[#This Row],[50D EMA]])/Table2[[#This Row],[50D EMA]]</f>
        <v>-2.8428434475120973E-2</v>
      </c>
      <c r="U533" s="2">
        <f>(Table2[[#This Row],[Close Price]]-Table2[[#This Row],[200D EMA]])/Table2[[#This Row],[200D EMA]]</f>
        <v>3.5251421536392599E-3</v>
      </c>
      <c r="V533">
        <v>0.64570683778601901</v>
      </c>
      <c r="W533">
        <v>570</v>
      </c>
      <c r="X533">
        <v>581.20000000000005</v>
      </c>
      <c r="Y533">
        <v>570</v>
      </c>
      <c r="Z533">
        <v>593.6</v>
      </c>
      <c r="AA533">
        <v>547</v>
      </c>
      <c r="AB533">
        <v>616</v>
      </c>
      <c r="AC533" s="2">
        <f>(Table2[[#This Row],[Close Price]]/Table2[[#This Row],[Day Low]])-1</f>
        <v>1.1842105263157876E-2</v>
      </c>
      <c r="AD533" s="2">
        <f>(Table2[[#This Row],[Day High]]/Table2[[#This Row],[Close Price]])-1</f>
        <v>7.7156480277418282E-3</v>
      </c>
      <c r="AE533" s="2">
        <f>(Table2[[#This Row],[Close Price]]/Table2[[#This Row],[Current Week Low]])-1</f>
        <v>1.1842105263157876E-2</v>
      </c>
      <c r="AF533" s="2">
        <f>(Table2[[#This Row],[Current Week High]]/Table2[[#This Row],[Close Price]])-1</f>
        <v>2.9215431296055527E-2</v>
      </c>
      <c r="AG533" s="2">
        <f>(Table2[[#This Row],[Close Price]]/Table2[[#This Row],[Current Month Low]])-1</f>
        <v>5.4387568555758659E-2</v>
      </c>
      <c r="AH533" s="2">
        <f>(Table2[[#This Row],[Current Month High]]/Table2[[#This Row],[Close Price]])-1</f>
        <v>6.8053749458170776E-2</v>
      </c>
      <c r="AI533">
        <v>17.693974859124399</v>
      </c>
      <c r="AJ533">
        <v>21.421052631578899</v>
      </c>
      <c r="AK533" t="str">
        <f>IF(AND(Table2[[#This Row],[20D EMA]]&gt;Table2[[#This Row],[50D EMA]],Table2[[#This Row],[50D EMA]]&gt;Table2[[#This Row],[200D EMA]]),"Uptrend","Downtrend/NoTrend")</f>
        <v>Downtrend/NoTrend</v>
      </c>
      <c r="AL533">
        <v>0</v>
      </c>
      <c r="AM533" t="s">
        <v>10657</v>
      </c>
      <c r="AN533">
        <v>2.12</v>
      </c>
      <c r="AO533" t="s">
        <v>10656</v>
      </c>
      <c r="AP533">
        <v>9.1336779443490002E-2</v>
      </c>
      <c r="AQ533">
        <f>(Table2[[#This Row],[Sharpe Ratio]]-AVERAGE(Table2[Sharpe Ratio]))/_xlfn.STDEV.P(Table2[Sharpe Ratio])</f>
        <v>0.28688142733227351</v>
      </c>
      <c r="AR5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3">
        <f>_xlfn.RANK.AVG(Table2[[#This Row],[1Y Return vs Nifty Z-Score]],Table2[1Y Return vs Nifty Z-Score])</f>
        <v>595</v>
      </c>
      <c r="AT533">
        <f>_xlfn.RANK.AVG(Table2[[#This Row],[6M Return vs Nifty Z-Score]],Table2[6M Return vs Nifty Z-Score])</f>
        <v>616</v>
      </c>
      <c r="AU533">
        <f>_xlfn.RANK.AVG(Table2[[#This Row],[Sharpe Ratio Z-Score]],Table2[Sharpe Ratio Z-Score])</f>
        <v>263</v>
      </c>
      <c r="AV533">
        <f>(Table2[[#This Row],[Rank 1Y]]+Table2[[#This Row],[Rank 6M]]+Table2[[#This Row],[Rank Sharpe]])/3</f>
        <v>491.33333333333331</v>
      </c>
    </row>
    <row r="534" spans="1:48" x14ac:dyDescent="0.3">
      <c r="A534" t="s">
        <v>140</v>
      </c>
      <c r="B534" t="s">
        <v>141</v>
      </c>
      <c r="C534" t="s">
        <v>10611</v>
      </c>
      <c r="D534" t="s">
        <v>54</v>
      </c>
      <c r="E534">
        <v>209404.24683647999</v>
      </c>
      <c r="F534">
        <v>327.14999999999998</v>
      </c>
      <c r="G534">
        <v>17.961697818998601</v>
      </c>
      <c r="H534">
        <f>(Table2[[#This Row],[1Y Return vs Nifty]]-AVERAGE(Table2[1Y Return vs Nifty]))/_xlfn.STDEV.P(Table2[1Y Return vs Nifty])</f>
        <v>-0.21391313262254624</v>
      </c>
      <c r="I534">
        <v>-4.9468097455634998</v>
      </c>
      <c r="J534">
        <f>(Table2[[#This Row],[1M Return vs Nifty]]-AVERAGE(Table2[1M Return vs Nifty]))/_xlfn.STDEV.P(Table2[1M Return vs Nifty])</f>
        <v>-0.65219759656905829</v>
      </c>
      <c r="K534">
        <v>-13.788293727042101</v>
      </c>
      <c r="L534">
        <f>(Table2[[#This Row],[6M Return vs Nifty]]-AVERAGE(Table2[6M Return vs Nifty]))/_xlfn.STDEV.P(Table2[6M Return vs Nifty])</f>
        <v>-0.72784801741626348</v>
      </c>
      <c r="M534">
        <v>0.21950870280511101</v>
      </c>
      <c r="N534">
        <f>(Table2[[#This Row],[1W Return vs Nifty]]-AVERAGE(Table2[1W Return vs Nifty]))/_xlfn.STDEV.P(Table2[1W Return vs Nifty])</f>
        <v>-0.56955538431776309</v>
      </c>
      <c r="O534">
        <v>329.85</v>
      </c>
      <c r="P534">
        <v>336.84684545690402</v>
      </c>
      <c r="Q534">
        <v>303.37385818001297</v>
      </c>
      <c r="R534">
        <v>51.300068225619299</v>
      </c>
      <c r="S534" s="2">
        <f>(Table2[[#This Row],[Close Price]]-Table2[[#This Row],[20D EMA]])/Table2[[#This Row],[20D EMA]]</f>
        <v>-8.1855388813098229E-3</v>
      </c>
      <c r="T534" s="2">
        <f>(Table2[[#This Row],[Close Price]]-Table2[[#This Row],[50D EMA]])/Table2[[#This Row],[50D EMA]]</f>
        <v>-2.878710484508501E-2</v>
      </c>
      <c r="U534" s="2">
        <f>(Table2[[#This Row],[Close Price]]-Table2[[#This Row],[200D EMA]])/Table2[[#This Row],[200D EMA]]</f>
        <v>7.8372414691970441E-2</v>
      </c>
      <c r="V534">
        <v>0.74024964578112695</v>
      </c>
      <c r="W534">
        <v>326.7</v>
      </c>
      <c r="X534">
        <v>333.7</v>
      </c>
      <c r="Y534">
        <v>326.7</v>
      </c>
      <c r="Z534">
        <v>337.95</v>
      </c>
      <c r="AA534">
        <v>310</v>
      </c>
      <c r="AB534">
        <v>337.95</v>
      </c>
      <c r="AC534" s="2">
        <f>(Table2[[#This Row],[Close Price]]/Table2[[#This Row],[Day Low]])-1</f>
        <v>1.3774104683195176E-3</v>
      </c>
      <c r="AD534" s="2">
        <f>(Table2[[#This Row],[Day High]]/Table2[[#This Row],[Close Price]])-1</f>
        <v>2.0021396912731193E-2</v>
      </c>
      <c r="AE534" s="2">
        <f>(Table2[[#This Row],[Close Price]]/Table2[[#This Row],[Current Week Low]])-1</f>
        <v>1.3774104683195176E-3</v>
      </c>
      <c r="AF534" s="2">
        <f>(Table2[[#This Row],[Current Week High]]/Table2[[#This Row],[Close Price]])-1</f>
        <v>3.301237964236603E-2</v>
      </c>
      <c r="AG534" s="2">
        <f>(Table2[[#This Row],[Close Price]]/Table2[[#This Row],[Current Month Low]])-1</f>
        <v>5.5322580645161157E-2</v>
      </c>
      <c r="AH534" s="2">
        <f>(Table2[[#This Row],[Current Month High]]/Table2[[#This Row],[Close Price]])-1</f>
        <v>3.301237964236603E-2</v>
      </c>
      <c r="AI534">
        <v>20.648020785572299</v>
      </c>
      <c r="AJ534">
        <v>61.316568047337199</v>
      </c>
      <c r="AK534" t="str">
        <f>IF(AND(Table2[[#This Row],[20D EMA]]&gt;Table2[[#This Row],[50D EMA]],Table2[[#This Row],[50D EMA]]&gt;Table2[[#This Row],[200D EMA]]),"Uptrend","Downtrend/NoTrend")</f>
        <v>Downtrend/NoTrend</v>
      </c>
      <c r="AL534">
        <v>-0.12</v>
      </c>
      <c r="AM534" t="s">
        <v>10655</v>
      </c>
      <c r="AN534">
        <v>5.07</v>
      </c>
      <c r="AO534" t="s">
        <v>10656</v>
      </c>
      <c r="AQ534">
        <f>(Table2[[#This Row],[Sharpe Ratio]]-AVERAGE(Table2[Sharpe Ratio]))/_xlfn.STDEV.P(Table2[Sharpe Ratio])</f>
        <v>-0.76472241492382476</v>
      </c>
      <c r="AR5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4">
        <f>_xlfn.RANK.AVG(Table2[[#This Row],[1Y Return vs Nifty Z-Score]],Table2[1Y Return vs Nifty Z-Score])</f>
        <v>357</v>
      </c>
      <c r="AT534">
        <f>_xlfn.RANK.AVG(Table2[[#This Row],[6M Return vs Nifty Z-Score]],Table2[6M Return vs Nifty Z-Score])</f>
        <v>560</v>
      </c>
      <c r="AU534">
        <f>_xlfn.RANK.AVG(Table2[[#This Row],[Sharpe Ratio Z-Score]],Table2[Sharpe Ratio Z-Score])</f>
        <v>557.5</v>
      </c>
      <c r="AV534">
        <f>(Table2[[#This Row],[Rank 1Y]]+Table2[[#This Row],[Rank 6M]]+Table2[[#This Row],[Rank Sharpe]])/3</f>
        <v>491.5</v>
      </c>
    </row>
    <row r="535" spans="1:48" x14ac:dyDescent="0.3">
      <c r="A535" t="s">
        <v>2023</v>
      </c>
      <c r="B535" t="s">
        <v>2024</v>
      </c>
      <c r="C535" t="s">
        <v>10613</v>
      </c>
      <c r="D535" t="s">
        <v>359</v>
      </c>
      <c r="E535">
        <v>3209.4473241999999</v>
      </c>
      <c r="F535">
        <v>2248.4499999999998</v>
      </c>
      <c r="G535">
        <v>-6.80966289077314</v>
      </c>
      <c r="H535">
        <f>(Table2[[#This Row],[1Y Return vs Nifty]]-AVERAGE(Table2[1Y Return vs Nifty]))/_xlfn.STDEV.P(Table2[1Y Return vs Nifty])</f>
        <v>-0.60016415468806872</v>
      </c>
      <c r="I535">
        <v>24.676933612672599</v>
      </c>
      <c r="J535">
        <f>(Table2[[#This Row],[1M Return vs Nifty]]-AVERAGE(Table2[1M Return vs Nifty]))/_xlfn.STDEV.P(Table2[1M Return vs Nifty])</f>
        <v>1.8888670020533005</v>
      </c>
      <c r="K535">
        <v>11.633221577475201</v>
      </c>
      <c r="L535">
        <f>(Table2[[#This Row],[6M Return vs Nifty]]-AVERAGE(Table2[6M Return vs Nifty]))/_xlfn.STDEV.P(Table2[6M Return vs Nifty])</f>
        <v>0.13413902421191681</v>
      </c>
      <c r="M535">
        <v>-0.45963335272775802</v>
      </c>
      <c r="N535">
        <f>(Table2[[#This Row],[1W Return vs Nifty]]-AVERAGE(Table2[1W Return vs Nifty]))/_xlfn.STDEV.P(Table2[1W Return vs Nifty])</f>
        <v>-0.7184930377769001</v>
      </c>
      <c r="O535">
        <v>2172.9899999999998</v>
      </c>
      <c r="P535">
        <v>2040.4931881831401</v>
      </c>
      <c r="Q535">
        <v>1911.2222952074601</v>
      </c>
      <c r="R535">
        <v>59.1717286697126</v>
      </c>
      <c r="S535" s="2">
        <f>(Table2[[#This Row],[Close Price]]-Table2[[#This Row],[20D EMA]])/Table2[[#This Row],[20D EMA]]</f>
        <v>3.4726344806004651E-2</v>
      </c>
      <c r="T535" s="2">
        <f>(Table2[[#This Row],[Close Price]]-Table2[[#This Row],[50D EMA]])/Table2[[#This Row],[50D EMA]]</f>
        <v>0.10191497478216281</v>
      </c>
      <c r="U535" s="2">
        <f>(Table2[[#This Row],[Close Price]]-Table2[[#This Row],[200D EMA]])/Table2[[#This Row],[200D EMA]]</f>
        <v>0.17644609192670296</v>
      </c>
      <c r="V535">
        <v>1.2123510613125601</v>
      </c>
      <c r="W535">
        <v>2237</v>
      </c>
      <c r="X535">
        <v>2315.9499999999998</v>
      </c>
      <c r="Y535">
        <v>2214.1</v>
      </c>
      <c r="Z535">
        <v>2368</v>
      </c>
      <c r="AA535">
        <v>1825</v>
      </c>
      <c r="AB535">
        <v>2520</v>
      </c>
      <c r="AC535" s="2">
        <f>(Table2[[#This Row],[Close Price]]/Table2[[#This Row],[Day Low]])-1</f>
        <v>5.1184622261957191E-3</v>
      </c>
      <c r="AD535" s="2">
        <f>(Table2[[#This Row],[Day High]]/Table2[[#This Row],[Close Price]])-1</f>
        <v>3.0020680913518172E-2</v>
      </c>
      <c r="AE535" s="2">
        <f>(Table2[[#This Row],[Close Price]]/Table2[[#This Row],[Current Week Low]])-1</f>
        <v>1.5514204417144573E-2</v>
      </c>
      <c r="AF535" s="2">
        <f>(Table2[[#This Row],[Current Week High]]/Table2[[#This Row],[Close Price]])-1</f>
        <v>5.3169961529053511E-2</v>
      </c>
      <c r="AG535" s="2">
        <f>(Table2[[#This Row],[Close Price]]/Table2[[#This Row],[Current Month Low]])-1</f>
        <v>0.23202739726027377</v>
      </c>
      <c r="AH535" s="2">
        <f>(Table2[[#This Row],[Current Month High]]/Table2[[#This Row],[Close Price]])-1</f>
        <v>0.12077208743801293</v>
      </c>
      <c r="AI535">
        <v>12.077208743801201</v>
      </c>
      <c r="AJ535">
        <v>46.861528412802002</v>
      </c>
      <c r="AK535" t="str">
        <f>IF(AND(Table2[[#This Row],[20D EMA]]&gt;Table2[[#This Row],[50D EMA]],Table2[[#This Row],[50D EMA]]&gt;Table2[[#This Row],[200D EMA]]),"Uptrend","Downtrend/NoTrend")</f>
        <v>Uptrend</v>
      </c>
      <c r="AL535">
        <v>0.15</v>
      </c>
      <c r="AM535" t="s">
        <v>10656</v>
      </c>
      <c r="AN535">
        <v>23.11</v>
      </c>
      <c r="AO535" t="s">
        <v>10656</v>
      </c>
      <c r="AP535">
        <v>-5.6969253868135998E-2</v>
      </c>
      <c r="AQ535">
        <f>(Table2[[#This Row],[Sharpe Ratio]]-AVERAGE(Table2[Sharpe Ratio]))/_xlfn.STDEV.P(Table2[Sharpe Ratio])</f>
        <v>-1.4206365671768129</v>
      </c>
      <c r="AR5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-0.71628773337656437</v>
      </c>
      <c r="AS535">
        <f>_xlfn.RANK.AVG(Table2[[#This Row],[1Y Return vs Nifty Z-Score]],Table2[1Y Return vs Nifty Z-Score])</f>
        <v>523</v>
      </c>
      <c r="AT535">
        <f>_xlfn.RANK.AVG(Table2[[#This Row],[6M Return vs Nifty Z-Score]],Table2[6M Return vs Nifty Z-Score])</f>
        <v>275</v>
      </c>
      <c r="AU535">
        <f>_xlfn.RANK.AVG(Table2[[#This Row],[Sharpe Ratio Z-Score]],Table2[Sharpe Ratio Z-Score])</f>
        <v>678</v>
      </c>
      <c r="AV535">
        <f>(Table2[[#This Row],[Rank 1Y]]+Table2[[#This Row],[Rank 6M]]+Table2[[#This Row],[Rank Sharpe]])/3</f>
        <v>492</v>
      </c>
    </row>
    <row r="536" spans="1:48" x14ac:dyDescent="0.3">
      <c r="A536" t="s">
        <v>391</v>
      </c>
      <c r="B536" t="s">
        <v>392</v>
      </c>
      <c r="C536" t="s">
        <v>10615</v>
      </c>
      <c r="D536" t="s">
        <v>51</v>
      </c>
      <c r="E536">
        <v>61955.739869319899</v>
      </c>
      <c r="F536">
        <v>29065.85</v>
      </c>
      <c r="G536">
        <v>-2.5487164426618301</v>
      </c>
      <c r="H536">
        <f>(Table2[[#This Row],[1Y Return vs Nifty]]-AVERAGE(Table2[1Y Return vs Nifty]))/_xlfn.STDEV.P(Table2[1Y Return vs Nifty])</f>
        <v>-0.53372473136239651</v>
      </c>
      <c r="I536">
        <v>2.7250224798639602</v>
      </c>
      <c r="J536">
        <f>(Table2[[#This Row],[1M Return vs Nifty]]-AVERAGE(Table2[1M Return vs Nifty]))/_xlfn.STDEV.P(Table2[1M Return vs Nifty])</f>
        <v>5.8766055619139078E-3</v>
      </c>
      <c r="K536">
        <v>-10.504838748685399</v>
      </c>
      <c r="L536">
        <f>(Table2[[#This Row],[6M Return vs Nifty]]-AVERAGE(Table2[6M Return vs Nifty]))/_xlfn.STDEV.P(Table2[6M Return vs Nifty])</f>
        <v>-0.61651336213668295</v>
      </c>
      <c r="M536">
        <v>6.1873414202038699</v>
      </c>
      <c r="N536">
        <f>(Table2[[#This Row],[1W Return vs Nifty]]-AVERAGE(Table2[1W Return vs Nifty]))/_xlfn.STDEV.P(Table2[1W Return vs Nifty])</f>
        <v>0.73920615375049648</v>
      </c>
      <c r="O536">
        <v>28056.7</v>
      </c>
      <c r="P536">
        <v>27753.0383661589</v>
      </c>
      <c r="Q536">
        <v>26327.861546996101</v>
      </c>
      <c r="R536">
        <v>71.013864767570297</v>
      </c>
      <c r="S536" s="2">
        <f>(Table2[[#This Row],[Close Price]]-Table2[[#This Row],[20D EMA]])/Table2[[#This Row],[20D EMA]]</f>
        <v>3.596823575117522E-2</v>
      </c>
      <c r="T536" s="2">
        <f>(Table2[[#This Row],[Close Price]]-Table2[[#This Row],[50D EMA]])/Table2[[#This Row],[50D EMA]]</f>
        <v>4.7303348070238518E-2</v>
      </c>
      <c r="U536" s="2">
        <f>(Table2[[#This Row],[Close Price]]-Table2[[#This Row],[200D EMA]])/Table2[[#This Row],[200D EMA]]</f>
        <v>0.10399585428222108</v>
      </c>
      <c r="V536">
        <v>1.29978989987718</v>
      </c>
      <c r="W536">
        <v>28650</v>
      </c>
      <c r="X536">
        <v>29287.3</v>
      </c>
      <c r="Y536">
        <v>27644</v>
      </c>
      <c r="Z536">
        <v>29947.25</v>
      </c>
      <c r="AA536">
        <v>26770</v>
      </c>
      <c r="AB536">
        <v>29947.25</v>
      </c>
      <c r="AC536" s="2">
        <f>(Table2[[#This Row],[Close Price]]/Table2[[#This Row],[Day Low]])-1</f>
        <v>1.451483420593358E-2</v>
      </c>
      <c r="AD536" s="2">
        <f>(Table2[[#This Row],[Day High]]/Table2[[#This Row],[Close Price]])-1</f>
        <v>7.6189067238701114E-3</v>
      </c>
      <c r="AE536" s="2">
        <f>(Table2[[#This Row],[Close Price]]/Table2[[#This Row],[Current Week Low]])-1</f>
        <v>5.1434307625524367E-2</v>
      </c>
      <c r="AF536" s="2">
        <f>(Table2[[#This Row],[Current Week High]]/Table2[[#This Row],[Close Price]])-1</f>
        <v>3.0324246495457841E-2</v>
      </c>
      <c r="AG536" s="2">
        <f>(Table2[[#This Row],[Close Price]]/Table2[[#This Row],[Current Month Low]])-1</f>
        <v>8.5762047067613034E-2</v>
      </c>
      <c r="AH536" s="2">
        <f>(Table2[[#This Row],[Current Month High]]/Table2[[#This Row],[Close Price]])-1</f>
        <v>3.0324246495457841E-2</v>
      </c>
      <c r="AI536">
        <v>3.0324246495457801</v>
      </c>
      <c r="AJ536">
        <v>32.1175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-0.09</v>
      </c>
      <c r="AM536" t="s">
        <v>10655</v>
      </c>
      <c r="AN536">
        <v>4.5199999999999996</v>
      </c>
      <c r="AO536" t="s">
        <v>10656</v>
      </c>
      <c r="AP536">
        <v>2.3665441701724001E-2</v>
      </c>
      <c r="AQ536">
        <f>(Table2[[#This Row],[Sharpe Ratio]]-AVERAGE(Table2[Sharpe Ratio]))/_xlfn.STDEV.P(Table2[Sharpe Ratio])</f>
        <v>-0.49225091358719159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-0.89740624777386058</v>
      </c>
      <c r="AS536">
        <f>_xlfn.RANK.AVG(Table2[[#This Row],[1Y Return vs Nifty Z-Score]],Table2[1Y Return vs Nifty Z-Score])</f>
        <v>488</v>
      </c>
      <c r="AT536">
        <f>_xlfn.RANK.AVG(Table2[[#This Row],[6M Return vs Nifty Z-Score]],Table2[6M Return vs Nifty Z-Score])</f>
        <v>525</v>
      </c>
      <c r="AU536">
        <f>_xlfn.RANK.AVG(Table2[[#This Row],[Sharpe Ratio Z-Score]],Table2[Sharpe Ratio Z-Score])</f>
        <v>466</v>
      </c>
      <c r="AV536">
        <f>(Table2[[#This Row],[Rank 1Y]]+Table2[[#This Row],[Rank 6M]]+Table2[[#This Row],[Rank Sharpe]])/3</f>
        <v>493</v>
      </c>
    </row>
    <row r="537" spans="1:48" x14ac:dyDescent="0.3">
      <c r="A537" t="s">
        <v>1197</v>
      </c>
      <c r="B537" t="s">
        <v>1198</v>
      </c>
      <c r="C537" t="s">
        <v>10624</v>
      </c>
      <c r="D537" t="s">
        <v>303</v>
      </c>
      <c r="E537">
        <v>10130.8911549</v>
      </c>
      <c r="F537">
        <v>801.2</v>
      </c>
      <c r="G537">
        <v>8.1778261892897994</v>
      </c>
      <c r="H537">
        <f>(Table2[[#This Row],[1Y Return vs Nifty]]-AVERAGE(Table2[1Y Return vs Nifty]))/_xlfn.STDEV.P(Table2[1Y Return vs Nifty])</f>
        <v>-0.36646956506923667</v>
      </c>
      <c r="I537">
        <v>14.6367110210048</v>
      </c>
      <c r="J537">
        <f>(Table2[[#This Row],[1M Return vs Nifty]]-AVERAGE(Table2[1M Return vs Nifty]))/_xlfn.STDEV.P(Table2[1M Return vs Nifty])</f>
        <v>1.0276370797760304</v>
      </c>
      <c r="K537">
        <v>-10.327919989631701</v>
      </c>
      <c r="L537">
        <f>(Table2[[#This Row],[6M Return vs Nifty]]-AVERAGE(Table2[6M Return vs Nifty]))/_xlfn.STDEV.P(Table2[6M Return vs Nifty])</f>
        <v>-0.61051444051857906</v>
      </c>
      <c r="M537">
        <v>11.3474839986474</v>
      </c>
      <c r="N537">
        <f>(Table2[[#This Row],[1W Return vs Nifty]]-AVERAGE(Table2[1W Return vs Nifty]))/_xlfn.STDEV.P(Table2[1W Return vs Nifty])</f>
        <v>1.8708391028320379</v>
      </c>
      <c r="O537">
        <v>748.99</v>
      </c>
      <c r="P537">
        <v>719.84280978117499</v>
      </c>
      <c r="Q537">
        <v>663.40234123250298</v>
      </c>
      <c r="R537">
        <v>72.812307486664096</v>
      </c>
      <c r="S537" s="2">
        <f>(Table2[[#This Row],[Close Price]]-Table2[[#This Row],[20D EMA]])/Table2[[#This Row],[20D EMA]]</f>
        <v>6.9707205703681011E-2</v>
      </c>
      <c r="T537" s="2">
        <f>(Table2[[#This Row],[Close Price]]-Table2[[#This Row],[50D EMA]])/Table2[[#This Row],[50D EMA]]</f>
        <v>0.11302077219269138</v>
      </c>
      <c r="U537" s="2">
        <f>(Table2[[#This Row],[Close Price]]-Table2[[#This Row],[200D EMA]])/Table2[[#This Row],[200D EMA]]</f>
        <v>0.20771355511270806</v>
      </c>
      <c r="V537">
        <v>0.84023939768737099</v>
      </c>
      <c r="W537">
        <v>797.05</v>
      </c>
      <c r="X537">
        <v>819</v>
      </c>
      <c r="Y537">
        <v>747.45</v>
      </c>
      <c r="Z537">
        <v>832</v>
      </c>
      <c r="AA537">
        <v>674</v>
      </c>
      <c r="AB537">
        <v>832</v>
      </c>
      <c r="AC537" s="2">
        <f>(Table2[[#This Row],[Close Price]]/Table2[[#This Row],[Day Low]])-1</f>
        <v>5.2066997051629649E-3</v>
      </c>
      <c r="AD537" s="2">
        <f>(Table2[[#This Row],[Day High]]/Table2[[#This Row],[Close Price]])-1</f>
        <v>2.2216674987518559E-2</v>
      </c>
      <c r="AE537" s="2">
        <f>(Table2[[#This Row],[Close Price]]/Table2[[#This Row],[Current Week Low]])-1</f>
        <v>7.1911164626396351E-2</v>
      </c>
      <c r="AF537" s="2">
        <f>(Table2[[#This Row],[Current Week High]]/Table2[[#This Row],[Close Price]])-1</f>
        <v>3.8442336495257079E-2</v>
      </c>
      <c r="AG537" s="2">
        <f>(Table2[[#This Row],[Close Price]]/Table2[[#This Row],[Current Month Low]])-1</f>
        <v>0.18872403560830864</v>
      </c>
      <c r="AH537" s="2">
        <f>(Table2[[#This Row],[Current Month High]]/Table2[[#This Row],[Close Price]])-1</f>
        <v>3.8442336495257079E-2</v>
      </c>
      <c r="AI537">
        <v>4.5556665002496297</v>
      </c>
      <c r="AJ537">
        <v>57.082638956964999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0.19</v>
      </c>
      <c r="AM537" t="s">
        <v>10656</v>
      </c>
      <c r="AN537">
        <v>12.98</v>
      </c>
      <c r="AO537" t="s">
        <v>10656</v>
      </c>
      <c r="AQ537">
        <f>(Table2[[#This Row],[Sharpe Ratio]]-AVERAGE(Table2[Sharpe Ratio]))/_xlfn.STDEV.P(Table2[Sharpe Ratio])</f>
        <v>-0.76472241492382476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1.1567697620964279</v>
      </c>
      <c r="AS537">
        <f>_xlfn.RANK.AVG(Table2[[#This Row],[1Y Return vs Nifty Z-Score]],Table2[1Y Return vs Nifty Z-Score])</f>
        <v>406</v>
      </c>
      <c r="AT537">
        <f>_xlfn.RANK.AVG(Table2[[#This Row],[6M Return vs Nifty Z-Score]],Table2[6M Return vs Nifty Z-Score])</f>
        <v>523</v>
      </c>
      <c r="AU537">
        <f>_xlfn.RANK.AVG(Table2[[#This Row],[Sharpe Ratio Z-Score]],Table2[Sharpe Ratio Z-Score])</f>
        <v>557.5</v>
      </c>
      <c r="AV537">
        <f>(Table2[[#This Row],[Rank 1Y]]+Table2[[#This Row],[Rank 6M]]+Table2[[#This Row],[Rank Sharpe]])/3</f>
        <v>495.5</v>
      </c>
    </row>
    <row r="538" spans="1:48" x14ac:dyDescent="0.3">
      <c r="A538" t="s">
        <v>232</v>
      </c>
      <c r="B538" t="s">
        <v>233</v>
      </c>
      <c r="C538" t="s">
        <v>10615</v>
      </c>
      <c r="D538" t="s">
        <v>51</v>
      </c>
      <c r="E538">
        <v>116087.07372718499</v>
      </c>
      <c r="F538">
        <v>6954.5</v>
      </c>
      <c r="G538">
        <v>-10.8482500786168</v>
      </c>
      <c r="H538">
        <f>(Table2[[#This Row],[1Y Return vs Nifty]]-AVERAGE(Table2[1Y Return vs Nifty]))/_xlfn.STDEV.P(Table2[1Y Return vs Nifty])</f>
        <v>-0.66313640911049088</v>
      </c>
      <c r="I538">
        <v>1.75467263523886</v>
      </c>
      <c r="J538">
        <f>(Table2[[#This Row],[1M Return vs Nifty]]-AVERAGE(Table2[1M Return vs Nifty]))/_xlfn.STDEV.P(Table2[1M Return vs Nifty])</f>
        <v>-7.7358035267838618E-2</v>
      </c>
      <c r="K538">
        <v>-3.7989705629912298</v>
      </c>
      <c r="L538">
        <f>(Table2[[#This Row],[6M Return vs Nifty]]-AVERAGE(Table2[6M Return vs Nifty]))/_xlfn.STDEV.P(Table2[6M Return vs Nifty])</f>
        <v>-0.38913228710265846</v>
      </c>
      <c r="M538">
        <v>1.1368796826174199</v>
      </c>
      <c r="N538">
        <f>(Table2[[#This Row],[1W Return vs Nifty]]-AVERAGE(Table2[1W Return vs Nifty]))/_xlfn.STDEV.P(Table2[1W Return vs Nifty])</f>
        <v>-0.36837349612273568</v>
      </c>
      <c r="O538">
        <v>6874.66</v>
      </c>
      <c r="P538">
        <v>6656.2728342968603</v>
      </c>
      <c r="Q538">
        <v>6134.1444413299196</v>
      </c>
      <c r="R538">
        <v>55.920508707017902</v>
      </c>
      <c r="S538" s="2">
        <f>(Table2[[#This Row],[Close Price]]-Table2[[#This Row],[20D EMA]])/Table2[[#This Row],[20D EMA]]</f>
        <v>1.1613665257627307E-2</v>
      </c>
      <c r="T538" s="2">
        <f>(Table2[[#This Row],[Close Price]]-Table2[[#This Row],[50D EMA]])/Table2[[#This Row],[50D EMA]]</f>
        <v>4.4803927532312923E-2</v>
      </c>
      <c r="U538" s="2">
        <f>(Table2[[#This Row],[Close Price]]-Table2[[#This Row],[200D EMA]])/Table2[[#This Row],[200D EMA]]</f>
        <v>0.1337359376709138</v>
      </c>
      <c r="V538">
        <v>0.57654209568583503</v>
      </c>
      <c r="W538">
        <v>6930.05</v>
      </c>
      <c r="X538">
        <v>6990</v>
      </c>
      <c r="Y538">
        <v>6817.6</v>
      </c>
      <c r="Z538">
        <v>7107.45</v>
      </c>
      <c r="AA538">
        <v>6758.15</v>
      </c>
      <c r="AB538">
        <v>7107.45</v>
      </c>
      <c r="AC538" s="2">
        <f>(Table2[[#This Row],[Close Price]]/Table2[[#This Row],[Day Low]])-1</f>
        <v>3.5281130727771171E-3</v>
      </c>
      <c r="AD538" s="2">
        <f>(Table2[[#This Row],[Day High]]/Table2[[#This Row],[Close Price]])-1</f>
        <v>5.1046085268531272E-3</v>
      </c>
      <c r="AE538" s="2">
        <f>(Table2[[#This Row],[Close Price]]/Table2[[#This Row],[Current Week Low]])-1</f>
        <v>2.0080380192442959E-2</v>
      </c>
      <c r="AF538" s="2">
        <f>(Table2[[#This Row],[Current Week High]]/Table2[[#This Row],[Close Price]])-1</f>
        <v>2.1992954202314952E-2</v>
      </c>
      <c r="AG538" s="2">
        <f>(Table2[[#This Row],[Close Price]]/Table2[[#This Row],[Current Month Low]])-1</f>
        <v>2.9053809104562678E-2</v>
      </c>
      <c r="AH538" s="2">
        <f>(Table2[[#This Row],[Current Month High]]/Table2[[#This Row],[Close Price]])-1</f>
        <v>2.1992954202314952E-2</v>
      </c>
      <c r="AI538">
        <v>2.1992954202314898</v>
      </c>
      <c r="AJ538">
        <v>33.597794661466999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0</v>
      </c>
      <c r="AM538" t="s">
        <v>10657</v>
      </c>
      <c r="AN538">
        <v>2.16</v>
      </c>
      <c r="AO538" t="s">
        <v>10656</v>
      </c>
      <c r="AP538">
        <v>2.0552017222113E-2</v>
      </c>
      <c r="AQ538">
        <f>(Table2[[#This Row],[Sharpe Ratio]]-AVERAGE(Table2[Sharpe Ratio]))/_xlfn.STDEV.P(Table2[Sharpe Ratio])</f>
        <v>-0.52809725243646966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-2.0260974800401934</v>
      </c>
      <c r="AS538">
        <f>_xlfn.RANK.AVG(Table2[[#This Row],[1Y Return vs Nifty Z-Score]],Table2[1Y Return vs Nifty Z-Score])</f>
        <v>553</v>
      </c>
      <c r="AT538">
        <f>_xlfn.RANK.AVG(Table2[[#This Row],[6M Return vs Nifty Z-Score]],Table2[6M Return vs Nifty Z-Score])</f>
        <v>453</v>
      </c>
      <c r="AU538">
        <f>_xlfn.RANK.AVG(Table2[[#This Row],[Sharpe Ratio Z-Score]],Table2[Sharpe Ratio Z-Score])</f>
        <v>482</v>
      </c>
      <c r="AV538">
        <f>(Table2[[#This Row],[Rank 1Y]]+Table2[[#This Row],[Rank 6M]]+Table2[[#This Row],[Rank Sharpe]])/3</f>
        <v>496</v>
      </c>
    </row>
    <row r="539" spans="1:48" x14ac:dyDescent="0.3">
      <c r="A539" t="s">
        <v>19</v>
      </c>
      <c r="B539" t="s">
        <v>20</v>
      </c>
      <c r="C539" t="s">
        <v>10610</v>
      </c>
      <c r="D539" t="s">
        <v>21</v>
      </c>
      <c r="E539">
        <v>1628863.0006035999</v>
      </c>
      <c r="F539">
        <v>4463.8999999999996</v>
      </c>
      <c r="G539">
        <v>3.6939552722455899</v>
      </c>
      <c r="H539">
        <f>(Table2[[#This Row],[1Y Return vs Nifty]]-AVERAGE(Table2[1Y Return vs Nifty]))/_xlfn.STDEV.P(Table2[1Y Return vs Nifty])</f>
        <v>-0.43638497039596158</v>
      </c>
      <c r="I539">
        <v>3.3175545682642902</v>
      </c>
      <c r="J539">
        <f>(Table2[[#This Row],[1M Return vs Nifty]]-AVERAGE(Table2[1M Return vs Nifty]))/_xlfn.STDEV.P(Table2[1M Return vs Nifty])</f>
        <v>5.6702805855849511E-2</v>
      </c>
      <c r="K539">
        <v>-1.5894290362115699</v>
      </c>
      <c r="L539">
        <f>(Table2[[#This Row],[6M Return vs Nifty]]-AVERAGE(Table2[6M Return vs Nifty]))/_xlfn.STDEV.P(Table2[6M Return vs Nifty])</f>
        <v>-0.31421164837562815</v>
      </c>
      <c r="M539">
        <v>2.3451624682643599</v>
      </c>
      <c r="N539">
        <f>(Table2[[#This Row],[1W Return vs Nifty]]-AVERAGE(Table2[1W Return vs Nifty]))/_xlfn.STDEV.P(Table2[1W Return vs Nifty])</f>
        <v>-0.10339387758309836</v>
      </c>
      <c r="O539">
        <v>4343.92</v>
      </c>
      <c r="P539">
        <v>4196.7437372764298</v>
      </c>
      <c r="Q539">
        <v>3923.1928474624801</v>
      </c>
      <c r="R539">
        <v>69.582421561551996</v>
      </c>
      <c r="S539" s="2">
        <f>(Table2[[#This Row],[Close Price]]-Table2[[#This Row],[20D EMA]])/Table2[[#This Row],[20D EMA]]</f>
        <v>2.7620214000257732E-2</v>
      </c>
      <c r="T539" s="2">
        <f>(Table2[[#This Row],[Close Price]]-Table2[[#This Row],[50D EMA]])/Table2[[#This Row],[50D EMA]]</f>
        <v>6.3657988061226453E-2</v>
      </c>
      <c r="U539" s="2">
        <f>(Table2[[#This Row],[Close Price]]-Table2[[#This Row],[200D EMA]])/Table2[[#This Row],[200D EMA]]</f>
        <v>0.13782324080429764</v>
      </c>
      <c r="V539">
        <v>0.73887621104955503</v>
      </c>
      <c r="W539">
        <v>4455</v>
      </c>
      <c r="X539">
        <v>4506</v>
      </c>
      <c r="Y539">
        <v>4390.3500000000004</v>
      </c>
      <c r="Z539">
        <v>4565</v>
      </c>
      <c r="AA539">
        <v>4110.5</v>
      </c>
      <c r="AB539">
        <v>4565</v>
      </c>
      <c r="AC539" s="2">
        <f>(Table2[[#This Row],[Close Price]]/Table2[[#This Row],[Day Low]])-1</f>
        <v>1.9977553310885909E-3</v>
      </c>
      <c r="AD539" s="2">
        <f>(Table2[[#This Row],[Day High]]/Table2[[#This Row],[Close Price]])-1</f>
        <v>9.4312148569637433E-3</v>
      </c>
      <c r="AE539" s="2">
        <f>(Table2[[#This Row],[Close Price]]/Table2[[#This Row],[Current Week Low]])-1</f>
        <v>1.6752650699830118E-2</v>
      </c>
      <c r="AF539" s="2">
        <f>(Table2[[#This Row],[Current Week High]]/Table2[[#This Row],[Close Price]])-1</f>
        <v>2.2648356818029125E-2</v>
      </c>
      <c r="AG539" s="2">
        <f>(Table2[[#This Row],[Close Price]]/Table2[[#This Row],[Current Month Low]])-1</f>
        <v>8.5974942221140882E-2</v>
      </c>
      <c r="AH539" s="2">
        <f>(Table2[[#This Row],[Current Month High]]/Table2[[#This Row],[Close Price]])-1</f>
        <v>2.2648356818029125E-2</v>
      </c>
      <c r="AI539">
        <v>2.2648356818029098</v>
      </c>
      <c r="AJ539">
        <v>34.820295983086602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-0.05</v>
      </c>
      <c r="AM539" t="s">
        <v>10655</v>
      </c>
      <c r="AN539">
        <v>7.02</v>
      </c>
      <c r="AO539" t="s">
        <v>10656</v>
      </c>
      <c r="AP539">
        <v>-2.8100275523349001E-2</v>
      </c>
      <c r="AQ539">
        <f>(Table2[[#This Row],[Sharpe Ratio]]-AVERAGE(Table2[Sharpe Ratio]))/_xlfn.STDEV.P(Table2[Sharpe Ratio])</f>
        <v>-1.0882542702055362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-1.8855419607043749</v>
      </c>
      <c r="AS539">
        <f>_xlfn.RANK.AVG(Table2[[#This Row],[1Y Return vs Nifty Z-Score]],Table2[1Y Return vs Nifty Z-Score])</f>
        <v>442</v>
      </c>
      <c r="AT539">
        <f>_xlfn.RANK.AVG(Table2[[#This Row],[6M Return vs Nifty Z-Score]],Table2[6M Return vs Nifty Z-Score])</f>
        <v>420</v>
      </c>
      <c r="AU539">
        <f>_xlfn.RANK.AVG(Table2[[#This Row],[Sharpe Ratio Z-Score]],Table2[Sharpe Ratio Z-Score])</f>
        <v>631</v>
      </c>
      <c r="AV539">
        <f>(Table2[[#This Row],[Rank 1Y]]+Table2[[#This Row],[Rank 6M]]+Table2[[#This Row],[Rank Sharpe]])/3</f>
        <v>497.66666666666669</v>
      </c>
    </row>
    <row r="540" spans="1:48" x14ac:dyDescent="0.3">
      <c r="A540" t="s">
        <v>171</v>
      </c>
      <c r="B540" t="s">
        <v>172</v>
      </c>
      <c r="C540" t="s">
        <v>10611</v>
      </c>
      <c r="D540" t="s">
        <v>37</v>
      </c>
      <c r="E540">
        <v>156158.75735460001</v>
      </c>
      <c r="F540">
        <v>729</v>
      </c>
      <c r="G540">
        <v>-12.5353313914569</v>
      </c>
      <c r="H540">
        <f>(Table2[[#This Row],[1Y Return vs Nifty]]-AVERAGE(Table2[1Y Return vs Nifty]))/_xlfn.STDEV.P(Table2[1Y Return vs Nifty])</f>
        <v>-0.6894424683143795</v>
      </c>
      <c r="I540">
        <v>11.239769792287699</v>
      </c>
      <c r="J540">
        <f>(Table2[[#This Row],[1M Return vs Nifty]]-AVERAGE(Table2[1M Return vs Nifty]))/_xlfn.STDEV.P(Table2[1M Return vs Nifty])</f>
        <v>0.73625435357867064</v>
      </c>
      <c r="K540">
        <v>13.7860828617344</v>
      </c>
      <c r="L540">
        <f>(Table2[[#This Row],[6M Return vs Nifty]]-AVERAGE(Table2[6M Return vs Nifty]))/_xlfn.STDEV.P(Table2[6M Return vs Nifty])</f>
        <v>0.20713776198285819</v>
      </c>
      <c r="M540">
        <v>5.8753070296535999</v>
      </c>
      <c r="N540">
        <f>(Table2[[#This Row],[1W Return vs Nifty]]-AVERAGE(Table2[1W Return vs Nifty]))/_xlfn.STDEV.P(Table2[1W Return vs Nifty])</f>
        <v>0.67077618457321586</v>
      </c>
      <c r="O540">
        <v>696.38</v>
      </c>
      <c r="P540">
        <v>661.54386398824397</v>
      </c>
      <c r="Q540">
        <v>622.59065047013803</v>
      </c>
      <c r="R540">
        <v>70.4576874677647</v>
      </c>
      <c r="S540" s="2">
        <f>(Table2[[#This Row],[Close Price]]-Table2[[#This Row],[20D EMA]])/Table2[[#This Row],[20D EMA]]</f>
        <v>4.6842241305034615E-2</v>
      </c>
      <c r="T540" s="2">
        <f>(Table2[[#This Row],[Close Price]]-Table2[[#This Row],[50D EMA]])/Table2[[#This Row],[50D EMA]]</f>
        <v>0.1019677449732264</v>
      </c>
      <c r="U540" s="2">
        <f>(Table2[[#This Row],[Close Price]]-Table2[[#This Row],[200D EMA]])/Table2[[#This Row],[200D EMA]]</f>
        <v>0.17091382507833819</v>
      </c>
      <c r="V540">
        <v>0.75077251563880099</v>
      </c>
      <c r="W540">
        <v>723.45</v>
      </c>
      <c r="X540">
        <v>730.5</v>
      </c>
      <c r="Y540">
        <v>678.5</v>
      </c>
      <c r="Z540">
        <v>730.5</v>
      </c>
      <c r="AA540">
        <v>664.65</v>
      </c>
      <c r="AB540">
        <v>730.5</v>
      </c>
      <c r="AC540" s="2">
        <f>(Table2[[#This Row],[Close Price]]/Table2[[#This Row],[Day Low]])-1</f>
        <v>7.6715737093095981E-3</v>
      </c>
      <c r="AD540" s="2">
        <f>(Table2[[#This Row],[Day High]]/Table2[[#This Row],[Close Price]])-1</f>
        <v>2.057613168724215E-3</v>
      </c>
      <c r="AE540" s="2">
        <f>(Table2[[#This Row],[Close Price]]/Table2[[#This Row],[Current Week Low]])-1</f>
        <v>7.442888725128971E-2</v>
      </c>
      <c r="AF540" s="2">
        <f>(Table2[[#This Row],[Current Week High]]/Table2[[#This Row],[Close Price]])-1</f>
        <v>2.057613168724215E-3</v>
      </c>
      <c r="AG540" s="2">
        <f>(Table2[[#This Row],[Close Price]]/Table2[[#This Row],[Current Month Low]])-1</f>
        <v>9.681787406905884E-2</v>
      </c>
      <c r="AH540" s="2">
        <f>(Table2[[#This Row],[Current Month High]]/Table2[[#This Row],[Close Price]])-1</f>
        <v>2.057613168724215E-3</v>
      </c>
      <c r="AI540">
        <v>0.205761316872421</v>
      </c>
      <c r="AJ540">
        <v>42.549863120844698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0.22</v>
      </c>
      <c r="AM540" t="s">
        <v>10656</v>
      </c>
      <c r="AN540">
        <v>7.27</v>
      </c>
      <c r="AO540" t="s">
        <v>10656</v>
      </c>
      <c r="AP540">
        <v>-5.2153822857959997E-2</v>
      </c>
      <c r="AQ540">
        <f>(Table2[[#This Row],[Sharpe Ratio]]-AVERAGE(Table2[Sharpe Ratio]))/_xlfn.STDEV.P(Table2[Sharpe Ratio])</f>
        <v>-1.3651942165347772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-0.44046838471441219</v>
      </c>
      <c r="AS540">
        <f>_xlfn.RANK.AVG(Table2[[#This Row],[1Y Return vs Nifty Z-Score]],Table2[1Y Return vs Nifty Z-Score])</f>
        <v>567</v>
      </c>
      <c r="AT540">
        <f>_xlfn.RANK.AVG(Table2[[#This Row],[6M Return vs Nifty Z-Score]],Table2[6M Return vs Nifty Z-Score])</f>
        <v>256</v>
      </c>
      <c r="AU540">
        <f>_xlfn.RANK.AVG(Table2[[#This Row],[Sharpe Ratio Z-Score]],Table2[Sharpe Ratio Z-Score])</f>
        <v>671</v>
      </c>
      <c r="AV540">
        <f>(Table2[[#This Row],[Rank 1Y]]+Table2[[#This Row],[Rank 6M]]+Table2[[#This Row],[Rank Sharpe]])/3</f>
        <v>498</v>
      </c>
    </row>
    <row r="541" spans="1:48" x14ac:dyDescent="0.3">
      <c r="A541" t="s">
        <v>1468</v>
      </c>
      <c r="B541" t="s">
        <v>1469</v>
      </c>
      <c r="C541" t="s">
        <v>10611</v>
      </c>
      <c r="D541" t="s">
        <v>24</v>
      </c>
      <c r="E541">
        <v>7037.4859320599999</v>
      </c>
      <c r="F541">
        <v>26.33</v>
      </c>
      <c r="G541">
        <v>-11.3839659370974</v>
      </c>
      <c r="H541">
        <f>(Table2[[#This Row],[1Y Return vs Nifty]]-AVERAGE(Table2[1Y Return vs Nifty]))/_xlfn.STDEV.P(Table2[1Y Return vs Nifty])</f>
        <v>-0.6714896360607252</v>
      </c>
      <c r="I541">
        <v>-1.81294837749046</v>
      </c>
      <c r="J541">
        <f>(Table2[[#This Row],[1M Return vs Nifty]]-AVERAGE(Table2[1M Return vs Nifty]))/_xlfn.STDEV.P(Table2[1M Return vs Nifty])</f>
        <v>-0.38338132702807065</v>
      </c>
      <c r="K541">
        <v>-32.801536020403603</v>
      </c>
      <c r="L541">
        <f>(Table2[[#This Row],[6M Return vs Nifty]]-AVERAGE(Table2[6M Return vs Nifty]))/_xlfn.STDEV.P(Table2[6M Return vs Nifty])</f>
        <v>-1.3725447744700094</v>
      </c>
      <c r="M541">
        <v>9.9161449373931294</v>
      </c>
      <c r="N541">
        <f>(Table2[[#This Row],[1W Return vs Nifty]]-AVERAGE(Table2[1W Return vs Nifty]))/_xlfn.STDEV.P(Table2[1W Return vs Nifty])</f>
        <v>1.5569426516391438</v>
      </c>
      <c r="O541">
        <v>25.82</v>
      </c>
      <c r="P541">
        <v>26.3913542417671</v>
      </c>
      <c r="Q541">
        <v>26.134820847613302</v>
      </c>
      <c r="R541">
        <v>71.205890290732995</v>
      </c>
      <c r="S541" s="2">
        <f>(Table2[[#This Row],[Close Price]]-Table2[[#This Row],[20D EMA]])/Table2[[#This Row],[20D EMA]]</f>
        <v>1.9752130131680791E-2</v>
      </c>
      <c r="T541" s="2">
        <f>(Table2[[#This Row],[Close Price]]-Table2[[#This Row],[50D EMA]])/Table2[[#This Row],[50D EMA]]</f>
        <v>-2.3247856553720333E-3</v>
      </c>
      <c r="U541" s="2">
        <f>(Table2[[#This Row],[Close Price]]-Table2[[#This Row],[200D EMA]])/Table2[[#This Row],[200D EMA]]</f>
        <v>7.4681649254358991E-3</v>
      </c>
      <c r="V541">
        <v>0.65861829198336996</v>
      </c>
      <c r="W541">
        <v>26.25</v>
      </c>
      <c r="X541">
        <v>27.04</v>
      </c>
      <c r="Y541">
        <v>25.2</v>
      </c>
      <c r="Z541">
        <v>27.04</v>
      </c>
      <c r="AA541">
        <v>24.01</v>
      </c>
      <c r="AB541">
        <v>27.04</v>
      </c>
      <c r="AC541" s="2">
        <f>(Table2[[#This Row],[Close Price]]/Table2[[#This Row],[Day Low]])-1</f>
        <v>3.0476190476189657E-3</v>
      </c>
      <c r="AD541" s="2">
        <f>(Table2[[#This Row],[Day High]]/Table2[[#This Row],[Close Price]])-1</f>
        <v>2.6965438663121954E-2</v>
      </c>
      <c r="AE541" s="2">
        <f>(Table2[[#This Row],[Close Price]]/Table2[[#This Row],[Current Week Low]])-1</f>
        <v>4.4841269841269904E-2</v>
      </c>
      <c r="AF541" s="2">
        <f>(Table2[[#This Row],[Current Week High]]/Table2[[#This Row],[Close Price]])-1</f>
        <v>2.6965438663121954E-2</v>
      </c>
      <c r="AG541" s="2">
        <f>(Table2[[#This Row],[Close Price]]/Table2[[#This Row],[Current Month Low]])-1</f>
        <v>9.6626405664306469E-2</v>
      </c>
      <c r="AH541" s="2">
        <f>(Table2[[#This Row],[Current Month High]]/Table2[[#This Row],[Close Price]])-1</f>
        <v>2.6965438663121954E-2</v>
      </c>
      <c r="AI541">
        <v>40.074914802071497</v>
      </c>
      <c r="AJ541">
        <v>28.823521654270099</v>
      </c>
      <c r="AK541" t="str">
        <f>IF(AND(Table2[[#This Row],[20D EMA]]&gt;Table2[[#This Row],[50D EMA]],Table2[[#This Row],[50D EMA]]&gt;Table2[[#This Row],[200D EMA]]),"Uptrend","Downtrend/NoTrend")</f>
        <v>Downtrend/NoTrend</v>
      </c>
      <c r="AL541">
        <v>-0.04</v>
      </c>
      <c r="AM541" t="s">
        <v>10655</v>
      </c>
      <c r="AN541">
        <v>5.24</v>
      </c>
      <c r="AO541" t="s">
        <v>10656</v>
      </c>
      <c r="AP541">
        <v>0.105697809018915</v>
      </c>
      <c r="AQ541">
        <f>(Table2[[#This Row],[Sharpe Ratio]]-AVERAGE(Table2[Sharpe Ratio]))/_xlfn.STDEV.P(Table2[Sharpe Ratio])</f>
        <v>0.452226800491769</v>
      </c>
      <c r="AR5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1">
        <f>_xlfn.RANK.AVG(Table2[[#This Row],[1Y Return vs Nifty Z-Score]],Table2[1Y Return vs Nifty Z-Score])</f>
        <v>558</v>
      </c>
      <c r="AT541">
        <f>_xlfn.RANK.AVG(Table2[[#This Row],[6M Return vs Nifty Z-Score]],Table2[6M Return vs Nifty Z-Score])</f>
        <v>709</v>
      </c>
      <c r="AU541">
        <f>_xlfn.RANK.AVG(Table2[[#This Row],[Sharpe Ratio Z-Score]],Table2[Sharpe Ratio Z-Score])</f>
        <v>228</v>
      </c>
      <c r="AV541">
        <f>(Table2[[#This Row],[Rank 1Y]]+Table2[[#This Row],[Rank 6M]]+Table2[[#This Row],[Rank Sharpe]])/3</f>
        <v>498.33333333333331</v>
      </c>
    </row>
    <row r="542" spans="1:48" x14ac:dyDescent="0.3">
      <c r="A542" t="s">
        <v>1363</v>
      </c>
      <c r="B542" t="s">
        <v>1364</v>
      </c>
      <c r="C542" t="s">
        <v>10619</v>
      </c>
      <c r="D542" t="s">
        <v>308</v>
      </c>
      <c r="E542">
        <v>8265.8611820999995</v>
      </c>
      <c r="F542">
        <v>407.2</v>
      </c>
      <c r="G542">
        <v>-19.4964168788044</v>
      </c>
      <c r="H542">
        <f>(Table2[[#This Row],[1Y Return vs Nifty]]-AVERAGE(Table2[1Y Return vs Nifty]))/_xlfn.STDEV.P(Table2[1Y Return vs Nifty])</f>
        <v>-0.79798419985974445</v>
      </c>
      <c r="I542">
        <v>-9.1239636330330196</v>
      </c>
      <c r="J542">
        <f>(Table2[[#This Row],[1M Return vs Nifty]]-AVERAGE(Table2[1M Return vs Nifty]))/_xlfn.STDEV.P(Table2[1M Return vs Nifty])</f>
        <v>-1.0105053815808231</v>
      </c>
      <c r="K542">
        <v>-12.277283672411199</v>
      </c>
      <c r="L542">
        <f>(Table2[[#This Row],[6M Return vs Nifty]]-AVERAGE(Table2[6M Return vs Nifty]))/_xlfn.STDEV.P(Table2[6M Return vs Nifty])</f>
        <v>-0.67661302724121741</v>
      </c>
      <c r="M542">
        <v>-1.05145799133741</v>
      </c>
      <c r="N542">
        <f>(Table2[[#This Row],[1W Return vs Nifty]]-AVERAGE(Table2[1W Return vs Nifty]))/_xlfn.STDEV.P(Table2[1W Return vs Nifty])</f>
        <v>-0.84828175019092233</v>
      </c>
      <c r="O542">
        <v>421.77</v>
      </c>
      <c r="P542">
        <v>429.82745238498399</v>
      </c>
      <c r="Q542">
        <v>409.05401603304699</v>
      </c>
      <c r="R542">
        <v>41.007710190476402</v>
      </c>
      <c r="S542" s="2">
        <f>(Table2[[#This Row],[Close Price]]-Table2[[#This Row],[20D EMA]])/Table2[[#This Row],[20D EMA]]</f>
        <v>-3.4544894136614726E-2</v>
      </c>
      <c r="T542" s="2">
        <f>(Table2[[#This Row],[Close Price]]-Table2[[#This Row],[50D EMA]])/Table2[[#This Row],[50D EMA]]</f>
        <v>-5.2643106575513104E-2</v>
      </c>
      <c r="U542" s="2">
        <f>(Table2[[#This Row],[Close Price]]-Table2[[#This Row],[200D EMA]])/Table2[[#This Row],[200D EMA]]</f>
        <v>-4.532447941782875E-3</v>
      </c>
      <c r="V542">
        <v>0.85695877673828702</v>
      </c>
      <c r="W542">
        <v>404</v>
      </c>
      <c r="X542">
        <v>412.95</v>
      </c>
      <c r="Y542">
        <v>396.65</v>
      </c>
      <c r="Z542">
        <v>414.2</v>
      </c>
      <c r="AA542">
        <v>395</v>
      </c>
      <c r="AB542">
        <v>458.75</v>
      </c>
      <c r="AC542" s="2">
        <f>(Table2[[#This Row],[Close Price]]/Table2[[#This Row],[Day Low]])-1</f>
        <v>7.9207920792079278E-3</v>
      </c>
      <c r="AD542" s="2">
        <f>(Table2[[#This Row],[Day High]]/Table2[[#This Row],[Close Price]])-1</f>
        <v>1.4120825147347693E-2</v>
      </c>
      <c r="AE542" s="2">
        <f>(Table2[[#This Row],[Close Price]]/Table2[[#This Row],[Current Week Low]])-1</f>
        <v>2.6597756208244006E-2</v>
      </c>
      <c r="AF542" s="2">
        <f>(Table2[[#This Row],[Current Week High]]/Table2[[#This Row],[Close Price]])-1</f>
        <v>1.7190569744597317E-2</v>
      </c>
      <c r="AG542" s="2">
        <f>(Table2[[#This Row],[Close Price]]/Table2[[#This Row],[Current Month Low]])-1</f>
        <v>3.0886075949366987E-2</v>
      </c>
      <c r="AH542" s="2">
        <f>(Table2[[#This Row],[Current Month High]]/Table2[[#This Row],[Close Price]])-1</f>
        <v>0.12659626719056982</v>
      </c>
      <c r="AI542">
        <v>24.017681728880099</v>
      </c>
      <c r="AJ542">
        <v>17.095614665708101</v>
      </c>
      <c r="AK542" t="str">
        <f>IF(AND(Table2[[#This Row],[20D EMA]]&gt;Table2[[#This Row],[50D EMA]],Table2[[#This Row],[50D EMA]]&gt;Table2[[#This Row],[200D EMA]]),"Uptrend","Downtrend/NoTrend")</f>
        <v>Downtrend/NoTrend</v>
      </c>
      <c r="AL542">
        <v>-7.0000000000000007E-2</v>
      </c>
      <c r="AM542" t="s">
        <v>10655</v>
      </c>
      <c r="AN542">
        <v>-1.5</v>
      </c>
      <c r="AO542" t="s">
        <v>10655</v>
      </c>
      <c r="AP542">
        <v>6.9184565896042993E-2</v>
      </c>
      <c r="AQ542">
        <f>(Table2[[#This Row],[Sharpe Ratio]]-AVERAGE(Table2[Sharpe Ratio]))/_xlfn.STDEV.P(Table2[Sharpe Ratio])</f>
        <v>3.1832442433636005E-2</v>
      </c>
      <c r="AR5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2">
        <f>_xlfn.RANK.AVG(Table2[[#This Row],[1Y Return vs Nifty Z-Score]],Table2[1Y Return vs Nifty Z-Score])</f>
        <v>606</v>
      </c>
      <c r="AT542">
        <f>_xlfn.RANK.AVG(Table2[[#This Row],[6M Return vs Nifty Z-Score]],Table2[6M Return vs Nifty Z-Score])</f>
        <v>545</v>
      </c>
      <c r="AU542">
        <f>_xlfn.RANK.AVG(Table2[[#This Row],[Sharpe Ratio Z-Score]],Table2[Sharpe Ratio Z-Score])</f>
        <v>345</v>
      </c>
      <c r="AV542">
        <f>(Table2[[#This Row],[Rank 1Y]]+Table2[[#This Row],[Rank 6M]]+Table2[[#This Row],[Rank Sharpe]])/3</f>
        <v>498.66666666666669</v>
      </c>
    </row>
    <row r="543" spans="1:48" x14ac:dyDescent="0.3">
      <c r="A543" t="s">
        <v>1270</v>
      </c>
      <c r="B543" t="s">
        <v>1271</v>
      </c>
      <c r="C543" t="s">
        <v>10610</v>
      </c>
      <c r="D543" t="s">
        <v>21</v>
      </c>
      <c r="E543">
        <v>9128.3202444750004</v>
      </c>
      <c r="F543">
        <v>2998.25</v>
      </c>
      <c r="G543">
        <v>11.765957997431901</v>
      </c>
      <c r="H543">
        <f>(Table2[[#This Row],[1Y Return vs Nifty]]-AVERAGE(Table2[1Y Return vs Nifty]))/_xlfn.STDEV.P(Table2[1Y Return vs Nifty])</f>
        <v>-0.3105211012590115</v>
      </c>
      <c r="I543">
        <v>10.5919609096171</v>
      </c>
      <c r="J543">
        <f>(Table2[[#This Row],[1M Return vs Nifty]]-AVERAGE(Table2[1M Return vs Nifty]))/_xlfn.STDEV.P(Table2[1M Return vs Nifty])</f>
        <v>0.680686622028981</v>
      </c>
      <c r="K543">
        <v>-11.134580012359701</v>
      </c>
      <c r="L543">
        <f>(Table2[[#This Row],[6M Return vs Nifty]]-AVERAGE(Table2[6M Return vs Nifty]))/_xlfn.STDEV.P(Table2[6M Return vs Nifty])</f>
        <v>-0.63786648772197574</v>
      </c>
      <c r="M543">
        <v>7.5581451071400396</v>
      </c>
      <c r="N543">
        <f>(Table2[[#This Row],[1W Return vs Nifty]]-AVERAGE(Table2[1W Return vs Nifty]))/_xlfn.STDEV.P(Table2[1W Return vs Nifty])</f>
        <v>1.0398270368516249</v>
      </c>
      <c r="O543">
        <v>2839.96</v>
      </c>
      <c r="P543">
        <v>2779.16862957996</v>
      </c>
      <c r="Q543">
        <v>2624.5178933226298</v>
      </c>
      <c r="R543">
        <v>64.191384698870095</v>
      </c>
      <c r="S543" s="2">
        <f>(Table2[[#This Row],[Close Price]]-Table2[[#This Row],[20D EMA]])/Table2[[#This Row],[20D EMA]]</f>
        <v>5.5736700516908676E-2</v>
      </c>
      <c r="T543" s="2">
        <f>(Table2[[#This Row],[Close Price]]-Table2[[#This Row],[50D EMA]])/Table2[[#This Row],[50D EMA]]</f>
        <v>7.8829822734848468E-2</v>
      </c>
      <c r="U543" s="2">
        <f>(Table2[[#This Row],[Close Price]]-Table2[[#This Row],[200D EMA]])/Table2[[#This Row],[200D EMA]]</f>
        <v>0.14240028906955812</v>
      </c>
      <c r="V543">
        <v>1.1852370424749199</v>
      </c>
      <c r="W543">
        <v>2958</v>
      </c>
      <c r="X543">
        <v>3043.85</v>
      </c>
      <c r="Y543">
        <v>2749.25</v>
      </c>
      <c r="Z543">
        <v>3050</v>
      </c>
      <c r="AA543">
        <v>2655.05</v>
      </c>
      <c r="AB543">
        <v>3050</v>
      </c>
      <c r="AC543" s="2">
        <f>(Table2[[#This Row],[Close Price]]/Table2[[#This Row],[Day Low]])-1</f>
        <v>1.3607167004732856E-2</v>
      </c>
      <c r="AD543" s="2">
        <f>(Table2[[#This Row],[Day High]]/Table2[[#This Row],[Close Price]])-1</f>
        <v>1.5208871841907667E-2</v>
      </c>
      <c r="AE543" s="2">
        <f>(Table2[[#This Row],[Close Price]]/Table2[[#This Row],[Current Week Low]])-1</f>
        <v>9.0570155496953797E-2</v>
      </c>
      <c r="AF543" s="2">
        <f>(Table2[[#This Row],[Current Week High]]/Table2[[#This Row],[Close Price]])-1</f>
        <v>1.7260068373217807E-2</v>
      </c>
      <c r="AG543" s="2">
        <f>(Table2[[#This Row],[Close Price]]/Table2[[#This Row],[Current Month Low]])-1</f>
        <v>0.12926310238978544</v>
      </c>
      <c r="AH543" s="2">
        <f>(Table2[[#This Row],[Current Month High]]/Table2[[#This Row],[Close Price]])-1</f>
        <v>1.7260068373217807E-2</v>
      </c>
      <c r="AI543">
        <v>4.8945218043858896</v>
      </c>
      <c r="AJ543">
        <v>42.566748294144197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0.05</v>
      </c>
      <c r="AM543" t="s">
        <v>10656</v>
      </c>
      <c r="AN543">
        <v>3.83</v>
      </c>
      <c r="AO543" t="s">
        <v>10656</v>
      </c>
      <c r="AP543">
        <v>-4.149709007865E-3</v>
      </c>
      <c r="AQ543">
        <f>(Table2[[#This Row],[Sharpe Ratio]]-AVERAGE(Table2[Sharpe Ratio]))/_xlfn.STDEV.P(Table2[Sharpe Ratio])</f>
        <v>-0.81249999109307747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-4.0373921193458839E-2</v>
      </c>
      <c r="AS543">
        <f>_xlfn.RANK.AVG(Table2[[#This Row],[1Y Return vs Nifty Z-Score]],Table2[1Y Return vs Nifty Z-Score])</f>
        <v>387</v>
      </c>
      <c r="AT543">
        <f>_xlfn.RANK.AVG(Table2[[#This Row],[6M Return vs Nifty Z-Score]],Table2[6M Return vs Nifty Z-Score])</f>
        <v>530</v>
      </c>
      <c r="AU543">
        <f>_xlfn.RANK.AVG(Table2[[#This Row],[Sharpe Ratio Z-Score]],Table2[Sharpe Ratio Z-Score])</f>
        <v>586</v>
      </c>
      <c r="AV543">
        <f>(Table2[[#This Row],[Rank 1Y]]+Table2[[#This Row],[Rank 6M]]+Table2[[#This Row],[Rank Sharpe]])/3</f>
        <v>501</v>
      </c>
    </row>
    <row r="544" spans="1:48" x14ac:dyDescent="0.3">
      <c r="A544" t="s">
        <v>30</v>
      </c>
      <c r="B544" t="s">
        <v>31</v>
      </c>
      <c r="C544" t="s">
        <v>10610</v>
      </c>
      <c r="D544" t="s">
        <v>21</v>
      </c>
      <c r="E544">
        <v>778774.81343099999</v>
      </c>
      <c r="F544">
        <v>1862.1</v>
      </c>
      <c r="G544">
        <v>4.5912847105862298</v>
      </c>
      <c r="H544">
        <f>(Table2[[#This Row],[1Y Return vs Nifty]]-AVERAGE(Table2[1Y Return vs Nifty]))/_xlfn.STDEV.P(Table2[1Y Return vs Nifty])</f>
        <v>-0.42239323143784169</v>
      </c>
      <c r="I544">
        <v>2.2893309433568998</v>
      </c>
      <c r="J544">
        <f>(Table2[[#This Row],[1M Return vs Nifty]]-AVERAGE(Table2[1M Return vs Nifty]))/_xlfn.STDEV.P(Table2[1M Return vs Nifty])</f>
        <v>-3.1496130420477282E-2</v>
      </c>
      <c r="K544">
        <v>-0.70456098166841796</v>
      </c>
      <c r="L544">
        <f>(Table2[[#This Row],[6M Return vs Nifty]]-AVERAGE(Table2[6M Return vs Nifty]))/_xlfn.STDEV.P(Table2[6M Return vs Nifty])</f>
        <v>-0.28420774076311078</v>
      </c>
      <c r="M544">
        <v>1.19136407830435</v>
      </c>
      <c r="N544">
        <f>(Table2[[#This Row],[1W Return vs Nifty]]-AVERAGE(Table2[1W Return vs Nifty]))/_xlfn.STDEV.P(Table2[1W Return vs Nifty])</f>
        <v>-0.35642492368838175</v>
      </c>
      <c r="O544">
        <v>1820.21</v>
      </c>
      <c r="P544">
        <v>1733.0841169068401</v>
      </c>
      <c r="Q544">
        <v>1587.0103850995699</v>
      </c>
      <c r="R544">
        <v>71.568431290334502</v>
      </c>
      <c r="S544" s="2">
        <f>(Table2[[#This Row],[Close Price]]-Table2[[#This Row],[20D EMA]])/Table2[[#This Row],[20D EMA]]</f>
        <v>2.301382807478251E-2</v>
      </c>
      <c r="T544" s="2">
        <f>(Table2[[#This Row],[Close Price]]-Table2[[#This Row],[50D EMA]])/Table2[[#This Row],[50D EMA]]</f>
        <v>7.4442943556267613E-2</v>
      </c>
      <c r="U544" s="2">
        <f>(Table2[[#This Row],[Close Price]]-Table2[[#This Row],[200D EMA]])/Table2[[#This Row],[200D EMA]]</f>
        <v>0.17333825757111898</v>
      </c>
      <c r="V544">
        <v>0.537028646472265</v>
      </c>
      <c r="W544">
        <v>1857</v>
      </c>
      <c r="X544">
        <v>1882.6</v>
      </c>
      <c r="Y544">
        <v>1849.2</v>
      </c>
      <c r="Z544">
        <v>1893.65</v>
      </c>
      <c r="AA544">
        <v>1718.55</v>
      </c>
      <c r="AB544">
        <v>1893.65</v>
      </c>
      <c r="AC544" s="2">
        <f>(Table2[[#This Row],[Close Price]]/Table2[[#This Row],[Day Low]])-1</f>
        <v>2.7463651050079196E-3</v>
      </c>
      <c r="AD544" s="2">
        <f>(Table2[[#This Row],[Day High]]/Table2[[#This Row],[Close Price]])-1</f>
        <v>1.1009075774663035E-2</v>
      </c>
      <c r="AE544" s="2">
        <f>(Table2[[#This Row],[Close Price]]/Table2[[#This Row],[Current Week Low]])-1</f>
        <v>6.9759896171317504E-3</v>
      </c>
      <c r="AF544" s="2">
        <f>(Table2[[#This Row],[Current Week High]]/Table2[[#This Row],[Close Price]])-1</f>
        <v>1.6943236131249817E-2</v>
      </c>
      <c r="AG544" s="2">
        <f>(Table2[[#This Row],[Close Price]]/Table2[[#This Row],[Current Month Low]])-1</f>
        <v>8.3529719821942905E-2</v>
      </c>
      <c r="AH544" s="2">
        <f>(Table2[[#This Row],[Current Month High]]/Table2[[#This Row],[Close Price]])-1</f>
        <v>1.6943236131249817E-2</v>
      </c>
      <c r="AI544">
        <v>2.19644487406691</v>
      </c>
      <c r="AJ544">
        <v>37.764953945178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0.05</v>
      </c>
      <c r="AM544" t="s">
        <v>10656</v>
      </c>
      <c r="AN544">
        <v>6.34</v>
      </c>
      <c r="AO544" t="s">
        <v>10656</v>
      </c>
      <c r="AP544">
        <v>-4.3881503624044998E-2</v>
      </c>
      <c r="AQ544">
        <f>(Table2[[#This Row],[Sharpe Ratio]]-AVERAGE(Table2[Sharpe Ratio]))/_xlfn.STDEV.P(Table2[Sharpe Ratio])</f>
        <v>-1.269951065377513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-2.3644730916873247</v>
      </c>
      <c r="AS544">
        <f>_xlfn.RANK.AVG(Table2[[#This Row],[1Y Return vs Nifty Z-Score]],Table2[1Y Return vs Nifty Z-Score])</f>
        <v>437</v>
      </c>
      <c r="AT544">
        <f>_xlfn.RANK.AVG(Table2[[#This Row],[6M Return vs Nifty Z-Score]],Table2[6M Return vs Nifty Z-Score])</f>
        <v>413</v>
      </c>
      <c r="AU544">
        <f>_xlfn.RANK.AVG(Table2[[#This Row],[Sharpe Ratio Z-Score]],Table2[Sharpe Ratio Z-Score])</f>
        <v>658</v>
      </c>
      <c r="AV544">
        <f>(Table2[[#This Row],[Rank 1Y]]+Table2[[#This Row],[Rank 6M]]+Table2[[#This Row],[Rank Sharpe]])/3</f>
        <v>502.66666666666669</v>
      </c>
    </row>
    <row r="545" spans="1:48" x14ac:dyDescent="0.3">
      <c r="A545" t="s">
        <v>539</v>
      </c>
      <c r="B545" t="s">
        <v>540</v>
      </c>
      <c r="C545" t="s">
        <v>10609</v>
      </c>
      <c r="D545" t="s">
        <v>177</v>
      </c>
      <c r="E545">
        <v>37828.043232000004</v>
      </c>
      <c r="F545">
        <v>524.04999999999995</v>
      </c>
      <c r="G545">
        <v>-10.0197543280247</v>
      </c>
      <c r="H545">
        <f>(Table2[[#This Row],[1Y Return vs Nifty]]-AVERAGE(Table2[1Y Return vs Nifty]))/_xlfn.STDEV.P(Table2[1Y Return vs Nifty])</f>
        <v>-0.65021796937710541</v>
      </c>
      <c r="I545">
        <v>-2.2315314094473</v>
      </c>
      <c r="J545">
        <f>(Table2[[#This Row],[1M Return vs Nifty]]-AVERAGE(Table2[1M Return vs Nifty]))/_xlfn.STDEV.P(Table2[1M Return vs Nifty])</f>
        <v>-0.41928653020334122</v>
      </c>
      <c r="K545">
        <v>7.9487158522895101</v>
      </c>
      <c r="L545">
        <f>(Table2[[#This Row],[6M Return vs Nifty]]-AVERAGE(Table2[6M Return vs Nifty]))/_xlfn.STDEV.P(Table2[6M Return vs Nifty])</f>
        <v>9.2056301214966905E-3</v>
      </c>
      <c r="M545">
        <v>-1.48107122418488</v>
      </c>
      <c r="N545">
        <f>(Table2[[#This Row],[1W Return vs Nifty]]-AVERAGE(Table2[1W Return vs Nifty]))/_xlfn.STDEV.P(Table2[1W Return vs Nifty])</f>
        <v>-0.94249707123313287</v>
      </c>
      <c r="O545">
        <v>538.83000000000004</v>
      </c>
      <c r="P545">
        <v>521.65796429419697</v>
      </c>
      <c r="Q545">
        <v>473.50861021133397</v>
      </c>
      <c r="R545">
        <v>46.417635268593102</v>
      </c>
      <c r="S545" s="2">
        <f>(Table2[[#This Row],[Close Price]]-Table2[[#This Row],[20D EMA]])/Table2[[#This Row],[20D EMA]]</f>
        <v>-2.7429801607186097E-2</v>
      </c>
      <c r="T545" s="2">
        <f>(Table2[[#This Row],[Close Price]]-Table2[[#This Row],[50D EMA]])/Table2[[#This Row],[50D EMA]]</f>
        <v>4.585448453833932E-3</v>
      </c>
      <c r="U545" s="2">
        <f>(Table2[[#This Row],[Close Price]]-Table2[[#This Row],[200D EMA]])/Table2[[#This Row],[200D EMA]]</f>
        <v>0.10673805860913195</v>
      </c>
      <c r="V545">
        <v>0.336867048422405</v>
      </c>
      <c r="W545">
        <v>522.75</v>
      </c>
      <c r="X545">
        <v>542.6</v>
      </c>
      <c r="Y545">
        <v>522.75</v>
      </c>
      <c r="Z545">
        <v>555</v>
      </c>
      <c r="AA545">
        <v>513.29999999999995</v>
      </c>
      <c r="AB545">
        <v>555</v>
      </c>
      <c r="AC545" s="2">
        <f>(Table2[[#This Row],[Close Price]]/Table2[[#This Row],[Day Low]])-1</f>
        <v>2.4868483978957023E-3</v>
      </c>
      <c r="AD545" s="2">
        <f>(Table2[[#This Row],[Day High]]/Table2[[#This Row],[Close Price]])-1</f>
        <v>3.5397385745635113E-2</v>
      </c>
      <c r="AE545" s="2">
        <f>(Table2[[#This Row],[Close Price]]/Table2[[#This Row],[Current Week Low]])-1</f>
        <v>2.4868483978957023E-3</v>
      </c>
      <c r="AF545" s="2">
        <f>(Table2[[#This Row],[Current Week High]]/Table2[[#This Row],[Close Price]])-1</f>
        <v>5.90592500715581E-2</v>
      </c>
      <c r="AG545" s="2">
        <f>(Table2[[#This Row],[Close Price]]/Table2[[#This Row],[Current Month Low]])-1</f>
        <v>2.0942918371322783E-2</v>
      </c>
      <c r="AH545" s="2">
        <f>(Table2[[#This Row],[Current Month High]]/Table2[[#This Row],[Close Price]])-1</f>
        <v>5.90592500715581E-2</v>
      </c>
      <c r="AI545">
        <v>6.7455395477530704</v>
      </c>
      <c r="AJ545">
        <v>39.486292254458299</v>
      </c>
      <c r="AK545" t="str">
        <f>IF(AND(Table2[[#This Row],[20D EMA]]&gt;Table2[[#This Row],[50D EMA]],Table2[[#This Row],[50D EMA]]&gt;Table2[[#This Row],[200D EMA]]),"Uptrend","Downtrend/NoTrend")</f>
        <v>Uptrend</v>
      </c>
      <c r="AL545">
        <v>0.03</v>
      </c>
      <c r="AM545" t="s">
        <v>10656</v>
      </c>
      <c r="AN545">
        <v>-2.16</v>
      </c>
      <c r="AO545" t="s">
        <v>10655</v>
      </c>
      <c r="AP545">
        <v>-3.7119320469972003E-2</v>
      </c>
      <c r="AQ545">
        <f>(Table2[[#This Row],[Sharpe Ratio]]-AVERAGE(Table2[Sharpe Ratio]))/_xlfn.STDEV.P(Table2[Sharpe Ratio])</f>
        <v>-1.1920948301326271</v>
      </c>
      <c r="AR5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-3.1948907708247098</v>
      </c>
      <c r="AS545">
        <f>_xlfn.RANK.AVG(Table2[[#This Row],[1Y Return vs Nifty Z-Score]],Table2[1Y Return vs Nifty Z-Score])</f>
        <v>547</v>
      </c>
      <c r="AT545">
        <f>_xlfn.RANK.AVG(Table2[[#This Row],[6M Return vs Nifty Z-Score]],Table2[6M Return vs Nifty Z-Score])</f>
        <v>313</v>
      </c>
      <c r="AU545">
        <f>_xlfn.RANK.AVG(Table2[[#This Row],[Sharpe Ratio Z-Score]],Table2[Sharpe Ratio Z-Score])</f>
        <v>649</v>
      </c>
      <c r="AV545">
        <f>(Table2[[#This Row],[Rank 1Y]]+Table2[[#This Row],[Rank 6M]]+Table2[[#This Row],[Rank Sharpe]])/3</f>
        <v>503</v>
      </c>
    </row>
    <row r="546" spans="1:48" x14ac:dyDescent="0.3">
      <c r="A546" t="s">
        <v>648</v>
      </c>
      <c r="B546" t="s">
        <v>649</v>
      </c>
      <c r="C546" t="s">
        <v>10619</v>
      </c>
      <c r="D546" t="s">
        <v>622</v>
      </c>
      <c r="E546">
        <v>28419.137019000002</v>
      </c>
      <c r="F546">
        <v>1174.25</v>
      </c>
      <c r="G546">
        <v>-32.7260766289549</v>
      </c>
      <c r="H546">
        <f>(Table2[[#This Row],[1Y Return vs Nifty]]-AVERAGE(Table2[1Y Return vs Nifty]))/_xlfn.STDEV.P(Table2[1Y Return vs Nifty])</f>
        <v>-1.0042695815932949</v>
      </c>
      <c r="I546">
        <v>9.5947351188686198</v>
      </c>
      <c r="J546">
        <f>(Table2[[#This Row],[1M Return vs Nifty]]-AVERAGE(Table2[1M Return vs Nifty]))/_xlfn.STDEV.P(Table2[1M Return vs Nifty])</f>
        <v>0.5951466170721248</v>
      </c>
      <c r="K546">
        <v>7.4369363999026499</v>
      </c>
      <c r="L546">
        <f>(Table2[[#This Row],[6M Return vs Nifty]]-AVERAGE(Table2[6M Return vs Nifty]))/_xlfn.STDEV.P(Table2[6M Return vs Nifty])</f>
        <v>-8.147672812835063E-3</v>
      </c>
      <c r="M546">
        <v>4.0383590238120002</v>
      </c>
      <c r="N546">
        <f>(Table2[[#This Row],[1W Return vs Nifty]]-AVERAGE(Table2[1W Return vs Nifty]))/_xlfn.STDEV.P(Table2[1W Return vs Nifty])</f>
        <v>0.26792861639865456</v>
      </c>
      <c r="O546">
        <v>1128.99</v>
      </c>
      <c r="P546">
        <v>1099.8123758777699</v>
      </c>
      <c r="Q546">
        <v>1100.4544271042</v>
      </c>
      <c r="R546">
        <v>78.670582602795804</v>
      </c>
      <c r="S546" s="2">
        <f>(Table2[[#This Row],[Close Price]]-Table2[[#This Row],[20D EMA]])/Table2[[#This Row],[20D EMA]]</f>
        <v>4.0088929042772732E-2</v>
      </c>
      <c r="T546" s="2">
        <f>(Table2[[#This Row],[Close Price]]-Table2[[#This Row],[50D EMA]])/Table2[[#This Row],[50D EMA]]</f>
        <v>6.7682111744578957E-2</v>
      </c>
      <c r="U546" s="2">
        <f>(Table2[[#This Row],[Close Price]]-Table2[[#This Row],[200D EMA]])/Table2[[#This Row],[200D EMA]]</f>
        <v>6.7059181260227155E-2</v>
      </c>
      <c r="V546">
        <v>0.61514365835165297</v>
      </c>
      <c r="W546">
        <v>1135</v>
      </c>
      <c r="X546">
        <v>1180.45</v>
      </c>
      <c r="Y546">
        <v>1121.5</v>
      </c>
      <c r="Z546">
        <v>1182.95</v>
      </c>
      <c r="AA546">
        <v>1084</v>
      </c>
      <c r="AB546">
        <v>1182.95</v>
      </c>
      <c r="AC546" s="2">
        <f>(Table2[[#This Row],[Close Price]]/Table2[[#This Row],[Day Low]])-1</f>
        <v>3.4581497797356864E-2</v>
      </c>
      <c r="AD546" s="2">
        <f>(Table2[[#This Row],[Day High]]/Table2[[#This Row],[Close Price]])-1</f>
        <v>5.2799659357036788E-3</v>
      </c>
      <c r="AE546" s="2">
        <f>(Table2[[#This Row],[Close Price]]/Table2[[#This Row],[Current Week Low]])-1</f>
        <v>4.7035220686580503E-2</v>
      </c>
      <c r="AF546" s="2">
        <f>(Table2[[#This Row],[Current Week High]]/Table2[[#This Row],[Close Price]])-1</f>
        <v>7.4089844581648467E-3</v>
      </c>
      <c r="AG546" s="2">
        <f>(Table2[[#This Row],[Close Price]]/Table2[[#This Row],[Current Month Low]])-1</f>
        <v>8.3256457564575559E-2</v>
      </c>
      <c r="AH546" s="2">
        <f>(Table2[[#This Row],[Current Month High]]/Table2[[#This Row],[Close Price]])-1</f>
        <v>7.4089844581648467E-3</v>
      </c>
      <c r="AI546">
        <v>26.710666382797498</v>
      </c>
      <c r="AJ546">
        <v>32.526381129732997</v>
      </c>
      <c r="AK546" t="str">
        <f>IF(AND(Table2[[#This Row],[20D EMA]]&gt;Table2[[#This Row],[50D EMA]],Table2[[#This Row],[50D EMA]]&gt;Table2[[#This Row],[200D EMA]]),"Uptrend","Downtrend/NoTrend")</f>
        <v>Downtrend/NoTrend</v>
      </c>
      <c r="AL546">
        <v>-0.01</v>
      </c>
      <c r="AM546" t="s">
        <v>10655</v>
      </c>
      <c r="AN546">
        <v>4.29</v>
      </c>
      <c r="AO546" t="s">
        <v>10656</v>
      </c>
      <c r="AP546">
        <v>3.5186181001890002E-3</v>
      </c>
      <c r="AQ546">
        <f>(Table2[[#This Row],[Sharpe Ratio]]-AVERAGE(Table2[Sharpe Ratio]))/_xlfn.STDEV.P(Table2[Sharpe Ratio])</f>
        <v>-0.72421088894123953</v>
      </c>
      <c r="AR5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6">
        <f>_xlfn.RANK.AVG(Table2[[#This Row],[1Y Return vs Nifty Z-Score]],Table2[1Y Return vs Nifty Z-Score])</f>
        <v>671</v>
      </c>
      <c r="AT546">
        <f>_xlfn.RANK.AVG(Table2[[#This Row],[6M Return vs Nifty Z-Score]],Table2[6M Return vs Nifty Z-Score])</f>
        <v>316</v>
      </c>
      <c r="AU546">
        <f>_xlfn.RANK.AVG(Table2[[#This Row],[Sharpe Ratio Z-Score]],Table2[Sharpe Ratio Z-Score])</f>
        <v>522</v>
      </c>
      <c r="AV546">
        <f>(Table2[[#This Row],[Rank 1Y]]+Table2[[#This Row],[Rank 6M]]+Table2[[#This Row],[Rank Sharpe]])/3</f>
        <v>503</v>
      </c>
    </row>
    <row r="547" spans="1:48" x14ac:dyDescent="0.3">
      <c r="A547" t="s">
        <v>1647</v>
      </c>
      <c r="B547" t="s">
        <v>1648</v>
      </c>
      <c r="C547" t="s">
        <v>10620</v>
      </c>
      <c r="D547" t="s">
        <v>1146</v>
      </c>
      <c r="E547">
        <v>5317.3436485000002</v>
      </c>
      <c r="F547">
        <v>3239.8</v>
      </c>
      <c r="G547">
        <v>12.3710432634042</v>
      </c>
      <c r="H547">
        <f>(Table2[[#This Row],[1Y Return vs Nifty]]-AVERAGE(Table2[1Y Return vs Nifty]))/_xlfn.STDEV.P(Table2[1Y Return vs Nifty])</f>
        <v>-0.30108622179652023</v>
      </c>
      <c r="I547">
        <v>8.0072496952534298</v>
      </c>
      <c r="J547">
        <f>(Table2[[#This Row],[1M Return vs Nifty]]-AVERAGE(Table2[1M Return vs Nifty]))/_xlfn.STDEV.P(Table2[1M Return vs Nifty])</f>
        <v>0.45897533844618921</v>
      </c>
      <c r="K547">
        <v>-4.5023255885432896</v>
      </c>
      <c r="L547">
        <f>(Table2[[#This Row],[6M Return vs Nifty]]-AVERAGE(Table2[6M Return vs Nifty]))/_xlfn.STDEV.P(Table2[6M Return vs Nifty])</f>
        <v>-0.41298149162203651</v>
      </c>
      <c r="M547">
        <v>1.31719401689285</v>
      </c>
      <c r="N547">
        <f>(Table2[[#This Row],[1W Return vs Nifty]]-AVERAGE(Table2[1W Return vs Nifty]))/_xlfn.STDEV.P(Table2[1W Return vs Nifty])</f>
        <v>-0.32883008452976997</v>
      </c>
      <c r="O547">
        <v>3135.92</v>
      </c>
      <c r="P547">
        <v>3095.2715959298898</v>
      </c>
      <c r="Q547">
        <v>2967.6803523072799</v>
      </c>
      <c r="R547">
        <v>56.546751034816403</v>
      </c>
      <c r="S547" s="2">
        <f>(Table2[[#This Row],[Close Price]]-Table2[[#This Row],[20D EMA]])/Table2[[#This Row],[20D EMA]]</f>
        <v>3.3125845047067559E-2</v>
      </c>
      <c r="T547" s="2">
        <f>(Table2[[#This Row],[Close Price]]-Table2[[#This Row],[50D EMA]])/Table2[[#This Row],[50D EMA]]</f>
        <v>4.6693286708719577E-2</v>
      </c>
      <c r="U547" s="2">
        <f>(Table2[[#This Row],[Close Price]]-Table2[[#This Row],[200D EMA]])/Table2[[#This Row],[200D EMA]]</f>
        <v>9.1694392720279197E-2</v>
      </c>
      <c r="V547">
        <v>0.58024641495178098</v>
      </c>
      <c r="W547">
        <v>3155.5</v>
      </c>
      <c r="X547">
        <v>3270.75</v>
      </c>
      <c r="Y547">
        <v>3080.05</v>
      </c>
      <c r="Z547">
        <v>3270.75</v>
      </c>
      <c r="AA547">
        <v>2955.55</v>
      </c>
      <c r="AB547">
        <v>3456</v>
      </c>
      <c r="AC547" s="2">
        <f>(Table2[[#This Row],[Close Price]]/Table2[[#This Row],[Day Low]])-1</f>
        <v>2.6715259071462549E-2</v>
      </c>
      <c r="AD547" s="2">
        <f>(Table2[[#This Row],[Day High]]/Table2[[#This Row],[Close Price]])-1</f>
        <v>9.5530588307919384E-3</v>
      </c>
      <c r="AE547" s="2">
        <f>(Table2[[#This Row],[Close Price]]/Table2[[#This Row],[Current Week Low]])-1</f>
        <v>5.1866041135695928E-2</v>
      </c>
      <c r="AF547" s="2">
        <f>(Table2[[#This Row],[Current Week High]]/Table2[[#This Row],[Close Price]])-1</f>
        <v>9.5530588307919384E-3</v>
      </c>
      <c r="AG547" s="2">
        <f>(Table2[[#This Row],[Close Price]]/Table2[[#This Row],[Current Month Low]])-1</f>
        <v>9.617499281013675E-2</v>
      </c>
      <c r="AH547" s="2">
        <f>(Table2[[#This Row],[Current Month High]]/Table2[[#This Row],[Close Price]])-1</f>
        <v>6.6732514352737748E-2</v>
      </c>
      <c r="AI547">
        <v>14.2045805296623</v>
      </c>
      <c r="AJ547">
        <v>42.087143389689203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0</v>
      </c>
      <c r="AM547">
        <v>0</v>
      </c>
      <c r="AN547">
        <v>7.22</v>
      </c>
      <c r="AO547" t="s">
        <v>10656</v>
      </c>
      <c r="AP547">
        <v>-5.0202585142976999E-2</v>
      </c>
      <c r="AQ547">
        <f>(Table2[[#This Row],[Sharpe Ratio]]-AVERAGE(Table2[Sharpe Ratio]))/_xlfn.STDEV.P(Table2[Sharpe Ratio])</f>
        <v>-1.3427286874156927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-1.9266511469178302</v>
      </c>
      <c r="AS547">
        <f>_xlfn.RANK.AVG(Table2[[#This Row],[1Y Return vs Nifty Z-Score]],Table2[1Y Return vs Nifty Z-Score])</f>
        <v>381</v>
      </c>
      <c r="AT547">
        <f>_xlfn.RANK.AVG(Table2[[#This Row],[6M Return vs Nifty Z-Score]],Table2[6M Return vs Nifty Z-Score])</f>
        <v>459</v>
      </c>
      <c r="AU547">
        <f>_xlfn.RANK.AVG(Table2[[#This Row],[Sharpe Ratio Z-Score]],Table2[Sharpe Ratio Z-Score])</f>
        <v>669</v>
      </c>
      <c r="AV547">
        <f>(Table2[[#This Row],[Rank 1Y]]+Table2[[#This Row],[Rank 6M]]+Table2[[#This Row],[Rank Sharpe]])/3</f>
        <v>503</v>
      </c>
    </row>
    <row r="548" spans="1:48" x14ac:dyDescent="0.3">
      <c r="A548" t="s">
        <v>1604</v>
      </c>
      <c r="B548" t="s">
        <v>1605</v>
      </c>
      <c r="C548" t="s">
        <v>10621</v>
      </c>
      <c r="D548" t="s">
        <v>335</v>
      </c>
      <c r="E548">
        <v>5799.2851348199902</v>
      </c>
      <c r="F548">
        <v>270.89999999999998</v>
      </c>
      <c r="G548">
        <v>-13.6736688633253</v>
      </c>
      <c r="H548">
        <f>(Table2[[#This Row],[1Y Return vs Nifty]]-AVERAGE(Table2[1Y Return vs Nifty]))/_xlfn.STDEV.P(Table2[1Y Return vs Nifty])</f>
        <v>-0.70719215986811013</v>
      </c>
      <c r="I548">
        <v>-0.214329184852555</v>
      </c>
      <c r="J548">
        <f>(Table2[[#This Row],[1M Return vs Nifty]]-AVERAGE(Table2[1M Return vs Nifty]))/_xlfn.STDEV.P(Table2[1M Return vs Nifty])</f>
        <v>-0.2462550162858109</v>
      </c>
      <c r="K548">
        <v>16.788864508869001</v>
      </c>
      <c r="L548">
        <f>(Table2[[#This Row],[6M Return vs Nifty]]-AVERAGE(Table2[6M Return vs Nifty]))/_xlfn.STDEV.P(Table2[6M Return vs Nifty])</f>
        <v>0.30895540887226319</v>
      </c>
      <c r="M548">
        <v>1.03136072252069</v>
      </c>
      <c r="N548">
        <f>(Table2[[#This Row],[1W Return vs Nifty]]-AVERAGE(Table2[1W Return vs Nifty]))/_xlfn.STDEV.P(Table2[1W Return vs Nifty])</f>
        <v>-0.39151408384546826</v>
      </c>
      <c r="O548">
        <v>269.66000000000003</v>
      </c>
      <c r="P548">
        <v>262.61744483609101</v>
      </c>
      <c r="Q548">
        <v>240.065756463112</v>
      </c>
      <c r="R548">
        <v>53.657417673662998</v>
      </c>
      <c r="S548" s="2">
        <f>(Table2[[#This Row],[Close Price]]-Table2[[#This Row],[20D EMA]])/Table2[[#This Row],[20D EMA]]</f>
        <v>4.5983831491506052E-3</v>
      </c>
      <c r="T548" s="2">
        <f>(Table2[[#This Row],[Close Price]]-Table2[[#This Row],[50D EMA]])/Table2[[#This Row],[50D EMA]]</f>
        <v>3.153848050375483E-2</v>
      </c>
      <c r="U548" s="2">
        <f>(Table2[[#This Row],[Close Price]]-Table2[[#This Row],[200D EMA]])/Table2[[#This Row],[200D EMA]]</f>
        <v>0.12844082384413666</v>
      </c>
      <c r="V548">
        <v>0.46367709578090099</v>
      </c>
      <c r="W548">
        <v>268.35000000000002</v>
      </c>
      <c r="X548">
        <v>276.64999999999998</v>
      </c>
      <c r="Y548">
        <v>263.2</v>
      </c>
      <c r="Z548">
        <v>279.25</v>
      </c>
      <c r="AA548">
        <v>253.1</v>
      </c>
      <c r="AB548">
        <v>292.3</v>
      </c>
      <c r="AC548" s="2">
        <f>(Table2[[#This Row],[Close Price]]/Table2[[#This Row],[Day Low]])-1</f>
        <v>9.5025153717158695E-3</v>
      </c>
      <c r="AD548" s="2">
        <f>(Table2[[#This Row],[Day High]]/Table2[[#This Row],[Close Price]])-1</f>
        <v>2.1225544481358494E-2</v>
      </c>
      <c r="AE548" s="2">
        <f>(Table2[[#This Row],[Close Price]]/Table2[[#This Row],[Current Week Low]])-1</f>
        <v>2.9255319148936199E-2</v>
      </c>
      <c r="AF548" s="2">
        <f>(Table2[[#This Row],[Current Week High]]/Table2[[#This Row],[Close Price]])-1</f>
        <v>3.0823181985972781E-2</v>
      </c>
      <c r="AG548" s="2">
        <f>(Table2[[#This Row],[Close Price]]/Table2[[#This Row],[Current Month Low]])-1</f>
        <v>7.0327933623073768E-2</v>
      </c>
      <c r="AH548" s="2">
        <f>(Table2[[#This Row],[Current Month High]]/Table2[[#This Row],[Close Price]])-1</f>
        <v>7.8995939461055764E-2</v>
      </c>
      <c r="AI548">
        <v>9.6714654854189899</v>
      </c>
      <c r="AJ548">
        <v>43.3333333333333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0.06</v>
      </c>
      <c r="AM548" t="s">
        <v>10656</v>
      </c>
      <c r="AN548">
        <v>6.24</v>
      </c>
      <c r="AO548" t="s">
        <v>10656</v>
      </c>
      <c r="AP548">
        <v>-8.1091225712001003E-2</v>
      </c>
      <c r="AQ548">
        <f>(Table2[[#This Row],[Sharpe Ratio]]-AVERAGE(Table2[Sharpe Ratio]))/_xlfn.STDEV.P(Table2[Sharpe Ratio])</f>
        <v>-1.6983643174693035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-2.7343701685964299</v>
      </c>
      <c r="AS548">
        <f>_xlfn.RANK.AVG(Table2[[#This Row],[1Y Return vs Nifty Z-Score]],Table2[1Y Return vs Nifty Z-Score])</f>
        <v>573</v>
      </c>
      <c r="AT548">
        <f>_xlfn.RANK.AVG(Table2[[#This Row],[6M Return vs Nifty Z-Score]],Table2[6M Return vs Nifty Z-Score])</f>
        <v>233</v>
      </c>
      <c r="AU548">
        <f>_xlfn.RANK.AVG(Table2[[#This Row],[Sharpe Ratio Z-Score]],Table2[Sharpe Ratio Z-Score])</f>
        <v>708</v>
      </c>
      <c r="AV548">
        <f>(Table2[[#This Row],[Rank 1Y]]+Table2[[#This Row],[Rank 6M]]+Table2[[#This Row],[Rank Sharpe]])/3</f>
        <v>504.66666666666669</v>
      </c>
    </row>
    <row r="549" spans="1:48" x14ac:dyDescent="0.3">
      <c r="A549" t="s">
        <v>1545</v>
      </c>
      <c r="B549" t="s">
        <v>1546</v>
      </c>
      <c r="C549" t="s">
        <v>10622</v>
      </c>
      <c r="D549" t="s">
        <v>263</v>
      </c>
      <c r="E549">
        <v>6482.8791063799999</v>
      </c>
      <c r="F549">
        <v>800.5</v>
      </c>
      <c r="G549">
        <v>14.7095562781382</v>
      </c>
      <c r="H549">
        <f>(Table2[[#This Row],[1Y Return vs Nifty]]-AVERAGE(Table2[1Y Return vs Nifty]))/_xlfn.STDEV.P(Table2[1Y Return vs Nifty])</f>
        <v>-0.26462261962959444</v>
      </c>
      <c r="I549">
        <v>7.9960747894387598</v>
      </c>
      <c r="J549">
        <f>(Table2[[#This Row],[1M Return vs Nifty]]-AVERAGE(Table2[1M Return vs Nifty]))/_xlfn.STDEV.P(Table2[1M Return vs Nifty])</f>
        <v>0.45801677769931781</v>
      </c>
      <c r="K549">
        <v>-16.380642398589998</v>
      </c>
      <c r="L549">
        <f>(Table2[[#This Row],[6M Return vs Nifty]]-AVERAGE(Table2[6M Return vs Nifty]))/_xlfn.STDEV.P(Table2[6M Return vs Nifty])</f>
        <v>-0.81574879498553909</v>
      </c>
      <c r="M549">
        <v>3.5180030646115199</v>
      </c>
      <c r="N549">
        <f>(Table2[[#This Row],[1W Return vs Nifty]]-AVERAGE(Table2[1W Return vs Nifty]))/_xlfn.STDEV.P(Table2[1W Return vs Nifty])</f>
        <v>0.15381317487149213</v>
      </c>
      <c r="O549">
        <v>781.82</v>
      </c>
      <c r="P549">
        <v>761.20602101515499</v>
      </c>
      <c r="Q549">
        <v>700.97022510620695</v>
      </c>
      <c r="R549">
        <v>68.587978776606207</v>
      </c>
      <c r="S549" s="2">
        <f>(Table2[[#This Row],[Close Price]]-Table2[[#This Row],[20D EMA]])/Table2[[#This Row],[20D EMA]]</f>
        <v>2.3892967690772746E-2</v>
      </c>
      <c r="T549" s="2">
        <f>(Table2[[#This Row],[Close Price]]-Table2[[#This Row],[50D EMA]])/Table2[[#This Row],[50D EMA]]</f>
        <v>5.1620688617835697E-2</v>
      </c>
      <c r="U549" s="2">
        <f>(Table2[[#This Row],[Close Price]]-Table2[[#This Row],[200D EMA]])/Table2[[#This Row],[200D EMA]]</f>
        <v>0.14198859142513917</v>
      </c>
      <c r="V549">
        <v>0.93255708425109496</v>
      </c>
      <c r="W549">
        <v>798</v>
      </c>
      <c r="X549">
        <v>840.8</v>
      </c>
      <c r="Y549">
        <v>762.25</v>
      </c>
      <c r="Z549">
        <v>840.8</v>
      </c>
      <c r="AA549">
        <v>741.55</v>
      </c>
      <c r="AB549">
        <v>840.8</v>
      </c>
      <c r="AC549" s="2">
        <f>(Table2[[#This Row],[Close Price]]/Table2[[#This Row],[Day Low]])-1</f>
        <v>3.1328320802004317E-3</v>
      </c>
      <c r="AD549" s="2">
        <f>(Table2[[#This Row],[Day High]]/Table2[[#This Row],[Close Price]])-1</f>
        <v>5.0343535290443331E-2</v>
      </c>
      <c r="AE549" s="2">
        <f>(Table2[[#This Row],[Close Price]]/Table2[[#This Row],[Current Week Low]])-1</f>
        <v>5.0180387012135119E-2</v>
      </c>
      <c r="AF549" s="2">
        <f>(Table2[[#This Row],[Current Week High]]/Table2[[#This Row],[Close Price]])-1</f>
        <v>5.0343535290443331E-2</v>
      </c>
      <c r="AG549" s="2">
        <f>(Table2[[#This Row],[Close Price]]/Table2[[#This Row],[Current Month Low]])-1</f>
        <v>7.9495651001281198E-2</v>
      </c>
      <c r="AH549" s="2">
        <f>(Table2[[#This Row],[Current Month High]]/Table2[[#This Row],[Close Price]])-1</f>
        <v>5.0343535290443331E-2</v>
      </c>
      <c r="AI549">
        <v>10.4059962523422</v>
      </c>
      <c r="AJ549">
        <v>46.076642335766401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0.16</v>
      </c>
      <c r="AM549" t="s">
        <v>10656</v>
      </c>
      <c r="AN549">
        <v>6.32</v>
      </c>
      <c r="AO549" t="s">
        <v>10656</v>
      </c>
      <c r="AQ549">
        <f>(Table2[[#This Row],[Sharpe Ratio]]-AVERAGE(Table2[Sharpe Ratio]))/_xlfn.STDEV.P(Table2[Sharpe Ratio])</f>
        <v>-0.76472241492382476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-1.2332638769681483</v>
      </c>
      <c r="AS549">
        <f>_xlfn.RANK.AVG(Table2[[#This Row],[1Y Return vs Nifty Z-Score]],Table2[1Y Return vs Nifty Z-Score])</f>
        <v>369</v>
      </c>
      <c r="AT549">
        <f>_xlfn.RANK.AVG(Table2[[#This Row],[6M Return vs Nifty Z-Score]],Table2[6M Return vs Nifty Z-Score])</f>
        <v>588</v>
      </c>
      <c r="AU549">
        <f>_xlfn.RANK.AVG(Table2[[#This Row],[Sharpe Ratio Z-Score]],Table2[Sharpe Ratio Z-Score])</f>
        <v>557.5</v>
      </c>
      <c r="AV549">
        <f>(Table2[[#This Row],[Rank 1Y]]+Table2[[#This Row],[Rank 6M]]+Table2[[#This Row],[Rank Sharpe]])/3</f>
        <v>504.83333333333331</v>
      </c>
    </row>
    <row r="550" spans="1:48" x14ac:dyDescent="0.3">
      <c r="A550" t="s">
        <v>1731</v>
      </c>
      <c r="B550" t="s">
        <v>1732</v>
      </c>
      <c r="C550" t="s">
        <v>10619</v>
      </c>
      <c r="D550" t="s">
        <v>308</v>
      </c>
      <c r="E550">
        <v>4662.0351462959998</v>
      </c>
      <c r="F550">
        <v>209.77</v>
      </c>
      <c r="G550">
        <v>18.6182917892875</v>
      </c>
      <c r="H550">
        <f>(Table2[[#This Row],[1Y Return vs Nifty]]-AVERAGE(Table2[1Y Return vs Nifty]))/_xlfn.STDEV.P(Table2[1Y Return vs Nifty])</f>
        <v>-0.20367509624345856</v>
      </c>
      <c r="I550">
        <v>18.289223448386899</v>
      </c>
      <c r="J550">
        <f>(Table2[[#This Row],[1M Return vs Nifty]]-AVERAGE(Table2[1M Return vs Nifty]))/_xlfn.STDEV.P(Table2[1M Return vs Nifty])</f>
        <v>1.3409421848402914</v>
      </c>
      <c r="K550">
        <v>-18.3341137529134</v>
      </c>
      <c r="L550">
        <f>(Table2[[#This Row],[6M Return vs Nifty]]-AVERAGE(Table2[6M Return vs Nifty]))/_xlfn.STDEV.P(Table2[6M Return vs Nifty])</f>
        <v>-0.88198666371397827</v>
      </c>
      <c r="M550">
        <v>9.8595551278423592</v>
      </c>
      <c r="N550">
        <f>(Table2[[#This Row],[1W Return vs Nifty]]-AVERAGE(Table2[1W Return vs Nifty]))/_xlfn.STDEV.P(Table2[1W Return vs Nifty])</f>
        <v>1.5445323563621445</v>
      </c>
      <c r="O550">
        <v>193.91</v>
      </c>
      <c r="P550">
        <v>190.28707152409399</v>
      </c>
      <c r="Q550">
        <v>184.63653041780799</v>
      </c>
      <c r="R550">
        <v>80.535518152205398</v>
      </c>
      <c r="S550" s="2">
        <f>(Table2[[#This Row],[Close Price]]-Table2[[#This Row],[20D EMA]])/Table2[[#This Row],[20D EMA]]</f>
        <v>8.1790521375896111E-2</v>
      </c>
      <c r="T550" s="2">
        <f>(Table2[[#This Row],[Close Price]]-Table2[[#This Row],[50D EMA]])/Table2[[#This Row],[50D EMA]]</f>
        <v>0.10238703197152892</v>
      </c>
      <c r="U550" s="2">
        <f>(Table2[[#This Row],[Close Price]]-Table2[[#This Row],[200D EMA]])/Table2[[#This Row],[200D EMA]]</f>
        <v>0.13612403528878231</v>
      </c>
      <c r="V550">
        <v>1.4634912891198999</v>
      </c>
      <c r="W550">
        <v>206.4</v>
      </c>
      <c r="X550">
        <v>213.99</v>
      </c>
      <c r="Y550">
        <v>192.78</v>
      </c>
      <c r="Z550">
        <v>213.99</v>
      </c>
      <c r="AA550">
        <v>175</v>
      </c>
      <c r="AB550">
        <v>213.99</v>
      </c>
      <c r="AC550" s="2">
        <f>(Table2[[#This Row],[Close Price]]/Table2[[#This Row],[Day Low]])-1</f>
        <v>1.632751937984489E-2</v>
      </c>
      <c r="AD550" s="2">
        <f>(Table2[[#This Row],[Day High]]/Table2[[#This Row],[Close Price]])-1</f>
        <v>2.011727129713492E-2</v>
      </c>
      <c r="AE550" s="2">
        <f>(Table2[[#This Row],[Close Price]]/Table2[[#This Row],[Current Week Low]])-1</f>
        <v>8.8131548915862723E-2</v>
      </c>
      <c r="AF550" s="2">
        <f>(Table2[[#This Row],[Current Week High]]/Table2[[#This Row],[Close Price]])-1</f>
        <v>2.011727129713492E-2</v>
      </c>
      <c r="AG550" s="2">
        <f>(Table2[[#This Row],[Close Price]]/Table2[[#This Row],[Current Month Low]])-1</f>
        <v>0.19868571428571435</v>
      </c>
      <c r="AH550" s="2">
        <f>(Table2[[#This Row],[Current Month High]]/Table2[[#This Row],[Close Price]])-1</f>
        <v>2.011727129713492E-2</v>
      </c>
      <c r="AI550">
        <v>13.3860895266243</v>
      </c>
      <c r="AJ550">
        <v>64.848722986247495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0.08</v>
      </c>
      <c r="AM550" t="s">
        <v>10656</v>
      </c>
      <c r="AN550">
        <v>14.93</v>
      </c>
      <c r="AO550" t="s">
        <v>10656</v>
      </c>
      <c r="AQ550">
        <f>(Table2[[#This Row],[Sharpe Ratio]]-AVERAGE(Table2[Sharpe Ratio]))/_xlfn.STDEV.P(Table2[Sharpe Ratio])</f>
        <v>-0.76472241492382476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1.0350903663211741</v>
      </c>
      <c r="AS550">
        <f>_xlfn.RANK.AVG(Table2[[#This Row],[1Y Return vs Nifty Z-Score]],Table2[1Y Return vs Nifty Z-Score])</f>
        <v>351</v>
      </c>
      <c r="AT550">
        <f>_xlfn.RANK.AVG(Table2[[#This Row],[6M Return vs Nifty Z-Score]],Table2[6M Return vs Nifty Z-Score])</f>
        <v>607</v>
      </c>
      <c r="AU550">
        <f>_xlfn.RANK.AVG(Table2[[#This Row],[Sharpe Ratio Z-Score]],Table2[Sharpe Ratio Z-Score])</f>
        <v>557.5</v>
      </c>
      <c r="AV550">
        <f>(Table2[[#This Row],[Rank 1Y]]+Table2[[#This Row],[Rank 6M]]+Table2[[#This Row],[Rank Sharpe]])/3</f>
        <v>505.16666666666669</v>
      </c>
    </row>
    <row r="551" spans="1:48" x14ac:dyDescent="0.3">
      <c r="A551" t="s">
        <v>1572</v>
      </c>
      <c r="B551" t="s">
        <v>1573</v>
      </c>
      <c r="C551" t="s">
        <v>10611</v>
      </c>
      <c r="D551" t="s">
        <v>527</v>
      </c>
      <c r="E551">
        <v>6226.274789475</v>
      </c>
      <c r="F551">
        <v>293.64999999999998</v>
      </c>
      <c r="G551">
        <v>-14.652978890749001</v>
      </c>
      <c r="H551">
        <f>(Table2[[#This Row],[1Y Return vs Nifty]]-AVERAGE(Table2[1Y Return vs Nifty]))/_xlfn.STDEV.P(Table2[1Y Return vs Nifty])</f>
        <v>-0.72246219301014114</v>
      </c>
      <c r="I551">
        <v>-6.13556758439415E-3</v>
      </c>
      <c r="J551">
        <f>(Table2[[#This Row],[1M Return vs Nifty]]-AVERAGE(Table2[1M Return vs Nifty]))/_xlfn.STDEV.P(Table2[1M Return vs Nifty])</f>
        <v>-0.22839659022190253</v>
      </c>
      <c r="K551">
        <v>-37.049066532793702</v>
      </c>
      <c r="L551">
        <f>(Table2[[#This Row],[6M Return vs Nifty]]-AVERAGE(Table2[6M Return vs Nifty]))/_xlfn.STDEV.P(Table2[6M Return vs Nifty])</f>
        <v>-1.5165690868189263</v>
      </c>
      <c r="M551">
        <v>1.67195493911098</v>
      </c>
      <c r="N551">
        <f>(Table2[[#This Row],[1W Return vs Nifty]]-AVERAGE(Table2[1W Return vs Nifty]))/_xlfn.STDEV.P(Table2[1W Return vs Nifty])</f>
        <v>-0.25103007367237939</v>
      </c>
      <c r="O551">
        <v>295.58999999999997</v>
      </c>
      <c r="P551">
        <v>301.81561548763</v>
      </c>
      <c r="Q551">
        <v>314.27238572618199</v>
      </c>
      <c r="R551">
        <v>53.806734001026797</v>
      </c>
      <c r="S551" s="2">
        <f>(Table2[[#This Row],[Close Price]]-Table2[[#This Row],[20D EMA]])/Table2[[#This Row],[20D EMA]]</f>
        <v>-6.5631448966473761E-3</v>
      </c>
      <c r="T551" s="2">
        <f>(Table2[[#This Row],[Close Price]]-Table2[[#This Row],[50D EMA]])/Table2[[#This Row],[50D EMA]]</f>
        <v>-2.7054980155474067E-2</v>
      </c>
      <c r="U551" s="2">
        <f>(Table2[[#This Row],[Close Price]]-Table2[[#This Row],[200D EMA]])/Table2[[#This Row],[200D EMA]]</f>
        <v>-6.5619464715394399E-2</v>
      </c>
      <c r="V551">
        <v>0.61876600455886099</v>
      </c>
      <c r="W551">
        <v>292.2</v>
      </c>
      <c r="X551">
        <v>298.45</v>
      </c>
      <c r="Y551">
        <v>283.05</v>
      </c>
      <c r="Z551">
        <v>308.95</v>
      </c>
      <c r="AA551">
        <v>278.14999999999998</v>
      </c>
      <c r="AB551">
        <v>308.95</v>
      </c>
      <c r="AC551" s="2">
        <f>(Table2[[#This Row],[Close Price]]/Table2[[#This Row],[Day Low]])-1</f>
        <v>4.9623545516768175E-3</v>
      </c>
      <c r="AD551" s="2">
        <f>(Table2[[#This Row],[Day High]]/Table2[[#This Row],[Close Price]])-1</f>
        <v>1.6345990124297716E-2</v>
      </c>
      <c r="AE551" s="2">
        <f>(Table2[[#This Row],[Close Price]]/Table2[[#This Row],[Current Week Low]])-1</f>
        <v>3.7449213919801938E-2</v>
      </c>
      <c r="AF551" s="2">
        <f>(Table2[[#This Row],[Current Week High]]/Table2[[#This Row],[Close Price]])-1</f>
        <v>5.2102843521198761E-2</v>
      </c>
      <c r="AG551" s="2">
        <f>(Table2[[#This Row],[Close Price]]/Table2[[#This Row],[Current Month Low]])-1</f>
        <v>5.5725328060399093E-2</v>
      </c>
      <c r="AH551" s="2">
        <f>(Table2[[#This Row],[Current Month High]]/Table2[[#This Row],[Close Price]])-1</f>
        <v>5.2102843521198761E-2</v>
      </c>
      <c r="AI551">
        <v>38.014643282819598</v>
      </c>
      <c r="AJ551">
        <v>15.360439992142901</v>
      </c>
      <c r="AK551" t="str">
        <f>IF(AND(Table2[[#This Row],[20D EMA]]&gt;Table2[[#This Row],[50D EMA]],Table2[[#This Row],[50D EMA]]&gt;Table2[[#This Row],[200D EMA]]),"Uptrend","Downtrend/NoTrend")</f>
        <v>Downtrend/NoTrend</v>
      </c>
      <c r="AL551">
        <v>-0.06</v>
      </c>
      <c r="AM551" t="s">
        <v>10655</v>
      </c>
      <c r="AN551">
        <v>-1.26</v>
      </c>
      <c r="AO551" t="s">
        <v>10655</v>
      </c>
      <c r="AP551">
        <v>0.108979937005099</v>
      </c>
      <c r="AQ551">
        <f>(Table2[[#This Row],[Sharpe Ratio]]-AVERAGE(Table2[Sharpe Ratio]))/_xlfn.STDEV.P(Table2[Sharpe Ratio])</f>
        <v>0.49001550315981973</v>
      </c>
      <c r="AR5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1">
        <f>_xlfn.RANK.AVG(Table2[[#This Row],[1Y Return vs Nifty Z-Score]],Table2[1Y Return vs Nifty Z-Score])</f>
        <v>582</v>
      </c>
      <c r="AT551">
        <f>_xlfn.RANK.AVG(Table2[[#This Row],[6M Return vs Nifty Z-Score]],Table2[6M Return vs Nifty Z-Score])</f>
        <v>721</v>
      </c>
      <c r="AU551">
        <f>_xlfn.RANK.AVG(Table2[[#This Row],[Sharpe Ratio Z-Score]],Table2[Sharpe Ratio Z-Score])</f>
        <v>215</v>
      </c>
      <c r="AV551">
        <f>(Table2[[#This Row],[Rank 1Y]]+Table2[[#This Row],[Rank 6M]]+Table2[[#This Row],[Rank Sharpe]])/3</f>
        <v>506</v>
      </c>
    </row>
    <row r="552" spans="1:48" x14ac:dyDescent="0.3">
      <c r="A552" t="s">
        <v>469</v>
      </c>
      <c r="B552" t="s">
        <v>470</v>
      </c>
      <c r="C552" t="s">
        <v>622</v>
      </c>
      <c r="D552" t="s">
        <v>471</v>
      </c>
      <c r="E552">
        <v>47043.025137359997</v>
      </c>
      <c r="F552">
        <v>41512.6</v>
      </c>
      <c r="G552">
        <v>-23.7914043552592</v>
      </c>
      <c r="H552">
        <f>(Table2[[#This Row],[1Y Return vs Nifty]]-AVERAGE(Table2[1Y Return vs Nifty]))/_xlfn.STDEV.P(Table2[1Y Return vs Nifty])</f>
        <v>-0.86495441283980379</v>
      </c>
      <c r="I552">
        <v>3.5252128339693698</v>
      </c>
      <c r="J552">
        <f>(Table2[[#This Row],[1M Return vs Nifty]]-AVERAGE(Table2[1M Return vs Nifty]))/_xlfn.STDEV.P(Table2[1M Return vs Nifty])</f>
        <v>7.4515310548906394E-2</v>
      </c>
      <c r="K552">
        <v>3.2382649813155302</v>
      </c>
      <c r="L552">
        <f>(Table2[[#This Row],[6M Return vs Nifty]]-AVERAGE(Table2[6M Return vs Nifty]))/_xlfn.STDEV.P(Table2[6M Return vs Nifty])</f>
        <v>-0.15051528196293118</v>
      </c>
      <c r="M552">
        <v>2.7664297586937399</v>
      </c>
      <c r="N552">
        <f>(Table2[[#This Row],[1W Return vs Nifty]]-AVERAGE(Table2[1W Return vs Nifty]))/_xlfn.STDEV.P(Table2[1W Return vs Nifty])</f>
        <v>-1.1008843841650046E-2</v>
      </c>
      <c r="O552">
        <v>41138.07</v>
      </c>
      <c r="P552">
        <v>40184.671573366599</v>
      </c>
      <c r="Q552">
        <v>38366.576648108399</v>
      </c>
      <c r="R552">
        <v>66.499655647861601</v>
      </c>
      <c r="S552" s="2">
        <f>(Table2[[#This Row],[Close Price]]-Table2[[#This Row],[20D EMA]])/Table2[[#This Row],[20D EMA]]</f>
        <v>9.104219036041283E-3</v>
      </c>
      <c r="T552" s="2">
        <f>(Table2[[#This Row],[Close Price]]-Table2[[#This Row],[50D EMA]])/Table2[[#This Row],[50D EMA]]</f>
        <v>3.3045645880393798E-2</v>
      </c>
      <c r="U552" s="2">
        <f>(Table2[[#This Row],[Close Price]]-Table2[[#This Row],[200D EMA]])/Table2[[#This Row],[200D EMA]]</f>
        <v>8.1999063422999161E-2</v>
      </c>
      <c r="V552">
        <v>0.71735080395794604</v>
      </c>
      <c r="W552">
        <v>41359.449999999997</v>
      </c>
      <c r="X552">
        <v>42462.45</v>
      </c>
      <c r="Y552">
        <v>40552.1</v>
      </c>
      <c r="Z552">
        <v>42462.45</v>
      </c>
      <c r="AA552">
        <v>39586.5</v>
      </c>
      <c r="AB552">
        <v>42922</v>
      </c>
      <c r="AC552" s="2">
        <f>(Table2[[#This Row],[Close Price]]/Table2[[#This Row],[Day Low]])-1</f>
        <v>3.7029022387871091E-3</v>
      </c>
      <c r="AD552" s="2">
        <f>(Table2[[#This Row],[Day High]]/Table2[[#This Row],[Close Price]])-1</f>
        <v>2.2881004803360971E-2</v>
      </c>
      <c r="AE552" s="2">
        <f>(Table2[[#This Row],[Close Price]]/Table2[[#This Row],[Current Week Low]])-1</f>
        <v>2.3685579785017286E-2</v>
      </c>
      <c r="AF552" s="2">
        <f>(Table2[[#This Row],[Current Week High]]/Table2[[#This Row],[Close Price]])-1</f>
        <v>2.2881004803360971E-2</v>
      </c>
      <c r="AG552" s="2">
        <f>(Table2[[#This Row],[Close Price]]/Table2[[#This Row],[Current Month Low]])-1</f>
        <v>4.8655475982974039E-2</v>
      </c>
      <c r="AH552" s="2">
        <f>(Table2[[#This Row],[Current Month High]]/Table2[[#This Row],[Close Price]])-1</f>
        <v>3.3951137726858871E-2</v>
      </c>
      <c r="AI552">
        <v>3.39511377268588</v>
      </c>
      <c r="AJ552">
        <v>25.5292931217218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-0.02</v>
      </c>
      <c r="AM552" t="s">
        <v>10655</v>
      </c>
      <c r="AN552">
        <v>1.1599999999999999</v>
      </c>
      <c r="AO552" t="s">
        <v>10656</v>
      </c>
      <c r="AP552">
        <v>1.488561812325E-3</v>
      </c>
      <c r="AQ552">
        <f>(Table2[[#This Row],[Sharpe Ratio]]-AVERAGE(Table2[Sharpe Ratio]))/_xlfn.STDEV.P(Table2[Sharpe Ratio])</f>
        <v>-0.74758389382844104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-1.6995471219239195</v>
      </c>
      <c r="AS552">
        <f>_xlfn.RANK.AVG(Table2[[#This Row],[1Y Return vs Nifty Z-Score]],Table2[1Y Return vs Nifty Z-Score])</f>
        <v>626</v>
      </c>
      <c r="AT552">
        <f>_xlfn.RANK.AVG(Table2[[#This Row],[6M Return vs Nifty Z-Score]],Table2[6M Return vs Nifty Z-Score])</f>
        <v>365</v>
      </c>
      <c r="AU552">
        <f>_xlfn.RANK.AVG(Table2[[#This Row],[Sharpe Ratio Z-Score]],Table2[Sharpe Ratio Z-Score])</f>
        <v>528</v>
      </c>
      <c r="AV552">
        <f>(Table2[[#This Row],[Rank 1Y]]+Table2[[#This Row],[Rank 6M]]+Table2[[#This Row],[Rank Sharpe]])/3</f>
        <v>506.33333333333331</v>
      </c>
    </row>
    <row r="553" spans="1:48" x14ac:dyDescent="0.3">
      <c r="A553" t="s">
        <v>409</v>
      </c>
      <c r="B553" t="s">
        <v>410</v>
      </c>
      <c r="C553" t="s">
        <v>10610</v>
      </c>
      <c r="D553" t="s">
        <v>290</v>
      </c>
      <c r="E553">
        <v>58086.81323639</v>
      </c>
      <c r="F553">
        <v>5462.2</v>
      </c>
      <c r="G553">
        <v>-2.6130345849297201</v>
      </c>
      <c r="H553">
        <f>(Table2[[#This Row],[1Y Return vs Nifty]]-AVERAGE(Table2[1Y Return vs Nifty]))/_xlfn.STDEV.P(Table2[1Y Return vs Nifty])</f>
        <v>-0.53472762129159312</v>
      </c>
      <c r="I553">
        <v>7.8142086916621203</v>
      </c>
      <c r="J553">
        <f>(Table2[[#This Row],[1M Return vs Nifty]]-AVERAGE(Table2[1M Return vs Nifty]))/_xlfn.STDEV.P(Table2[1M Return vs Nifty])</f>
        <v>0.44241667283879121</v>
      </c>
      <c r="K553">
        <v>-11.374417947490199</v>
      </c>
      <c r="L553">
        <f>(Table2[[#This Row],[6M Return vs Nifty]]-AVERAGE(Table2[6M Return vs Nifty]))/_xlfn.STDEV.P(Table2[6M Return vs Nifty])</f>
        <v>-0.64599885865647377</v>
      </c>
      <c r="M553">
        <v>8.1240875620683095</v>
      </c>
      <c r="N553">
        <f>(Table2[[#This Row],[1W Return vs Nifty]]-AVERAGE(Table2[1W Return vs Nifty]))/_xlfn.STDEV.P(Table2[1W Return vs Nifty])</f>
        <v>1.1639397177601636</v>
      </c>
      <c r="O553">
        <v>5161.4399999999996</v>
      </c>
      <c r="P553">
        <v>5050.2528706010398</v>
      </c>
      <c r="Q553">
        <v>4909.0435732923497</v>
      </c>
      <c r="R553">
        <v>80.815497542397907</v>
      </c>
      <c r="S553" s="2">
        <f>(Table2[[#This Row],[Close Price]]-Table2[[#This Row],[20D EMA]])/Table2[[#This Row],[20D EMA]]</f>
        <v>5.8270560153755591E-2</v>
      </c>
      <c r="T553" s="2">
        <f>(Table2[[#This Row],[Close Price]]-Table2[[#This Row],[50D EMA]])/Table2[[#This Row],[50D EMA]]</f>
        <v>8.1569604523571787E-2</v>
      </c>
      <c r="U553" s="2">
        <f>(Table2[[#This Row],[Close Price]]-Table2[[#This Row],[200D EMA]])/Table2[[#This Row],[200D EMA]]</f>
        <v>0.11268109937281826</v>
      </c>
      <c r="V553">
        <v>0.73560362573129601</v>
      </c>
      <c r="W553">
        <v>5417.8</v>
      </c>
      <c r="X553">
        <v>5507.75</v>
      </c>
      <c r="Y553">
        <v>5210.1499999999996</v>
      </c>
      <c r="Z553">
        <v>5513.75</v>
      </c>
      <c r="AA553">
        <v>4763</v>
      </c>
      <c r="AB553">
        <v>5513.75</v>
      </c>
      <c r="AC553" s="2">
        <f>(Table2[[#This Row],[Close Price]]/Table2[[#This Row],[Day Low]])-1</f>
        <v>8.1952083871681403E-3</v>
      </c>
      <c r="AD553" s="2">
        <f>(Table2[[#This Row],[Day High]]/Table2[[#This Row],[Close Price]])-1</f>
        <v>8.3391307531763825E-3</v>
      </c>
      <c r="AE553" s="2">
        <f>(Table2[[#This Row],[Close Price]]/Table2[[#This Row],[Current Week Low]])-1</f>
        <v>4.8376726197902231E-2</v>
      </c>
      <c r="AF553" s="2">
        <f>(Table2[[#This Row],[Current Week High]]/Table2[[#This Row],[Close Price]])-1</f>
        <v>9.437589249752909E-3</v>
      </c>
      <c r="AG553" s="2">
        <f>(Table2[[#This Row],[Close Price]]/Table2[[#This Row],[Current Month Low]])-1</f>
        <v>0.14679823640562661</v>
      </c>
      <c r="AH553" s="2">
        <f>(Table2[[#This Row],[Current Month High]]/Table2[[#This Row],[Close Price]])-1</f>
        <v>9.437589249752909E-3</v>
      </c>
      <c r="AI553">
        <v>7.5271868477902704</v>
      </c>
      <c r="AJ553">
        <v>32.867915349063402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-0.03</v>
      </c>
      <c r="AM553" t="s">
        <v>10655</v>
      </c>
      <c r="AN553">
        <v>10.85</v>
      </c>
      <c r="AO553" t="s">
        <v>10656</v>
      </c>
      <c r="AP553">
        <v>1.4000928421642E-2</v>
      </c>
      <c r="AQ553">
        <f>(Table2[[#This Row],[Sharpe Ratio]]-AVERAGE(Table2[Sharpe Ratio]))/_xlfn.STDEV.P(Table2[Sharpe Ratio])</f>
        <v>-0.60352305785145599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-0.17789314720056804</v>
      </c>
      <c r="AS553">
        <f>_xlfn.RANK.AVG(Table2[[#This Row],[1Y Return vs Nifty Z-Score]],Table2[1Y Return vs Nifty Z-Score])</f>
        <v>489</v>
      </c>
      <c r="AT553">
        <f>_xlfn.RANK.AVG(Table2[[#This Row],[6M Return vs Nifty Z-Score]],Table2[6M Return vs Nifty Z-Score])</f>
        <v>537</v>
      </c>
      <c r="AU553">
        <f>_xlfn.RANK.AVG(Table2[[#This Row],[Sharpe Ratio Z-Score]],Table2[Sharpe Ratio Z-Score])</f>
        <v>502</v>
      </c>
      <c r="AV553">
        <f>(Table2[[#This Row],[Rank 1Y]]+Table2[[#This Row],[Rank 6M]]+Table2[[#This Row],[Rank Sharpe]])/3</f>
        <v>509.33333333333331</v>
      </c>
    </row>
    <row r="554" spans="1:48" x14ac:dyDescent="0.3">
      <c r="A554" t="s">
        <v>654</v>
      </c>
      <c r="B554" t="s">
        <v>655</v>
      </c>
      <c r="C554" t="s">
        <v>10624</v>
      </c>
      <c r="D554" t="s">
        <v>378</v>
      </c>
      <c r="E554">
        <v>28310.3720135599</v>
      </c>
      <c r="F554">
        <v>6266.95</v>
      </c>
      <c r="G554">
        <v>6.0115645339420496</v>
      </c>
      <c r="H554">
        <f>(Table2[[#This Row],[1Y Return vs Nifty]]-AVERAGE(Table2[1Y Return vs Nifty]))/_xlfn.STDEV.P(Table2[1Y Return vs Nifty])</f>
        <v>-0.40024731301948763</v>
      </c>
      <c r="I554">
        <v>-7.9837708080526504</v>
      </c>
      <c r="J554">
        <f>(Table2[[#This Row],[1M Return vs Nifty]]-AVERAGE(Table2[1M Return vs Nifty]))/_xlfn.STDEV.P(Table2[1M Return vs Nifty])</f>
        <v>-0.91270195450801495</v>
      </c>
      <c r="K554">
        <v>-6.0217957132420796</v>
      </c>
      <c r="L554">
        <f>(Table2[[#This Row],[6M Return vs Nifty]]-AVERAGE(Table2[6M Return vs Nifty]))/_xlfn.STDEV.P(Table2[6M Return vs Nifty])</f>
        <v>-0.46450334395625881</v>
      </c>
      <c r="M554">
        <v>-1.47583349662077</v>
      </c>
      <c r="N554">
        <f>(Table2[[#This Row],[1W Return vs Nifty]]-AVERAGE(Table2[1W Return vs Nifty]))/_xlfn.STDEV.P(Table2[1W Return vs Nifty])</f>
        <v>-0.94134842369098548</v>
      </c>
      <c r="O554">
        <v>6448.52</v>
      </c>
      <c r="P554">
        <v>6378.4946014295601</v>
      </c>
      <c r="Q554">
        <v>5805.1777341025399</v>
      </c>
      <c r="R554">
        <v>40.072609212460598</v>
      </c>
      <c r="S554" s="2">
        <f>(Table2[[#This Row],[Close Price]]-Table2[[#This Row],[20D EMA]])/Table2[[#This Row],[20D EMA]]</f>
        <v>-2.8156848393119757E-2</v>
      </c>
      <c r="T554" s="2">
        <f>(Table2[[#This Row],[Close Price]]-Table2[[#This Row],[50D EMA]])/Table2[[#This Row],[50D EMA]]</f>
        <v>-1.7487606151545654E-2</v>
      </c>
      <c r="U554" s="2">
        <f>(Table2[[#This Row],[Close Price]]-Table2[[#This Row],[200D EMA]])/Table2[[#This Row],[200D EMA]]</f>
        <v>7.9544897167364376E-2</v>
      </c>
      <c r="V554">
        <v>1.46586329662198</v>
      </c>
      <c r="W554">
        <v>6250</v>
      </c>
      <c r="X554">
        <v>6333.3</v>
      </c>
      <c r="Y554">
        <v>6140</v>
      </c>
      <c r="Z554">
        <v>6415.45</v>
      </c>
      <c r="AA554">
        <v>6044</v>
      </c>
      <c r="AB554">
        <v>7196.85</v>
      </c>
      <c r="AC554" s="2">
        <f>(Table2[[#This Row],[Close Price]]/Table2[[#This Row],[Day Low]])-1</f>
        <v>2.7120000000000477E-3</v>
      </c>
      <c r="AD554" s="2">
        <f>(Table2[[#This Row],[Day High]]/Table2[[#This Row],[Close Price]])-1</f>
        <v>1.0587287276905055E-2</v>
      </c>
      <c r="AE554" s="2">
        <f>(Table2[[#This Row],[Close Price]]/Table2[[#This Row],[Current Week Low]])-1</f>
        <v>2.0675895765472241E-2</v>
      </c>
      <c r="AF554" s="2">
        <f>(Table2[[#This Row],[Current Week High]]/Table2[[#This Row],[Close Price]])-1</f>
        <v>2.3695737160819963E-2</v>
      </c>
      <c r="AG554" s="2">
        <f>(Table2[[#This Row],[Close Price]]/Table2[[#This Row],[Current Month Low]])-1</f>
        <v>3.6887822634017242E-2</v>
      </c>
      <c r="AH554" s="2">
        <f>(Table2[[#This Row],[Current Month High]]/Table2[[#This Row],[Close Price]])-1</f>
        <v>0.14838158913027888</v>
      </c>
      <c r="AI554">
        <v>14.838158913027801</v>
      </c>
      <c r="AJ554">
        <v>34.5416487762988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0.09</v>
      </c>
      <c r="AM554" t="s">
        <v>10656</v>
      </c>
      <c r="AN554">
        <v>-7.46</v>
      </c>
      <c r="AO554" t="s">
        <v>10655</v>
      </c>
      <c r="AP554">
        <v>-2.5671828420370999E-2</v>
      </c>
      <c r="AQ554">
        <f>(Table2[[#This Row],[Sharpe Ratio]]-AVERAGE(Table2[Sharpe Ratio]))/_xlfn.STDEV.P(Table2[Sharpe Ratio])</f>
        <v>-1.0602944021242735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-3.7790954372990204</v>
      </c>
      <c r="AS554">
        <f>_xlfn.RANK.AVG(Table2[[#This Row],[1Y Return vs Nifty Z-Score]],Table2[1Y Return vs Nifty Z-Score])</f>
        <v>426</v>
      </c>
      <c r="AT554">
        <f>_xlfn.RANK.AVG(Table2[[#This Row],[6M Return vs Nifty Z-Score]],Table2[6M Return vs Nifty Z-Score])</f>
        <v>478</v>
      </c>
      <c r="AU554">
        <f>_xlfn.RANK.AVG(Table2[[#This Row],[Sharpe Ratio Z-Score]],Table2[Sharpe Ratio Z-Score])</f>
        <v>627</v>
      </c>
      <c r="AV554">
        <f>(Table2[[#This Row],[Rank 1Y]]+Table2[[#This Row],[Rank 6M]]+Table2[[#This Row],[Rank Sharpe]])/3</f>
        <v>510.33333333333331</v>
      </c>
    </row>
    <row r="555" spans="1:48" x14ac:dyDescent="0.3">
      <c r="A555" t="s">
        <v>576</v>
      </c>
      <c r="B555" t="s">
        <v>577</v>
      </c>
      <c r="C555" t="s">
        <v>10615</v>
      </c>
      <c r="D555" t="s">
        <v>201</v>
      </c>
      <c r="E555">
        <v>33750.073006099999</v>
      </c>
      <c r="F555">
        <v>842.55</v>
      </c>
      <c r="G555">
        <v>-22.9221669983983</v>
      </c>
      <c r="H555">
        <f>(Table2[[#This Row],[1Y Return vs Nifty]]-AVERAGE(Table2[1Y Return vs Nifty]))/_xlfn.STDEV.P(Table2[1Y Return vs Nifty])</f>
        <v>-0.85140070372229804</v>
      </c>
      <c r="I555">
        <v>9.8441430468382798</v>
      </c>
      <c r="J555">
        <f>(Table2[[#This Row],[1M Return vs Nifty]]-AVERAGE(Table2[1M Return vs Nifty]))/_xlfn.STDEV.P(Table2[1M Return vs Nifty])</f>
        <v>0.61654032308407147</v>
      </c>
      <c r="K555">
        <v>1.4178519350477801</v>
      </c>
      <c r="L555">
        <f>(Table2[[#This Row],[6M Return vs Nifty]]-AVERAGE(Table2[6M Return vs Nifty]))/_xlfn.STDEV.P(Table2[6M Return vs Nifty])</f>
        <v>-0.21224143941251664</v>
      </c>
      <c r="M555">
        <v>1.7658448183628299</v>
      </c>
      <c r="N555">
        <f>(Table2[[#This Row],[1W Return vs Nifty]]-AVERAGE(Table2[1W Return vs Nifty]))/_xlfn.STDEV.P(Table2[1W Return vs Nifty])</f>
        <v>-0.23043977421233444</v>
      </c>
      <c r="O555">
        <v>816.98</v>
      </c>
      <c r="P555">
        <v>778.74113402002695</v>
      </c>
      <c r="Q555">
        <v>732.52856335135505</v>
      </c>
      <c r="R555">
        <v>65.416905388970406</v>
      </c>
      <c r="S555" s="2">
        <f>(Table2[[#This Row],[Close Price]]-Table2[[#This Row],[20D EMA]])/Table2[[#This Row],[20D EMA]]</f>
        <v>3.1298195794266612E-2</v>
      </c>
      <c r="T555" s="2">
        <f>(Table2[[#This Row],[Close Price]]-Table2[[#This Row],[50D EMA]])/Table2[[#This Row],[50D EMA]]</f>
        <v>8.1938481470187799E-2</v>
      </c>
      <c r="U555" s="2">
        <f>(Table2[[#This Row],[Close Price]]-Table2[[#This Row],[200D EMA]])/Table2[[#This Row],[200D EMA]]</f>
        <v>0.1501940567959443</v>
      </c>
      <c r="V555">
        <v>0.634457501045259</v>
      </c>
      <c r="W555">
        <v>835.05</v>
      </c>
      <c r="X555">
        <v>850</v>
      </c>
      <c r="Y555">
        <v>818.55</v>
      </c>
      <c r="Z555">
        <v>850</v>
      </c>
      <c r="AA555">
        <v>792.35</v>
      </c>
      <c r="AB555">
        <v>874.55</v>
      </c>
      <c r="AC555" s="2">
        <f>(Table2[[#This Row],[Close Price]]/Table2[[#This Row],[Day Low]])-1</f>
        <v>8.9814981138853778E-3</v>
      </c>
      <c r="AD555" s="2">
        <f>(Table2[[#This Row],[Day High]]/Table2[[#This Row],[Close Price]])-1</f>
        <v>8.8422052103733773E-3</v>
      </c>
      <c r="AE555" s="2">
        <f>(Table2[[#This Row],[Close Price]]/Table2[[#This Row],[Current Week Low]])-1</f>
        <v>2.9320139270661461E-2</v>
      </c>
      <c r="AF555" s="2">
        <f>(Table2[[#This Row],[Current Week High]]/Table2[[#This Row],[Close Price]])-1</f>
        <v>8.8422052103733773E-3</v>
      </c>
      <c r="AG555" s="2">
        <f>(Table2[[#This Row],[Close Price]]/Table2[[#This Row],[Current Month Low]])-1</f>
        <v>6.3355840222123927E-2</v>
      </c>
      <c r="AH555" s="2">
        <f>(Table2[[#This Row],[Current Month High]]/Table2[[#This Row],[Close Price]])-1</f>
        <v>3.7979941843214071E-2</v>
      </c>
      <c r="AI555">
        <v>3.7979941843214</v>
      </c>
      <c r="AJ555">
        <v>38.657121698346003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0.05</v>
      </c>
      <c r="AM555" t="s">
        <v>10656</v>
      </c>
      <c r="AN555">
        <v>2.63</v>
      </c>
      <c r="AO555" t="s">
        <v>10656</v>
      </c>
      <c r="AP555">
        <v>3.1000555756169998E-3</v>
      </c>
      <c r="AQ555">
        <f>(Table2[[#This Row],[Sharpe Ratio]]-AVERAGE(Table2[Sharpe Ratio]))/_xlfn.STDEV.P(Table2[Sharpe Ratio])</f>
        <v>-0.72902999863337237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-1.40657159289645</v>
      </c>
      <c r="AS555">
        <f>_xlfn.RANK.AVG(Table2[[#This Row],[1Y Return vs Nifty Z-Score]],Table2[1Y Return vs Nifty Z-Score])</f>
        <v>619</v>
      </c>
      <c r="AT555">
        <f>_xlfn.RANK.AVG(Table2[[#This Row],[6M Return vs Nifty Z-Score]],Table2[6M Return vs Nifty Z-Score])</f>
        <v>392</v>
      </c>
      <c r="AU555">
        <f>_xlfn.RANK.AVG(Table2[[#This Row],[Sharpe Ratio Z-Score]],Table2[Sharpe Ratio Z-Score])</f>
        <v>525</v>
      </c>
      <c r="AV555">
        <f>(Table2[[#This Row],[Rank 1Y]]+Table2[[#This Row],[Rank 6M]]+Table2[[#This Row],[Rank Sharpe]])/3</f>
        <v>512</v>
      </c>
    </row>
    <row r="556" spans="1:48" x14ac:dyDescent="0.3">
      <c r="A556" t="s">
        <v>1393</v>
      </c>
      <c r="B556" t="s">
        <v>1394</v>
      </c>
      <c r="C556" t="s">
        <v>10622</v>
      </c>
      <c r="D556" t="s">
        <v>153</v>
      </c>
      <c r="E556">
        <v>7977.8738999999996</v>
      </c>
      <c r="F556">
        <v>416.55</v>
      </c>
      <c r="G556">
        <v>-25.594261400529401</v>
      </c>
      <c r="H556">
        <f>(Table2[[#This Row],[1Y Return vs Nifty]]-AVERAGE(Table2[1Y Return vs Nifty]))/_xlfn.STDEV.P(Table2[1Y Return vs Nifty])</f>
        <v>-0.8930657218846455</v>
      </c>
      <c r="I556">
        <v>-15.7215871780837</v>
      </c>
      <c r="J556">
        <f>(Table2[[#This Row],[1M Return vs Nifty]]-AVERAGE(Table2[1M Return vs Nifty]))/_xlfn.STDEV.P(Table2[1M Return vs Nifty])</f>
        <v>-1.5764361426810933</v>
      </c>
      <c r="K556">
        <v>-18.6162306853685</v>
      </c>
      <c r="L556">
        <f>(Table2[[#This Row],[6M Return vs Nifty]]-AVERAGE(Table2[6M Return vs Nifty]))/_xlfn.STDEV.P(Table2[6M Return vs Nifty])</f>
        <v>-0.89155262141111746</v>
      </c>
      <c r="M556">
        <v>2.1123062969320001</v>
      </c>
      <c r="N556">
        <f>(Table2[[#This Row],[1W Return vs Nifty]]-AVERAGE(Table2[1W Return vs Nifty]))/_xlfn.STDEV.P(Table2[1W Return vs Nifty])</f>
        <v>-0.15445985335234885</v>
      </c>
      <c r="O556">
        <v>441.91</v>
      </c>
      <c r="P556">
        <v>454.02775743943101</v>
      </c>
      <c r="Q556">
        <v>425.02403307002999</v>
      </c>
      <c r="R556">
        <v>38.709982138719901</v>
      </c>
      <c r="S556" s="2">
        <f>(Table2[[#This Row],[Close Price]]-Table2[[#This Row],[20D EMA]])/Table2[[#This Row],[20D EMA]]</f>
        <v>-5.7387250797673761E-2</v>
      </c>
      <c r="T556" s="2">
        <f>(Table2[[#This Row],[Close Price]]-Table2[[#This Row],[50D EMA]])/Table2[[#This Row],[50D EMA]]</f>
        <v>-8.2545079734317073E-2</v>
      </c>
      <c r="U556" s="2">
        <f>(Table2[[#This Row],[Close Price]]-Table2[[#This Row],[200D EMA]])/Table2[[#This Row],[200D EMA]]</f>
        <v>-1.9937773892032436E-2</v>
      </c>
      <c r="V556">
        <v>0.38805319109999498</v>
      </c>
      <c r="W556">
        <v>413.05</v>
      </c>
      <c r="X556">
        <v>429.4</v>
      </c>
      <c r="Y556">
        <v>413.05</v>
      </c>
      <c r="Z556">
        <v>445</v>
      </c>
      <c r="AA556">
        <v>401.15</v>
      </c>
      <c r="AB556">
        <v>493.7</v>
      </c>
      <c r="AC556" s="2">
        <f>(Table2[[#This Row],[Close Price]]/Table2[[#This Row],[Day Low]])-1</f>
        <v>8.4735504176249865E-3</v>
      </c>
      <c r="AD556" s="2">
        <f>(Table2[[#This Row],[Day High]]/Table2[[#This Row],[Close Price]])-1</f>
        <v>3.084863761853307E-2</v>
      </c>
      <c r="AE556" s="2">
        <f>(Table2[[#This Row],[Close Price]]/Table2[[#This Row],[Current Week Low]])-1</f>
        <v>8.4735504176249865E-3</v>
      </c>
      <c r="AF556" s="2">
        <f>(Table2[[#This Row],[Current Week High]]/Table2[[#This Row],[Close Price]])-1</f>
        <v>6.8299123754651303E-2</v>
      </c>
      <c r="AG556" s="2">
        <f>(Table2[[#This Row],[Close Price]]/Table2[[#This Row],[Current Month Low]])-1</f>
        <v>3.8389629814284065E-2</v>
      </c>
      <c r="AH556" s="2">
        <f>(Table2[[#This Row],[Current Month High]]/Table2[[#This Row],[Close Price]])-1</f>
        <v>0.1852118593206098</v>
      </c>
      <c r="AI556">
        <v>31.436802304645202</v>
      </c>
      <c r="AJ556">
        <v>20.739130434782599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0.05</v>
      </c>
      <c r="AM556" t="s">
        <v>10656</v>
      </c>
      <c r="AN556">
        <v>-6.18</v>
      </c>
      <c r="AO556" t="s">
        <v>10655</v>
      </c>
      <c r="AP556">
        <v>8.4498464426868994E-2</v>
      </c>
      <c r="AQ556">
        <f>(Table2[[#This Row],[Sharpe Ratio]]-AVERAGE(Table2[Sharpe Ratio]))/_xlfn.STDEV.P(Table2[Sharpe Ratio])</f>
        <v>0.20814864969492081</v>
      </c>
      <c r="AR5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6">
        <f>_xlfn.RANK.AVG(Table2[[#This Row],[1Y Return vs Nifty Z-Score]],Table2[1Y Return vs Nifty Z-Score])</f>
        <v>638</v>
      </c>
      <c r="AT556">
        <f>_xlfn.RANK.AVG(Table2[[#This Row],[6M Return vs Nifty Z-Score]],Table2[6M Return vs Nifty Z-Score])</f>
        <v>612</v>
      </c>
      <c r="AU556">
        <f>_xlfn.RANK.AVG(Table2[[#This Row],[Sharpe Ratio Z-Score]],Table2[Sharpe Ratio Z-Score])</f>
        <v>286</v>
      </c>
      <c r="AV556">
        <f>(Table2[[#This Row],[Rank 1Y]]+Table2[[#This Row],[Rank 6M]]+Table2[[#This Row],[Rank Sharpe]])/3</f>
        <v>512</v>
      </c>
    </row>
    <row r="557" spans="1:48" x14ac:dyDescent="0.3">
      <c r="A557" t="s">
        <v>411</v>
      </c>
      <c r="B557" t="s">
        <v>412</v>
      </c>
      <c r="C557" t="s">
        <v>10610</v>
      </c>
      <c r="D557" t="s">
        <v>21</v>
      </c>
      <c r="E557">
        <v>57968.364507094899</v>
      </c>
      <c r="F557">
        <v>2997.65</v>
      </c>
      <c r="G557">
        <v>-0.332829960297502</v>
      </c>
      <c r="H557">
        <f>(Table2[[#This Row],[1Y Return vs Nifty]]-AVERAGE(Table2[1Y Return vs Nifty]))/_xlfn.STDEV.P(Table2[1Y Return vs Nifty])</f>
        <v>-0.49917320112462599</v>
      </c>
      <c r="I557">
        <v>3.4028552026966898</v>
      </c>
      <c r="J557">
        <f>(Table2[[#This Row],[1M Return vs Nifty]]-AVERAGE(Table2[1M Return vs Nifty]))/_xlfn.STDEV.P(Table2[1M Return vs Nifty])</f>
        <v>6.401972120226658E-2</v>
      </c>
      <c r="K557">
        <v>-1.8514155021321801</v>
      </c>
      <c r="L557">
        <f>(Table2[[#This Row],[6M Return vs Nifty]]-AVERAGE(Table2[6M Return vs Nifty]))/_xlfn.STDEV.P(Table2[6M Return vs Nifty])</f>
        <v>-0.32309502672661894</v>
      </c>
      <c r="M557">
        <v>8.9834717444353096</v>
      </c>
      <c r="N557">
        <f>(Table2[[#This Row],[1W Return vs Nifty]]-AVERAGE(Table2[1W Return vs Nifty]))/_xlfn.STDEV.P(Table2[1W Return vs Nifty])</f>
        <v>1.3524049475289384</v>
      </c>
      <c r="O557">
        <v>2857.46</v>
      </c>
      <c r="P557">
        <v>2725.4110735951899</v>
      </c>
      <c r="Q557">
        <v>2514.4192949856501</v>
      </c>
      <c r="R557">
        <v>76.877220035480505</v>
      </c>
      <c r="S557" s="2">
        <f>(Table2[[#This Row],[Close Price]]-Table2[[#This Row],[20D EMA]])/Table2[[#This Row],[20D EMA]]</f>
        <v>4.9061054222981265E-2</v>
      </c>
      <c r="T557" s="2">
        <f>(Table2[[#This Row],[Close Price]]-Table2[[#This Row],[50D EMA]])/Table2[[#This Row],[50D EMA]]</f>
        <v>9.9889124632376938E-2</v>
      </c>
      <c r="U557" s="2">
        <f>(Table2[[#This Row],[Close Price]]-Table2[[#This Row],[200D EMA]])/Table2[[#This Row],[200D EMA]]</f>
        <v>0.19218381992932795</v>
      </c>
      <c r="V557">
        <v>0.48979417798574798</v>
      </c>
      <c r="W557">
        <v>2981</v>
      </c>
      <c r="X557">
        <v>3065</v>
      </c>
      <c r="Y557">
        <v>2922.3</v>
      </c>
      <c r="Z557">
        <v>3153</v>
      </c>
      <c r="AA557">
        <v>2589.35</v>
      </c>
      <c r="AB557">
        <v>3153</v>
      </c>
      <c r="AC557" s="2">
        <f>(Table2[[#This Row],[Close Price]]/Table2[[#This Row],[Day Low]])-1</f>
        <v>5.5853740355584769E-3</v>
      </c>
      <c r="AD557" s="2">
        <f>(Table2[[#This Row],[Day High]]/Table2[[#This Row],[Close Price]])-1</f>
        <v>2.2467599619702128E-2</v>
      </c>
      <c r="AE557" s="2">
        <f>(Table2[[#This Row],[Close Price]]/Table2[[#This Row],[Current Week Low]])-1</f>
        <v>2.5784484823597742E-2</v>
      </c>
      <c r="AF557" s="2">
        <f>(Table2[[#This Row],[Current Week High]]/Table2[[#This Row],[Close Price]])-1</f>
        <v>5.1823928744182846E-2</v>
      </c>
      <c r="AG557" s="2">
        <f>(Table2[[#This Row],[Close Price]]/Table2[[#This Row],[Current Month Low]])-1</f>
        <v>0.15768436094000426</v>
      </c>
      <c r="AH557" s="2">
        <f>(Table2[[#This Row],[Current Month High]]/Table2[[#This Row],[Close Price]])-1</f>
        <v>5.1823928744182846E-2</v>
      </c>
      <c r="AI557">
        <v>5.1823928744182801</v>
      </c>
      <c r="AJ557">
        <v>44.8769996616886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0.04</v>
      </c>
      <c r="AM557" t="s">
        <v>10656</v>
      </c>
      <c r="AN557">
        <v>13.59</v>
      </c>
      <c r="AO557" t="s">
        <v>10656</v>
      </c>
      <c r="AP557">
        <v>-2.9487572559926001E-2</v>
      </c>
      <c r="AQ557">
        <f>(Table2[[#This Row],[Sharpe Ratio]]-AVERAGE(Table2[Sharpe Ratio]))/_xlfn.STDEV.P(Table2[Sharpe Ratio])</f>
        <v>-1.1042268817088516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-0.51007044082889141</v>
      </c>
      <c r="AS557">
        <f>_xlfn.RANK.AVG(Table2[[#This Row],[1Y Return vs Nifty Z-Score]],Table2[1Y Return vs Nifty Z-Score])</f>
        <v>475</v>
      </c>
      <c r="AT557">
        <f>_xlfn.RANK.AVG(Table2[[#This Row],[6M Return vs Nifty Z-Score]],Table2[6M Return vs Nifty Z-Score])</f>
        <v>424</v>
      </c>
      <c r="AU557">
        <f>_xlfn.RANK.AVG(Table2[[#This Row],[Sharpe Ratio Z-Score]],Table2[Sharpe Ratio Z-Score])</f>
        <v>638</v>
      </c>
      <c r="AV557">
        <f>(Table2[[#This Row],[Rank 1Y]]+Table2[[#This Row],[Rank 6M]]+Table2[[#This Row],[Rank Sharpe]])/3</f>
        <v>512.33333333333337</v>
      </c>
    </row>
    <row r="558" spans="1:48" x14ac:dyDescent="0.3">
      <c r="A558" t="s">
        <v>1047</v>
      </c>
      <c r="B558" t="s">
        <v>1048</v>
      </c>
      <c r="C558" t="s">
        <v>10619</v>
      </c>
      <c r="D558" t="s">
        <v>491</v>
      </c>
      <c r="E558">
        <v>13159.97224005</v>
      </c>
      <c r="F558">
        <v>878</v>
      </c>
      <c r="G558">
        <v>-32.385396636366103</v>
      </c>
      <c r="H558">
        <f>(Table2[[#This Row],[1Y Return vs Nifty]]-AVERAGE(Table2[1Y Return vs Nifty]))/_xlfn.STDEV.P(Table2[1Y Return vs Nifty])</f>
        <v>-0.99895747957046221</v>
      </c>
      <c r="I558">
        <v>-0.680062828273439</v>
      </c>
      <c r="J558">
        <f>(Table2[[#This Row],[1M Return vs Nifty]]-AVERAGE(Table2[1M Return vs Nifty]))/_xlfn.STDEV.P(Table2[1M Return vs Nifty])</f>
        <v>-0.28620470324376207</v>
      </c>
      <c r="K558">
        <v>-1.1587870459803999</v>
      </c>
      <c r="L558">
        <f>(Table2[[#This Row],[6M Return vs Nifty]]-AVERAGE(Table2[6M Return vs Nifty]))/_xlfn.STDEV.P(Table2[6M Return vs Nifty])</f>
        <v>-0.29960953631764731</v>
      </c>
      <c r="M558">
        <v>3.6856254545500899</v>
      </c>
      <c r="N558">
        <f>(Table2[[#This Row],[1W Return vs Nifty]]-AVERAGE(Table2[1W Return vs Nifty]))/_xlfn.STDEV.P(Table2[1W Return vs Nifty])</f>
        <v>0.19057320941989719</v>
      </c>
      <c r="O558">
        <v>820.59</v>
      </c>
      <c r="P558">
        <v>824.24732852266504</v>
      </c>
      <c r="Q558">
        <v>824.83611267312006</v>
      </c>
      <c r="R558">
        <v>75.969355418189593</v>
      </c>
      <c r="S558" s="2">
        <f>(Table2[[#This Row],[Close Price]]-Table2[[#This Row],[20D EMA]])/Table2[[#This Row],[20D EMA]]</f>
        <v>6.9961856712852905E-2</v>
      </c>
      <c r="T558" s="2">
        <f>(Table2[[#This Row],[Close Price]]-Table2[[#This Row],[50D EMA]])/Table2[[#This Row],[50D EMA]]</f>
        <v>6.5214250161633222E-2</v>
      </c>
      <c r="U558" s="2">
        <f>(Table2[[#This Row],[Close Price]]-Table2[[#This Row],[200D EMA]])/Table2[[#This Row],[200D EMA]]</f>
        <v>6.445387939500731E-2</v>
      </c>
      <c r="V558">
        <v>0.71671722584962405</v>
      </c>
      <c r="W558">
        <v>840</v>
      </c>
      <c r="X558">
        <v>886.95</v>
      </c>
      <c r="Y558">
        <v>794</v>
      </c>
      <c r="Z558">
        <v>886.95</v>
      </c>
      <c r="AA558">
        <v>770.1</v>
      </c>
      <c r="AB558">
        <v>886.95</v>
      </c>
      <c r="AC558" s="2">
        <f>(Table2[[#This Row],[Close Price]]/Table2[[#This Row],[Day Low]])-1</f>
        <v>4.5238095238095299E-2</v>
      </c>
      <c r="AD558" s="2">
        <f>(Table2[[#This Row],[Day High]]/Table2[[#This Row],[Close Price]])-1</f>
        <v>1.019362186788153E-2</v>
      </c>
      <c r="AE558" s="2">
        <f>(Table2[[#This Row],[Close Price]]/Table2[[#This Row],[Current Week Low]])-1</f>
        <v>0.10579345088161207</v>
      </c>
      <c r="AF558" s="2">
        <f>(Table2[[#This Row],[Current Week High]]/Table2[[#This Row],[Close Price]])-1</f>
        <v>1.019362186788153E-2</v>
      </c>
      <c r="AG558" s="2">
        <f>(Table2[[#This Row],[Close Price]]/Table2[[#This Row],[Current Month Low]])-1</f>
        <v>0.14011167380859635</v>
      </c>
      <c r="AH558" s="2">
        <f>(Table2[[#This Row],[Current Month High]]/Table2[[#This Row],[Close Price]])-1</f>
        <v>1.019362186788153E-2</v>
      </c>
      <c r="AI558">
        <v>16.736902050113901</v>
      </c>
      <c r="AJ558">
        <v>23.845123069327801</v>
      </c>
      <c r="AK558" t="str">
        <f>IF(AND(Table2[[#This Row],[20D EMA]]&gt;Table2[[#This Row],[50D EMA]],Table2[[#This Row],[50D EMA]]&gt;Table2[[#This Row],[200D EMA]]),"Uptrend","Downtrend/NoTrend")</f>
        <v>Downtrend/NoTrend</v>
      </c>
      <c r="AL558">
        <v>-0.04</v>
      </c>
      <c r="AM558" t="s">
        <v>10655</v>
      </c>
      <c r="AN558">
        <v>11.61</v>
      </c>
      <c r="AO558" t="s">
        <v>10656</v>
      </c>
      <c r="AP558">
        <v>3.1118691964241E-2</v>
      </c>
      <c r="AQ558">
        <f>(Table2[[#This Row],[Sharpe Ratio]]-AVERAGE(Table2[Sharpe Ratio]))/_xlfn.STDEV.P(Table2[Sharpe Ratio])</f>
        <v>-0.40643809359162314</v>
      </c>
      <c r="AR5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8">
        <f>_xlfn.RANK.AVG(Table2[[#This Row],[1Y Return vs Nifty Z-Score]],Table2[1Y Return vs Nifty Z-Score])</f>
        <v>669</v>
      </c>
      <c r="AT558">
        <f>_xlfn.RANK.AVG(Table2[[#This Row],[6M Return vs Nifty Z-Score]],Table2[6M Return vs Nifty Z-Score])</f>
        <v>417</v>
      </c>
      <c r="AU558">
        <f>_xlfn.RANK.AVG(Table2[[#This Row],[Sharpe Ratio Z-Score]],Table2[Sharpe Ratio Z-Score])</f>
        <v>452</v>
      </c>
      <c r="AV558">
        <f>(Table2[[#This Row],[Rank 1Y]]+Table2[[#This Row],[Rank 6M]]+Table2[[#This Row],[Rank Sharpe]])/3</f>
        <v>512.66666666666663</v>
      </c>
    </row>
    <row r="559" spans="1:48" x14ac:dyDescent="0.3">
      <c r="A559" t="s">
        <v>665</v>
      </c>
      <c r="B559" t="s">
        <v>666</v>
      </c>
      <c r="C559" t="s">
        <v>10624</v>
      </c>
      <c r="D559" t="s">
        <v>166</v>
      </c>
      <c r="E559">
        <v>27652.520195509998</v>
      </c>
      <c r="F559">
        <v>1072.3</v>
      </c>
      <c r="G559">
        <v>-20.931143989848501</v>
      </c>
      <c r="H559">
        <f>(Table2[[#This Row],[1Y Return vs Nifty]]-AVERAGE(Table2[1Y Return vs Nifty]))/_xlfn.STDEV.P(Table2[1Y Return vs Nifty])</f>
        <v>-0.82035538969944088</v>
      </c>
      <c r="I559">
        <v>8.5659292793912795E-2</v>
      </c>
      <c r="J559">
        <f>(Table2[[#This Row],[1M Return vs Nifty]]-AVERAGE(Table2[1M Return vs Nifty]))/_xlfn.STDEV.P(Table2[1M Return vs Nifty])</f>
        <v>-0.22052261335064574</v>
      </c>
      <c r="K559">
        <v>-1.9415128829708199</v>
      </c>
      <c r="L559">
        <f>(Table2[[#This Row],[6M Return vs Nifty]]-AVERAGE(Table2[6M Return vs Nifty]))/_xlfn.STDEV.P(Table2[6M Return vs Nifty])</f>
        <v>-0.32615002851692315</v>
      </c>
      <c r="M559">
        <v>4.6297918243946503</v>
      </c>
      <c r="N559">
        <f>(Table2[[#This Row],[1W Return vs Nifty]]-AVERAGE(Table2[1W Return vs Nifty]))/_xlfn.STDEV.P(Table2[1W Return vs Nifty])</f>
        <v>0.39763139769443384</v>
      </c>
      <c r="O559">
        <v>1060.6199999999999</v>
      </c>
      <c r="P559">
        <v>1068.94950652427</v>
      </c>
      <c r="Q559">
        <v>1058.6704956211299</v>
      </c>
      <c r="R559">
        <v>65.132015066386202</v>
      </c>
      <c r="S559" s="2">
        <f>(Table2[[#This Row],[Close Price]]-Table2[[#This Row],[20D EMA]])/Table2[[#This Row],[20D EMA]]</f>
        <v>1.1012426693820656E-2</v>
      </c>
      <c r="T559" s="2">
        <f>(Table2[[#This Row],[Close Price]]-Table2[[#This Row],[50D EMA]])/Table2[[#This Row],[50D EMA]]</f>
        <v>3.1343795523366188E-3</v>
      </c>
      <c r="U559" s="2">
        <f>(Table2[[#This Row],[Close Price]]-Table2[[#This Row],[200D EMA]])/Table2[[#This Row],[200D EMA]]</f>
        <v>1.2874170419638918E-2</v>
      </c>
      <c r="V559">
        <v>0.446165942892915</v>
      </c>
      <c r="W559">
        <v>1068.0999999999999</v>
      </c>
      <c r="X559">
        <v>1091.9000000000001</v>
      </c>
      <c r="Y559">
        <v>1041.1500000000001</v>
      </c>
      <c r="Z559">
        <v>1093.05</v>
      </c>
      <c r="AA559">
        <v>1011.1</v>
      </c>
      <c r="AB559">
        <v>1133</v>
      </c>
      <c r="AC559" s="2">
        <f>(Table2[[#This Row],[Close Price]]/Table2[[#This Row],[Day Low]])-1</f>
        <v>3.9322160846362308E-3</v>
      </c>
      <c r="AD559" s="2">
        <f>(Table2[[#This Row],[Day High]]/Table2[[#This Row],[Close Price]])-1</f>
        <v>1.8278466846964658E-2</v>
      </c>
      <c r="AE559" s="2">
        <f>(Table2[[#This Row],[Close Price]]/Table2[[#This Row],[Current Week Low]])-1</f>
        <v>2.9918839744513148E-2</v>
      </c>
      <c r="AF559" s="2">
        <f>(Table2[[#This Row],[Current Week High]]/Table2[[#This Row],[Close Price]])-1</f>
        <v>1.9350927911965021E-2</v>
      </c>
      <c r="AG559" s="2">
        <f>(Table2[[#This Row],[Close Price]]/Table2[[#This Row],[Current Month Low]])-1</f>
        <v>6.0528137671842508E-2</v>
      </c>
      <c r="AH559" s="2">
        <f>(Table2[[#This Row],[Current Month High]]/Table2[[#This Row],[Close Price]])-1</f>
        <v>5.6607292735242121E-2</v>
      </c>
      <c r="AI559">
        <v>25.804345798750301</v>
      </c>
      <c r="AJ559">
        <v>14.930332261521899</v>
      </c>
      <c r="AK559" t="str">
        <f>IF(AND(Table2[[#This Row],[20D EMA]]&gt;Table2[[#This Row],[50D EMA]],Table2[[#This Row],[50D EMA]]&gt;Table2[[#This Row],[200D EMA]]),"Uptrend","Downtrend/NoTrend")</f>
        <v>Downtrend/NoTrend</v>
      </c>
      <c r="AL559">
        <v>-0.04</v>
      </c>
      <c r="AM559" t="s">
        <v>10655</v>
      </c>
      <c r="AN559">
        <v>3.82</v>
      </c>
      <c r="AO559" t="s">
        <v>10656</v>
      </c>
      <c r="AP559">
        <v>1.0715944849057E-2</v>
      </c>
      <c r="AQ559">
        <f>(Table2[[#This Row],[Sharpe Ratio]]-AVERAGE(Table2[Sharpe Ratio]))/_xlfn.STDEV.P(Table2[Sharpe Ratio])</f>
        <v>-0.6413446382457576</v>
      </c>
      <c r="AR5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9">
        <f>_xlfn.RANK.AVG(Table2[[#This Row],[1Y Return vs Nifty Z-Score]],Table2[1Y Return vs Nifty Z-Score])</f>
        <v>610</v>
      </c>
      <c r="AT559">
        <f>_xlfn.RANK.AVG(Table2[[#This Row],[6M Return vs Nifty Z-Score]],Table2[6M Return vs Nifty Z-Score])</f>
        <v>426</v>
      </c>
      <c r="AU559">
        <f>_xlfn.RANK.AVG(Table2[[#This Row],[Sharpe Ratio Z-Score]],Table2[Sharpe Ratio Z-Score])</f>
        <v>507</v>
      </c>
      <c r="AV559">
        <f>(Table2[[#This Row],[Rank 1Y]]+Table2[[#This Row],[Rank 6M]]+Table2[[#This Row],[Rank Sharpe]])/3</f>
        <v>514.33333333333337</v>
      </c>
    </row>
    <row r="560" spans="1:48" x14ac:dyDescent="0.3">
      <c r="A560" t="s">
        <v>1615</v>
      </c>
      <c r="B560" t="s">
        <v>1616</v>
      </c>
      <c r="C560" t="s">
        <v>10624</v>
      </c>
      <c r="D560" t="s">
        <v>303</v>
      </c>
      <c r="E560">
        <v>5701.2759052800002</v>
      </c>
      <c r="F560">
        <v>772.9</v>
      </c>
      <c r="G560">
        <v>-10.5232742911315</v>
      </c>
      <c r="H560">
        <f>(Table2[[#This Row],[1Y Return vs Nifty]]-AVERAGE(Table2[1Y Return vs Nifty]))/_xlfn.STDEV.P(Table2[1Y Return vs Nifty])</f>
        <v>-0.65806917717545921</v>
      </c>
      <c r="I560">
        <v>-1.7458715234369599</v>
      </c>
      <c r="J560">
        <f>(Table2[[#This Row],[1M Return vs Nifty]]-AVERAGE(Table2[1M Return vs Nifty]))/_xlfn.STDEV.P(Table2[1M Return vs Nifty])</f>
        <v>-0.37762761058646099</v>
      </c>
      <c r="K560">
        <v>-17.679519375366802</v>
      </c>
      <c r="L560">
        <f>(Table2[[#This Row],[6M Return vs Nifty]]-AVERAGE(Table2[6M Return vs Nifty]))/_xlfn.STDEV.P(Table2[6M Return vs Nifty])</f>
        <v>-0.85979082431538956</v>
      </c>
      <c r="M560">
        <v>5.4923931111846596</v>
      </c>
      <c r="N560">
        <f>(Table2[[#This Row],[1W Return vs Nifty]]-AVERAGE(Table2[1W Return vs Nifty]))/_xlfn.STDEV.P(Table2[1W Return vs Nifty])</f>
        <v>0.58680214699302191</v>
      </c>
      <c r="O560">
        <v>759.45</v>
      </c>
      <c r="P560">
        <v>766.41401977594205</v>
      </c>
      <c r="Q560">
        <v>760.82042258317495</v>
      </c>
      <c r="R560">
        <v>63.143573881652102</v>
      </c>
      <c r="S560" s="2">
        <f>(Table2[[#This Row],[Close Price]]-Table2[[#This Row],[20D EMA]])/Table2[[#This Row],[20D EMA]]</f>
        <v>1.7710185002304209E-2</v>
      </c>
      <c r="T560" s="2">
        <f>(Table2[[#This Row],[Close Price]]-Table2[[#This Row],[50D EMA]])/Table2[[#This Row],[50D EMA]]</f>
        <v>8.4627630193326517E-3</v>
      </c>
      <c r="U560" s="2">
        <f>(Table2[[#This Row],[Close Price]]-Table2[[#This Row],[200D EMA]])/Table2[[#This Row],[200D EMA]]</f>
        <v>1.5877041491357258E-2</v>
      </c>
      <c r="V560">
        <v>0.90322203488552899</v>
      </c>
      <c r="W560">
        <v>770.1</v>
      </c>
      <c r="X560">
        <v>780.45</v>
      </c>
      <c r="Y560">
        <v>724.8</v>
      </c>
      <c r="Z560">
        <v>805.2</v>
      </c>
      <c r="AA560">
        <v>709.45</v>
      </c>
      <c r="AB560">
        <v>805.2</v>
      </c>
      <c r="AC560" s="2">
        <f>(Table2[[#This Row],[Close Price]]/Table2[[#This Row],[Day Low]])-1</f>
        <v>3.6358914426697364E-3</v>
      </c>
      <c r="AD560" s="2">
        <f>(Table2[[#This Row],[Day High]]/Table2[[#This Row],[Close Price]])-1</f>
        <v>9.7684047095356608E-3</v>
      </c>
      <c r="AE560" s="2">
        <f>(Table2[[#This Row],[Close Price]]/Table2[[#This Row],[Current Week Low]])-1</f>
        <v>6.6363134657836609E-2</v>
      </c>
      <c r="AF560" s="2">
        <f>(Table2[[#This Row],[Current Week High]]/Table2[[#This Row],[Close Price]])-1</f>
        <v>4.1790658558675142E-2</v>
      </c>
      <c r="AG560" s="2">
        <f>(Table2[[#This Row],[Close Price]]/Table2[[#This Row],[Current Month Low]])-1</f>
        <v>8.943547818732811E-2</v>
      </c>
      <c r="AH560" s="2">
        <f>(Table2[[#This Row],[Current Month High]]/Table2[[#This Row],[Close Price]])-1</f>
        <v>4.1790658558675142E-2</v>
      </c>
      <c r="AI560">
        <v>12.407814723767601</v>
      </c>
      <c r="AJ560">
        <v>19.829457364341</v>
      </c>
      <c r="AK560" t="str">
        <f>IF(AND(Table2[[#This Row],[20D EMA]]&gt;Table2[[#This Row],[50D EMA]],Table2[[#This Row],[50D EMA]]&gt;Table2[[#This Row],[200D EMA]]),"Uptrend","Downtrend/NoTrend")</f>
        <v>Downtrend/NoTrend</v>
      </c>
      <c r="AL560">
        <v>0.05</v>
      </c>
      <c r="AM560" t="s">
        <v>10656</v>
      </c>
      <c r="AN560">
        <v>5.87</v>
      </c>
      <c r="AO560" t="s">
        <v>10656</v>
      </c>
      <c r="AP560">
        <v>4.9985562691612001E-2</v>
      </c>
      <c r="AQ560">
        <f>(Table2[[#This Row],[Sharpe Ratio]]-AVERAGE(Table2[Sharpe Ratio]))/_xlfn.STDEV.P(Table2[Sharpe Ratio])</f>
        <v>-0.18921482527474817</v>
      </c>
      <c r="AR5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0">
        <f>_xlfn.RANK.AVG(Table2[[#This Row],[1Y Return vs Nifty Z-Score]],Table2[1Y Return vs Nifty Z-Score])</f>
        <v>551</v>
      </c>
      <c r="AT560">
        <f>_xlfn.RANK.AVG(Table2[[#This Row],[6M Return vs Nifty Z-Score]],Table2[6M Return vs Nifty Z-Score])</f>
        <v>600</v>
      </c>
      <c r="AU560">
        <f>_xlfn.RANK.AVG(Table2[[#This Row],[Sharpe Ratio Z-Score]],Table2[Sharpe Ratio Z-Score])</f>
        <v>395</v>
      </c>
      <c r="AV560">
        <f>(Table2[[#This Row],[Rank 1Y]]+Table2[[#This Row],[Rank 6M]]+Table2[[#This Row],[Rank Sharpe]])/3</f>
        <v>515.33333333333337</v>
      </c>
    </row>
    <row r="561" spans="1:48" x14ac:dyDescent="0.3">
      <c r="A561" t="s">
        <v>727</v>
      </c>
      <c r="B561" t="s">
        <v>728</v>
      </c>
      <c r="C561" t="s">
        <v>10624</v>
      </c>
      <c r="D561" t="s">
        <v>166</v>
      </c>
      <c r="E561">
        <v>23296.377478850001</v>
      </c>
      <c r="F561">
        <v>7788.75</v>
      </c>
      <c r="G561">
        <v>-13.1024895381953</v>
      </c>
      <c r="H561">
        <f>(Table2[[#This Row],[1Y Return vs Nifty]]-AVERAGE(Table2[1Y Return vs Nifty]))/_xlfn.STDEV.P(Table2[1Y Return vs Nifty])</f>
        <v>-0.69828596368861928</v>
      </c>
      <c r="I561">
        <v>7.5104053455409501</v>
      </c>
      <c r="J561">
        <f>(Table2[[#This Row],[1M Return vs Nifty]]-AVERAGE(Table2[1M Return vs Nifty]))/_xlfn.STDEV.P(Table2[1M Return vs Nifty])</f>
        <v>0.41635703822624348</v>
      </c>
      <c r="K561">
        <v>12.0350992295685</v>
      </c>
      <c r="L561">
        <f>(Table2[[#This Row],[6M Return vs Nifty]]-AVERAGE(Table2[6M Return vs Nifty]))/_xlfn.STDEV.P(Table2[6M Return vs Nifty])</f>
        <v>0.14776580154107255</v>
      </c>
      <c r="M561">
        <v>0.81869309985578098</v>
      </c>
      <c r="N561">
        <f>(Table2[[#This Row],[1W Return vs Nifty]]-AVERAGE(Table2[1W Return vs Nifty]))/_xlfn.STDEV.P(Table2[1W Return vs Nifty])</f>
        <v>-0.43815265736392378</v>
      </c>
      <c r="O561">
        <v>7725.5</v>
      </c>
      <c r="P561">
        <v>7264.7118371085098</v>
      </c>
      <c r="Q561">
        <v>6722.2381003672199</v>
      </c>
      <c r="R561">
        <v>57.467901504301103</v>
      </c>
      <c r="S561" s="2">
        <f>(Table2[[#This Row],[Close Price]]-Table2[[#This Row],[20D EMA]])/Table2[[#This Row],[20D EMA]]</f>
        <v>8.1871723513041225E-3</v>
      </c>
      <c r="T561" s="2">
        <f>(Table2[[#This Row],[Close Price]]-Table2[[#This Row],[50D EMA]])/Table2[[#This Row],[50D EMA]]</f>
        <v>7.213474871978777E-2</v>
      </c>
      <c r="U561" s="2">
        <f>(Table2[[#This Row],[Close Price]]-Table2[[#This Row],[200D EMA]])/Table2[[#This Row],[200D EMA]]</f>
        <v>0.15865428800781678</v>
      </c>
      <c r="V561">
        <v>0.57837405548283305</v>
      </c>
      <c r="W561">
        <v>7752.05</v>
      </c>
      <c r="X561">
        <v>7939</v>
      </c>
      <c r="Y561">
        <v>7712.3</v>
      </c>
      <c r="Z561">
        <v>8135.4</v>
      </c>
      <c r="AA561">
        <v>7590.2</v>
      </c>
      <c r="AB561">
        <v>8135.4</v>
      </c>
      <c r="AC561" s="2">
        <f>(Table2[[#This Row],[Close Price]]/Table2[[#This Row],[Day Low]])-1</f>
        <v>4.734231590353577E-3</v>
      </c>
      <c r="AD561" s="2">
        <f>(Table2[[#This Row],[Day High]]/Table2[[#This Row],[Close Price]])-1</f>
        <v>1.9290643556411524E-2</v>
      </c>
      <c r="AE561" s="2">
        <f>(Table2[[#This Row],[Close Price]]/Table2[[#This Row],[Current Week Low]])-1</f>
        <v>9.912736797064392E-3</v>
      </c>
      <c r="AF561" s="2">
        <f>(Table2[[#This Row],[Current Week High]]/Table2[[#This Row],[Close Price]])-1</f>
        <v>4.4506499759268126E-2</v>
      </c>
      <c r="AG561" s="2">
        <f>(Table2[[#This Row],[Close Price]]/Table2[[#This Row],[Current Month Low]])-1</f>
        <v>2.6158730995230695E-2</v>
      </c>
      <c r="AH561" s="2">
        <f>(Table2[[#This Row],[Current Month High]]/Table2[[#This Row],[Close Price]])-1</f>
        <v>4.4506499759268126E-2</v>
      </c>
      <c r="AI561">
        <v>4.4506499759268099</v>
      </c>
      <c r="AJ561">
        <v>50.511609032145799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0.27</v>
      </c>
      <c r="AM561" t="s">
        <v>10656</v>
      </c>
      <c r="AN561">
        <v>0.35</v>
      </c>
      <c r="AO561" t="s">
        <v>10656</v>
      </c>
      <c r="AP561">
        <v>-8.2333587416378001E-2</v>
      </c>
      <c r="AQ561">
        <f>(Table2[[#This Row],[Sharpe Ratio]]-AVERAGE(Table2[Sharpe Ratio]))/_xlfn.STDEV.P(Table2[Sharpe Ratio])</f>
        <v>-1.7126682194653551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-2.2849840007505819</v>
      </c>
      <c r="AS561">
        <f>_xlfn.RANK.AVG(Table2[[#This Row],[1Y Return vs Nifty Z-Score]],Table2[1Y Return vs Nifty Z-Score])</f>
        <v>569</v>
      </c>
      <c r="AT561">
        <f>_xlfn.RANK.AVG(Table2[[#This Row],[6M Return vs Nifty Z-Score]],Table2[6M Return vs Nifty Z-Score])</f>
        <v>271</v>
      </c>
      <c r="AU561">
        <f>_xlfn.RANK.AVG(Table2[[#This Row],[Sharpe Ratio Z-Score]],Table2[Sharpe Ratio Z-Score])</f>
        <v>709</v>
      </c>
      <c r="AV561">
        <f>(Table2[[#This Row],[Rank 1Y]]+Table2[[#This Row],[Rank 6M]]+Table2[[#This Row],[Rank Sharpe]])/3</f>
        <v>516.33333333333337</v>
      </c>
    </row>
    <row r="562" spans="1:48" x14ac:dyDescent="0.3">
      <c r="A562" t="s">
        <v>1382</v>
      </c>
      <c r="B562" t="s">
        <v>1383</v>
      </c>
      <c r="C562" t="s">
        <v>6589</v>
      </c>
      <c r="D562" t="s">
        <v>80</v>
      </c>
      <c r="E562">
        <v>8124.1752011999997</v>
      </c>
      <c r="F562">
        <v>167.74</v>
      </c>
      <c r="G562">
        <v>1.4155832054152799</v>
      </c>
      <c r="H562">
        <f>(Table2[[#This Row],[1Y Return vs Nifty]]-AVERAGE(Table2[1Y Return vs Nifty]))/_xlfn.STDEV.P(Table2[1Y Return vs Nifty])</f>
        <v>-0.47191081614054331</v>
      </c>
      <c r="I562">
        <v>-0.86999976648317301</v>
      </c>
      <c r="J562">
        <f>(Table2[[#This Row],[1M Return vs Nifty]]-AVERAGE(Table2[1M Return vs Nifty]))/_xlfn.STDEV.P(Table2[1M Return vs Nifty])</f>
        <v>-0.30249710842088467</v>
      </c>
      <c r="K562">
        <v>-13.3419698222765</v>
      </c>
      <c r="L562">
        <f>(Table2[[#This Row],[6M Return vs Nifty]]-AVERAGE(Table2[6M Return vs Nifty]))/_xlfn.STDEV.P(Table2[6M Return vs Nifty])</f>
        <v>-0.71271416651601927</v>
      </c>
      <c r="M562">
        <v>1.3401145731111099</v>
      </c>
      <c r="N562">
        <f>(Table2[[#This Row],[1W Return vs Nifty]]-AVERAGE(Table2[1W Return vs Nifty]))/_xlfn.STDEV.P(Table2[1W Return vs Nifty])</f>
        <v>-0.32380354577942355</v>
      </c>
      <c r="O562">
        <v>161.06</v>
      </c>
      <c r="P562">
        <v>162.09928410567699</v>
      </c>
      <c r="Q562">
        <v>160.01132043984299</v>
      </c>
      <c r="R562">
        <v>55.3465649854516</v>
      </c>
      <c r="S562" s="2">
        <f>(Table2[[#This Row],[Close Price]]-Table2[[#This Row],[20D EMA]])/Table2[[#This Row],[20D EMA]]</f>
        <v>4.147522662361857E-2</v>
      </c>
      <c r="T562" s="2">
        <f>(Table2[[#This Row],[Close Price]]-Table2[[#This Row],[50D EMA]])/Table2[[#This Row],[50D EMA]]</f>
        <v>3.4797907501218112E-2</v>
      </c>
      <c r="U562" s="2">
        <f>(Table2[[#This Row],[Close Price]]-Table2[[#This Row],[200D EMA]])/Table2[[#This Row],[200D EMA]]</f>
        <v>4.8300829834490695E-2</v>
      </c>
      <c r="V562">
        <v>1.0277800444080001</v>
      </c>
      <c r="W562">
        <v>163</v>
      </c>
      <c r="X562">
        <v>170.94</v>
      </c>
      <c r="Y562">
        <v>155</v>
      </c>
      <c r="Z562">
        <v>170.94</v>
      </c>
      <c r="AA562">
        <v>154.15</v>
      </c>
      <c r="AB562">
        <v>170.94</v>
      </c>
      <c r="AC562" s="2">
        <f>(Table2[[#This Row],[Close Price]]/Table2[[#This Row],[Day Low]])-1</f>
        <v>2.9079754601227137E-2</v>
      </c>
      <c r="AD562" s="2">
        <f>(Table2[[#This Row],[Day High]]/Table2[[#This Row],[Close Price]])-1</f>
        <v>1.9077143197806068E-2</v>
      </c>
      <c r="AE562" s="2">
        <f>(Table2[[#This Row],[Close Price]]/Table2[[#This Row],[Current Week Low]])-1</f>
        <v>8.2193548387096804E-2</v>
      </c>
      <c r="AF562" s="2">
        <f>(Table2[[#This Row],[Current Week High]]/Table2[[#This Row],[Close Price]])-1</f>
        <v>1.9077143197806068E-2</v>
      </c>
      <c r="AG562" s="2">
        <f>(Table2[[#This Row],[Close Price]]/Table2[[#This Row],[Current Month Low]])-1</f>
        <v>8.8160882257541484E-2</v>
      </c>
      <c r="AH562" s="2">
        <f>(Table2[[#This Row],[Current Month High]]/Table2[[#This Row],[Close Price]])-1</f>
        <v>1.9077143197806068E-2</v>
      </c>
      <c r="AI562">
        <v>18.6359842613568</v>
      </c>
      <c r="AJ562">
        <v>39.783333333333303</v>
      </c>
      <c r="AK562" t="str">
        <f>IF(AND(Table2[[#This Row],[20D EMA]]&gt;Table2[[#This Row],[50D EMA]],Table2[[#This Row],[50D EMA]]&gt;Table2[[#This Row],[200D EMA]]),"Uptrend","Downtrend/NoTrend")</f>
        <v>Downtrend/NoTrend</v>
      </c>
      <c r="AL562">
        <v>0</v>
      </c>
      <c r="AM562" t="s">
        <v>10657</v>
      </c>
      <c r="AN562">
        <v>7.98</v>
      </c>
      <c r="AO562" t="s">
        <v>10656</v>
      </c>
      <c r="AP562">
        <v>6.0207111500500002E-4</v>
      </c>
      <c r="AQ562">
        <f>(Table2[[#This Row],[Sharpe Ratio]]-AVERAGE(Table2[Sharpe Ratio]))/_xlfn.STDEV.P(Table2[Sharpe Ratio])</f>
        <v>-0.75779048343129396</v>
      </c>
      <c r="AR5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2">
        <f>_xlfn.RANK.AVG(Table2[[#This Row],[1Y Return vs Nifty Z-Score]],Table2[1Y Return vs Nifty Z-Score])</f>
        <v>464</v>
      </c>
      <c r="AT562">
        <f>_xlfn.RANK.AVG(Table2[[#This Row],[6M Return vs Nifty Z-Score]],Table2[6M Return vs Nifty Z-Score])</f>
        <v>554</v>
      </c>
      <c r="AU562">
        <f>_xlfn.RANK.AVG(Table2[[#This Row],[Sharpe Ratio Z-Score]],Table2[Sharpe Ratio Z-Score])</f>
        <v>532</v>
      </c>
      <c r="AV562">
        <f>(Table2[[#This Row],[Rank 1Y]]+Table2[[#This Row],[Rank 6M]]+Table2[[#This Row],[Rank Sharpe]])/3</f>
        <v>516.66666666666663</v>
      </c>
    </row>
    <row r="563" spans="1:48" x14ac:dyDescent="0.3">
      <c r="A563" t="s">
        <v>145</v>
      </c>
      <c r="B563" t="s">
        <v>146</v>
      </c>
      <c r="C563" t="s">
        <v>10618</v>
      </c>
      <c r="D563" t="s">
        <v>127</v>
      </c>
      <c r="E563">
        <v>192421.15517297399</v>
      </c>
      <c r="F563">
        <v>154.19999999999999</v>
      </c>
      <c r="G563">
        <v>1.96946778707849</v>
      </c>
      <c r="H563">
        <f>(Table2[[#This Row],[1Y Return vs Nifty]]-AVERAGE(Table2[1Y Return vs Nifty]))/_xlfn.STDEV.P(Table2[1Y Return vs Nifty])</f>
        <v>-0.46327429074816329</v>
      </c>
      <c r="I563">
        <v>-6.1987739553253096</v>
      </c>
      <c r="J563">
        <f>(Table2[[#This Row],[1M Return vs Nifty]]-AVERAGE(Table2[1M Return vs Nifty]))/_xlfn.STDEV.P(Table2[1M Return vs Nifty])</f>
        <v>-0.75958854624400762</v>
      </c>
      <c r="K563">
        <v>-5.7362477638787501</v>
      </c>
      <c r="L563">
        <f>(Table2[[#This Row],[6M Return vs Nifty]]-AVERAGE(Table2[6M Return vs Nifty]))/_xlfn.STDEV.P(Table2[6M Return vs Nifty])</f>
        <v>-0.45482104810700424</v>
      </c>
      <c r="M563">
        <v>2.6628708015976899</v>
      </c>
      <c r="N563">
        <f>(Table2[[#This Row],[1W Return vs Nifty]]-AVERAGE(Table2[1W Return vs Nifty]))/_xlfn.STDEV.P(Table2[1W Return vs Nifty])</f>
        <v>-3.3719597709571371E-2</v>
      </c>
      <c r="O563">
        <v>155.1</v>
      </c>
      <c r="P563">
        <v>160.600719993724</v>
      </c>
      <c r="Q563">
        <v>152.58795857022301</v>
      </c>
      <c r="R563">
        <v>51.8360399491824</v>
      </c>
      <c r="S563" s="2">
        <f>(Table2[[#This Row],[Close Price]]-Table2[[#This Row],[20D EMA]])/Table2[[#This Row],[20D EMA]]</f>
        <v>-5.8027079303675415E-3</v>
      </c>
      <c r="T563" s="2">
        <f>(Table2[[#This Row],[Close Price]]-Table2[[#This Row],[50D EMA]])/Table2[[#This Row],[50D EMA]]</f>
        <v>-3.9854864872175787E-2</v>
      </c>
      <c r="U563" s="2">
        <f>(Table2[[#This Row],[Close Price]]-Table2[[#This Row],[200D EMA]])/Table2[[#This Row],[200D EMA]]</f>
        <v>1.0564670009888736E-2</v>
      </c>
      <c r="V563">
        <v>0.93383204391741503</v>
      </c>
      <c r="W563">
        <v>152.55000000000001</v>
      </c>
      <c r="X563">
        <v>154.38999999999999</v>
      </c>
      <c r="Y563">
        <v>150.38999999999999</v>
      </c>
      <c r="Z563">
        <v>155.69999999999999</v>
      </c>
      <c r="AA563">
        <v>142.35</v>
      </c>
      <c r="AB563">
        <v>168.95</v>
      </c>
      <c r="AC563" s="2">
        <f>(Table2[[#This Row],[Close Price]]/Table2[[#This Row],[Day Low]])-1</f>
        <v>1.0816125860373393E-2</v>
      </c>
      <c r="AD563" s="2">
        <f>(Table2[[#This Row],[Day High]]/Table2[[#This Row],[Close Price]])-1</f>
        <v>1.2321660181582317E-3</v>
      </c>
      <c r="AE563" s="2">
        <f>(Table2[[#This Row],[Close Price]]/Table2[[#This Row],[Current Week Low]])-1</f>
        <v>2.533413125872741E-2</v>
      </c>
      <c r="AF563" s="2">
        <f>(Table2[[#This Row],[Current Week High]]/Table2[[#This Row],[Close Price]])-1</f>
        <v>9.7276264591439343E-3</v>
      </c>
      <c r="AG563" s="2">
        <f>(Table2[[#This Row],[Close Price]]/Table2[[#This Row],[Current Month Low]])-1</f>
        <v>8.3245521601685857E-2</v>
      </c>
      <c r="AH563" s="2">
        <f>(Table2[[#This Row],[Current Month High]]/Table2[[#This Row],[Close Price]])-1</f>
        <v>9.5654993514915798E-2</v>
      </c>
      <c r="AI563">
        <v>19.7146562905317</v>
      </c>
      <c r="AJ563">
        <v>34.554973821989499</v>
      </c>
      <c r="AK563" t="str">
        <f>IF(AND(Table2[[#This Row],[20D EMA]]&gt;Table2[[#This Row],[50D EMA]],Table2[[#This Row],[50D EMA]]&gt;Table2[[#This Row],[200D EMA]]),"Uptrend","Downtrend/NoTrend")</f>
        <v>Downtrend/NoTrend</v>
      </c>
      <c r="AL563">
        <v>-0.06</v>
      </c>
      <c r="AM563" t="s">
        <v>10655</v>
      </c>
      <c r="AN563">
        <v>2.58</v>
      </c>
      <c r="AO563" t="s">
        <v>10656</v>
      </c>
      <c r="AP563">
        <v>-2.3296668064086999E-2</v>
      </c>
      <c r="AQ563">
        <f>(Table2[[#This Row],[Sharpe Ratio]]-AVERAGE(Table2[Sharpe Ratio]))/_xlfn.STDEV.P(Table2[Sharpe Ratio])</f>
        <v>-1.0329480497363184</v>
      </c>
      <c r="AR5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3">
        <f>_xlfn.RANK.AVG(Table2[[#This Row],[1Y Return vs Nifty Z-Score]],Table2[1Y Return vs Nifty Z-Score])</f>
        <v>457</v>
      </c>
      <c r="AT563">
        <f>_xlfn.RANK.AVG(Table2[[#This Row],[6M Return vs Nifty Z-Score]],Table2[6M Return vs Nifty Z-Score])</f>
        <v>475</v>
      </c>
      <c r="AU563">
        <f>_xlfn.RANK.AVG(Table2[[#This Row],[Sharpe Ratio Z-Score]],Table2[Sharpe Ratio Z-Score])</f>
        <v>620</v>
      </c>
      <c r="AV563">
        <f>(Table2[[#This Row],[Rank 1Y]]+Table2[[#This Row],[Rank 6M]]+Table2[[#This Row],[Rank Sharpe]])/3</f>
        <v>517.33333333333337</v>
      </c>
    </row>
    <row r="564" spans="1:48" x14ac:dyDescent="0.3">
      <c r="A564" t="s">
        <v>1703</v>
      </c>
      <c r="B564" t="s">
        <v>1704</v>
      </c>
      <c r="C564" t="s">
        <v>10624</v>
      </c>
      <c r="D564" t="s">
        <v>303</v>
      </c>
      <c r="E564">
        <v>4915.2665404500003</v>
      </c>
      <c r="F564">
        <v>289.60000000000002</v>
      </c>
      <c r="G564">
        <v>4.9055498994736304</v>
      </c>
      <c r="H564">
        <f>(Table2[[#This Row],[1Y Return vs Nifty]]-AVERAGE(Table2[1Y Return vs Nifty]))/_xlfn.STDEV.P(Table2[1Y Return vs Nifty])</f>
        <v>-0.41749300605944778</v>
      </c>
      <c r="I564">
        <v>-2.5289105820447899</v>
      </c>
      <c r="J564">
        <f>(Table2[[#This Row],[1M Return vs Nifty]]-AVERAGE(Table2[1M Return vs Nifty]))/_xlfn.STDEV.P(Table2[1M Return vs Nifty])</f>
        <v>-0.44479511224569129</v>
      </c>
      <c r="K564">
        <v>-6.5386184328758601</v>
      </c>
      <c r="L564">
        <f>(Table2[[#This Row],[6M Return vs Nifty]]-AVERAGE(Table2[6M Return vs Nifty]))/_xlfn.STDEV.P(Table2[6M Return vs Nifty])</f>
        <v>-0.48202765286573562</v>
      </c>
      <c r="M564">
        <v>2.3245938052274502</v>
      </c>
      <c r="N564">
        <f>(Table2[[#This Row],[1W Return vs Nifty]]-AVERAGE(Table2[1W Return vs Nifty]))/_xlfn.STDEV.P(Table2[1W Return vs Nifty])</f>
        <v>-0.10790463992295284</v>
      </c>
      <c r="O564">
        <v>294.01</v>
      </c>
      <c r="P564">
        <v>290.50541051117801</v>
      </c>
      <c r="Q564">
        <v>269.172392114275</v>
      </c>
      <c r="R564">
        <v>51.714082134671798</v>
      </c>
      <c r="S564" s="2">
        <f>(Table2[[#This Row],[Close Price]]-Table2[[#This Row],[20D EMA]])/Table2[[#This Row],[20D EMA]]</f>
        <v>-1.499948981327155E-2</v>
      </c>
      <c r="T564" s="2">
        <f>(Table2[[#This Row],[Close Price]]-Table2[[#This Row],[50D EMA]])/Table2[[#This Row],[50D EMA]]</f>
        <v>-3.1166734884035909E-3</v>
      </c>
      <c r="U564" s="2">
        <f>(Table2[[#This Row],[Close Price]]-Table2[[#This Row],[200D EMA]])/Table2[[#This Row],[200D EMA]]</f>
        <v>7.5890427414460268E-2</v>
      </c>
      <c r="V564">
        <v>0.55939165036993599</v>
      </c>
      <c r="W564">
        <v>288.35000000000002</v>
      </c>
      <c r="X564">
        <v>297</v>
      </c>
      <c r="Y564">
        <v>285</v>
      </c>
      <c r="Z564">
        <v>299.75</v>
      </c>
      <c r="AA564">
        <v>277</v>
      </c>
      <c r="AB564">
        <v>336</v>
      </c>
      <c r="AC564" s="2">
        <f>(Table2[[#This Row],[Close Price]]/Table2[[#This Row],[Day Low]])-1</f>
        <v>4.3350095370209285E-3</v>
      </c>
      <c r="AD564" s="2">
        <f>(Table2[[#This Row],[Day High]]/Table2[[#This Row],[Close Price]])-1</f>
        <v>2.5552486187845114E-2</v>
      </c>
      <c r="AE564" s="2">
        <f>(Table2[[#This Row],[Close Price]]/Table2[[#This Row],[Current Week Low]])-1</f>
        <v>1.6140350877193121E-2</v>
      </c>
      <c r="AF564" s="2">
        <f>(Table2[[#This Row],[Current Week High]]/Table2[[#This Row],[Close Price]])-1</f>
        <v>3.5048342541436295E-2</v>
      </c>
      <c r="AG564" s="2">
        <f>(Table2[[#This Row],[Close Price]]/Table2[[#This Row],[Current Month Low]])-1</f>
        <v>4.5487364620938608E-2</v>
      </c>
      <c r="AH564" s="2">
        <f>(Table2[[#This Row],[Current Month High]]/Table2[[#This Row],[Close Price]])-1</f>
        <v>0.16022099447513805</v>
      </c>
      <c r="AI564">
        <v>16.022099447513799</v>
      </c>
      <c r="AJ564">
        <v>38.069129916567299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0.13</v>
      </c>
      <c r="AM564" t="s">
        <v>10656</v>
      </c>
      <c r="AN564">
        <v>-0.62</v>
      </c>
      <c r="AO564" t="s">
        <v>10655</v>
      </c>
      <c r="AP564">
        <v>-2.8986104589353998E-2</v>
      </c>
      <c r="AQ564">
        <f>(Table2[[#This Row],[Sharpe Ratio]]-AVERAGE(Table2[Sharpe Ratio]))/_xlfn.STDEV.P(Table2[Sharpe Ratio])</f>
        <v>-1.0984532421319475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-2.550673653225775</v>
      </c>
      <c r="AS564">
        <f>_xlfn.RANK.AVG(Table2[[#This Row],[1Y Return vs Nifty Z-Score]],Table2[1Y Return vs Nifty Z-Score])</f>
        <v>434</v>
      </c>
      <c r="AT564">
        <f>_xlfn.RANK.AVG(Table2[[#This Row],[6M Return vs Nifty Z-Score]],Table2[6M Return vs Nifty Z-Score])</f>
        <v>485</v>
      </c>
      <c r="AU564">
        <f>_xlfn.RANK.AVG(Table2[[#This Row],[Sharpe Ratio Z-Score]],Table2[Sharpe Ratio Z-Score])</f>
        <v>636</v>
      </c>
      <c r="AV564">
        <f>(Table2[[#This Row],[Rank 1Y]]+Table2[[#This Row],[Rank 6M]]+Table2[[#This Row],[Rank Sharpe]])/3</f>
        <v>518.33333333333337</v>
      </c>
    </row>
    <row r="565" spans="1:48" x14ac:dyDescent="0.3">
      <c r="A565" t="s">
        <v>554</v>
      </c>
      <c r="B565" t="s">
        <v>555</v>
      </c>
      <c r="C565" t="s">
        <v>10611</v>
      </c>
      <c r="D565" t="s">
        <v>37</v>
      </c>
      <c r="E565">
        <v>36507.9660502349</v>
      </c>
      <c r="F565">
        <v>1061.6500000000001</v>
      </c>
      <c r="G565">
        <v>-7.22807680867888</v>
      </c>
      <c r="H565">
        <f>(Table2[[#This Row],[1Y Return vs Nifty]]-AVERAGE(Table2[1Y Return vs Nifty]))/_xlfn.STDEV.P(Table2[1Y Return vs Nifty])</f>
        <v>-0.60668833417627022</v>
      </c>
      <c r="I565">
        <v>1.38801142998682</v>
      </c>
      <c r="J565">
        <f>(Table2[[#This Row],[1M Return vs Nifty]]-AVERAGE(Table2[1M Return vs Nifty]))/_xlfn.STDEV.P(Table2[1M Return vs Nifty])</f>
        <v>-0.10880948949788372</v>
      </c>
      <c r="K565">
        <v>2.37930883990111</v>
      </c>
      <c r="L565">
        <f>(Table2[[#This Row],[6M Return vs Nifty]]-AVERAGE(Table2[6M Return vs Nifty]))/_xlfn.STDEV.P(Table2[6M Return vs Nifty])</f>
        <v>-0.17964057423434054</v>
      </c>
      <c r="M565">
        <v>1.98535436412688</v>
      </c>
      <c r="N565">
        <f>(Table2[[#This Row],[1W Return vs Nifty]]-AVERAGE(Table2[1W Return vs Nifty]))/_xlfn.STDEV.P(Table2[1W Return vs Nifty])</f>
        <v>-0.18230074881752673</v>
      </c>
      <c r="O565">
        <v>1052.67</v>
      </c>
      <c r="P565">
        <v>1036.65087543653</v>
      </c>
      <c r="Q565">
        <v>975.15721719948397</v>
      </c>
      <c r="R565">
        <v>52.897925901259903</v>
      </c>
      <c r="S565" s="2">
        <f>(Table2[[#This Row],[Close Price]]-Table2[[#This Row],[20D EMA]])/Table2[[#This Row],[20D EMA]]</f>
        <v>8.5306886298650263E-3</v>
      </c>
      <c r="T565" s="2">
        <f>(Table2[[#This Row],[Close Price]]-Table2[[#This Row],[50D EMA]])/Table2[[#This Row],[50D EMA]]</f>
        <v>2.4115278495224404E-2</v>
      </c>
      <c r="U565" s="2">
        <f>(Table2[[#This Row],[Close Price]]-Table2[[#This Row],[200D EMA]])/Table2[[#This Row],[200D EMA]]</f>
        <v>8.8696244333720239E-2</v>
      </c>
      <c r="V565">
        <v>1.18607010826256</v>
      </c>
      <c r="W565">
        <v>1045</v>
      </c>
      <c r="X565">
        <v>1073.05</v>
      </c>
      <c r="Y565">
        <v>989.1</v>
      </c>
      <c r="Z565">
        <v>1073.05</v>
      </c>
      <c r="AA565">
        <v>985.05</v>
      </c>
      <c r="AB565">
        <v>1131.95</v>
      </c>
      <c r="AC565" s="2">
        <f>(Table2[[#This Row],[Close Price]]/Table2[[#This Row],[Day Low]])-1</f>
        <v>1.5933014354067021E-2</v>
      </c>
      <c r="AD565" s="2">
        <f>(Table2[[#This Row],[Day High]]/Table2[[#This Row],[Close Price]])-1</f>
        <v>1.0738002166438942E-2</v>
      </c>
      <c r="AE565" s="2">
        <f>(Table2[[#This Row],[Close Price]]/Table2[[#This Row],[Current Week Low]])-1</f>
        <v>7.3349509655242118E-2</v>
      </c>
      <c r="AF565" s="2">
        <f>(Table2[[#This Row],[Current Week High]]/Table2[[#This Row],[Close Price]])-1</f>
        <v>1.0738002166438942E-2</v>
      </c>
      <c r="AG565" s="2">
        <f>(Table2[[#This Row],[Close Price]]/Table2[[#This Row],[Current Month Low]])-1</f>
        <v>7.7762550124359286E-2</v>
      </c>
      <c r="AH565" s="2">
        <f>(Table2[[#This Row],[Current Month High]]/Table2[[#This Row],[Close Price]])-1</f>
        <v>6.6217680026374071E-2</v>
      </c>
      <c r="AI565">
        <v>6.6735741534403799</v>
      </c>
      <c r="AJ565">
        <v>24.278606965174099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0.05</v>
      </c>
      <c r="AM565" t="s">
        <v>10656</v>
      </c>
      <c r="AN565">
        <v>0.25</v>
      </c>
      <c r="AO565" t="s">
        <v>10656</v>
      </c>
      <c r="AP565">
        <v>-4.0550259652809999E-2</v>
      </c>
      <c r="AQ565">
        <f>(Table2[[#This Row],[Sharpe Ratio]]-AVERAGE(Table2[Sharpe Ratio]))/_xlfn.STDEV.P(Table2[Sharpe Ratio])</f>
        <v>-1.2315968669813391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-2.3090360137073604</v>
      </c>
      <c r="AS565">
        <f>_xlfn.RANK.AVG(Table2[[#This Row],[1Y Return vs Nifty Z-Score]],Table2[1Y Return vs Nifty Z-Score])</f>
        <v>526</v>
      </c>
      <c r="AT565">
        <f>_xlfn.RANK.AVG(Table2[[#This Row],[6M Return vs Nifty Z-Score]],Table2[6M Return vs Nifty Z-Score])</f>
        <v>376</v>
      </c>
      <c r="AU565">
        <f>_xlfn.RANK.AVG(Table2[[#This Row],[Sharpe Ratio Z-Score]],Table2[Sharpe Ratio Z-Score])</f>
        <v>655</v>
      </c>
      <c r="AV565">
        <f>(Table2[[#This Row],[Rank 1Y]]+Table2[[#This Row],[Rank 6M]]+Table2[[#This Row],[Rank Sharpe]])/3</f>
        <v>519</v>
      </c>
    </row>
    <row r="566" spans="1:48" x14ac:dyDescent="0.3">
      <c r="A566" t="s">
        <v>16</v>
      </c>
      <c r="B566" t="s">
        <v>17</v>
      </c>
      <c r="C566" t="s">
        <v>10609</v>
      </c>
      <c r="D566" t="s">
        <v>18</v>
      </c>
      <c r="E566">
        <v>2027206.2994514999</v>
      </c>
      <c r="F566">
        <v>2999.95</v>
      </c>
      <c r="G566">
        <v>-8.7230354949998308</v>
      </c>
      <c r="H566">
        <f>(Table2[[#This Row],[1Y Return vs Nifty]]-AVERAGE(Table2[1Y Return vs Nifty]))/_xlfn.STDEV.P(Table2[1Y Return vs Nifty])</f>
        <v>-0.62999869355872495</v>
      </c>
      <c r="I566">
        <v>-1.7366744417361399</v>
      </c>
      <c r="J566">
        <f>(Table2[[#This Row],[1M Return vs Nifty]]-AVERAGE(Table2[1M Return vs Nifty]))/_xlfn.STDEV.P(Table2[1M Return vs Nifty])</f>
        <v>-0.37683870357906579</v>
      </c>
      <c r="K566">
        <v>-11.3269205789403</v>
      </c>
      <c r="L566">
        <f>(Table2[[#This Row],[6M Return vs Nifty]]-AVERAGE(Table2[6M Return vs Nifty]))/_xlfn.STDEV.P(Table2[6M Return vs Nifty])</f>
        <v>-0.64438832853224548</v>
      </c>
      <c r="M566">
        <v>0.79017981669655102</v>
      </c>
      <c r="N566">
        <f>(Table2[[#This Row],[1W Return vs Nifty]]-AVERAGE(Table2[1W Return vs Nifty]))/_xlfn.STDEV.P(Table2[1W Return vs Nifty])</f>
        <v>-0.44440569596101026</v>
      </c>
      <c r="O566">
        <v>2982.51</v>
      </c>
      <c r="P566">
        <v>2990.1241890209899</v>
      </c>
      <c r="Q566">
        <v>2833.3840152666799</v>
      </c>
      <c r="R566">
        <v>59.075411212453197</v>
      </c>
      <c r="S566" s="2">
        <f>(Table2[[#This Row],[Close Price]]-Table2[[#This Row],[20D EMA]])/Table2[[#This Row],[20D EMA]]</f>
        <v>5.8474238141698097E-3</v>
      </c>
      <c r="T566" s="2">
        <f>(Table2[[#This Row],[Close Price]]-Table2[[#This Row],[50D EMA]])/Table2[[#This Row],[50D EMA]]</f>
        <v>3.2860879207251398E-3</v>
      </c>
      <c r="U566" s="2">
        <f>(Table2[[#This Row],[Close Price]]-Table2[[#This Row],[200D EMA]])/Table2[[#This Row],[200D EMA]]</f>
        <v>5.8786943046137949E-2</v>
      </c>
      <c r="V566">
        <v>0.69582937391635802</v>
      </c>
      <c r="W566">
        <v>2996.85</v>
      </c>
      <c r="X566">
        <v>3022.65</v>
      </c>
      <c r="Y566">
        <v>2961</v>
      </c>
      <c r="Z566">
        <v>3022.65</v>
      </c>
      <c r="AA566">
        <v>2866.5</v>
      </c>
      <c r="AB566">
        <v>3036</v>
      </c>
      <c r="AC566" s="2">
        <f>(Table2[[#This Row],[Close Price]]/Table2[[#This Row],[Day Low]])-1</f>
        <v>1.034419473780801E-3</v>
      </c>
      <c r="AD566" s="2">
        <f>(Table2[[#This Row],[Day High]]/Table2[[#This Row],[Close Price]])-1</f>
        <v>7.5667927798797052E-3</v>
      </c>
      <c r="AE566" s="2">
        <f>(Table2[[#This Row],[Close Price]]/Table2[[#This Row],[Current Week Low]])-1</f>
        <v>1.3154339750084398E-2</v>
      </c>
      <c r="AF566" s="2">
        <f>(Table2[[#This Row],[Current Week High]]/Table2[[#This Row],[Close Price]])-1</f>
        <v>7.5667927798797052E-3</v>
      </c>
      <c r="AG566" s="2">
        <f>(Table2[[#This Row],[Close Price]]/Table2[[#This Row],[Current Month Low]])-1</f>
        <v>4.6555032269318009E-2</v>
      </c>
      <c r="AH566" s="2">
        <f>(Table2[[#This Row],[Current Month High]]/Table2[[#This Row],[Close Price]])-1</f>
        <v>1.2016866947782479E-2</v>
      </c>
      <c r="AI566">
        <v>7.2551209186819898</v>
      </c>
      <c r="AJ566">
        <v>35.1146241498896</v>
      </c>
      <c r="AK566" t="str">
        <f>IF(AND(Table2[[#This Row],[20D EMA]]&gt;Table2[[#This Row],[50D EMA]],Table2[[#This Row],[50D EMA]]&gt;Table2[[#This Row],[200D EMA]]),"Uptrend","Downtrend/NoTrend")</f>
        <v>Downtrend/NoTrend</v>
      </c>
      <c r="AL566">
        <v>-7.0000000000000007E-2</v>
      </c>
      <c r="AM566" t="s">
        <v>10655</v>
      </c>
      <c r="AN566">
        <v>3.02</v>
      </c>
      <c r="AO566" t="s">
        <v>10656</v>
      </c>
      <c r="AP566">
        <v>1.9594735566511E-2</v>
      </c>
      <c r="AQ566">
        <f>(Table2[[#This Row],[Sharpe Ratio]]-AVERAGE(Table2[Sharpe Ratio]))/_xlfn.STDEV.P(Table2[Sharpe Ratio])</f>
        <v>-0.53911889205728836</v>
      </c>
      <c r="AR5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6">
        <f>_xlfn.RANK.AVG(Table2[[#This Row],[1Y Return vs Nifty Z-Score]],Table2[1Y Return vs Nifty Z-Score])</f>
        <v>537</v>
      </c>
      <c r="AT566">
        <f>_xlfn.RANK.AVG(Table2[[#This Row],[6M Return vs Nifty Z-Score]],Table2[6M Return vs Nifty Z-Score])</f>
        <v>534</v>
      </c>
      <c r="AU566">
        <f>_xlfn.RANK.AVG(Table2[[#This Row],[Sharpe Ratio Z-Score]],Table2[Sharpe Ratio Z-Score])</f>
        <v>488</v>
      </c>
      <c r="AV566">
        <f>(Table2[[#This Row],[Rank 1Y]]+Table2[[#This Row],[Rank 6M]]+Table2[[#This Row],[Rank Sharpe]])/3</f>
        <v>519.66666666666663</v>
      </c>
    </row>
    <row r="567" spans="1:48" x14ac:dyDescent="0.3">
      <c r="A567" t="s">
        <v>1406</v>
      </c>
      <c r="B567" t="s">
        <v>1407</v>
      </c>
      <c r="C567" t="s">
        <v>10622</v>
      </c>
      <c r="D567" t="s">
        <v>224</v>
      </c>
      <c r="E567">
        <v>7840.6770439000002</v>
      </c>
      <c r="F567">
        <v>2021.5</v>
      </c>
      <c r="G567">
        <v>-14.2980376218109</v>
      </c>
      <c r="H567">
        <f>(Table2[[#This Row],[1Y Return vs Nifty]]-AVERAGE(Table2[1Y Return vs Nifty]))/_xlfn.STDEV.P(Table2[1Y Return vs Nifty])</f>
        <v>-0.71692771997465332</v>
      </c>
      <c r="I567">
        <v>-3.5939967722674102</v>
      </c>
      <c r="J567">
        <f>(Table2[[#This Row],[1M Return vs Nifty]]-AVERAGE(Table2[1M Return vs Nifty]))/_xlfn.STDEV.P(Table2[1M Return vs Nifty])</f>
        <v>-0.53615604458052413</v>
      </c>
      <c r="K567">
        <v>4.8886408748773</v>
      </c>
      <c r="L567">
        <f>(Table2[[#This Row],[6M Return vs Nifty]]-AVERAGE(Table2[6M Return vs Nifty]))/_xlfn.STDEV.P(Table2[6M Return vs Nifty])</f>
        <v>-9.4554706166216834E-2</v>
      </c>
      <c r="M567">
        <v>-0.57978347460578505</v>
      </c>
      <c r="N567">
        <f>(Table2[[#This Row],[1W Return vs Nifty]]-AVERAGE(Table2[1W Return vs Nifty]))/_xlfn.STDEV.P(Table2[1W Return vs Nifty])</f>
        <v>-0.74484227807140968</v>
      </c>
      <c r="O567">
        <v>2066.75</v>
      </c>
      <c r="P567">
        <v>2118.39064448928</v>
      </c>
      <c r="Q567">
        <v>1996.44657224565</v>
      </c>
      <c r="R567">
        <v>44.493182493455699</v>
      </c>
      <c r="S567" s="2">
        <f>(Table2[[#This Row],[Close Price]]-Table2[[#This Row],[20D EMA]])/Table2[[#This Row],[20D EMA]]</f>
        <v>-2.1894278456513851E-2</v>
      </c>
      <c r="T567" s="2">
        <f>(Table2[[#This Row],[Close Price]]-Table2[[#This Row],[50D EMA]])/Table2[[#This Row],[50D EMA]]</f>
        <v>-4.5737855169124986E-2</v>
      </c>
      <c r="U567" s="2">
        <f>(Table2[[#This Row],[Close Price]]-Table2[[#This Row],[200D EMA]])/Table2[[#This Row],[200D EMA]]</f>
        <v>1.2549009877168555E-2</v>
      </c>
      <c r="V567">
        <v>0.61710550548560705</v>
      </c>
      <c r="W567">
        <v>2018</v>
      </c>
      <c r="X567">
        <v>2045.6</v>
      </c>
      <c r="Y567">
        <v>1990.15</v>
      </c>
      <c r="Z567">
        <v>2053</v>
      </c>
      <c r="AA567">
        <v>1979.05</v>
      </c>
      <c r="AB567">
        <v>2263.3000000000002</v>
      </c>
      <c r="AC567" s="2">
        <f>(Table2[[#This Row],[Close Price]]/Table2[[#This Row],[Day Low]])-1</f>
        <v>1.7343904856292891E-3</v>
      </c>
      <c r="AD567" s="2">
        <f>(Table2[[#This Row],[Day High]]/Table2[[#This Row],[Close Price]])-1</f>
        <v>1.1921840217660185E-2</v>
      </c>
      <c r="AE567" s="2">
        <f>(Table2[[#This Row],[Close Price]]/Table2[[#This Row],[Current Week Low]])-1</f>
        <v>1.5752581463708726E-2</v>
      </c>
      <c r="AF567" s="2">
        <f>(Table2[[#This Row],[Current Week High]]/Table2[[#This Row],[Close Price]])-1</f>
        <v>1.5582488251298487E-2</v>
      </c>
      <c r="AG567" s="2">
        <f>(Table2[[#This Row],[Close Price]]/Table2[[#This Row],[Current Month Low]])-1</f>
        <v>2.1449685455142697E-2</v>
      </c>
      <c r="AH567" s="2">
        <f>(Table2[[#This Row],[Current Month High]]/Table2[[#This Row],[Close Price]])-1</f>
        <v>0.11961414790996794</v>
      </c>
      <c r="AI567">
        <v>35.691318327974201</v>
      </c>
      <c r="AJ567">
        <v>38.278952048703701</v>
      </c>
      <c r="AK567" t="str">
        <f>IF(AND(Table2[[#This Row],[20D EMA]]&gt;Table2[[#This Row],[50D EMA]],Table2[[#This Row],[50D EMA]]&gt;Table2[[#This Row],[200D EMA]]),"Uptrend","Downtrend/NoTrend")</f>
        <v>Downtrend/NoTrend</v>
      </c>
      <c r="AL567">
        <v>-0.1</v>
      </c>
      <c r="AM567" t="s">
        <v>10655</v>
      </c>
      <c r="AN567">
        <v>1.51</v>
      </c>
      <c r="AO567" t="s">
        <v>10656</v>
      </c>
      <c r="AP567">
        <v>-2.8178760306257999E-2</v>
      </c>
      <c r="AQ567">
        <f>(Table2[[#This Row],[Sharpe Ratio]]-AVERAGE(Table2[Sharpe Ratio]))/_xlfn.STDEV.P(Table2[Sharpe Ratio])</f>
        <v>-1.089157902890733</v>
      </c>
      <c r="AR5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7">
        <f>_xlfn.RANK.AVG(Table2[[#This Row],[1Y Return vs Nifty Z-Score]],Table2[1Y Return vs Nifty Z-Score])</f>
        <v>581</v>
      </c>
      <c r="AT567">
        <f>_xlfn.RANK.AVG(Table2[[#This Row],[6M Return vs Nifty Z-Score]],Table2[6M Return vs Nifty Z-Score])</f>
        <v>349</v>
      </c>
      <c r="AU567">
        <f>_xlfn.RANK.AVG(Table2[[#This Row],[Sharpe Ratio Z-Score]],Table2[Sharpe Ratio Z-Score])</f>
        <v>632</v>
      </c>
      <c r="AV567">
        <f>(Table2[[#This Row],[Rank 1Y]]+Table2[[#This Row],[Rank 6M]]+Table2[[#This Row],[Rank Sharpe]])/3</f>
        <v>520.66666666666663</v>
      </c>
    </row>
    <row r="568" spans="1:48" x14ac:dyDescent="0.3">
      <c r="A568" t="s">
        <v>800</v>
      </c>
      <c r="B568" t="s">
        <v>801</v>
      </c>
      <c r="C568" t="s">
        <v>10621</v>
      </c>
      <c r="D568" t="s">
        <v>40</v>
      </c>
      <c r="E568">
        <v>20184.474406919999</v>
      </c>
      <c r="F568">
        <v>911.85</v>
      </c>
      <c r="G568">
        <v>-12.4886292317873</v>
      </c>
      <c r="H568">
        <f>(Table2[[#This Row],[1Y Return vs Nifty]]-AVERAGE(Table2[1Y Return vs Nifty]))/_xlfn.STDEV.P(Table2[1Y Return vs Nifty])</f>
        <v>-0.68871425813987996</v>
      </c>
      <c r="I568">
        <v>-5.6195282838377398</v>
      </c>
      <c r="J568">
        <f>(Table2[[#This Row],[1M Return vs Nifty]]-AVERAGE(Table2[1M Return vs Nifty]))/_xlfn.STDEV.P(Table2[1M Return vs Nifty])</f>
        <v>-0.70990202783467649</v>
      </c>
      <c r="K568">
        <v>-2.9004432338614898</v>
      </c>
      <c r="L568">
        <f>(Table2[[#This Row],[6M Return vs Nifty]]-AVERAGE(Table2[6M Return vs Nifty]))/_xlfn.STDEV.P(Table2[6M Return vs Nifty])</f>
        <v>-0.35866522386976823</v>
      </c>
      <c r="M568">
        <v>0.86028668780228301</v>
      </c>
      <c r="N568">
        <f>(Table2[[#This Row],[1W Return vs Nifty]]-AVERAGE(Table2[1W Return vs Nifty]))/_xlfn.STDEV.P(Table2[1W Return vs Nifty])</f>
        <v>-0.42903107324580048</v>
      </c>
      <c r="O568">
        <v>916.15</v>
      </c>
      <c r="P568">
        <v>917.11473438381597</v>
      </c>
      <c r="Q568">
        <v>857.89204104477506</v>
      </c>
      <c r="R568">
        <v>51.515966827942499</v>
      </c>
      <c r="S568" s="2">
        <f>(Table2[[#This Row],[Close Price]]-Table2[[#This Row],[20D EMA]])/Table2[[#This Row],[20D EMA]]</f>
        <v>-4.6935545489275275E-3</v>
      </c>
      <c r="T568" s="2">
        <f>(Table2[[#This Row],[Close Price]]-Table2[[#This Row],[50D EMA]])/Table2[[#This Row],[50D EMA]]</f>
        <v>-5.7405406176940094E-3</v>
      </c>
      <c r="U568" s="2">
        <f>(Table2[[#This Row],[Close Price]]-Table2[[#This Row],[200D EMA]])/Table2[[#This Row],[200D EMA]]</f>
        <v>6.2895978017831727E-2</v>
      </c>
      <c r="V568">
        <v>1.0269549249536201</v>
      </c>
      <c r="W568">
        <v>901.8</v>
      </c>
      <c r="X568">
        <v>917.2</v>
      </c>
      <c r="Y568">
        <v>876</v>
      </c>
      <c r="Z568">
        <v>927.6</v>
      </c>
      <c r="AA568">
        <v>870.65</v>
      </c>
      <c r="AB568">
        <v>961</v>
      </c>
      <c r="AC568" s="2">
        <f>(Table2[[#This Row],[Close Price]]/Table2[[#This Row],[Day Low]])-1</f>
        <v>1.1144377910845105E-2</v>
      </c>
      <c r="AD568" s="2">
        <f>(Table2[[#This Row],[Day High]]/Table2[[#This Row],[Close Price]])-1</f>
        <v>5.8671930690354923E-3</v>
      </c>
      <c r="AE568" s="2">
        <f>(Table2[[#This Row],[Close Price]]/Table2[[#This Row],[Current Week Low]])-1</f>
        <v>4.0924657534246567E-2</v>
      </c>
      <c r="AF568" s="2">
        <f>(Table2[[#This Row],[Current Week High]]/Table2[[#This Row],[Close Price]])-1</f>
        <v>1.7272577726599847E-2</v>
      </c>
      <c r="AG568" s="2">
        <f>(Table2[[#This Row],[Close Price]]/Table2[[#This Row],[Current Month Low]])-1</f>
        <v>4.7320967093550825E-2</v>
      </c>
      <c r="AH568" s="2">
        <f>(Table2[[#This Row],[Current Month High]]/Table2[[#This Row],[Close Price]])-1</f>
        <v>5.3901409223008123E-2</v>
      </c>
      <c r="AI568">
        <v>12.4088391731096</v>
      </c>
      <c r="AJ568">
        <v>28.2128796400449</v>
      </c>
      <c r="AK568" t="str">
        <f>IF(AND(Table2[[#This Row],[20D EMA]]&gt;Table2[[#This Row],[50D EMA]],Table2[[#This Row],[50D EMA]]&gt;Table2[[#This Row],[200D EMA]]),"Uptrend","Downtrend/NoTrend")</f>
        <v>Downtrend/NoTrend</v>
      </c>
      <c r="AL568">
        <v>-0.05</v>
      </c>
      <c r="AM568" t="s">
        <v>10655</v>
      </c>
      <c r="AN568">
        <v>0</v>
      </c>
      <c r="AO568" t="s">
        <v>10657</v>
      </c>
      <c r="AQ568">
        <f>(Table2[[#This Row],[Sharpe Ratio]]-AVERAGE(Table2[Sharpe Ratio]))/_xlfn.STDEV.P(Table2[Sharpe Ratio])</f>
        <v>-0.76472241492382476</v>
      </c>
      <c r="AR5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8">
        <f>_xlfn.RANK.AVG(Table2[[#This Row],[1Y Return vs Nifty Z-Score]],Table2[1Y Return vs Nifty Z-Score])</f>
        <v>566</v>
      </c>
      <c r="AT568">
        <f>_xlfn.RANK.AVG(Table2[[#This Row],[6M Return vs Nifty Z-Score]],Table2[6M Return vs Nifty Z-Score])</f>
        <v>442</v>
      </c>
      <c r="AU568">
        <f>_xlfn.RANK.AVG(Table2[[#This Row],[Sharpe Ratio Z-Score]],Table2[Sharpe Ratio Z-Score])</f>
        <v>557.5</v>
      </c>
      <c r="AV568">
        <f>(Table2[[#This Row],[Rank 1Y]]+Table2[[#This Row],[Rank 6M]]+Table2[[#This Row],[Rank Sharpe]])/3</f>
        <v>521.83333333333337</v>
      </c>
    </row>
    <row r="569" spans="1:48" x14ac:dyDescent="0.3">
      <c r="A569" t="s">
        <v>1195</v>
      </c>
      <c r="B569" t="s">
        <v>1196</v>
      </c>
      <c r="C569" t="s">
        <v>10613</v>
      </c>
      <c r="D569" t="s">
        <v>1002</v>
      </c>
      <c r="E569">
        <v>10206.108461534999</v>
      </c>
      <c r="F569">
        <v>47.11</v>
      </c>
      <c r="G569">
        <v>-22.625813386962399</v>
      </c>
      <c r="H569">
        <f>(Table2[[#This Row],[1Y Return vs Nifty]]-AVERAGE(Table2[1Y Return vs Nifty]))/_xlfn.STDEV.P(Table2[1Y Return vs Nifty])</f>
        <v>-0.84677976720407244</v>
      </c>
      <c r="I569">
        <v>-2.4172524994919198</v>
      </c>
      <c r="J569">
        <f>(Table2[[#This Row],[1M Return vs Nifty]]-AVERAGE(Table2[1M Return vs Nifty]))/_xlfn.STDEV.P(Table2[1M Return vs Nifty])</f>
        <v>-0.4352173084788265</v>
      </c>
      <c r="K569">
        <v>-14.5177986321318</v>
      </c>
      <c r="L569">
        <f>(Table2[[#This Row],[6M Return vs Nifty]]-AVERAGE(Table2[6M Return vs Nifty]))/_xlfn.STDEV.P(Table2[6M Return vs Nifty])</f>
        <v>-0.75258390618839244</v>
      </c>
      <c r="M569">
        <v>2.4146244975089299</v>
      </c>
      <c r="N569">
        <f>(Table2[[#This Row],[1W Return vs Nifty]]-AVERAGE(Table2[1W Return vs Nifty]))/_xlfn.STDEV.P(Table2[1W Return vs Nifty])</f>
        <v>-8.8160670397778459E-2</v>
      </c>
      <c r="O569">
        <v>47.57</v>
      </c>
      <c r="P569">
        <v>47.3932585586304</v>
      </c>
      <c r="Q569">
        <v>46.669152942080999</v>
      </c>
      <c r="R569">
        <v>54.555273189783598</v>
      </c>
      <c r="S569" s="2">
        <f>(Table2[[#This Row],[Close Price]]-Table2[[#This Row],[20D EMA]])/Table2[[#This Row],[20D EMA]]</f>
        <v>-9.6699600588606438E-3</v>
      </c>
      <c r="T569" s="2">
        <f>(Table2[[#This Row],[Close Price]]-Table2[[#This Row],[50D EMA]])/Table2[[#This Row],[50D EMA]]</f>
        <v>-5.9767690014388914E-3</v>
      </c>
      <c r="U569" s="2">
        <f>(Table2[[#This Row],[Close Price]]-Table2[[#This Row],[200D EMA]])/Table2[[#This Row],[200D EMA]]</f>
        <v>9.4462194003417307E-3</v>
      </c>
      <c r="V569">
        <v>0.47479914453363697</v>
      </c>
      <c r="W569">
        <v>47</v>
      </c>
      <c r="X569">
        <v>49.06</v>
      </c>
      <c r="Y569">
        <v>46.2</v>
      </c>
      <c r="Z569">
        <v>49.06</v>
      </c>
      <c r="AA569">
        <v>44.18</v>
      </c>
      <c r="AB569">
        <v>51.19</v>
      </c>
      <c r="AC569" s="2">
        <f>(Table2[[#This Row],[Close Price]]/Table2[[#This Row],[Day Low]])-1</f>
        <v>2.3404255319148248E-3</v>
      </c>
      <c r="AD569" s="2">
        <f>(Table2[[#This Row],[Day High]]/Table2[[#This Row],[Close Price]])-1</f>
        <v>4.1392485671831958E-2</v>
      </c>
      <c r="AE569" s="2">
        <f>(Table2[[#This Row],[Close Price]]/Table2[[#This Row],[Current Week Low]])-1</f>
        <v>1.9696969696969546E-2</v>
      </c>
      <c r="AF569" s="2">
        <f>(Table2[[#This Row],[Current Week High]]/Table2[[#This Row],[Close Price]])-1</f>
        <v>4.1392485671831958E-2</v>
      </c>
      <c r="AG569" s="2">
        <f>(Table2[[#This Row],[Close Price]]/Table2[[#This Row],[Current Month Low]])-1</f>
        <v>6.6319601629696745E-2</v>
      </c>
      <c r="AH569" s="2">
        <f>(Table2[[#This Row],[Current Month High]]/Table2[[#This Row],[Close Price]])-1</f>
        <v>8.66058161749097E-2</v>
      </c>
      <c r="AI569">
        <v>21.524092549352499</v>
      </c>
      <c r="AJ569">
        <v>28.891928864569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0.06</v>
      </c>
      <c r="AM569" t="s">
        <v>10656</v>
      </c>
      <c r="AN569">
        <v>6.13</v>
      </c>
      <c r="AO569" t="s">
        <v>10656</v>
      </c>
      <c r="AP569">
        <v>5.3380869495484998E-2</v>
      </c>
      <c r="AQ569">
        <f>(Table2[[#This Row],[Sharpe Ratio]]-AVERAGE(Table2[Sharpe Ratio]))/_xlfn.STDEV.P(Table2[Sharpe Ratio])</f>
        <v>-0.15012304097551971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-2.2728646932445895</v>
      </c>
      <c r="AS569">
        <f>_xlfn.RANK.AVG(Table2[[#This Row],[1Y Return vs Nifty Z-Score]],Table2[1Y Return vs Nifty Z-Score])</f>
        <v>617</v>
      </c>
      <c r="AT569">
        <f>_xlfn.RANK.AVG(Table2[[#This Row],[6M Return vs Nifty Z-Score]],Table2[6M Return vs Nifty Z-Score])</f>
        <v>569</v>
      </c>
      <c r="AU569">
        <f>_xlfn.RANK.AVG(Table2[[#This Row],[Sharpe Ratio Z-Score]],Table2[Sharpe Ratio Z-Score])</f>
        <v>381</v>
      </c>
      <c r="AV569">
        <f>(Table2[[#This Row],[Rank 1Y]]+Table2[[#This Row],[Rank 6M]]+Table2[[#This Row],[Rank Sharpe]])/3</f>
        <v>522.33333333333337</v>
      </c>
    </row>
    <row r="570" spans="1:48" x14ac:dyDescent="0.3">
      <c r="A570" t="s">
        <v>1798</v>
      </c>
      <c r="B570" t="s">
        <v>1799</v>
      </c>
      <c r="C570" t="s">
        <v>10622</v>
      </c>
      <c r="D570" t="s">
        <v>127</v>
      </c>
      <c r="E570">
        <v>4255.5074101740001</v>
      </c>
      <c r="F570">
        <v>230.42</v>
      </c>
      <c r="G570">
        <v>-11.408525578177199</v>
      </c>
      <c r="H570">
        <f>(Table2[[#This Row],[1Y Return vs Nifty]]-AVERAGE(Table2[1Y Return vs Nifty]))/_xlfn.STDEV.P(Table2[1Y Return vs Nifty])</f>
        <v>-0.67187258581386067</v>
      </c>
      <c r="I570">
        <v>-1.6975511745360501</v>
      </c>
      <c r="J570">
        <f>(Table2[[#This Row],[1M Return vs Nifty]]-AVERAGE(Table2[1M Return vs Nifty]))/_xlfn.STDEV.P(Table2[1M Return vs Nifty])</f>
        <v>-0.37348278909984611</v>
      </c>
      <c r="K570">
        <v>-22.580234132647799</v>
      </c>
      <c r="L570">
        <f>(Table2[[#This Row],[6M Return vs Nifty]]-AVERAGE(Table2[6M Return vs Nifty]))/_xlfn.STDEV.P(Table2[6M Return vs Nifty])</f>
        <v>-1.025963161600947</v>
      </c>
      <c r="M570">
        <v>3.6852028625700899</v>
      </c>
      <c r="N570">
        <f>(Table2[[#This Row],[1W Return vs Nifty]]-AVERAGE(Table2[1W Return vs Nifty]))/_xlfn.STDEV.P(Table2[1W Return vs Nifty])</f>
        <v>0.19048053387822061</v>
      </c>
      <c r="O570">
        <v>215.89</v>
      </c>
      <c r="P570">
        <v>216.577116068837</v>
      </c>
      <c r="Q570">
        <v>216.72878747680599</v>
      </c>
      <c r="R570">
        <v>64.596177139688606</v>
      </c>
      <c r="S570" s="2">
        <f>(Table2[[#This Row],[Close Price]]-Table2[[#This Row],[20D EMA]])/Table2[[#This Row],[20D EMA]]</f>
        <v>6.7302793089073151E-2</v>
      </c>
      <c r="T570" s="2">
        <f>(Table2[[#This Row],[Close Price]]-Table2[[#This Row],[50D EMA]])/Table2[[#This Row],[50D EMA]]</f>
        <v>6.3916650948307743E-2</v>
      </c>
      <c r="U570" s="2">
        <f>(Table2[[#This Row],[Close Price]]-Table2[[#This Row],[200D EMA]])/Table2[[#This Row],[200D EMA]]</f>
        <v>6.3172099482442831E-2</v>
      </c>
      <c r="V570">
        <v>1.47554678479632</v>
      </c>
      <c r="W570">
        <v>220.61</v>
      </c>
      <c r="X570">
        <v>234.2</v>
      </c>
      <c r="Y570">
        <v>209.88</v>
      </c>
      <c r="Z570">
        <v>234.2</v>
      </c>
      <c r="AA570">
        <v>195.9</v>
      </c>
      <c r="AB570">
        <v>234.2</v>
      </c>
      <c r="AC570" s="2">
        <f>(Table2[[#This Row],[Close Price]]/Table2[[#This Row],[Day Low]])-1</f>
        <v>4.4467612528896971E-2</v>
      </c>
      <c r="AD570" s="2">
        <f>(Table2[[#This Row],[Day High]]/Table2[[#This Row],[Close Price]])-1</f>
        <v>1.640482596996784E-2</v>
      </c>
      <c r="AE570" s="2">
        <f>(Table2[[#This Row],[Close Price]]/Table2[[#This Row],[Current Week Low]])-1</f>
        <v>9.786544692205057E-2</v>
      </c>
      <c r="AF570" s="2">
        <f>(Table2[[#This Row],[Current Week High]]/Table2[[#This Row],[Close Price]])-1</f>
        <v>1.640482596996784E-2</v>
      </c>
      <c r="AG570" s="2">
        <f>(Table2[[#This Row],[Close Price]]/Table2[[#This Row],[Current Month Low]])-1</f>
        <v>0.17621235324144968</v>
      </c>
      <c r="AH570" s="2">
        <f>(Table2[[#This Row],[Current Month High]]/Table2[[#This Row],[Close Price]])-1</f>
        <v>1.640482596996784E-2</v>
      </c>
      <c r="AI570">
        <v>20.649249197118301</v>
      </c>
      <c r="AJ570">
        <v>38.0587177950868</v>
      </c>
      <c r="AK570" t="str">
        <f>IF(AND(Table2[[#This Row],[20D EMA]]&gt;Table2[[#This Row],[50D EMA]],Table2[[#This Row],[50D EMA]]&gt;Table2[[#This Row],[200D EMA]]),"Uptrend","Downtrend/NoTrend")</f>
        <v>Downtrend/NoTrend</v>
      </c>
      <c r="AL570">
        <v>7.0000000000000007E-2</v>
      </c>
      <c r="AM570" t="s">
        <v>10656</v>
      </c>
      <c r="AN570">
        <v>13.21</v>
      </c>
      <c r="AO570" t="s">
        <v>10656</v>
      </c>
      <c r="AP570">
        <v>6.8047814568994003E-2</v>
      </c>
      <c r="AQ570">
        <f>(Table2[[#This Row],[Sharpe Ratio]]-AVERAGE(Table2[Sharpe Ratio]))/_xlfn.STDEV.P(Table2[Sharpe Ratio])</f>
        <v>1.8744483010301644E-2</v>
      </c>
      <c r="AR5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0">
        <f>_xlfn.RANK.AVG(Table2[[#This Row],[1Y Return vs Nifty Z-Score]],Table2[1Y Return vs Nifty Z-Score])</f>
        <v>560</v>
      </c>
      <c r="AT570">
        <f>_xlfn.RANK.AVG(Table2[[#This Row],[6M Return vs Nifty Z-Score]],Table2[6M Return vs Nifty Z-Score])</f>
        <v>657</v>
      </c>
      <c r="AU570">
        <f>_xlfn.RANK.AVG(Table2[[#This Row],[Sharpe Ratio Z-Score]],Table2[Sharpe Ratio Z-Score])</f>
        <v>353</v>
      </c>
      <c r="AV570">
        <f>(Table2[[#This Row],[Rank 1Y]]+Table2[[#This Row],[Rank 6M]]+Table2[[#This Row],[Rank Sharpe]])/3</f>
        <v>523.33333333333337</v>
      </c>
    </row>
    <row r="571" spans="1:48" x14ac:dyDescent="0.3">
      <c r="A571" t="s">
        <v>1463</v>
      </c>
      <c r="B571" t="s">
        <v>1464</v>
      </c>
      <c r="C571" t="s">
        <v>10621</v>
      </c>
      <c r="D571" t="s">
        <v>1465</v>
      </c>
      <c r="E571">
        <v>7079.7898859199904</v>
      </c>
      <c r="F571">
        <v>266.3</v>
      </c>
      <c r="G571">
        <v>-11.3258196697369</v>
      </c>
      <c r="H571">
        <f>(Table2[[#This Row],[1Y Return vs Nifty]]-AVERAGE(Table2[1Y Return vs Nifty]))/_xlfn.STDEV.P(Table2[1Y Return vs Nifty])</f>
        <v>-0.67058298198304156</v>
      </c>
      <c r="I571">
        <v>-10.417170305079299</v>
      </c>
      <c r="J571">
        <f>(Table2[[#This Row],[1M Return vs Nifty]]-AVERAGE(Table2[1M Return vs Nifty]))/_xlfn.STDEV.P(Table2[1M Return vs Nifty])</f>
        <v>-1.1214340259894786</v>
      </c>
      <c r="K571">
        <v>-23.397714374491301</v>
      </c>
      <c r="L571">
        <f>(Table2[[#This Row],[6M Return vs Nifty]]-AVERAGE(Table2[6M Return vs Nifty]))/_xlfn.STDEV.P(Table2[6M Return vs Nifty])</f>
        <v>-1.0536820983682984</v>
      </c>
      <c r="M571">
        <v>-4.9178891007146799</v>
      </c>
      <c r="N571">
        <f>(Table2[[#This Row],[1W Return vs Nifty]]-AVERAGE(Table2[1W Return vs Nifty]))/_xlfn.STDEV.P(Table2[1W Return vs Nifty])</f>
        <v>-1.6962003439529143</v>
      </c>
      <c r="O571">
        <v>278.36</v>
      </c>
      <c r="P571">
        <v>287.42403361524299</v>
      </c>
      <c r="Q571">
        <v>286.03675861000897</v>
      </c>
      <c r="R571">
        <v>38.514894291442701</v>
      </c>
      <c r="S571" s="2">
        <f>(Table2[[#This Row],[Close Price]]-Table2[[#This Row],[20D EMA]])/Table2[[#This Row],[20D EMA]]</f>
        <v>-4.3325190400919679E-2</v>
      </c>
      <c r="T571" s="2">
        <f>(Table2[[#This Row],[Close Price]]-Table2[[#This Row],[50D EMA]])/Table2[[#This Row],[50D EMA]]</f>
        <v>-7.3494319001592034E-2</v>
      </c>
      <c r="U571" s="2">
        <f>(Table2[[#This Row],[Close Price]]-Table2[[#This Row],[200D EMA]])/Table2[[#This Row],[200D EMA]]</f>
        <v>-6.9000777053688567E-2</v>
      </c>
      <c r="V571">
        <v>1.4740353404626301</v>
      </c>
      <c r="W571">
        <v>265.2</v>
      </c>
      <c r="X571">
        <v>269.64999999999998</v>
      </c>
      <c r="Y571">
        <v>262.5</v>
      </c>
      <c r="Z571">
        <v>298.39999999999998</v>
      </c>
      <c r="AA571">
        <v>262.5</v>
      </c>
      <c r="AB571">
        <v>302.14999999999998</v>
      </c>
      <c r="AC571" s="2">
        <f>(Table2[[#This Row],[Close Price]]/Table2[[#This Row],[Day Low]])-1</f>
        <v>4.1478129713423684E-3</v>
      </c>
      <c r="AD571" s="2">
        <f>(Table2[[#This Row],[Day High]]/Table2[[#This Row],[Close Price]])-1</f>
        <v>1.2579797221178968E-2</v>
      </c>
      <c r="AE571" s="2">
        <f>(Table2[[#This Row],[Close Price]]/Table2[[#This Row],[Current Week Low]])-1</f>
        <v>1.4476190476190531E-2</v>
      </c>
      <c r="AF571" s="2">
        <f>(Table2[[#This Row],[Current Week High]]/Table2[[#This Row],[Close Price]])-1</f>
        <v>0.12054074352234312</v>
      </c>
      <c r="AG571" s="2">
        <f>(Table2[[#This Row],[Close Price]]/Table2[[#This Row],[Current Month Low]])-1</f>
        <v>1.4476190476190531E-2</v>
      </c>
      <c r="AH571" s="2">
        <f>(Table2[[#This Row],[Current Month High]]/Table2[[#This Row],[Close Price]])-1</f>
        <v>0.1346226060833644</v>
      </c>
      <c r="AI571">
        <v>37.0446864438603</v>
      </c>
      <c r="AJ571">
        <v>17.805795178057899</v>
      </c>
      <c r="AK571" t="str">
        <f>IF(AND(Table2[[#This Row],[20D EMA]]&gt;Table2[[#This Row],[50D EMA]],Table2[[#This Row],[50D EMA]]&gt;Table2[[#This Row],[200D EMA]]),"Uptrend","Downtrend/NoTrend")</f>
        <v>Downtrend/NoTrend</v>
      </c>
      <c r="AL571">
        <v>-0.19</v>
      </c>
      <c r="AM571" t="s">
        <v>10655</v>
      </c>
      <c r="AN571">
        <v>-1.1100000000000001</v>
      </c>
      <c r="AO571" t="s">
        <v>10655</v>
      </c>
      <c r="AP571">
        <v>6.8481351645409E-2</v>
      </c>
      <c r="AQ571">
        <f>(Table2[[#This Row],[Sharpe Ratio]]-AVERAGE(Table2[Sharpe Ratio]))/_xlfn.STDEV.P(Table2[Sharpe Ratio])</f>
        <v>2.3736001849659859E-2</v>
      </c>
      <c r="AR5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1">
        <f>_xlfn.RANK.AVG(Table2[[#This Row],[1Y Return vs Nifty Z-Score]],Table2[1Y Return vs Nifty Z-Score])</f>
        <v>556</v>
      </c>
      <c r="AT571">
        <f>_xlfn.RANK.AVG(Table2[[#This Row],[6M Return vs Nifty Z-Score]],Table2[6M Return vs Nifty Z-Score])</f>
        <v>664</v>
      </c>
      <c r="AU571">
        <f>_xlfn.RANK.AVG(Table2[[#This Row],[Sharpe Ratio Z-Score]],Table2[Sharpe Ratio Z-Score])</f>
        <v>351</v>
      </c>
      <c r="AV571">
        <f>(Table2[[#This Row],[Rank 1Y]]+Table2[[#This Row],[Rank 6M]]+Table2[[#This Row],[Rank Sharpe]])/3</f>
        <v>523.66666666666663</v>
      </c>
    </row>
    <row r="572" spans="1:48" x14ac:dyDescent="0.3">
      <c r="A572" t="s">
        <v>1778</v>
      </c>
      <c r="B572" t="s">
        <v>1779</v>
      </c>
      <c r="C572" t="s">
        <v>10614</v>
      </c>
      <c r="D572" t="s">
        <v>46</v>
      </c>
      <c r="E572">
        <v>4376.275055217</v>
      </c>
      <c r="F572">
        <v>54.53</v>
      </c>
      <c r="G572">
        <v>-31.236892462809099</v>
      </c>
      <c r="H572">
        <f>(Table2[[#This Row],[1Y Return vs Nifty]]-AVERAGE(Table2[1Y Return vs Nifty]))/_xlfn.STDEV.P(Table2[1Y Return vs Nifty])</f>
        <v>-0.9810492622512611</v>
      </c>
      <c r="I572">
        <v>-10.859508408489299</v>
      </c>
      <c r="J572">
        <f>(Table2[[#This Row],[1M Return vs Nifty]]-AVERAGE(Table2[1M Return vs Nifty]))/_xlfn.STDEV.P(Table2[1M Return vs Nifty])</f>
        <v>-1.1593768909949034</v>
      </c>
      <c r="K572">
        <v>-34.677855811038299</v>
      </c>
      <c r="L572">
        <f>(Table2[[#This Row],[6M Return vs Nifty]]-AVERAGE(Table2[6M Return vs Nifty]))/_xlfn.STDEV.P(Table2[6M Return vs Nifty])</f>
        <v>-1.436166605273707</v>
      </c>
      <c r="M572">
        <v>1.8725743609497201</v>
      </c>
      <c r="N572">
        <f>(Table2[[#This Row],[1W Return vs Nifty]]-AVERAGE(Table2[1W Return vs Nifty]))/_xlfn.STDEV.P(Table2[1W Return vs Nifty])</f>
        <v>-0.20703370253976502</v>
      </c>
      <c r="O572">
        <v>55.77</v>
      </c>
      <c r="P572">
        <v>58.547183211880998</v>
      </c>
      <c r="Q572">
        <v>57.548906541122697</v>
      </c>
      <c r="R572">
        <v>45.2137551039512</v>
      </c>
      <c r="S572" s="2">
        <f>(Table2[[#This Row],[Close Price]]-Table2[[#This Row],[20D EMA]])/Table2[[#This Row],[20D EMA]]</f>
        <v>-2.2234176080329959E-2</v>
      </c>
      <c r="T572" s="2">
        <f>(Table2[[#This Row],[Close Price]]-Table2[[#This Row],[50D EMA]])/Table2[[#This Row],[50D EMA]]</f>
        <v>-6.8614457459770489E-2</v>
      </c>
      <c r="U572" s="2">
        <f>(Table2[[#This Row],[Close Price]]-Table2[[#This Row],[200D EMA]])/Table2[[#This Row],[200D EMA]]</f>
        <v>-5.2458104290226217E-2</v>
      </c>
      <c r="V572">
        <v>0.78471652712193696</v>
      </c>
      <c r="W572">
        <v>54.06</v>
      </c>
      <c r="X572">
        <v>55.18</v>
      </c>
      <c r="Y572">
        <v>52.81</v>
      </c>
      <c r="Z572">
        <v>56.66</v>
      </c>
      <c r="AA572">
        <v>50.96</v>
      </c>
      <c r="AB572">
        <v>59.98</v>
      </c>
      <c r="AC572" s="2">
        <f>(Table2[[#This Row],[Close Price]]/Table2[[#This Row],[Day Low]])-1</f>
        <v>8.6940436551978806E-3</v>
      </c>
      <c r="AD572" s="2">
        <f>(Table2[[#This Row],[Day High]]/Table2[[#This Row],[Close Price]])-1</f>
        <v>1.1920044012470266E-2</v>
      </c>
      <c r="AE572" s="2">
        <f>(Table2[[#This Row],[Close Price]]/Table2[[#This Row],[Current Week Low]])-1</f>
        <v>3.2569589092974693E-2</v>
      </c>
      <c r="AF572" s="2">
        <f>(Table2[[#This Row],[Current Week High]]/Table2[[#This Row],[Close Price]])-1</f>
        <v>3.906106730240233E-2</v>
      </c>
      <c r="AG572" s="2">
        <f>(Table2[[#This Row],[Close Price]]/Table2[[#This Row],[Current Month Low]])-1</f>
        <v>7.0054945054945028E-2</v>
      </c>
      <c r="AH572" s="2">
        <f>(Table2[[#This Row],[Current Month High]]/Table2[[#This Row],[Close Price]])-1</f>
        <v>9.9944984412249971E-2</v>
      </c>
      <c r="AI572">
        <v>44.874381074637803</v>
      </c>
      <c r="AJ572">
        <v>29.6789536266349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-0.12</v>
      </c>
      <c r="AM572" t="s">
        <v>10655</v>
      </c>
      <c r="AN572">
        <v>1.98</v>
      </c>
      <c r="AO572" t="s">
        <v>10656</v>
      </c>
      <c r="AP572">
        <v>0.11999968462211399</v>
      </c>
      <c r="AQ572">
        <f>(Table2[[#This Row],[Sharpe Ratio]]-AVERAGE(Table2[Sharpe Ratio]))/_xlfn.STDEV.P(Table2[Sharpe Ratio])</f>
        <v>0.61689110579605222</v>
      </c>
      <c r="AR5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>
        <f>_xlfn.RANK.AVG(Table2[[#This Row],[1Y Return vs Nifty Z-Score]],Table2[1Y Return vs Nifty Z-Score])</f>
        <v>663</v>
      </c>
      <c r="AT572">
        <f>_xlfn.RANK.AVG(Table2[[#This Row],[6M Return vs Nifty Z-Score]],Table2[6M Return vs Nifty Z-Score])</f>
        <v>717</v>
      </c>
      <c r="AU572">
        <f>_xlfn.RANK.AVG(Table2[[#This Row],[Sharpe Ratio Z-Score]],Table2[Sharpe Ratio Z-Score])</f>
        <v>191</v>
      </c>
      <c r="AV572">
        <f>(Table2[[#This Row],[Rank 1Y]]+Table2[[#This Row],[Rank 6M]]+Table2[[#This Row],[Rank Sharpe]])/3</f>
        <v>523.66666666666663</v>
      </c>
    </row>
    <row r="573" spans="1:48" x14ac:dyDescent="0.3">
      <c r="A573" t="s">
        <v>1536</v>
      </c>
      <c r="B573" t="s">
        <v>1537</v>
      </c>
      <c r="C573" t="s">
        <v>10622</v>
      </c>
      <c r="D573" t="s">
        <v>1538</v>
      </c>
      <c r="E573">
        <v>6579.1048680000004</v>
      </c>
      <c r="F573">
        <v>513.54999999999995</v>
      </c>
      <c r="G573">
        <v>-8.3455944208092792</v>
      </c>
      <c r="H573">
        <f>(Table2[[#This Row],[1Y Return vs Nifty]]-AVERAGE(Table2[1Y Return vs Nifty]))/_xlfn.STDEV.P(Table2[1Y Return vs Nifty])</f>
        <v>-0.62411338905794722</v>
      </c>
      <c r="I573">
        <v>1.87299671873984</v>
      </c>
      <c r="J573">
        <f>(Table2[[#This Row],[1M Return vs Nifty]]-AVERAGE(Table2[1M Return vs Nifty]))/_xlfn.STDEV.P(Table2[1M Return vs Nifty])</f>
        <v>-6.7208435464976998E-2</v>
      </c>
      <c r="K573">
        <v>-19.187172510017501</v>
      </c>
      <c r="L573">
        <f>(Table2[[#This Row],[6M Return vs Nifty]]-AVERAGE(Table2[6M Return vs Nifty]))/_xlfn.STDEV.P(Table2[6M Return vs Nifty])</f>
        <v>-0.91091198880034363</v>
      </c>
      <c r="M573">
        <v>-2.4513522284653999</v>
      </c>
      <c r="N573">
        <f>(Table2[[#This Row],[1W Return vs Nifty]]-AVERAGE(Table2[1W Return vs Nifty]))/_xlfn.STDEV.P(Table2[1W Return vs Nifty])</f>
        <v>-1.1552822680799533</v>
      </c>
      <c r="O573">
        <v>512.79</v>
      </c>
      <c r="P573">
        <v>512.31177944163903</v>
      </c>
      <c r="Q573">
        <v>504.20784815722101</v>
      </c>
      <c r="R573">
        <v>43.490551027197696</v>
      </c>
      <c r="S573" s="2">
        <f>(Table2[[#This Row],[Close Price]]-Table2[[#This Row],[20D EMA]])/Table2[[#This Row],[20D EMA]]</f>
        <v>1.4820881842469451E-3</v>
      </c>
      <c r="T573" s="2">
        <f>(Table2[[#This Row],[Close Price]]-Table2[[#This Row],[50D EMA]])/Table2[[#This Row],[50D EMA]]</f>
        <v>2.4169277538580902E-3</v>
      </c>
      <c r="U573" s="2">
        <f>(Table2[[#This Row],[Close Price]]-Table2[[#This Row],[200D EMA]])/Table2[[#This Row],[200D EMA]]</f>
        <v>1.8528374512460775E-2</v>
      </c>
      <c r="V573">
        <v>0.45306862623455302</v>
      </c>
      <c r="W573">
        <v>502.05</v>
      </c>
      <c r="X573">
        <v>520.70000000000005</v>
      </c>
      <c r="Y573">
        <v>502.05</v>
      </c>
      <c r="Z573">
        <v>520.70000000000005</v>
      </c>
      <c r="AA573">
        <v>486.05</v>
      </c>
      <c r="AB573">
        <v>563</v>
      </c>
      <c r="AC573" s="2">
        <f>(Table2[[#This Row],[Close Price]]/Table2[[#This Row],[Day Low]])-1</f>
        <v>2.290608505128966E-2</v>
      </c>
      <c r="AD573" s="2">
        <f>(Table2[[#This Row],[Day High]]/Table2[[#This Row],[Close Price]])-1</f>
        <v>1.3922694966410409E-2</v>
      </c>
      <c r="AE573" s="2">
        <f>(Table2[[#This Row],[Close Price]]/Table2[[#This Row],[Current Week Low]])-1</f>
        <v>2.290608505128966E-2</v>
      </c>
      <c r="AF573" s="2">
        <f>(Table2[[#This Row],[Current Week High]]/Table2[[#This Row],[Close Price]])-1</f>
        <v>1.3922694966410409E-2</v>
      </c>
      <c r="AG573" s="2">
        <f>(Table2[[#This Row],[Close Price]]/Table2[[#This Row],[Current Month Low]])-1</f>
        <v>5.6578541302334973E-2</v>
      </c>
      <c r="AH573" s="2">
        <f>(Table2[[#This Row],[Current Month High]]/Table2[[#This Row],[Close Price]])-1</f>
        <v>9.6290526725732795E-2</v>
      </c>
      <c r="AI573">
        <v>30.337844416317701</v>
      </c>
      <c r="AJ573">
        <v>31.3259174018667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0.02</v>
      </c>
      <c r="AM573" t="s">
        <v>10656</v>
      </c>
      <c r="AN573">
        <v>4.04</v>
      </c>
      <c r="AO573" t="s">
        <v>10656</v>
      </c>
      <c r="AP573">
        <v>4.3247812677346002E-2</v>
      </c>
      <c r="AQ573">
        <f>(Table2[[#This Row],[Sharpe Ratio]]-AVERAGE(Table2[Sharpe Ratio]))/_xlfn.STDEV.P(Table2[Sharpe Ratio])</f>
        <v>-0.26678975014438366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-3.024305831547605</v>
      </c>
      <c r="AS573">
        <f>_xlfn.RANK.AVG(Table2[[#This Row],[1Y Return vs Nifty Z-Score]],Table2[1Y Return vs Nifty Z-Score])</f>
        <v>533</v>
      </c>
      <c r="AT573">
        <f>_xlfn.RANK.AVG(Table2[[#This Row],[6M Return vs Nifty Z-Score]],Table2[6M Return vs Nifty Z-Score])</f>
        <v>624</v>
      </c>
      <c r="AU573">
        <f>_xlfn.RANK.AVG(Table2[[#This Row],[Sharpe Ratio Z-Score]],Table2[Sharpe Ratio Z-Score])</f>
        <v>417</v>
      </c>
      <c r="AV573">
        <f>(Table2[[#This Row],[Rank 1Y]]+Table2[[#This Row],[Rank 6M]]+Table2[[#This Row],[Rank Sharpe]])/3</f>
        <v>524.66666666666663</v>
      </c>
    </row>
    <row r="574" spans="1:48" x14ac:dyDescent="0.3">
      <c r="A574" t="s">
        <v>1743</v>
      </c>
      <c r="B574" t="s">
        <v>1744</v>
      </c>
      <c r="C574" t="s">
        <v>10621</v>
      </c>
      <c r="D574" t="s">
        <v>902</v>
      </c>
      <c r="E574">
        <v>4624.2790654500004</v>
      </c>
      <c r="F574">
        <v>382.2</v>
      </c>
      <c r="G574">
        <v>-17.106544806482201</v>
      </c>
      <c r="H574">
        <f>(Table2[[#This Row],[1Y Return vs Nifty]]-AVERAGE(Table2[1Y Return vs Nifty]))/_xlfn.STDEV.P(Table2[1Y Return vs Nifty])</f>
        <v>-0.76071977416446324</v>
      </c>
      <c r="I574">
        <v>17.179213854526999</v>
      </c>
      <c r="J574">
        <f>(Table2[[#This Row],[1M Return vs Nifty]]-AVERAGE(Table2[1M Return vs Nifty]))/_xlfn.STDEV.P(Table2[1M Return vs Nifty])</f>
        <v>1.2457278140911479</v>
      </c>
      <c r="K574">
        <v>-11.1201492256493</v>
      </c>
      <c r="L574">
        <f>(Table2[[#This Row],[6M Return vs Nifty]]-AVERAGE(Table2[6M Return vs Nifty]))/_xlfn.STDEV.P(Table2[6M Return vs Nifty])</f>
        <v>-0.63737717184147613</v>
      </c>
      <c r="M574">
        <v>5.9968110011509301</v>
      </c>
      <c r="N574">
        <f>(Table2[[#This Row],[1W Return vs Nifty]]-AVERAGE(Table2[1W Return vs Nifty]))/_xlfn.STDEV.P(Table2[1W Return vs Nifty])</f>
        <v>0.69742232767884249</v>
      </c>
      <c r="O574">
        <v>355.92</v>
      </c>
      <c r="P574">
        <v>340.45451649482101</v>
      </c>
      <c r="Q574">
        <v>338.80120590780302</v>
      </c>
      <c r="R574">
        <v>72.2820410317278</v>
      </c>
      <c r="S574" s="2">
        <f>(Table2[[#This Row],[Close Price]]-Table2[[#This Row],[20D EMA]])/Table2[[#This Row],[20D EMA]]</f>
        <v>7.3836817262306051E-2</v>
      </c>
      <c r="T574" s="2">
        <f>(Table2[[#This Row],[Close Price]]-Table2[[#This Row],[50D EMA]])/Table2[[#This Row],[50D EMA]]</f>
        <v>0.12261691792188051</v>
      </c>
      <c r="U574" s="2">
        <f>(Table2[[#This Row],[Close Price]]-Table2[[#This Row],[200D EMA]])/Table2[[#This Row],[200D EMA]]</f>
        <v>0.12809515826814075</v>
      </c>
      <c r="V574">
        <v>0.63270066946799197</v>
      </c>
      <c r="W574">
        <v>371.1</v>
      </c>
      <c r="X574">
        <v>384.2</v>
      </c>
      <c r="Y574">
        <v>355</v>
      </c>
      <c r="Z574">
        <v>384.2</v>
      </c>
      <c r="AA574">
        <v>337.55</v>
      </c>
      <c r="AB574">
        <v>384.2</v>
      </c>
      <c r="AC574" s="2">
        <f>(Table2[[#This Row],[Close Price]]/Table2[[#This Row],[Day Low]])-1</f>
        <v>2.9911075181891622E-2</v>
      </c>
      <c r="AD574" s="2">
        <f>(Table2[[#This Row],[Day High]]/Table2[[#This Row],[Close Price]])-1</f>
        <v>5.2328623757196269E-3</v>
      </c>
      <c r="AE574" s="2">
        <f>(Table2[[#This Row],[Close Price]]/Table2[[#This Row],[Current Week Low]])-1</f>
        <v>7.6619718309859142E-2</v>
      </c>
      <c r="AF574" s="2">
        <f>(Table2[[#This Row],[Current Week High]]/Table2[[#This Row],[Close Price]])-1</f>
        <v>5.2328623757196269E-3</v>
      </c>
      <c r="AG574" s="2">
        <f>(Table2[[#This Row],[Close Price]]/Table2[[#This Row],[Current Month Low]])-1</f>
        <v>0.13227669974818546</v>
      </c>
      <c r="AH574" s="2">
        <f>(Table2[[#This Row],[Current Month High]]/Table2[[#This Row],[Close Price]])-1</f>
        <v>5.2328623757196269E-3</v>
      </c>
      <c r="AI574">
        <v>17.713239141810501</v>
      </c>
      <c r="AJ574">
        <v>42.638551968650802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0.18</v>
      </c>
      <c r="AM574" t="s">
        <v>10656</v>
      </c>
      <c r="AN574">
        <v>6.2</v>
      </c>
      <c r="AO574" t="s">
        <v>10656</v>
      </c>
      <c r="AP574">
        <v>2.9039175821001999E-2</v>
      </c>
      <c r="AQ574">
        <f>(Table2[[#This Row],[Sharpe Ratio]]-AVERAGE(Table2[Sharpe Ratio]))/_xlfn.STDEV.P(Table2[Sharpe Ratio])</f>
        <v>-0.43038055334976139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0.11467264241428954</v>
      </c>
      <c r="AS574">
        <f>_xlfn.RANK.AVG(Table2[[#This Row],[1Y Return vs Nifty Z-Score]],Table2[1Y Return vs Nifty Z-Score])</f>
        <v>591</v>
      </c>
      <c r="AT574">
        <f>_xlfn.RANK.AVG(Table2[[#This Row],[6M Return vs Nifty Z-Score]],Table2[6M Return vs Nifty Z-Score])</f>
        <v>529</v>
      </c>
      <c r="AU574">
        <f>_xlfn.RANK.AVG(Table2[[#This Row],[Sharpe Ratio Z-Score]],Table2[Sharpe Ratio Z-Score])</f>
        <v>454</v>
      </c>
      <c r="AV574">
        <f>(Table2[[#This Row],[Rank 1Y]]+Table2[[#This Row],[Rank 6M]]+Table2[[#This Row],[Rank Sharpe]])/3</f>
        <v>524.66666666666663</v>
      </c>
    </row>
    <row r="575" spans="1:48" x14ac:dyDescent="0.3">
      <c r="A575" t="s">
        <v>1635</v>
      </c>
      <c r="B575" t="s">
        <v>1636</v>
      </c>
      <c r="C575" t="s">
        <v>10615</v>
      </c>
      <c r="D575" t="s">
        <v>51</v>
      </c>
      <c r="E575">
        <v>5407.547390875</v>
      </c>
      <c r="F575">
        <v>1294.4000000000001</v>
      </c>
      <c r="G575">
        <v>-33.1727346640969</v>
      </c>
      <c r="H575">
        <f>(Table2[[#This Row],[1Y Return vs Nifty]]-AVERAGE(Table2[1Y Return vs Nifty]))/_xlfn.STDEV.P(Table2[1Y Return vs Nifty])</f>
        <v>-1.0112341615616178</v>
      </c>
      <c r="I575">
        <v>-0.68530760094102905</v>
      </c>
      <c r="J575">
        <f>(Table2[[#This Row],[1M Return vs Nifty]]-AVERAGE(Table2[1M Return vs Nifty]))/_xlfn.STDEV.P(Table2[1M Return vs Nifty])</f>
        <v>-0.28665458920153153</v>
      </c>
      <c r="K575">
        <v>8.6236483464011595</v>
      </c>
      <c r="L575">
        <f>(Table2[[#This Row],[6M Return vs Nifty]]-AVERAGE(Table2[6M Return vs Nifty]))/_xlfn.STDEV.P(Table2[6M Return vs Nifty])</f>
        <v>3.2091089816916551E-2</v>
      </c>
      <c r="M575">
        <v>5.7568081301813496</v>
      </c>
      <c r="N575">
        <f>(Table2[[#This Row],[1W Return vs Nifty]]-AVERAGE(Table2[1W Return vs Nifty]))/_xlfn.STDEV.P(Table2[1W Return vs Nifty])</f>
        <v>0.644789061730353</v>
      </c>
      <c r="O575">
        <v>1296.0899999999999</v>
      </c>
      <c r="P575">
        <v>1295.15591974668</v>
      </c>
      <c r="Q575">
        <v>1222.54541349078</v>
      </c>
      <c r="R575">
        <v>60.786563894393097</v>
      </c>
      <c r="S575" s="2">
        <f>(Table2[[#This Row],[Close Price]]-Table2[[#This Row],[20D EMA]])/Table2[[#This Row],[20D EMA]]</f>
        <v>-1.3039217955541878E-3</v>
      </c>
      <c r="T575" s="2">
        <f>(Table2[[#This Row],[Close Price]]-Table2[[#This Row],[50D EMA]])/Table2[[#This Row],[50D EMA]]</f>
        <v>-5.8365153967540498E-4</v>
      </c>
      <c r="U575" s="2">
        <f>(Table2[[#This Row],[Close Price]]-Table2[[#This Row],[200D EMA]])/Table2[[#This Row],[200D EMA]]</f>
        <v>5.8774574519936229E-2</v>
      </c>
      <c r="V575">
        <v>0.67249597244597503</v>
      </c>
      <c r="W575">
        <v>1291</v>
      </c>
      <c r="X575">
        <v>1325.85</v>
      </c>
      <c r="Y575">
        <v>1259.55</v>
      </c>
      <c r="Z575">
        <v>1345</v>
      </c>
      <c r="AA575">
        <v>1215</v>
      </c>
      <c r="AB575">
        <v>1365.9</v>
      </c>
      <c r="AC575" s="2">
        <f>(Table2[[#This Row],[Close Price]]/Table2[[#This Row],[Day Low]])-1</f>
        <v>2.6336173508909599E-3</v>
      </c>
      <c r="AD575" s="2">
        <f>(Table2[[#This Row],[Day High]]/Table2[[#This Row],[Close Price]])-1</f>
        <v>2.4296971569839121E-2</v>
      </c>
      <c r="AE575" s="2">
        <f>(Table2[[#This Row],[Close Price]]/Table2[[#This Row],[Current Week Low]])-1</f>
        <v>2.7668611805803822E-2</v>
      </c>
      <c r="AF575" s="2">
        <f>(Table2[[#This Row],[Current Week High]]/Table2[[#This Row],[Close Price]])-1</f>
        <v>3.9091470951792218E-2</v>
      </c>
      <c r="AG575" s="2">
        <f>(Table2[[#This Row],[Close Price]]/Table2[[#This Row],[Current Month Low]])-1</f>
        <v>6.5349794238683145E-2</v>
      </c>
      <c r="AH575" s="2">
        <f>(Table2[[#This Row],[Current Month High]]/Table2[[#This Row],[Close Price]])-1</f>
        <v>5.5237948084054356E-2</v>
      </c>
      <c r="AI575">
        <v>13.4888751545117</v>
      </c>
      <c r="AJ575">
        <v>28.866543879735101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-0.02</v>
      </c>
      <c r="AM575" t="s">
        <v>10655</v>
      </c>
      <c r="AN575">
        <v>-0.42</v>
      </c>
      <c r="AO575" t="s">
        <v>10655</v>
      </c>
      <c r="AP575">
        <v>-8.1401928680099999E-3</v>
      </c>
      <c r="AQ575">
        <f>(Table2[[#This Row],[Sharpe Ratio]]-AVERAGE(Table2[Sharpe Ratio]))/_xlfn.STDEV.P(Table2[Sharpe Ratio])</f>
        <v>-0.85844433230324402</v>
      </c>
      <c r="AR5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-1.4794529315191238</v>
      </c>
      <c r="AS575">
        <f>_xlfn.RANK.AVG(Table2[[#This Row],[1Y Return vs Nifty Z-Score]],Table2[1Y Return vs Nifty Z-Score])</f>
        <v>677</v>
      </c>
      <c r="AT575">
        <f>_xlfn.RANK.AVG(Table2[[#This Row],[6M Return vs Nifty Z-Score]],Table2[6M Return vs Nifty Z-Score])</f>
        <v>303</v>
      </c>
      <c r="AU575">
        <f>_xlfn.RANK.AVG(Table2[[#This Row],[Sharpe Ratio Z-Score]],Table2[Sharpe Ratio Z-Score])</f>
        <v>595</v>
      </c>
      <c r="AV575">
        <f>(Table2[[#This Row],[Rank 1Y]]+Table2[[#This Row],[Rank 6M]]+Table2[[#This Row],[Rank Sharpe]])/3</f>
        <v>525</v>
      </c>
    </row>
    <row r="576" spans="1:48" x14ac:dyDescent="0.3">
      <c r="A576" t="s">
        <v>1931</v>
      </c>
      <c r="B576" t="s">
        <v>1932</v>
      </c>
      <c r="C576" t="s">
        <v>10627</v>
      </c>
      <c r="D576" t="s">
        <v>1589</v>
      </c>
      <c r="E576">
        <v>3635.0196054889998</v>
      </c>
      <c r="F576">
        <v>159.54</v>
      </c>
      <c r="G576">
        <v>-23.560427771324999</v>
      </c>
      <c r="H576">
        <f>(Table2[[#This Row],[1Y Return vs Nifty]]-AVERAGE(Table2[1Y Return vs Nifty]))/_xlfn.STDEV.P(Table2[1Y Return vs Nifty])</f>
        <v>-0.8613528770718234</v>
      </c>
      <c r="I576">
        <v>6.3314855323997596</v>
      </c>
      <c r="J576">
        <f>(Table2[[#This Row],[1M Return vs Nifty]]-AVERAGE(Table2[1M Return vs Nifty]))/_xlfn.STDEV.P(Table2[1M Return vs Nifty])</f>
        <v>0.31523168868615281</v>
      </c>
      <c r="K576">
        <v>-9.9071836434481693</v>
      </c>
      <c r="L576">
        <f>(Table2[[#This Row],[6M Return vs Nifty]]-AVERAGE(Table2[6M Return vs Nifty]))/_xlfn.STDEV.P(Table2[6M Return vs Nifty])</f>
        <v>-0.59624820681819279</v>
      </c>
      <c r="M576">
        <v>1.36446621352092</v>
      </c>
      <c r="N576">
        <f>(Table2[[#This Row],[1W Return vs Nifty]]-AVERAGE(Table2[1W Return vs Nifty]))/_xlfn.STDEV.P(Table2[1W Return vs Nifty])</f>
        <v>-0.31846316647148615</v>
      </c>
      <c r="O576">
        <v>159.71</v>
      </c>
      <c r="P576">
        <v>157.422464316716</v>
      </c>
      <c r="Q576">
        <v>150.45673978053</v>
      </c>
      <c r="R576">
        <v>51.586288191688702</v>
      </c>
      <c r="S576" s="2">
        <f>(Table2[[#This Row],[Close Price]]-Table2[[#This Row],[20D EMA]])/Table2[[#This Row],[20D EMA]]</f>
        <v>-1.0644292780665951E-3</v>
      </c>
      <c r="T576" s="2">
        <f>(Table2[[#This Row],[Close Price]]-Table2[[#This Row],[50D EMA]])/Table2[[#This Row],[50D EMA]]</f>
        <v>1.3451292942687963E-2</v>
      </c>
      <c r="U576" s="2">
        <f>(Table2[[#This Row],[Close Price]]-Table2[[#This Row],[200D EMA]])/Table2[[#This Row],[200D EMA]]</f>
        <v>6.0371241811564363E-2</v>
      </c>
      <c r="V576">
        <v>1.9436144392672801</v>
      </c>
      <c r="W576">
        <v>158.5</v>
      </c>
      <c r="X576">
        <v>162.6</v>
      </c>
      <c r="Y576">
        <v>154.57</v>
      </c>
      <c r="Z576">
        <v>162.6</v>
      </c>
      <c r="AA576">
        <v>152.65</v>
      </c>
      <c r="AB576">
        <v>179.09</v>
      </c>
      <c r="AC576" s="2">
        <f>(Table2[[#This Row],[Close Price]]/Table2[[#This Row],[Day Low]])-1</f>
        <v>6.5615141955834844E-3</v>
      </c>
      <c r="AD576" s="2">
        <f>(Table2[[#This Row],[Day High]]/Table2[[#This Row],[Close Price]])-1</f>
        <v>1.9180142910868669E-2</v>
      </c>
      <c r="AE576" s="2">
        <f>(Table2[[#This Row],[Close Price]]/Table2[[#This Row],[Current Week Low]])-1</f>
        <v>3.215371676263179E-2</v>
      </c>
      <c r="AF576" s="2">
        <f>(Table2[[#This Row],[Current Week High]]/Table2[[#This Row],[Close Price]])-1</f>
        <v>1.9180142910868669E-2</v>
      </c>
      <c r="AG576" s="2">
        <f>(Table2[[#This Row],[Close Price]]/Table2[[#This Row],[Current Month Low]])-1</f>
        <v>4.5135931870291524E-2</v>
      </c>
      <c r="AH576" s="2">
        <f>(Table2[[#This Row],[Current Month High]]/Table2[[#This Row],[Close Price]])-1</f>
        <v>0.12253980193055036</v>
      </c>
      <c r="AI576">
        <v>12.253980193055</v>
      </c>
      <c r="AJ576">
        <v>23.674418604651098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0.01</v>
      </c>
      <c r="AM576" t="s">
        <v>10656</v>
      </c>
      <c r="AN576">
        <v>-1.38</v>
      </c>
      <c r="AO576" t="s">
        <v>10655</v>
      </c>
      <c r="AP576">
        <v>3.5795259140305999E-2</v>
      </c>
      <c r="AQ576">
        <f>(Table2[[#This Row],[Sharpe Ratio]]-AVERAGE(Table2[Sharpe Ratio]))/_xlfn.STDEV.P(Table2[Sharpe Ratio])</f>
        <v>-0.35259454840770948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-1.8134271100830588</v>
      </c>
      <c r="AS576">
        <f>_xlfn.RANK.AVG(Table2[[#This Row],[1Y Return vs Nifty Z-Score]],Table2[1Y Return vs Nifty Z-Score])</f>
        <v>624</v>
      </c>
      <c r="AT576">
        <f>_xlfn.RANK.AVG(Table2[[#This Row],[6M Return vs Nifty Z-Score]],Table2[6M Return vs Nifty Z-Score])</f>
        <v>519</v>
      </c>
      <c r="AU576">
        <f>_xlfn.RANK.AVG(Table2[[#This Row],[Sharpe Ratio Z-Score]],Table2[Sharpe Ratio Z-Score])</f>
        <v>435</v>
      </c>
      <c r="AV576">
        <f>(Table2[[#This Row],[Rank 1Y]]+Table2[[#This Row],[Rank 6M]]+Table2[[#This Row],[Rank Sharpe]])/3</f>
        <v>526</v>
      </c>
    </row>
    <row r="577" spans="1:48" x14ac:dyDescent="0.3">
      <c r="A577" t="s">
        <v>236</v>
      </c>
      <c r="B577" t="s">
        <v>237</v>
      </c>
      <c r="C577" t="s">
        <v>10613</v>
      </c>
      <c r="D577" t="s">
        <v>186</v>
      </c>
      <c r="E577">
        <v>114517.899883315</v>
      </c>
      <c r="F577">
        <v>643.25</v>
      </c>
      <c r="G577">
        <v>-14.2768541969483</v>
      </c>
      <c r="H577">
        <f>(Table2[[#This Row],[1Y Return vs Nifty]]-AVERAGE(Table2[1Y Return vs Nifty]))/_xlfn.STDEV.P(Table2[1Y Return vs Nifty])</f>
        <v>-0.71659741436084834</v>
      </c>
      <c r="I577">
        <v>-0.35791637383844299</v>
      </c>
      <c r="J577">
        <f>(Table2[[#This Row],[1M Return vs Nifty]]-AVERAGE(Table2[1M Return vs Nifty]))/_xlfn.STDEV.P(Table2[1M Return vs Nifty])</f>
        <v>-0.25857163401826566</v>
      </c>
      <c r="K577">
        <v>8.4142011511749697</v>
      </c>
      <c r="L577">
        <f>(Table2[[#This Row],[6M Return vs Nifty]]-AVERAGE(Table2[6M Return vs Nifty]))/_xlfn.STDEV.P(Table2[6M Return vs Nifty])</f>
        <v>2.4989201277712838E-2</v>
      </c>
      <c r="M577">
        <v>5.4235633964494498</v>
      </c>
      <c r="N577">
        <f>(Table2[[#This Row],[1W Return vs Nifty]]-AVERAGE(Table2[1W Return vs Nifty]))/_xlfn.STDEV.P(Table2[1W Return vs Nifty])</f>
        <v>0.57170760805612675</v>
      </c>
      <c r="O577">
        <v>628.76</v>
      </c>
      <c r="P577">
        <v>616.48869407345205</v>
      </c>
      <c r="Q577">
        <v>574.63852993013802</v>
      </c>
      <c r="R577">
        <v>67.892354603736294</v>
      </c>
      <c r="S577" s="2">
        <f>(Table2[[#This Row],[Close Price]]-Table2[[#This Row],[20D EMA]])/Table2[[#This Row],[20D EMA]]</f>
        <v>2.3045359119536882E-2</v>
      </c>
      <c r="T577" s="2">
        <f>(Table2[[#This Row],[Close Price]]-Table2[[#This Row],[50D EMA]])/Table2[[#This Row],[50D EMA]]</f>
        <v>4.34092404026463E-2</v>
      </c>
      <c r="U577" s="2">
        <f>(Table2[[#This Row],[Close Price]]-Table2[[#This Row],[200D EMA]])/Table2[[#This Row],[200D EMA]]</f>
        <v>0.11939935541426966</v>
      </c>
      <c r="V577">
        <v>0.60416927745822502</v>
      </c>
      <c r="W577">
        <v>640.85</v>
      </c>
      <c r="X577">
        <v>651.20000000000005</v>
      </c>
      <c r="Y577">
        <v>614.85</v>
      </c>
      <c r="Z577">
        <v>651.20000000000005</v>
      </c>
      <c r="AA577">
        <v>598.6</v>
      </c>
      <c r="AB577">
        <v>655.85</v>
      </c>
      <c r="AC577" s="2">
        <f>(Table2[[#This Row],[Close Price]]/Table2[[#This Row],[Day Low]])-1</f>
        <v>3.7450261371616556E-3</v>
      </c>
      <c r="AD577" s="2">
        <f>(Table2[[#This Row],[Day High]]/Table2[[#This Row],[Close Price]])-1</f>
        <v>1.2359113874854222E-2</v>
      </c>
      <c r="AE577" s="2">
        <f>(Table2[[#This Row],[Close Price]]/Table2[[#This Row],[Current Week Low]])-1</f>
        <v>4.6190127673416237E-2</v>
      </c>
      <c r="AF577" s="2">
        <f>(Table2[[#This Row],[Current Week High]]/Table2[[#This Row],[Close Price]])-1</f>
        <v>1.2359113874854222E-2</v>
      </c>
      <c r="AG577" s="2">
        <f>(Table2[[#This Row],[Close Price]]/Table2[[#This Row],[Current Month Low]])-1</f>
        <v>7.459071166054132E-2</v>
      </c>
      <c r="AH577" s="2">
        <f>(Table2[[#This Row],[Current Month High]]/Table2[[#This Row],[Close Price]])-1</f>
        <v>1.9588029537504825E-2</v>
      </c>
      <c r="AI577">
        <v>2.9692965410027301</v>
      </c>
      <c r="AJ577">
        <v>31.490188062142199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-0.03</v>
      </c>
      <c r="AM577" t="s">
        <v>10655</v>
      </c>
      <c r="AN577">
        <v>2.2400000000000002</v>
      </c>
      <c r="AO577" t="s">
        <v>10656</v>
      </c>
      <c r="AP577">
        <v>-6.9928175878629997E-2</v>
      </c>
      <c r="AQ577">
        <f>(Table2[[#This Row],[Sharpe Ratio]]-AVERAGE(Table2[Sharpe Ratio]))/_xlfn.STDEV.P(Table2[Sharpe Ratio])</f>
        <v>-1.5698388081663153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-1.9483110472115897</v>
      </c>
      <c r="AS577">
        <f>_xlfn.RANK.AVG(Table2[[#This Row],[1Y Return vs Nifty Z-Score]],Table2[1Y Return vs Nifty Z-Score])</f>
        <v>580</v>
      </c>
      <c r="AT577">
        <f>_xlfn.RANK.AVG(Table2[[#This Row],[6M Return vs Nifty Z-Score]],Table2[6M Return vs Nifty Z-Score])</f>
        <v>306</v>
      </c>
      <c r="AU577">
        <f>_xlfn.RANK.AVG(Table2[[#This Row],[Sharpe Ratio Z-Score]],Table2[Sharpe Ratio Z-Score])</f>
        <v>694</v>
      </c>
      <c r="AV577">
        <f>(Table2[[#This Row],[Rank 1Y]]+Table2[[#This Row],[Rank 6M]]+Table2[[#This Row],[Rank Sharpe]])/3</f>
        <v>526.66666666666663</v>
      </c>
    </row>
    <row r="578" spans="1:48" x14ac:dyDescent="0.3">
      <c r="A578" t="s">
        <v>1049</v>
      </c>
      <c r="B578" t="s">
        <v>1050</v>
      </c>
      <c r="C578" t="s">
        <v>10622</v>
      </c>
      <c r="D578" t="s">
        <v>80</v>
      </c>
      <c r="E578">
        <v>13077.73530858</v>
      </c>
      <c r="F578">
        <v>629.95000000000005</v>
      </c>
      <c r="G578">
        <v>-38.682559579649201</v>
      </c>
      <c r="H578">
        <f>(Table2[[#This Row],[1Y Return vs Nifty]]-AVERAGE(Table2[1Y Return vs Nifty]))/_xlfn.STDEV.P(Table2[1Y Return vs Nifty])</f>
        <v>-1.0971469028909482</v>
      </c>
      <c r="I578">
        <v>5.3992664536993704</v>
      </c>
      <c r="J578">
        <f>(Table2[[#This Row],[1M Return vs Nifty]]-AVERAGE(Table2[1M Return vs Nifty]))/_xlfn.STDEV.P(Table2[1M Return vs Nifty])</f>
        <v>0.23526782759000542</v>
      </c>
      <c r="K578">
        <v>-5.7623240708976002</v>
      </c>
      <c r="L578">
        <f>(Table2[[#This Row],[6M Return vs Nifty]]-AVERAGE(Table2[6M Return vs Nifty]))/_xlfn.STDEV.P(Table2[6M Return vs Nifty])</f>
        <v>-0.4557052376792825</v>
      </c>
      <c r="M578">
        <v>0.17890959470113699</v>
      </c>
      <c r="N578">
        <f>(Table2[[#This Row],[1W Return vs Nifty]]-AVERAGE(Table2[1W Return vs Nifty]))/_xlfn.STDEV.P(Table2[1W Return vs Nifty])</f>
        <v>-0.57845887636965099</v>
      </c>
      <c r="O578">
        <v>613.15</v>
      </c>
      <c r="P578">
        <v>617.826058677182</v>
      </c>
      <c r="Q578">
        <v>646.46321096438999</v>
      </c>
      <c r="R578">
        <v>69.001322767385702</v>
      </c>
      <c r="S578" s="2">
        <f>(Table2[[#This Row],[Close Price]]-Table2[[#This Row],[20D EMA]])/Table2[[#This Row],[20D EMA]]</f>
        <v>2.7399494414091282E-2</v>
      </c>
      <c r="T578" s="2">
        <f>(Table2[[#This Row],[Close Price]]-Table2[[#This Row],[50D EMA]])/Table2[[#This Row],[50D EMA]]</f>
        <v>1.9623551244789556E-2</v>
      </c>
      <c r="U578" s="2">
        <f>(Table2[[#This Row],[Close Price]]-Table2[[#This Row],[200D EMA]])/Table2[[#This Row],[200D EMA]]</f>
        <v>-2.5543929931845049E-2</v>
      </c>
      <c r="V578">
        <v>2.6358418945205102</v>
      </c>
      <c r="W578">
        <v>627.6</v>
      </c>
      <c r="X578">
        <v>641.85</v>
      </c>
      <c r="Y578">
        <v>618.29999999999995</v>
      </c>
      <c r="Z578">
        <v>649.79999999999995</v>
      </c>
      <c r="AA578">
        <v>570.20000000000005</v>
      </c>
      <c r="AB578">
        <v>672</v>
      </c>
      <c r="AC578" s="2">
        <f>(Table2[[#This Row],[Close Price]]/Table2[[#This Row],[Day Low]])-1</f>
        <v>3.7444231994900878E-3</v>
      </c>
      <c r="AD578" s="2">
        <f>(Table2[[#This Row],[Day High]]/Table2[[#This Row],[Close Price]])-1</f>
        <v>1.8890388126041602E-2</v>
      </c>
      <c r="AE578" s="2">
        <f>(Table2[[#This Row],[Close Price]]/Table2[[#This Row],[Current Week Low]])-1</f>
        <v>1.8841986090894602E-2</v>
      </c>
      <c r="AF578" s="2">
        <f>(Table2[[#This Row],[Current Week High]]/Table2[[#This Row],[Close Price]])-1</f>
        <v>3.1510437336296437E-2</v>
      </c>
      <c r="AG578" s="2">
        <f>(Table2[[#This Row],[Close Price]]/Table2[[#This Row],[Current Month Low]])-1</f>
        <v>0.10478779375657665</v>
      </c>
      <c r="AH578" s="2">
        <f>(Table2[[#This Row],[Current Month High]]/Table2[[#This Row],[Close Price]])-1</f>
        <v>6.6751329470592813E-2</v>
      </c>
      <c r="AI578">
        <v>30.8040320660369</v>
      </c>
      <c r="AJ578">
        <v>24.928111056023798</v>
      </c>
      <c r="AK578" t="str">
        <f>IF(AND(Table2[[#This Row],[20D EMA]]&gt;Table2[[#This Row],[50D EMA]],Table2[[#This Row],[50D EMA]]&gt;Table2[[#This Row],[200D EMA]]),"Uptrend","Downtrend/NoTrend")</f>
        <v>Downtrend/NoTrend</v>
      </c>
      <c r="AL578">
        <v>-0.18</v>
      </c>
      <c r="AM578" t="s">
        <v>10655</v>
      </c>
      <c r="AN578">
        <v>9.7100000000000009</v>
      </c>
      <c r="AO578" t="s">
        <v>10656</v>
      </c>
      <c r="AP578">
        <v>4.4137294122113001E-2</v>
      </c>
      <c r="AQ578">
        <f>(Table2[[#This Row],[Sharpe Ratio]]-AVERAGE(Table2[Sharpe Ratio]))/_xlfn.STDEV.P(Table2[Sharpe Ratio])</f>
        <v>-0.25654872664178469</v>
      </c>
      <c r="AR5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8">
        <f>_xlfn.RANK.AVG(Table2[[#This Row],[1Y Return vs Nifty Z-Score]],Table2[1Y Return vs Nifty Z-Score])</f>
        <v>692</v>
      </c>
      <c r="AT578">
        <f>_xlfn.RANK.AVG(Table2[[#This Row],[6M Return vs Nifty Z-Score]],Table2[6M Return vs Nifty Z-Score])</f>
        <v>476</v>
      </c>
      <c r="AU578">
        <f>_xlfn.RANK.AVG(Table2[[#This Row],[Sharpe Ratio Z-Score]],Table2[Sharpe Ratio Z-Score])</f>
        <v>414</v>
      </c>
      <c r="AV578">
        <f>(Table2[[#This Row],[Rank 1Y]]+Table2[[#This Row],[Rank 6M]]+Table2[[#This Row],[Rank Sharpe]])/3</f>
        <v>527.33333333333337</v>
      </c>
    </row>
    <row r="579" spans="1:48" x14ac:dyDescent="0.3">
      <c r="A579" t="s">
        <v>2164</v>
      </c>
      <c r="B579" t="s">
        <v>2165</v>
      </c>
      <c r="C579" t="s">
        <v>10615</v>
      </c>
      <c r="D579" t="s">
        <v>303</v>
      </c>
      <c r="E579">
        <v>2739.1987233200002</v>
      </c>
      <c r="F579">
        <v>455</v>
      </c>
      <c r="G579">
        <v>-5.27075029464023</v>
      </c>
      <c r="H579">
        <f>(Table2[[#This Row],[1Y Return vs Nifty]]-AVERAGE(Table2[1Y Return vs Nifty]))/_xlfn.STDEV.P(Table2[1Y Return vs Nifty])</f>
        <v>-0.57616843761422387</v>
      </c>
      <c r="I579">
        <v>14.7940342556613</v>
      </c>
      <c r="J579">
        <f>(Table2[[#This Row],[1M Return vs Nifty]]-AVERAGE(Table2[1M Return vs Nifty]))/_xlfn.STDEV.P(Table2[1M Return vs Nifty])</f>
        <v>1.0411319476356402</v>
      </c>
      <c r="K579">
        <v>-2.8222067958610002</v>
      </c>
      <c r="L579">
        <f>(Table2[[#This Row],[6M Return vs Nifty]]-AVERAGE(Table2[6M Return vs Nifty]))/_xlfn.STDEV.P(Table2[6M Return vs Nifty])</f>
        <v>-0.35601240027008357</v>
      </c>
      <c r="M579">
        <v>18.953869697661201</v>
      </c>
      <c r="N579">
        <f>(Table2[[#This Row],[1W Return vs Nifty]]-AVERAGE(Table2[1W Return vs Nifty]))/_xlfn.STDEV.P(Table2[1W Return vs Nifty])</f>
        <v>3.5389396542363758</v>
      </c>
      <c r="O579">
        <v>420.94</v>
      </c>
      <c r="P579">
        <v>412.45486647802801</v>
      </c>
      <c r="Q579">
        <v>408.42665586528</v>
      </c>
      <c r="R579">
        <v>79.883020104484402</v>
      </c>
      <c r="S579" s="2">
        <f>(Table2[[#This Row],[Close Price]]-Table2[[#This Row],[20D EMA]])/Table2[[#This Row],[20D EMA]]</f>
        <v>8.091414453366276E-2</v>
      </c>
      <c r="T579" s="2">
        <f>(Table2[[#This Row],[Close Price]]-Table2[[#This Row],[50D EMA]])/Table2[[#This Row],[50D EMA]]</f>
        <v>0.10315100385471733</v>
      </c>
      <c r="U579" s="2">
        <f>(Table2[[#This Row],[Close Price]]-Table2[[#This Row],[200D EMA]])/Table2[[#This Row],[200D EMA]]</f>
        <v>0.11403110807263832</v>
      </c>
      <c r="V579">
        <v>2.2116771709513898</v>
      </c>
      <c r="W579">
        <v>453.05</v>
      </c>
      <c r="X579">
        <v>469.7</v>
      </c>
      <c r="Y579">
        <v>390.85</v>
      </c>
      <c r="Z579">
        <v>470</v>
      </c>
      <c r="AA579">
        <v>379.1</v>
      </c>
      <c r="AB579">
        <v>470</v>
      </c>
      <c r="AC579" s="2">
        <f>(Table2[[#This Row],[Close Price]]/Table2[[#This Row],[Day Low]])-1</f>
        <v>4.3041606886657924E-3</v>
      </c>
      <c r="AD579" s="2">
        <f>(Table2[[#This Row],[Day High]]/Table2[[#This Row],[Close Price]])-1</f>
        <v>3.2307692307692371E-2</v>
      </c>
      <c r="AE579" s="2">
        <f>(Table2[[#This Row],[Close Price]]/Table2[[#This Row],[Current Week Low]])-1</f>
        <v>0.16412946143021623</v>
      </c>
      <c r="AF579" s="2">
        <f>(Table2[[#This Row],[Current Week High]]/Table2[[#This Row],[Close Price]])-1</f>
        <v>3.2967032967033072E-2</v>
      </c>
      <c r="AG579" s="2">
        <f>(Table2[[#This Row],[Close Price]]/Table2[[#This Row],[Current Month Low]])-1</f>
        <v>0.20021102611448161</v>
      </c>
      <c r="AH579" s="2">
        <f>(Table2[[#This Row],[Current Month High]]/Table2[[#This Row],[Close Price]])-1</f>
        <v>3.2967032967033072E-2</v>
      </c>
      <c r="AI579">
        <v>17.780219780219699</v>
      </c>
      <c r="AJ579">
        <v>37.524557956777898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0.11</v>
      </c>
      <c r="AM579" t="s">
        <v>10656</v>
      </c>
      <c r="AN579">
        <v>12.22</v>
      </c>
      <c r="AO579" t="s">
        <v>10656</v>
      </c>
      <c r="AP579">
        <v>-3.3338847973133003E-2</v>
      </c>
      <c r="AQ579">
        <f>(Table2[[#This Row],[Sharpe Ratio]]-AVERAGE(Table2[Sharpe Ratio]))/_xlfn.STDEV.P(Table2[Sharpe Ratio])</f>
        <v>-1.1485684497692918</v>
      </c>
      <c r="AR5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2.4993223142184169</v>
      </c>
      <c r="AS579">
        <f>_xlfn.RANK.AVG(Table2[[#This Row],[1Y Return vs Nifty Z-Score]],Table2[1Y Return vs Nifty Z-Score])</f>
        <v>512</v>
      </c>
      <c r="AT579">
        <f>_xlfn.RANK.AVG(Table2[[#This Row],[6M Return vs Nifty Z-Score]],Table2[6M Return vs Nifty Z-Score])</f>
        <v>438</v>
      </c>
      <c r="AU579">
        <f>_xlfn.RANK.AVG(Table2[[#This Row],[Sharpe Ratio Z-Score]],Table2[Sharpe Ratio Z-Score])</f>
        <v>645</v>
      </c>
      <c r="AV579">
        <f>(Table2[[#This Row],[Rank 1Y]]+Table2[[#This Row],[Rank 6M]]+Table2[[#This Row],[Rank Sharpe]])/3</f>
        <v>531.66666666666663</v>
      </c>
    </row>
    <row r="580" spans="1:48" x14ac:dyDescent="0.3">
      <c r="A580" t="s">
        <v>883</v>
      </c>
      <c r="B580" t="s">
        <v>884</v>
      </c>
      <c r="C580" t="s">
        <v>10610</v>
      </c>
      <c r="D580" t="s">
        <v>21</v>
      </c>
      <c r="E580">
        <v>17393.80968378</v>
      </c>
      <c r="F580">
        <v>618.4</v>
      </c>
      <c r="G580">
        <v>-6.5168256782354002</v>
      </c>
      <c r="H580">
        <f>(Table2[[#This Row],[1Y Return vs Nifty]]-AVERAGE(Table2[1Y Return vs Nifty]))/_xlfn.STDEV.P(Table2[1Y Return vs Nifty])</f>
        <v>-0.59559804812788697</v>
      </c>
      <c r="I580">
        <v>-7.25136015057946</v>
      </c>
      <c r="J580">
        <f>(Table2[[#This Row],[1M Return vs Nifty]]-AVERAGE(Table2[1M Return vs Nifty]))/_xlfn.STDEV.P(Table2[1M Return vs Nifty])</f>
        <v>-0.84987725437296524</v>
      </c>
      <c r="K580">
        <v>-38.0760019029684</v>
      </c>
      <c r="L580">
        <f>(Table2[[#This Row],[6M Return vs Nifty]]-AVERAGE(Table2[6M Return vs Nifty]))/_xlfn.STDEV.P(Table2[6M Return vs Nifty])</f>
        <v>-1.5513901811194273</v>
      </c>
      <c r="M580">
        <v>0.53881026823842904</v>
      </c>
      <c r="N580">
        <f>(Table2[[#This Row],[1W Return vs Nifty]]-AVERAGE(Table2[1W Return vs Nifty]))/_xlfn.STDEV.P(Table2[1W Return vs Nifty])</f>
        <v>-0.49953170442040484</v>
      </c>
      <c r="O580">
        <v>632.95000000000005</v>
      </c>
      <c r="P580">
        <v>635.35454283164904</v>
      </c>
      <c r="Q580">
        <v>634.60411812803204</v>
      </c>
      <c r="R580">
        <v>48.825874157833297</v>
      </c>
      <c r="S580" s="2">
        <f>(Table2[[#This Row],[Close Price]]-Table2[[#This Row],[20D EMA]])/Table2[[#This Row],[20D EMA]]</f>
        <v>-2.2987597756536957E-2</v>
      </c>
      <c r="T580" s="2">
        <f>(Table2[[#This Row],[Close Price]]-Table2[[#This Row],[50D EMA]])/Table2[[#This Row],[50D EMA]]</f>
        <v>-2.6685168183556277E-2</v>
      </c>
      <c r="U580" s="2">
        <f>(Table2[[#This Row],[Close Price]]-Table2[[#This Row],[200D EMA]])/Table2[[#This Row],[200D EMA]]</f>
        <v>-2.5534215214094887E-2</v>
      </c>
      <c r="V580">
        <v>0.72219711230643002</v>
      </c>
      <c r="W580">
        <v>615</v>
      </c>
      <c r="X580">
        <v>631.20000000000005</v>
      </c>
      <c r="Y580">
        <v>611.6</v>
      </c>
      <c r="Z580">
        <v>644</v>
      </c>
      <c r="AA580">
        <v>579.35</v>
      </c>
      <c r="AB580">
        <v>730</v>
      </c>
      <c r="AC580" s="2">
        <f>(Table2[[#This Row],[Close Price]]/Table2[[#This Row],[Day Low]])-1</f>
        <v>5.5284552845527024E-3</v>
      </c>
      <c r="AD580" s="2">
        <f>(Table2[[#This Row],[Day High]]/Table2[[#This Row],[Close Price]])-1</f>
        <v>2.0698576972833171E-2</v>
      </c>
      <c r="AE580" s="2">
        <f>(Table2[[#This Row],[Close Price]]/Table2[[#This Row],[Current Week Low]])-1</f>
        <v>1.1118378024852715E-2</v>
      </c>
      <c r="AF580" s="2">
        <f>(Table2[[#This Row],[Current Week High]]/Table2[[#This Row],[Close Price]])-1</f>
        <v>4.1397153945666343E-2</v>
      </c>
      <c r="AG580" s="2">
        <f>(Table2[[#This Row],[Close Price]]/Table2[[#This Row],[Current Month Low]])-1</f>
        <v>6.7403124190903441E-2</v>
      </c>
      <c r="AH580" s="2">
        <f>(Table2[[#This Row],[Current Month High]]/Table2[[#This Row],[Close Price]])-1</f>
        <v>0.18046571798188871</v>
      </c>
      <c r="AI580">
        <v>40.685640362225101</v>
      </c>
      <c r="AJ580">
        <v>31.686541737649002</v>
      </c>
      <c r="AK580" t="str">
        <f>IF(AND(Table2[[#This Row],[20D EMA]]&gt;Table2[[#This Row],[50D EMA]],Table2[[#This Row],[50D EMA]]&gt;Table2[[#This Row],[200D EMA]]),"Uptrend","Downtrend/NoTrend")</f>
        <v>Downtrend/NoTrend</v>
      </c>
      <c r="AL580">
        <v>-0.03</v>
      </c>
      <c r="AM580" t="s">
        <v>10655</v>
      </c>
      <c r="AN580">
        <v>-4.75</v>
      </c>
      <c r="AO580" t="s">
        <v>10655</v>
      </c>
      <c r="AP580">
        <v>6.7073325172438997E-2</v>
      </c>
      <c r="AQ580">
        <f>(Table2[[#This Row],[Sharpe Ratio]]-AVERAGE(Table2[Sharpe Ratio]))/_xlfn.STDEV.P(Table2[Sharpe Ratio])</f>
        <v>7.524722472444058E-3</v>
      </c>
      <c r="AR5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0">
        <f>_xlfn.RANK.AVG(Table2[[#This Row],[1Y Return vs Nifty Z-Score]],Table2[1Y Return vs Nifty Z-Score])</f>
        <v>521</v>
      </c>
      <c r="AT580">
        <f>_xlfn.RANK.AVG(Table2[[#This Row],[6M Return vs Nifty Z-Score]],Table2[6M Return vs Nifty Z-Score])</f>
        <v>725</v>
      </c>
      <c r="AU580">
        <f>_xlfn.RANK.AVG(Table2[[#This Row],[Sharpe Ratio Z-Score]],Table2[Sharpe Ratio Z-Score])</f>
        <v>356</v>
      </c>
      <c r="AV580">
        <f>(Table2[[#This Row],[Rank 1Y]]+Table2[[#This Row],[Rank 6M]]+Table2[[#This Row],[Rank Sharpe]])/3</f>
        <v>534</v>
      </c>
    </row>
    <row r="581" spans="1:48" x14ac:dyDescent="0.3">
      <c r="A581" t="s">
        <v>566</v>
      </c>
      <c r="B581" t="s">
        <v>567</v>
      </c>
      <c r="C581" t="s">
        <v>10611</v>
      </c>
      <c r="D581" t="s">
        <v>568</v>
      </c>
      <c r="E581">
        <v>35236.606830390003</v>
      </c>
      <c r="F581">
        <v>554.85</v>
      </c>
      <c r="G581">
        <v>-66.338499097798007</v>
      </c>
      <c r="H581">
        <f>(Table2[[#This Row],[1Y Return vs Nifty]]-AVERAGE(Table2[1Y Return vs Nifty]))/_xlfn.STDEV.P(Table2[1Y Return vs Nifty])</f>
        <v>-1.5283761369335249</v>
      </c>
      <c r="I581">
        <v>20.594969205497001</v>
      </c>
      <c r="J581">
        <f>(Table2[[#This Row],[1M Return vs Nifty]]-AVERAGE(Table2[1M Return vs Nifty]))/_xlfn.STDEV.P(Table2[1M Return vs Nifty])</f>
        <v>1.5387243775214616</v>
      </c>
      <c r="K581">
        <v>24.323966219279701</v>
      </c>
      <c r="L581">
        <f>(Table2[[#This Row],[6M Return vs Nifty]]-AVERAGE(Table2[6M Return vs Nifty]))/_xlfn.STDEV.P(Table2[6M Return vs Nifty])</f>
        <v>0.56445394835429774</v>
      </c>
      <c r="M581">
        <v>1.3594720310614199</v>
      </c>
      <c r="N581">
        <f>(Table2[[#This Row],[1W Return vs Nifty]]-AVERAGE(Table2[1W Return vs Nifty]))/_xlfn.STDEV.P(Table2[1W Return vs Nifty])</f>
        <v>-0.3195584039264559</v>
      </c>
      <c r="O581">
        <v>525.71</v>
      </c>
      <c r="P581">
        <v>481.78587559299598</v>
      </c>
      <c r="Q581">
        <v>517.25834768578795</v>
      </c>
      <c r="R581">
        <v>61.584509140884101</v>
      </c>
      <c r="S581" s="2">
        <f>(Table2[[#This Row],[Close Price]]-Table2[[#This Row],[20D EMA]])/Table2[[#This Row],[20D EMA]]</f>
        <v>5.5429799699454045E-2</v>
      </c>
      <c r="T581" s="2">
        <f>(Table2[[#This Row],[Close Price]]-Table2[[#This Row],[50D EMA]])/Table2[[#This Row],[50D EMA]]</f>
        <v>0.1516526907665664</v>
      </c>
      <c r="U581" s="2">
        <f>(Table2[[#This Row],[Close Price]]-Table2[[#This Row],[200D EMA]])/Table2[[#This Row],[200D EMA]]</f>
        <v>7.267481033877364E-2</v>
      </c>
      <c r="V581">
        <v>1.3935508087474799</v>
      </c>
      <c r="W581">
        <v>551.1</v>
      </c>
      <c r="X581">
        <v>571.29999999999995</v>
      </c>
      <c r="Y581">
        <v>538.35</v>
      </c>
      <c r="Z581">
        <v>604.70000000000005</v>
      </c>
      <c r="AA581">
        <v>481.65</v>
      </c>
      <c r="AB581">
        <v>604.70000000000005</v>
      </c>
      <c r="AC581" s="2">
        <f>(Table2[[#This Row],[Close Price]]/Table2[[#This Row],[Day Low]])-1</f>
        <v>6.8045726728360734E-3</v>
      </c>
      <c r="AD581" s="2">
        <f>(Table2[[#This Row],[Day High]]/Table2[[#This Row],[Close Price]])-1</f>
        <v>2.9647652518698608E-2</v>
      </c>
      <c r="AE581" s="2">
        <f>(Table2[[#This Row],[Close Price]]/Table2[[#This Row],[Current Week Low]])-1</f>
        <v>3.0649205906937871E-2</v>
      </c>
      <c r="AF581" s="2">
        <f>(Table2[[#This Row],[Current Week High]]/Table2[[#This Row],[Close Price]])-1</f>
        <v>8.9844102009552174E-2</v>
      </c>
      <c r="AG581" s="2">
        <f>(Table2[[#This Row],[Close Price]]/Table2[[#This Row],[Current Month Low]])-1</f>
        <v>0.15197757707879167</v>
      </c>
      <c r="AH581" s="2">
        <f>(Table2[[#This Row],[Current Month High]]/Table2[[#This Row],[Close Price]])-1</f>
        <v>8.9844102009552174E-2</v>
      </c>
      <c r="AI581">
        <v>79.922501577002706</v>
      </c>
      <c r="AJ581">
        <v>78.983870967741893</v>
      </c>
      <c r="AK581" t="str">
        <f>IF(AND(Table2[[#This Row],[20D EMA]]&gt;Table2[[#This Row],[50D EMA]],Table2[[#This Row],[50D EMA]]&gt;Table2[[#This Row],[200D EMA]]),"Uptrend","Downtrend/NoTrend")</f>
        <v>Downtrend/NoTrend</v>
      </c>
      <c r="AL581">
        <v>0.22</v>
      </c>
      <c r="AM581" t="s">
        <v>10656</v>
      </c>
      <c r="AN581">
        <v>13.68</v>
      </c>
      <c r="AO581" t="s">
        <v>10656</v>
      </c>
      <c r="AP581">
        <v>-7.4312415512607005E-2</v>
      </c>
      <c r="AQ581">
        <f>(Table2[[#This Row],[Sharpe Ratio]]-AVERAGE(Table2[Sharpe Ratio]))/_xlfn.STDEV.P(Table2[Sharpe Ratio])</f>
        <v>-1.6203166471327546</v>
      </c>
      <c r="AR5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1">
        <f>_xlfn.RANK.AVG(Table2[[#This Row],[1Y Return vs Nifty Z-Score]],Table2[1Y Return vs Nifty Z-Score])</f>
        <v>734</v>
      </c>
      <c r="AT581">
        <f>_xlfn.RANK.AVG(Table2[[#This Row],[6M Return vs Nifty Z-Score]],Table2[6M Return vs Nifty Z-Score])</f>
        <v>175</v>
      </c>
      <c r="AU581">
        <f>_xlfn.RANK.AVG(Table2[[#This Row],[Sharpe Ratio Z-Score]],Table2[Sharpe Ratio Z-Score])</f>
        <v>699</v>
      </c>
      <c r="AV581">
        <f>(Table2[[#This Row],[Rank 1Y]]+Table2[[#This Row],[Rank 6M]]+Table2[[#This Row],[Rank Sharpe]])/3</f>
        <v>536</v>
      </c>
    </row>
    <row r="582" spans="1:48" x14ac:dyDescent="0.3">
      <c r="A582" t="s">
        <v>2317</v>
      </c>
      <c r="B582" t="s">
        <v>2318</v>
      </c>
      <c r="C582" t="s">
        <v>10615</v>
      </c>
      <c r="D582" t="s">
        <v>281</v>
      </c>
      <c r="E582">
        <v>2351.5019904750002</v>
      </c>
      <c r="F582">
        <v>723.75</v>
      </c>
      <c r="G582">
        <v>-4.1685436264576996</v>
      </c>
      <c r="H582">
        <f>(Table2[[#This Row],[1Y Return vs Nifty]]-AVERAGE(Table2[1Y Return vs Nifty]))/_xlfn.STDEV.P(Table2[1Y Return vs Nifty])</f>
        <v>-0.55898212083894083</v>
      </c>
      <c r="I582">
        <v>11.5888776278191</v>
      </c>
      <c r="J582">
        <f>(Table2[[#This Row],[1M Return vs Nifty]]-AVERAGE(Table2[1M Return vs Nifty]))/_xlfn.STDEV.P(Table2[1M Return vs Nifty])</f>
        <v>0.76620011536990917</v>
      </c>
      <c r="K582">
        <v>-3.2682115487115699</v>
      </c>
      <c r="L582">
        <f>(Table2[[#This Row],[6M Return vs Nifty]]-AVERAGE(Table2[6M Return vs Nifty]))/_xlfn.STDEV.P(Table2[6M Return vs Nifty])</f>
        <v>-0.37113542943874428</v>
      </c>
      <c r="M582">
        <v>8.8335419287644203</v>
      </c>
      <c r="N582">
        <f>(Table2[[#This Row],[1W Return vs Nifty]]-AVERAGE(Table2[1W Return vs Nifty]))/_xlfn.STDEV.P(Table2[1W Return vs Nifty])</f>
        <v>1.3195249414276191</v>
      </c>
      <c r="O582">
        <v>688.94</v>
      </c>
      <c r="P582">
        <v>665.35229654790805</v>
      </c>
      <c r="Q582">
        <v>636.31587759322201</v>
      </c>
      <c r="R582">
        <v>69.553488026566299</v>
      </c>
      <c r="S582" s="2">
        <f>(Table2[[#This Row],[Close Price]]-Table2[[#This Row],[20D EMA]])/Table2[[#This Row],[20D EMA]]</f>
        <v>5.0526896391557961E-2</v>
      </c>
      <c r="T582" s="2">
        <f>(Table2[[#This Row],[Close Price]]-Table2[[#This Row],[50D EMA]])/Table2[[#This Row],[50D EMA]]</f>
        <v>8.7769597783130329E-2</v>
      </c>
      <c r="U582" s="2">
        <f>(Table2[[#This Row],[Close Price]]-Table2[[#This Row],[200D EMA]])/Table2[[#This Row],[200D EMA]]</f>
        <v>0.13740679037820905</v>
      </c>
      <c r="V582">
        <v>0.86866920566901495</v>
      </c>
      <c r="W582">
        <v>715.05</v>
      </c>
      <c r="X582">
        <v>730</v>
      </c>
      <c r="Y582">
        <v>658.2</v>
      </c>
      <c r="Z582">
        <v>745.2</v>
      </c>
      <c r="AA582">
        <v>636.1</v>
      </c>
      <c r="AB582">
        <v>745.2</v>
      </c>
      <c r="AC582" s="2">
        <f>(Table2[[#This Row],[Close Price]]/Table2[[#This Row],[Day Low]])-1</f>
        <v>1.2166981329976956E-2</v>
      </c>
      <c r="AD582" s="2">
        <f>(Table2[[#This Row],[Day High]]/Table2[[#This Row],[Close Price]])-1</f>
        <v>8.6355785837650689E-3</v>
      </c>
      <c r="AE582" s="2">
        <f>(Table2[[#This Row],[Close Price]]/Table2[[#This Row],[Current Week Low]])-1</f>
        <v>9.9589790337283324E-2</v>
      </c>
      <c r="AF582" s="2">
        <f>(Table2[[#This Row],[Current Week High]]/Table2[[#This Row],[Close Price]])-1</f>
        <v>2.9637305699481864E-2</v>
      </c>
      <c r="AG582" s="2">
        <f>(Table2[[#This Row],[Close Price]]/Table2[[#This Row],[Current Month Low]])-1</f>
        <v>0.13779279987423365</v>
      </c>
      <c r="AH582" s="2">
        <f>(Table2[[#This Row],[Current Month High]]/Table2[[#This Row],[Close Price]])-1</f>
        <v>2.9637305699481864E-2</v>
      </c>
      <c r="AI582">
        <v>6.1001727115716804</v>
      </c>
      <c r="AJ582">
        <v>37.060884385948299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0.11</v>
      </c>
      <c r="AM582" t="s">
        <v>10656</v>
      </c>
      <c r="AN582">
        <v>12.7</v>
      </c>
      <c r="AO582" t="s">
        <v>10656</v>
      </c>
      <c r="AP582">
        <v>-4.4753129829732001E-2</v>
      </c>
      <c r="AQ582">
        <f>(Table2[[#This Row],[Sharpe Ratio]]-AVERAGE(Table2[Sharpe Ratio]))/_xlfn.STDEV.P(Table2[Sharpe Ratio])</f>
        <v>-1.2799865130087562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-0.12437900648891298</v>
      </c>
      <c r="AS582">
        <f>_xlfn.RANK.AVG(Table2[[#This Row],[1Y Return vs Nifty Z-Score]],Table2[1Y Return vs Nifty Z-Score])</f>
        <v>503</v>
      </c>
      <c r="AT582">
        <f>_xlfn.RANK.AVG(Table2[[#This Row],[6M Return vs Nifty Z-Score]],Table2[6M Return vs Nifty Z-Score])</f>
        <v>445</v>
      </c>
      <c r="AU582">
        <f>_xlfn.RANK.AVG(Table2[[#This Row],[Sharpe Ratio Z-Score]],Table2[Sharpe Ratio Z-Score])</f>
        <v>661</v>
      </c>
      <c r="AV582">
        <f>(Table2[[#This Row],[Rank 1Y]]+Table2[[#This Row],[Rank 6M]]+Table2[[#This Row],[Rank Sharpe]])/3</f>
        <v>536.33333333333337</v>
      </c>
    </row>
    <row r="583" spans="1:48" x14ac:dyDescent="0.3">
      <c r="A583" t="s">
        <v>569</v>
      </c>
      <c r="B583" t="s">
        <v>570</v>
      </c>
      <c r="C583" t="s">
        <v>10624</v>
      </c>
      <c r="D583" t="s">
        <v>571</v>
      </c>
      <c r="E583">
        <v>35072.908000000003</v>
      </c>
      <c r="F583">
        <v>3203.2</v>
      </c>
      <c r="G583">
        <v>-15.2323999065924</v>
      </c>
      <c r="H583">
        <f>(Table2[[#This Row],[1Y Return vs Nifty]]-AVERAGE(Table2[1Y Return vs Nifty]))/_xlfn.STDEV.P(Table2[1Y Return vs Nifty])</f>
        <v>-0.7314968989432501</v>
      </c>
      <c r="I583">
        <v>-3.9007292161419498</v>
      </c>
      <c r="J583">
        <f>(Table2[[#This Row],[1M Return vs Nifty]]-AVERAGE(Table2[1M Return vs Nifty]))/_xlfn.STDEV.P(Table2[1M Return vs Nifty])</f>
        <v>-0.56246693125520941</v>
      </c>
      <c r="K583">
        <v>-22.567424170393998</v>
      </c>
      <c r="L583">
        <f>(Table2[[#This Row],[6M Return vs Nifty]]-AVERAGE(Table2[6M Return vs Nifty]))/_xlfn.STDEV.P(Table2[6M Return vs Nifty])</f>
        <v>-1.0255288042727448</v>
      </c>
      <c r="M583">
        <v>-6.3453609676837903</v>
      </c>
      <c r="N583">
        <f>(Table2[[#This Row],[1W Return vs Nifty]]-AVERAGE(Table2[1W Return vs Nifty]))/_xlfn.STDEV.P(Table2[1W Return vs Nifty])</f>
        <v>-2.0092487091855742</v>
      </c>
      <c r="O583">
        <v>3291.31</v>
      </c>
      <c r="P583">
        <v>3282.1530042244399</v>
      </c>
      <c r="Q583">
        <v>3263.6069680272199</v>
      </c>
      <c r="R583">
        <v>34.182545756422201</v>
      </c>
      <c r="S583" s="2">
        <f>(Table2[[#This Row],[Close Price]]-Table2[[#This Row],[20D EMA]])/Table2[[#This Row],[20D EMA]]</f>
        <v>-2.6770495638514795E-2</v>
      </c>
      <c r="T583" s="2">
        <f>(Table2[[#This Row],[Close Price]]-Table2[[#This Row],[50D EMA]])/Table2[[#This Row],[50D EMA]]</f>
        <v>-2.4055247918917892E-2</v>
      </c>
      <c r="U583" s="2">
        <f>(Table2[[#This Row],[Close Price]]-Table2[[#This Row],[200D EMA]])/Table2[[#This Row],[200D EMA]]</f>
        <v>-1.8509265551585323E-2</v>
      </c>
      <c r="V583">
        <v>0.88510250279548697</v>
      </c>
      <c r="W583">
        <v>3153.6</v>
      </c>
      <c r="X583">
        <v>3220.45</v>
      </c>
      <c r="Y583">
        <v>3153.6</v>
      </c>
      <c r="Z583">
        <v>3469.25</v>
      </c>
      <c r="AA583">
        <v>3153.6</v>
      </c>
      <c r="AB583">
        <v>3499</v>
      </c>
      <c r="AC583" s="2">
        <f>(Table2[[#This Row],[Close Price]]/Table2[[#This Row],[Day Low]])-1</f>
        <v>1.572805682394729E-2</v>
      </c>
      <c r="AD583" s="2">
        <f>(Table2[[#This Row],[Day High]]/Table2[[#This Row],[Close Price]])-1</f>
        <v>5.3852397602398572E-3</v>
      </c>
      <c r="AE583" s="2">
        <f>(Table2[[#This Row],[Close Price]]/Table2[[#This Row],[Current Week Low]])-1</f>
        <v>1.572805682394729E-2</v>
      </c>
      <c r="AF583" s="2">
        <f>(Table2[[#This Row],[Current Week High]]/Table2[[#This Row],[Close Price]])-1</f>
        <v>8.3057567432567536E-2</v>
      </c>
      <c r="AG583" s="2">
        <f>(Table2[[#This Row],[Close Price]]/Table2[[#This Row],[Current Month Low]])-1</f>
        <v>1.572805682394729E-2</v>
      </c>
      <c r="AH583" s="2">
        <f>(Table2[[#This Row],[Current Month High]]/Table2[[#This Row],[Close Price]])-1</f>
        <v>9.234515484515482E-2</v>
      </c>
      <c r="AI583">
        <v>22.377622377622298</v>
      </c>
      <c r="AJ583">
        <v>29.369951534733399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0.02</v>
      </c>
      <c r="AM583" t="s">
        <v>10656</v>
      </c>
      <c r="AN583">
        <v>-2.21</v>
      </c>
      <c r="AO583" t="s">
        <v>10655</v>
      </c>
      <c r="AP583">
        <v>5.9454594479415E-2</v>
      </c>
      <c r="AQ583">
        <f>(Table2[[#This Row],[Sharpe Ratio]]-AVERAGE(Table2[Sharpe Ratio]))/_xlfn.STDEV.P(Table2[Sharpe Ratio])</f>
        <v>-8.0193352532110379E-2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-4.4089346961888882</v>
      </c>
      <c r="AS583">
        <f>_xlfn.RANK.AVG(Table2[[#This Row],[1Y Return vs Nifty Z-Score]],Table2[1Y Return vs Nifty Z-Score])</f>
        <v>585</v>
      </c>
      <c r="AT583">
        <f>_xlfn.RANK.AVG(Table2[[#This Row],[6M Return vs Nifty Z-Score]],Table2[6M Return vs Nifty Z-Score])</f>
        <v>656</v>
      </c>
      <c r="AU583">
        <f>_xlfn.RANK.AVG(Table2[[#This Row],[Sharpe Ratio Z-Score]],Table2[Sharpe Ratio Z-Score])</f>
        <v>369</v>
      </c>
      <c r="AV583">
        <f>(Table2[[#This Row],[Rank 1Y]]+Table2[[#This Row],[Rank 6M]]+Table2[[#This Row],[Rank Sharpe]])/3</f>
        <v>536.66666666666663</v>
      </c>
    </row>
    <row r="584" spans="1:48" x14ac:dyDescent="0.3">
      <c r="A584" t="s">
        <v>646</v>
      </c>
      <c r="B584" t="s">
        <v>647</v>
      </c>
      <c r="C584" t="s">
        <v>10615</v>
      </c>
      <c r="D584" t="s">
        <v>281</v>
      </c>
      <c r="E584">
        <v>28860.787143540001</v>
      </c>
      <c r="F584">
        <v>1075.3499999999999</v>
      </c>
      <c r="G584">
        <v>24.134998265153499</v>
      </c>
      <c r="H584">
        <f>(Table2[[#This Row],[1Y Return vs Nifty]]-AVERAGE(Table2[1Y Return vs Nifty]))/_xlfn.STDEV.P(Table2[1Y Return vs Nifty])</f>
        <v>-0.11765505319034669</v>
      </c>
      <c r="I584">
        <v>-11.5928888641822</v>
      </c>
      <c r="J584">
        <f>(Table2[[#This Row],[1M Return vs Nifty]]-AVERAGE(Table2[1M Return vs Nifty]))/_xlfn.STDEV.P(Table2[1M Return vs Nifty])</f>
        <v>-1.2222847784535169</v>
      </c>
      <c r="K584">
        <v>-39.437747184180502</v>
      </c>
      <c r="L584">
        <f>(Table2[[#This Row],[6M Return vs Nifty]]-AVERAGE(Table2[6M Return vs Nifty]))/_xlfn.STDEV.P(Table2[6M Return vs Nifty])</f>
        <v>-1.5975639348214568</v>
      </c>
      <c r="M584">
        <v>-0.97198376846066603</v>
      </c>
      <c r="N584">
        <f>(Table2[[#This Row],[1W Return vs Nifty]]-AVERAGE(Table2[1W Return vs Nifty]))/_xlfn.STDEV.P(Table2[1W Return vs Nifty])</f>
        <v>-0.83085284239568447</v>
      </c>
      <c r="O584">
        <v>1133.19</v>
      </c>
      <c r="P584">
        <v>1190.63815609326</v>
      </c>
      <c r="Q584">
        <v>1139.17265057444</v>
      </c>
      <c r="R584">
        <v>32.669531124322702</v>
      </c>
      <c r="S584" s="2">
        <f>(Table2[[#This Row],[Close Price]]-Table2[[#This Row],[20D EMA]])/Table2[[#This Row],[20D EMA]]</f>
        <v>-5.1041749397718071E-2</v>
      </c>
      <c r="T584" s="2">
        <f>(Table2[[#This Row],[Close Price]]-Table2[[#This Row],[50D EMA]])/Table2[[#This Row],[50D EMA]]</f>
        <v>-9.6828877441275149E-2</v>
      </c>
      <c r="U584" s="2">
        <f>(Table2[[#This Row],[Close Price]]-Table2[[#This Row],[200D EMA]])/Table2[[#This Row],[200D EMA]]</f>
        <v>-5.6025441395785656E-2</v>
      </c>
      <c r="V584">
        <v>0.84690534965751796</v>
      </c>
      <c r="W584">
        <v>1064</v>
      </c>
      <c r="X584">
        <v>1094.25</v>
      </c>
      <c r="Y584">
        <v>1064</v>
      </c>
      <c r="Z584">
        <v>1122.2</v>
      </c>
      <c r="AA584">
        <v>1060</v>
      </c>
      <c r="AB584">
        <v>1253.8</v>
      </c>
      <c r="AC584" s="2">
        <f>(Table2[[#This Row],[Close Price]]/Table2[[#This Row],[Day Low]])-1</f>
        <v>1.0667293233082686E-2</v>
      </c>
      <c r="AD584" s="2">
        <f>(Table2[[#This Row],[Day High]]/Table2[[#This Row],[Close Price]])-1</f>
        <v>1.7575673036685835E-2</v>
      </c>
      <c r="AE584" s="2">
        <f>(Table2[[#This Row],[Close Price]]/Table2[[#This Row],[Current Week Low]])-1</f>
        <v>1.0667293233082686E-2</v>
      </c>
      <c r="AF584" s="2">
        <f>(Table2[[#This Row],[Current Week High]]/Table2[[#This Row],[Close Price]])-1</f>
        <v>4.3567210675594215E-2</v>
      </c>
      <c r="AG584" s="2">
        <f>(Table2[[#This Row],[Close Price]]/Table2[[#This Row],[Current Month Low]])-1</f>
        <v>1.4481132075471637E-2</v>
      </c>
      <c r="AH584" s="2">
        <f>(Table2[[#This Row],[Current Month High]]/Table2[[#This Row],[Close Price]])-1</f>
        <v>0.16594597107918352</v>
      </c>
      <c r="AI584">
        <v>40.782070953643</v>
      </c>
      <c r="AJ584">
        <v>61.246063877642797</v>
      </c>
      <c r="AK584" t="str">
        <f>IF(AND(Table2[[#This Row],[20D EMA]]&gt;Table2[[#This Row],[50D EMA]],Table2[[#This Row],[50D EMA]]&gt;Table2[[#This Row],[200D EMA]]),"Uptrend","Downtrend/NoTrend")</f>
        <v>Downtrend/NoTrend</v>
      </c>
      <c r="AL584">
        <v>-0.18</v>
      </c>
      <c r="AM584" t="s">
        <v>10655</v>
      </c>
      <c r="AN584">
        <v>-9.14</v>
      </c>
      <c r="AO584" t="s">
        <v>10655</v>
      </c>
      <c r="AQ584">
        <f>(Table2[[#This Row],[Sharpe Ratio]]-AVERAGE(Table2[Sharpe Ratio]))/_xlfn.STDEV.P(Table2[Sharpe Ratio])</f>
        <v>-0.76472241492382476</v>
      </c>
      <c r="AR5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4">
        <f>_xlfn.RANK.AVG(Table2[[#This Row],[1Y Return vs Nifty Z-Score]],Table2[1Y Return vs Nifty Z-Score])</f>
        <v>328</v>
      </c>
      <c r="AT584">
        <f>_xlfn.RANK.AVG(Table2[[#This Row],[6M Return vs Nifty Z-Score]],Table2[6M Return vs Nifty Z-Score])</f>
        <v>726</v>
      </c>
      <c r="AU584">
        <f>_xlfn.RANK.AVG(Table2[[#This Row],[Sharpe Ratio Z-Score]],Table2[Sharpe Ratio Z-Score])</f>
        <v>557.5</v>
      </c>
      <c r="AV584">
        <f>(Table2[[#This Row],[Rank 1Y]]+Table2[[#This Row],[Rank 6M]]+Table2[[#This Row],[Rank Sharpe]])/3</f>
        <v>537.16666666666663</v>
      </c>
    </row>
    <row r="585" spans="1:48" x14ac:dyDescent="0.3">
      <c r="A585" t="s">
        <v>434</v>
      </c>
      <c r="B585" t="s">
        <v>435</v>
      </c>
      <c r="C585" t="s">
        <v>10612</v>
      </c>
      <c r="D585" t="s">
        <v>27</v>
      </c>
      <c r="E585">
        <v>54690.074999999997</v>
      </c>
      <c r="F585">
        <v>1906.9</v>
      </c>
      <c r="G585">
        <v>-22.786381123537002</v>
      </c>
      <c r="H585">
        <f>(Table2[[#This Row],[1Y Return vs Nifty]]-AVERAGE(Table2[1Y Return vs Nifty]))/_xlfn.STDEV.P(Table2[1Y Return vs Nifty])</f>
        <v>-0.84928344284342561</v>
      </c>
      <c r="I585">
        <v>5.4936452784346796</v>
      </c>
      <c r="J585">
        <f>(Table2[[#This Row],[1M Return vs Nifty]]-AVERAGE(Table2[1M Return vs Nifty]))/_xlfn.STDEV.P(Table2[1M Return vs Nifty])</f>
        <v>0.24336345168093593</v>
      </c>
      <c r="K585">
        <v>-7.23861908748591</v>
      </c>
      <c r="L585">
        <f>(Table2[[#This Row],[6M Return vs Nifty]]-AVERAGE(Table2[6M Return vs Nifty]))/_xlfn.STDEV.P(Table2[6M Return vs Nifty])</f>
        <v>-0.5057631181272374</v>
      </c>
      <c r="M585">
        <v>2.6031736589329899</v>
      </c>
      <c r="N585">
        <f>(Table2[[#This Row],[1W Return vs Nifty]]-AVERAGE(Table2[1W Return vs Nifty]))/_xlfn.STDEV.P(Table2[1W Return vs Nifty])</f>
        <v>-4.6811339377254679E-2</v>
      </c>
      <c r="O585">
        <v>1880.09</v>
      </c>
      <c r="P585">
        <v>1865.56250253649</v>
      </c>
      <c r="Q585">
        <v>1799.4647353401999</v>
      </c>
      <c r="R585">
        <v>63.116267850083098</v>
      </c>
      <c r="S585" s="2">
        <f>(Table2[[#This Row],[Close Price]]-Table2[[#This Row],[20D EMA]])/Table2[[#This Row],[20D EMA]]</f>
        <v>1.4259955640421563E-2</v>
      </c>
      <c r="T585" s="2">
        <f>(Table2[[#This Row],[Close Price]]-Table2[[#This Row],[50D EMA]])/Table2[[#This Row],[50D EMA]]</f>
        <v>2.2158194864715628E-2</v>
      </c>
      <c r="U585" s="2">
        <f>(Table2[[#This Row],[Close Price]]-Table2[[#This Row],[200D EMA]])/Table2[[#This Row],[200D EMA]]</f>
        <v>5.9704012282012775E-2</v>
      </c>
      <c r="V585">
        <v>0.51180442599278897</v>
      </c>
      <c r="W585">
        <v>1901</v>
      </c>
      <c r="X585">
        <v>1934.35</v>
      </c>
      <c r="Y585">
        <v>1864.85</v>
      </c>
      <c r="Z585">
        <v>1934.35</v>
      </c>
      <c r="AA585">
        <v>1814.9</v>
      </c>
      <c r="AB585">
        <v>2005.85</v>
      </c>
      <c r="AC585" s="2">
        <f>(Table2[[#This Row],[Close Price]]/Table2[[#This Row],[Day Low]])-1</f>
        <v>3.1036296685955644E-3</v>
      </c>
      <c r="AD585" s="2">
        <f>(Table2[[#This Row],[Day High]]/Table2[[#This Row],[Close Price]])-1</f>
        <v>1.4395091509780134E-2</v>
      </c>
      <c r="AE585" s="2">
        <f>(Table2[[#This Row],[Close Price]]/Table2[[#This Row],[Current Week Low]])-1</f>
        <v>2.2548730460895117E-2</v>
      </c>
      <c r="AF585" s="2">
        <f>(Table2[[#This Row],[Current Week High]]/Table2[[#This Row],[Close Price]])-1</f>
        <v>1.4395091509780134E-2</v>
      </c>
      <c r="AG585" s="2">
        <f>(Table2[[#This Row],[Close Price]]/Table2[[#This Row],[Current Month Low]])-1</f>
        <v>5.069149815416818E-2</v>
      </c>
      <c r="AH585" s="2">
        <f>(Table2[[#This Row],[Current Month High]]/Table2[[#This Row],[Close Price]])-1</f>
        <v>5.1890502910482805E-2</v>
      </c>
      <c r="AI585">
        <v>9.3214117153495195</v>
      </c>
      <c r="AJ585">
        <v>23.551898406116301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-0.01</v>
      </c>
      <c r="AM585" t="s">
        <v>10655</v>
      </c>
      <c r="AN585">
        <v>3.54</v>
      </c>
      <c r="AO585" t="s">
        <v>10656</v>
      </c>
      <c r="AP585">
        <v>1.179265987444E-2</v>
      </c>
      <c r="AQ585">
        <f>(Table2[[#This Row],[Sharpe Ratio]]-AVERAGE(Table2[Sharpe Ratio]))/_xlfn.STDEV.P(Table2[Sharpe Ratio])</f>
        <v>-0.62894790535670075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-1.7874423540236823</v>
      </c>
      <c r="AS585">
        <f>_xlfn.RANK.AVG(Table2[[#This Row],[1Y Return vs Nifty Z-Score]],Table2[1Y Return vs Nifty Z-Score])</f>
        <v>618</v>
      </c>
      <c r="AT585">
        <f>_xlfn.RANK.AVG(Table2[[#This Row],[6M Return vs Nifty Z-Score]],Table2[6M Return vs Nifty Z-Score])</f>
        <v>491</v>
      </c>
      <c r="AU585">
        <f>_xlfn.RANK.AVG(Table2[[#This Row],[Sharpe Ratio Z-Score]],Table2[Sharpe Ratio Z-Score])</f>
        <v>505</v>
      </c>
      <c r="AV585">
        <f>(Table2[[#This Row],[Rank 1Y]]+Table2[[#This Row],[Rank 6M]]+Table2[[#This Row],[Rank Sharpe]])/3</f>
        <v>538</v>
      </c>
    </row>
    <row r="586" spans="1:48" x14ac:dyDescent="0.3">
      <c r="A586" t="s">
        <v>38</v>
      </c>
      <c r="B586" t="s">
        <v>39</v>
      </c>
      <c r="C586" t="s">
        <v>10613</v>
      </c>
      <c r="D586" t="s">
        <v>40</v>
      </c>
      <c r="E586">
        <v>656193.84765135997</v>
      </c>
      <c r="F586">
        <v>2815.6</v>
      </c>
      <c r="G586">
        <v>-18.280787740046598</v>
      </c>
      <c r="H586">
        <f>(Table2[[#This Row],[1Y Return vs Nifty]]-AVERAGE(Table2[1Y Return vs Nifty]))/_xlfn.STDEV.P(Table2[1Y Return vs Nifty])</f>
        <v>-0.77902932681909609</v>
      </c>
      <c r="I586">
        <v>0.29860535365442298</v>
      </c>
      <c r="J586">
        <f>(Table2[[#This Row],[1M Return vs Nifty]]-AVERAGE(Table2[1M Return vs Nifty]))/_xlfn.STDEV.P(Table2[1M Return vs Nifty])</f>
        <v>-0.20225653231810523</v>
      </c>
      <c r="K586">
        <v>5.8537201199568996</v>
      </c>
      <c r="L586">
        <f>(Table2[[#This Row],[6M Return vs Nifty]]-AVERAGE(Table2[6M Return vs Nifty]))/_xlfn.STDEV.P(Table2[6M Return vs Nifty])</f>
        <v>-6.1831015487750517E-2</v>
      </c>
      <c r="M586">
        <v>1.4500536221804301</v>
      </c>
      <c r="N586">
        <f>(Table2[[#This Row],[1W Return vs Nifty]]-AVERAGE(Table2[1W Return vs Nifty]))/_xlfn.STDEV.P(Table2[1W Return vs Nifty])</f>
        <v>-0.29969362082555506</v>
      </c>
      <c r="O586">
        <v>2737.92</v>
      </c>
      <c r="P586">
        <v>2648.5577088284899</v>
      </c>
      <c r="Q586">
        <v>2514.6683380959498</v>
      </c>
      <c r="R586">
        <v>73.343075806046798</v>
      </c>
      <c r="S586" s="2">
        <f>(Table2[[#This Row],[Close Price]]-Table2[[#This Row],[20D EMA]])/Table2[[#This Row],[20D EMA]]</f>
        <v>2.837190275829821E-2</v>
      </c>
      <c r="T586" s="2">
        <f>(Table2[[#This Row],[Close Price]]-Table2[[#This Row],[50D EMA]])/Table2[[#This Row],[50D EMA]]</f>
        <v>6.3069152926026342E-2</v>
      </c>
      <c r="U586" s="2">
        <f>(Table2[[#This Row],[Close Price]]-Table2[[#This Row],[200D EMA]])/Table2[[#This Row],[200D EMA]]</f>
        <v>0.1196705177160296</v>
      </c>
      <c r="V586">
        <v>0.60091638534148795</v>
      </c>
      <c r="W586">
        <v>2771.35</v>
      </c>
      <c r="X586">
        <v>2821</v>
      </c>
      <c r="Y586">
        <v>2735.05</v>
      </c>
      <c r="Z586">
        <v>2821</v>
      </c>
      <c r="AA586">
        <v>2666.2</v>
      </c>
      <c r="AB586">
        <v>2821</v>
      </c>
      <c r="AC586" s="2">
        <f>(Table2[[#This Row],[Close Price]]/Table2[[#This Row],[Day Low]])-1</f>
        <v>1.5966947516553365E-2</v>
      </c>
      <c r="AD586" s="2">
        <f>(Table2[[#This Row],[Day High]]/Table2[[#This Row],[Close Price]])-1</f>
        <v>1.917886063361296E-3</v>
      </c>
      <c r="AE586" s="2">
        <f>(Table2[[#This Row],[Close Price]]/Table2[[#This Row],[Current Week Low]])-1</f>
        <v>2.945101552073992E-2</v>
      </c>
      <c r="AF586" s="2">
        <f>(Table2[[#This Row],[Current Week High]]/Table2[[#This Row],[Close Price]])-1</f>
        <v>1.917886063361296E-3</v>
      </c>
      <c r="AG586" s="2">
        <f>(Table2[[#This Row],[Close Price]]/Table2[[#This Row],[Current Month Low]])-1</f>
        <v>5.6034806091066036E-2</v>
      </c>
      <c r="AH586" s="2">
        <f>(Table2[[#This Row],[Current Month High]]/Table2[[#This Row],[Close Price]])-1</f>
        <v>1.917886063361296E-3</v>
      </c>
      <c r="AI586">
        <v>0.19178860633612899</v>
      </c>
      <c r="AJ586">
        <v>29.628691788863001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-0.02</v>
      </c>
      <c r="AM586" t="s">
        <v>10655</v>
      </c>
      <c r="AN586">
        <v>2.38</v>
      </c>
      <c r="AO586" t="s">
        <v>10656</v>
      </c>
      <c r="AP586">
        <v>-6.7250615479424999E-2</v>
      </c>
      <c r="AQ586">
        <f>(Table2[[#This Row],[Sharpe Ratio]]-AVERAGE(Table2[Sharpe Ratio]))/_xlfn.STDEV.P(Table2[Sharpe Ratio])</f>
        <v>-1.5390107800616146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-2.8818212755121215</v>
      </c>
      <c r="AS586">
        <f>_xlfn.RANK.AVG(Table2[[#This Row],[1Y Return vs Nifty Z-Score]],Table2[1Y Return vs Nifty Z-Score])</f>
        <v>598</v>
      </c>
      <c r="AT586">
        <f>_xlfn.RANK.AVG(Table2[[#This Row],[6M Return vs Nifty Z-Score]],Table2[6M Return vs Nifty Z-Score])</f>
        <v>334</v>
      </c>
      <c r="AU586">
        <f>_xlfn.RANK.AVG(Table2[[#This Row],[Sharpe Ratio Z-Score]],Table2[Sharpe Ratio Z-Score])</f>
        <v>688</v>
      </c>
      <c r="AV586">
        <f>(Table2[[#This Row],[Rank 1Y]]+Table2[[#This Row],[Rank 6M]]+Table2[[#This Row],[Rank Sharpe]])/3</f>
        <v>540</v>
      </c>
    </row>
    <row r="587" spans="1:48" x14ac:dyDescent="0.3">
      <c r="A587" t="s">
        <v>1866</v>
      </c>
      <c r="B587" t="s">
        <v>1867</v>
      </c>
      <c r="C587" t="s">
        <v>10613</v>
      </c>
      <c r="D587" t="s">
        <v>186</v>
      </c>
      <c r="E587">
        <v>3915.40607826</v>
      </c>
      <c r="F587">
        <v>272.45</v>
      </c>
      <c r="G587">
        <v>-19.097388625137601</v>
      </c>
      <c r="H587">
        <f>(Table2[[#This Row],[1Y Return vs Nifty]]-AVERAGE(Table2[1Y Return vs Nifty]))/_xlfn.STDEV.P(Table2[1Y Return vs Nifty])</f>
        <v>-0.79176229414299382</v>
      </c>
      <c r="I587">
        <v>0.67919278089575996</v>
      </c>
      <c r="J587">
        <f>(Table2[[#This Row],[1M Return vs Nifty]]-AVERAGE(Table2[1M Return vs Nifty]))/_xlfn.STDEV.P(Table2[1M Return vs Nifty])</f>
        <v>-0.16961051502215641</v>
      </c>
      <c r="K587">
        <v>2.1008435461858102</v>
      </c>
      <c r="L587">
        <f>(Table2[[#This Row],[6M Return vs Nifty]]-AVERAGE(Table2[6M Return vs Nifty]))/_xlfn.STDEV.P(Table2[6M Return vs Nifty])</f>
        <v>-0.18908271298376123</v>
      </c>
      <c r="M587">
        <v>-1.4762441675671301</v>
      </c>
      <c r="N587">
        <f>(Table2[[#This Row],[1W Return vs Nifty]]-AVERAGE(Table2[1W Return vs Nifty]))/_xlfn.STDEV.P(Table2[1W Return vs Nifty])</f>
        <v>-0.94143848491837745</v>
      </c>
      <c r="O587">
        <v>273.06</v>
      </c>
      <c r="P587">
        <v>266.782968226999</v>
      </c>
      <c r="Q587">
        <v>242.37897909678699</v>
      </c>
      <c r="R587">
        <v>49.982124398936698</v>
      </c>
      <c r="S587" s="2">
        <f>(Table2[[#This Row],[Close Price]]-Table2[[#This Row],[20D EMA]])/Table2[[#This Row],[20D EMA]]</f>
        <v>-2.233941258331552E-3</v>
      </c>
      <c r="T587" s="2">
        <f>(Table2[[#This Row],[Close Price]]-Table2[[#This Row],[50D EMA]])/Table2[[#This Row],[50D EMA]]</f>
        <v>2.1242104811499993E-2</v>
      </c>
      <c r="U587" s="2">
        <f>(Table2[[#This Row],[Close Price]]-Table2[[#This Row],[200D EMA]])/Table2[[#This Row],[200D EMA]]</f>
        <v>0.12406612576416955</v>
      </c>
      <c r="V587">
        <v>0.97192630095406696</v>
      </c>
      <c r="W587">
        <v>271.3</v>
      </c>
      <c r="X587">
        <v>276.35000000000002</v>
      </c>
      <c r="Y587">
        <v>271.3</v>
      </c>
      <c r="Z587">
        <v>286</v>
      </c>
      <c r="AA587">
        <v>255.15</v>
      </c>
      <c r="AB587">
        <v>286</v>
      </c>
      <c r="AC587" s="2">
        <f>(Table2[[#This Row],[Close Price]]/Table2[[#This Row],[Day Low]])-1</f>
        <v>4.238849981570203E-3</v>
      </c>
      <c r="AD587" s="2">
        <f>(Table2[[#This Row],[Day High]]/Table2[[#This Row],[Close Price]])-1</f>
        <v>1.4314553129014529E-2</v>
      </c>
      <c r="AE587" s="2">
        <f>(Table2[[#This Row],[Close Price]]/Table2[[#This Row],[Current Week Low]])-1</f>
        <v>4.238849981570203E-3</v>
      </c>
      <c r="AF587" s="2">
        <f>(Table2[[#This Row],[Current Week High]]/Table2[[#This Row],[Close Price]])-1</f>
        <v>4.9733896127729826E-2</v>
      </c>
      <c r="AG587" s="2">
        <f>(Table2[[#This Row],[Close Price]]/Table2[[#This Row],[Current Month Low]])-1</f>
        <v>6.7803252988438034E-2</v>
      </c>
      <c r="AH587" s="2">
        <f>(Table2[[#This Row],[Current Month High]]/Table2[[#This Row],[Close Price]])-1</f>
        <v>4.9733896127729826E-2</v>
      </c>
      <c r="AI587">
        <v>5.3037254542117802</v>
      </c>
      <c r="AJ587">
        <v>36.395494367959898</v>
      </c>
      <c r="AK587" t="str">
        <f>IF(AND(Table2[[#This Row],[20D EMA]]&gt;Table2[[#This Row],[50D EMA]],Table2[[#This Row],[50D EMA]]&gt;Table2[[#This Row],[200D EMA]]),"Uptrend","Downtrend/NoTrend")</f>
        <v>Uptrend</v>
      </c>
      <c r="AL587">
        <v>0.05</v>
      </c>
      <c r="AM587" t="s">
        <v>10656</v>
      </c>
      <c r="AN587">
        <v>1.38</v>
      </c>
      <c r="AO587" t="s">
        <v>10656</v>
      </c>
      <c r="AP587">
        <v>-2.9186178836384E-2</v>
      </c>
      <c r="AQ587">
        <f>(Table2[[#This Row],[Sharpe Ratio]]-AVERAGE(Table2[Sharpe Ratio]))/_xlfn.STDEV.P(Table2[Sharpe Ratio])</f>
        <v>-1.1007567922263914</v>
      </c>
      <c r="AR5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-3.1926507992936806</v>
      </c>
      <c r="AS587">
        <f>_xlfn.RANK.AVG(Table2[[#This Row],[1Y Return vs Nifty Z-Score]],Table2[1Y Return vs Nifty Z-Score])</f>
        <v>604</v>
      </c>
      <c r="AT587">
        <f>_xlfn.RANK.AVG(Table2[[#This Row],[6M Return vs Nifty Z-Score]],Table2[6M Return vs Nifty Z-Score])</f>
        <v>380</v>
      </c>
      <c r="AU587">
        <f>_xlfn.RANK.AVG(Table2[[#This Row],[Sharpe Ratio Z-Score]],Table2[Sharpe Ratio Z-Score])</f>
        <v>637</v>
      </c>
      <c r="AV587">
        <f>(Table2[[#This Row],[Rank 1Y]]+Table2[[#This Row],[Rank 6M]]+Table2[[#This Row],[Rank Sharpe]])/3</f>
        <v>540.33333333333337</v>
      </c>
    </row>
    <row r="588" spans="1:48" x14ac:dyDescent="0.3">
      <c r="A588" t="s">
        <v>1180</v>
      </c>
      <c r="B588" t="s">
        <v>1181</v>
      </c>
      <c r="C588" t="s">
        <v>10624</v>
      </c>
      <c r="D588" t="s">
        <v>571</v>
      </c>
      <c r="E588">
        <v>10390.724168639999</v>
      </c>
      <c r="F588">
        <v>2912.45</v>
      </c>
      <c r="G588">
        <v>-19.798311348672801</v>
      </c>
      <c r="H588">
        <f>(Table2[[#This Row],[1Y Return vs Nifty]]-AVERAGE(Table2[1Y Return vs Nifty]))/_xlfn.STDEV.P(Table2[1Y Return vs Nifty])</f>
        <v>-0.80269153301389784</v>
      </c>
      <c r="I588">
        <v>2.0813047866036398</v>
      </c>
      <c r="J588">
        <f>(Table2[[#This Row],[1M Return vs Nifty]]-AVERAGE(Table2[1M Return vs Nifty]))/_xlfn.STDEV.P(Table2[1M Return vs Nifty])</f>
        <v>-4.9340192061195248E-2</v>
      </c>
      <c r="K588">
        <v>5.9012951974480199</v>
      </c>
      <c r="L588">
        <f>(Table2[[#This Row],[6M Return vs Nifty]]-AVERAGE(Table2[6M Return vs Nifty]))/_xlfn.STDEV.P(Table2[6M Return vs Nifty])</f>
        <v>-6.0217850426165259E-2</v>
      </c>
      <c r="M588">
        <v>4.2603977794293897</v>
      </c>
      <c r="N588">
        <f>(Table2[[#This Row],[1W Return vs Nifty]]-AVERAGE(Table2[1W Return vs Nifty]))/_xlfn.STDEV.P(Table2[1W Return vs Nifty])</f>
        <v>0.31662230422025978</v>
      </c>
      <c r="O588">
        <v>2862.68</v>
      </c>
      <c r="P588">
        <v>2812.6220992735098</v>
      </c>
      <c r="Q588">
        <v>2690.3871153230798</v>
      </c>
      <c r="R588">
        <v>60.721340642499598</v>
      </c>
      <c r="S588" s="2">
        <f>(Table2[[#This Row],[Close Price]]-Table2[[#This Row],[20D EMA]])/Table2[[#This Row],[20D EMA]]</f>
        <v>1.7385806307376298E-2</v>
      </c>
      <c r="T588" s="2">
        <f>(Table2[[#This Row],[Close Price]]-Table2[[#This Row],[50D EMA]])/Table2[[#This Row],[50D EMA]]</f>
        <v>3.5492823850127336E-2</v>
      </c>
      <c r="U588" s="2">
        <f>(Table2[[#This Row],[Close Price]]-Table2[[#This Row],[200D EMA]])/Table2[[#This Row],[200D EMA]]</f>
        <v>8.253938008109038E-2</v>
      </c>
      <c r="V588">
        <v>0.78082309438110398</v>
      </c>
      <c r="W588">
        <v>2882.35</v>
      </c>
      <c r="X588">
        <v>2958.25</v>
      </c>
      <c r="Y588">
        <v>2783.8</v>
      </c>
      <c r="Z588">
        <v>2958.25</v>
      </c>
      <c r="AA588">
        <v>2744</v>
      </c>
      <c r="AB588">
        <v>3040</v>
      </c>
      <c r="AC588" s="2">
        <f>(Table2[[#This Row],[Close Price]]/Table2[[#This Row],[Day Low]])-1</f>
        <v>1.0442867798844624E-2</v>
      </c>
      <c r="AD588" s="2">
        <f>(Table2[[#This Row],[Day High]]/Table2[[#This Row],[Close Price]])-1</f>
        <v>1.5725591855654253E-2</v>
      </c>
      <c r="AE588" s="2">
        <f>(Table2[[#This Row],[Close Price]]/Table2[[#This Row],[Current Week Low]])-1</f>
        <v>4.6213808463251516E-2</v>
      </c>
      <c r="AF588" s="2">
        <f>(Table2[[#This Row],[Current Week High]]/Table2[[#This Row],[Close Price]])-1</f>
        <v>1.5725591855654253E-2</v>
      </c>
      <c r="AG588" s="2">
        <f>(Table2[[#This Row],[Close Price]]/Table2[[#This Row],[Current Month Low]])-1</f>
        <v>6.1388483965014506E-2</v>
      </c>
      <c r="AH588" s="2">
        <f>(Table2[[#This Row],[Current Month High]]/Table2[[#This Row],[Close Price]])-1</f>
        <v>4.3794743257395075E-2</v>
      </c>
      <c r="AI588">
        <v>10.1495304640423</v>
      </c>
      <c r="AJ588">
        <v>29.615042278593599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0.04</v>
      </c>
      <c r="AM588" t="s">
        <v>10656</v>
      </c>
      <c r="AN588">
        <v>4.57</v>
      </c>
      <c r="AO588" t="s">
        <v>10656</v>
      </c>
      <c r="AP588">
        <v>-6.5712226842386007E-2</v>
      </c>
      <c r="AQ588">
        <f>(Table2[[#This Row],[Sharpe Ratio]]-AVERAGE(Table2[Sharpe Ratio]))/_xlfn.STDEV.P(Table2[Sharpe Ratio])</f>
        <v>-1.5212985790025193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-2.116925850283518</v>
      </c>
      <c r="AS588">
        <f>_xlfn.RANK.AVG(Table2[[#This Row],[1Y Return vs Nifty Z-Score]],Table2[1Y Return vs Nifty Z-Score])</f>
        <v>607</v>
      </c>
      <c r="AT588">
        <f>_xlfn.RANK.AVG(Table2[[#This Row],[6M Return vs Nifty Z-Score]],Table2[6M Return vs Nifty Z-Score])</f>
        <v>333</v>
      </c>
      <c r="AU588">
        <f>_xlfn.RANK.AVG(Table2[[#This Row],[Sharpe Ratio Z-Score]],Table2[Sharpe Ratio Z-Score])</f>
        <v>686</v>
      </c>
      <c r="AV588">
        <f>(Table2[[#This Row],[Rank 1Y]]+Table2[[#This Row],[Rank 6M]]+Table2[[#This Row],[Rank Sharpe]])/3</f>
        <v>542</v>
      </c>
    </row>
    <row r="589" spans="1:48" x14ac:dyDescent="0.3">
      <c r="A589" t="s">
        <v>1693</v>
      </c>
      <c r="B589" t="s">
        <v>1694</v>
      </c>
      <c r="C589" t="s">
        <v>10624</v>
      </c>
      <c r="D589" t="s">
        <v>571</v>
      </c>
      <c r="E589">
        <v>5014.7364262000001</v>
      </c>
      <c r="F589">
        <v>913.05</v>
      </c>
      <c r="G589">
        <v>-13.860769021064</v>
      </c>
      <c r="H589">
        <f>(Table2[[#This Row],[1Y Return vs Nifty]]-AVERAGE(Table2[1Y Return vs Nifty]))/_xlfn.STDEV.P(Table2[1Y Return vs Nifty])</f>
        <v>-0.71010954611918864</v>
      </c>
      <c r="I589">
        <v>8.6003724755323301</v>
      </c>
      <c r="J589">
        <f>(Table2[[#This Row],[1M Return vs Nifty]]-AVERAGE(Table2[1M Return vs Nifty]))/_xlfn.STDEV.P(Table2[1M Return vs Nifty])</f>
        <v>0.50985220709095336</v>
      </c>
      <c r="K589">
        <v>7.1423985166575203</v>
      </c>
      <c r="L589">
        <f>(Table2[[#This Row],[6M Return vs Nifty]]-AVERAGE(Table2[6M Return vs Nifty]))/_xlfn.STDEV.P(Table2[6M Return vs Nifty])</f>
        <v>-1.8134797324676443E-2</v>
      </c>
      <c r="M589">
        <v>-2.2935045742361799</v>
      </c>
      <c r="N589">
        <f>(Table2[[#This Row],[1W Return vs Nifty]]-AVERAGE(Table2[1W Return vs Nifty]))/_xlfn.STDEV.P(Table2[1W Return vs Nifty])</f>
        <v>-1.1206658589893936</v>
      </c>
      <c r="O589">
        <v>890.07</v>
      </c>
      <c r="P589">
        <v>844.56087489818503</v>
      </c>
      <c r="Q589">
        <v>787.35706324503599</v>
      </c>
      <c r="R589">
        <v>55.046561526872203</v>
      </c>
      <c r="S589" s="2">
        <f>(Table2[[#This Row],[Close Price]]-Table2[[#This Row],[20D EMA]])/Table2[[#This Row],[20D EMA]]</f>
        <v>2.5818194074623234E-2</v>
      </c>
      <c r="T589" s="2">
        <f>(Table2[[#This Row],[Close Price]]-Table2[[#This Row],[50D EMA]])/Table2[[#This Row],[50D EMA]]</f>
        <v>8.1094361741622878E-2</v>
      </c>
      <c r="U589" s="2">
        <f>(Table2[[#This Row],[Close Price]]-Table2[[#This Row],[200D EMA]])/Table2[[#This Row],[200D EMA]]</f>
        <v>0.15963905402325279</v>
      </c>
      <c r="V589">
        <v>0.74734209519332395</v>
      </c>
      <c r="W589">
        <v>907.55</v>
      </c>
      <c r="X589">
        <v>923.6</v>
      </c>
      <c r="Y589">
        <v>901.05</v>
      </c>
      <c r="Z589">
        <v>935</v>
      </c>
      <c r="AA589">
        <v>828.05</v>
      </c>
      <c r="AB589">
        <v>953.2</v>
      </c>
      <c r="AC589" s="2">
        <f>(Table2[[#This Row],[Close Price]]/Table2[[#This Row],[Day Low]])-1</f>
        <v>6.0602721613134403E-3</v>
      </c>
      <c r="AD589" s="2">
        <f>(Table2[[#This Row],[Day High]]/Table2[[#This Row],[Close Price]])-1</f>
        <v>1.1554679371337917E-2</v>
      </c>
      <c r="AE589" s="2">
        <f>(Table2[[#This Row],[Close Price]]/Table2[[#This Row],[Current Week Low]])-1</f>
        <v>1.3317795904777663E-2</v>
      </c>
      <c r="AF589" s="2">
        <f>(Table2[[#This Row],[Current Week High]]/Table2[[#This Row],[Close Price]])-1</f>
        <v>2.4040304474015617E-2</v>
      </c>
      <c r="AG589" s="2">
        <f>(Table2[[#This Row],[Close Price]]/Table2[[#This Row],[Current Month Low]])-1</f>
        <v>0.10265080611074207</v>
      </c>
      <c r="AH589" s="2">
        <f>(Table2[[#This Row],[Current Month High]]/Table2[[#This Row],[Close Price]])-1</f>
        <v>4.39734954274138E-2</v>
      </c>
      <c r="AI589">
        <v>4.39734954274138</v>
      </c>
      <c r="AJ589">
        <v>38.983179846259198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0.21</v>
      </c>
      <c r="AM589" t="s">
        <v>10656</v>
      </c>
      <c r="AN589">
        <v>4.2300000000000004</v>
      </c>
      <c r="AO589" t="s">
        <v>10656</v>
      </c>
      <c r="AP589">
        <v>-0.118802313548051</v>
      </c>
      <c r="AQ589">
        <f>(Table2[[#This Row],[Sharpe Ratio]]-AVERAGE(Table2[Sharpe Ratio]))/_xlfn.STDEV.P(Table2[Sharpe Ratio])</f>
        <v>-2.1325500322019235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-3.4716080275442289</v>
      </c>
      <c r="AS589">
        <f>_xlfn.RANK.AVG(Table2[[#This Row],[1Y Return vs Nifty Z-Score]],Table2[1Y Return vs Nifty Z-Score])</f>
        <v>576</v>
      </c>
      <c r="AT589">
        <f>_xlfn.RANK.AVG(Table2[[#This Row],[6M Return vs Nifty Z-Score]],Table2[6M Return vs Nifty Z-Score])</f>
        <v>319</v>
      </c>
      <c r="AU589">
        <f>_xlfn.RANK.AVG(Table2[[#This Row],[Sharpe Ratio Z-Score]],Table2[Sharpe Ratio Z-Score])</f>
        <v>733</v>
      </c>
      <c r="AV589">
        <f>(Table2[[#This Row],[Rank 1Y]]+Table2[[#This Row],[Rank 6M]]+Table2[[#This Row],[Rank Sharpe]])/3</f>
        <v>542.66666666666663</v>
      </c>
    </row>
    <row r="590" spans="1:48" x14ac:dyDescent="0.3">
      <c r="A590" t="s">
        <v>584</v>
      </c>
      <c r="B590" t="s">
        <v>585</v>
      </c>
      <c r="C590" t="s">
        <v>10611</v>
      </c>
      <c r="D590" t="s">
        <v>553</v>
      </c>
      <c r="E590">
        <v>33068.862081749998</v>
      </c>
      <c r="F590">
        <v>4546.95</v>
      </c>
      <c r="G590">
        <v>-14.816287324444</v>
      </c>
      <c r="H590">
        <f>(Table2[[#This Row],[1Y Return vs Nifty]]-AVERAGE(Table2[1Y Return vs Nifty]))/_xlfn.STDEV.P(Table2[1Y Return vs Nifty])</f>
        <v>-0.72500860336545647</v>
      </c>
      <c r="I590">
        <v>3.4328869920398999</v>
      </c>
      <c r="J590">
        <f>(Table2[[#This Row],[1M Return vs Nifty]]-AVERAGE(Table2[1M Return vs Nifty]))/_xlfn.STDEV.P(Table2[1M Return vs Nifty])</f>
        <v>6.659578715755371E-2</v>
      </c>
      <c r="K590">
        <v>-19.056479493063598</v>
      </c>
      <c r="L590">
        <f>(Table2[[#This Row],[6M Return vs Nifty]]-AVERAGE(Table2[6M Return vs Nifty]))/_xlfn.STDEV.P(Table2[6M Return vs Nifty])</f>
        <v>-0.90648047928188713</v>
      </c>
      <c r="M590">
        <v>0.37194591996718501</v>
      </c>
      <c r="N590">
        <f>(Table2[[#This Row],[1W Return vs Nifty]]-AVERAGE(Table2[1W Return vs Nifty]))/_xlfn.STDEV.P(Table2[1W Return vs Nifty])</f>
        <v>-0.53612549842128976</v>
      </c>
      <c r="O590">
        <v>4447.26</v>
      </c>
      <c r="P590">
        <v>4376.4202036414999</v>
      </c>
      <c r="Q590">
        <v>4299.2661065984103</v>
      </c>
      <c r="R590">
        <v>56.330394087792698</v>
      </c>
      <c r="S590" s="2">
        <f>(Table2[[#This Row],[Close Price]]-Table2[[#This Row],[20D EMA]])/Table2[[#This Row],[20D EMA]]</f>
        <v>2.2416049432684302E-2</v>
      </c>
      <c r="T590" s="2">
        <f>(Table2[[#This Row],[Close Price]]-Table2[[#This Row],[50D EMA]])/Table2[[#This Row],[50D EMA]]</f>
        <v>3.8965590236652019E-2</v>
      </c>
      <c r="U590" s="2">
        <f>(Table2[[#This Row],[Close Price]]-Table2[[#This Row],[200D EMA]])/Table2[[#This Row],[200D EMA]]</f>
        <v>5.7610738033044818E-2</v>
      </c>
      <c r="V590">
        <v>0.675788027798782</v>
      </c>
      <c r="W590">
        <v>4500.45</v>
      </c>
      <c r="X590">
        <v>4575.5</v>
      </c>
      <c r="Y590">
        <v>4494.2</v>
      </c>
      <c r="Z590">
        <v>4682.8</v>
      </c>
      <c r="AA590">
        <v>4147.7</v>
      </c>
      <c r="AB590">
        <v>4682.8</v>
      </c>
      <c r="AC590" s="2">
        <f>(Table2[[#This Row],[Close Price]]/Table2[[#This Row],[Day Low]])-1</f>
        <v>1.0332300103323089E-2</v>
      </c>
      <c r="AD590" s="2">
        <f>(Table2[[#This Row],[Day High]]/Table2[[#This Row],[Close Price]])-1</f>
        <v>6.278934230638189E-3</v>
      </c>
      <c r="AE590" s="2">
        <f>(Table2[[#This Row],[Close Price]]/Table2[[#This Row],[Current Week Low]])-1</f>
        <v>1.1737350362689636E-2</v>
      </c>
      <c r="AF590" s="2">
        <f>(Table2[[#This Row],[Current Week High]]/Table2[[#This Row],[Close Price]])-1</f>
        <v>2.987717041093485E-2</v>
      </c>
      <c r="AG590" s="2">
        <f>(Table2[[#This Row],[Close Price]]/Table2[[#This Row],[Current Month Low]])-1</f>
        <v>9.6258167176989762E-2</v>
      </c>
      <c r="AH590" s="2">
        <f>(Table2[[#This Row],[Current Month High]]/Table2[[#This Row],[Close Price]])-1</f>
        <v>2.987717041093485E-2</v>
      </c>
      <c r="AI590">
        <v>15.868879138763299</v>
      </c>
      <c r="AJ590">
        <v>24.2098505750266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0</v>
      </c>
      <c r="AM590" t="s">
        <v>10657</v>
      </c>
      <c r="AN590">
        <v>9.16</v>
      </c>
      <c r="AO590" t="s">
        <v>10656</v>
      </c>
      <c r="AP590">
        <v>3.7287010198755001E-2</v>
      </c>
      <c r="AQ590">
        <f>(Table2[[#This Row],[Sharpe Ratio]]-AVERAGE(Table2[Sharpe Ratio]))/_xlfn.STDEV.P(Table2[Sharpe Ratio])</f>
        <v>-0.33541930800277331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-2.4364381019138528</v>
      </c>
      <c r="AS590">
        <f>_xlfn.RANK.AVG(Table2[[#This Row],[1Y Return vs Nifty Z-Score]],Table2[1Y Return vs Nifty Z-Score])</f>
        <v>584</v>
      </c>
      <c r="AT590">
        <f>_xlfn.RANK.AVG(Table2[[#This Row],[6M Return vs Nifty Z-Score]],Table2[6M Return vs Nifty Z-Score])</f>
        <v>619</v>
      </c>
      <c r="AU590">
        <f>_xlfn.RANK.AVG(Table2[[#This Row],[Sharpe Ratio Z-Score]],Table2[Sharpe Ratio Z-Score])</f>
        <v>431</v>
      </c>
      <c r="AV590">
        <f>(Table2[[#This Row],[Rank 1Y]]+Table2[[#This Row],[Rank 6M]]+Table2[[#This Row],[Rank Sharpe]])/3</f>
        <v>544.66666666666663</v>
      </c>
    </row>
    <row r="591" spans="1:48" x14ac:dyDescent="0.3">
      <c r="A591" t="s">
        <v>2203</v>
      </c>
      <c r="B591" t="s">
        <v>2204</v>
      </c>
      <c r="C591" t="s">
        <v>10613</v>
      </c>
      <c r="D591" t="s">
        <v>266</v>
      </c>
      <c r="E591">
        <v>2623.8283984999998</v>
      </c>
      <c r="F591">
        <v>906.4</v>
      </c>
      <c r="G591">
        <v>-31.663137693046998</v>
      </c>
      <c r="H591">
        <f>(Table2[[#This Row],[1Y Return vs Nifty]]-AVERAGE(Table2[1Y Return vs Nifty]))/_xlfn.STDEV.P(Table2[1Y Return vs Nifty])</f>
        <v>-0.98769555260885944</v>
      </c>
      <c r="I591">
        <v>8.0159949411376399</v>
      </c>
      <c r="J591">
        <f>(Table2[[#This Row],[1M Return vs Nifty]]-AVERAGE(Table2[1M Return vs Nifty]))/_xlfn.STDEV.P(Table2[1M Return vs Nifty])</f>
        <v>0.45972548789401163</v>
      </c>
      <c r="K591">
        <v>2.2390101090971601</v>
      </c>
      <c r="L591">
        <f>(Table2[[#This Row],[6M Return vs Nifty]]-AVERAGE(Table2[6M Return vs Nifty]))/_xlfn.STDEV.P(Table2[6M Return vs Nifty])</f>
        <v>-0.18439779214449381</v>
      </c>
      <c r="M591">
        <v>3.1039085041886101</v>
      </c>
      <c r="N591">
        <f>(Table2[[#This Row],[1W Return vs Nifty]]-AVERAGE(Table2[1W Return vs Nifty]))/_xlfn.STDEV.P(Table2[1W Return vs Nifty])</f>
        <v>6.3001139838276377E-2</v>
      </c>
      <c r="O591">
        <v>899.01</v>
      </c>
      <c r="P591">
        <v>867.07142510810104</v>
      </c>
      <c r="Q591">
        <v>838.72100314946101</v>
      </c>
      <c r="R591">
        <v>52.218464039125699</v>
      </c>
      <c r="S591" s="2">
        <f>(Table2[[#This Row],[Close Price]]-Table2[[#This Row],[20D EMA]])/Table2[[#This Row],[20D EMA]]</f>
        <v>8.2201532797187872E-3</v>
      </c>
      <c r="T591" s="2">
        <f>(Table2[[#This Row],[Close Price]]-Table2[[#This Row],[50D EMA]])/Table2[[#This Row],[50D EMA]]</f>
        <v>4.5357941402573265E-2</v>
      </c>
      <c r="U591" s="2">
        <f>(Table2[[#This Row],[Close Price]]-Table2[[#This Row],[200D EMA]])/Table2[[#This Row],[200D EMA]]</f>
        <v>8.0693098892717835E-2</v>
      </c>
      <c r="V591">
        <v>0.84098178493737197</v>
      </c>
      <c r="W591">
        <v>900.5</v>
      </c>
      <c r="X591">
        <v>917.25</v>
      </c>
      <c r="Y591">
        <v>855.95</v>
      </c>
      <c r="Z591">
        <v>926.95</v>
      </c>
      <c r="AA591">
        <v>841.95</v>
      </c>
      <c r="AB591">
        <v>999</v>
      </c>
      <c r="AC591" s="2">
        <f>(Table2[[#This Row],[Close Price]]/Table2[[#This Row],[Day Low]])-1</f>
        <v>6.5519156024431702E-3</v>
      </c>
      <c r="AD591" s="2">
        <f>(Table2[[#This Row],[Day High]]/Table2[[#This Row],[Close Price]])-1</f>
        <v>1.1970432480141291E-2</v>
      </c>
      <c r="AE591" s="2">
        <f>(Table2[[#This Row],[Close Price]]/Table2[[#This Row],[Current Week Low]])-1</f>
        <v>5.8940358665809933E-2</v>
      </c>
      <c r="AF591" s="2">
        <f>(Table2[[#This Row],[Current Week High]]/Table2[[#This Row],[Close Price]])-1</f>
        <v>2.2672109443954147E-2</v>
      </c>
      <c r="AG591" s="2">
        <f>(Table2[[#This Row],[Close Price]]/Table2[[#This Row],[Current Month Low]])-1</f>
        <v>7.6548488627590672E-2</v>
      </c>
      <c r="AH591" s="2">
        <f>(Table2[[#This Row],[Current Month High]]/Table2[[#This Row],[Close Price]])-1</f>
        <v>0.10216240070608995</v>
      </c>
      <c r="AI591">
        <v>10.216240070608899</v>
      </c>
      <c r="AJ591">
        <v>37.063360048389498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0.14000000000000001</v>
      </c>
      <c r="AM591" t="s">
        <v>10656</v>
      </c>
      <c r="AN591">
        <v>0.68</v>
      </c>
      <c r="AO591" t="s">
        <v>10656</v>
      </c>
      <c r="AP591">
        <v>-6.4173022720110003E-3</v>
      </c>
      <c r="AQ591">
        <f>(Table2[[#This Row],[Sharpe Ratio]]-AVERAGE(Table2[Sharpe Ratio]))/_xlfn.STDEV.P(Table2[Sharpe Ratio])</f>
        <v>-0.83860787231879264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-1.4879745893398577</v>
      </c>
      <c r="AS591">
        <f>_xlfn.RANK.AVG(Table2[[#This Row],[1Y Return vs Nifty Z-Score]],Table2[1Y Return vs Nifty Z-Score])</f>
        <v>667</v>
      </c>
      <c r="AT591">
        <f>_xlfn.RANK.AVG(Table2[[#This Row],[6M Return vs Nifty Z-Score]],Table2[6M Return vs Nifty Z-Score])</f>
        <v>377</v>
      </c>
      <c r="AU591">
        <f>_xlfn.RANK.AVG(Table2[[#This Row],[Sharpe Ratio Z-Score]],Table2[Sharpe Ratio Z-Score])</f>
        <v>590</v>
      </c>
      <c r="AV591">
        <f>(Table2[[#This Row],[Rank 1Y]]+Table2[[#This Row],[Rank 6M]]+Table2[[#This Row],[Rank Sharpe]])/3</f>
        <v>544.66666666666663</v>
      </c>
    </row>
    <row r="592" spans="1:48" x14ac:dyDescent="0.3">
      <c r="A592" t="s">
        <v>346</v>
      </c>
      <c r="B592" t="s">
        <v>347</v>
      </c>
      <c r="C592" t="s">
        <v>10624</v>
      </c>
      <c r="D592" t="s">
        <v>166</v>
      </c>
      <c r="E592">
        <v>75087.372420750005</v>
      </c>
      <c r="F592">
        <v>2490.65</v>
      </c>
      <c r="G592">
        <v>-19.881813471100301</v>
      </c>
      <c r="H592">
        <f>(Table2[[#This Row],[1Y Return vs Nifty]]-AVERAGE(Table2[1Y Return vs Nifty]))/_xlfn.STDEV.P(Table2[1Y Return vs Nifty])</f>
        <v>-0.80399355192638888</v>
      </c>
      <c r="I592">
        <v>6.2483668426834598</v>
      </c>
      <c r="J592">
        <f>(Table2[[#This Row],[1M Return vs Nifty]]-AVERAGE(Table2[1M Return vs Nifty]))/_xlfn.STDEV.P(Table2[1M Return vs Nifty])</f>
        <v>0.30810193613031167</v>
      </c>
      <c r="K592">
        <v>-7.3573084736857597</v>
      </c>
      <c r="L592">
        <f>(Table2[[#This Row],[6M Return vs Nifty]]-AVERAGE(Table2[6M Return vs Nifty]))/_xlfn.STDEV.P(Table2[6M Return vs Nifty])</f>
        <v>-0.50978761122521143</v>
      </c>
      <c r="M592">
        <v>0.27024376882481299</v>
      </c>
      <c r="N592">
        <f>(Table2[[#This Row],[1W Return vs Nifty]]-AVERAGE(Table2[1W Return vs Nifty]))/_xlfn.STDEV.P(Table2[1W Return vs Nifty])</f>
        <v>-0.55842904982042452</v>
      </c>
      <c r="O592">
        <v>2495.5</v>
      </c>
      <c r="P592">
        <v>2460.6283709189702</v>
      </c>
      <c r="Q592">
        <v>2412.0831085259701</v>
      </c>
      <c r="R592">
        <v>57.879842239225198</v>
      </c>
      <c r="S592" s="2">
        <f>(Table2[[#This Row],[Close Price]]-Table2[[#This Row],[20D EMA]])/Table2[[#This Row],[20D EMA]]</f>
        <v>-1.9434982969344457E-3</v>
      </c>
      <c r="T592" s="2">
        <f>(Table2[[#This Row],[Close Price]]-Table2[[#This Row],[50D EMA]])/Table2[[#This Row],[50D EMA]]</f>
        <v>1.2200797745747257E-2</v>
      </c>
      <c r="U592" s="2">
        <f>(Table2[[#This Row],[Close Price]]-Table2[[#This Row],[200D EMA]])/Table2[[#This Row],[200D EMA]]</f>
        <v>3.257221577329579E-2</v>
      </c>
      <c r="V592">
        <v>0.65760116566784199</v>
      </c>
      <c r="W592">
        <v>2480.5</v>
      </c>
      <c r="X592">
        <v>2559</v>
      </c>
      <c r="Y592">
        <v>2451.6</v>
      </c>
      <c r="Z592">
        <v>2566</v>
      </c>
      <c r="AA592">
        <v>2418</v>
      </c>
      <c r="AB592">
        <v>2653.55</v>
      </c>
      <c r="AC592" s="2">
        <f>(Table2[[#This Row],[Close Price]]/Table2[[#This Row],[Day Low]])-1</f>
        <v>4.0919169522273258E-3</v>
      </c>
      <c r="AD592" s="2">
        <f>(Table2[[#This Row],[Day High]]/Table2[[#This Row],[Close Price]])-1</f>
        <v>2.7442635456607745E-2</v>
      </c>
      <c r="AE592" s="2">
        <f>(Table2[[#This Row],[Close Price]]/Table2[[#This Row],[Current Week Low]])-1</f>
        <v>1.5928373307227961E-2</v>
      </c>
      <c r="AF592" s="2">
        <f>(Table2[[#This Row],[Current Week High]]/Table2[[#This Row],[Close Price]])-1</f>
        <v>3.0253146768915773E-2</v>
      </c>
      <c r="AG592" s="2">
        <f>(Table2[[#This Row],[Close Price]]/Table2[[#This Row],[Current Month Low]])-1</f>
        <v>3.0045492142266372E-2</v>
      </c>
      <c r="AH592" s="2">
        <f>(Table2[[#This Row],[Current Month High]]/Table2[[#This Row],[Close Price]])-1</f>
        <v>6.5404613253568389E-2</v>
      </c>
      <c r="AI592">
        <v>8.1625278541745896</v>
      </c>
      <c r="AJ592">
        <v>19.613398967462999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0.01</v>
      </c>
      <c r="AM592" t="s">
        <v>10656</v>
      </c>
      <c r="AN592">
        <v>7.0000000000000007E-2</v>
      </c>
      <c r="AO592" t="s">
        <v>10656</v>
      </c>
      <c r="AP592">
        <v>1.0813464974459999E-3</v>
      </c>
      <c r="AQ592">
        <f>(Table2[[#This Row],[Sharpe Ratio]]-AVERAGE(Table2[Sharpe Ratio]))/_xlfn.STDEV.P(Table2[Sharpe Ratio])</f>
        <v>-0.75227235769109813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-2.3163806345328113</v>
      </c>
      <c r="AS592">
        <f>_xlfn.RANK.AVG(Table2[[#This Row],[1Y Return vs Nifty Z-Score]],Table2[1Y Return vs Nifty Z-Score])</f>
        <v>608</v>
      </c>
      <c r="AT592">
        <f>_xlfn.RANK.AVG(Table2[[#This Row],[6M Return vs Nifty Z-Score]],Table2[6M Return vs Nifty Z-Score])</f>
        <v>497</v>
      </c>
      <c r="AU592">
        <f>_xlfn.RANK.AVG(Table2[[#This Row],[Sharpe Ratio Z-Score]],Table2[Sharpe Ratio Z-Score])</f>
        <v>530</v>
      </c>
      <c r="AV592">
        <f>(Table2[[#This Row],[Rank 1Y]]+Table2[[#This Row],[Rank 6M]]+Table2[[#This Row],[Rank Sharpe]])/3</f>
        <v>545</v>
      </c>
    </row>
    <row r="593" spans="1:48" x14ac:dyDescent="0.3">
      <c r="A593" t="s">
        <v>1878</v>
      </c>
      <c r="B593" t="s">
        <v>1879</v>
      </c>
      <c r="C593" t="s">
        <v>10622</v>
      </c>
      <c r="D593" t="s">
        <v>497</v>
      </c>
      <c r="E593">
        <v>3852.8565099299999</v>
      </c>
      <c r="F593">
        <v>340.3</v>
      </c>
      <c r="G593">
        <v>-11.422304584968501</v>
      </c>
      <c r="H593">
        <f>(Table2[[#This Row],[1Y Return vs Nifty]]-AVERAGE(Table2[1Y Return vs Nifty]))/_xlfn.STDEV.P(Table2[1Y Return vs Nifty])</f>
        <v>-0.6720874369687303</v>
      </c>
      <c r="I593">
        <v>-13.957834392122599</v>
      </c>
      <c r="J593">
        <f>(Table2[[#This Row],[1M Return vs Nifty]]-AVERAGE(Table2[1M Return vs Nifty]))/_xlfn.STDEV.P(Table2[1M Return vs Nifty])</f>
        <v>-1.4251450073600316</v>
      </c>
      <c r="K593">
        <v>-10.0637296658489</v>
      </c>
      <c r="L593">
        <f>(Table2[[#This Row],[6M Return vs Nifty]]-AVERAGE(Table2[6M Return vs Nifty]))/_xlfn.STDEV.P(Table2[6M Return vs Nifty])</f>
        <v>-0.6015563342492859</v>
      </c>
      <c r="M593">
        <v>4.9552040732287397</v>
      </c>
      <c r="N593">
        <f>(Table2[[#This Row],[1W Return vs Nifty]]-AVERAGE(Table2[1W Return vs Nifty]))/_xlfn.STDEV.P(Table2[1W Return vs Nifty])</f>
        <v>0.46899516666347901</v>
      </c>
      <c r="O593">
        <v>356.34</v>
      </c>
      <c r="P593">
        <v>361.365073653433</v>
      </c>
      <c r="Q593">
        <v>332.607233652052</v>
      </c>
      <c r="R593">
        <v>44.7679391047892</v>
      </c>
      <c r="S593" s="2">
        <f>(Table2[[#This Row],[Close Price]]-Table2[[#This Row],[20D EMA]])/Table2[[#This Row],[20D EMA]]</f>
        <v>-4.5013189650333851E-2</v>
      </c>
      <c r="T593" s="2">
        <f>(Table2[[#This Row],[Close Price]]-Table2[[#This Row],[50D EMA]])/Table2[[#This Row],[50D EMA]]</f>
        <v>-5.8293053726701433E-2</v>
      </c>
      <c r="U593" s="2">
        <f>(Table2[[#This Row],[Close Price]]-Table2[[#This Row],[200D EMA]])/Table2[[#This Row],[200D EMA]]</f>
        <v>2.3128680225865401E-2</v>
      </c>
      <c r="V593">
        <v>0.51038887125278698</v>
      </c>
      <c r="W593">
        <v>335</v>
      </c>
      <c r="X593">
        <v>348.9</v>
      </c>
      <c r="Y593">
        <v>321.89999999999998</v>
      </c>
      <c r="Z593">
        <v>354.85</v>
      </c>
      <c r="AA593">
        <v>314.25</v>
      </c>
      <c r="AB593">
        <v>388</v>
      </c>
      <c r="AC593" s="2">
        <f>(Table2[[#This Row],[Close Price]]/Table2[[#This Row],[Day Low]])-1</f>
        <v>1.582089552238819E-2</v>
      </c>
      <c r="AD593" s="2">
        <f>(Table2[[#This Row],[Day High]]/Table2[[#This Row],[Close Price]])-1</f>
        <v>2.5271818983249927E-2</v>
      </c>
      <c r="AE593" s="2">
        <f>(Table2[[#This Row],[Close Price]]/Table2[[#This Row],[Current Week Low]])-1</f>
        <v>5.7160608884746944E-2</v>
      </c>
      <c r="AF593" s="2">
        <f>(Table2[[#This Row],[Current Week High]]/Table2[[#This Row],[Close Price]])-1</f>
        <v>4.2756391419335849E-2</v>
      </c>
      <c r="AG593" s="2">
        <f>(Table2[[#This Row],[Close Price]]/Table2[[#This Row],[Current Month Low]])-1</f>
        <v>8.2895783611774077E-2</v>
      </c>
      <c r="AH593" s="2">
        <f>(Table2[[#This Row],[Current Month High]]/Table2[[#This Row],[Close Price]])-1</f>
        <v>0.14017043784895677</v>
      </c>
      <c r="AI593">
        <v>32.794593006170999</v>
      </c>
      <c r="AJ593">
        <v>44.6238844028899</v>
      </c>
      <c r="AK593" t="str">
        <f>IF(AND(Table2[[#This Row],[20D EMA]]&gt;Table2[[#This Row],[50D EMA]],Table2[[#This Row],[50D EMA]]&gt;Table2[[#This Row],[200D EMA]]),"Uptrend","Downtrend/NoTrend")</f>
        <v>Downtrend/NoTrend</v>
      </c>
      <c r="AL593">
        <v>0.1</v>
      </c>
      <c r="AM593" t="s">
        <v>10656</v>
      </c>
      <c r="AN593">
        <v>-1.66</v>
      </c>
      <c r="AO593" t="s">
        <v>10655</v>
      </c>
      <c r="AQ593">
        <f>(Table2[[#This Row],[Sharpe Ratio]]-AVERAGE(Table2[Sharpe Ratio]))/_xlfn.STDEV.P(Table2[Sharpe Ratio])</f>
        <v>-0.76472241492382476</v>
      </c>
      <c r="AR5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3">
        <f>_xlfn.RANK.AVG(Table2[[#This Row],[1Y Return vs Nifty Z-Score]],Table2[1Y Return vs Nifty Z-Score])</f>
        <v>561</v>
      </c>
      <c r="AT593">
        <f>_xlfn.RANK.AVG(Table2[[#This Row],[6M Return vs Nifty Z-Score]],Table2[6M Return vs Nifty Z-Score])</f>
        <v>521</v>
      </c>
      <c r="AU593">
        <f>_xlfn.RANK.AVG(Table2[[#This Row],[Sharpe Ratio Z-Score]],Table2[Sharpe Ratio Z-Score])</f>
        <v>557.5</v>
      </c>
      <c r="AV593">
        <f>(Table2[[#This Row],[Rank 1Y]]+Table2[[#This Row],[Rank 6M]]+Table2[[#This Row],[Rank Sharpe]])/3</f>
        <v>546.5</v>
      </c>
    </row>
    <row r="594" spans="1:48" x14ac:dyDescent="0.3">
      <c r="A594" t="s">
        <v>907</v>
      </c>
      <c r="B594" t="s">
        <v>908</v>
      </c>
      <c r="C594" t="s">
        <v>10610</v>
      </c>
      <c r="D594" t="s">
        <v>21</v>
      </c>
      <c r="E594">
        <v>16621.23367926</v>
      </c>
      <c r="F594">
        <v>601.25</v>
      </c>
      <c r="G594">
        <v>1.45575179068626</v>
      </c>
      <c r="H594">
        <f>(Table2[[#This Row],[1Y Return vs Nifty]]-AVERAGE(Table2[1Y Return vs Nifty]))/_xlfn.STDEV.P(Table2[1Y Return vs Nifty])</f>
        <v>-0.47128448166915021</v>
      </c>
      <c r="I594">
        <v>-16.7854386412933</v>
      </c>
      <c r="J594">
        <f>(Table2[[#This Row],[1M Return vs Nifty]]-AVERAGE(Table2[1M Return vs Nifty]))/_xlfn.STDEV.P(Table2[1M Return vs Nifty])</f>
        <v>-1.6676911626380135</v>
      </c>
      <c r="K594">
        <v>-37.537409150307802</v>
      </c>
      <c r="L594">
        <f>(Table2[[#This Row],[6M Return vs Nifty]]-AVERAGE(Table2[6M Return vs Nifty]))/_xlfn.STDEV.P(Table2[6M Return vs Nifty])</f>
        <v>-1.5331276988107589</v>
      </c>
      <c r="M594">
        <v>3.2224942941546799</v>
      </c>
      <c r="N594">
        <f>(Table2[[#This Row],[1W Return vs Nifty]]-AVERAGE(Table2[1W Return vs Nifty]))/_xlfn.STDEV.P(Table2[1W Return vs Nifty])</f>
        <v>8.9007317996815882E-2</v>
      </c>
      <c r="O594">
        <v>618.59</v>
      </c>
      <c r="P594">
        <v>647.47161182489594</v>
      </c>
      <c r="Q594">
        <v>646.16437754910896</v>
      </c>
      <c r="R594">
        <v>45.242806016224598</v>
      </c>
      <c r="S594" s="2">
        <f>(Table2[[#This Row],[Close Price]]-Table2[[#This Row],[20D EMA]])/Table2[[#This Row],[20D EMA]]</f>
        <v>-2.8031490971402756E-2</v>
      </c>
      <c r="T594" s="2">
        <f>(Table2[[#This Row],[Close Price]]-Table2[[#This Row],[50D EMA]])/Table2[[#This Row],[50D EMA]]</f>
        <v>-7.1387858526523712E-2</v>
      </c>
      <c r="U594" s="2">
        <f>(Table2[[#This Row],[Close Price]]-Table2[[#This Row],[200D EMA]])/Table2[[#This Row],[200D EMA]]</f>
        <v>-6.950921330493097E-2</v>
      </c>
      <c r="V594">
        <v>1.18800627048507</v>
      </c>
      <c r="W594">
        <v>591.20000000000005</v>
      </c>
      <c r="X594">
        <v>607.5</v>
      </c>
      <c r="Y594">
        <v>591.20000000000005</v>
      </c>
      <c r="Z594">
        <v>637.79999999999995</v>
      </c>
      <c r="AA594">
        <v>550.85</v>
      </c>
      <c r="AB594">
        <v>675.5</v>
      </c>
      <c r="AC594" s="2">
        <f>(Table2[[#This Row],[Close Price]]/Table2[[#This Row],[Day Low]])-1</f>
        <v>1.6999323410013423E-2</v>
      </c>
      <c r="AD594" s="2">
        <f>(Table2[[#This Row],[Day High]]/Table2[[#This Row],[Close Price]])-1</f>
        <v>1.039501039501034E-2</v>
      </c>
      <c r="AE594" s="2">
        <f>(Table2[[#This Row],[Close Price]]/Table2[[#This Row],[Current Week Low]])-1</f>
        <v>1.6999323410013423E-2</v>
      </c>
      <c r="AF594" s="2">
        <f>(Table2[[#This Row],[Current Week High]]/Table2[[#This Row],[Close Price]])-1</f>
        <v>6.0790020790020716E-2</v>
      </c>
      <c r="AG594" s="2">
        <f>(Table2[[#This Row],[Close Price]]/Table2[[#This Row],[Current Month Low]])-1</f>
        <v>9.1494962330943119E-2</v>
      </c>
      <c r="AH594" s="2">
        <f>(Table2[[#This Row],[Current Month High]]/Table2[[#This Row],[Close Price]])-1</f>
        <v>0.12349272349272344</v>
      </c>
      <c r="AI594">
        <v>43.343035343035297</v>
      </c>
      <c r="AJ594">
        <v>29.537864914359499</v>
      </c>
      <c r="AK594" t="str">
        <f>IF(AND(Table2[[#This Row],[20D EMA]]&gt;Table2[[#This Row],[50D EMA]],Table2[[#This Row],[50D EMA]]&gt;Table2[[#This Row],[200D EMA]]),"Uptrend","Downtrend/NoTrend")</f>
        <v>Downtrend/NoTrend</v>
      </c>
      <c r="AL594">
        <v>-0.21</v>
      </c>
      <c r="AM594" t="s">
        <v>10655</v>
      </c>
      <c r="AN594">
        <v>4.3499999999999996</v>
      </c>
      <c r="AO594" t="s">
        <v>10656</v>
      </c>
      <c r="AP594">
        <v>2.8957364256320998E-2</v>
      </c>
      <c r="AQ594">
        <f>(Table2[[#This Row],[Sharpe Ratio]]-AVERAGE(Table2[Sharpe Ratio]))/_xlfn.STDEV.P(Table2[Sharpe Ratio])</f>
        <v>-0.43132248885792934</v>
      </c>
      <c r="AR5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4">
        <f>_xlfn.RANK.AVG(Table2[[#This Row],[1Y Return vs Nifty Z-Score]],Table2[1Y Return vs Nifty Z-Score])</f>
        <v>463</v>
      </c>
      <c r="AT594">
        <f>_xlfn.RANK.AVG(Table2[[#This Row],[6M Return vs Nifty Z-Score]],Table2[6M Return vs Nifty Z-Score])</f>
        <v>722</v>
      </c>
      <c r="AU594">
        <f>_xlfn.RANK.AVG(Table2[[#This Row],[Sharpe Ratio Z-Score]],Table2[Sharpe Ratio Z-Score])</f>
        <v>455</v>
      </c>
      <c r="AV594">
        <f>(Table2[[#This Row],[Rank 1Y]]+Table2[[#This Row],[Rank 6M]]+Table2[[#This Row],[Rank Sharpe]])/3</f>
        <v>546.66666666666663</v>
      </c>
    </row>
    <row r="595" spans="1:48" x14ac:dyDescent="0.3">
      <c r="A595" t="s">
        <v>1655</v>
      </c>
      <c r="B595" t="s">
        <v>1656</v>
      </c>
      <c r="C595" t="s">
        <v>6589</v>
      </c>
      <c r="D595" t="s">
        <v>80</v>
      </c>
      <c r="E595">
        <v>5221.3928057559997</v>
      </c>
      <c r="F595">
        <v>231.67</v>
      </c>
      <c r="G595">
        <v>-3.5115633143732401</v>
      </c>
      <c r="H595">
        <f>(Table2[[#This Row],[1Y Return vs Nifty]]-AVERAGE(Table2[1Y Return vs Nifty]))/_xlfn.STDEV.P(Table2[1Y Return vs Nifty])</f>
        <v>-0.54873806036956785</v>
      </c>
      <c r="I595">
        <v>0.36550960757723999</v>
      </c>
      <c r="J595">
        <f>(Table2[[#This Row],[1M Return vs Nifty]]-AVERAGE(Table2[1M Return vs Nifty]))/_xlfn.STDEV.P(Table2[1M Return vs Nifty])</f>
        <v>-0.19651762116549948</v>
      </c>
      <c r="K595">
        <v>-2.7308842874465902</v>
      </c>
      <c r="L595">
        <f>(Table2[[#This Row],[6M Return vs Nifty]]-AVERAGE(Table2[6M Return vs Nifty]))/_xlfn.STDEV.P(Table2[6M Return vs Nifty])</f>
        <v>-0.35291585712860474</v>
      </c>
      <c r="M595">
        <v>4.0609552568015896</v>
      </c>
      <c r="N595">
        <f>(Table2[[#This Row],[1W Return vs Nifty]]-AVERAGE(Table2[1W Return vs Nifty]))/_xlfn.STDEV.P(Table2[1W Return vs Nifty])</f>
        <v>0.27288403020504126</v>
      </c>
      <c r="O595">
        <v>225.5</v>
      </c>
      <c r="P595">
        <v>222.79538971271199</v>
      </c>
      <c r="Q595">
        <v>210.83849183848099</v>
      </c>
      <c r="R595">
        <v>65.756157877831399</v>
      </c>
      <c r="S595" s="2">
        <f>(Table2[[#This Row],[Close Price]]-Table2[[#This Row],[20D EMA]])/Table2[[#This Row],[20D EMA]]</f>
        <v>2.7361419068736088E-2</v>
      </c>
      <c r="T595" s="2">
        <f>(Table2[[#This Row],[Close Price]]-Table2[[#This Row],[50D EMA]])/Table2[[#This Row],[50D EMA]]</f>
        <v>3.9833006862177618E-2</v>
      </c>
      <c r="U595" s="2">
        <f>(Table2[[#This Row],[Close Price]]-Table2[[#This Row],[200D EMA]])/Table2[[#This Row],[200D EMA]]</f>
        <v>9.8803154869261653E-2</v>
      </c>
      <c r="V595">
        <v>0.66934054113519603</v>
      </c>
      <c r="W595">
        <v>230</v>
      </c>
      <c r="X595">
        <v>232.87</v>
      </c>
      <c r="Y595">
        <v>220.01</v>
      </c>
      <c r="Z595">
        <v>233.69</v>
      </c>
      <c r="AA595">
        <v>216.46</v>
      </c>
      <c r="AB595">
        <v>233.69</v>
      </c>
      <c r="AC595" s="2">
        <f>(Table2[[#This Row],[Close Price]]/Table2[[#This Row],[Day Low]])-1</f>
        <v>7.2608695652174315E-3</v>
      </c>
      <c r="AD595" s="2">
        <f>(Table2[[#This Row],[Day High]]/Table2[[#This Row],[Close Price]])-1</f>
        <v>5.1797815858765084E-3</v>
      </c>
      <c r="AE595" s="2">
        <f>(Table2[[#This Row],[Close Price]]/Table2[[#This Row],[Current Week Low]])-1</f>
        <v>5.2997591018590029E-2</v>
      </c>
      <c r="AF595" s="2">
        <f>(Table2[[#This Row],[Current Week High]]/Table2[[#This Row],[Close Price]])-1</f>
        <v>8.7192990028921447E-3</v>
      </c>
      <c r="AG595" s="2">
        <f>(Table2[[#This Row],[Close Price]]/Table2[[#This Row],[Current Month Low]])-1</f>
        <v>7.0267023930518313E-2</v>
      </c>
      <c r="AH595" s="2">
        <f>(Table2[[#This Row],[Current Month High]]/Table2[[#This Row],[Close Price]])-1</f>
        <v>8.7192990028921447E-3</v>
      </c>
      <c r="AI595">
        <v>6.61717097595717</v>
      </c>
      <c r="AJ595">
        <v>31.518592108998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0.03</v>
      </c>
      <c r="AM595" t="s">
        <v>10656</v>
      </c>
      <c r="AN595">
        <v>5.88</v>
      </c>
      <c r="AO595" t="s">
        <v>10656</v>
      </c>
      <c r="AP595">
        <v>-8.2944999456602997E-2</v>
      </c>
      <c r="AQ595">
        <f>(Table2[[#This Row],[Sharpe Ratio]]-AVERAGE(Table2[Sharpe Ratio]))/_xlfn.STDEV.P(Table2[Sharpe Ratio])</f>
        <v>-1.7197076974787011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-2.5449952059373322</v>
      </c>
      <c r="AS595">
        <f>_xlfn.RANK.AVG(Table2[[#This Row],[1Y Return vs Nifty Z-Score]],Table2[1Y Return vs Nifty Z-Score])</f>
        <v>495</v>
      </c>
      <c r="AT595">
        <f>_xlfn.RANK.AVG(Table2[[#This Row],[6M Return vs Nifty Z-Score]],Table2[6M Return vs Nifty Z-Score])</f>
        <v>436</v>
      </c>
      <c r="AU595">
        <f>_xlfn.RANK.AVG(Table2[[#This Row],[Sharpe Ratio Z-Score]],Table2[Sharpe Ratio Z-Score])</f>
        <v>711</v>
      </c>
      <c r="AV595">
        <f>(Table2[[#This Row],[Rank 1Y]]+Table2[[#This Row],[Rank 6M]]+Table2[[#This Row],[Rank Sharpe]])/3</f>
        <v>547.33333333333337</v>
      </c>
    </row>
    <row r="596" spans="1:48" x14ac:dyDescent="0.3">
      <c r="A596" t="s">
        <v>1681</v>
      </c>
      <c r="B596" t="s">
        <v>1682</v>
      </c>
      <c r="C596" t="s">
        <v>10620</v>
      </c>
      <c r="D596" t="s">
        <v>397</v>
      </c>
      <c r="E596">
        <v>5062.3913463519903</v>
      </c>
      <c r="F596">
        <v>100.48</v>
      </c>
      <c r="G596">
        <v>-10.8276230366993</v>
      </c>
      <c r="H596">
        <f>(Table2[[#This Row],[1Y Return vs Nifty]]-AVERAGE(Table2[1Y Return vs Nifty]))/_xlfn.STDEV.P(Table2[1Y Return vs Nifty])</f>
        <v>-0.66281477897817132</v>
      </c>
      <c r="I596">
        <v>-8.4686160399357995</v>
      </c>
      <c r="J596">
        <f>(Table2[[#This Row],[1M Return vs Nifty]]-AVERAGE(Table2[1M Return vs Nifty]))/_xlfn.STDEV.P(Table2[1M Return vs Nifty])</f>
        <v>-0.9542909947467999</v>
      </c>
      <c r="K596">
        <v>-19.058333820765402</v>
      </c>
      <c r="L596">
        <f>(Table2[[#This Row],[6M Return vs Nifty]]-AVERAGE(Table2[6M Return vs Nifty]))/_xlfn.STDEV.P(Table2[6M Return vs Nifty])</f>
        <v>-0.9065433554098733</v>
      </c>
      <c r="M596">
        <v>2.5561296561136202</v>
      </c>
      <c r="N596">
        <f>(Table2[[#This Row],[1W Return vs Nifty]]-AVERAGE(Table2[1W Return vs Nifty]))/_xlfn.STDEV.P(Table2[1W Return vs Nifty])</f>
        <v>-5.7128213928256254E-2</v>
      </c>
      <c r="O596">
        <v>102.94</v>
      </c>
      <c r="P596">
        <v>104.39421684454101</v>
      </c>
      <c r="Q596">
        <v>101.20739909658199</v>
      </c>
      <c r="R596">
        <v>44.545950079340997</v>
      </c>
      <c r="S596" s="2">
        <f>(Table2[[#This Row],[Close Price]]-Table2[[#This Row],[20D EMA]])/Table2[[#This Row],[20D EMA]]</f>
        <v>-2.3897415970468173E-2</v>
      </c>
      <c r="T596" s="2">
        <f>(Table2[[#This Row],[Close Price]]-Table2[[#This Row],[50D EMA]])/Table2[[#This Row],[50D EMA]]</f>
        <v>-3.7494575493294532E-2</v>
      </c>
      <c r="U596" s="2">
        <f>(Table2[[#This Row],[Close Price]]-Table2[[#This Row],[200D EMA]])/Table2[[#This Row],[200D EMA]]</f>
        <v>-7.1872126255100701E-3</v>
      </c>
      <c r="V596">
        <v>0.73216259850689602</v>
      </c>
      <c r="W596">
        <v>100.2</v>
      </c>
      <c r="X596">
        <v>102.1</v>
      </c>
      <c r="Y596">
        <v>99.77</v>
      </c>
      <c r="Z596">
        <v>102.95</v>
      </c>
      <c r="AA596">
        <v>95.4</v>
      </c>
      <c r="AB596">
        <v>111.46</v>
      </c>
      <c r="AC596" s="2">
        <f>(Table2[[#This Row],[Close Price]]/Table2[[#This Row],[Day Low]])-1</f>
        <v>2.7944111776447844E-3</v>
      </c>
      <c r="AD596" s="2">
        <f>(Table2[[#This Row],[Day High]]/Table2[[#This Row],[Close Price]])-1</f>
        <v>1.6122611464967962E-2</v>
      </c>
      <c r="AE596" s="2">
        <f>(Table2[[#This Row],[Close Price]]/Table2[[#This Row],[Current Week Low]])-1</f>
        <v>7.1163676455849867E-3</v>
      </c>
      <c r="AF596" s="2">
        <f>(Table2[[#This Row],[Current Week High]]/Table2[[#This Row],[Close Price]])-1</f>
        <v>2.4582006369426646E-2</v>
      </c>
      <c r="AG596" s="2">
        <f>(Table2[[#This Row],[Close Price]]/Table2[[#This Row],[Current Month Low]])-1</f>
        <v>5.3249475890985387E-2</v>
      </c>
      <c r="AH596" s="2">
        <f>(Table2[[#This Row],[Current Month High]]/Table2[[#This Row],[Close Price]])-1</f>
        <v>0.10927547770700619</v>
      </c>
      <c r="AI596">
        <v>20.9693471337579</v>
      </c>
      <c r="AJ596">
        <v>24.3564356435643</v>
      </c>
      <c r="AK596" t="str">
        <f>IF(AND(Table2[[#This Row],[20D EMA]]&gt;Table2[[#This Row],[50D EMA]],Table2[[#This Row],[50D EMA]]&gt;Table2[[#This Row],[200D EMA]]),"Uptrend","Downtrend/NoTrend")</f>
        <v>Downtrend/NoTrend</v>
      </c>
      <c r="AL596">
        <v>-0.01</v>
      </c>
      <c r="AM596" t="s">
        <v>10655</v>
      </c>
      <c r="AN596">
        <v>-1.25</v>
      </c>
      <c r="AO596" t="s">
        <v>10655</v>
      </c>
      <c r="AP596">
        <v>2.1937578506191002E-2</v>
      </c>
      <c r="AQ596">
        <f>(Table2[[#This Row],[Sharpe Ratio]]-AVERAGE(Table2[Sharpe Ratio]))/_xlfn.STDEV.P(Table2[Sharpe Ratio])</f>
        <v>-0.5121446254783536</v>
      </c>
      <c r="AR5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6">
        <f>_xlfn.RANK.AVG(Table2[[#This Row],[1Y Return vs Nifty Z-Score]],Table2[1Y Return vs Nifty Z-Score])</f>
        <v>552</v>
      </c>
      <c r="AT596">
        <f>_xlfn.RANK.AVG(Table2[[#This Row],[6M Return vs Nifty Z-Score]],Table2[6M Return vs Nifty Z-Score])</f>
        <v>620</v>
      </c>
      <c r="AU596">
        <f>_xlfn.RANK.AVG(Table2[[#This Row],[Sharpe Ratio Z-Score]],Table2[Sharpe Ratio Z-Score])</f>
        <v>473</v>
      </c>
      <c r="AV596">
        <f>(Table2[[#This Row],[Rank 1Y]]+Table2[[#This Row],[Rank 6M]]+Table2[[#This Row],[Rank Sharpe]])/3</f>
        <v>548.33333333333337</v>
      </c>
    </row>
    <row r="597" spans="1:48" x14ac:dyDescent="0.3">
      <c r="A597" t="s">
        <v>533</v>
      </c>
      <c r="B597" t="s">
        <v>534</v>
      </c>
      <c r="C597" t="s">
        <v>10622</v>
      </c>
      <c r="D597" t="s">
        <v>444</v>
      </c>
      <c r="E597">
        <v>39329.393587259998</v>
      </c>
      <c r="F597">
        <v>1422.6</v>
      </c>
      <c r="G597">
        <v>-38.184692703210203</v>
      </c>
      <c r="H597">
        <f>(Table2[[#This Row],[1Y Return vs Nifty]]-AVERAGE(Table2[1Y Return vs Nifty]))/_xlfn.STDEV.P(Table2[1Y Return vs Nifty])</f>
        <v>-1.0893838416635011</v>
      </c>
      <c r="I597">
        <v>-6.3459923156437004</v>
      </c>
      <c r="J597">
        <f>(Table2[[#This Row],[1M Return vs Nifty]]-AVERAGE(Table2[1M Return vs Nifty]))/_xlfn.STDEV.P(Table2[1M Return vs Nifty])</f>
        <v>-0.77221663848570898</v>
      </c>
      <c r="K597">
        <v>-13.590942938472899</v>
      </c>
      <c r="L597">
        <f>(Table2[[#This Row],[6M Return vs Nifty]]-AVERAGE(Table2[6M Return vs Nifty]))/_xlfn.STDEV.P(Table2[6M Return vs Nifty])</f>
        <v>-0.72115629112205915</v>
      </c>
      <c r="M597">
        <v>-1.4936633809326101</v>
      </c>
      <c r="N597">
        <f>(Table2[[#This Row],[1W Return vs Nifty]]-AVERAGE(Table2[1W Return vs Nifty]))/_xlfn.STDEV.P(Table2[1W Return vs Nifty])</f>
        <v>-0.94525856459482016</v>
      </c>
      <c r="O597">
        <v>1428</v>
      </c>
      <c r="P597">
        <v>1481.7985043728199</v>
      </c>
      <c r="Q597">
        <v>1512.14373538421</v>
      </c>
      <c r="R597">
        <v>51.821488139103401</v>
      </c>
      <c r="S597" s="2">
        <f>(Table2[[#This Row],[Close Price]]-Table2[[#This Row],[20D EMA]])/Table2[[#This Row],[20D EMA]]</f>
        <v>-3.7815126050420806E-3</v>
      </c>
      <c r="T597" s="2">
        <f>(Table2[[#This Row],[Close Price]]-Table2[[#This Row],[50D EMA]])/Table2[[#This Row],[50D EMA]]</f>
        <v>-3.9950441438646303E-2</v>
      </c>
      <c r="U597" s="2">
        <f>(Table2[[#This Row],[Close Price]]-Table2[[#This Row],[200D EMA]])/Table2[[#This Row],[200D EMA]]</f>
        <v>-5.9216417916421522E-2</v>
      </c>
      <c r="V597">
        <v>0.89178201572830795</v>
      </c>
      <c r="W597">
        <v>1407</v>
      </c>
      <c r="X597">
        <v>1444.95</v>
      </c>
      <c r="Y597">
        <v>1341.95</v>
      </c>
      <c r="Z597">
        <v>1444.95</v>
      </c>
      <c r="AA597">
        <v>1341.95</v>
      </c>
      <c r="AB597">
        <v>1506.8</v>
      </c>
      <c r="AC597" s="2">
        <f>(Table2[[#This Row],[Close Price]]/Table2[[#This Row],[Day Low]])-1</f>
        <v>1.1087420042643847E-2</v>
      </c>
      <c r="AD597" s="2">
        <f>(Table2[[#This Row],[Day High]]/Table2[[#This Row],[Close Price]])-1</f>
        <v>1.5710670603121146E-2</v>
      </c>
      <c r="AE597" s="2">
        <f>(Table2[[#This Row],[Close Price]]/Table2[[#This Row],[Current Week Low]])-1</f>
        <v>6.0099109504824888E-2</v>
      </c>
      <c r="AF597" s="2">
        <f>(Table2[[#This Row],[Current Week High]]/Table2[[#This Row],[Close Price]])-1</f>
        <v>1.5710670603121146E-2</v>
      </c>
      <c r="AG597" s="2">
        <f>(Table2[[#This Row],[Close Price]]/Table2[[#This Row],[Current Month Low]])-1</f>
        <v>6.0099109504824888E-2</v>
      </c>
      <c r="AH597" s="2">
        <f>(Table2[[#This Row],[Current Month High]]/Table2[[#This Row],[Close Price]])-1</f>
        <v>5.9187403345986267E-2</v>
      </c>
      <c r="AI597">
        <v>26.528890763390901</v>
      </c>
      <c r="AJ597">
        <v>9.0114942528735504</v>
      </c>
      <c r="AK597" t="str">
        <f>IF(AND(Table2[[#This Row],[20D EMA]]&gt;Table2[[#This Row],[50D EMA]],Table2[[#This Row],[50D EMA]]&gt;Table2[[#This Row],[200D EMA]]),"Uptrend","Downtrend/NoTrend")</f>
        <v>Downtrend/NoTrend</v>
      </c>
      <c r="AL597">
        <v>-0.04</v>
      </c>
      <c r="AM597" t="s">
        <v>10655</v>
      </c>
      <c r="AN597">
        <v>0.57999999999999996</v>
      </c>
      <c r="AO597" t="s">
        <v>10656</v>
      </c>
      <c r="AP597">
        <v>4.7944556768212999E-2</v>
      </c>
      <c r="AQ597">
        <f>(Table2[[#This Row],[Sharpe Ratio]]-AVERAGE(Table2[Sharpe Ratio]))/_xlfn.STDEV.P(Table2[Sharpe Ratio])</f>
        <v>-0.2127138985307937</v>
      </c>
      <c r="AR5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7">
        <f>_xlfn.RANK.AVG(Table2[[#This Row],[1Y Return vs Nifty Z-Score]],Table2[1Y Return vs Nifty Z-Score])</f>
        <v>691</v>
      </c>
      <c r="AT597">
        <f>_xlfn.RANK.AVG(Table2[[#This Row],[6M Return vs Nifty Z-Score]],Table2[6M Return vs Nifty Z-Score])</f>
        <v>555</v>
      </c>
      <c r="AU597">
        <f>_xlfn.RANK.AVG(Table2[[#This Row],[Sharpe Ratio Z-Score]],Table2[Sharpe Ratio Z-Score])</f>
        <v>401</v>
      </c>
      <c r="AV597">
        <f>(Table2[[#This Row],[Rank 1Y]]+Table2[[#This Row],[Rank 6M]]+Table2[[#This Row],[Rank Sharpe]])/3</f>
        <v>549</v>
      </c>
    </row>
    <row r="598" spans="1:48" x14ac:dyDescent="0.3">
      <c r="A598" t="s">
        <v>613</v>
      </c>
      <c r="B598" t="s">
        <v>614</v>
      </c>
      <c r="C598" t="s">
        <v>10611</v>
      </c>
      <c r="D598" t="s">
        <v>54</v>
      </c>
      <c r="E598">
        <v>31117.037961099999</v>
      </c>
      <c r="F598">
        <v>400.4</v>
      </c>
      <c r="G598">
        <v>-35.597690467330203</v>
      </c>
      <c r="H598">
        <f>(Table2[[#This Row],[1Y Return vs Nifty]]-AVERAGE(Table2[1Y Return vs Nifty]))/_xlfn.STDEV.P(Table2[1Y Return vs Nifty])</f>
        <v>-1.049045635401773</v>
      </c>
      <c r="I598">
        <v>-2.1446080620079502</v>
      </c>
      <c r="J598">
        <f>(Table2[[#This Row],[1M Return vs Nifty]]-AVERAGE(Table2[1M Return vs Nifty]))/_xlfn.STDEV.P(Table2[1M Return vs Nifty])</f>
        <v>-0.41183042182767654</v>
      </c>
      <c r="K598">
        <v>-24.6707210451161</v>
      </c>
      <c r="L598">
        <f>(Table2[[#This Row],[6M Return vs Nifty]]-AVERAGE(Table2[6M Return vs Nifty]))/_xlfn.STDEV.P(Table2[6M Return vs Nifty])</f>
        <v>-1.0968469231570794</v>
      </c>
      <c r="M598">
        <v>11.0446735145229</v>
      </c>
      <c r="N598">
        <f>(Table2[[#This Row],[1W Return vs Nifty]]-AVERAGE(Table2[1W Return vs Nifty]))/_xlfn.STDEV.P(Table2[1W Return vs Nifty])</f>
        <v>1.8044319607902424</v>
      </c>
      <c r="O598">
        <v>380.57</v>
      </c>
      <c r="P598">
        <v>396.26594889865601</v>
      </c>
      <c r="Q598">
        <v>419.39638205408897</v>
      </c>
      <c r="R598">
        <v>74.300411802747007</v>
      </c>
      <c r="S598" s="2">
        <f>(Table2[[#This Row],[Close Price]]-Table2[[#This Row],[20D EMA]])/Table2[[#This Row],[20D EMA]]</f>
        <v>5.2106051449142037E-2</v>
      </c>
      <c r="T598" s="2">
        <f>(Table2[[#This Row],[Close Price]]-Table2[[#This Row],[50D EMA]])/Table2[[#This Row],[50D EMA]]</f>
        <v>1.0432516628879571E-2</v>
      </c>
      <c r="U598" s="2">
        <f>(Table2[[#This Row],[Close Price]]-Table2[[#This Row],[200D EMA]])/Table2[[#This Row],[200D EMA]]</f>
        <v>-4.5294577795473349E-2</v>
      </c>
      <c r="V598">
        <v>0.98393269575668096</v>
      </c>
      <c r="W598">
        <v>398.8</v>
      </c>
      <c r="X598">
        <v>403.9</v>
      </c>
      <c r="Y598">
        <v>361.6</v>
      </c>
      <c r="Z598">
        <v>408</v>
      </c>
      <c r="AA598">
        <v>341</v>
      </c>
      <c r="AB598">
        <v>408</v>
      </c>
      <c r="AC598" s="2">
        <f>(Table2[[#This Row],[Close Price]]/Table2[[#This Row],[Day Low]])-1</f>
        <v>4.0120361083249012E-3</v>
      </c>
      <c r="AD598" s="2">
        <f>(Table2[[#This Row],[Day High]]/Table2[[#This Row],[Close Price]])-1</f>
        <v>8.7412587412587506E-3</v>
      </c>
      <c r="AE598" s="2">
        <f>(Table2[[#This Row],[Close Price]]/Table2[[#This Row],[Current Week Low]])-1</f>
        <v>0.10730088495575218</v>
      </c>
      <c r="AF598" s="2">
        <f>(Table2[[#This Row],[Current Week High]]/Table2[[#This Row],[Close Price]])-1</f>
        <v>1.8981018981019115E-2</v>
      </c>
      <c r="AG598" s="2">
        <f>(Table2[[#This Row],[Close Price]]/Table2[[#This Row],[Current Month Low]])-1</f>
        <v>0.17419354838709666</v>
      </c>
      <c r="AH598" s="2">
        <f>(Table2[[#This Row],[Current Month High]]/Table2[[#This Row],[Close Price]])-1</f>
        <v>1.8981018981019115E-2</v>
      </c>
      <c r="AI598">
        <v>29.7952047952048</v>
      </c>
      <c r="AJ598">
        <v>19.0603627713351</v>
      </c>
      <c r="AK598" t="str">
        <f>IF(AND(Table2[[#This Row],[20D EMA]]&gt;Table2[[#This Row],[50D EMA]],Table2[[#This Row],[50D EMA]]&gt;Table2[[#This Row],[200D EMA]]),"Uptrend","Downtrend/NoTrend")</f>
        <v>Downtrend/NoTrend</v>
      </c>
      <c r="AL598">
        <v>-0.15</v>
      </c>
      <c r="AM598" t="s">
        <v>10655</v>
      </c>
      <c r="AN598">
        <v>16.91</v>
      </c>
      <c r="AO598" t="s">
        <v>10656</v>
      </c>
      <c r="AP598">
        <v>8.2273545313593002E-2</v>
      </c>
      <c r="AQ598">
        <f>(Table2[[#This Row],[Sharpe Ratio]]-AVERAGE(Table2[Sharpe Ratio]))/_xlfn.STDEV.P(Table2[Sharpe Ratio])</f>
        <v>0.18253209629238207</v>
      </c>
      <c r="AR5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8">
        <f>_xlfn.RANK.AVG(Table2[[#This Row],[1Y Return vs Nifty Z-Score]],Table2[1Y Return vs Nifty Z-Score])</f>
        <v>680</v>
      </c>
      <c r="AT598">
        <f>_xlfn.RANK.AVG(Table2[[#This Row],[6M Return vs Nifty Z-Score]],Table2[6M Return vs Nifty Z-Score])</f>
        <v>673</v>
      </c>
      <c r="AU598">
        <f>_xlfn.RANK.AVG(Table2[[#This Row],[Sharpe Ratio Z-Score]],Table2[Sharpe Ratio Z-Score])</f>
        <v>294</v>
      </c>
      <c r="AV598">
        <f>(Table2[[#This Row],[Rank 1Y]]+Table2[[#This Row],[Rank 6M]]+Table2[[#This Row],[Rank Sharpe]])/3</f>
        <v>549</v>
      </c>
    </row>
    <row r="599" spans="1:48" x14ac:dyDescent="0.3">
      <c r="A599" t="s">
        <v>1992</v>
      </c>
      <c r="B599" t="s">
        <v>1993</v>
      </c>
      <c r="C599" t="s">
        <v>10610</v>
      </c>
      <c r="D599" t="s">
        <v>21</v>
      </c>
      <c r="E599">
        <v>3325.24692985</v>
      </c>
      <c r="F599">
        <v>557.1</v>
      </c>
      <c r="G599">
        <v>-26.868740426595</v>
      </c>
      <c r="H599">
        <f>(Table2[[#This Row],[1Y Return vs Nifty]]-AVERAGE(Table2[1Y Return vs Nifty]))/_xlfn.STDEV.P(Table2[1Y Return vs Nifty])</f>
        <v>-0.91293822029869998</v>
      </c>
      <c r="I599">
        <v>-14.443129088752601</v>
      </c>
      <c r="J599">
        <f>(Table2[[#This Row],[1M Return vs Nifty]]-AVERAGE(Table2[1M Return vs Nifty]))/_xlfn.STDEV.P(Table2[1M Return vs Nifty])</f>
        <v>-1.4667726017728362</v>
      </c>
      <c r="K599">
        <v>-19.9954931882415</v>
      </c>
      <c r="L599">
        <f>(Table2[[#This Row],[6M Return vs Nifty]]-AVERAGE(Table2[6M Return vs Nifty]))/_xlfn.STDEV.P(Table2[6M Return vs Nifty])</f>
        <v>-0.93832034513799201</v>
      </c>
      <c r="M599">
        <v>-1.4234995404674899</v>
      </c>
      <c r="N599">
        <f>(Table2[[#This Row],[1W Return vs Nifty]]-AVERAGE(Table2[1W Return vs Nifty]))/_xlfn.STDEV.P(Table2[1W Return vs Nifty])</f>
        <v>-0.92987144834804758</v>
      </c>
      <c r="O599">
        <v>579.96</v>
      </c>
      <c r="P599">
        <v>595.30655537500695</v>
      </c>
      <c r="Q599">
        <v>592.99863407994997</v>
      </c>
      <c r="R599">
        <v>40.695388708559101</v>
      </c>
      <c r="S599" s="2">
        <f>(Table2[[#This Row],[Close Price]]-Table2[[#This Row],[20D EMA]])/Table2[[#This Row],[20D EMA]]</f>
        <v>-3.9416511483550611E-2</v>
      </c>
      <c r="T599" s="2">
        <f>(Table2[[#This Row],[Close Price]]-Table2[[#This Row],[50D EMA]])/Table2[[#This Row],[50D EMA]]</f>
        <v>-6.4179631536123632E-2</v>
      </c>
      <c r="U599" s="2">
        <f>(Table2[[#This Row],[Close Price]]-Table2[[#This Row],[200D EMA]])/Table2[[#This Row],[200D EMA]]</f>
        <v>-6.0537465040956528E-2</v>
      </c>
      <c r="V599">
        <v>0.38355768425798298</v>
      </c>
      <c r="W599">
        <v>555</v>
      </c>
      <c r="X599">
        <v>564.75</v>
      </c>
      <c r="Y599">
        <v>555</v>
      </c>
      <c r="Z599">
        <v>576.54999999999995</v>
      </c>
      <c r="AA599">
        <v>543</v>
      </c>
      <c r="AB599">
        <v>660.9</v>
      </c>
      <c r="AC599" s="2">
        <f>(Table2[[#This Row],[Close Price]]/Table2[[#This Row],[Day Low]])-1</f>
        <v>3.7837837837837451E-3</v>
      </c>
      <c r="AD599" s="2">
        <f>(Table2[[#This Row],[Day High]]/Table2[[#This Row],[Close Price]])-1</f>
        <v>1.3731825525040264E-2</v>
      </c>
      <c r="AE599" s="2">
        <f>(Table2[[#This Row],[Close Price]]/Table2[[#This Row],[Current Week Low]])-1</f>
        <v>3.7837837837837451E-3</v>
      </c>
      <c r="AF599" s="2">
        <f>(Table2[[#This Row],[Current Week High]]/Table2[[#This Row],[Close Price]])-1</f>
        <v>3.4912942021180893E-2</v>
      </c>
      <c r="AG599" s="2">
        <f>(Table2[[#This Row],[Close Price]]/Table2[[#This Row],[Current Month Low]])-1</f>
        <v>2.5966850828729404E-2</v>
      </c>
      <c r="AH599" s="2">
        <f>(Table2[[#This Row],[Current Month High]]/Table2[[#This Row],[Close Price]])-1</f>
        <v>0.18632202477113613</v>
      </c>
      <c r="AI599">
        <v>42.075031412672701</v>
      </c>
      <c r="AJ599">
        <v>23.799999999999901</v>
      </c>
      <c r="AK599" t="str">
        <f>IF(AND(Table2[[#This Row],[20D EMA]]&gt;Table2[[#This Row],[50D EMA]],Table2[[#This Row],[50D EMA]]&gt;Table2[[#This Row],[200D EMA]]),"Uptrend","Downtrend/NoTrend")</f>
        <v>Downtrend/NoTrend</v>
      </c>
      <c r="AL599">
        <v>-0.09</v>
      </c>
      <c r="AM599" t="s">
        <v>10655</v>
      </c>
      <c r="AN599">
        <v>-1.44</v>
      </c>
      <c r="AO599" t="s">
        <v>10655</v>
      </c>
      <c r="AP599">
        <v>5.5805808175388001E-2</v>
      </c>
      <c r="AQ599">
        <f>(Table2[[#This Row],[Sharpe Ratio]]-AVERAGE(Table2[Sharpe Ratio]))/_xlfn.STDEV.P(Table2[Sharpe Ratio])</f>
        <v>-0.12220356704005914</v>
      </c>
      <c r="AR5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9">
        <f>_xlfn.RANK.AVG(Table2[[#This Row],[1Y Return vs Nifty Z-Score]],Table2[1Y Return vs Nifty Z-Score])</f>
        <v>641</v>
      </c>
      <c r="AT599">
        <f>_xlfn.RANK.AVG(Table2[[#This Row],[6M Return vs Nifty Z-Score]],Table2[6M Return vs Nifty Z-Score])</f>
        <v>632</v>
      </c>
      <c r="AU599">
        <f>_xlfn.RANK.AVG(Table2[[#This Row],[Sharpe Ratio Z-Score]],Table2[Sharpe Ratio Z-Score])</f>
        <v>375</v>
      </c>
      <c r="AV599">
        <f>(Table2[[#This Row],[Rank 1Y]]+Table2[[#This Row],[Rank 6M]]+Table2[[#This Row],[Rank Sharpe]])/3</f>
        <v>549.33333333333337</v>
      </c>
    </row>
    <row r="600" spans="1:48" x14ac:dyDescent="0.3">
      <c r="A600" t="s">
        <v>1949</v>
      </c>
      <c r="B600" t="s">
        <v>1950</v>
      </c>
      <c r="C600" t="s">
        <v>10613</v>
      </c>
      <c r="D600" t="s">
        <v>1002</v>
      </c>
      <c r="E600">
        <v>3530.9770933750001</v>
      </c>
      <c r="F600">
        <v>425.65</v>
      </c>
      <c r="G600">
        <v>-9.0498121355972891</v>
      </c>
      <c r="H600">
        <f>(Table2[[#This Row],[1Y Return vs Nifty]]-AVERAGE(Table2[1Y Return vs Nifty]))/_xlfn.STDEV.P(Table2[1Y Return vs Nifty])</f>
        <v>-0.63509400555618489</v>
      </c>
      <c r="I600">
        <v>8.92561825990588</v>
      </c>
      <c r="J600">
        <f>(Table2[[#This Row],[1M Return vs Nifty]]-AVERAGE(Table2[1M Return vs Nifty]))/_xlfn.STDEV.P(Table2[1M Return vs Nifty])</f>
        <v>0.53775113055003099</v>
      </c>
      <c r="K600">
        <v>-7.3877111196873999</v>
      </c>
      <c r="L600">
        <f>(Table2[[#This Row],[6M Return vs Nifty]]-AVERAGE(Table2[6M Return vs Nifty]))/_xlfn.STDEV.P(Table2[6M Return vs Nifty])</f>
        <v>-0.51081849732978468</v>
      </c>
      <c r="M600">
        <v>11.329960774280799</v>
      </c>
      <c r="N600">
        <f>(Table2[[#This Row],[1W Return vs Nifty]]-AVERAGE(Table2[1W Return vs Nifty]))/_xlfn.STDEV.P(Table2[1W Return vs Nifty])</f>
        <v>1.8669962132672746</v>
      </c>
      <c r="O600">
        <v>409.62</v>
      </c>
      <c r="P600">
        <v>404.45515986161701</v>
      </c>
      <c r="Q600">
        <v>397.73433518496199</v>
      </c>
      <c r="R600">
        <v>75.491603037932293</v>
      </c>
      <c r="S600" s="2">
        <f>(Table2[[#This Row],[Close Price]]-Table2[[#This Row],[20D EMA]])/Table2[[#This Row],[20D EMA]]</f>
        <v>3.9133831355890755E-2</v>
      </c>
      <c r="T600" s="2">
        <f>(Table2[[#This Row],[Close Price]]-Table2[[#This Row],[50D EMA]])/Table2[[#This Row],[50D EMA]]</f>
        <v>5.2403436132783462E-2</v>
      </c>
      <c r="U600" s="2">
        <f>(Table2[[#This Row],[Close Price]]-Table2[[#This Row],[200D EMA]])/Table2[[#This Row],[200D EMA]]</f>
        <v>7.0186710941252062E-2</v>
      </c>
      <c r="V600">
        <v>1.1955212011681</v>
      </c>
      <c r="W600">
        <v>421.25</v>
      </c>
      <c r="X600">
        <v>441.7</v>
      </c>
      <c r="Y600">
        <v>405.1</v>
      </c>
      <c r="Z600">
        <v>446</v>
      </c>
      <c r="AA600">
        <v>376.8</v>
      </c>
      <c r="AB600">
        <v>446</v>
      </c>
      <c r="AC600" s="2">
        <f>(Table2[[#This Row],[Close Price]]/Table2[[#This Row],[Day Low]])-1</f>
        <v>1.0445103857566806E-2</v>
      </c>
      <c r="AD600" s="2">
        <f>(Table2[[#This Row],[Day High]]/Table2[[#This Row],[Close Price]])-1</f>
        <v>3.7707036297427443E-2</v>
      </c>
      <c r="AE600" s="2">
        <f>(Table2[[#This Row],[Close Price]]/Table2[[#This Row],[Current Week Low]])-1</f>
        <v>5.0728215255492426E-2</v>
      </c>
      <c r="AF600" s="2">
        <f>(Table2[[#This Row],[Current Week High]]/Table2[[#This Row],[Close Price]])-1</f>
        <v>4.780923293785988E-2</v>
      </c>
      <c r="AG600" s="2">
        <f>(Table2[[#This Row],[Close Price]]/Table2[[#This Row],[Current Month Low]])-1</f>
        <v>0.12964437367303594</v>
      </c>
      <c r="AH600" s="2">
        <f>(Table2[[#This Row],[Current Month High]]/Table2[[#This Row],[Close Price]])-1</f>
        <v>4.780923293785988E-2</v>
      </c>
      <c r="AI600">
        <v>15.1180547398097</v>
      </c>
      <c r="AJ600">
        <v>25.913326431001298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0.04</v>
      </c>
      <c r="AM600" t="s">
        <v>10656</v>
      </c>
      <c r="AN600">
        <v>11.03</v>
      </c>
      <c r="AO600" t="s">
        <v>10656</v>
      </c>
      <c r="AP600">
        <v>-2.0014902432959999E-2</v>
      </c>
      <c r="AQ600">
        <f>(Table2[[#This Row],[Sharpe Ratio]]-AVERAGE(Table2[Sharpe Ratio]))/_xlfn.STDEV.P(Table2[Sharpe Ratio])</f>
        <v>-0.9951635190346162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0.26367132189671993</v>
      </c>
      <c r="AS600">
        <f>_xlfn.RANK.AVG(Table2[[#This Row],[1Y Return vs Nifty Z-Score]],Table2[1Y Return vs Nifty Z-Score])</f>
        <v>540</v>
      </c>
      <c r="AT600">
        <f>_xlfn.RANK.AVG(Table2[[#This Row],[6M Return vs Nifty Z-Score]],Table2[6M Return vs Nifty Z-Score])</f>
        <v>498</v>
      </c>
      <c r="AU600">
        <f>_xlfn.RANK.AVG(Table2[[#This Row],[Sharpe Ratio Z-Score]],Table2[Sharpe Ratio Z-Score])</f>
        <v>612</v>
      </c>
      <c r="AV600">
        <f>(Table2[[#This Row],[Rank 1Y]]+Table2[[#This Row],[Rank 6M]]+Table2[[#This Row],[Rank Sharpe]])/3</f>
        <v>550</v>
      </c>
    </row>
    <row r="601" spans="1:48" x14ac:dyDescent="0.3">
      <c r="A601" t="s">
        <v>511</v>
      </c>
      <c r="B601" t="s">
        <v>512</v>
      </c>
      <c r="C601" t="s">
        <v>10609</v>
      </c>
      <c r="D601" t="s">
        <v>177</v>
      </c>
      <c r="E601">
        <v>40986.748042500003</v>
      </c>
      <c r="F601">
        <v>594</v>
      </c>
      <c r="G601">
        <v>3.11455999915212</v>
      </c>
      <c r="H601">
        <f>(Table2[[#This Row],[1Y Return vs Nifty]]-AVERAGE(Table2[1Y Return vs Nifty]))/_xlfn.STDEV.P(Table2[1Y Return vs Nifty])</f>
        <v>-0.44541927493152161</v>
      </c>
      <c r="I601">
        <v>-9.5087941364568902</v>
      </c>
      <c r="J601">
        <f>(Table2[[#This Row],[1M Return vs Nifty]]-AVERAGE(Table2[1M Return vs Nifty]))/_xlfn.STDEV.P(Table2[1M Return vs Nifty])</f>
        <v>-1.0435153613424979</v>
      </c>
      <c r="K601">
        <v>-8.8592840388246898</v>
      </c>
      <c r="L601">
        <f>(Table2[[#This Row],[6M Return vs Nifty]]-AVERAGE(Table2[6M Return vs Nifty]))/_xlfn.STDEV.P(Table2[6M Return vs Nifty])</f>
        <v>-0.56071626195603008</v>
      </c>
      <c r="M601">
        <v>-1.74179430378788</v>
      </c>
      <c r="N601">
        <f>(Table2[[#This Row],[1W Return vs Nifty]]-AVERAGE(Table2[1W Return vs Nifty]))/_xlfn.STDEV.P(Table2[1W Return vs Nifty])</f>
        <v>-0.99967433387260041</v>
      </c>
      <c r="O601">
        <v>614.24</v>
      </c>
      <c r="P601">
        <v>615.77888453288006</v>
      </c>
      <c r="Q601">
        <v>563.46631087207504</v>
      </c>
      <c r="R601">
        <v>35.797359865691199</v>
      </c>
      <c r="S601" s="2">
        <f>(Table2[[#This Row],[Close Price]]-Table2[[#This Row],[20D EMA]])/Table2[[#This Row],[20D EMA]]</f>
        <v>-3.295128939828082E-2</v>
      </c>
      <c r="T601" s="2">
        <f>(Table2[[#This Row],[Close Price]]-Table2[[#This Row],[50D EMA]])/Table2[[#This Row],[50D EMA]]</f>
        <v>-3.5368027517541735E-2</v>
      </c>
      <c r="U601" s="2">
        <f>(Table2[[#This Row],[Close Price]]-Table2[[#This Row],[200D EMA]])/Table2[[#This Row],[200D EMA]]</f>
        <v>5.4189023440759154E-2</v>
      </c>
      <c r="V601">
        <v>0.89748083384021604</v>
      </c>
      <c r="W601">
        <v>590.15</v>
      </c>
      <c r="X601">
        <v>598.4</v>
      </c>
      <c r="Y601">
        <v>584</v>
      </c>
      <c r="Z601">
        <v>605.85</v>
      </c>
      <c r="AA601">
        <v>584</v>
      </c>
      <c r="AB601">
        <v>682.75</v>
      </c>
      <c r="AC601" s="2">
        <f>(Table2[[#This Row],[Close Price]]/Table2[[#This Row],[Day Low]])-1</f>
        <v>6.5237651444547406E-3</v>
      </c>
      <c r="AD601" s="2">
        <f>(Table2[[#This Row],[Day High]]/Table2[[#This Row],[Close Price]])-1</f>
        <v>7.4074074074073071E-3</v>
      </c>
      <c r="AE601" s="2">
        <f>(Table2[[#This Row],[Close Price]]/Table2[[#This Row],[Current Week Low]])-1</f>
        <v>1.7123287671232834E-2</v>
      </c>
      <c r="AF601" s="2">
        <f>(Table2[[#This Row],[Current Week High]]/Table2[[#This Row],[Close Price]])-1</f>
        <v>1.9949494949494939E-2</v>
      </c>
      <c r="AG601" s="2">
        <f>(Table2[[#This Row],[Close Price]]/Table2[[#This Row],[Current Month Low]])-1</f>
        <v>1.7123287671232834E-2</v>
      </c>
      <c r="AH601" s="2">
        <f>(Table2[[#This Row],[Current Month High]]/Table2[[#This Row],[Close Price]])-1</f>
        <v>0.14941077441077444</v>
      </c>
      <c r="AI601">
        <v>15.707070707070599</v>
      </c>
      <c r="AJ601">
        <v>49.603324518322601</v>
      </c>
      <c r="AK601" t="str">
        <f>IF(AND(Table2[[#This Row],[20D EMA]]&gt;Table2[[#This Row],[50D EMA]],Table2[[#This Row],[50D EMA]]&gt;Table2[[#This Row],[200D EMA]]),"Uptrend","Downtrend/NoTrend")</f>
        <v>Downtrend/NoTrend</v>
      </c>
      <c r="AL601">
        <v>-0.03</v>
      </c>
      <c r="AM601" t="s">
        <v>10655</v>
      </c>
      <c r="AN601">
        <v>-7.84</v>
      </c>
      <c r="AO601" t="s">
        <v>10655</v>
      </c>
      <c r="AP601">
        <v>-7.0903053554366005E-2</v>
      </c>
      <c r="AQ601">
        <f>(Table2[[#This Row],[Sharpe Ratio]]-AVERAGE(Table2[Sharpe Ratio]))/_xlfn.STDEV.P(Table2[Sharpe Ratio])</f>
        <v>-1.5810630391473075</v>
      </c>
      <c r="AR6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1">
        <f>_xlfn.RANK.AVG(Table2[[#This Row],[1Y Return vs Nifty Z-Score]],Table2[1Y Return vs Nifty Z-Score])</f>
        <v>450</v>
      </c>
      <c r="AT601">
        <f>_xlfn.RANK.AVG(Table2[[#This Row],[6M Return vs Nifty Z-Score]],Table2[6M Return vs Nifty Z-Score])</f>
        <v>509</v>
      </c>
      <c r="AU601">
        <f>_xlfn.RANK.AVG(Table2[[#This Row],[Sharpe Ratio Z-Score]],Table2[Sharpe Ratio Z-Score])</f>
        <v>695</v>
      </c>
      <c r="AV601">
        <f>(Table2[[#This Row],[Rank 1Y]]+Table2[[#This Row],[Rank 6M]]+Table2[[#This Row],[Rank Sharpe]])/3</f>
        <v>551.33333333333337</v>
      </c>
    </row>
    <row r="602" spans="1:48" x14ac:dyDescent="0.3">
      <c r="A602" t="s">
        <v>2089</v>
      </c>
      <c r="B602" t="s">
        <v>2090</v>
      </c>
      <c r="C602" t="s">
        <v>10611</v>
      </c>
      <c r="D602" t="s">
        <v>553</v>
      </c>
      <c r="E602">
        <v>2969.6428720399999</v>
      </c>
      <c r="F602">
        <v>997.7</v>
      </c>
      <c r="G602">
        <v>-3.5264722544162099</v>
      </c>
      <c r="H602">
        <f>(Table2[[#This Row],[1Y Return vs Nifty]]-AVERAGE(Table2[1Y Return vs Nifty]))/_xlfn.STDEV.P(Table2[1Y Return vs Nifty])</f>
        <v>-0.54897053017197317</v>
      </c>
      <c r="I602">
        <v>-3.4859441966617002</v>
      </c>
      <c r="J602">
        <f>(Table2[[#This Row],[1M Return vs Nifty]]-AVERAGE(Table2[1M Return vs Nifty]))/_xlfn.STDEV.P(Table2[1M Return vs Nifty])</f>
        <v>-0.52688751388400434</v>
      </c>
      <c r="K602">
        <v>-27.2477622783837</v>
      </c>
      <c r="L602">
        <f>(Table2[[#This Row],[6M Return vs Nifty]]-AVERAGE(Table2[6M Return vs Nifty]))/_xlfn.STDEV.P(Table2[6M Return vs Nifty])</f>
        <v>-1.1842286595409626</v>
      </c>
      <c r="M602">
        <v>0.58193489430168599</v>
      </c>
      <c r="N602">
        <f>(Table2[[#This Row],[1W Return vs Nifty]]-AVERAGE(Table2[1W Return vs Nifty]))/_xlfn.STDEV.P(Table2[1W Return vs Nifty])</f>
        <v>-0.49007435958387469</v>
      </c>
      <c r="O602">
        <v>992.59</v>
      </c>
      <c r="P602">
        <v>1020.9384403474201</v>
      </c>
      <c r="Q602">
        <v>1008.96106923646</v>
      </c>
      <c r="R602">
        <v>56.379559870618102</v>
      </c>
      <c r="S602" s="2">
        <f>(Table2[[#This Row],[Close Price]]-Table2[[#This Row],[20D EMA]])/Table2[[#This Row],[20D EMA]]</f>
        <v>5.1481477750128591E-3</v>
      </c>
      <c r="T602" s="2">
        <f>(Table2[[#This Row],[Close Price]]-Table2[[#This Row],[50D EMA]])/Table2[[#This Row],[50D EMA]]</f>
        <v>-2.2761842858529346E-2</v>
      </c>
      <c r="U602" s="2">
        <f>(Table2[[#This Row],[Close Price]]-Table2[[#This Row],[200D EMA]])/Table2[[#This Row],[200D EMA]]</f>
        <v>-1.1161054256515481E-2</v>
      </c>
      <c r="V602">
        <v>0.883871545997855</v>
      </c>
      <c r="W602">
        <v>987.2</v>
      </c>
      <c r="X602">
        <v>1004</v>
      </c>
      <c r="Y602">
        <v>970</v>
      </c>
      <c r="Z602">
        <v>1017</v>
      </c>
      <c r="AA602">
        <v>921.8</v>
      </c>
      <c r="AB602">
        <v>1017</v>
      </c>
      <c r="AC602" s="2">
        <f>(Table2[[#This Row],[Close Price]]/Table2[[#This Row],[Day Low]])-1</f>
        <v>1.0636142625607858E-2</v>
      </c>
      <c r="AD602" s="2">
        <f>(Table2[[#This Row],[Day High]]/Table2[[#This Row],[Close Price]])-1</f>
        <v>6.3145234038286535E-3</v>
      </c>
      <c r="AE602" s="2">
        <f>(Table2[[#This Row],[Close Price]]/Table2[[#This Row],[Current Week Low]])-1</f>
        <v>2.8556701030927778E-2</v>
      </c>
      <c r="AF602" s="2">
        <f>(Table2[[#This Row],[Current Week High]]/Table2[[#This Row],[Close Price]])-1</f>
        <v>1.934449233236446E-2</v>
      </c>
      <c r="AG602" s="2">
        <f>(Table2[[#This Row],[Close Price]]/Table2[[#This Row],[Current Month Low]])-1</f>
        <v>8.233890214797146E-2</v>
      </c>
      <c r="AH602" s="2">
        <f>(Table2[[#This Row],[Current Month High]]/Table2[[#This Row],[Close Price]])-1</f>
        <v>1.934449233236446E-2</v>
      </c>
      <c r="AI602">
        <v>26.6863786709431</v>
      </c>
      <c r="AJ602">
        <v>25.3313234093335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-0.08</v>
      </c>
      <c r="AM602" t="s">
        <v>10655</v>
      </c>
      <c r="AN602">
        <v>6.34</v>
      </c>
      <c r="AO602" t="s">
        <v>10656</v>
      </c>
      <c r="AP602">
        <v>2.3429195239472001E-2</v>
      </c>
      <c r="AQ602">
        <f>(Table2[[#This Row],[Sharpe Ratio]]-AVERAGE(Table2[Sharpe Ratio]))/_xlfn.STDEV.P(Table2[Sharpe Ratio])</f>
        <v>-0.49497093162305111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>
        <f>_xlfn.RANK.AVG(Table2[[#This Row],[1Y Return vs Nifty Z-Score]],Table2[1Y Return vs Nifty Z-Score])</f>
        <v>498</v>
      </c>
      <c r="AT602">
        <f>_xlfn.RANK.AVG(Table2[[#This Row],[6M Return vs Nifty Z-Score]],Table2[6M Return vs Nifty Z-Score])</f>
        <v>688</v>
      </c>
      <c r="AU602">
        <f>_xlfn.RANK.AVG(Table2[[#This Row],[Sharpe Ratio Z-Score]],Table2[Sharpe Ratio Z-Score])</f>
        <v>469</v>
      </c>
      <c r="AV602">
        <f>(Table2[[#This Row],[Rank 1Y]]+Table2[[#This Row],[Rank 6M]]+Table2[[#This Row],[Rank Sharpe]])/3</f>
        <v>551.66666666666663</v>
      </c>
    </row>
    <row r="603" spans="1:48" x14ac:dyDescent="0.3">
      <c r="A603" t="s">
        <v>1826</v>
      </c>
      <c r="B603" t="s">
        <v>1827</v>
      </c>
      <c r="C603" t="s">
        <v>10615</v>
      </c>
      <c r="D603" t="s">
        <v>51</v>
      </c>
      <c r="E603">
        <v>4107.7644862500001</v>
      </c>
      <c r="F603">
        <v>327.2</v>
      </c>
      <c r="G603">
        <v>-15.475564380855801</v>
      </c>
      <c r="H603">
        <f>(Table2[[#This Row],[1Y Return vs Nifty]]-AVERAGE(Table2[1Y Return vs Nifty]))/_xlfn.STDEV.P(Table2[1Y Return vs Nifty])</f>
        <v>-0.73528847615270121</v>
      </c>
      <c r="I603">
        <v>-4.8964218174378003</v>
      </c>
      <c r="J603">
        <f>(Table2[[#This Row],[1M Return vs Nifty]]-AVERAGE(Table2[1M Return vs Nifty]))/_xlfn.STDEV.P(Table2[1M Return vs Nifty])</f>
        <v>-0.64787542233166417</v>
      </c>
      <c r="K603">
        <v>3.5403987204711602</v>
      </c>
      <c r="L603">
        <f>(Table2[[#This Row],[6M Return vs Nifty]]-AVERAGE(Table2[6M Return vs Nifty]))/_xlfn.STDEV.P(Table2[6M Return vs Nifty])</f>
        <v>-0.14027059887181179</v>
      </c>
      <c r="M603">
        <v>3.8131024113362999</v>
      </c>
      <c r="N603">
        <f>(Table2[[#This Row],[1W Return vs Nifty]]-AVERAGE(Table2[1W Return vs Nifty]))/_xlfn.STDEV.P(Table2[1W Return vs Nifty])</f>
        <v>0.2185292440361794</v>
      </c>
      <c r="O603">
        <v>328.77</v>
      </c>
      <c r="P603">
        <v>327.73033474842299</v>
      </c>
      <c r="Q603">
        <v>309.62963718542301</v>
      </c>
      <c r="R603">
        <v>59.1854304032409</v>
      </c>
      <c r="S603" s="2">
        <f>(Table2[[#This Row],[Close Price]]-Table2[[#This Row],[20D EMA]])/Table2[[#This Row],[20D EMA]]</f>
        <v>-4.7753748821364279E-3</v>
      </c>
      <c r="T603" s="2">
        <f>(Table2[[#This Row],[Close Price]]-Table2[[#This Row],[50D EMA]])/Table2[[#This Row],[50D EMA]]</f>
        <v>-1.6182046401963515E-3</v>
      </c>
      <c r="U603" s="2">
        <f>(Table2[[#This Row],[Close Price]]-Table2[[#This Row],[200D EMA]])/Table2[[#This Row],[200D EMA]]</f>
        <v>5.6746385695807589E-2</v>
      </c>
      <c r="V603">
        <v>0.34098041865832801</v>
      </c>
      <c r="W603">
        <v>325.55</v>
      </c>
      <c r="X603">
        <v>337.8</v>
      </c>
      <c r="Y603">
        <v>319</v>
      </c>
      <c r="Z603">
        <v>342.8</v>
      </c>
      <c r="AA603">
        <v>309.14999999999998</v>
      </c>
      <c r="AB603">
        <v>365</v>
      </c>
      <c r="AC603" s="2">
        <f>(Table2[[#This Row],[Close Price]]/Table2[[#This Row],[Day Low]])-1</f>
        <v>5.0683458762095235E-3</v>
      </c>
      <c r="AD603" s="2">
        <f>(Table2[[#This Row],[Day High]]/Table2[[#This Row],[Close Price]])-1</f>
        <v>3.2396088019559954E-2</v>
      </c>
      <c r="AE603" s="2">
        <f>(Table2[[#This Row],[Close Price]]/Table2[[#This Row],[Current Week Low]])-1</f>
        <v>2.5705329153604906E-2</v>
      </c>
      <c r="AF603" s="2">
        <f>(Table2[[#This Row],[Current Week High]]/Table2[[#This Row],[Close Price]])-1</f>
        <v>4.7677261613692012E-2</v>
      </c>
      <c r="AG603" s="2">
        <f>(Table2[[#This Row],[Close Price]]/Table2[[#This Row],[Current Month Low]])-1</f>
        <v>5.8385896813844429E-2</v>
      </c>
      <c r="AH603" s="2">
        <f>(Table2[[#This Row],[Current Month High]]/Table2[[#This Row],[Close Price]])-1</f>
        <v>0.11552567237163824</v>
      </c>
      <c r="AI603">
        <v>15.510391198043999</v>
      </c>
      <c r="AJ603">
        <v>30.827668932426999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0</v>
      </c>
      <c r="AM603" t="s">
        <v>10657</v>
      </c>
      <c r="AN603">
        <v>4.5</v>
      </c>
      <c r="AO603" t="s">
        <v>10656</v>
      </c>
      <c r="AP603">
        <v>-8.7074270904825002E-2</v>
      </c>
      <c r="AQ603">
        <f>(Table2[[#This Row],[Sharpe Ratio]]-AVERAGE(Table2[Sharpe Ratio]))/_xlfn.STDEV.P(Table2[Sharpe Ratio])</f>
        <v>-1.7672499662900869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-3.0721552196100848</v>
      </c>
      <c r="AS603">
        <f>_xlfn.RANK.AVG(Table2[[#This Row],[1Y Return vs Nifty Z-Score]],Table2[1Y Return vs Nifty Z-Score])</f>
        <v>587</v>
      </c>
      <c r="AT603">
        <f>_xlfn.RANK.AVG(Table2[[#This Row],[6M Return vs Nifty Z-Score]],Table2[6M Return vs Nifty Z-Score])</f>
        <v>359</v>
      </c>
      <c r="AU603">
        <f>_xlfn.RANK.AVG(Table2[[#This Row],[Sharpe Ratio Z-Score]],Table2[Sharpe Ratio Z-Score])</f>
        <v>713</v>
      </c>
      <c r="AV603">
        <f>(Table2[[#This Row],[Rank 1Y]]+Table2[[#This Row],[Rank 6M]]+Table2[[#This Row],[Rank Sharpe]])/3</f>
        <v>553</v>
      </c>
    </row>
    <row r="604" spans="1:48" x14ac:dyDescent="0.3">
      <c r="A604" t="s">
        <v>692</v>
      </c>
      <c r="B604" t="s">
        <v>693</v>
      </c>
      <c r="C604" t="s">
        <v>10611</v>
      </c>
      <c r="D604" t="s">
        <v>527</v>
      </c>
      <c r="E604">
        <v>25767.865208759998</v>
      </c>
      <c r="F604">
        <v>809.45</v>
      </c>
      <c r="G604">
        <v>2.5450928600421099</v>
      </c>
      <c r="H604">
        <f>(Table2[[#This Row],[1Y Return vs Nifty]]-AVERAGE(Table2[1Y Return vs Nifty]))/_xlfn.STDEV.P(Table2[1Y Return vs Nifty])</f>
        <v>-0.45429877360303389</v>
      </c>
      <c r="I604">
        <v>1.2860200454277599</v>
      </c>
      <c r="J604">
        <f>(Table2[[#This Row],[1M Return vs Nifty]]-AVERAGE(Table2[1M Return vs Nifty]))/_xlfn.STDEV.P(Table2[1M Return vs Nifty])</f>
        <v>-0.11755810352459321</v>
      </c>
      <c r="K604">
        <v>-15.549303448788301</v>
      </c>
      <c r="L604">
        <f>(Table2[[#This Row],[6M Return vs Nifty]]-AVERAGE(Table2[6M Return vs Nifty]))/_xlfn.STDEV.P(Table2[6M Return vs Nifty])</f>
        <v>-0.78755994025576204</v>
      </c>
      <c r="M604">
        <v>-3.4819530733570501</v>
      </c>
      <c r="N604">
        <f>(Table2[[#This Row],[1W Return vs Nifty]]-AVERAGE(Table2[1W Return vs Nifty]))/_xlfn.STDEV.P(Table2[1W Return vs Nifty])</f>
        <v>-1.3812957659051335</v>
      </c>
      <c r="O604">
        <v>784.08</v>
      </c>
      <c r="P604">
        <v>769.33698803360596</v>
      </c>
      <c r="Q604">
        <v>729.95168019099594</v>
      </c>
      <c r="R604">
        <v>53.554325256758197</v>
      </c>
      <c r="S604" s="2">
        <f>(Table2[[#This Row],[Close Price]]-Table2[[#This Row],[20D EMA]])/Table2[[#This Row],[20D EMA]]</f>
        <v>3.2356392204877057E-2</v>
      </c>
      <c r="T604" s="2">
        <f>(Table2[[#This Row],[Close Price]]-Table2[[#This Row],[50D EMA]])/Table2[[#This Row],[50D EMA]]</f>
        <v>5.2139715872651995E-2</v>
      </c>
      <c r="U604" s="2">
        <f>(Table2[[#This Row],[Close Price]]-Table2[[#This Row],[200D EMA]])/Table2[[#This Row],[200D EMA]]</f>
        <v>0.10890901681081537</v>
      </c>
      <c r="V604">
        <v>2.44368410884071</v>
      </c>
      <c r="W604">
        <v>793</v>
      </c>
      <c r="X604">
        <v>818.5</v>
      </c>
      <c r="Y604">
        <v>777.1</v>
      </c>
      <c r="Z604">
        <v>882.9</v>
      </c>
      <c r="AA604">
        <v>723</v>
      </c>
      <c r="AB604">
        <v>882.9</v>
      </c>
      <c r="AC604" s="2">
        <f>(Table2[[#This Row],[Close Price]]/Table2[[#This Row],[Day Low]])-1</f>
        <v>2.0744010088272535E-2</v>
      </c>
      <c r="AD604" s="2">
        <f>(Table2[[#This Row],[Day High]]/Table2[[#This Row],[Close Price]])-1</f>
        <v>1.1180431156958326E-2</v>
      </c>
      <c r="AE604" s="2">
        <f>(Table2[[#This Row],[Close Price]]/Table2[[#This Row],[Current Week Low]])-1</f>
        <v>4.1629133959593334E-2</v>
      </c>
      <c r="AF604" s="2">
        <f>(Table2[[#This Row],[Current Week High]]/Table2[[#This Row],[Close Price]])-1</f>
        <v>9.0740626351226039E-2</v>
      </c>
      <c r="AG604" s="2">
        <f>(Table2[[#This Row],[Close Price]]/Table2[[#This Row],[Current Month Low]])-1</f>
        <v>0.11957123098201938</v>
      </c>
      <c r="AH604" s="2">
        <f>(Table2[[#This Row],[Current Month High]]/Table2[[#This Row],[Close Price]])-1</f>
        <v>9.0740626351226039E-2</v>
      </c>
      <c r="AI604">
        <v>9.0740626351225995</v>
      </c>
      <c r="AJ604">
        <v>33.166077157193399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0.06</v>
      </c>
      <c r="AM604" t="s">
        <v>10656</v>
      </c>
      <c r="AN604">
        <v>9.0399999999999991</v>
      </c>
      <c r="AO604" t="s">
        <v>10656</v>
      </c>
      <c r="AP604">
        <v>-2.7629576361615001E-2</v>
      </c>
      <c r="AQ604">
        <f>(Table2[[#This Row],[Sharpe Ratio]]-AVERAGE(Table2[Sharpe Ratio]))/_xlfn.STDEV.P(Table2[Sharpe Ratio])</f>
        <v>-1.082834886578895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-3.8235474698674174</v>
      </c>
      <c r="AS604">
        <f>_xlfn.RANK.AVG(Table2[[#This Row],[1Y Return vs Nifty Z-Score]],Table2[1Y Return vs Nifty Z-Score])</f>
        <v>455</v>
      </c>
      <c r="AT604">
        <f>_xlfn.RANK.AVG(Table2[[#This Row],[6M Return vs Nifty Z-Score]],Table2[6M Return vs Nifty Z-Score])</f>
        <v>581</v>
      </c>
      <c r="AU604">
        <f>_xlfn.RANK.AVG(Table2[[#This Row],[Sharpe Ratio Z-Score]],Table2[Sharpe Ratio Z-Score])</f>
        <v>630</v>
      </c>
      <c r="AV604">
        <f>(Table2[[#This Row],[Rank 1Y]]+Table2[[#This Row],[Rank 6M]]+Table2[[#This Row],[Rank Sharpe]])/3</f>
        <v>555.33333333333337</v>
      </c>
    </row>
    <row r="605" spans="1:48" x14ac:dyDescent="0.3">
      <c r="A605" t="s">
        <v>875</v>
      </c>
      <c r="B605" t="s">
        <v>876</v>
      </c>
      <c r="C605" t="s">
        <v>10611</v>
      </c>
      <c r="D605" t="s">
        <v>54</v>
      </c>
      <c r="E605">
        <v>17673.513960127999</v>
      </c>
      <c r="F605">
        <v>214.14</v>
      </c>
      <c r="G605">
        <v>-18.333030692461602</v>
      </c>
      <c r="H605">
        <f>(Table2[[#This Row],[1Y Return vs Nifty]]-AVERAGE(Table2[1Y Return vs Nifty]))/_xlfn.STDEV.P(Table2[1Y Return vs Nifty])</f>
        <v>-0.7798439326052875</v>
      </c>
      <c r="I605">
        <v>-4.02387362403213</v>
      </c>
      <c r="J605">
        <f>(Table2[[#This Row],[1M Return vs Nifty]]-AVERAGE(Table2[1M Return vs Nifty]))/_xlfn.STDEV.P(Table2[1M Return vs Nifty])</f>
        <v>-0.57303000870372678</v>
      </c>
      <c r="K605">
        <v>-22.808714687258899</v>
      </c>
      <c r="L605">
        <f>(Table2[[#This Row],[6M Return vs Nifty]]-AVERAGE(Table2[6M Return vs Nifty]))/_xlfn.STDEV.P(Table2[6M Return vs Nifty])</f>
        <v>-1.0337104290230346</v>
      </c>
      <c r="M605">
        <v>4.9628461969795001</v>
      </c>
      <c r="N605">
        <f>(Table2[[#This Row],[1W Return vs Nifty]]-AVERAGE(Table2[1W Return vs Nifty]))/_xlfn.STDEV.P(Table2[1W Return vs Nifty])</f>
        <v>0.47067110466438744</v>
      </c>
      <c r="O605">
        <v>209.25</v>
      </c>
      <c r="P605">
        <v>212.30744118473999</v>
      </c>
      <c r="Q605">
        <v>211.975502576991</v>
      </c>
      <c r="R605">
        <v>65.621525272450299</v>
      </c>
      <c r="S605" s="2">
        <f>(Table2[[#This Row],[Close Price]]-Table2[[#This Row],[20D EMA]])/Table2[[#This Row],[20D EMA]]</f>
        <v>2.3369175627240078E-2</v>
      </c>
      <c r="T605" s="2">
        <f>(Table2[[#This Row],[Close Price]]-Table2[[#This Row],[50D EMA]])/Table2[[#This Row],[50D EMA]]</f>
        <v>8.6316278178181875E-3</v>
      </c>
      <c r="U605" s="2">
        <f>(Table2[[#This Row],[Close Price]]-Table2[[#This Row],[200D EMA]])/Table2[[#This Row],[200D EMA]]</f>
        <v>1.0211073433935229E-2</v>
      </c>
      <c r="V605">
        <v>2.3510129463297398</v>
      </c>
      <c r="W605">
        <v>207.26</v>
      </c>
      <c r="X605">
        <v>217</v>
      </c>
      <c r="Y605">
        <v>202.79</v>
      </c>
      <c r="Z605">
        <v>226</v>
      </c>
      <c r="AA605">
        <v>199.23</v>
      </c>
      <c r="AB605">
        <v>228.5</v>
      </c>
      <c r="AC605" s="2">
        <f>(Table2[[#This Row],[Close Price]]/Table2[[#This Row],[Day Low]])-1</f>
        <v>3.3195020746887849E-2</v>
      </c>
      <c r="AD605" s="2">
        <f>(Table2[[#This Row],[Day High]]/Table2[[#This Row],[Close Price]])-1</f>
        <v>1.3355748575698101E-2</v>
      </c>
      <c r="AE605" s="2">
        <f>(Table2[[#This Row],[Close Price]]/Table2[[#This Row],[Current Week Low]])-1</f>
        <v>5.5969229251935371E-2</v>
      </c>
      <c r="AF605" s="2">
        <f>(Table2[[#This Row],[Current Week High]]/Table2[[#This Row],[Close Price]])-1</f>
        <v>5.5384328009713268E-2</v>
      </c>
      <c r="AG605" s="2">
        <f>(Table2[[#This Row],[Close Price]]/Table2[[#This Row],[Current Month Low]])-1</f>
        <v>7.4838126788134396E-2</v>
      </c>
      <c r="AH605" s="2">
        <f>(Table2[[#This Row],[Current Month High]]/Table2[[#This Row],[Close Price]])-1</f>
        <v>6.7058933408050914E-2</v>
      </c>
      <c r="AI605">
        <v>35.0751844587652</v>
      </c>
      <c r="AJ605">
        <v>17.000409780084599</v>
      </c>
      <c r="AK605" t="str">
        <f>IF(AND(Table2[[#This Row],[20D EMA]]&gt;Table2[[#This Row],[50D EMA]],Table2[[#This Row],[50D EMA]]&gt;Table2[[#This Row],[200D EMA]]),"Uptrend","Downtrend/NoTrend")</f>
        <v>Downtrend/NoTrend</v>
      </c>
      <c r="AL605">
        <v>-0.08</v>
      </c>
      <c r="AM605" t="s">
        <v>10655</v>
      </c>
      <c r="AN605">
        <v>3.84</v>
      </c>
      <c r="AO605" t="s">
        <v>10656</v>
      </c>
      <c r="AP605">
        <v>4.4535421865437998E-2</v>
      </c>
      <c r="AQ605">
        <f>(Table2[[#This Row],[Sharpe Ratio]]-AVERAGE(Table2[Sharpe Ratio]))/_xlfn.STDEV.P(Table2[Sharpe Ratio])</f>
        <v>-0.25196489231852232</v>
      </c>
      <c r="AR6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5">
        <f>_xlfn.RANK.AVG(Table2[[#This Row],[1Y Return vs Nifty Z-Score]],Table2[1Y Return vs Nifty Z-Score])</f>
        <v>599</v>
      </c>
      <c r="AT605">
        <f>_xlfn.RANK.AVG(Table2[[#This Row],[6M Return vs Nifty Z-Score]],Table2[6M Return vs Nifty Z-Score])</f>
        <v>659</v>
      </c>
      <c r="AU605">
        <f>_xlfn.RANK.AVG(Table2[[#This Row],[Sharpe Ratio Z-Score]],Table2[Sharpe Ratio Z-Score])</f>
        <v>410</v>
      </c>
      <c r="AV605">
        <f>(Table2[[#This Row],[Rank 1Y]]+Table2[[#This Row],[Rank 6M]]+Table2[[#This Row],[Rank Sharpe]])/3</f>
        <v>556</v>
      </c>
    </row>
    <row r="606" spans="1:48" x14ac:dyDescent="0.3">
      <c r="A606" t="s">
        <v>202</v>
      </c>
      <c r="B606" t="s">
        <v>203</v>
      </c>
      <c r="C606" t="s">
        <v>10617</v>
      </c>
      <c r="D606" t="s">
        <v>204</v>
      </c>
      <c r="E606">
        <v>129468.23674155</v>
      </c>
      <c r="F606">
        <v>1065.6500000000001</v>
      </c>
      <c r="G606">
        <v>-7.9826670200671099</v>
      </c>
      <c r="H606">
        <f>(Table2[[#This Row],[1Y Return vs Nifty]]-AVERAGE(Table2[1Y Return vs Nifty]))/_xlfn.STDEV.P(Table2[1Y Return vs Nifty])</f>
        <v>-0.61845439110807077</v>
      </c>
      <c r="I606">
        <v>4.8760497256323498</v>
      </c>
      <c r="J606">
        <f>(Table2[[#This Row],[1M Return vs Nifty]]-AVERAGE(Table2[1M Return vs Nifty]))/_xlfn.STDEV.P(Table2[1M Return vs Nifty])</f>
        <v>0.19038735826442685</v>
      </c>
      <c r="K606">
        <v>-13.2449429913496</v>
      </c>
      <c r="L606">
        <f>(Table2[[#This Row],[6M Return vs Nifty]]-AVERAGE(Table2[6M Return vs Nifty]))/_xlfn.STDEV.P(Table2[6M Return vs Nifty])</f>
        <v>-0.7094242024856543</v>
      </c>
      <c r="M606">
        <v>-5.1228953681001101</v>
      </c>
      <c r="N606">
        <f>(Table2[[#This Row],[1W Return vs Nifty]]-AVERAGE(Table2[1W Return vs Nifty]))/_xlfn.STDEV.P(Table2[1W Return vs Nifty])</f>
        <v>-1.7411587619452229</v>
      </c>
      <c r="O606">
        <v>1090.22</v>
      </c>
      <c r="P606">
        <v>1072.0223916346099</v>
      </c>
      <c r="Q606">
        <v>1061.1588451058301</v>
      </c>
      <c r="R606">
        <v>43.313289922948798</v>
      </c>
      <c r="S606" s="2">
        <f>(Table2[[#This Row],[Close Price]]-Table2[[#This Row],[20D EMA]])/Table2[[#This Row],[20D EMA]]</f>
        <v>-2.253673570472009E-2</v>
      </c>
      <c r="T606" s="2">
        <f>(Table2[[#This Row],[Close Price]]-Table2[[#This Row],[50D EMA]])/Table2[[#This Row],[50D EMA]]</f>
        <v>-5.9442710192771702E-3</v>
      </c>
      <c r="U606" s="2">
        <f>(Table2[[#This Row],[Close Price]]-Table2[[#This Row],[200D EMA]])/Table2[[#This Row],[200D EMA]]</f>
        <v>4.2323116043216777E-3</v>
      </c>
      <c r="V606">
        <v>0.84277647805838496</v>
      </c>
      <c r="W606">
        <v>1060</v>
      </c>
      <c r="X606">
        <v>1086</v>
      </c>
      <c r="Y606">
        <v>1060</v>
      </c>
      <c r="Z606">
        <v>1115.5</v>
      </c>
      <c r="AA606">
        <v>1036.05</v>
      </c>
      <c r="AB606">
        <v>1348</v>
      </c>
      <c r="AC606" s="2">
        <f>(Table2[[#This Row],[Close Price]]/Table2[[#This Row],[Day Low]])-1</f>
        <v>5.3301886792453956E-3</v>
      </c>
      <c r="AD606" s="2">
        <f>(Table2[[#This Row],[Day High]]/Table2[[#This Row],[Close Price]])-1</f>
        <v>1.9096326185895851E-2</v>
      </c>
      <c r="AE606" s="2">
        <f>(Table2[[#This Row],[Close Price]]/Table2[[#This Row],[Current Week Low]])-1</f>
        <v>5.3301886792453956E-3</v>
      </c>
      <c r="AF606" s="2">
        <f>(Table2[[#This Row],[Current Week High]]/Table2[[#This Row],[Close Price]])-1</f>
        <v>4.6778961197391222E-2</v>
      </c>
      <c r="AG606" s="2">
        <f>(Table2[[#This Row],[Close Price]]/Table2[[#This Row],[Current Month Low]])-1</f>
        <v>2.8570049708025902E-2</v>
      </c>
      <c r="AH606" s="2">
        <f>(Table2[[#This Row],[Current Month High]]/Table2[[#This Row],[Close Price]])-1</f>
        <v>0.26495566086426114</v>
      </c>
      <c r="AI606">
        <v>26.495566086426098</v>
      </c>
      <c r="AJ606">
        <v>55.342565597667601</v>
      </c>
      <c r="AK606" t="str">
        <f>IF(AND(Table2[[#This Row],[20D EMA]]&gt;Table2[[#This Row],[50D EMA]],Table2[[#This Row],[50D EMA]]&gt;Table2[[#This Row],[200D EMA]]),"Uptrend","Downtrend/NoTrend")</f>
        <v>Uptrend</v>
      </c>
      <c r="AL606">
        <v>-0.05</v>
      </c>
      <c r="AM606" t="s">
        <v>10655</v>
      </c>
      <c r="AN606">
        <v>-5.26</v>
      </c>
      <c r="AO606" t="s">
        <v>10655</v>
      </c>
      <c r="AP606">
        <v>-9.5238926079359992E-3</v>
      </c>
      <c r="AQ606">
        <f>(Table2[[#This Row],[Sharpe Ratio]]-AVERAGE(Table2[Sharpe Ratio]))/_xlfn.STDEV.P(Table2[Sharpe Ratio])</f>
        <v>-0.87437552641694949</v>
      </c>
      <c r="AR6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-3.7530255236914707</v>
      </c>
      <c r="AS606">
        <f>_xlfn.RANK.AVG(Table2[[#This Row],[1Y Return vs Nifty Z-Score]],Table2[1Y Return vs Nifty Z-Score])</f>
        <v>531</v>
      </c>
      <c r="AT606">
        <f>_xlfn.RANK.AVG(Table2[[#This Row],[6M Return vs Nifty Z-Score]],Table2[6M Return vs Nifty Z-Score])</f>
        <v>552</v>
      </c>
      <c r="AU606">
        <f>_xlfn.RANK.AVG(Table2[[#This Row],[Sharpe Ratio Z-Score]],Table2[Sharpe Ratio Z-Score])</f>
        <v>599</v>
      </c>
      <c r="AV606">
        <f>(Table2[[#This Row],[Rank 1Y]]+Table2[[#This Row],[Rank 6M]]+Table2[[#This Row],[Rank Sharpe]])/3</f>
        <v>560.66666666666663</v>
      </c>
    </row>
    <row r="607" spans="1:48" x14ac:dyDescent="0.3">
      <c r="A607" t="s">
        <v>834</v>
      </c>
      <c r="B607" t="s">
        <v>835</v>
      </c>
      <c r="C607" t="s">
        <v>622</v>
      </c>
      <c r="D607" t="s">
        <v>622</v>
      </c>
      <c r="E607">
        <v>19137.338060489899</v>
      </c>
      <c r="F607">
        <v>37.74</v>
      </c>
      <c r="G607">
        <v>-24.409018385536498</v>
      </c>
      <c r="H607">
        <f>(Table2[[#This Row],[1Y Return vs Nifty]]-AVERAGE(Table2[1Y Return vs Nifty]))/_xlfn.STDEV.P(Table2[1Y Return vs Nifty])</f>
        <v>-0.8745846488704998</v>
      </c>
      <c r="I607">
        <v>0.66086750708581499</v>
      </c>
      <c r="J607">
        <f>(Table2[[#This Row],[1M Return vs Nifty]]-AVERAGE(Table2[1M Return vs Nifty]))/_xlfn.STDEV.P(Table2[1M Return vs Nifty])</f>
        <v>-0.17118241982754848</v>
      </c>
      <c r="K607">
        <v>-25.783951418627002</v>
      </c>
      <c r="L607">
        <f>(Table2[[#This Row],[6M Return vs Nifty]]-AVERAGE(Table2[6M Return vs Nifty]))/_xlfn.STDEV.P(Table2[6M Return vs Nifty])</f>
        <v>-1.1345940890839974</v>
      </c>
      <c r="M607">
        <v>1.0820923904000599</v>
      </c>
      <c r="N607">
        <f>(Table2[[#This Row],[1W Return vs Nifty]]-AVERAGE(Table2[1W Return vs Nifty]))/_xlfn.STDEV.P(Table2[1W Return vs Nifty])</f>
        <v>-0.38038849456931428</v>
      </c>
      <c r="O607">
        <v>37.72</v>
      </c>
      <c r="P607">
        <v>37.969404959075902</v>
      </c>
      <c r="Q607">
        <v>38.378168642175403</v>
      </c>
      <c r="R607">
        <v>56.728625602085401</v>
      </c>
      <c r="S607" s="2">
        <f>(Table2[[#This Row],[Close Price]]-Table2[[#This Row],[20D EMA]])/Table2[[#This Row],[20D EMA]]</f>
        <v>5.3022269353136602E-4</v>
      </c>
      <c r="T607" s="2">
        <f>(Table2[[#This Row],[Close Price]]-Table2[[#This Row],[50D EMA]])/Table2[[#This Row],[50D EMA]]</f>
        <v>-6.041837087601371E-3</v>
      </c>
      <c r="U607" s="2">
        <f>(Table2[[#This Row],[Close Price]]-Table2[[#This Row],[200D EMA]])/Table2[[#This Row],[200D EMA]]</f>
        <v>-1.6628428733154569E-2</v>
      </c>
      <c r="V607">
        <v>0.53212074586776203</v>
      </c>
      <c r="W607">
        <v>37.64</v>
      </c>
      <c r="X607">
        <v>38.32</v>
      </c>
      <c r="Y607">
        <v>37.090000000000003</v>
      </c>
      <c r="Z607">
        <v>38.49</v>
      </c>
      <c r="AA607">
        <v>36.4</v>
      </c>
      <c r="AB607">
        <v>39.75</v>
      </c>
      <c r="AC607" s="2">
        <f>(Table2[[#This Row],[Close Price]]/Table2[[#This Row],[Day Low]])-1</f>
        <v>2.6567481402763882E-3</v>
      </c>
      <c r="AD607" s="2">
        <f>(Table2[[#This Row],[Day High]]/Table2[[#This Row],[Close Price]])-1</f>
        <v>1.5368309485956466E-2</v>
      </c>
      <c r="AE607" s="2">
        <f>(Table2[[#This Row],[Close Price]]/Table2[[#This Row],[Current Week Low]])-1</f>
        <v>1.752493933674848E-2</v>
      </c>
      <c r="AF607" s="2">
        <f>(Table2[[#This Row],[Current Week High]]/Table2[[#This Row],[Close Price]])-1</f>
        <v>1.9872813990461147E-2</v>
      </c>
      <c r="AG607" s="2">
        <f>(Table2[[#This Row],[Close Price]]/Table2[[#This Row],[Current Month Low]])-1</f>
        <v>3.6813186813186904E-2</v>
      </c>
      <c r="AH607" s="2">
        <f>(Table2[[#This Row],[Current Month High]]/Table2[[#This Row],[Close Price]])-1</f>
        <v>5.3259141494435447E-2</v>
      </c>
      <c r="AI607">
        <v>40.169581346051899</v>
      </c>
      <c r="AJ607">
        <v>16.481481481481399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-0.06</v>
      </c>
      <c r="AM607" t="s">
        <v>10655</v>
      </c>
      <c r="AN607">
        <v>0.08</v>
      </c>
      <c r="AO607" t="s">
        <v>10656</v>
      </c>
      <c r="AP607">
        <v>5.8023078355821003E-2</v>
      </c>
      <c r="AQ607">
        <f>(Table2[[#This Row],[Sharpe Ratio]]-AVERAGE(Table2[Sharpe Ratio]))/_xlfn.STDEV.P(Table2[Sharpe Ratio])</f>
        <v>-9.6675079444261736E-2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>
        <f>_xlfn.RANK.AVG(Table2[[#This Row],[1Y Return vs Nifty Z-Score]],Table2[1Y Return vs Nifty Z-Score])</f>
        <v>628</v>
      </c>
      <c r="AT607">
        <f>_xlfn.RANK.AVG(Table2[[#This Row],[6M Return vs Nifty Z-Score]],Table2[6M Return vs Nifty Z-Score])</f>
        <v>683</v>
      </c>
      <c r="AU607">
        <f>_xlfn.RANK.AVG(Table2[[#This Row],[Sharpe Ratio Z-Score]],Table2[Sharpe Ratio Z-Score])</f>
        <v>371</v>
      </c>
      <c r="AV607">
        <f>(Table2[[#This Row],[Rank 1Y]]+Table2[[#This Row],[Rank 6M]]+Table2[[#This Row],[Rank Sharpe]])/3</f>
        <v>560.66666666666663</v>
      </c>
    </row>
    <row r="608" spans="1:48" x14ac:dyDescent="0.3">
      <c r="A608" t="s">
        <v>2016</v>
      </c>
      <c r="B608" t="s">
        <v>2017</v>
      </c>
      <c r="C608" t="s">
        <v>10618</v>
      </c>
      <c r="D608" t="s">
        <v>127</v>
      </c>
      <c r="E608">
        <v>3236.1854557500001</v>
      </c>
      <c r="F608">
        <v>1105.6500000000001</v>
      </c>
      <c r="G608">
        <v>-22.4550121848713</v>
      </c>
      <c r="H608">
        <f>(Table2[[#This Row],[1Y Return vs Nifty]]-AVERAGE(Table2[1Y Return vs Nifty]))/_xlfn.STDEV.P(Table2[1Y Return vs Nifty])</f>
        <v>-0.84411652477461308</v>
      </c>
      <c r="I608">
        <v>-6.2261036385486301</v>
      </c>
      <c r="J608">
        <f>(Table2[[#This Row],[1M Return vs Nifty]]-AVERAGE(Table2[1M Return vs Nifty]))/_xlfn.STDEV.P(Table2[1M Return vs Nifty])</f>
        <v>-0.76193283101891063</v>
      </c>
      <c r="K608">
        <v>-12.188800965148699</v>
      </c>
      <c r="L608">
        <f>(Table2[[#This Row],[6M Return vs Nifty]]-AVERAGE(Table2[6M Return vs Nifty]))/_xlfn.STDEV.P(Table2[6M Return vs Nifty])</f>
        <v>-0.67361277544053499</v>
      </c>
      <c r="M608">
        <v>2.0681797896872198</v>
      </c>
      <c r="N608">
        <f>(Table2[[#This Row],[1W Return vs Nifty]]-AVERAGE(Table2[1W Return vs Nifty]))/_xlfn.STDEV.P(Table2[1W Return vs Nifty])</f>
        <v>-0.16413691338838002</v>
      </c>
      <c r="O608">
        <v>1084.3499999999999</v>
      </c>
      <c r="P608">
        <v>1124.09530685808</v>
      </c>
      <c r="Q608">
        <v>1125.2224759820899</v>
      </c>
      <c r="R608">
        <v>65.325319507271601</v>
      </c>
      <c r="S608" s="2">
        <f>(Table2[[#This Row],[Close Price]]-Table2[[#This Row],[20D EMA]])/Table2[[#This Row],[20D EMA]]</f>
        <v>1.9643104163784925E-2</v>
      </c>
      <c r="T608" s="2">
        <f>(Table2[[#This Row],[Close Price]]-Table2[[#This Row],[50D EMA]])/Table2[[#This Row],[50D EMA]]</f>
        <v>-1.6409023990711022E-2</v>
      </c>
      <c r="U608" s="2">
        <f>(Table2[[#This Row],[Close Price]]-Table2[[#This Row],[200D EMA]])/Table2[[#This Row],[200D EMA]]</f>
        <v>-1.7394316590598712E-2</v>
      </c>
      <c r="V608">
        <v>1.0112506093346001</v>
      </c>
      <c r="W608">
        <v>1098.25</v>
      </c>
      <c r="X608">
        <v>1115.75</v>
      </c>
      <c r="Y608">
        <v>1049.75</v>
      </c>
      <c r="Z608">
        <v>1129.6500000000001</v>
      </c>
      <c r="AA608">
        <v>984.7</v>
      </c>
      <c r="AB608">
        <v>1129.6500000000001</v>
      </c>
      <c r="AC608" s="2">
        <f>(Table2[[#This Row],[Close Price]]/Table2[[#This Row],[Day Low]])-1</f>
        <v>6.7379922604142717E-3</v>
      </c>
      <c r="AD608" s="2">
        <f>(Table2[[#This Row],[Day High]]/Table2[[#This Row],[Close Price]])-1</f>
        <v>9.1348980237868638E-3</v>
      </c>
      <c r="AE608" s="2">
        <f>(Table2[[#This Row],[Close Price]]/Table2[[#This Row],[Current Week Low]])-1</f>
        <v>5.3250773993808176E-2</v>
      </c>
      <c r="AF608" s="2">
        <f>(Table2[[#This Row],[Current Week High]]/Table2[[#This Row],[Close Price]])-1</f>
        <v>2.1706688373354988E-2</v>
      </c>
      <c r="AG608" s="2">
        <f>(Table2[[#This Row],[Close Price]]/Table2[[#This Row],[Current Month Low]])-1</f>
        <v>0.12282928810805327</v>
      </c>
      <c r="AH608" s="2">
        <f>(Table2[[#This Row],[Current Month High]]/Table2[[#This Row],[Close Price]])-1</f>
        <v>2.1706688373354988E-2</v>
      </c>
      <c r="AI608">
        <v>22.914122914122899</v>
      </c>
      <c r="AJ608">
        <v>15.7748691099476</v>
      </c>
      <c r="AK608" t="str">
        <f>IF(AND(Table2[[#This Row],[20D EMA]]&gt;Table2[[#This Row],[50D EMA]],Table2[[#This Row],[50D EMA]]&gt;Table2[[#This Row],[200D EMA]]),"Uptrend","Downtrend/NoTrend")</f>
        <v>Downtrend/NoTrend</v>
      </c>
      <c r="AL608">
        <v>-0.03</v>
      </c>
      <c r="AM608" t="s">
        <v>10655</v>
      </c>
      <c r="AN608">
        <v>10.57</v>
      </c>
      <c r="AO608" t="s">
        <v>10656</v>
      </c>
      <c r="AP608">
        <v>1.7543175601260001E-3</v>
      </c>
      <c r="AQ608">
        <f>(Table2[[#This Row],[Sharpe Ratio]]-AVERAGE(Table2[Sharpe Ratio]))/_xlfn.STDEV.P(Table2[Sharpe Ratio])</f>
        <v>-0.74452412133381207</v>
      </c>
      <c r="AR6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8">
        <f>_xlfn.RANK.AVG(Table2[[#This Row],[1Y Return vs Nifty Z-Score]],Table2[1Y Return vs Nifty Z-Score])</f>
        <v>616</v>
      </c>
      <c r="AT608">
        <f>_xlfn.RANK.AVG(Table2[[#This Row],[6M Return vs Nifty Z-Score]],Table2[6M Return vs Nifty Z-Score])</f>
        <v>543</v>
      </c>
      <c r="AU608">
        <f>_xlfn.RANK.AVG(Table2[[#This Row],[Sharpe Ratio Z-Score]],Table2[Sharpe Ratio Z-Score])</f>
        <v>527</v>
      </c>
      <c r="AV608">
        <f>(Table2[[#This Row],[Rank 1Y]]+Table2[[#This Row],[Rank 6M]]+Table2[[#This Row],[Rank Sharpe]])/3</f>
        <v>562</v>
      </c>
    </row>
    <row r="609" spans="1:48" x14ac:dyDescent="0.3">
      <c r="A609" t="s">
        <v>909</v>
      </c>
      <c r="B609" t="s">
        <v>910</v>
      </c>
      <c r="C609" t="s">
        <v>10624</v>
      </c>
      <c r="D609" t="s">
        <v>571</v>
      </c>
      <c r="E609">
        <v>16609.844525299999</v>
      </c>
      <c r="F609">
        <v>1549.9</v>
      </c>
      <c r="G609">
        <v>-17.273094447287001</v>
      </c>
      <c r="H609">
        <f>(Table2[[#This Row],[1Y Return vs Nifty]]-AVERAGE(Table2[1Y Return vs Nifty]))/_xlfn.STDEV.P(Table2[1Y Return vs Nifty])</f>
        <v>-0.76331672351008906</v>
      </c>
      <c r="I609">
        <v>6.2561539241772302</v>
      </c>
      <c r="J609">
        <f>(Table2[[#This Row],[1M Return vs Nifty]]-AVERAGE(Table2[1M Return vs Nifty]))/_xlfn.STDEV.P(Table2[1M Return vs Nifty])</f>
        <v>0.30876989618084005</v>
      </c>
      <c r="K609">
        <v>-6.1730416844653302</v>
      </c>
      <c r="L609">
        <f>(Table2[[#This Row],[6M Return vs Nifty]]-AVERAGE(Table2[6M Return vs Nifty]))/_xlfn.STDEV.P(Table2[6M Return vs Nifty])</f>
        <v>-0.46963175844025867</v>
      </c>
      <c r="M609">
        <v>-3.4459654052988502</v>
      </c>
      <c r="N609">
        <f>(Table2[[#This Row],[1W Return vs Nifty]]-AVERAGE(Table2[1W Return vs Nifty]))/_xlfn.STDEV.P(Table2[1W Return vs Nifty])</f>
        <v>-1.3734035748820799</v>
      </c>
      <c r="O609">
        <v>1561.52</v>
      </c>
      <c r="P609">
        <v>1510.2753255791299</v>
      </c>
      <c r="Q609">
        <v>1435.6979973006501</v>
      </c>
      <c r="R609">
        <v>46.753881242448898</v>
      </c>
      <c r="S609" s="2">
        <f>(Table2[[#This Row],[Close Price]]-Table2[[#This Row],[20D EMA]])/Table2[[#This Row],[20D EMA]]</f>
        <v>-7.4414672882831415E-3</v>
      </c>
      <c r="T609" s="2">
        <f>(Table2[[#This Row],[Close Price]]-Table2[[#This Row],[50D EMA]])/Table2[[#This Row],[50D EMA]]</f>
        <v>2.6236722370919823E-2</v>
      </c>
      <c r="U609" s="2">
        <f>(Table2[[#This Row],[Close Price]]-Table2[[#This Row],[200D EMA]])/Table2[[#This Row],[200D EMA]]</f>
        <v>7.9544585918534888E-2</v>
      </c>
      <c r="V609">
        <v>0.76249417616707305</v>
      </c>
      <c r="W609">
        <v>1543</v>
      </c>
      <c r="X609">
        <v>1581.25</v>
      </c>
      <c r="Y609">
        <v>1543</v>
      </c>
      <c r="Z609">
        <v>1622.85</v>
      </c>
      <c r="AA609">
        <v>1518.05</v>
      </c>
      <c r="AB609">
        <v>1690</v>
      </c>
      <c r="AC609" s="2">
        <f>(Table2[[#This Row],[Close Price]]/Table2[[#This Row],[Day Low]])-1</f>
        <v>4.4718081659105291E-3</v>
      </c>
      <c r="AD609" s="2">
        <f>(Table2[[#This Row],[Day High]]/Table2[[#This Row],[Close Price]])-1</f>
        <v>2.0227111426543543E-2</v>
      </c>
      <c r="AE609" s="2">
        <f>(Table2[[#This Row],[Close Price]]/Table2[[#This Row],[Current Week Low]])-1</f>
        <v>4.4718081659105291E-3</v>
      </c>
      <c r="AF609" s="2">
        <f>(Table2[[#This Row],[Current Week High]]/Table2[[#This Row],[Close Price]])-1</f>
        <v>4.7067552745338359E-2</v>
      </c>
      <c r="AG609" s="2">
        <f>(Table2[[#This Row],[Close Price]]/Table2[[#This Row],[Current Month Low]])-1</f>
        <v>2.0980863607918065E-2</v>
      </c>
      <c r="AH609" s="2">
        <f>(Table2[[#This Row],[Current Month High]]/Table2[[#This Row],[Close Price]])-1</f>
        <v>9.0392928576037201E-2</v>
      </c>
      <c r="AI609">
        <v>9.0392928576037193</v>
      </c>
      <c r="AJ609">
        <v>24.6902654867256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0.08</v>
      </c>
      <c r="AM609" t="s">
        <v>10656</v>
      </c>
      <c r="AN609">
        <v>-0.11</v>
      </c>
      <c r="AO609" t="s">
        <v>10655</v>
      </c>
      <c r="AP609">
        <v>-2.2660917040262001E-2</v>
      </c>
      <c r="AQ609">
        <f>(Table2[[#This Row],[Sharpe Ratio]]-AVERAGE(Table2[Sharpe Ratio]))/_xlfn.STDEV.P(Table2[Sharpe Ratio])</f>
        <v>-1.0256283454129769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-3.3232105060645645</v>
      </c>
      <c r="AS609">
        <f>_xlfn.RANK.AVG(Table2[[#This Row],[1Y Return vs Nifty Z-Score]],Table2[1Y Return vs Nifty Z-Score])</f>
        <v>592</v>
      </c>
      <c r="AT609">
        <f>_xlfn.RANK.AVG(Table2[[#This Row],[6M Return vs Nifty Z-Score]],Table2[6M Return vs Nifty Z-Score])</f>
        <v>481</v>
      </c>
      <c r="AU609">
        <f>_xlfn.RANK.AVG(Table2[[#This Row],[Sharpe Ratio Z-Score]],Table2[Sharpe Ratio Z-Score])</f>
        <v>618</v>
      </c>
      <c r="AV609">
        <f>(Table2[[#This Row],[Rank 1Y]]+Table2[[#This Row],[Rank 6M]]+Table2[[#This Row],[Rank Sharpe]])/3</f>
        <v>563.66666666666663</v>
      </c>
    </row>
    <row r="610" spans="1:48" x14ac:dyDescent="0.3">
      <c r="A610" t="s">
        <v>1033</v>
      </c>
      <c r="B610" t="s">
        <v>1034</v>
      </c>
      <c r="C610" t="s">
        <v>10611</v>
      </c>
      <c r="D610" t="s">
        <v>545</v>
      </c>
      <c r="E610">
        <v>13407.770775700001</v>
      </c>
      <c r="F610">
        <v>1682.45</v>
      </c>
      <c r="G610">
        <v>-21.5968711739763</v>
      </c>
      <c r="H610">
        <f>(Table2[[#This Row],[1Y Return vs Nifty]]-AVERAGE(Table2[1Y Return vs Nifty]))/_xlfn.STDEV.P(Table2[1Y Return vs Nifty])</f>
        <v>-0.8307358370353326</v>
      </c>
      <c r="I610">
        <v>-7.6664122175141101</v>
      </c>
      <c r="J610">
        <f>(Table2[[#This Row],[1M Return vs Nifty]]-AVERAGE(Table2[1M Return vs Nifty]))/_xlfn.STDEV.P(Table2[1M Return vs Nifty])</f>
        <v>-0.88547957853296888</v>
      </c>
      <c r="K610">
        <v>2.8796759729047401</v>
      </c>
      <c r="L610">
        <f>(Table2[[#This Row],[6M Return vs Nifty]]-AVERAGE(Table2[6M Return vs Nifty]))/_xlfn.STDEV.P(Table2[6M Return vs Nifty])</f>
        <v>-0.16267423766709699</v>
      </c>
      <c r="M610">
        <v>-0.111368622087279</v>
      </c>
      <c r="N610">
        <f>(Table2[[#This Row],[1W Return vs Nifty]]-AVERAGE(Table2[1W Return vs Nifty]))/_xlfn.STDEV.P(Table2[1W Return vs Nifty])</f>
        <v>-0.64211765895652473</v>
      </c>
      <c r="O610">
        <v>1693.39</v>
      </c>
      <c r="P610">
        <v>1707.5167073339701</v>
      </c>
      <c r="Q610">
        <v>1635.4472997027101</v>
      </c>
      <c r="R610">
        <v>53.415568064698398</v>
      </c>
      <c r="S610" s="2">
        <f>(Table2[[#This Row],[Close Price]]-Table2[[#This Row],[20D EMA]])/Table2[[#This Row],[20D EMA]]</f>
        <v>-6.4604137263123401E-3</v>
      </c>
      <c r="T610" s="2">
        <f>(Table2[[#This Row],[Close Price]]-Table2[[#This Row],[50D EMA]])/Table2[[#This Row],[50D EMA]]</f>
        <v>-1.468021204495734E-2</v>
      </c>
      <c r="U610" s="2">
        <f>(Table2[[#This Row],[Close Price]]-Table2[[#This Row],[200D EMA]])/Table2[[#This Row],[200D EMA]]</f>
        <v>2.8739966311255673E-2</v>
      </c>
      <c r="V610">
        <v>0.91286541197973703</v>
      </c>
      <c r="W610">
        <v>1677.95</v>
      </c>
      <c r="X610">
        <v>1712.15</v>
      </c>
      <c r="Y610">
        <v>1651.75</v>
      </c>
      <c r="Z610">
        <v>1719</v>
      </c>
      <c r="AA610">
        <v>1603.3</v>
      </c>
      <c r="AB610">
        <v>1779.3</v>
      </c>
      <c r="AC610" s="2">
        <f>(Table2[[#This Row],[Close Price]]/Table2[[#This Row],[Day Low]])-1</f>
        <v>2.6818439166840236E-3</v>
      </c>
      <c r="AD610" s="2">
        <f>(Table2[[#This Row],[Day High]]/Table2[[#This Row],[Close Price]])-1</f>
        <v>1.7652827721477582E-2</v>
      </c>
      <c r="AE610" s="2">
        <f>(Table2[[#This Row],[Close Price]]/Table2[[#This Row],[Current Week Low]])-1</f>
        <v>1.8586347812925785E-2</v>
      </c>
      <c r="AF610" s="2">
        <f>(Table2[[#This Row],[Current Week High]]/Table2[[#This Row],[Close Price]])-1</f>
        <v>2.1724271152188779E-2</v>
      </c>
      <c r="AG610" s="2">
        <f>(Table2[[#This Row],[Close Price]]/Table2[[#This Row],[Current Month Low]])-1</f>
        <v>4.9366930705420087E-2</v>
      </c>
      <c r="AH610" s="2">
        <f>(Table2[[#This Row],[Current Month High]]/Table2[[#This Row],[Close Price]])-1</f>
        <v>5.7564860768521964E-2</v>
      </c>
      <c r="AI610">
        <v>17.6231091562899</v>
      </c>
      <c r="AJ610">
        <v>28.726090283091001</v>
      </c>
      <c r="AK610" t="str">
        <f>IF(AND(Table2[[#This Row],[20D EMA]]&gt;Table2[[#This Row],[50D EMA]],Table2[[#This Row],[50D EMA]]&gt;Table2[[#This Row],[200D EMA]]),"Uptrend","Downtrend/NoTrend")</f>
        <v>Downtrend/NoTrend</v>
      </c>
      <c r="AL610">
        <v>-0.01</v>
      </c>
      <c r="AM610" t="s">
        <v>10655</v>
      </c>
      <c r="AN610">
        <v>3.22</v>
      </c>
      <c r="AO610" t="s">
        <v>10656</v>
      </c>
      <c r="AP610">
        <v>-8.7219816323620997E-2</v>
      </c>
      <c r="AQ610">
        <f>(Table2[[#This Row],[Sharpe Ratio]]-AVERAGE(Table2[Sharpe Ratio]))/_xlfn.STDEV.P(Table2[Sharpe Ratio])</f>
        <v>-1.7689257000148928</v>
      </c>
      <c r="AR6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0">
        <f>_xlfn.RANK.AVG(Table2[[#This Row],[1Y Return vs Nifty Z-Score]],Table2[1Y Return vs Nifty Z-Score])</f>
        <v>612</v>
      </c>
      <c r="AT610">
        <f>_xlfn.RANK.AVG(Table2[[#This Row],[6M Return vs Nifty Z-Score]],Table2[6M Return vs Nifty Z-Score])</f>
        <v>369</v>
      </c>
      <c r="AU610">
        <f>_xlfn.RANK.AVG(Table2[[#This Row],[Sharpe Ratio Z-Score]],Table2[Sharpe Ratio Z-Score])</f>
        <v>714</v>
      </c>
      <c r="AV610">
        <f>(Table2[[#This Row],[Rank 1Y]]+Table2[[#This Row],[Rank 6M]]+Table2[[#This Row],[Rank Sharpe]])/3</f>
        <v>565</v>
      </c>
    </row>
    <row r="611" spans="1:48" x14ac:dyDescent="0.3">
      <c r="A611" t="s">
        <v>1874</v>
      </c>
      <c r="B611" t="s">
        <v>1875</v>
      </c>
      <c r="C611" t="s">
        <v>10611</v>
      </c>
      <c r="D611" t="s">
        <v>24</v>
      </c>
      <c r="E611">
        <v>3869.1411593600001</v>
      </c>
      <c r="F611">
        <v>123.72</v>
      </c>
      <c r="G611">
        <v>-20.963668044070101</v>
      </c>
      <c r="H611">
        <f>(Table2[[#This Row],[1Y Return vs Nifty]]-AVERAGE(Table2[1Y Return vs Nifty]))/_xlfn.STDEV.P(Table2[1Y Return vs Nifty])</f>
        <v>-0.82086252571558438</v>
      </c>
      <c r="I611">
        <v>-9.0888009239370202</v>
      </c>
      <c r="J611">
        <f>(Table2[[#This Row],[1M Return vs Nifty]]-AVERAGE(Table2[1M Return vs Nifty]))/_xlfn.STDEV.P(Table2[1M Return vs Nifty])</f>
        <v>-1.0074891957397905</v>
      </c>
      <c r="K611">
        <v>-18.589410155625099</v>
      </c>
      <c r="L611">
        <f>(Table2[[#This Row],[6M Return vs Nifty]]-AVERAGE(Table2[6M Return vs Nifty]))/_xlfn.STDEV.P(Table2[6M Return vs Nifty])</f>
        <v>-0.89064319690154437</v>
      </c>
      <c r="M611">
        <v>3.2899051134294699</v>
      </c>
      <c r="N611">
        <f>(Table2[[#This Row],[1W Return vs Nifty]]-AVERAGE(Table2[1W Return vs Nifty]))/_xlfn.STDEV.P(Table2[1W Return vs Nifty])</f>
        <v>0.10379068939717423</v>
      </c>
      <c r="O611">
        <v>123.08</v>
      </c>
      <c r="P611">
        <v>126.99886496775601</v>
      </c>
      <c r="Q611">
        <v>127.82756536262499</v>
      </c>
      <c r="R611">
        <v>59.156434811951698</v>
      </c>
      <c r="S611" s="2">
        <f>(Table2[[#This Row],[Close Price]]-Table2[[#This Row],[20D EMA]])/Table2[[#This Row],[20D EMA]]</f>
        <v>5.1998700032499234E-3</v>
      </c>
      <c r="T611" s="2">
        <f>(Table2[[#This Row],[Close Price]]-Table2[[#This Row],[50D EMA]])/Table2[[#This Row],[50D EMA]]</f>
        <v>-2.5818065134585927E-2</v>
      </c>
      <c r="U611" s="2">
        <f>(Table2[[#This Row],[Close Price]]-Table2[[#This Row],[200D EMA]])/Table2[[#This Row],[200D EMA]]</f>
        <v>-3.2133643091554892E-2</v>
      </c>
      <c r="V611">
        <v>0.54499498643157096</v>
      </c>
      <c r="W611">
        <v>122.7</v>
      </c>
      <c r="X611">
        <v>124.4</v>
      </c>
      <c r="Y611">
        <v>121.05</v>
      </c>
      <c r="Z611">
        <v>124.45</v>
      </c>
      <c r="AA611">
        <v>115.31</v>
      </c>
      <c r="AB611">
        <v>127.1</v>
      </c>
      <c r="AC611" s="2">
        <f>(Table2[[#This Row],[Close Price]]/Table2[[#This Row],[Day Low]])-1</f>
        <v>8.3129584352077401E-3</v>
      </c>
      <c r="AD611" s="2">
        <f>(Table2[[#This Row],[Day High]]/Table2[[#This Row],[Close Price]])-1</f>
        <v>5.4962819269317453E-3</v>
      </c>
      <c r="AE611" s="2">
        <f>(Table2[[#This Row],[Close Price]]/Table2[[#This Row],[Current Week Low]])-1</f>
        <v>2.2057001239157437E-2</v>
      </c>
      <c r="AF611" s="2">
        <f>(Table2[[#This Row],[Current Week High]]/Table2[[#This Row],[Close Price]])-1</f>
        <v>5.900420303912135E-3</v>
      </c>
      <c r="AG611" s="2">
        <f>(Table2[[#This Row],[Close Price]]/Table2[[#This Row],[Current Month Low]])-1</f>
        <v>7.2933830543751688E-2</v>
      </c>
      <c r="AH611" s="2">
        <f>(Table2[[#This Row],[Current Month High]]/Table2[[#This Row],[Close Price]])-1</f>
        <v>2.7319754283866793E-2</v>
      </c>
      <c r="AI611">
        <v>32.112835434852798</v>
      </c>
      <c r="AJ611">
        <v>12.575068243858</v>
      </c>
      <c r="AK611" t="str">
        <f>IF(AND(Table2[[#This Row],[20D EMA]]&gt;Table2[[#This Row],[50D EMA]],Table2[[#This Row],[50D EMA]]&gt;Table2[[#This Row],[200D EMA]]),"Uptrend","Downtrend/NoTrend")</f>
        <v>Downtrend/NoTrend</v>
      </c>
      <c r="AL611">
        <v>-0.06</v>
      </c>
      <c r="AM611" t="s">
        <v>10655</v>
      </c>
      <c r="AN611">
        <v>3.81</v>
      </c>
      <c r="AO611" t="s">
        <v>10656</v>
      </c>
      <c r="AP611">
        <v>2.1525607437930999E-2</v>
      </c>
      <c r="AQ611">
        <f>(Table2[[#This Row],[Sharpe Ratio]]-AVERAGE(Table2[Sharpe Ratio]))/_xlfn.STDEV.P(Table2[Sharpe Ratio])</f>
        <v>-0.51688784459468573</v>
      </c>
      <c r="AR6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1">
        <f>_xlfn.RANK.AVG(Table2[[#This Row],[1Y Return vs Nifty Z-Score]],Table2[1Y Return vs Nifty Z-Score])</f>
        <v>611</v>
      </c>
      <c r="AT611">
        <f>_xlfn.RANK.AVG(Table2[[#This Row],[6M Return vs Nifty Z-Score]],Table2[6M Return vs Nifty Z-Score])</f>
        <v>611</v>
      </c>
      <c r="AU611">
        <f>_xlfn.RANK.AVG(Table2[[#This Row],[Sharpe Ratio Z-Score]],Table2[Sharpe Ratio Z-Score])</f>
        <v>477</v>
      </c>
      <c r="AV611">
        <f>(Table2[[#This Row],[Rank 1Y]]+Table2[[#This Row],[Rank 6M]]+Table2[[#This Row],[Rank Sharpe]])/3</f>
        <v>566.33333333333337</v>
      </c>
    </row>
    <row r="612" spans="1:48" x14ac:dyDescent="0.3">
      <c r="A612" t="s">
        <v>1986</v>
      </c>
      <c r="B612" t="s">
        <v>1987</v>
      </c>
      <c r="C612" t="s">
        <v>10622</v>
      </c>
      <c r="D612" t="s">
        <v>133</v>
      </c>
      <c r="E612">
        <v>3380.3849080199998</v>
      </c>
      <c r="F612">
        <v>515.15</v>
      </c>
      <c r="G612">
        <v>-21.99303746723</v>
      </c>
      <c r="H612">
        <f>(Table2[[#This Row],[1Y Return vs Nifty]]-AVERAGE(Table2[1Y Return vs Nifty]))/_xlfn.STDEV.P(Table2[1Y Return vs Nifty])</f>
        <v>-0.83691311722070361</v>
      </c>
      <c r="I612">
        <v>-2.1596063622005901</v>
      </c>
      <c r="J612">
        <f>(Table2[[#This Row],[1M Return vs Nifty]]-AVERAGE(Table2[1M Return vs Nifty]))/_xlfn.STDEV.P(Table2[1M Return vs Nifty])</f>
        <v>-0.41311694558661383</v>
      </c>
      <c r="K612">
        <v>-11.3231690531903</v>
      </c>
      <c r="L612">
        <f>(Table2[[#This Row],[6M Return vs Nifty]]-AVERAGE(Table2[6M Return vs Nifty]))/_xlfn.STDEV.P(Table2[6M Return vs Nifty])</f>
        <v>-0.64426112263817903</v>
      </c>
      <c r="M612">
        <v>8.2129289790871205</v>
      </c>
      <c r="N612">
        <f>(Table2[[#This Row],[1W Return vs Nifty]]-AVERAGE(Table2[1W Return vs Nifty]))/_xlfn.STDEV.P(Table2[1W Return vs Nifty])</f>
        <v>1.183422876066984</v>
      </c>
      <c r="O612">
        <v>502.24</v>
      </c>
      <c r="P612">
        <v>508.84852558335001</v>
      </c>
      <c r="Q612">
        <v>511.153280107314</v>
      </c>
      <c r="R612">
        <v>61.002799218197303</v>
      </c>
      <c r="S612" s="2">
        <f>(Table2[[#This Row],[Close Price]]-Table2[[#This Row],[20D EMA]])/Table2[[#This Row],[20D EMA]]</f>
        <v>2.5704842306466965E-2</v>
      </c>
      <c r="T612" s="2">
        <f>(Table2[[#This Row],[Close Price]]-Table2[[#This Row],[50D EMA]])/Table2[[#This Row],[50D EMA]]</f>
        <v>1.2383792228592745E-2</v>
      </c>
      <c r="U612" s="2">
        <f>(Table2[[#This Row],[Close Price]]-Table2[[#This Row],[200D EMA]])/Table2[[#This Row],[200D EMA]]</f>
        <v>7.8190242501170737E-3</v>
      </c>
      <c r="V612">
        <v>1.4950785925086101</v>
      </c>
      <c r="W612">
        <v>510</v>
      </c>
      <c r="X612">
        <v>517.5</v>
      </c>
      <c r="Y612">
        <v>480</v>
      </c>
      <c r="Z612">
        <v>527.79999999999995</v>
      </c>
      <c r="AA612">
        <v>425</v>
      </c>
      <c r="AB612">
        <v>527.79999999999995</v>
      </c>
      <c r="AC612" s="2">
        <f>(Table2[[#This Row],[Close Price]]/Table2[[#This Row],[Day Low]])-1</f>
        <v>1.0098039215686194E-2</v>
      </c>
      <c r="AD612" s="2">
        <f>(Table2[[#This Row],[Day High]]/Table2[[#This Row],[Close Price]])-1</f>
        <v>4.5617781228768362E-3</v>
      </c>
      <c r="AE612" s="2">
        <f>(Table2[[#This Row],[Close Price]]/Table2[[#This Row],[Current Week Low]])-1</f>
        <v>7.3229166666666679E-2</v>
      </c>
      <c r="AF612" s="2">
        <f>(Table2[[#This Row],[Current Week High]]/Table2[[#This Row],[Close Price]])-1</f>
        <v>2.4555954576336969E-2</v>
      </c>
      <c r="AG612" s="2">
        <f>(Table2[[#This Row],[Close Price]]/Table2[[#This Row],[Current Month Low]])-1</f>
        <v>0.21211764705882352</v>
      </c>
      <c r="AH612" s="2">
        <f>(Table2[[#This Row],[Current Month High]]/Table2[[#This Row],[Close Price]])-1</f>
        <v>2.4555954576336969E-2</v>
      </c>
      <c r="AI612">
        <v>20.353295156750399</v>
      </c>
      <c r="AJ612">
        <v>21.211764705882299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-0.05</v>
      </c>
      <c r="AM612" t="s">
        <v>10655</v>
      </c>
      <c r="AN612">
        <v>4.25</v>
      </c>
      <c r="AO612" t="s">
        <v>10656</v>
      </c>
      <c r="AQ612">
        <f>(Table2[[#This Row],[Sharpe Ratio]]-AVERAGE(Table2[Sharpe Ratio]))/_xlfn.STDEV.P(Table2[Sharpe Ratio])</f>
        <v>-0.76472241492382476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613</v>
      </c>
      <c r="AT612">
        <f>_xlfn.RANK.AVG(Table2[[#This Row],[6M Return vs Nifty Z-Score]],Table2[6M Return vs Nifty Z-Score])</f>
        <v>533</v>
      </c>
      <c r="AU612">
        <f>_xlfn.RANK.AVG(Table2[[#This Row],[Sharpe Ratio Z-Score]],Table2[Sharpe Ratio Z-Score])</f>
        <v>557.5</v>
      </c>
      <c r="AV612">
        <f>(Table2[[#This Row],[Rank 1Y]]+Table2[[#This Row],[Rank 6M]]+Table2[[#This Row],[Rank Sharpe]])/3</f>
        <v>567.83333333333337</v>
      </c>
    </row>
    <row r="613" spans="1:48" x14ac:dyDescent="0.3">
      <c r="A613" t="s">
        <v>2189</v>
      </c>
      <c r="B613" t="s">
        <v>2190</v>
      </c>
      <c r="C613" t="s">
        <v>10610</v>
      </c>
      <c r="D613" t="s">
        <v>290</v>
      </c>
      <c r="E613">
        <v>2658.8148719299902</v>
      </c>
      <c r="F613">
        <v>1780.25</v>
      </c>
      <c r="G613">
        <v>-14.052400544774899</v>
      </c>
      <c r="H613">
        <f>(Table2[[#This Row],[1Y Return vs Nifty]]-AVERAGE(Table2[1Y Return vs Nifty]))/_xlfn.STDEV.P(Table2[1Y Return vs Nifty])</f>
        <v>-0.71309758834910575</v>
      </c>
      <c r="I613">
        <v>-3.5293765224634099</v>
      </c>
      <c r="J613">
        <f>(Table2[[#This Row],[1M Return vs Nifty]]-AVERAGE(Table2[1M Return vs Nifty]))/_xlfn.STDEV.P(Table2[1M Return vs Nifty])</f>
        <v>-0.5306130506669805</v>
      </c>
      <c r="K613">
        <v>-22.177480265443801</v>
      </c>
      <c r="L613">
        <f>(Table2[[#This Row],[6M Return vs Nifty]]-AVERAGE(Table2[6M Return vs Nifty]))/_xlfn.STDEV.P(Table2[6M Return vs Nifty])</f>
        <v>-1.0123066737662587</v>
      </c>
      <c r="M613">
        <v>2.4178737506358998</v>
      </c>
      <c r="N613">
        <f>(Table2[[#This Row],[1W Return vs Nifty]]-AVERAGE(Table2[1W Return vs Nifty]))/_xlfn.STDEV.P(Table2[1W Return vs Nifty])</f>
        <v>-8.7448100571947324E-2</v>
      </c>
      <c r="O613">
        <v>1769.82</v>
      </c>
      <c r="P613">
        <v>1768.09605500066</v>
      </c>
      <c r="Q613">
        <v>1685.2344492069899</v>
      </c>
      <c r="R613">
        <v>56.1090924218081</v>
      </c>
      <c r="S613" s="2">
        <f>(Table2[[#This Row],[Close Price]]-Table2[[#This Row],[20D EMA]])/Table2[[#This Row],[20D EMA]]</f>
        <v>5.8932546812670581E-3</v>
      </c>
      <c r="T613" s="2">
        <f>(Table2[[#This Row],[Close Price]]-Table2[[#This Row],[50D EMA]])/Table2[[#This Row],[50D EMA]]</f>
        <v>6.8740298158379287E-3</v>
      </c>
      <c r="U613" s="2">
        <f>(Table2[[#This Row],[Close Price]]-Table2[[#This Row],[200D EMA]])/Table2[[#This Row],[200D EMA]]</f>
        <v>5.6381206091366674E-2</v>
      </c>
      <c r="V613">
        <v>0.39887545465285801</v>
      </c>
      <c r="W613">
        <v>1775</v>
      </c>
      <c r="X613">
        <v>1795.35</v>
      </c>
      <c r="Y613">
        <v>1719.85</v>
      </c>
      <c r="Z613">
        <v>1817.95</v>
      </c>
      <c r="AA613">
        <v>1652.4</v>
      </c>
      <c r="AB613">
        <v>1851.4</v>
      </c>
      <c r="AC613" s="2">
        <f>(Table2[[#This Row],[Close Price]]/Table2[[#This Row],[Day Low]])-1</f>
        <v>2.9577464788732577E-3</v>
      </c>
      <c r="AD613" s="2">
        <f>(Table2[[#This Row],[Day High]]/Table2[[#This Row],[Close Price]])-1</f>
        <v>8.4819547816317176E-3</v>
      </c>
      <c r="AE613" s="2">
        <f>(Table2[[#This Row],[Close Price]]/Table2[[#This Row],[Current Week Low]])-1</f>
        <v>3.5119341803064197E-2</v>
      </c>
      <c r="AF613" s="2">
        <f>(Table2[[#This Row],[Current Week High]]/Table2[[#This Row],[Close Price]])-1</f>
        <v>2.1176801011093982E-2</v>
      </c>
      <c r="AG613" s="2">
        <f>(Table2[[#This Row],[Close Price]]/Table2[[#This Row],[Current Month Low]])-1</f>
        <v>7.7372306947470326E-2</v>
      </c>
      <c r="AH613" s="2">
        <f>(Table2[[#This Row],[Current Month High]]/Table2[[#This Row],[Close Price]])-1</f>
        <v>3.996629686841735E-2</v>
      </c>
      <c r="AI613">
        <v>19.500070214857399</v>
      </c>
      <c r="AJ613">
        <v>35.896946564885397</v>
      </c>
      <c r="AK613" t="str">
        <f>IF(AND(Table2[[#This Row],[20D EMA]]&gt;Table2[[#This Row],[50D EMA]],Table2[[#This Row],[50D EMA]]&gt;Table2[[#This Row],[200D EMA]]),"Uptrend","Downtrend/NoTrend")</f>
        <v>Uptrend</v>
      </c>
      <c r="AL613">
        <v>-0.1</v>
      </c>
      <c r="AM613" t="s">
        <v>10655</v>
      </c>
      <c r="AN613">
        <v>4.76</v>
      </c>
      <c r="AO613" t="s">
        <v>10656</v>
      </c>
      <c r="AP613">
        <v>2.1757486027868998E-2</v>
      </c>
      <c r="AQ613">
        <f>(Table2[[#This Row],[Sharpe Ratio]]-AVERAGE(Table2[Sharpe Ratio]))/_xlfn.STDEV.P(Table2[Sharpe Ratio])</f>
        <v>-0.51421811595304256</v>
      </c>
      <c r="AR6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-2.8576835293073346</v>
      </c>
      <c r="AS613">
        <f>_xlfn.RANK.AVG(Table2[[#This Row],[1Y Return vs Nifty Z-Score]],Table2[1Y Return vs Nifty Z-Score])</f>
        <v>578</v>
      </c>
      <c r="AT613">
        <f>_xlfn.RANK.AVG(Table2[[#This Row],[6M Return vs Nifty Z-Score]],Table2[6M Return vs Nifty Z-Score])</f>
        <v>654</v>
      </c>
      <c r="AU613">
        <f>_xlfn.RANK.AVG(Table2[[#This Row],[Sharpe Ratio Z-Score]],Table2[Sharpe Ratio Z-Score])</f>
        <v>476</v>
      </c>
      <c r="AV613">
        <f>(Table2[[#This Row],[Rank 1Y]]+Table2[[#This Row],[Rank 6M]]+Table2[[#This Row],[Rank Sharpe]])/3</f>
        <v>569.33333333333337</v>
      </c>
    </row>
    <row r="614" spans="1:48" x14ac:dyDescent="0.3">
      <c r="A614" t="s">
        <v>712</v>
      </c>
      <c r="B614" t="s">
        <v>713</v>
      </c>
      <c r="C614" t="s">
        <v>10615</v>
      </c>
      <c r="D614" t="s">
        <v>51</v>
      </c>
      <c r="E614">
        <v>24248.690147149999</v>
      </c>
      <c r="F614">
        <v>446.2</v>
      </c>
      <c r="G614">
        <v>-14.7599740394297</v>
      </c>
      <c r="H614">
        <f>(Table2[[#This Row],[1Y Return vs Nifty]]-AVERAGE(Table2[1Y Return vs Nifty]))/_xlfn.STDEV.P(Table2[1Y Return vs Nifty])</f>
        <v>-0.72413053032992647</v>
      </c>
      <c r="I614">
        <v>0.11801022575239099</v>
      </c>
      <c r="J614">
        <f>(Table2[[#This Row],[1M Return vs Nifty]]-AVERAGE(Table2[1M Return vs Nifty]))/_xlfn.STDEV.P(Table2[1M Return vs Nifty])</f>
        <v>-0.21774761596158895</v>
      </c>
      <c r="K614">
        <v>0.203779161674118</v>
      </c>
      <c r="L614">
        <f>(Table2[[#This Row],[6M Return vs Nifty]]-AVERAGE(Table2[6M Return vs Nifty]))/_xlfn.STDEV.P(Table2[6M Return vs Nifty])</f>
        <v>-0.2534079468258541</v>
      </c>
      <c r="M614">
        <v>3.4560962443115599</v>
      </c>
      <c r="N614">
        <f>(Table2[[#This Row],[1W Return vs Nifty]]-AVERAGE(Table2[1W Return vs Nifty]))/_xlfn.STDEV.P(Table2[1W Return vs Nifty])</f>
        <v>0.14023684503964551</v>
      </c>
      <c r="O614">
        <v>439.21</v>
      </c>
      <c r="P614">
        <v>439.97725200889499</v>
      </c>
      <c r="Q614">
        <v>422.22822603715099</v>
      </c>
      <c r="R614">
        <v>67.177487125513593</v>
      </c>
      <c r="S614" s="2">
        <f>(Table2[[#This Row],[Close Price]]-Table2[[#This Row],[20D EMA]])/Table2[[#This Row],[20D EMA]]</f>
        <v>1.5914938184467587E-2</v>
      </c>
      <c r="T614" s="2">
        <f>(Table2[[#This Row],[Close Price]]-Table2[[#This Row],[50D EMA]])/Table2[[#This Row],[50D EMA]]</f>
        <v>1.4143340281099785E-2</v>
      </c>
      <c r="U614" s="2">
        <f>(Table2[[#This Row],[Close Price]]-Table2[[#This Row],[200D EMA]])/Table2[[#This Row],[200D EMA]]</f>
        <v>5.6774446814789145E-2</v>
      </c>
      <c r="V614">
        <v>0.86690667706075097</v>
      </c>
      <c r="W614">
        <v>444.3</v>
      </c>
      <c r="X614">
        <v>453.75</v>
      </c>
      <c r="Y614">
        <v>428</v>
      </c>
      <c r="Z614">
        <v>453.75</v>
      </c>
      <c r="AA614">
        <v>417.7</v>
      </c>
      <c r="AB614">
        <v>466.1</v>
      </c>
      <c r="AC614" s="2">
        <f>(Table2[[#This Row],[Close Price]]/Table2[[#This Row],[Day Low]])-1</f>
        <v>4.2763898266935385E-3</v>
      </c>
      <c r="AD614" s="2">
        <f>(Table2[[#This Row],[Day High]]/Table2[[#This Row],[Close Price]])-1</f>
        <v>1.6920663379650369E-2</v>
      </c>
      <c r="AE614" s="2">
        <f>(Table2[[#This Row],[Close Price]]/Table2[[#This Row],[Current Week Low]])-1</f>
        <v>4.2523364485981263E-2</v>
      </c>
      <c r="AF614" s="2">
        <f>(Table2[[#This Row],[Current Week High]]/Table2[[#This Row],[Close Price]])-1</f>
        <v>1.6920663379650369E-2</v>
      </c>
      <c r="AG614" s="2">
        <f>(Table2[[#This Row],[Close Price]]/Table2[[#This Row],[Current Month Low]])-1</f>
        <v>6.8230787646636371E-2</v>
      </c>
      <c r="AH614" s="2">
        <f>(Table2[[#This Row],[Current Month High]]/Table2[[#This Row],[Close Price]])-1</f>
        <v>4.4598834603317039E-2</v>
      </c>
      <c r="AI614">
        <v>8.5387718511878106</v>
      </c>
      <c r="AJ614">
        <v>27.704636519748099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-0.09</v>
      </c>
      <c r="AM614" t="s">
        <v>10655</v>
      </c>
      <c r="AN614">
        <v>5.53</v>
      </c>
      <c r="AO614" t="s">
        <v>10656</v>
      </c>
      <c r="AP614">
        <v>-9.3320012472946995E-2</v>
      </c>
      <c r="AQ614">
        <f>(Table2[[#This Row],[Sharpe Ratio]]-AVERAGE(Table2[Sharpe Ratio]))/_xlfn.STDEV.P(Table2[Sharpe Ratio])</f>
        <v>-1.8391601635927992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583</v>
      </c>
      <c r="AT614">
        <f>_xlfn.RANK.AVG(Table2[[#This Row],[6M Return vs Nifty Z-Score]],Table2[6M Return vs Nifty Z-Score])</f>
        <v>405</v>
      </c>
      <c r="AU614">
        <f>_xlfn.RANK.AVG(Table2[[#This Row],[Sharpe Ratio Z-Score]],Table2[Sharpe Ratio Z-Score])</f>
        <v>721</v>
      </c>
      <c r="AV614">
        <f>(Table2[[#This Row],[Rank 1Y]]+Table2[[#This Row],[Rank 6M]]+Table2[[#This Row],[Rank Sharpe]])/3</f>
        <v>569.66666666666663</v>
      </c>
    </row>
    <row r="615" spans="1:48" x14ac:dyDescent="0.3">
      <c r="A615" t="s">
        <v>1343</v>
      </c>
      <c r="B615" t="s">
        <v>1344</v>
      </c>
      <c r="C615" t="s">
        <v>10611</v>
      </c>
      <c r="D615" t="s">
        <v>24</v>
      </c>
      <c r="E615">
        <v>8467.0050328159996</v>
      </c>
      <c r="F615">
        <v>43.38</v>
      </c>
      <c r="G615">
        <v>-40.643769149456098</v>
      </c>
      <c r="H615">
        <f>(Table2[[#This Row],[1Y Return vs Nifty]]-AVERAGE(Table2[1Y Return vs Nifty]))/_xlfn.STDEV.P(Table2[1Y Return vs Nifty])</f>
        <v>-1.127727346561278</v>
      </c>
      <c r="I615">
        <v>-3.6169940171525301</v>
      </c>
      <c r="J615">
        <f>(Table2[[#This Row],[1M Return vs Nifty]]-AVERAGE(Table2[1M Return vs Nifty]))/_xlfn.STDEV.P(Table2[1M Return vs Nifty])</f>
        <v>-0.53812870158530401</v>
      </c>
      <c r="K615">
        <v>-31.4930413315778</v>
      </c>
      <c r="L615">
        <f>(Table2[[#This Row],[6M Return vs Nifty]]-AVERAGE(Table2[6M Return vs Nifty]))/_xlfn.STDEV.P(Table2[6M Return vs Nifty])</f>
        <v>-1.3281766299162221</v>
      </c>
      <c r="M615">
        <v>2.6441765458628299</v>
      </c>
      <c r="N615">
        <f>(Table2[[#This Row],[1W Return vs Nifty]]-AVERAGE(Table2[1W Return vs Nifty]))/_xlfn.STDEV.P(Table2[1W Return vs Nifty])</f>
        <v>-3.7819297558273061E-2</v>
      </c>
      <c r="O615">
        <v>43.24</v>
      </c>
      <c r="P615">
        <v>44.901433086696102</v>
      </c>
      <c r="Q615">
        <v>48.150136434635598</v>
      </c>
      <c r="R615">
        <v>62.044617510565701</v>
      </c>
      <c r="S615" s="2">
        <f>(Table2[[#This Row],[Close Price]]-Table2[[#This Row],[20D EMA]])/Table2[[#This Row],[20D EMA]]</f>
        <v>3.2377428307123163E-3</v>
      </c>
      <c r="T615" s="2">
        <f>(Table2[[#This Row],[Close Price]]-Table2[[#This Row],[50D EMA]])/Table2[[#This Row],[50D EMA]]</f>
        <v>-3.388384249915815E-2</v>
      </c>
      <c r="U615" s="2">
        <f>(Table2[[#This Row],[Close Price]]-Table2[[#This Row],[200D EMA]])/Table2[[#This Row],[200D EMA]]</f>
        <v>-9.9067973381780847E-2</v>
      </c>
      <c r="V615">
        <v>0.89968977165429198</v>
      </c>
      <c r="W615">
        <v>43</v>
      </c>
      <c r="X615">
        <v>44.24</v>
      </c>
      <c r="Y615">
        <v>41</v>
      </c>
      <c r="Z615">
        <v>44.24</v>
      </c>
      <c r="AA615">
        <v>41</v>
      </c>
      <c r="AB615">
        <v>45.7</v>
      </c>
      <c r="AC615" s="2">
        <f>(Table2[[#This Row],[Close Price]]/Table2[[#This Row],[Day Low]])-1</f>
        <v>8.837209302325677E-3</v>
      </c>
      <c r="AD615" s="2">
        <f>(Table2[[#This Row],[Day High]]/Table2[[#This Row],[Close Price]])-1</f>
        <v>1.9824804057169132E-2</v>
      </c>
      <c r="AE615" s="2">
        <f>(Table2[[#This Row],[Close Price]]/Table2[[#This Row],[Current Week Low]])-1</f>
        <v>5.804878048780493E-2</v>
      </c>
      <c r="AF615" s="2">
        <f>(Table2[[#This Row],[Current Week High]]/Table2[[#This Row],[Close Price]])-1</f>
        <v>1.9824804057169132E-2</v>
      </c>
      <c r="AG615" s="2">
        <f>(Table2[[#This Row],[Close Price]]/Table2[[#This Row],[Current Month Low]])-1</f>
        <v>5.804878048780493E-2</v>
      </c>
      <c r="AH615" s="2">
        <f>(Table2[[#This Row],[Current Month High]]/Table2[[#This Row],[Close Price]])-1</f>
        <v>5.348086675887509E-2</v>
      </c>
      <c r="AI615">
        <v>45.228215767634801</v>
      </c>
      <c r="AJ615">
        <v>8.4499999999999993</v>
      </c>
      <c r="AK615" t="str">
        <f>IF(AND(Table2[[#This Row],[20D EMA]]&gt;Table2[[#This Row],[50D EMA]],Table2[[#This Row],[50D EMA]]&gt;Table2[[#This Row],[200D EMA]]),"Uptrend","Downtrend/NoTrend")</f>
        <v>Downtrend/NoTrend</v>
      </c>
      <c r="AL615">
        <v>-0.12</v>
      </c>
      <c r="AM615" t="s">
        <v>10655</v>
      </c>
      <c r="AN615">
        <v>0.95</v>
      </c>
      <c r="AO615" t="s">
        <v>10656</v>
      </c>
      <c r="AP615">
        <v>7.8214397016584003E-2</v>
      </c>
      <c r="AQ615">
        <f>(Table2[[#This Row],[Sharpe Ratio]]-AVERAGE(Table2[Sharpe Ratio]))/_xlfn.STDEV.P(Table2[Sharpe Ratio])</f>
        <v>0.13579718871812332</v>
      </c>
      <c r="AR6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5">
        <f>_xlfn.RANK.AVG(Table2[[#This Row],[1Y Return vs Nifty Z-Score]],Table2[1Y Return vs Nifty Z-Score])</f>
        <v>698</v>
      </c>
      <c r="AT615">
        <f>_xlfn.RANK.AVG(Table2[[#This Row],[6M Return vs Nifty Z-Score]],Table2[6M Return vs Nifty Z-Score])</f>
        <v>705</v>
      </c>
      <c r="AU615">
        <f>_xlfn.RANK.AVG(Table2[[#This Row],[Sharpe Ratio Z-Score]],Table2[Sharpe Ratio Z-Score])</f>
        <v>307</v>
      </c>
      <c r="AV615">
        <f>(Table2[[#This Row],[Rank 1Y]]+Table2[[#This Row],[Rank 6M]]+Table2[[#This Row],[Rank Sharpe]])/3</f>
        <v>570</v>
      </c>
    </row>
    <row r="616" spans="1:48" x14ac:dyDescent="0.3">
      <c r="A616" t="s">
        <v>2170</v>
      </c>
      <c r="B616" t="s">
        <v>2171</v>
      </c>
      <c r="C616" t="s">
        <v>10614</v>
      </c>
      <c r="D616" t="s">
        <v>46</v>
      </c>
      <c r="E616">
        <v>2717.6429820049998</v>
      </c>
      <c r="F616">
        <v>679.1</v>
      </c>
      <c r="G616">
        <v>-44.888138043559202</v>
      </c>
      <c r="H616">
        <f>(Table2[[#This Row],[1Y Return vs Nifty]]-AVERAGE(Table2[1Y Return vs Nifty]))/_xlfn.STDEV.P(Table2[1Y Return vs Nifty])</f>
        <v>-1.1939082819801279</v>
      </c>
      <c r="I616">
        <v>-0.73755671040245296</v>
      </c>
      <c r="J616">
        <f>(Table2[[#This Row],[1M Return vs Nifty]]-AVERAGE(Table2[1M Return vs Nifty]))/_xlfn.STDEV.P(Table2[1M Return vs Nifty])</f>
        <v>-0.29113641179756261</v>
      </c>
      <c r="K616">
        <v>-14.7100487546052</v>
      </c>
      <c r="L616">
        <f>(Table2[[#This Row],[6M Return vs Nifty]]-AVERAGE(Table2[6M Return vs Nifty]))/_xlfn.STDEV.P(Table2[6M Return vs Nifty])</f>
        <v>-0.75910268024015215</v>
      </c>
      <c r="M616">
        <v>-0.55481307587846496</v>
      </c>
      <c r="N616">
        <f>(Table2[[#This Row],[1W Return vs Nifty]]-AVERAGE(Table2[1W Return vs Nifty]))/_xlfn.STDEV.P(Table2[1W Return vs Nifty])</f>
        <v>-0.73936620342386339</v>
      </c>
      <c r="O616">
        <v>683.28</v>
      </c>
      <c r="P616">
        <v>680.74335019199896</v>
      </c>
      <c r="Q616">
        <v>695.57257978410803</v>
      </c>
      <c r="R616">
        <v>51.580591175531801</v>
      </c>
      <c r="S616" s="2">
        <f>(Table2[[#This Row],[Close Price]]-Table2[[#This Row],[20D EMA]])/Table2[[#This Row],[20D EMA]]</f>
        <v>-6.11755063809851E-3</v>
      </c>
      <c r="T616" s="2">
        <f>(Table2[[#This Row],[Close Price]]-Table2[[#This Row],[50D EMA]])/Table2[[#This Row],[50D EMA]]</f>
        <v>-2.4140525082403498E-3</v>
      </c>
      <c r="U616" s="2">
        <f>(Table2[[#This Row],[Close Price]]-Table2[[#This Row],[200D EMA]])/Table2[[#This Row],[200D EMA]]</f>
        <v>-2.3682043057563842E-2</v>
      </c>
      <c r="V616">
        <v>0.84672508771632404</v>
      </c>
      <c r="W616">
        <v>675</v>
      </c>
      <c r="X616">
        <v>689</v>
      </c>
      <c r="Y616">
        <v>669.8</v>
      </c>
      <c r="Z616">
        <v>700</v>
      </c>
      <c r="AA616">
        <v>655.1</v>
      </c>
      <c r="AB616">
        <v>745.75</v>
      </c>
      <c r="AC616" s="2">
        <f>(Table2[[#This Row],[Close Price]]/Table2[[#This Row],[Day Low]])-1</f>
        <v>6.0740740740741206E-3</v>
      </c>
      <c r="AD616" s="2">
        <f>(Table2[[#This Row],[Day High]]/Table2[[#This Row],[Close Price]])-1</f>
        <v>1.4578118097481996E-2</v>
      </c>
      <c r="AE616" s="2">
        <f>(Table2[[#This Row],[Close Price]]/Table2[[#This Row],[Current Week Low]])-1</f>
        <v>1.3884741713944493E-2</v>
      </c>
      <c r="AF616" s="2">
        <f>(Table2[[#This Row],[Current Week High]]/Table2[[#This Row],[Close Price]])-1</f>
        <v>3.0776027094684189E-2</v>
      </c>
      <c r="AG616" s="2">
        <f>(Table2[[#This Row],[Close Price]]/Table2[[#This Row],[Current Month Low]])-1</f>
        <v>3.66356281483744E-2</v>
      </c>
      <c r="AH616" s="2">
        <f>(Table2[[#This Row],[Current Month High]]/Table2[[#This Row],[Close Price]])-1</f>
        <v>9.8144603151229637E-2</v>
      </c>
      <c r="AI616">
        <v>24.5766455603003</v>
      </c>
      <c r="AJ616">
        <v>13.2022003667277</v>
      </c>
      <c r="AK616" t="str">
        <f>IF(AND(Table2[[#This Row],[20D EMA]]&gt;Table2[[#This Row],[50D EMA]],Table2[[#This Row],[50D EMA]]&gt;Table2[[#This Row],[200D EMA]]),"Uptrend","Downtrend/NoTrend")</f>
        <v>Downtrend/NoTrend</v>
      </c>
      <c r="AL616">
        <v>7.0000000000000007E-2</v>
      </c>
      <c r="AM616" t="s">
        <v>10656</v>
      </c>
      <c r="AN616">
        <v>2.96</v>
      </c>
      <c r="AO616" t="s">
        <v>10656</v>
      </c>
      <c r="AP616">
        <v>3.7973416175682999E-2</v>
      </c>
      <c r="AQ616">
        <f>(Table2[[#This Row],[Sharpe Ratio]]-AVERAGE(Table2[Sharpe Ratio]))/_xlfn.STDEV.P(Table2[Sharpe Ratio])</f>
        <v>-0.32751638907916897</v>
      </c>
      <c r="AR6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6">
        <f>_xlfn.RANK.AVG(Table2[[#This Row],[1Y Return vs Nifty Z-Score]],Table2[1Y Return vs Nifty Z-Score])</f>
        <v>711</v>
      </c>
      <c r="AT616">
        <f>_xlfn.RANK.AVG(Table2[[#This Row],[6M Return vs Nifty Z-Score]],Table2[6M Return vs Nifty Z-Score])</f>
        <v>572</v>
      </c>
      <c r="AU616">
        <f>_xlfn.RANK.AVG(Table2[[#This Row],[Sharpe Ratio Z-Score]],Table2[Sharpe Ratio Z-Score])</f>
        <v>430</v>
      </c>
      <c r="AV616">
        <f>(Table2[[#This Row],[Rank 1Y]]+Table2[[#This Row],[Rank 6M]]+Table2[[#This Row],[Rank Sharpe]])/3</f>
        <v>571</v>
      </c>
    </row>
    <row r="617" spans="1:48" x14ac:dyDescent="0.3">
      <c r="A617" t="s">
        <v>485</v>
      </c>
      <c r="B617" t="s">
        <v>486</v>
      </c>
      <c r="C617" t="s">
        <v>10624</v>
      </c>
      <c r="D617" t="s">
        <v>378</v>
      </c>
      <c r="E617">
        <v>43471.441528515003</v>
      </c>
      <c r="F617">
        <v>573.70000000000005</v>
      </c>
      <c r="G617">
        <v>-29.722023973681299</v>
      </c>
      <c r="H617">
        <f>(Table2[[#This Row],[1Y Return vs Nifty]]-AVERAGE(Table2[1Y Return vs Nifty]))/_xlfn.STDEV.P(Table2[1Y Return vs Nifty])</f>
        <v>-0.95742845639098195</v>
      </c>
      <c r="I617">
        <v>4.2593328246915396</v>
      </c>
      <c r="J617">
        <f>(Table2[[#This Row],[1M Return vs Nifty]]-AVERAGE(Table2[1M Return vs Nifty]))/_xlfn.STDEV.P(Table2[1M Return vs Nifty])</f>
        <v>0.13748663382181217</v>
      </c>
      <c r="K617">
        <v>5.6410229333914197</v>
      </c>
      <c r="L617">
        <f>(Table2[[#This Row],[6M Return vs Nifty]]-AVERAGE(Table2[6M Return vs Nifty]))/_xlfn.STDEV.P(Table2[6M Return vs Nifty])</f>
        <v>-6.9043104004662639E-2</v>
      </c>
      <c r="M617">
        <v>4.9903762858035003</v>
      </c>
      <c r="N617">
        <f>(Table2[[#This Row],[1W Return vs Nifty]]-AVERAGE(Table2[1W Return vs Nifty]))/_xlfn.STDEV.P(Table2[1W Return vs Nifty])</f>
        <v>0.47670852613691139</v>
      </c>
      <c r="O617">
        <v>558.36</v>
      </c>
      <c r="P617">
        <v>550.14990801496504</v>
      </c>
      <c r="Q617">
        <v>549.68394103783601</v>
      </c>
      <c r="R617">
        <v>69.231394513081199</v>
      </c>
      <c r="S617" s="2">
        <f>(Table2[[#This Row],[Close Price]]-Table2[[#This Row],[20D EMA]])/Table2[[#This Row],[20D EMA]]</f>
        <v>2.7473314707357317E-2</v>
      </c>
      <c r="T617" s="2">
        <f>(Table2[[#This Row],[Close Price]]-Table2[[#This Row],[50D EMA]])/Table2[[#This Row],[50D EMA]]</f>
        <v>4.2806681673378387E-2</v>
      </c>
      <c r="U617" s="2">
        <f>(Table2[[#This Row],[Close Price]]-Table2[[#This Row],[200D EMA]])/Table2[[#This Row],[200D EMA]]</f>
        <v>4.369066870831316E-2</v>
      </c>
      <c r="V617">
        <v>0.76209992471519605</v>
      </c>
      <c r="W617">
        <v>572</v>
      </c>
      <c r="X617">
        <v>584.79999999999995</v>
      </c>
      <c r="Y617">
        <v>551.65</v>
      </c>
      <c r="Z617">
        <v>587.9</v>
      </c>
      <c r="AA617">
        <v>520</v>
      </c>
      <c r="AB617">
        <v>587.9</v>
      </c>
      <c r="AC617" s="2">
        <f>(Table2[[#This Row],[Close Price]]/Table2[[#This Row],[Day Low]])-1</f>
        <v>2.9720279720280018E-3</v>
      </c>
      <c r="AD617" s="2">
        <f>(Table2[[#This Row],[Day High]]/Table2[[#This Row],[Close Price]])-1</f>
        <v>1.9348091336935491E-2</v>
      </c>
      <c r="AE617" s="2">
        <f>(Table2[[#This Row],[Close Price]]/Table2[[#This Row],[Current Week Low]])-1</f>
        <v>3.9970996102601353E-2</v>
      </c>
      <c r="AF617" s="2">
        <f>(Table2[[#This Row],[Current Week High]]/Table2[[#This Row],[Close Price]])-1</f>
        <v>2.4751612340944584E-2</v>
      </c>
      <c r="AG617" s="2">
        <f>(Table2[[#This Row],[Close Price]]/Table2[[#This Row],[Current Month Low]])-1</f>
        <v>0.10326923076923089</v>
      </c>
      <c r="AH617" s="2">
        <f>(Table2[[#This Row],[Current Month High]]/Table2[[#This Row],[Close Price]])-1</f>
        <v>2.4751612340944584E-2</v>
      </c>
      <c r="AI617">
        <v>11.390970890709401</v>
      </c>
      <c r="AJ617">
        <v>28.115230013398801</v>
      </c>
      <c r="AK617" t="str">
        <f>IF(AND(Table2[[#This Row],[20D EMA]]&gt;Table2[[#This Row],[50D EMA]],Table2[[#This Row],[50D EMA]]&gt;Table2[[#This Row],[200D EMA]]),"Uptrend","Downtrend/NoTrend")</f>
        <v>Uptrend</v>
      </c>
      <c r="AL617">
        <v>0.03</v>
      </c>
      <c r="AM617" t="s">
        <v>10656</v>
      </c>
      <c r="AN617">
        <v>7.53</v>
      </c>
      <c r="AO617" t="s">
        <v>10656</v>
      </c>
      <c r="AP617">
        <v>-0.105760202974871</v>
      </c>
      <c r="AQ617">
        <f>(Table2[[#This Row],[Sharpe Ratio]]-AVERAGE(Table2[Sharpe Ratio]))/_xlfn.STDEV.P(Table2[Sharpe Ratio])</f>
        <v>-1.9823900016704057</v>
      </c>
      <c r="AR6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-2.394666402107327</v>
      </c>
      <c r="AS617">
        <f>_xlfn.RANK.AVG(Table2[[#This Row],[1Y Return vs Nifty Z-Score]],Table2[1Y Return vs Nifty Z-Score])</f>
        <v>652</v>
      </c>
      <c r="AT617">
        <f>_xlfn.RANK.AVG(Table2[[#This Row],[6M Return vs Nifty Z-Score]],Table2[6M Return vs Nifty Z-Score])</f>
        <v>336</v>
      </c>
      <c r="AU617">
        <f>_xlfn.RANK.AVG(Table2[[#This Row],[Sharpe Ratio Z-Score]],Table2[Sharpe Ratio Z-Score])</f>
        <v>726</v>
      </c>
      <c r="AV617">
        <f>(Table2[[#This Row],[Rank 1Y]]+Table2[[#This Row],[Rank 6M]]+Table2[[#This Row],[Rank Sharpe]])/3</f>
        <v>571.33333333333337</v>
      </c>
    </row>
    <row r="618" spans="1:48" x14ac:dyDescent="0.3">
      <c r="A618" t="s">
        <v>1333</v>
      </c>
      <c r="B618" t="s">
        <v>1334</v>
      </c>
      <c r="C618" t="s">
        <v>10620</v>
      </c>
      <c r="D618" t="s">
        <v>397</v>
      </c>
      <c r="E618">
        <v>8602.7464477399899</v>
      </c>
      <c r="F618">
        <v>195.41</v>
      </c>
      <c r="G618">
        <v>-30.445926866388</v>
      </c>
      <c r="H618">
        <f>(Table2[[#This Row],[1Y Return vs Nifty]]-AVERAGE(Table2[1Y Return vs Nifty]))/_xlfn.STDEV.P(Table2[1Y Return vs Nifty])</f>
        <v>-0.9687160168710105</v>
      </c>
      <c r="I618">
        <v>2.2779599988205899</v>
      </c>
      <c r="J618">
        <f>(Table2[[#This Row],[1M Return vs Nifty]]-AVERAGE(Table2[1M Return vs Nifty]))/_xlfn.STDEV.P(Table2[1M Return vs Nifty])</f>
        <v>-3.2471506971127898E-2</v>
      </c>
      <c r="K618">
        <v>-7.4777811422397296</v>
      </c>
      <c r="L618">
        <f>(Table2[[#This Row],[6M Return vs Nifty]]-AVERAGE(Table2[6M Return vs Nifty]))/_xlfn.STDEV.P(Table2[6M Return vs Nifty])</f>
        <v>-0.51387257146145027</v>
      </c>
      <c r="M618">
        <v>2.09615272366521</v>
      </c>
      <c r="N618">
        <f>(Table2[[#This Row],[1W Return vs Nifty]]-AVERAGE(Table2[1W Return vs Nifty]))/_xlfn.STDEV.P(Table2[1W Return vs Nifty])</f>
        <v>-0.15800237479942411</v>
      </c>
      <c r="O618">
        <v>189.96</v>
      </c>
      <c r="P618">
        <v>186.402174288406</v>
      </c>
      <c r="Q618">
        <v>190.81894890030199</v>
      </c>
      <c r="R618">
        <v>65.427213298549603</v>
      </c>
      <c r="S618" s="2">
        <f>(Table2[[#This Row],[Close Price]]-Table2[[#This Row],[20D EMA]])/Table2[[#This Row],[20D EMA]]</f>
        <v>2.8690250579069217E-2</v>
      </c>
      <c r="T618" s="2">
        <f>(Table2[[#This Row],[Close Price]]-Table2[[#This Row],[50D EMA]])/Table2[[#This Row],[50D EMA]]</f>
        <v>4.8324681543987072E-2</v>
      </c>
      <c r="U618" s="2">
        <f>(Table2[[#This Row],[Close Price]]-Table2[[#This Row],[200D EMA]])/Table2[[#This Row],[200D EMA]]</f>
        <v>2.4059723241095479E-2</v>
      </c>
      <c r="V618">
        <v>0.66808078230464496</v>
      </c>
      <c r="W618">
        <v>193.5</v>
      </c>
      <c r="X618">
        <v>198</v>
      </c>
      <c r="Y618">
        <v>189.05</v>
      </c>
      <c r="Z618">
        <v>198.08</v>
      </c>
      <c r="AA618">
        <v>176.35</v>
      </c>
      <c r="AB618">
        <v>198.08</v>
      </c>
      <c r="AC618" s="2">
        <f>(Table2[[#This Row],[Close Price]]/Table2[[#This Row],[Day Low]])-1</f>
        <v>9.8708010335917251E-3</v>
      </c>
      <c r="AD618" s="2">
        <f>(Table2[[#This Row],[Day High]]/Table2[[#This Row],[Close Price]])-1</f>
        <v>1.3254183511591133E-2</v>
      </c>
      <c r="AE618" s="2">
        <f>(Table2[[#This Row],[Close Price]]/Table2[[#This Row],[Current Week Low]])-1</f>
        <v>3.3641893678920898E-2</v>
      </c>
      <c r="AF618" s="2">
        <f>(Table2[[#This Row],[Current Week High]]/Table2[[#This Row],[Close Price]])-1</f>
        <v>1.3663579141292681E-2</v>
      </c>
      <c r="AG618" s="2">
        <f>(Table2[[#This Row],[Close Price]]/Table2[[#This Row],[Current Month Low]])-1</f>
        <v>0.1080805216898213</v>
      </c>
      <c r="AH618" s="2">
        <f>(Table2[[#This Row],[Current Month High]]/Table2[[#This Row],[Close Price]])-1</f>
        <v>1.3663579141292681E-2</v>
      </c>
      <c r="AI618">
        <v>32.030090578783003</v>
      </c>
      <c r="AJ618">
        <v>34.7655172413793</v>
      </c>
      <c r="AK618" t="str">
        <f>IF(AND(Table2[[#This Row],[20D EMA]]&gt;Table2[[#This Row],[50D EMA]],Table2[[#This Row],[50D EMA]]&gt;Table2[[#This Row],[200D EMA]]),"Uptrend","Downtrend/NoTrend")</f>
        <v>Downtrend/NoTrend</v>
      </c>
      <c r="AL618">
        <v>7.0000000000000007E-2</v>
      </c>
      <c r="AM618" t="s">
        <v>10656</v>
      </c>
      <c r="AN618">
        <v>10.130000000000001</v>
      </c>
      <c r="AO618" t="s">
        <v>10656</v>
      </c>
      <c r="AQ618">
        <f>(Table2[[#This Row],[Sharpe Ratio]]-AVERAGE(Table2[Sharpe Ratio]))/_xlfn.STDEV.P(Table2[Sharpe Ratio])</f>
        <v>-0.76472241492382476</v>
      </c>
      <c r="AR6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8">
        <f>_xlfn.RANK.AVG(Table2[[#This Row],[1Y Return vs Nifty Z-Score]],Table2[1Y Return vs Nifty Z-Score])</f>
        <v>658</v>
      </c>
      <c r="AT618">
        <f>_xlfn.RANK.AVG(Table2[[#This Row],[6M Return vs Nifty Z-Score]],Table2[6M Return vs Nifty Z-Score])</f>
        <v>500</v>
      </c>
      <c r="AU618">
        <f>_xlfn.RANK.AVG(Table2[[#This Row],[Sharpe Ratio Z-Score]],Table2[Sharpe Ratio Z-Score])</f>
        <v>557.5</v>
      </c>
      <c r="AV618">
        <f>(Table2[[#This Row],[Rank 1Y]]+Table2[[#This Row],[Rank 6M]]+Table2[[#This Row],[Rank Sharpe]])/3</f>
        <v>571.83333333333337</v>
      </c>
    </row>
    <row r="619" spans="1:48" x14ac:dyDescent="0.3">
      <c r="A619" t="s">
        <v>1400</v>
      </c>
      <c r="B619" t="s">
        <v>1401</v>
      </c>
      <c r="C619" t="s">
        <v>10624</v>
      </c>
      <c r="D619" t="s">
        <v>444</v>
      </c>
      <c r="E619">
        <v>7877.0189766800004</v>
      </c>
      <c r="F619">
        <v>494</v>
      </c>
      <c r="G619">
        <v>-24.705265852989001</v>
      </c>
      <c r="H619">
        <f>(Table2[[#This Row],[1Y Return vs Nifty]]-AVERAGE(Table2[1Y Return vs Nifty]))/_xlfn.STDEV.P(Table2[1Y Return vs Nifty])</f>
        <v>-0.87920393032332345</v>
      </c>
      <c r="I619">
        <v>-8.0486225657116393</v>
      </c>
      <c r="J619">
        <f>(Table2[[#This Row],[1M Return vs Nifty]]-AVERAGE(Table2[1M Return vs Nifty]))/_xlfn.STDEV.P(Table2[1M Return vs Nifty])</f>
        <v>-0.91826480669562938</v>
      </c>
      <c r="K619">
        <v>-6.3541516477297098</v>
      </c>
      <c r="L619">
        <f>(Table2[[#This Row],[6M Return vs Nifty]]-AVERAGE(Table2[6M Return vs Nifty]))/_xlfn.STDEV.P(Table2[6M Return vs Nifty])</f>
        <v>-0.47577279447110099</v>
      </c>
      <c r="M619">
        <v>-1.15912552822911</v>
      </c>
      <c r="N619">
        <f>(Table2[[#This Row],[1W Return vs Nifty]]-AVERAGE(Table2[1W Return vs Nifty]))/_xlfn.STDEV.P(Table2[1W Return vs Nifty])</f>
        <v>-0.87189352650153951</v>
      </c>
      <c r="O619">
        <v>512.91</v>
      </c>
      <c r="P619">
        <v>519.48301484788999</v>
      </c>
      <c r="Q619">
        <v>495.58814741570399</v>
      </c>
      <c r="R619">
        <v>37.943706910906997</v>
      </c>
      <c r="S619" s="2">
        <f>(Table2[[#This Row],[Close Price]]-Table2[[#This Row],[20D EMA]])/Table2[[#This Row],[20D EMA]]</f>
        <v>-3.6868066522391781E-2</v>
      </c>
      <c r="T619" s="2">
        <f>(Table2[[#This Row],[Close Price]]-Table2[[#This Row],[50D EMA]])/Table2[[#This Row],[50D EMA]]</f>
        <v>-4.9054567944539398E-2</v>
      </c>
      <c r="U619" s="2">
        <f>(Table2[[#This Row],[Close Price]]-Table2[[#This Row],[200D EMA]])/Table2[[#This Row],[200D EMA]]</f>
        <v>-3.2045710212916636E-3</v>
      </c>
      <c r="V619">
        <v>1.3030443939059699</v>
      </c>
      <c r="W619">
        <v>491</v>
      </c>
      <c r="X619">
        <v>502.4</v>
      </c>
      <c r="Y619">
        <v>489.25</v>
      </c>
      <c r="Z619">
        <v>505.65</v>
      </c>
      <c r="AA619">
        <v>488.05</v>
      </c>
      <c r="AB619">
        <v>602.35</v>
      </c>
      <c r="AC619" s="2">
        <f>(Table2[[#This Row],[Close Price]]/Table2[[#This Row],[Day Low]])-1</f>
        <v>6.109979633401208E-3</v>
      </c>
      <c r="AD619" s="2">
        <f>(Table2[[#This Row],[Day High]]/Table2[[#This Row],[Close Price]])-1</f>
        <v>1.7004048582995868E-2</v>
      </c>
      <c r="AE619" s="2">
        <f>(Table2[[#This Row],[Close Price]]/Table2[[#This Row],[Current Week Low]])-1</f>
        <v>9.7087378640776656E-3</v>
      </c>
      <c r="AF619" s="2">
        <f>(Table2[[#This Row],[Current Week High]]/Table2[[#This Row],[Close Price]])-1</f>
        <v>2.3582995951416885E-2</v>
      </c>
      <c r="AG619" s="2">
        <f>(Table2[[#This Row],[Close Price]]/Table2[[#This Row],[Current Month Low]])-1</f>
        <v>1.2191373834647967E-2</v>
      </c>
      <c r="AH619" s="2">
        <f>(Table2[[#This Row],[Current Month High]]/Table2[[#This Row],[Close Price]])-1</f>
        <v>0.21933198380566798</v>
      </c>
      <c r="AI619">
        <v>28.319838056680101</v>
      </c>
      <c r="AJ619">
        <v>22.641509433962199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-0.06</v>
      </c>
      <c r="AM619" t="s">
        <v>10655</v>
      </c>
      <c r="AN619">
        <v>-7.61</v>
      </c>
      <c r="AO619" t="s">
        <v>10655</v>
      </c>
      <c r="AP619">
        <v>-1.8746794041560998E-2</v>
      </c>
      <c r="AQ619">
        <f>(Table2[[#This Row],[Sharpe Ratio]]-AVERAGE(Table2[Sharpe Ratio]))/_xlfn.STDEV.P(Table2[Sharpe Ratio])</f>
        <v>-0.98056318316863067</v>
      </c>
      <c r="AR6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>
        <f>_xlfn.RANK.AVG(Table2[[#This Row],[1Y Return vs Nifty Z-Score]],Table2[1Y Return vs Nifty Z-Score])</f>
        <v>630</v>
      </c>
      <c r="AT619">
        <f>_xlfn.RANK.AVG(Table2[[#This Row],[6M Return vs Nifty Z-Score]],Table2[6M Return vs Nifty Z-Score])</f>
        <v>483</v>
      </c>
      <c r="AU619">
        <f>_xlfn.RANK.AVG(Table2[[#This Row],[Sharpe Ratio Z-Score]],Table2[Sharpe Ratio Z-Score])</f>
        <v>611</v>
      </c>
      <c r="AV619">
        <f>(Table2[[#This Row],[Rank 1Y]]+Table2[[#This Row],[Rank 6M]]+Table2[[#This Row],[Rank Sharpe]])/3</f>
        <v>574.66666666666663</v>
      </c>
    </row>
    <row r="620" spans="1:48" x14ac:dyDescent="0.3">
      <c r="A620" t="s">
        <v>1559</v>
      </c>
      <c r="B620" t="s">
        <v>1560</v>
      </c>
      <c r="C620" t="s">
        <v>10619</v>
      </c>
      <c r="D620" t="s">
        <v>1561</v>
      </c>
      <c r="E620">
        <v>6372.0248717100003</v>
      </c>
      <c r="F620">
        <v>472.25</v>
      </c>
      <c r="G620">
        <v>-4.5227202138619198</v>
      </c>
      <c r="H620">
        <f>(Table2[[#This Row],[1Y Return vs Nifty]]-AVERAGE(Table2[1Y Return vs Nifty]))/_xlfn.STDEV.P(Table2[1Y Return vs Nifty])</f>
        <v>-0.56450467046709241</v>
      </c>
      <c r="I620">
        <v>-1.15941276098469</v>
      </c>
      <c r="J620">
        <f>(Table2[[#This Row],[1M Return vs Nifty]]-AVERAGE(Table2[1M Return vs Nifty]))/_xlfn.STDEV.P(Table2[1M Return vs Nifty])</f>
        <v>-0.32732236786955693</v>
      </c>
      <c r="K620">
        <v>-23.016622952698398</v>
      </c>
      <c r="L620">
        <f>(Table2[[#This Row],[6M Return vs Nifty]]-AVERAGE(Table2[6M Return vs Nifty]))/_xlfn.STDEV.P(Table2[6M Return vs Nifty])</f>
        <v>-1.0407601358760481</v>
      </c>
      <c r="M620">
        <v>-0.56894429442647698</v>
      </c>
      <c r="N620">
        <f>(Table2[[#This Row],[1W Return vs Nifty]]-AVERAGE(Table2[1W Return vs Nifty]))/_xlfn.STDEV.P(Table2[1W Return vs Nifty])</f>
        <v>-0.7424652171190288</v>
      </c>
      <c r="O620">
        <v>467.06</v>
      </c>
      <c r="P620">
        <v>465.623905174566</v>
      </c>
      <c r="Q620">
        <v>449.33466210937002</v>
      </c>
      <c r="R620">
        <v>52.614153374335402</v>
      </c>
      <c r="S620" s="2">
        <f>(Table2[[#This Row],[Close Price]]-Table2[[#This Row],[20D EMA]])/Table2[[#This Row],[20D EMA]]</f>
        <v>1.1112062690018408E-2</v>
      </c>
      <c r="T620" s="2">
        <f>(Table2[[#This Row],[Close Price]]-Table2[[#This Row],[50D EMA]])/Table2[[#This Row],[50D EMA]]</f>
        <v>1.4230572682796046E-2</v>
      </c>
      <c r="U620" s="2">
        <f>(Table2[[#This Row],[Close Price]]-Table2[[#This Row],[200D EMA]])/Table2[[#This Row],[200D EMA]]</f>
        <v>5.0998375649578293E-2</v>
      </c>
      <c r="V620">
        <v>0.93545018907788102</v>
      </c>
      <c r="W620">
        <v>468.25</v>
      </c>
      <c r="X620">
        <v>476.3</v>
      </c>
      <c r="Y620">
        <v>458.65</v>
      </c>
      <c r="Z620">
        <v>480</v>
      </c>
      <c r="AA620">
        <v>446.05</v>
      </c>
      <c r="AB620">
        <v>491.95</v>
      </c>
      <c r="AC620" s="2">
        <f>(Table2[[#This Row],[Close Price]]/Table2[[#This Row],[Day Low]])-1</f>
        <v>8.5424452749600643E-3</v>
      </c>
      <c r="AD620" s="2">
        <f>(Table2[[#This Row],[Day High]]/Table2[[#This Row],[Close Price]])-1</f>
        <v>8.5759661196400661E-3</v>
      </c>
      <c r="AE620" s="2">
        <f>(Table2[[#This Row],[Close Price]]/Table2[[#This Row],[Current Week Low]])-1</f>
        <v>2.9652240270358732E-2</v>
      </c>
      <c r="AF620" s="2">
        <f>(Table2[[#This Row],[Current Week High]]/Table2[[#This Row],[Close Price]])-1</f>
        <v>1.6410799364743323E-2</v>
      </c>
      <c r="AG620" s="2">
        <f>(Table2[[#This Row],[Close Price]]/Table2[[#This Row],[Current Month Low]])-1</f>
        <v>5.8737809662593898E-2</v>
      </c>
      <c r="AH620" s="2">
        <f>(Table2[[#This Row],[Current Month High]]/Table2[[#This Row],[Close Price]])-1</f>
        <v>4.1715193223927916E-2</v>
      </c>
      <c r="AI620">
        <v>22.159872948650001</v>
      </c>
      <c r="AJ620">
        <v>37.963774466841897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-0.11</v>
      </c>
      <c r="AM620" t="s">
        <v>10655</v>
      </c>
      <c r="AN620">
        <v>2.46</v>
      </c>
      <c r="AO620" t="s">
        <v>10656</v>
      </c>
      <c r="AQ620">
        <f>(Table2[[#This Row],[Sharpe Ratio]]-AVERAGE(Table2[Sharpe Ratio]))/_xlfn.STDEV.P(Table2[Sharpe Ratio])</f>
        <v>-0.76472241492382476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-3.4397748062555511</v>
      </c>
      <c r="AS620">
        <f>_xlfn.RANK.AVG(Table2[[#This Row],[1Y Return vs Nifty Z-Score]],Table2[1Y Return vs Nifty Z-Score])</f>
        <v>505</v>
      </c>
      <c r="AT620">
        <f>_xlfn.RANK.AVG(Table2[[#This Row],[6M Return vs Nifty Z-Score]],Table2[6M Return vs Nifty Z-Score])</f>
        <v>662</v>
      </c>
      <c r="AU620">
        <f>_xlfn.RANK.AVG(Table2[[#This Row],[Sharpe Ratio Z-Score]],Table2[Sharpe Ratio Z-Score])</f>
        <v>557.5</v>
      </c>
      <c r="AV620">
        <f>(Table2[[#This Row],[Rank 1Y]]+Table2[[#This Row],[Rank 6M]]+Table2[[#This Row],[Rank Sharpe]])/3</f>
        <v>574.83333333333337</v>
      </c>
    </row>
    <row r="621" spans="1:48" x14ac:dyDescent="0.3">
      <c r="A621" t="s">
        <v>22</v>
      </c>
      <c r="B621" t="s">
        <v>23</v>
      </c>
      <c r="C621" t="s">
        <v>10611</v>
      </c>
      <c r="D621" t="s">
        <v>24</v>
      </c>
      <c r="E621">
        <v>1242947.2670959299</v>
      </c>
      <c r="F621">
        <v>1625.05</v>
      </c>
      <c r="G621">
        <v>-25.241411186875599</v>
      </c>
      <c r="H621">
        <f>(Table2[[#This Row],[1Y Return vs Nifty]]-AVERAGE(Table2[1Y Return vs Nifty]))/_xlfn.STDEV.P(Table2[1Y Return vs Nifty])</f>
        <v>-0.88756385393089776</v>
      </c>
      <c r="I621">
        <v>-2.0391814811868598</v>
      </c>
      <c r="J621">
        <f>(Table2[[#This Row],[1M Return vs Nifty]]-AVERAGE(Table2[1M Return vs Nifty]))/_xlfn.STDEV.P(Table2[1M Return vs Nifty])</f>
        <v>-0.40278714363563162</v>
      </c>
      <c r="K621">
        <v>2.6397455210022098</v>
      </c>
      <c r="L621">
        <f>(Table2[[#This Row],[6M Return vs Nifty]]-AVERAGE(Table2[6M Return vs Nifty]))/_xlfn.STDEV.P(Table2[6M Return vs Nifty])</f>
        <v>-0.17080974563955936</v>
      </c>
      <c r="M621">
        <v>-0.606717523942925</v>
      </c>
      <c r="N621">
        <f>(Table2[[#This Row],[1W Return vs Nifty]]-AVERAGE(Table2[1W Return vs Nifty]))/_xlfn.STDEV.P(Table2[1W Return vs Nifty])</f>
        <v>-0.75074898650412303</v>
      </c>
      <c r="O621">
        <v>1628.64</v>
      </c>
      <c r="P621">
        <v>1616.77817723098</v>
      </c>
      <c r="Q621">
        <v>1569.1269540466999</v>
      </c>
      <c r="R621">
        <v>51.214334637223097</v>
      </c>
      <c r="S621" s="2">
        <f>(Table2[[#This Row],[Close Price]]-Table2[[#This Row],[20D EMA]])/Table2[[#This Row],[20D EMA]]</f>
        <v>-2.204293152569104E-3</v>
      </c>
      <c r="T621" s="2">
        <f>(Table2[[#This Row],[Close Price]]-Table2[[#This Row],[50D EMA]])/Table2[[#This Row],[50D EMA]]</f>
        <v>5.1162385078619491E-3</v>
      </c>
      <c r="U621" s="2">
        <f>(Table2[[#This Row],[Close Price]]-Table2[[#This Row],[200D EMA]])/Table2[[#This Row],[200D EMA]]</f>
        <v>3.5639592965424072E-2</v>
      </c>
      <c r="V621">
        <v>0.73313387833950305</v>
      </c>
      <c r="W621">
        <v>1623</v>
      </c>
      <c r="X621">
        <v>1634</v>
      </c>
      <c r="Y621">
        <v>1617.8</v>
      </c>
      <c r="Z621">
        <v>1646</v>
      </c>
      <c r="AA621">
        <v>1593.3</v>
      </c>
      <c r="AB621">
        <v>1675.95</v>
      </c>
      <c r="AC621" s="2">
        <f>(Table2[[#This Row],[Close Price]]/Table2[[#This Row],[Day Low]])-1</f>
        <v>1.2630930375847615E-3</v>
      </c>
      <c r="AD621" s="2">
        <f>(Table2[[#This Row],[Day High]]/Table2[[#This Row],[Close Price]])-1</f>
        <v>5.5075228454508629E-3</v>
      </c>
      <c r="AE621" s="2">
        <f>(Table2[[#This Row],[Close Price]]/Table2[[#This Row],[Current Week Low]])-1</f>
        <v>4.4813944863395516E-3</v>
      </c>
      <c r="AF621" s="2">
        <f>(Table2[[#This Row],[Current Week High]]/Table2[[#This Row],[Close Price]])-1</f>
        <v>1.2891911018122482E-2</v>
      </c>
      <c r="AG621" s="2">
        <f>(Table2[[#This Row],[Close Price]]/Table2[[#This Row],[Current Month Low]])-1</f>
        <v>1.9927195129605169E-2</v>
      </c>
      <c r="AH621" s="2">
        <f>(Table2[[#This Row],[Current Month High]]/Table2[[#This Row],[Close Price]])-1</f>
        <v>3.1322113165748844E-2</v>
      </c>
      <c r="AI621">
        <v>10.396603181440501</v>
      </c>
      <c r="AJ621">
        <v>19.1778812658135</v>
      </c>
      <c r="AK621" t="str">
        <f>IF(AND(Table2[[#This Row],[20D EMA]]&gt;Table2[[#This Row],[50D EMA]],Table2[[#This Row],[50D EMA]]&gt;Table2[[#This Row],[200D EMA]]),"Uptrend","Downtrend/NoTrend")</f>
        <v>Uptrend</v>
      </c>
      <c r="AL621">
        <v>0.01</v>
      </c>
      <c r="AM621" t="s">
        <v>10656</v>
      </c>
      <c r="AN621">
        <v>1.49</v>
      </c>
      <c r="AO621" t="s">
        <v>10656</v>
      </c>
      <c r="AP621">
        <v>-8.9971896453975006E-2</v>
      </c>
      <c r="AQ621">
        <f>(Table2[[#This Row],[Sharpe Ratio]]-AVERAGE(Table2[Sharpe Ratio]))/_xlfn.STDEV.P(Table2[Sharpe Ratio])</f>
        <v>-1.8006117092754617</v>
      </c>
      <c r="AR6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-4.012521438985674</v>
      </c>
      <c r="AS621">
        <f>_xlfn.RANK.AVG(Table2[[#This Row],[1Y Return vs Nifty Z-Score]],Table2[1Y Return vs Nifty Z-Score])</f>
        <v>633</v>
      </c>
      <c r="AT621">
        <f>_xlfn.RANK.AVG(Table2[[#This Row],[6M Return vs Nifty Z-Score]],Table2[6M Return vs Nifty Z-Score])</f>
        <v>374</v>
      </c>
      <c r="AU621">
        <f>_xlfn.RANK.AVG(Table2[[#This Row],[Sharpe Ratio Z-Score]],Table2[Sharpe Ratio Z-Score])</f>
        <v>718</v>
      </c>
      <c r="AV621">
        <f>(Table2[[#This Row],[Rank 1Y]]+Table2[[#This Row],[Rank 6M]]+Table2[[#This Row],[Rank Sharpe]])/3</f>
        <v>575</v>
      </c>
    </row>
    <row r="622" spans="1:48" x14ac:dyDescent="0.3">
      <c r="A622" t="s">
        <v>1526</v>
      </c>
      <c r="B622" t="s">
        <v>1527</v>
      </c>
      <c r="C622" t="s">
        <v>10620</v>
      </c>
      <c r="D622" t="s">
        <v>397</v>
      </c>
      <c r="E622">
        <v>6649.5036615360004</v>
      </c>
      <c r="F622">
        <v>71.45</v>
      </c>
      <c r="G622">
        <v>-23.282071199507001</v>
      </c>
      <c r="H622">
        <f>(Table2[[#This Row],[1Y Return vs Nifty]]-AVERAGE(Table2[1Y Return vs Nifty]))/_xlfn.STDEV.P(Table2[1Y Return vs Nifty])</f>
        <v>-0.85701256199494724</v>
      </c>
      <c r="I622">
        <v>4.4785022473578104</v>
      </c>
      <c r="J622">
        <f>(Table2[[#This Row],[1M Return vs Nifty]]-AVERAGE(Table2[1M Return vs Nifty]))/_xlfn.STDEV.P(Table2[1M Return vs Nifty])</f>
        <v>0.15628654220283464</v>
      </c>
      <c r="K622">
        <v>-26.894578572761599</v>
      </c>
      <c r="L622">
        <f>(Table2[[#This Row],[6M Return vs Nifty]]-AVERAGE(Table2[6M Return vs Nifty]))/_xlfn.STDEV.P(Table2[6M Return vs Nifty])</f>
        <v>-1.1722529856319264</v>
      </c>
      <c r="M622">
        <v>9.9510737983136206</v>
      </c>
      <c r="N622">
        <f>(Table2[[#This Row],[1W Return vs Nifty]]-AVERAGE(Table2[1W Return vs Nifty]))/_xlfn.STDEV.P(Table2[1W Return vs Nifty])</f>
        <v>1.564602643449571</v>
      </c>
      <c r="O622">
        <v>64.11</v>
      </c>
      <c r="P622">
        <v>64.376967306249298</v>
      </c>
      <c r="Q622">
        <v>68.798354539005999</v>
      </c>
      <c r="R622">
        <v>80.738485574653495</v>
      </c>
      <c r="S622" s="2">
        <f>(Table2[[#This Row],[Close Price]]-Table2[[#This Row],[20D EMA]])/Table2[[#This Row],[20D EMA]]</f>
        <v>0.11449071907658717</v>
      </c>
      <c r="T622" s="2">
        <f>(Table2[[#This Row],[Close Price]]-Table2[[#This Row],[50D EMA]])/Table2[[#This Row],[50D EMA]]</f>
        <v>0.10986899491713242</v>
      </c>
      <c r="U622" s="2">
        <f>(Table2[[#This Row],[Close Price]]-Table2[[#This Row],[200D EMA]])/Table2[[#This Row],[200D EMA]]</f>
        <v>3.8542280244371598E-2</v>
      </c>
      <c r="V622">
        <v>2.5822217808955501</v>
      </c>
      <c r="W622">
        <v>67.900000000000006</v>
      </c>
      <c r="X622">
        <v>72.5</v>
      </c>
      <c r="Y622">
        <v>60.5</v>
      </c>
      <c r="Z622">
        <v>72.5</v>
      </c>
      <c r="AA622">
        <v>58.63</v>
      </c>
      <c r="AB622">
        <v>72.5</v>
      </c>
      <c r="AC622" s="2">
        <f>(Table2[[#This Row],[Close Price]]/Table2[[#This Row],[Day Low]])-1</f>
        <v>5.2282768777614175E-2</v>
      </c>
      <c r="AD622" s="2">
        <f>(Table2[[#This Row],[Day High]]/Table2[[#This Row],[Close Price]])-1</f>
        <v>1.469559132260323E-2</v>
      </c>
      <c r="AE622" s="2">
        <f>(Table2[[#This Row],[Close Price]]/Table2[[#This Row],[Current Week Low]])-1</f>
        <v>0.18099173553719017</v>
      </c>
      <c r="AF622" s="2">
        <f>(Table2[[#This Row],[Current Week High]]/Table2[[#This Row],[Close Price]])-1</f>
        <v>1.469559132260323E-2</v>
      </c>
      <c r="AG622" s="2">
        <f>(Table2[[#This Row],[Close Price]]/Table2[[#This Row],[Current Month Low]])-1</f>
        <v>0.21865938939109664</v>
      </c>
      <c r="AH622" s="2">
        <f>(Table2[[#This Row],[Current Month High]]/Table2[[#This Row],[Close Price]])-1</f>
        <v>1.469559132260323E-2</v>
      </c>
      <c r="AI622">
        <v>37.158852344296697</v>
      </c>
      <c r="AJ622">
        <v>21.865938939109601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-0.01</v>
      </c>
      <c r="AM622" t="s">
        <v>10655</v>
      </c>
      <c r="AN622">
        <v>17.34</v>
      </c>
      <c r="AO622" t="s">
        <v>10656</v>
      </c>
      <c r="AP622">
        <v>4.1275600663414E-2</v>
      </c>
      <c r="AQ622">
        <f>(Table2[[#This Row],[Sharpe Ratio]]-AVERAGE(Table2[Sharpe Ratio]))/_xlfn.STDEV.P(Table2[Sharpe Ratio])</f>
        <v>-0.28949676635659538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>
        <f>_xlfn.RANK.AVG(Table2[[#This Row],[1Y Return vs Nifty Z-Score]],Table2[1Y Return vs Nifty Z-Score])</f>
        <v>621</v>
      </c>
      <c r="AT622">
        <f>_xlfn.RANK.AVG(Table2[[#This Row],[6M Return vs Nifty Z-Score]],Table2[6M Return vs Nifty Z-Score])</f>
        <v>686</v>
      </c>
      <c r="AU622">
        <f>_xlfn.RANK.AVG(Table2[[#This Row],[Sharpe Ratio Z-Score]],Table2[Sharpe Ratio Z-Score])</f>
        <v>421</v>
      </c>
      <c r="AV622">
        <f>(Table2[[#This Row],[Rank 1Y]]+Table2[[#This Row],[Rank 6M]]+Table2[[#This Row],[Rank Sharpe]])/3</f>
        <v>576</v>
      </c>
    </row>
    <row r="623" spans="1:48" x14ac:dyDescent="0.3">
      <c r="A623" t="s">
        <v>1564</v>
      </c>
      <c r="B623" t="s">
        <v>1565</v>
      </c>
      <c r="C623" t="s">
        <v>10613</v>
      </c>
      <c r="D623" t="s">
        <v>955</v>
      </c>
      <c r="E623">
        <v>6339.7458625199997</v>
      </c>
      <c r="F623">
        <v>136.69</v>
      </c>
      <c r="G623">
        <v>-16.240336720520698</v>
      </c>
      <c r="H623">
        <f>(Table2[[#This Row],[1Y Return vs Nifty]]-AVERAGE(Table2[1Y Return vs Nifty]))/_xlfn.STDEV.P(Table2[1Y Return vs Nifty])</f>
        <v>-0.74721329939127612</v>
      </c>
      <c r="I623">
        <v>1.0933812382727801</v>
      </c>
      <c r="J623">
        <f>(Table2[[#This Row],[1M Return vs Nifty]]-AVERAGE(Table2[1M Return vs Nifty]))/_xlfn.STDEV.P(Table2[1M Return vs Nifty])</f>
        <v>-0.13408226953774038</v>
      </c>
      <c r="K623">
        <v>-44.904447299505797</v>
      </c>
      <c r="L623">
        <f>(Table2[[#This Row],[6M Return vs Nifty]]-AVERAGE(Table2[6M Return vs Nifty]))/_xlfn.STDEV.P(Table2[6M Return vs Nifty])</f>
        <v>-1.7829275767378117</v>
      </c>
      <c r="M623">
        <v>6.3900055256122101</v>
      </c>
      <c r="N623">
        <f>(Table2[[#This Row],[1W Return vs Nifty]]-AVERAGE(Table2[1W Return vs Nifty]))/_xlfn.STDEV.P(Table2[1W Return vs Nifty])</f>
        <v>0.78365092941120884</v>
      </c>
      <c r="O623">
        <v>134.22</v>
      </c>
      <c r="P623">
        <v>138.21683107456701</v>
      </c>
      <c r="Q623">
        <v>152.59692324986</v>
      </c>
      <c r="R623">
        <v>68.959685049035997</v>
      </c>
      <c r="S623" s="2">
        <f>(Table2[[#This Row],[Close Price]]-Table2[[#This Row],[20D EMA]])/Table2[[#This Row],[20D EMA]]</f>
        <v>1.8402622559976149E-2</v>
      </c>
      <c r="T623" s="2">
        <f>(Table2[[#This Row],[Close Price]]-Table2[[#This Row],[50D EMA]])/Table2[[#This Row],[50D EMA]]</f>
        <v>-1.1046636380653951E-2</v>
      </c>
      <c r="U623" s="2">
        <f>(Table2[[#This Row],[Close Price]]-Table2[[#This Row],[200D EMA]])/Table2[[#This Row],[200D EMA]]</f>
        <v>-0.10424144151199061</v>
      </c>
      <c r="V623">
        <v>0.817104900412289</v>
      </c>
      <c r="W623">
        <v>136.02000000000001</v>
      </c>
      <c r="X623">
        <v>137.80000000000001</v>
      </c>
      <c r="Y623">
        <v>130</v>
      </c>
      <c r="Z623">
        <v>141.96</v>
      </c>
      <c r="AA623">
        <v>126.32</v>
      </c>
      <c r="AB623">
        <v>141.96</v>
      </c>
      <c r="AC623" s="2">
        <f>(Table2[[#This Row],[Close Price]]/Table2[[#This Row],[Day Low]])-1</f>
        <v>4.9257462137919372E-3</v>
      </c>
      <c r="AD623" s="2">
        <f>(Table2[[#This Row],[Day High]]/Table2[[#This Row],[Close Price]])-1</f>
        <v>8.1205647816227078E-3</v>
      </c>
      <c r="AE623" s="2">
        <f>(Table2[[#This Row],[Close Price]]/Table2[[#This Row],[Current Week Low]])-1</f>
        <v>5.1461538461538447E-2</v>
      </c>
      <c r="AF623" s="2">
        <f>(Table2[[#This Row],[Current Week High]]/Table2[[#This Row],[Close Price]])-1</f>
        <v>3.8554393152388622E-2</v>
      </c>
      <c r="AG623" s="2">
        <f>(Table2[[#This Row],[Close Price]]/Table2[[#This Row],[Current Month Low]])-1</f>
        <v>8.2093096896770135E-2</v>
      </c>
      <c r="AH623" s="2">
        <f>(Table2[[#This Row],[Current Month High]]/Table2[[#This Row],[Close Price]])-1</f>
        <v>3.8554393152388622E-2</v>
      </c>
      <c r="AI623">
        <v>54.071256127002698</v>
      </c>
      <c r="AJ623">
        <v>11.995083981974499</v>
      </c>
      <c r="AK623" t="str">
        <f>IF(AND(Table2[[#This Row],[20D EMA]]&gt;Table2[[#This Row],[50D EMA]],Table2[[#This Row],[50D EMA]]&gt;Table2[[#This Row],[200D EMA]]),"Uptrend","Downtrend/NoTrend")</f>
        <v>Downtrend/NoTrend</v>
      </c>
      <c r="AL623">
        <v>-0.12</v>
      </c>
      <c r="AM623" t="s">
        <v>10655</v>
      </c>
      <c r="AN623">
        <v>6.64</v>
      </c>
      <c r="AO623" t="s">
        <v>10656</v>
      </c>
      <c r="AP623">
        <v>4.4926859963224E-2</v>
      </c>
      <c r="AQ623">
        <f>(Table2[[#This Row],[Sharpe Ratio]]-AVERAGE(Table2[Sharpe Ratio]))/_xlfn.STDEV.P(Table2[Sharpe Ratio])</f>
        <v>-0.24745807907039524</v>
      </c>
      <c r="AR6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3">
        <f>_xlfn.RANK.AVG(Table2[[#This Row],[1Y Return vs Nifty Z-Score]],Table2[1Y Return vs Nifty Z-Score])</f>
        <v>590</v>
      </c>
      <c r="AT623">
        <f>_xlfn.RANK.AVG(Table2[[#This Row],[6M Return vs Nifty Z-Score]],Table2[6M Return vs Nifty Z-Score])</f>
        <v>730</v>
      </c>
      <c r="AU623">
        <f>_xlfn.RANK.AVG(Table2[[#This Row],[Sharpe Ratio Z-Score]],Table2[Sharpe Ratio Z-Score])</f>
        <v>409</v>
      </c>
      <c r="AV623">
        <f>(Table2[[#This Row],[Rank 1Y]]+Table2[[#This Row],[Rank 6M]]+Table2[[#This Row],[Rank Sharpe]])/3</f>
        <v>576.33333333333337</v>
      </c>
    </row>
    <row r="624" spans="1:48" x14ac:dyDescent="0.3">
      <c r="A624" t="s">
        <v>297</v>
      </c>
      <c r="B624" t="s">
        <v>298</v>
      </c>
      <c r="C624" t="s">
        <v>10609</v>
      </c>
      <c r="D624" t="s">
        <v>177</v>
      </c>
      <c r="E624">
        <v>94682.65004547</v>
      </c>
      <c r="F624">
        <v>858.3</v>
      </c>
      <c r="G624">
        <v>3.5335779330631301</v>
      </c>
      <c r="H624">
        <f>(Table2[[#This Row],[1Y Return vs Nifty]]-AVERAGE(Table2[1Y Return vs Nifty]))/_xlfn.STDEV.P(Table2[1Y Return vs Nifty])</f>
        <v>-0.43888567723645971</v>
      </c>
      <c r="I624">
        <v>-4.6807887105185904</v>
      </c>
      <c r="J624">
        <f>(Table2[[#This Row],[1M Return vs Nifty]]-AVERAGE(Table2[1M Return vs Nifty]))/_xlfn.STDEV.P(Table2[1M Return vs Nifty])</f>
        <v>-0.62937885194023135</v>
      </c>
      <c r="K624">
        <v>-28.373393573266998</v>
      </c>
      <c r="L624">
        <f>(Table2[[#This Row],[6M Return vs Nifty]]-AVERAGE(Table2[6M Return vs Nifty]))/_xlfn.STDEV.P(Table2[6M Return vs Nifty])</f>
        <v>-1.2223963131295799</v>
      </c>
      <c r="M624">
        <v>0.49199578124187399</v>
      </c>
      <c r="N624">
        <f>(Table2[[#This Row],[1W Return vs Nifty]]-AVERAGE(Table2[1W Return vs Nifty]))/_xlfn.STDEV.P(Table2[1W Return vs Nifty])</f>
        <v>-0.50979824554292363</v>
      </c>
      <c r="O624">
        <v>867.51</v>
      </c>
      <c r="P624">
        <v>888.37851251933205</v>
      </c>
      <c r="Q624">
        <v>939.81217452407702</v>
      </c>
      <c r="R624">
        <v>47.685838545054999</v>
      </c>
      <c r="S624" s="2">
        <f>(Table2[[#This Row],[Close Price]]-Table2[[#This Row],[20D EMA]])/Table2[[#This Row],[20D EMA]]</f>
        <v>-1.0616592315938762E-2</v>
      </c>
      <c r="T624" s="2">
        <f>(Table2[[#This Row],[Close Price]]-Table2[[#This Row],[50D EMA]])/Table2[[#This Row],[50D EMA]]</f>
        <v>-3.3857766813869844E-2</v>
      </c>
      <c r="U624" s="2">
        <f>(Table2[[#This Row],[Close Price]]-Table2[[#This Row],[200D EMA]])/Table2[[#This Row],[200D EMA]]</f>
        <v>-8.6732409659786555E-2</v>
      </c>
      <c r="V624">
        <v>1.5942482113599501</v>
      </c>
      <c r="W624">
        <v>849.25</v>
      </c>
      <c r="X624">
        <v>866.65</v>
      </c>
      <c r="Y624">
        <v>846.05</v>
      </c>
      <c r="Z624">
        <v>868.85</v>
      </c>
      <c r="AA624">
        <v>752.35</v>
      </c>
      <c r="AB624">
        <v>941.9</v>
      </c>
      <c r="AC624" s="2">
        <f>(Table2[[#This Row],[Close Price]]/Table2[[#This Row],[Day Low]])-1</f>
        <v>1.0656461583750332E-2</v>
      </c>
      <c r="AD624" s="2">
        <f>(Table2[[#This Row],[Day High]]/Table2[[#This Row],[Close Price]])-1</f>
        <v>9.72853314691835E-3</v>
      </c>
      <c r="AE624" s="2">
        <f>(Table2[[#This Row],[Close Price]]/Table2[[#This Row],[Current Week Low]])-1</f>
        <v>1.4479049701554336E-2</v>
      </c>
      <c r="AF624" s="2">
        <f>(Table2[[#This Row],[Current Week High]]/Table2[[#This Row],[Close Price]])-1</f>
        <v>1.2291739485028597E-2</v>
      </c>
      <c r="AG624" s="2">
        <f>(Table2[[#This Row],[Close Price]]/Table2[[#This Row],[Current Month Low]])-1</f>
        <v>0.14082541370372814</v>
      </c>
      <c r="AH624" s="2">
        <f>(Table2[[#This Row],[Current Month High]]/Table2[[#This Row],[Close Price]])-1</f>
        <v>9.7401840848188259E-2</v>
      </c>
      <c r="AI624">
        <v>46.731911918909397</v>
      </c>
      <c r="AJ624">
        <v>64.425287356321803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-0.18</v>
      </c>
      <c r="AM624" t="s">
        <v>10655</v>
      </c>
      <c r="AN624">
        <v>-1.1299999999999999</v>
      </c>
      <c r="AO624" t="s">
        <v>10655</v>
      </c>
      <c r="AP624">
        <v>-7.6888126054399999E-3</v>
      </c>
      <c r="AQ624">
        <f>(Table2[[#This Row],[Sharpe Ratio]]-AVERAGE(Table2[Sharpe Ratio]))/_xlfn.STDEV.P(Table2[Sharpe Ratio])</f>
        <v>-0.85324737636359593</v>
      </c>
      <c r="AR6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4">
        <f>_xlfn.RANK.AVG(Table2[[#This Row],[1Y Return vs Nifty Z-Score]],Table2[1Y Return vs Nifty Z-Score])</f>
        <v>444</v>
      </c>
      <c r="AT624">
        <f>_xlfn.RANK.AVG(Table2[[#This Row],[6M Return vs Nifty Z-Score]],Table2[6M Return vs Nifty Z-Score])</f>
        <v>695</v>
      </c>
      <c r="AU624">
        <f>_xlfn.RANK.AVG(Table2[[#This Row],[Sharpe Ratio Z-Score]],Table2[Sharpe Ratio Z-Score])</f>
        <v>594</v>
      </c>
      <c r="AV624">
        <f>(Table2[[#This Row],[Rank 1Y]]+Table2[[#This Row],[Rank 6M]]+Table2[[#This Row],[Rank Sharpe]])/3</f>
        <v>577.66666666666663</v>
      </c>
    </row>
    <row r="625" spans="1:48" x14ac:dyDescent="0.3">
      <c r="A625" t="s">
        <v>1306</v>
      </c>
      <c r="B625" t="s">
        <v>1307</v>
      </c>
      <c r="C625" t="s">
        <v>10615</v>
      </c>
      <c r="D625" t="s">
        <v>281</v>
      </c>
      <c r="E625">
        <v>8732.4106400700002</v>
      </c>
      <c r="F625">
        <v>1318.15</v>
      </c>
      <c r="G625">
        <v>-3.5160214136658099</v>
      </c>
      <c r="H625">
        <f>(Table2[[#This Row],[1Y Return vs Nifty]]-AVERAGE(Table2[1Y Return vs Nifty]))/_xlfn.STDEV.P(Table2[1Y Return vs Nifty])</f>
        <v>-0.54880757392711521</v>
      </c>
      <c r="I625">
        <v>2.64508944414967</v>
      </c>
      <c r="J625">
        <f>(Table2[[#This Row],[1M Return vs Nifty]]-AVERAGE(Table2[1M Return vs Nifty]))/_xlfn.STDEV.P(Table2[1M Return vs Nifty])</f>
        <v>-9.798880573345459E-4</v>
      </c>
      <c r="K625">
        <v>-25.341493384472901</v>
      </c>
      <c r="L625">
        <f>(Table2[[#This Row],[6M Return vs Nifty]]-AVERAGE(Table2[6M Return vs Nifty]))/_xlfn.STDEV.P(Table2[6M Return vs Nifty])</f>
        <v>-1.1195913212577482</v>
      </c>
      <c r="M625">
        <v>-1.61245126625323</v>
      </c>
      <c r="N625">
        <f>(Table2[[#This Row],[1W Return vs Nifty]]-AVERAGE(Table2[1W Return vs Nifty]))/_xlfn.STDEV.P(Table2[1W Return vs Nifty])</f>
        <v>-0.97130906280044915</v>
      </c>
      <c r="O625">
        <v>1325.5</v>
      </c>
      <c r="P625">
        <v>1300.60254833214</v>
      </c>
      <c r="Q625">
        <v>1206.0576723434301</v>
      </c>
      <c r="R625">
        <v>50.1065626776983</v>
      </c>
      <c r="S625" s="2">
        <f>(Table2[[#This Row],[Close Price]]-Table2[[#This Row],[20D EMA]])/Table2[[#This Row],[20D EMA]]</f>
        <v>-5.5450773293096263E-3</v>
      </c>
      <c r="T625" s="2">
        <f>(Table2[[#This Row],[Close Price]]-Table2[[#This Row],[50D EMA]])/Table2[[#This Row],[50D EMA]]</f>
        <v>1.3491786318858494E-2</v>
      </c>
      <c r="U625" s="2">
        <f>(Table2[[#This Row],[Close Price]]-Table2[[#This Row],[200D EMA]])/Table2[[#This Row],[200D EMA]]</f>
        <v>9.2941100767402779E-2</v>
      </c>
      <c r="V625">
        <v>0.589874413339185</v>
      </c>
      <c r="W625">
        <v>1310.7</v>
      </c>
      <c r="X625">
        <v>1332.5</v>
      </c>
      <c r="Y625">
        <v>1310.7</v>
      </c>
      <c r="Z625">
        <v>1373.75</v>
      </c>
      <c r="AA625">
        <v>1266</v>
      </c>
      <c r="AB625">
        <v>1373.75</v>
      </c>
      <c r="AC625" s="2">
        <f>(Table2[[#This Row],[Close Price]]/Table2[[#This Row],[Day Low]])-1</f>
        <v>5.6839856565193969E-3</v>
      </c>
      <c r="AD625" s="2">
        <f>(Table2[[#This Row],[Day High]]/Table2[[#This Row],[Close Price]])-1</f>
        <v>1.0886469673405896E-2</v>
      </c>
      <c r="AE625" s="2">
        <f>(Table2[[#This Row],[Close Price]]/Table2[[#This Row],[Current Week Low]])-1</f>
        <v>5.6839856565193969E-3</v>
      </c>
      <c r="AF625" s="2">
        <f>(Table2[[#This Row],[Current Week High]]/Table2[[#This Row],[Close Price]])-1</f>
        <v>4.2180328490687646E-2</v>
      </c>
      <c r="AG625" s="2">
        <f>(Table2[[#This Row],[Close Price]]/Table2[[#This Row],[Current Month Low]])-1</f>
        <v>4.1192733017377581E-2</v>
      </c>
      <c r="AH625" s="2">
        <f>(Table2[[#This Row],[Current Month High]]/Table2[[#This Row],[Close Price]])-1</f>
        <v>4.2180328490687646E-2</v>
      </c>
      <c r="AI625">
        <v>25.475097674771401</v>
      </c>
      <c r="AJ625">
        <v>34.931927525847001</v>
      </c>
      <c r="AK625" t="str">
        <f>IF(AND(Table2[[#This Row],[20D EMA]]&gt;Table2[[#This Row],[50D EMA]],Table2[[#This Row],[50D EMA]]&gt;Table2[[#This Row],[200D EMA]]),"Uptrend","Downtrend/NoTrend")</f>
        <v>Uptrend</v>
      </c>
      <c r="AL625">
        <v>-0.02</v>
      </c>
      <c r="AM625" t="s">
        <v>10655</v>
      </c>
      <c r="AN625">
        <v>2.2599999999999998</v>
      </c>
      <c r="AO625" t="s">
        <v>10656</v>
      </c>
      <c r="AQ625">
        <f>(Table2[[#This Row],[Sharpe Ratio]]-AVERAGE(Table2[Sharpe Ratio]))/_xlfn.STDEV.P(Table2[Sharpe Ratio])</f>
        <v>-0.76472241492382476</v>
      </c>
      <c r="AR6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-3.4054102609664718</v>
      </c>
      <c r="AS625">
        <f>_xlfn.RANK.AVG(Table2[[#This Row],[1Y Return vs Nifty Z-Score]],Table2[1Y Return vs Nifty Z-Score])</f>
        <v>496</v>
      </c>
      <c r="AT625">
        <f>_xlfn.RANK.AVG(Table2[[#This Row],[6M Return vs Nifty Z-Score]],Table2[6M Return vs Nifty Z-Score])</f>
        <v>680</v>
      </c>
      <c r="AU625">
        <f>_xlfn.RANK.AVG(Table2[[#This Row],[Sharpe Ratio Z-Score]],Table2[Sharpe Ratio Z-Score])</f>
        <v>557.5</v>
      </c>
      <c r="AV625">
        <f>(Table2[[#This Row],[Rank 1Y]]+Table2[[#This Row],[Rank 6M]]+Table2[[#This Row],[Rank Sharpe]])/3</f>
        <v>577.83333333333337</v>
      </c>
    </row>
    <row r="626" spans="1:48" x14ac:dyDescent="0.3">
      <c r="A626" t="s">
        <v>517</v>
      </c>
      <c r="B626" t="s">
        <v>518</v>
      </c>
      <c r="C626" t="s">
        <v>10610</v>
      </c>
      <c r="D626" t="s">
        <v>21</v>
      </c>
      <c r="E626">
        <v>40577.828410759997</v>
      </c>
      <c r="F626">
        <v>6022.25</v>
      </c>
      <c r="G626">
        <v>-5.0894725865264796</v>
      </c>
      <c r="H626">
        <f>(Table2[[#This Row],[1Y Return vs Nifty]]-AVERAGE(Table2[1Y Return vs Nifty]))/_xlfn.STDEV.P(Table2[1Y Return vs Nifty])</f>
        <v>-0.57334183875043954</v>
      </c>
      <c r="I626">
        <v>-3.8563696102610598</v>
      </c>
      <c r="J626">
        <f>(Table2[[#This Row],[1M Return vs Nifty]]-AVERAGE(Table2[1M Return vs Nifty]))/_xlfn.STDEV.P(Table2[1M Return vs Nifty])</f>
        <v>-0.55866185426849457</v>
      </c>
      <c r="K626">
        <v>-20.588724397150699</v>
      </c>
      <c r="L626">
        <f>(Table2[[#This Row],[6M Return vs Nifty]]-AVERAGE(Table2[6M Return vs Nifty]))/_xlfn.STDEV.P(Table2[6M Return vs Nifty])</f>
        <v>-0.95843549597159639</v>
      </c>
      <c r="M626">
        <v>0.35828799089056301</v>
      </c>
      <c r="N626">
        <f>(Table2[[#This Row],[1W Return vs Nifty]]-AVERAGE(Table2[1W Return vs Nifty]))/_xlfn.STDEV.P(Table2[1W Return vs Nifty])</f>
        <v>-0.53912071848049703</v>
      </c>
      <c r="O626">
        <v>6010.87</v>
      </c>
      <c r="P626">
        <v>5844.3707177758697</v>
      </c>
      <c r="Q626">
        <v>5577.1109085784201</v>
      </c>
      <c r="R626">
        <v>57.722844170660402</v>
      </c>
      <c r="S626" s="2">
        <f>(Table2[[#This Row],[Close Price]]-Table2[[#This Row],[20D EMA]])/Table2[[#This Row],[20D EMA]]</f>
        <v>1.8932367527496202E-3</v>
      </c>
      <c r="T626" s="2">
        <f>(Table2[[#This Row],[Close Price]]-Table2[[#This Row],[50D EMA]])/Table2[[#This Row],[50D EMA]]</f>
        <v>3.043600257647994E-2</v>
      </c>
      <c r="U626" s="2">
        <f>(Table2[[#This Row],[Close Price]]-Table2[[#This Row],[200D EMA]])/Table2[[#This Row],[200D EMA]]</f>
        <v>7.9815355785177275E-2</v>
      </c>
      <c r="V626">
        <v>0.47705816444250598</v>
      </c>
      <c r="W626">
        <v>5981.05</v>
      </c>
      <c r="X626">
        <v>6089.55</v>
      </c>
      <c r="Y626">
        <v>5981.05</v>
      </c>
      <c r="Z626">
        <v>6210.1</v>
      </c>
      <c r="AA626">
        <v>5749</v>
      </c>
      <c r="AB626">
        <v>6357</v>
      </c>
      <c r="AC626" s="2">
        <f>(Table2[[#This Row],[Close Price]]/Table2[[#This Row],[Day Low]])-1</f>
        <v>6.88842260138256E-3</v>
      </c>
      <c r="AD626" s="2">
        <f>(Table2[[#This Row],[Day High]]/Table2[[#This Row],[Close Price]])-1</f>
        <v>1.1175225206525807E-2</v>
      </c>
      <c r="AE626" s="2">
        <f>(Table2[[#This Row],[Close Price]]/Table2[[#This Row],[Current Week Low]])-1</f>
        <v>6.88842260138256E-3</v>
      </c>
      <c r="AF626" s="2">
        <f>(Table2[[#This Row],[Current Week High]]/Table2[[#This Row],[Close Price]])-1</f>
        <v>3.1192660550458884E-2</v>
      </c>
      <c r="AG626" s="2">
        <f>(Table2[[#This Row],[Close Price]]/Table2[[#This Row],[Current Month Low]])-1</f>
        <v>4.7530005218298754E-2</v>
      </c>
      <c r="AH626" s="2">
        <f>(Table2[[#This Row],[Current Month High]]/Table2[[#This Row],[Close Price]])-1</f>
        <v>5.5585536967080351E-2</v>
      </c>
      <c r="AI626">
        <v>13.702519822325501</v>
      </c>
      <c r="AJ626">
        <v>40.468832001865998</v>
      </c>
      <c r="AK626" t="str">
        <f>IF(AND(Table2[[#This Row],[20D EMA]]&gt;Table2[[#This Row],[50D EMA]],Table2[[#This Row],[50D EMA]]&gt;Table2[[#This Row],[200D EMA]]),"Uptrend","Downtrend/NoTrend")</f>
        <v>Uptrend</v>
      </c>
      <c r="AL626">
        <v>-0.05</v>
      </c>
      <c r="AM626" t="s">
        <v>10655</v>
      </c>
      <c r="AN626">
        <v>2.14</v>
      </c>
      <c r="AO626" t="s">
        <v>10656</v>
      </c>
      <c r="AP626">
        <v>-4.9965282997839998E-3</v>
      </c>
      <c r="AQ626">
        <f>(Table2[[#This Row],[Sharpe Ratio]]-AVERAGE(Table2[Sharpe Ratio]))/_xlfn.STDEV.P(Table2[Sharpe Ratio])</f>
        <v>-0.82224982491144172</v>
      </c>
      <c r="AR6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-3.4518097323824692</v>
      </c>
      <c r="AS626">
        <f>_xlfn.RANK.AVG(Table2[[#This Row],[1Y Return vs Nifty Z-Score]],Table2[1Y Return vs Nifty Z-Score])</f>
        <v>509</v>
      </c>
      <c r="AT626">
        <f>_xlfn.RANK.AVG(Table2[[#This Row],[6M Return vs Nifty Z-Score]],Table2[6M Return vs Nifty Z-Score])</f>
        <v>641</v>
      </c>
      <c r="AU626">
        <f>_xlfn.RANK.AVG(Table2[[#This Row],[Sharpe Ratio Z-Score]],Table2[Sharpe Ratio Z-Score])</f>
        <v>587</v>
      </c>
      <c r="AV626">
        <f>(Table2[[#This Row],[Rank 1Y]]+Table2[[#This Row],[Rank 6M]]+Table2[[#This Row],[Rank Sharpe]])/3</f>
        <v>579</v>
      </c>
    </row>
    <row r="627" spans="1:48" x14ac:dyDescent="0.3">
      <c r="A627" t="s">
        <v>770</v>
      </c>
      <c r="B627" t="s">
        <v>771</v>
      </c>
      <c r="C627" t="s">
        <v>10611</v>
      </c>
      <c r="D627" t="s">
        <v>54</v>
      </c>
      <c r="E627">
        <v>21565.050926925</v>
      </c>
      <c r="F627">
        <v>739.25</v>
      </c>
      <c r="G627">
        <v>-31.931861606054099</v>
      </c>
      <c r="H627">
        <f>(Table2[[#This Row],[1Y Return vs Nifty]]-AVERAGE(Table2[1Y Return vs Nifty]))/_xlfn.STDEV.P(Table2[1Y Return vs Nifty])</f>
        <v>-0.99188566906102071</v>
      </c>
      <c r="I627">
        <v>-4.3859549637450499</v>
      </c>
      <c r="J627">
        <f>(Table2[[#This Row],[1M Return vs Nifty]]-AVERAGE(Table2[1M Return vs Nifty]))/_xlfn.STDEV.P(Table2[1M Return vs Nifty])</f>
        <v>-0.60408861136038439</v>
      </c>
      <c r="K627">
        <v>-9.1639397477655997</v>
      </c>
      <c r="L627">
        <f>(Table2[[#This Row],[6M Return vs Nifty]]-AVERAGE(Table2[6M Return vs Nifty]))/_xlfn.STDEV.P(Table2[6M Return vs Nifty])</f>
        <v>-0.57104645943322163</v>
      </c>
      <c r="M627">
        <v>3.4395620769706499</v>
      </c>
      <c r="N627">
        <f>(Table2[[#This Row],[1W Return vs Nifty]]-AVERAGE(Table2[1W Return vs Nifty]))/_xlfn.STDEV.P(Table2[1W Return vs Nifty])</f>
        <v>0.13661085830300665</v>
      </c>
      <c r="O627">
        <v>731</v>
      </c>
      <c r="P627">
        <v>747.77047327650905</v>
      </c>
      <c r="Q627">
        <v>732.15070971529804</v>
      </c>
      <c r="R627">
        <v>60.286955487673197</v>
      </c>
      <c r="S627" s="2">
        <f>(Table2[[#This Row],[Close Price]]-Table2[[#This Row],[20D EMA]])/Table2[[#This Row],[20D EMA]]</f>
        <v>1.1285909712722298E-2</v>
      </c>
      <c r="T627" s="2">
        <f>(Table2[[#This Row],[Close Price]]-Table2[[#This Row],[50D EMA]])/Table2[[#This Row],[50D EMA]]</f>
        <v>-1.1394503502090498E-2</v>
      </c>
      <c r="U627" s="2">
        <f>(Table2[[#This Row],[Close Price]]-Table2[[#This Row],[200D EMA]])/Table2[[#This Row],[200D EMA]]</f>
        <v>9.6964876090369079E-3</v>
      </c>
      <c r="V627">
        <v>0.65070081042944194</v>
      </c>
      <c r="W627">
        <v>731.15</v>
      </c>
      <c r="X627">
        <v>744.85</v>
      </c>
      <c r="Y627">
        <v>704.35</v>
      </c>
      <c r="Z627">
        <v>744.85</v>
      </c>
      <c r="AA627">
        <v>687.05</v>
      </c>
      <c r="AB627">
        <v>785</v>
      </c>
      <c r="AC627" s="2">
        <f>(Table2[[#This Row],[Close Price]]/Table2[[#This Row],[Day Low]])-1</f>
        <v>1.1078438077001929E-2</v>
      </c>
      <c r="AD627" s="2">
        <f>(Table2[[#This Row],[Day High]]/Table2[[#This Row],[Close Price]])-1</f>
        <v>7.5752451809265597E-3</v>
      </c>
      <c r="AE627" s="2">
        <f>(Table2[[#This Row],[Close Price]]/Table2[[#This Row],[Current Week Low]])-1</f>
        <v>4.9549229786327809E-2</v>
      </c>
      <c r="AF627" s="2">
        <f>(Table2[[#This Row],[Current Week High]]/Table2[[#This Row],[Close Price]])-1</f>
        <v>7.5752451809265597E-3</v>
      </c>
      <c r="AG627" s="2">
        <f>(Table2[[#This Row],[Close Price]]/Table2[[#This Row],[Current Month Low]])-1</f>
        <v>7.5977003129320986E-2</v>
      </c>
      <c r="AH627" s="2">
        <f>(Table2[[#This Row],[Current Month High]]/Table2[[#This Row],[Close Price]])-1</f>
        <v>6.1887047683462981E-2</v>
      </c>
      <c r="AI627">
        <v>16.706121068650599</v>
      </c>
      <c r="AJ627">
        <v>23.198066827764301</v>
      </c>
      <c r="AK627" t="str">
        <f>IF(AND(Table2[[#This Row],[20D EMA]]&gt;Table2[[#This Row],[50D EMA]],Table2[[#This Row],[50D EMA]]&gt;Table2[[#This Row],[200D EMA]]),"Uptrend","Downtrend/NoTrend")</f>
        <v>Downtrend/NoTrend</v>
      </c>
      <c r="AL627">
        <v>-0.11</v>
      </c>
      <c r="AM627" t="s">
        <v>10655</v>
      </c>
      <c r="AN627">
        <v>2.33</v>
      </c>
      <c r="AO627" t="s">
        <v>10656</v>
      </c>
      <c r="AQ627">
        <f>(Table2[[#This Row],[Sharpe Ratio]]-AVERAGE(Table2[Sharpe Ratio]))/_xlfn.STDEV.P(Table2[Sharpe Ratio])</f>
        <v>-0.76472241492382476</v>
      </c>
      <c r="AR6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7">
        <f>_xlfn.RANK.AVG(Table2[[#This Row],[1Y Return vs Nifty Z-Score]],Table2[1Y Return vs Nifty Z-Score])</f>
        <v>668</v>
      </c>
      <c r="AT627">
        <f>_xlfn.RANK.AVG(Table2[[#This Row],[6M Return vs Nifty Z-Score]],Table2[6M Return vs Nifty Z-Score])</f>
        <v>512</v>
      </c>
      <c r="AU627">
        <f>_xlfn.RANK.AVG(Table2[[#This Row],[Sharpe Ratio Z-Score]],Table2[Sharpe Ratio Z-Score])</f>
        <v>557.5</v>
      </c>
      <c r="AV627">
        <f>(Table2[[#This Row],[Rank 1Y]]+Table2[[#This Row],[Rank 6M]]+Table2[[#This Row],[Rank Sharpe]])/3</f>
        <v>579.16666666666663</v>
      </c>
    </row>
    <row r="628" spans="1:48" x14ac:dyDescent="0.3">
      <c r="A628" t="s">
        <v>420</v>
      </c>
      <c r="B628" t="s">
        <v>421</v>
      </c>
      <c r="C628" t="s">
        <v>10611</v>
      </c>
      <c r="D628" t="s">
        <v>24</v>
      </c>
      <c r="E628">
        <v>56371.782230831901</v>
      </c>
      <c r="F628">
        <v>74.42</v>
      </c>
      <c r="G628">
        <v>-46.992745618157599</v>
      </c>
      <c r="H628">
        <f>(Table2[[#This Row],[1Y Return vs Nifty]]-AVERAGE(Table2[1Y Return vs Nifty]))/_xlfn.STDEV.P(Table2[1Y Return vs Nifty])</f>
        <v>-1.2267246797654459</v>
      </c>
      <c r="I628">
        <v>-4.49211155893674</v>
      </c>
      <c r="J628">
        <f>(Table2[[#This Row],[1M Return vs Nifty]]-AVERAGE(Table2[1M Return vs Nifty]))/_xlfn.STDEV.P(Table2[1M Return vs Nifty])</f>
        <v>-0.61319450870393843</v>
      </c>
      <c r="K628">
        <v>-21.927075845542301</v>
      </c>
      <c r="L628">
        <f>(Table2[[#This Row],[6M Return vs Nifty]]-AVERAGE(Table2[6M Return vs Nifty]))/_xlfn.STDEV.P(Table2[6M Return vs Nifty])</f>
        <v>-1.0038160168350743</v>
      </c>
      <c r="M628">
        <v>4.1023062427458399</v>
      </c>
      <c r="N628">
        <f>(Table2[[#This Row],[1W Return vs Nifty]]-AVERAGE(Table2[1W Return vs Nifty]))/_xlfn.STDEV.P(Table2[1W Return vs Nifty])</f>
        <v>0.28195241106083457</v>
      </c>
      <c r="O628">
        <v>73.84</v>
      </c>
      <c r="P628">
        <v>75.788235773853799</v>
      </c>
      <c r="Q628">
        <v>78.775700594429296</v>
      </c>
      <c r="R628">
        <v>67.712237109519904</v>
      </c>
      <c r="S628" s="2">
        <f>(Table2[[#This Row],[Close Price]]-Table2[[#This Row],[20D EMA]])/Table2[[#This Row],[20D EMA]]</f>
        <v>7.8548212351029021E-3</v>
      </c>
      <c r="T628" s="2">
        <f>(Table2[[#This Row],[Close Price]]-Table2[[#This Row],[50D EMA]])/Table2[[#This Row],[50D EMA]]</f>
        <v>-1.8053405781030533E-2</v>
      </c>
      <c r="U628" s="2">
        <f>(Table2[[#This Row],[Close Price]]-Table2[[#This Row],[200D EMA]])/Table2[[#This Row],[200D EMA]]</f>
        <v>-5.529243867794064E-2</v>
      </c>
      <c r="V628">
        <v>0.745939062221043</v>
      </c>
      <c r="W628">
        <v>74.14</v>
      </c>
      <c r="X628">
        <v>75.790000000000006</v>
      </c>
      <c r="Y628">
        <v>71.599999999999994</v>
      </c>
      <c r="Z628">
        <v>75.790000000000006</v>
      </c>
      <c r="AA628">
        <v>70.430000000000007</v>
      </c>
      <c r="AB628">
        <v>76.459999999999994</v>
      </c>
      <c r="AC628" s="2">
        <f>(Table2[[#This Row],[Close Price]]/Table2[[#This Row],[Day Low]])-1</f>
        <v>3.7766387914754951E-3</v>
      </c>
      <c r="AD628" s="2">
        <f>(Table2[[#This Row],[Day High]]/Table2[[#This Row],[Close Price]])-1</f>
        <v>1.8409029830690704E-2</v>
      </c>
      <c r="AE628" s="2">
        <f>(Table2[[#This Row],[Close Price]]/Table2[[#This Row],[Current Week Low]])-1</f>
        <v>3.9385474860335279E-2</v>
      </c>
      <c r="AF628" s="2">
        <f>(Table2[[#This Row],[Current Week High]]/Table2[[#This Row],[Close Price]])-1</f>
        <v>1.8409029830690704E-2</v>
      </c>
      <c r="AG628" s="2">
        <f>(Table2[[#This Row],[Close Price]]/Table2[[#This Row],[Current Month Low]])-1</f>
        <v>5.6651994888541779E-2</v>
      </c>
      <c r="AH628" s="2">
        <f>(Table2[[#This Row],[Current Month High]]/Table2[[#This Row],[Close Price]])-1</f>
        <v>2.7411986025261958E-2</v>
      </c>
      <c r="AI628">
        <v>35.3130878796022</v>
      </c>
      <c r="AJ628">
        <v>5.6651994888541699</v>
      </c>
      <c r="AK628" t="str">
        <f>IF(AND(Table2[[#This Row],[20D EMA]]&gt;Table2[[#This Row],[50D EMA]],Table2[[#This Row],[50D EMA]]&gt;Table2[[#This Row],[200D EMA]]),"Uptrend","Downtrend/NoTrend")</f>
        <v>Downtrend/NoTrend</v>
      </c>
      <c r="AL628">
        <v>-0.05</v>
      </c>
      <c r="AM628" t="s">
        <v>10655</v>
      </c>
      <c r="AN628">
        <v>3.71</v>
      </c>
      <c r="AO628" t="s">
        <v>10656</v>
      </c>
      <c r="AP628">
        <v>5.7519293367798E-2</v>
      </c>
      <c r="AQ628">
        <f>(Table2[[#This Row],[Sharpe Ratio]]-AVERAGE(Table2[Sharpe Ratio]))/_xlfn.STDEV.P(Table2[Sharpe Ratio])</f>
        <v>-0.10247539594659374</v>
      </c>
      <c r="AR6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8">
        <f>_xlfn.RANK.AVG(Table2[[#This Row],[1Y Return vs Nifty Z-Score]],Table2[1Y Return vs Nifty Z-Score])</f>
        <v>716</v>
      </c>
      <c r="AT628">
        <f>_xlfn.RANK.AVG(Table2[[#This Row],[6M Return vs Nifty Z-Score]],Table2[6M Return vs Nifty Z-Score])</f>
        <v>652</v>
      </c>
      <c r="AU628">
        <f>_xlfn.RANK.AVG(Table2[[#This Row],[Sharpe Ratio Z-Score]],Table2[Sharpe Ratio Z-Score])</f>
        <v>372</v>
      </c>
      <c r="AV628">
        <f>(Table2[[#This Row],[Rank 1Y]]+Table2[[#This Row],[Rank 6M]]+Table2[[#This Row],[Rank Sharpe]])/3</f>
        <v>580</v>
      </c>
    </row>
    <row r="629" spans="1:48" x14ac:dyDescent="0.3">
      <c r="A629" t="s">
        <v>739</v>
      </c>
      <c r="B629" t="s">
        <v>740</v>
      </c>
      <c r="C629" t="s">
        <v>10624</v>
      </c>
      <c r="D629" t="s">
        <v>571</v>
      </c>
      <c r="E629">
        <v>22664.576156759998</v>
      </c>
      <c r="F629">
        <v>620.79999999999995</v>
      </c>
      <c r="G629">
        <v>6.9259535688341698</v>
      </c>
      <c r="H629">
        <f>(Table2[[#This Row],[1Y Return vs Nifty]]-AVERAGE(Table2[1Y Return vs Nifty]))/_xlfn.STDEV.P(Table2[1Y Return vs Nifty])</f>
        <v>-0.38598956983651966</v>
      </c>
      <c r="I629">
        <v>-11.468268228205099</v>
      </c>
      <c r="J629">
        <f>(Table2[[#This Row],[1M Return vs Nifty]]-AVERAGE(Table2[1M Return vs Nifty]))/_xlfn.STDEV.P(Table2[1M Return vs Nifty])</f>
        <v>-1.2115950731549738</v>
      </c>
      <c r="K629">
        <v>-19.686214695451401</v>
      </c>
      <c r="L629">
        <f>(Table2[[#This Row],[6M Return vs Nifty]]-AVERAGE(Table2[6M Return vs Nifty]))/_xlfn.STDEV.P(Table2[6M Return vs Nifty])</f>
        <v>-0.92783339934243636</v>
      </c>
      <c r="M629">
        <v>2.7737819351266801</v>
      </c>
      <c r="N629">
        <f>(Table2[[#This Row],[1W Return vs Nifty]]-AVERAGE(Table2[1W Return vs Nifty]))/_xlfn.STDEV.P(Table2[1W Return vs Nifty])</f>
        <v>-9.3964920563074008E-3</v>
      </c>
      <c r="O629">
        <v>665.09</v>
      </c>
      <c r="P629">
        <v>680.59815609992802</v>
      </c>
      <c r="Q629">
        <v>650.58145539242901</v>
      </c>
      <c r="R629">
        <v>32.9281011000704</v>
      </c>
      <c r="S629" s="2">
        <f>(Table2[[#This Row],[Close Price]]-Table2[[#This Row],[20D EMA]])/Table2[[#This Row],[20D EMA]]</f>
        <v>-6.6592491241786941E-2</v>
      </c>
      <c r="T629" s="2">
        <f>(Table2[[#This Row],[Close Price]]-Table2[[#This Row],[50D EMA]])/Table2[[#This Row],[50D EMA]]</f>
        <v>-8.7861178529476169E-2</v>
      </c>
      <c r="U629" s="2">
        <f>(Table2[[#This Row],[Close Price]]-Table2[[#This Row],[200D EMA]])/Table2[[#This Row],[200D EMA]]</f>
        <v>-4.5776674305087528E-2</v>
      </c>
      <c r="V629">
        <v>2.5607599093868298</v>
      </c>
      <c r="W629">
        <v>617.54999999999995</v>
      </c>
      <c r="X629">
        <v>627</v>
      </c>
      <c r="Y629">
        <v>604</v>
      </c>
      <c r="Z629">
        <v>632</v>
      </c>
      <c r="AA629">
        <v>593.04999999999995</v>
      </c>
      <c r="AB629">
        <v>765.5</v>
      </c>
      <c r="AC629" s="2">
        <f>(Table2[[#This Row],[Close Price]]/Table2[[#This Row],[Day Low]])-1</f>
        <v>5.2627317626103842E-3</v>
      </c>
      <c r="AD629" s="2">
        <f>(Table2[[#This Row],[Day High]]/Table2[[#This Row],[Close Price]])-1</f>
        <v>9.9871134020619312E-3</v>
      </c>
      <c r="AE629" s="2">
        <f>(Table2[[#This Row],[Close Price]]/Table2[[#This Row],[Current Week Low]])-1</f>
        <v>2.7814569536423805E-2</v>
      </c>
      <c r="AF629" s="2">
        <f>(Table2[[#This Row],[Current Week High]]/Table2[[#This Row],[Close Price]])-1</f>
        <v>1.804123711340222E-2</v>
      </c>
      <c r="AG629" s="2">
        <f>(Table2[[#This Row],[Close Price]]/Table2[[#This Row],[Current Month Low]])-1</f>
        <v>4.6792007419273363E-2</v>
      </c>
      <c r="AH629" s="2">
        <f>(Table2[[#This Row],[Current Month High]]/Table2[[#This Row],[Close Price]])-1</f>
        <v>0.23308634020618557</v>
      </c>
      <c r="AI629">
        <v>23.912693298969</v>
      </c>
      <c r="AJ629">
        <v>41.735159817351501</v>
      </c>
      <c r="AK629" t="str">
        <f>IF(AND(Table2[[#This Row],[20D EMA]]&gt;Table2[[#This Row],[50D EMA]],Table2[[#This Row],[50D EMA]]&gt;Table2[[#This Row],[200D EMA]]),"Uptrend","Downtrend/NoTrend")</f>
        <v>Downtrend/NoTrend</v>
      </c>
      <c r="AL629">
        <v>-0.08</v>
      </c>
      <c r="AM629" t="s">
        <v>10655</v>
      </c>
      <c r="AN629">
        <v>-13.63</v>
      </c>
      <c r="AO629" t="s">
        <v>10655</v>
      </c>
      <c r="AP629">
        <v>-7.5765887606745005E-2</v>
      </c>
      <c r="AQ629">
        <f>(Table2[[#This Row],[Sharpe Ratio]]-AVERAGE(Table2[Sharpe Ratio]))/_xlfn.STDEV.P(Table2[Sharpe Ratio])</f>
        <v>-1.6370511635906424</v>
      </c>
      <c r="AR6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9">
        <f>_xlfn.RANK.AVG(Table2[[#This Row],[1Y Return vs Nifty Z-Score]],Table2[1Y Return vs Nifty Z-Score])</f>
        <v>418</v>
      </c>
      <c r="AT629">
        <f>_xlfn.RANK.AVG(Table2[[#This Row],[6M Return vs Nifty Z-Score]],Table2[6M Return vs Nifty Z-Score])</f>
        <v>628</v>
      </c>
      <c r="AU629">
        <f>_xlfn.RANK.AVG(Table2[[#This Row],[Sharpe Ratio Z-Score]],Table2[Sharpe Ratio Z-Score])</f>
        <v>703</v>
      </c>
      <c r="AV629">
        <f>(Table2[[#This Row],[Rank 1Y]]+Table2[[#This Row],[Rank 6M]]+Table2[[#This Row],[Rank Sharpe]])/3</f>
        <v>583</v>
      </c>
    </row>
    <row r="630" spans="1:48" x14ac:dyDescent="0.3">
      <c r="A630" t="s">
        <v>1470</v>
      </c>
      <c r="B630" t="s">
        <v>1471</v>
      </c>
      <c r="C630" t="s">
        <v>10619</v>
      </c>
      <c r="D630" t="s">
        <v>858</v>
      </c>
      <c r="E630">
        <v>7035.00125346</v>
      </c>
      <c r="F630">
        <v>40.869999999999997</v>
      </c>
      <c r="G630">
        <v>-23.004140917769998</v>
      </c>
      <c r="H630">
        <f>(Table2[[#This Row],[1Y Return vs Nifty]]-AVERAGE(Table2[1Y Return vs Nifty]))/_xlfn.STDEV.P(Table2[1Y Return vs Nifty])</f>
        <v>-0.85267889390777085</v>
      </c>
      <c r="I630">
        <v>-2.6003159969901799</v>
      </c>
      <c r="J630">
        <f>(Table2[[#This Row],[1M Return vs Nifty]]-AVERAGE(Table2[1M Return vs Nifty]))/_xlfn.STDEV.P(Table2[1M Return vs Nifty])</f>
        <v>-0.45092012385794678</v>
      </c>
      <c r="K630">
        <v>-26.249968707825602</v>
      </c>
      <c r="L630">
        <f>(Table2[[#This Row],[6M Return vs Nifty]]-AVERAGE(Table2[6M Return vs Nifty]))/_xlfn.STDEV.P(Table2[6M Return vs Nifty])</f>
        <v>-1.1503956988484834</v>
      </c>
      <c r="M630">
        <v>-0.66819949160610603</v>
      </c>
      <c r="N630">
        <f>(Table2[[#This Row],[1W Return vs Nifty]]-AVERAGE(Table2[1W Return vs Nifty]))/_xlfn.STDEV.P(Table2[1W Return vs Nifty])</f>
        <v>-0.76423214502626746</v>
      </c>
      <c r="O630">
        <v>40</v>
      </c>
      <c r="P630">
        <v>40.983026579010698</v>
      </c>
      <c r="Q630">
        <v>42.934110277938899</v>
      </c>
      <c r="R630">
        <v>51.209927587999204</v>
      </c>
      <c r="S630" s="2">
        <f>(Table2[[#This Row],[Close Price]]-Table2[[#This Row],[20D EMA]])/Table2[[#This Row],[20D EMA]]</f>
        <v>2.1749999999999936E-2</v>
      </c>
      <c r="T630" s="2">
        <f>(Table2[[#This Row],[Close Price]]-Table2[[#This Row],[50D EMA]])/Table2[[#This Row],[50D EMA]]</f>
        <v>-2.7578875560299999E-3</v>
      </c>
      <c r="U630" s="2">
        <f>(Table2[[#This Row],[Close Price]]-Table2[[#This Row],[200D EMA]])/Table2[[#This Row],[200D EMA]]</f>
        <v>-4.8076232733755199E-2</v>
      </c>
      <c r="V630">
        <v>1.11872183871855</v>
      </c>
      <c r="W630">
        <v>39.65</v>
      </c>
      <c r="X630">
        <v>41.29</v>
      </c>
      <c r="Y630">
        <v>38.799999999999997</v>
      </c>
      <c r="Z630">
        <v>41.29</v>
      </c>
      <c r="AA630">
        <v>38.799999999999997</v>
      </c>
      <c r="AB630">
        <v>42.75</v>
      </c>
      <c r="AC630" s="2">
        <f>(Table2[[#This Row],[Close Price]]/Table2[[#This Row],[Day Low]])-1</f>
        <v>3.076923076923066E-2</v>
      </c>
      <c r="AD630" s="2">
        <f>(Table2[[#This Row],[Day High]]/Table2[[#This Row],[Close Price]])-1</f>
        <v>1.0276486420357278E-2</v>
      </c>
      <c r="AE630" s="2">
        <f>(Table2[[#This Row],[Close Price]]/Table2[[#This Row],[Current Week Low]])-1</f>
        <v>5.3350515463917558E-2</v>
      </c>
      <c r="AF630" s="2">
        <f>(Table2[[#This Row],[Current Week High]]/Table2[[#This Row],[Close Price]])-1</f>
        <v>1.0276486420357278E-2</v>
      </c>
      <c r="AG630" s="2">
        <f>(Table2[[#This Row],[Close Price]]/Table2[[#This Row],[Current Month Low]])-1</f>
        <v>5.3350515463917558E-2</v>
      </c>
      <c r="AH630" s="2">
        <f>(Table2[[#This Row],[Current Month High]]/Table2[[#This Row],[Close Price]])-1</f>
        <v>4.5999510643503827E-2</v>
      </c>
      <c r="AI630">
        <v>32.126253976021502</v>
      </c>
      <c r="AJ630">
        <v>10.459459459459399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-0.11</v>
      </c>
      <c r="AM630" t="s">
        <v>10655</v>
      </c>
      <c r="AN630">
        <v>4.9000000000000004</v>
      </c>
      <c r="AO630" t="s">
        <v>10656</v>
      </c>
      <c r="AP630">
        <v>3.3324088768789999E-2</v>
      </c>
      <c r="AQ630">
        <f>(Table2[[#This Row],[Sharpe Ratio]]-AVERAGE(Table2[Sharpe Ratio]))/_xlfn.STDEV.P(Table2[Sharpe Ratio])</f>
        <v>-0.38104630982725313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620</v>
      </c>
      <c r="AT630">
        <f>_xlfn.RANK.AVG(Table2[[#This Row],[6M Return vs Nifty Z-Score]],Table2[6M Return vs Nifty Z-Score])</f>
        <v>685</v>
      </c>
      <c r="AU630">
        <f>_xlfn.RANK.AVG(Table2[[#This Row],[Sharpe Ratio Z-Score]],Table2[Sharpe Ratio Z-Score])</f>
        <v>444</v>
      </c>
      <c r="AV630">
        <f>(Table2[[#This Row],[Rank 1Y]]+Table2[[#This Row],[Rank 6M]]+Table2[[#This Row],[Rank Sharpe]])/3</f>
        <v>583</v>
      </c>
    </row>
    <row r="631" spans="1:48" x14ac:dyDescent="0.3">
      <c r="A631" t="s">
        <v>457</v>
      </c>
      <c r="B631" t="s">
        <v>458</v>
      </c>
      <c r="C631" t="s">
        <v>10613</v>
      </c>
      <c r="D631" t="s">
        <v>119</v>
      </c>
      <c r="E631">
        <v>49452.770920249997</v>
      </c>
      <c r="F631">
        <v>376.95</v>
      </c>
      <c r="G631">
        <v>-27.104608249388999</v>
      </c>
      <c r="H631">
        <f>(Table2[[#This Row],[1Y Return vs Nifty]]-AVERAGE(Table2[1Y Return vs Nifty]))/_xlfn.STDEV.P(Table2[1Y Return vs Nifty])</f>
        <v>-0.91661602341553128</v>
      </c>
      <c r="I631">
        <v>15.671231271072701</v>
      </c>
      <c r="J631">
        <f>(Table2[[#This Row],[1M Return vs Nifty]]-AVERAGE(Table2[1M Return vs Nifty]))/_xlfn.STDEV.P(Table2[1M Return vs Nifty])</f>
        <v>1.1163761277827582</v>
      </c>
      <c r="K631">
        <v>-15.085821496591</v>
      </c>
      <c r="L631">
        <f>(Table2[[#This Row],[6M Return vs Nifty]]-AVERAGE(Table2[6M Return vs Nifty]))/_xlfn.STDEV.P(Table2[6M Return vs Nifty])</f>
        <v>-0.7718442981299124</v>
      </c>
      <c r="M631">
        <v>5.2695922964211803</v>
      </c>
      <c r="N631">
        <f>(Table2[[#This Row],[1W Return vs Nifty]]-AVERAGE(Table2[1W Return vs Nifty]))/_xlfn.STDEV.P(Table2[1W Return vs Nifty])</f>
        <v>0.53794133758015172</v>
      </c>
      <c r="O631">
        <v>364.7</v>
      </c>
      <c r="P631">
        <v>353.43902297409602</v>
      </c>
      <c r="Q631">
        <v>356.88566968769999</v>
      </c>
      <c r="R631">
        <v>58.528918477594502</v>
      </c>
      <c r="S631" s="2">
        <f>(Table2[[#This Row],[Close Price]]-Table2[[#This Row],[20D EMA]])/Table2[[#This Row],[20D EMA]]</f>
        <v>3.358925143953935E-2</v>
      </c>
      <c r="T631" s="2">
        <f>(Table2[[#This Row],[Close Price]]-Table2[[#This Row],[50D EMA]])/Table2[[#This Row],[50D EMA]]</f>
        <v>6.6520603265777814E-2</v>
      </c>
      <c r="U631" s="2">
        <f>(Table2[[#This Row],[Close Price]]-Table2[[#This Row],[200D EMA]])/Table2[[#This Row],[200D EMA]]</f>
        <v>5.622061073468626E-2</v>
      </c>
      <c r="V631">
        <v>1.3797700758924201</v>
      </c>
      <c r="W631">
        <v>374.9</v>
      </c>
      <c r="X631">
        <v>389</v>
      </c>
      <c r="Y631">
        <v>357.05</v>
      </c>
      <c r="Z631">
        <v>401.9</v>
      </c>
      <c r="AA631">
        <v>342.5</v>
      </c>
      <c r="AB631">
        <v>403.95</v>
      </c>
      <c r="AC631" s="2">
        <f>(Table2[[#This Row],[Close Price]]/Table2[[#This Row],[Day Low]])-1</f>
        <v>5.4681248332888455E-3</v>
      </c>
      <c r="AD631" s="2">
        <f>(Table2[[#This Row],[Day High]]/Table2[[#This Row],[Close Price]])-1</f>
        <v>3.1967104390502765E-2</v>
      </c>
      <c r="AE631" s="2">
        <f>(Table2[[#This Row],[Close Price]]/Table2[[#This Row],[Current Week Low]])-1</f>
        <v>5.5734490967651595E-2</v>
      </c>
      <c r="AF631" s="2">
        <f>(Table2[[#This Row],[Current Week High]]/Table2[[#This Row],[Close Price]])-1</f>
        <v>6.6189149754609433E-2</v>
      </c>
      <c r="AG631" s="2">
        <f>(Table2[[#This Row],[Close Price]]/Table2[[#This Row],[Current Month Low]])-1</f>
        <v>0.10058394160583939</v>
      </c>
      <c r="AH631" s="2">
        <f>(Table2[[#This Row],[Current Month High]]/Table2[[#This Row],[Close Price]])-1</f>
        <v>7.1627536808595238E-2</v>
      </c>
      <c r="AI631">
        <v>8.9003846664013704</v>
      </c>
      <c r="AJ631">
        <v>31.892932120363799</v>
      </c>
      <c r="AK631" t="str">
        <f>IF(AND(Table2[[#This Row],[20D EMA]]&gt;Table2[[#This Row],[50D EMA]],Table2[[#This Row],[50D EMA]]&gt;Table2[[#This Row],[200D EMA]]),"Uptrend","Downtrend/NoTrend")</f>
        <v>Downtrend/NoTrend</v>
      </c>
      <c r="AL631">
        <v>-0.01</v>
      </c>
      <c r="AM631" t="s">
        <v>10655</v>
      </c>
      <c r="AN631">
        <v>3.44</v>
      </c>
      <c r="AO631" t="s">
        <v>10656</v>
      </c>
      <c r="AP631">
        <v>9.7751704528600001E-4</v>
      </c>
      <c r="AQ631">
        <f>(Table2[[#This Row],[Sharpe Ratio]]-AVERAGE(Table2[Sharpe Ratio]))/_xlfn.STDEV.P(Table2[Sharpe Ratio])</f>
        <v>-0.75346779562416377</v>
      </c>
      <c r="AR6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1">
        <f>_xlfn.RANK.AVG(Table2[[#This Row],[1Y Return vs Nifty Z-Score]],Table2[1Y Return vs Nifty Z-Score])</f>
        <v>642</v>
      </c>
      <c r="AT631">
        <f>_xlfn.RANK.AVG(Table2[[#This Row],[6M Return vs Nifty Z-Score]],Table2[6M Return vs Nifty Z-Score])</f>
        <v>578</v>
      </c>
      <c r="AU631">
        <f>_xlfn.RANK.AVG(Table2[[#This Row],[Sharpe Ratio Z-Score]],Table2[Sharpe Ratio Z-Score])</f>
        <v>531</v>
      </c>
      <c r="AV631">
        <f>(Table2[[#This Row],[Rank 1Y]]+Table2[[#This Row],[Rank 6M]]+Table2[[#This Row],[Rank Sharpe]])/3</f>
        <v>583.66666666666663</v>
      </c>
    </row>
    <row r="632" spans="1:48" x14ac:dyDescent="0.3">
      <c r="A632" t="s">
        <v>1312</v>
      </c>
      <c r="B632" t="s">
        <v>1313</v>
      </c>
      <c r="C632" t="s">
        <v>10621</v>
      </c>
      <c r="D632" t="s">
        <v>471</v>
      </c>
      <c r="E632">
        <v>8699.6650916550007</v>
      </c>
      <c r="F632">
        <v>284.25</v>
      </c>
      <c r="G632">
        <v>-35.315904463781202</v>
      </c>
      <c r="H632">
        <f>(Table2[[#This Row],[1Y Return vs Nifty]]-AVERAGE(Table2[1Y Return vs Nifty]))/_xlfn.STDEV.P(Table2[1Y Return vs Nifty])</f>
        <v>-1.0446518464149765</v>
      </c>
      <c r="I632">
        <v>-2.1891179896943198</v>
      </c>
      <c r="J632">
        <f>(Table2[[#This Row],[1M Return vs Nifty]]-AVERAGE(Table2[1M Return vs Nifty]))/_xlfn.STDEV.P(Table2[1M Return vs Nifty])</f>
        <v>-0.41564839311386215</v>
      </c>
      <c r="K632">
        <v>2.8417711306972802</v>
      </c>
      <c r="L632">
        <f>(Table2[[#This Row],[6M Return vs Nifty]]-AVERAGE(Table2[6M Return vs Nifty]))/_xlfn.STDEV.P(Table2[6M Return vs Nifty])</f>
        <v>-0.16395950655867977</v>
      </c>
      <c r="M632">
        <v>-1.69010262170374</v>
      </c>
      <c r="N632">
        <f>(Table2[[#This Row],[1W Return vs Nifty]]-AVERAGE(Table2[1W Return vs Nifty]))/_xlfn.STDEV.P(Table2[1W Return vs Nifty])</f>
        <v>-0.98833821093595364</v>
      </c>
      <c r="O632">
        <v>291.13</v>
      </c>
      <c r="P632">
        <v>288.97928057184799</v>
      </c>
      <c r="Q632">
        <v>281.49797709465798</v>
      </c>
      <c r="R632">
        <v>40.065515856155201</v>
      </c>
      <c r="S632" s="2">
        <f>(Table2[[#This Row],[Close Price]]-Table2[[#This Row],[20D EMA]])/Table2[[#This Row],[20D EMA]]</f>
        <v>-2.3632054408683392E-2</v>
      </c>
      <c r="T632" s="2">
        <f>(Table2[[#This Row],[Close Price]]-Table2[[#This Row],[50D EMA]])/Table2[[#This Row],[50D EMA]]</f>
        <v>-1.6365465934060863E-2</v>
      </c>
      <c r="U632" s="2">
        <f>(Table2[[#This Row],[Close Price]]-Table2[[#This Row],[200D EMA]])/Table2[[#This Row],[200D EMA]]</f>
        <v>9.7763505576333402E-3</v>
      </c>
      <c r="V632">
        <v>0.29800673959732499</v>
      </c>
      <c r="W632">
        <v>283.10000000000002</v>
      </c>
      <c r="X632">
        <v>287</v>
      </c>
      <c r="Y632">
        <v>276.35000000000002</v>
      </c>
      <c r="Z632">
        <v>290.95</v>
      </c>
      <c r="AA632">
        <v>274.95</v>
      </c>
      <c r="AB632">
        <v>317.7</v>
      </c>
      <c r="AC632" s="2">
        <f>(Table2[[#This Row],[Close Price]]/Table2[[#This Row],[Day Low]])-1</f>
        <v>4.0621688449309357E-3</v>
      </c>
      <c r="AD632" s="2">
        <f>(Table2[[#This Row],[Day High]]/Table2[[#This Row],[Close Price]])-1</f>
        <v>9.674582233949014E-3</v>
      </c>
      <c r="AE632" s="2">
        <f>(Table2[[#This Row],[Close Price]]/Table2[[#This Row],[Current Week Low]])-1</f>
        <v>2.8586936855436784E-2</v>
      </c>
      <c r="AF632" s="2">
        <f>(Table2[[#This Row],[Current Week High]]/Table2[[#This Row],[Close Price]])-1</f>
        <v>2.3570800351802923E-2</v>
      </c>
      <c r="AG632" s="2">
        <f>(Table2[[#This Row],[Close Price]]/Table2[[#This Row],[Current Month Low]])-1</f>
        <v>3.3824331696672205E-2</v>
      </c>
      <c r="AH632" s="2">
        <f>(Table2[[#This Row],[Current Month High]]/Table2[[#This Row],[Close Price]])-1</f>
        <v>0.11767810026385228</v>
      </c>
      <c r="AI632">
        <v>12.7176781002638</v>
      </c>
      <c r="AJ632">
        <v>33.450704225352098</v>
      </c>
      <c r="AK632" t="str">
        <f>IF(AND(Table2[[#This Row],[20D EMA]]&gt;Table2[[#This Row],[50D EMA]],Table2[[#This Row],[50D EMA]]&gt;Table2[[#This Row],[200D EMA]]),"Uptrend","Downtrend/NoTrend")</f>
        <v>Uptrend</v>
      </c>
      <c r="AL632">
        <v>-0.09</v>
      </c>
      <c r="AM632" t="s">
        <v>10655</v>
      </c>
      <c r="AN632">
        <v>-3.07</v>
      </c>
      <c r="AO632" t="s">
        <v>10655</v>
      </c>
      <c r="AP632">
        <v>-7.5416585774897002E-2</v>
      </c>
      <c r="AQ632">
        <f>(Table2[[#This Row],[Sharpe Ratio]]-AVERAGE(Table2[Sharpe Ratio]))/_xlfn.STDEV.P(Table2[Sharpe Ratio])</f>
        <v>-1.6330294852402938</v>
      </c>
      <c r="AR6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-4.2456274422637659</v>
      </c>
      <c r="AS632">
        <f>_xlfn.RANK.AVG(Table2[[#This Row],[1Y Return vs Nifty Z-Score]],Table2[1Y Return vs Nifty Z-Score])</f>
        <v>679</v>
      </c>
      <c r="AT632">
        <f>_xlfn.RANK.AVG(Table2[[#This Row],[6M Return vs Nifty Z-Score]],Table2[6M Return vs Nifty Z-Score])</f>
        <v>371</v>
      </c>
      <c r="AU632">
        <f>_xlfn.RANK.AVG(Table2[[#This Row],[Sharpe Ratio Z-Score]],Table2[Sharpe Ratio Z-Score])</f>
        <v>701</v>
      </c>
      <c r="AV632">
        <f>(Table2[[#This Row],[Rank 1Y]]+Table2[[#This Row],[Rank 6M]]+Table2[[#This Row],[Rank Sharpe]])/3</f>
        <v>583.66666666666663</v>
      </c>
    </row>
    <row r="633" spans="1:48" x14ac:dyDescent="0.3">
      <c r="A633" t="s">
        <v>2083</v>
      </c>
      <c r="B633" t="s">
        <v>2084</v>
      </c>
      <c r="C633" t="s">
        <v>10615</v>
      </c>
      <c r="D633" t="s">
        <v>201</v>
      </c>
      <c r="E633">
        <v>3013.5278689950001</v>
      </c>
      <c r="F633">
        <v>191.4</v>
      </c>
      <c r="G633">
        <v>-4.0613450933032196</v>
      </c>
      <c r="H633">
        <f>(Table2[[#This Row],[1Y Return vs Nifty]]-AVERAGE(Table2[1Y Return vs Nifty]))/_xlfn.STDEV.P(Table2[1Y Return vs Nifty])</f>
        <v>-0.55731061221735312</v>
      </c>
      <c r="I633">
        <v>18.493253986676599</v>
      </c>
      <c r="J633">
        <f>(Table2[[#This Row],[1M Return vs Nifty]]-AVERAGE(Table2[1M Return vs Nifty]))/_xlfn.STDEV.P(Table2[1M Return vs Nifty])</f>
        <v>1.3584435104363248</v>
      </c>
      <c r="K633">
        <v>-33.756950733584901</v>
      </c>
      <c r="L633">
        <f>(Table2[[#This Row],[6M Return vs Nifty]]-AVERAGE(Table2[6M Return vs Nifty]))/_xlfn.STDEV.P(Table2[6M Return vs Nifty])</f>
        <v>-1.4049407623675854</v>
      </c>
      <c r="M633">
        <v>10.4711186539346</v>
      </c>
      <c r="N633">
        <f>(Table2[[#This Row],[1W Return vs Nifty]]-AVERAGE(Table2[1W Return vs Nifty]))/_xlfn.STDEV.P(Table2[1W Return vs Nifty])</f>
        <v>1.6786498591368872</v>
      </c>
      <c r="O633">
        <v>182.97</v>
      </c>
      <c r="P633">
        <v>181.51257382418601</v>
      </c>
      <c r="Q633">
        <v>183.966940179266</v>
      </c>
      <c r="R633">
        <v>60.561608073530898</v>
      </c>
      <c r="S633" s="2">
        <f>(Table2[[#This Row],[Close Price]]-Table2[[#This Row],[20D EMA]])/Table2[[#This Row],[20D EMA]]</f>
        <v>4.6073126742088903E-2</v>
      </c>
      <c r="T633" s="2">
        <f>(Table2[[#This Row],[Close Price]]-Table2[[#This Row],[50D EMA]])/Table2[[#This Row],[50D EMA]]</f>
        <v>5.4472403577897642E-2</v>
      </c>
      <c r="U633" s="2">
        <f>(Table2[[#This Row],[Close Price]]-Table2[[#This Row],[200D EMA]])/Table2[[#This Row],[200D EMA]]</f>
        <v>4.0404323806717012E-2</v>
      </c>
      <c r="V633">
        <v>1.1951940579804601</v>
      </c>
      <c r="W633">
        <v>190</v>
      </c>
      <c r="X633">
        <v>195.9</v>
      </c>
      <c r="Y633">
        <v>169.1</v>
      </c>
      <c r="Z633">
        <v>195.9</v>
      </c>
      <c r="AA633">
        <v>169.1</v>
      </c>
      <c r="AB633">
        <v>207.45</v>
      </c>
      <c r="AC633" s="2">
        <f>(Table2[[#This Row],[Close Price]]/Table2[[#This Row],[Day Low]])-1</f>
        <v>7.3684210526316907E-3</v>
      </c>
      <c r="AD633" s="2">
        <f>(Table2[[#This Row],[Day High]]/Table2[[#This Row],[Close Price]])-1</f>
        <v>2.3510971786833812E-2</v>
      </c>
      <c r="AE633" s="2">
        <f>(Table2[[#This Row],[Close Price]]/Table2[[#This Row],[Current Week Low]])-1</f>
        <v>0.13187463039621528</v>
      </c>
      <c r="AF633" s="2">
        <f>(Table2[[#This Row],[Current Week High]]/Table2[[#This Row],[Close Price]])-1</f>
        <v>2.3510971786833812E-2</v>
      </c>
      <c r="AG633" s="2">
        <f>(Table2[[#This Row],[Close Price]]/Table2[[#This Row],[Current Month Low]])-1</f>
        <v>0.13187463039621528</v>
      </c>
      <c r="AH633" s="2">
        <f>(Table2[[#This Row],[Current Month High]]/Table2[[#This Row],[Close Price]])-1</f>
        <v>8.3855799373040663E-2</v>
      </c>
      <c r="AI633">
        <v>47.857889237199501</v>
      </c>
      <c r="AJ633">
        <v>43.909774436090203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0.16</v>
      </c>
      <c r="AM633" t="s">
        <v>10656</v>
      </c>
      <c r="AN633">
        <v>3.69</v>
      </c>
      <c r="AO633" t="s">
        <v>10656</v>
      </c>
      <c r="AP633">
        <v>5.3879232145399999E-4</v>
      </c>
      <c r="AQ633">
        <f>(Table2[[#This Row],[Sharpe Ratio]]-AVERAGE(Table2[Sharpe Ratio]))/_xlfn.STDEV.P(Table2[Sharpe Ratio])</f>
        <v>-0.75851904231892953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502</v>
      </c>
      <c r="AT633">
        <f>_xlfn.RANK.AVG(Table2[[#This Row],[6M Return vs Nifty Z-Score]],Table2[6M Return vs Nifty Z-Score])</f>
        <v>716</v>
      </c>
      <c r="AU633">
        <f>_xlfn.RANK.AVG(Table2[[#This Row],[Sharpe Ratio Z-Score]],Table2[Sharpe Ratio Z-Score])</f>
        <v>533</v>
      </c>
      <c r="AV633">
        <f>(Table2[[#This Row],[Rank 1Y]]+Table2[[#This Row],[Rank 6M]]+Table2[[#This Row],[Rank Sharpe]])/3</f>
        <v>583.66666666666663</v>
      </c>
    </row>
    <row r="634" spans="1:48" x14ac:dyDescent="0.3">
      <c r="A634" t="s">
        <v>729</v>
      </c>
      <c r="B634" t="s">
        <v>730</v>
      </c>
      <c r="C634" t="s">
        <v>10611</v>
      </c>
      <c r="D634" t="s">
        <v>408</v>
      </c>
      <c r="E634">
        <v>23277.270007290001</v>
      </c>
      <c r="F634">
        <v>1052.5</v>
      </c>
      <c r="G634">
        <v>-29.8170193887157</v>
      </c>
      <c r="H634">
        <f>(Table2[[#This Row],[1Y Return vs Nifty]]-AVERAGE(Table2[1Y Return vs Nifty]))/_xlfn.STDEV.P(Table2[1Y Return vs Nifty])</f>
        <v>-0.95890968612956884</v>
      </c>
      <c r="I634">
        <v>9.1024036351381898</v>
      </c>
      <c r="J634">
        <f>(Table2[[#This Row],[1M Return vs Nifty]]-AVERAGE(Table2[1M Return vs Nifty]))/_xlfn.STDEV.P(Table2[1M Return vs Nifty])</f>
        <v>0.55291542133950333</v>
      </c>
      <c r="K634">
        <v>0.98962420795522199</v>
      </c>
      <c r="L634">
        <f>(Table2[[#This Row],[6M Return vs Nifty]]-AVERAGE(Table2[6M Return vs Nifty]))/_xlfn.STDEV.P(Table2[6M Return vs Nifty])</f>
        <v>-0.22676168917725359</v>
      </c>
      <c r="M634">
        <v>16.0305560621998</v>
      </c>
      <c r="N634">
        <f>(Table2[[#This Row],[1W Return vs Nifty]]-AVERAGE(Table2[1W Return vs Nifty]))/_xlfn.STDEV.P(Table2[1W Return vs Nifty])</f>
        <v>2.8978492230907102</v>
      </c>
      <c r="O634">
        <v>985.87</v>
      </c>
      <c r="P634">
        <v>952.089666600589</v>
      </c>
      <c r="Q634">
        <v>922.29908800718101</v>
      </c>
      <c r="R634">
        <v>63.844838846981801</v>
      </c>
      <c r="S634" s="2">
        <f>(Table2[[#This Row],[Close Price]]-Table2[[#This Row],[20D EMA]])/Table2[[#This Row],[20D EMA]]</f>
        <v>6.7584975706736175E-2</v>
      </c>
      <c r="T634" s="2">
        <f>(Table2[[#This Row],[Close Price]]-Table2[[#This Row],[50D EMA]])/Table2[[#This Row],[50D EMA]]</f>
        <v>0.10546310596765895</v>
      </c>
      <c r="U634" s="2">
        <f>(Table2[[#This Row],[Close Price]]-Table2[[#This Row],[200D EMA]])/Table2[[#This Row],[200D EMA]]</f>
        <v>0.1411699455044948</v>
      </c>
      <c r="V634">
        <v>1.54840628047614</v>
      </c>
      <c r="W634">
        <v>1036.55</v>
      </c>
      <c r="X634">
        <v>1068.8</v>
      </c>
      <c r="Y634">
        <v>949.4</v>
      </c>
      <c r="Z634">
        <v>1068.8</v>
      </c>
      <c r="AA634">
        <v>875.1</v>
      </c>
      <c r="AB634">
        <v>1068.8</v>
      </c>
      <c r="AC634" s="2">
        <f>(Table2[[#This Row],[Close Price]]/Table2[[#This Row],[Day Low]])-1</f>
        <v>1.5387583811683037E-2</v>
      </c>
      <c r="AD634" s="2">
        <f>(Table2[[#This Row],[Day High]]/Table2[[#This Row],[Close Price]])-1</f>
        <v>1.5486935866983353E-2</v>
      </c>
      <c r="AE634" s="2">
        <f>(Table2[[#This Row],[Close Price]]/Table2[[#This Row],[Current Week Low]])-1</f>
        <v>0.10859490204339584</v>
      </c>
      <c r="AF634" s="2">
        <f>(Table2[[#This Row],[Current Week High]]/Table2[[#This Row],[Close Price]])-1</f>
        <v>1.5486935866983353E-2</v>
      </c>
      <c r="AG634" s="2">
        <f>(Table2[[#This Row],[Close Price]]/Table2[[#This Row],[Current Month Low]])-1</f>
        <v>0.20271968917837957</v>
      </c>
      <c r="AH634" s="2">
        <f>(Table2[[#This Row],[Current Month High]]/Table2[[#This Row],[Close Price]])-1</f>
        <v>1.5486935866983353E-2</v>
      </c>
      <c r="AI634">
        <v>8.3087885985748198</v>
      </c>
      <c r="AJ634">
        <v>42.886234048330103</v>
      </c>
      <c r="AK634" t="str">
        <f>IF(AND(Table2[[#This Row],[20D EMA]]&gt;Table2[[#This Row],[50D EMA]],Table2[[#This Row],[50D EMA]]&gt;Table2[[#This Row],[200D EMA]]),"Uptrend","Downtrend/NoTrend")</f>
        <v>Uptrend</v>
      </c>
      <c r="AL634">
        <v>0.25</v>
      </c>
      <c r="AM634" t="s">
        <v>10656</v>
      </c>
      <c r="AN634">
        <v>7.21</v>
      </c>
      <c r="AO634" t="s">
        <v>10656</v>
      </c>
      <c r="AP634">
        <v>-7.5681696816983002E-2</v>
      </c>
      <c r="AQ634">
        <f>(Table2[[#This Row],[Sharpe Ratio]]-AVERAGE(Table2[Sharpe Ratio]))/_xlfn.STDEV.P(Table2[Sharpe Ratio])</f>
        <v>-1.6360818349309751</v>
      </c>
      <c r="AR6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0.62901143419241601</v>
      </c>
      <c r="AS634">
        <f>_xlfn.RANK.AVG(Table2[[#This Row],[1Y Return vs Nifty Z-Score]],Table2[1Y Return vs Nifty Z-Score])</f>
        <v>654</v>
      </c>
      <c r="AT634">
        <f>_xlfn.RANK.AVG(Table2[[#This Row],[6M Return vs Nifty Z-Score]],Table2[6M Return vs Nifty Z-Score])</f>
        <v>396</v>
      </c>
      <c r="AU634">
        <f>_xlfn.RANK.AVG(Table2[[#This Row],[Sharpe Ratio Z-Score]],Table2[Sharpe Ratio Z-Score])</f>
        <v>702</v>
      </c>
      <c r="AV634">
        <f>(Table2[[#This Row],[Rank 1Y]]+Table2[[#This Row],[Rank 6M]]+Table2[[#This Row],[Rank Sharpe]])/3</f>
        <v>584</v>
      </c>
    </row>
    <row r="635" spans="1:48" x14ac:dyDescent="0.3">
      <c r="A635" t="s">
        <v>428</v>
      </c>
      <c r="B635" t="s">
        <v>429</v>
      </c>
      <c r="C635" t="s">
        <v>10613</v>
      </c>
      <c r="D635" t="s">
        <v>186</v>
      </c>
      <c r="E635">
        <v>55446.345465279999</v>
      </c>
      <c r="F635">
        <v>17110.7</v>
      </c>
      <c r="G635">
        <v>-17.986482510810902</v>
      </c>
      <c r="H635">
        <f>(Table2[[#This Row],[1Y Return vs Nifty]]-AVERAGE(Table2[1Y Return vs Nifty]))/_xlfn.STDEV.P(Table2[1Y Return vs Nifty])</f>
        <v>-0.77444032999637913</v>
      </c>
      <c r="I635">
        <v>1.30533993159119</v>
      </c>
      <c r="J635">
        <f>(Table2[[#This Row],[1M Return vs Nifty]]-AVERAGE(Table2[1M Return vs Nifty]))/_xlfn.STDEV.P(Table2[1M Return vs Nifty])</f>
        <v>-0.11590088288959008</v>
      </c>
      <c r="K635">
        <v>-9.3816637973120898</v>
      </c>
      <c r="L635">
        <f>(Table2[[#This Row],[6M Return vs Nifty]]-AVERAGE(Table2[6M Return vs Nifty]))/_xlfn.STDEV.P(Table2[6M Return vs Nifty])</f>
        <v>-0.57842899769310796</v>
      </c>
      <c r="M635">
        <v>0.16801025310318099</v>
      </c>
      <c r="N635">
        <f>(Table2[[#This Row],[1W Return vs Nifty]]-AVERAGE(Table2[1W Return vs Nifty]))/_xlfn.STDEV.P(Table2[1W Return vs Nifty])</f>
        <v>-0.58084913088065382</v>
      </c>
      <c r="O635">
        <v>16983.55</v>
      </c>
      <c r="P635">
        <v>16809.281782877199</v>
      </c>
      <c r="Q635">
        <v>16467.3860625036</v>
      </c>
      <c r="R635">
        <v>55.549314433148503</v>
      </c>
      <c r="S635" s="2">
        <f>(Table2[[#This Row],[Close Price]]-Table2[[#This Row],[20D EMA]])/Table2[[#This Row],[20D EMA]]</f>
        <v>7.4866562055637053E-3</v>
      </c>
      <c r="T635" s="2">
        <f>(Table2[[#This Row],[Close Price]]-Table2[[#This Row],[50D EMA]])/Table2[[#This Row],[50D EMA]]</f>
        <v>1.7931653536193456E-2</v>
      </c>
      <c r="U635" s="2">
        <f>(Table2[[#This Row],[Close Price]]-Table2[[#This Row],[200D EMA]])/Table2[[#This Row],[200D EMA]]</f>
        <v>3.9065941313007377E-2</v>
      </c>
      <c r="V635">
        <v>0.68018233230328795</v>
      </c>
      <c r="W635">
        <v>17001.45</v>
      </c>
      <c r="X635">
        <v>17168</v>
      </c>
      <c r="Y635">
        <v>16845</v>
      </c>
      <c r="Z635">
        <v>17348</v>
      </c>
      <c r="AA635">
        <v>16405.099999999999</v>
      </c>
      <c r="AB635">
        <v>17498</v>
      </c>
      <c r="AC635" s="2">
        <f>(Table2[[#This Row],[Close Price]]/Table2[[#This Row],[Day Low]])-1</f>
        <v>6.4259224948459703E-3</v>
      </c>
      <c r="AD635" s="2">
        <f>(Table2[[#This Row],[Day High]]/Table2[[#This Row],[Close Price]])-1</f>
        <v>3.3487817564448186E-3</v>
      </c>
      <c r="AE635" s="2">
        <f>(Table2[[#This Row],[Close Price]]/Table2[[#This Row],[Current Week Low]])-1</f>
        <v>1.5773226476699431E-2</v>
      </c>
      <c r="AF635" s="2">
        <f>(Table2[[#This Row],[Current Week High]]/Table2[[#This Row],[Close Price]])-1</f>
        <v>1.3868515022763539E-2</v>
      </c>
      <c r="AG635" s="2">
        <f>(Table2[[#This Row],[Close Price]]/Table2[[#This Row],[Current Month Low]])-1</f>
        <v>4.3011014867327946E-2</v>
      </c>
      <c r="AH635" s="2">
        <f>(Table2[[#This Row],[Current Month High]]/Table2[[#This Row],[Close Price]])-1</f>
        <v>2.2634959411362399E-2</v>
      </c>
      <c r="AI635">
        <v>12.5027029870198</v>
      </c>
      <c r="AJ635">
        <v>11.5037731176769</v>
      </c>
      <c r="AK635" t="str">
        <f>IF(AND(Table2[[#This Row],[20D EMA]]&gt;Table2[[#This Row],[50D EMA]],Table2[[#This Row],[50D EMA]]&gt;Table2[[#This Row],[200D EMA]]),"Uptrend","Downtrend/NoTrend")</f>
        <v>Uptrend</v>
      </c>
      <c r="AL635">
        <v>-0.08</v>
      </c>
      <c r="AM635" t="s">
        <v>10655</v>
      </c>
      <c r="AN635">
        <v>1.7</v>
      </c>
      <c r="AO635" t="s">
        <v>10656</v>
      </c>
      <c r="AP635">
        <v>-3.2301501151477001E-2</v>
      </c>
      <c r="AQ635">
        <f>(Table2[[#This Row],[Sharpe Ratio]]-AVERAGE(Table2[Sharpe Ratio]))/_xlfn.STDEV.P(Table2[Sharpe Ratio])</f>
        <v>-1.1366249817594467</v>
      </c>
      <c r="AR6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-3.1862443232191779</v>
      </c>
      <c r="AS635">
        <f>_xlfn.RANK.AVG(Table2[[#This Row],[1Y Return vs Nifty Z-Score]],Table2[1Y Return vs Nifty Z-Score])</f>
        <v>596</v>
      </c>
      <c r="AT635">
        <f>_xlfn.RANK.AVG(Table2[[#This Row],[6M Return vs Nifty Z-Score]],Table2[6M Return vs Nifty Z-Score])</f>
        <v>514</v>
      </c>
      <c r="AU635">
        <f>_xlfn.RANK.AVG(Table2[[#This Row],[Sharpe Ratio Z-Score]],Table2[Sharpe Ratio Z-Score])</f>
        <v>643</v>
      </c>
      <c r="AV635">
        <f>(Table2[[#This Row],[Rank 1Y]]+Table2[[#This Row],[Rank 6M]]+Table2[[#This Row],[Rank Sharpe]])/3</f>
        <v>584.33333333333337</v>
      </c>
    </row>
    <row r="636" spans="1:48" x14ac:dyDescent="0.3">
      <c r="A636" t="s">
        <v>249</v>
      </c>
      <c r="B636" t="s">
        <v>250</v>
      </c>
      <c r="C636" t="s">
        <v>10611</v>
      </c>
      <c r="D636" t="s">
        <v>24</v>
      </c>
      <c r="E636">
        <v>107626.334321869</v>
      </c>
      <c r="F636">
        <v>1388.55</v>
      </c>
      <c r="G636">
        <v>-28.5534833026223</v>
      </c>
      <c r="H636">
        <f>(Table2[[#This Row],[1Y Return vs Nifty]]-AVERAGE(Table2[1Y Return vs Nifty]))/_xlfn.STDEV.P(Table2[1Y Return vs Nifty])</f>
        <v>-0.93920781708861112</v>
      </c>
      <c r="I636">
        <v>-4.2119936767182198</v>
      </c>
      <c r="J636">
        <f>(Table2[[#This Row],[1M Return vs Nifty]]-AVERAGE(Table2[1M Return vs Nifty]))/_xlfn.STDEV.P(Table2[1M Return vs Nifty])</f>
        <v>-0.58916656512709631</v>
      </c>
      <c r="K636">
        <v>-17.9501287172322</v>
      </c>
      <c r="L636">
        <f>(Table2[[#This Row],[6M Return vs Nifty]]-AVERAGE(Table2[6M Return vs Nifty]))/_xlfn.STDEV.P(Table2[6M Return vs Nifty])</f>
        <v>-0.86896658521073056</v>
      </c>
      <c r="M636">
        <v>1.39237065654954</v>
      </c>
      <c r="N636">
        <f>(Table2[[#This Row],[1W Return vs Nifty]]-AVERAGE(Table2[1W Return vs Nifty]))/_xlfn.STDEV.P(Table2[1W Return vs Nifty])</f>
        <v>-0.31234364812932441</v>
      </c>
      <c r="O636">
        <v>1381.94</v>
      </c>
      <c r="P636">
        <v>1412.01995576695</v>
      </c>
      <c r="Q636">
        <v>1442.70271708832</v>
      </c>
      <c r="R636">
        <v>55.0241754150641</v>
      </c>
      <c r="S636" s="2">
        <f>(Table2[[#This Row],[Close Price]]-Table2[[#This Row],[20D EMA]])/Table2[[#This Row],[20D EMA]]</f>
        <v>4.7831309608231181E-3</v>
      </c>
      <c r="T636" s="2">
        <f>(Table2[[#This Row],[Close Price]]-Table2[[#This Row],[50D EMA]])/Table2[[#This Row],[50D EMA]]</f>
        <v>-1.6621546792660011E-2</v>
      </c>
      <c r="U636" s="2">
        <f>(Table2[[#This Row],[Close Price]]-Table2[[#This Row],[200D EMA]])/Table2[[#This Row],[200D EMA]]</f>
        <v>-3.7535603452395046E-2</v>
      </c>
      <c r="V636">
        <v>1.07845927436575</v>
      </c>
      <c r="W636">
        <v>1373.8</v>
      </c>
      <c r="X636">
        <v>1390.3</v>
      </c>
      <c r="Y636">
        <v>1345.55</v>
      </c>
      <c r="Z636">
        <v>1395.95</v>
      </c>
      <c r="AA636">
        <v>1329.2</v>
      </c>
      <c r="AB636">
        <v>1440</v>
      </c>
      <c r="AC636" s="2">
        <f>(Table2[[#This Row],[Close Price]]/Table2[[#This Row],[Day Low]])-1</f>
        <v>1.0736642888338865E-2</v>
      </c>
      <c r="AD636" s="2">
        <f>(Table2[[#This Row],[Day High]]/Table2[[#This Row],[Close Price]])-1</f>
        <v>1.2603075150336984E-3</v>
      </c>
      <c r="AE636" s="2">
        <f>(Table2[[#This Row],[Close Price]]/Table2[[#This Row],[Current Week Low]])-1</f>
        <v>3.1957192226227171E-2</v>
      </c>
      <c r="AF636" s="2">
        <f>(Table2[[#This Row],[Current Week High]]/Table2[[#This Row],[Close Price]])-1</f>
        <v>5.3293003492853597E-3</v>
      </c>
      <c r="AG636" s="2">
        <f>(Table2[[#This Row],[Close Price]]/Table2[[#This Row],[Current Month Low]])-1</f>
        <v>4.4650917845320492E-2</v>
      </c>
      <c r="AH636" s="2">
        <f>(Table2[[#This Row],[Current Month High]]/Table2[[#This Row],[Close Price]])-1</f>
        <v>3.7053040941989801E-2</v>
      </c>
      <c r="AI636">
        <v>22.033776241402901</v>
      </c>
      <c r="AJ636">
        <v>4.4650917845320404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-0.08</v>
      </c>
      <c r="AM636" t="s">
        <v>10655</v>
      </c>
      <c r="AN636">
        <v>0.55000000000000004</v>
      </c>
      <c r="AO636" t="s">
        <v>10656</v>
      </c>
      <c r="AP636">
        <v>1.4213635097588001E-2</v>
      </c>
      <c r="AQ636">
        <f>(Table2[[#This Row],[Sharpe Ratio]]-AVERAGE(Table2[Sharpe Ratio]))/_xlfn.STDEV.P(Table2[Sharpe Ratio])</f>
        <v>-0.60107406458651691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648</v>
      </c>
      <c r="AT636">
        <f>_xlfn.RANK.AVG(Table2[[#This Row],[6M Return vs Nifty Z-Score]],Table2[6M Return vs Nifty Z-Score])</f>
        <v>605</v>
      </c>
      <c r="AU636">
        <f>_xlfn.RANK.AVG(Table2[[#This Row],[Sharpe Ratio Z-Score]],Table2[Sharpe Ratio Z-Score])</f>
        <v>501</v>
      </c>
      <c r="AV636">
        <f>(Table2[[#This Row],[Rank 1Y]]+Table2[[#This Row],[Rank 6M]]+Table2[[#This Row],[Rank Sharpe]])/3</f>
        <v>584.66666666666663</v>
      </c>
    </row>
    <row r="637" spans="1:48" x14ac:dyDescent="0.3">
      <c r="A637" t="s">
        <v>159</v>
      </c>
      <c r="B637" t="s">
        <v>160</v>
      </c>
      <c r="C637" t="s">
        <v>10610</v>
      </c>
      <c r="D637" t="s">
        <v>21</v>
      </c>
      <c r="E637">
        <v>168897.44448044</v>
      </c>
      <c r="F637">
        <v>5641.6</v>
      </c>
      <c r="G637">
        <v>-18.637873212539201</v>
      </c>
      <c r="H637">
        <f>(Table2[[#This Row],[1Y Return vs Nifty]]-AVERAGE(Table2[1Y Return vs Nifty]))/_xlfn.STDEV.P(Table2[1Y Return vs Nifty])</f>
        <v>-0.78459723365840861</v>
      </c>
      <c r="I637">
        <v>-2.2849272532873299</v>
      </c>
      <c r="J637">
        <f>(Table2[[#This Row],[1M Return vs Nifty]]-AVERAGE(Table2[1M Return vs Nifty]))/_xlfn.STDEV.P(Table2[1M Return vs Nifty])</f>
        <v>-0.42386671734764225</v>
      </c>
      <c r="K637">
        <v>-9.9668136289539504</v>
      </c>
      <c r="L637">
        <f>(Table2[[#This Row],[6M Return vs Nifty]]-AVERAGE(Table2[6M Return vs Nifty]))/_xlfn.STDEV.P(Table2[6M Return vs Nifty])</f>
        <v>-0.5982701269981171</v>
      </c>
      <c r="M637">
        <v>2.1409669941615501</v>
      </c>
      <c r="N637">
        <f>(Table2[[#This Row],[1W Return vs Nifty]]-AVERAGE(Table2[1W Return vs Nifty]))/_xlfn.STDEV.P(Table2[1W Return vs Nifty])</f>
        <v>-0.14817448645878681</v>
      </c>
      <c r="O637">
        <v>5569.69</v>
      </c>
      <c r="P637">
        <v>5434.6165905637899</v>
      </c>
      <c r="Q637">
        <v>5254.7624299299596</v>
      </c>
      <c r="R637">
        <v>65.736729869320101</v>
      </c>
      <c r="S637" s="2">
        <f>(Table2[[#This Row],[Close Price]]-Table2[[#This Row],[20D EMA]])/Table2[[#This Row],[20D EMA]]</f>
        <v>1.2910951956033598E-2</v>
      </c>
      <c r="T637" s="2">
        <f>(Table2[[#This Row],[Close Price]]-Table2[[#This Row],[50D EMA]])/Table2[[#This Row],[50D EMA]]</f>
        <v>3.8086110765495208E-2</v>
      </c>
      <c r="U637" s="2">
        <f>(Table2[[#This Row],[Close Price]]-Table2[[#This Row],[200D EMA]])/Table2[[#This Row],[200D EMA]]</f>
        <v>7.3616566919695536E-2</v>
      </c>
      <c r="V637">
        <v>0.57627517652721305</v>
      </c>
      <c r="W637">
        <v>5620</v>
      </c>
      <c r="X637">
        <v>5703</v>
      </c>
      <c r="Y637">
        <v>5567.95</v>
      </c>
      <c r="Z637">
        <v>5769</v>
      </c>
      <c r="AA637">
        <v>5257.05</v>
      </c>
      <c r="AB637">
        <v>5769</v>
      </c>
      <c r="AC637" s="2">
        <f>(Table2[[#This Row],[Close Price]]/Table2[[#This Row],[Day Low]])-1</f>
        <v>3.843416370106878E-3</v>
      </c>
      <c r="AD637" s="2">
        <f>(Table2[[#This Row],[Day High]]/Table2[[#This Row],[Close Price]])-1</f>
        <v>1.0883437322745326E-2</v>
      </c>
      <c r="AE637" s="2">
        <f>(Table2[[#This Row],[Close Price]]/Table2[[#This Row],[Current Week Low]])-1</f>
        <v>1.3227489470990283E-2</v>
      </c>
      <c r="AF637" s="2">
        <f>(Table2[[#This Row],[Current Week High]]/Table2[[#This Row],[Close Price]])-1</f>
        <v>2.2582246171298781E-2</v>
      </c>
      <c r="AG637" s="2">
        <f>(Table2[[#This Row],[Close Price]]/Table2[[#This Row],[Current Month Low]])-1</f>
        <v>7.3149389866940639E-2</v>
      </c>
      <c r="AH637" s="2">
        <f>(Table2[[#This Row],[Current Month High]]/Table2[[#This Row],[Close Price]])-1</f>
        <v>2.2582246171298781E-2</v>
      </c>
      <c r="AI637">
        <v>14.187464549064</v>
      </c>
      <c r="AJ637">
        <v>24.9925225155365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-0.04</v>
      </c>
      <c r="AM637" t="s">
        <v>10655</v>
      </c>
      <c r="AN637">
        <v>3.31</v>
      </c>
      <c r="AO637" t="s">
        <v>10656</v>
      </c>
      <c r="AP637">
        <v>-2.8558816770096002E-2</v>
      </c>
      <c r="AQ637">
        <f>(Table2[[#This Row],[Sharpe Ratio]]-AVERAGE(Table2[Sharpe Ratio]))/_xlfn.STDEV.P(Table2[Sharpe Ratio])</f>
        <v>-1.0935336739665413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-3.0484422384294958</v>
      </c>
      <c r="AS637">
        <f>_xlfn.RANK.AVG(Table2[[#This Row],[1Y Return vs Nifty Z-Score]],Table2[1Y Return vs Nifty Z-Score])</f>
        <v>601</v>
      </c>
      <c r="AT637">
        <f>_xlfn.RANK.AVG(Table2[[#This Row],[6M Return vs Nifty Z-Score]],Table2[6M Return vs Nifty Z-Score])</f>
        <v>520</v>
      </c>
      <c r="AU637">
        <f>_xlfn.RANK.AVG(Table2[[#This Row],[Sharpe Ratio Z-Score]],Table2[Sharpe Ratio Z-Score])</f>
        <v>634</v>
      </c>
      <c r="AV637">
        <f>(Table2[[#This Row],[Rank 1Y]]+Table2[[#This Row],[Rank 6M]]+Table2[[#This Row],[Rank Sharpe]])/3</f>
        <v>585</v>
      </c>
    </row>
    <row r="638" spans="1:48" x14ac:dyDescent="0.3">
      <c r="A638" t="s">
        <v>772</v>
      </c>
      <c r="B638" t="s">
        <v>773</v>
      </c>
      <c r="C638" t="s">
        <v>10621</v>
      </c>
      <c r="D638" t="s">
        <v>774</v>
      </c>
      <c r="E638">
        <v>21488.722419000002</v>
      </c>
      <c r="F638">
        <v>1343.15</v>
      </c>
      <c r="G638">
        <v>-36.764047282175902</v>
      </c>
      <c r="H638">
        <f>(Table2[[#This Row],[1Y Return vs Nifty]]-AVERAGE(Table2[1Y Return vs Nifty]))/_xlfn.STDEV.P(Table2[1Y Return vs Nifty])</f>
        <v>-1.0672322226105058</v>
      </c>
      <c r="I638">
        <v>-3.0135964253858001</v>
      </c>
      <c r="J638">
        <f>(Table2[[#This Row],[1M Return vs Nifty]]-AVERAGE(Table2[1M Return vs Nifty]))/_xlfn.STDEV.P(Table2[1M Return vs Nifty])</f>
        <v>-0.48637048045873132</v>
      </c>
      <c r="K638">
        <v>-4.4974093166868796</v>
      </c>
      <c r="L638">
        <f>(Table2[[#This Row],[6M Return vs Nifty]]-AVERAGE(Table2[6M Return vs Nifty]))/_xlfn.STDEV.P(Table2[6M Return vs Nifty])</f>
        <v>-0.41281479177812153</v>
      </c>
      <c r="M638">
        <v>-3.8285956164496402</v>
      </c>
      <c r="N638">
        <f>(Table2[[#This Row],[1W Return vs Nifty]]-AVERAGE(Table2[1W Return vs Nifty]))/_xlfn.STDEV.P(Table2[1W Return vs Nifty])</f>
        <v>-1.4573153946951805</v>
      </c>
      <c r="O638">
        <v>1397.69</v>
      </c>
      <c r="P638">
        <v>1386.6337680008501</v>
      </c>
      <c r="Q638">
        <v>1319.73820500703</v>
      </c>
      <c r="R638">
        <v>28.740660285642399</v>
      </c>
      <c r="S638" s="2">
        <f>(Table2[[#This Row],[Close Price]]-Table2[[#This Row],[20D EMA]])/Table2[[#This Row],[20D EMA]]</f>
        <v>-3.9021528378968127E-2</v>
      </c>
      <c r="T638" s="2">
        <f>(Table2[[#This Row],[Close Price]]-Table2[[#This Row],[50D EMA]])/Table2[[#This Row],[50D EMA]]</f>
        <v>-3.1359230536799766E-2</v>
      </c>
      <c r="U638" s="2">
        <f>(Table2[[#This Row],[Close Price]]-Table2[[#This Row],[200D EMA]])/Table2[[#This Row],[200D EMA]]</f>
        <v>1.7739726639834096E-2</v>
      </c>
      <c r="V638">
        <v>0.41963840870390401</v>
      </c>
      <c r="W638">
        <v>1339.5</v>
      </c>
      <c r="X638">
        <v>1362.05</v>
      </c>
      <c r="Y638">
        <v>1339.5</v>
      </c>
      <c r="Z638">
        <v>1393.5</v>
      </c>
      <c r="AA638">
        <v>1339.5</v>
      </c>
      <c r="AB638">
        <v>1499.15</v>
      </c>
      <c r="AC638" s="2">
        <f>(Table2[[#This Row],[Close Price]]/Table2[[#This Row],[Day Low]])-1</f>
        <v>2.7248973497573381E-3</v>
      </c>
      <c r="AD638" s="2">
        <f>(Table2[[#This Row],[Day High]]/Table2[[#This Row],[Close Price]])-1</f>
        <v>1.4071399322488132E-2</v>
      </c>
      <c r="AE638" s="2">
        <f>(Table2[[#This Row],[Close Price]]/Table2[[#This Row],[Current Week Low]])-1</f>
        <v>2.7248973497573381E-3</v>
      </c>
      <c r="AF638" s="2">
        <f>(Table2[[#This Row],[Current Week High]]/Table2[[#This Row],[Close Price]])-1</f>
        <v>3.7486505602501552E-2</v>
      </c>
      <c r="AG638" s="2">
        <f>(Table2[[#This Row],[Close Price]]/Table2[[#This Row],[Current Month Low]])-1</f>
        <v>2.7248973497573381E-3</v>
      </c>
      <c r="AH638" s="2">
        <f>(Table2[[#This Row],[Current Month High]]/Table2[[#This Row],[Close Price]])-1</f>
        <v>0.11614488329672779</v>
      </c>
      <c r="AI638">
        <v>15.028105572720801</v>
      </c>
      <c r="AJ638">
        <v>20.966361957941199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0.03</v>
      </c>
      <c r="AM638" t="s">
        <v>10656</v>
      </c>
      <c r="AN638">
        <v>-3.36</v>
      </c>
      <c r="AO638" t="s">
        <v>10655</v>
      </c>
      <c r="AP638">
        <v>-2.0879214609725E-2</v>
      </c>
      <c r="AQ638">
        <f>(Table2[[#This Row],[Sharpe Ratio]]-AVERAGE(Table2[Sharpe Ratio]))/_xlfn.STDEV.P(Table2[Sharpe Ratio])</f>
        <v>-1.0051147567674634</v>
      </c>
      <c r="AR6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-4.4288476463100022</v>
      </c>
      <c r="AS638">
        <f>_xlfn.RANK.AVG(Table2[[#This Row],[1Y Return vs Nifty Z-Score]],Table2[1Y Return vs Nifty Z-Score])</f>
        <v>684</v>
      </c>
      <c r="AT638">
        <f>_xlfn.RANK.AVG(Table2[[#This Row],[6M Return vs Nifty Z-Score]],Table2[6M Return vs Nifty Z-Score])</f>
        <v>458</v>
      </c>
      <c r="AU638">
        <f>_xlfn.RANK.AVG(Table2[[#This Row],[Sharpe Ratio Z-Score]],Table2[Sharpe Ratio Z-Score])</f>
        <v>613</v>
      </c>
      <c r="AV638">
        <f>(Table2[[#This Row],[Rank 1Y]]+Table2[[#This Row],[Rank 6M]]+Table2[[#This Row],[Rank Sharpe]])/3</f>
        <v>585</v>
      </c>
    </row>
    <row r="639" spans="1:48" x14ac:dyDescent="0.3">
      <c r="A639" t="s">
        <v>117</v>
      </c>
      <c r="B639" t="s">
        <v>118</v>
      </c>
      <c r="C639" t="s">
        <v>10613</v>
      </c>
      <c r="D639" t="s">
        <v>119</v>
      </c>
      <c r="E639">
        <v>245956.49151600001</v>
      </c>
      <c r="F639">
        <v>2529.1999999999998</v>
      </c>
      <c r="G639">
        <v>-13.650366404295101</v>
      </c>
      <c r="H639">
        <f>(Table2[[#This Row],[1Y Return vs Nifty]]-AVERAGE(Table2[1Y Return vs Nifty]))/_xlfn.STDEV.P(Table2[1Y Return vs Nifty])</f>
        <v>-0.70682881290778343</v>
      </c>
      <c r="I639">
        <v>-3.3883245577138301</v>
      </c>
      <c r="J639">
        <f>(Table2[[#This Row],[1M Return vs Nifty]]-AVERAGE(Table2[1M Return vs Nifty]))/_xlfn.STDEV.P(Table2[1M Return vs Nifty])</f>
        <v>-0.51851389932554026</v>
      </c>
      <c r="K639">
        <v>-13.683041758422499</v>
      </c>
      <c r="L639">
        <f>(Table2[[#This Row],[6M Return vs Nifty]]-AVERAGE(Table2[6M Return vs Nifty]))/_xlfn.STDEV.P(Table2[6M Return vs Nifty])</f>
        <v>-0.72427915726102976</v>
      </c>
      <c r="M639">
        <v>1.80306569777437</v>
      </c>
      <c r="N639">
        <f>(Table2[[#This Row],[1W Return vs Nifty]]-AVERAGE(Table2[1W Return vs Nifty]))/_xlfn.STDEV.P(Table2[1W Return vs Nifty])</f>
        <v>-0.22227713666975041</v>
      </c>
      <c r="O639">
        <v>2518.23</v>
      </c>
      <c r="P639">
        <v>2522.3529162580799</v>
      </c>
      <c r="Q639">
        <v>2474.0458784888001</v>
      </c>
      <c r="R639">
        <v>63.638567465919699</v>
      </c>
      <c r="S639" s="2">
        <f>(Table2[[#This Row],[Close Price]]-Table2[[#This Row],[20D EMA]])/Table2[[#This Row],[20D EMA]]</f>
        <v>4.3562343391984849E-3</v>
      </c>
      <c r="T639" s="2">
        <f>(Table2[[#This Row],[Close Price]]-Table2[[#This Row],[50D EMA]])/Table2[[#This Row],[50D EMA]]</f>
        <v>2.714562144649304E-3</v>
      </c>
      <c r="U639" s="2">
        <f>(Table2[[#This Row],[Close Price]]-Table2[[#This Row],[200D EMA]])/Table2[[#This Row],[200D EMA]]</f>
        <v>2.2293087606317565E-2</v>
      </c>
      <c r="V639">
        <v>0.59247364967488103</v>
      </c>
      <c r="W639">
        <v>2520</v>
      </c>
      <c r="X639">
        <v>2551.35</v>
      </c>
      <c r="Y639">
        <v>2499.0500000000002</v>
      </c>
      <c r="Z639">
        <v>2565.0500000000002</v>
      </c>
      <c r="AA639">
        <v>2456.35</v>
      </c>
      <c r="AB639">
        <v>2565.0500000000002</v>
      </c>
      <c r="AC639" s="2">
        <f>(Table2[[#This Row],[Close Price]]/Table2[[#This Row],[Day Low]])-1</f>
        <v>3.6507936507936822E-3</v>
      </c>
      <c r="AD639" s="2">
        <f>(Table2[[#This Row],[Day High]]/Table2[[#This Row],[Close Price]])-1</f>
        <v>8.7577099478095555E-3</v>
      </c>
      <c r="AE639" s="2">
        <f>(Table2[[#This Row],[Close Price]]/Table2[[#This Row],[Current Week Low]])-1</f>
        <v>1.2064584542125889E-2</v>
      </c>
      <c r="AF639" s="2">
        <f>(Table2[[#This Row],[Current Week High]]/Table2[[#This Row],[Close Price]])-1</f>
        <v>1.4174442511466268E-2</v>
      </c>
      <c r="AG639" s="2">
        <f>(Table2[[#This Row],[Close Price]]/Table2[[#This Row],[Current Month Low]])-1</f>
        <v>2.965782563559749E-2</v>
      </c>
      <c r="AH639" s="2">
        <f>(Table2[[#This Row],[Current Month High]]/Table2[[#This Row],[Close Price]])-1</f>
        <v>1.4174442511466268E-2</v>
      </c>
      <c r="AI639">
        <v>9.4931203542622402</v>
      </c>
      <c r="AJ639">
        <v>16.916676297237899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-0.09</v>
      </c>
      <c r="AM639" t="s">
        <v>10655</v>
      </c>
      <c r="AN639">
        <v>0.83</v>
      </c>
      <c r="AO639" t="s">
        <v>10656</v>
      </c>
      <c r="AP639">
        <v>-2.7016562094597001E-2</v>
      </c>
      <c r="AQ639">
        <f>(Table2[[#This Row],[Sharpe Ratio]]-AVERAGE(Table2[Sharpe Ratio]))/_xlfn.STDEV.P(Table2[Sharpe Ratio])</f>
        <v>-1.0757769613653967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572</v>
      </c>
      <c r="AT639">
        <f>_xlfn.RANK.AVG(Table2[[#This Row],[6M Return vs Nifty Z-Score]],Table2[6M Return vs Nifty Z-Score])</f>
        <v>556</v>
      </c>
      <c r="AU639">
        <f>_xlfn.RANK.AVG(Table2[[#This Row],[Sharpe Ratio Z-Score]],Table2[Sharpe Ratio Z-Score])</f>
        <v>628</v>
      </c>
      <c r="AV639">
        <f>(Table2[[#This Row],[Rank 1Y]]+Table2[[#This Row],[Rank 6M]]+Table2[[#This Row],[Rank Sharpe]])/3</f>
        <v>585.33333333333337</v>
      </c>
    </row>
    <row r="640" spans="1:48" x14ac:dyDescent="0.3">
      <c r="A640" t="s">
        <v>2232</v>
      </c>
      <c r="B640" t="s">
        <v>2233</v>
      </c>
      <c r="C640" t="s">
        <v>10627</v>
      </c>
      <c r="D640" t="s">
        <v>1888</v>
      </c>
      <c r="E640">
        <v>2560.23295818</v>
      </c>
      <c r="F640">
        <v>52.86</v>
      </c>
      <c r="G640">
        <v>-6.2871055881638096</v>
      </c>
      <c r="H640">
        <f>(Table2[[#This Row],[1Y Return vs Nifty]]-AVERAGE(Table2[1Y Return vs Nifty]))/_xlfn.STDEV.P(Table2[1Y Return vs Nifty])</f>
        <v>-0.59201610442205999</v>
      </c>
      <c r="I640">
        <v>1.4678714125404799</v>
      </c>
      <c r="J640">
        <f>(Table2[[#This Row],[1M Return vs Nifty]]-AVERAGE(Table2[1M Return vs Nifty]))/_xlfn.STDEV.P(Table2[1M Return vs Nifty])</f>
        <v>-0.10195926223052909</v>
      </c>
      <c r="K640">
        <v>-21.238362127897801</v>
      </c>
      <c r="L640">
        <f>(Table2[[#This Row],[6M Return vs Nifty]]-AVERAGE(Table2[6M Return vs Nifty]))/_xlfn.STDEV.P(Table2[6M Return vs Nifty])</f>
        <v>-0.98046326650175175</v>
      </c>
      <c r="M640">
        <v>4.1450272417599701</v>
      </c>
      <c r="N640">
        <f>(Table2[[#This Row],[1W Return vs Nifty]]-AVERAGE(Table2[1W Return vs Nifty]))/_xlfn.STDEV.P(Table2[1W Return vs Nifty])</f>
        <v>0.29132123941531235</v>
      </c>
      <c r="O640">
        <v>52.72</v>
      </c>
      <c r="P640">
        <v>53.031926386565097</v>
      </c>
      <c r="Q640">
        <v>51.8217633678684</v>
      </c>
      <c r="R640">
        <v>59.940510156170703</v>
      </c>
      <c r="S640" s="2">
        <f>(Table2[[#This Row],[Close Price]]-Table2[[#This Row],[20D EMA]])/Table2[[#This Row],[20D EMA]]</f>
        <v>2.6555386949924237E-3</v>
      </c>
      <c r="T640" s="2">
        <f>(Table2[[#This Row],[Close Price]]-Table2[[#This Row],[50D EMA]])/Table2[[#This Row],[50D EMA]]</f>
        <v>-3.2419411905175001E-3</v>
      </c>
      <c r="U640" s="2">
        <f>(Table2[[#This Row],[Close Price]]-Table2[[#This Row],[200D EMA]])/Table2[[#This Row],[200D EMA]]</f>
        <v>2.0034760777271211E-2</v>
      </c>
      <c r="V640">
        <v>0.72722533613737195</v>
      </c>
      <c r="W640">
        <v>52.5</v>
      </c>
      <c r="X640">
        <v>54.1</v>
      </c>
      <c r="Y640">
        <v>50.06</v>
      </c>
      <c r="Z640">
        <v>54.95</v>
      </c>
      <c r="AA640">
        <v>49.34</v>
      </c>
      <c r="AB640">
        <v>58.14</v>
      </c>
      <c r="AC640" s="2">
        <f>(Table2[[#This Row],[Close Price]]/Table2[[#This Row],[Day Low]])-1</f>
        <v>6.857142857142895E-3</v>
      </c>
      <c r="AD640" s="2">
        <f>(Table2[[#This Row],[Day High]]/Table2[[#This Row],[Close Price]])-1</f>
        <v>2.3458191449110988E-2</v>
      </c>
      <c r="AE640" s="2">
        <f>(Table2[[#This Row],[Close Price]]/Table2[[#This Row],[Current Week Low]])-1</f>
        <v>5.5932880543347885E-2</v>
      </c>
      <c r="AF640" s="2">
        <f>(Table2[[#This Row],[Current Week High]]/Table2[[#This Row],[Close Price]])-1</f>
        <v>3.9538403329549832E-2</v>
      </c>
      <c r="AG640" s="2">
        <f>(Table2[[#This Row],[Close Price]]/Table2[[#This Row],[Current Month Low]])-1</f>
        <v>7.1341710579651219E-2</v>
      </c>
      <c r="AH640" s="2">
        <f>(Table2[[#This Row],[Current Month High]]/Table2[[#This Row],[Close Price]])-1</f>
        <v>9.9886492622020429E-2</v>
      </c>
      <c r="AI640">
        <v>31.290200529701099</v>
      </c>
      <c r="AJ640">
        <v>29.877149877149801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0</v>
      </c>
      <c r="AM640" t="s">
        <v>10657</v>
      </c>
      <c r="AN640">
        <v>4.76</v>
      </c>
      <c r="AO640" t="s">
        <v>10656</v>
      </c>
      <c r="AP640">
        <v>-7.6367611203840002E-3</v>
      </c>
      <c r="AQ640">
        <f>(Table2[[#This Row],[Sharpe Ratio]]-AVERAGE(Table2[Sharpe Ratio]))/_xlfn.STDEV.P(Table2[Sharpe Ratio])</f>
        <v>-0.85264808282583882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0">
        <f>_xlfn.RANK.AVG(Table2[[#This Row],[1Y Return vs Nifty Z-Score]],Table2[1Y Return vs Nifty Z-Score])</f>
        <v>518</v>
      </c>
      <c r="AT640">
        <f>_xlfn.RANK.AVG(Table2[[#This Row],[6M Return vs Nifty Z-Score]],Table2[6M Return vs Nifty Z-Score])</f>
        <v>645</v>
      </c>
      <c r="AU640">
        <f>_xlfn.RANK.AVG(Table2[[#This Row],[Sharpe Ratio Z-Score]],Table2[Sharpe Ratio Z-Score])</f>
        <v>593</v>
      </c>
      <c r="AV640">
        <f>(Table2[[#This Row],[Rank 1Y]]+Table2[[#This Row],[Rank 6M]]+Table2[[#This Row],[Rank Sharpe]])/3</f>
        <v>585.33333333333337</v>
      </c>
    </row>
    <row r="641" spans="1:48" x14ac:dyDescent="0.3">
      <c r="A641" t="s">
        <v>1657</v>
      </c>
      <c r="B641" t="s">
        <v>1658</v>
      </c>
      <c r="C641" t="s">
        <v>10615</v>
      </c>
      <c r="D641" t="s">
        <v>51</v>
      </c>
      <c r="E641">
        <v>5185.5936750000001</v>
      </c>
      <c r="F641">
        <v>563.9</v>
      </c>
      <c r="G641">
        <v>-28.778379029073101</v>
      </c>
      <c r="H641">
        <f>(Table2[[#This Row],[1Y Return vs Nifty]]-AVERAGE(Table2[1Y Return vs Nifty]))/_xlfn.STDEV.P(Table2[1Y Return vs Nifty])</f>
        <v>-0.94271453620741696</v>
      </c>
      <c r="I641">
        <v>6.5464613041975204</v>
      </c>
      <c r="J641">
        <f>(Table2[[#This Row],[1M Return vs Nifty]]-AVERAGE(Table2[1M Return vs Nifty]))/_xlfn.STDEV.P(Table2[1M Return vs Nifty])</f>
        <v>0.33367187420460226</v>
      </c>
      <c r="K641">
        <v>-5.45611353843067</v>
      </c>
      <c r="L641">
        <f>(Table2[[#This Row],[6M Return vs Nifty]]-AVERAGE(Table2[6M Return vs Nifty]))/_xlfn.STDEV.P(Table2[6M Return vs Nifty])</f>
        <v>-0.44532231959455071</v>
      </c>
      <c r="M641">
        <v>11.0884978943728</v>
      </c>
      <c r="N641">
        <f>(Table2[[#This Row],[1W Return vs Nifty]]-AVERAGE(Table2[1W Return vs Nifty]))/_xlfn.STDEV.P(Table2[1W Return vs Nifty])</f>
        <v>1.8140427634875145</v>
      </c>
      <c r="O641">
        <v>524.16</v>
      </c>
      <c r="P641">
        <v>517.8080798602</v>
      </c>
      <c r="Q641">
        <v>504.89982296173201</v>
      </c>
      <c r="R641">
        <v>80.739038324697503</v>
      </c>
      <c r="S641" s="2">
        <f>(Table2[[#This Row],[Close Price]]-Table2[[#This Row],[20D EMA]])/Table2[[#This Row],[20D EMA]]</f>
        <v>7.5816544566544589E-2</v>
      </c>
      <c r="T641" s="2">
        <f>(Table2[[#This Row],[Close Price]]-Table2[[#This Row],[50D EMA]])/Table2[[#This Row],[50D EMA]]</f>
        <v>8.9013520515639835E-2</v>
      </c>
      <c r="U641" s="2">
        <f>(Table2[[#This Row],[Close Price]]-Table2[[#This Row],[200D EMA]])/Table2[[#This Row],[200D EMA]]</f>
        <v>0.11685521435157996</v>
      </c>
      <c r="V641">
        <v>1.81266367859484</v>
      </c>
      <c r="W641">
        <v>550.1</v>
      </c>
      <c r="X641">
        <v>566.79999999999995</v>
      </c>
      <c r="Y641">
        <v>494.75</v>
      </c>
      <c r="Z641">
        <v>599</v>
      </c>
      <c r="AA641">
        <v>492.05</v>
      </c>
      <c r="AB641">
        <v>599</v>
      </c>
      <c r="AC641" s="2">
        <f>(Table2[[#This Row],[Close Price]]/Table2[[#This Row],[Day Low]])-1</f>
        <v>2.5086347936738695E-2</v>
      </c>
      <c r="AD641" s="2">
        <f>(Table2[[#This Row],[Day High]]/Table2[[#This Row],[Close Price]])-1</f>
        <v>5.1427558077672408E-3</v>
      </c>
      <c r="AE641" s="2">
        <f>(Table2[[#This Row],[Close Price]]/Table2[[#This Row],[Current Week Low]])-1</f>
        <v>0.13976755937342089</v>
      </c>
      <c r="AF641" s="2">
        <f>(Table2[[#This Row],[Current Week High]]/Table2[[#This Row],[Close Price]])-1</f>
        <v>6.2245078914701324E-2</v>
      </c>
      <c r="AG641" s="2">
        <f>(Table2[[#This Row],[Close Price]]/Table2[[#This Row],[Current Month Low]])-1</f>
        <v>0.14602174575754479</v>
      </c>
      <c r="AH641" s="2">
        <f>(Table2[[#This Row],[Current Month High]]/Table2[[#This Row],[Close Price]])-1</f>
        <v>6.2245078914701324E-2</v>
      </c>
      <c r="AI641">
        <v>10.835254477744201</v>
      </c>
      <c r="AJ641">
        <v>30.820090476742799</v>
      </c>
      <c r="AK641" t="str">
        <f>IF(AND(Table2[[#This Row],[20D EMA]]&gt;Table2[[#This Row],[50D EMA]],Table2[[#This Row],[50D EMA]]&gt;Table2[[#This Row],[200D EMA]]),"Uptrend","Downtrend/NoTrend")</f>
        <v>Uptrend</v>
      </c>
      <c r="AL641">
        <v>-0.02</v>
      </c>
      <c r="AM641" t="s">
        <v>10655</v>
      </c>
      <c r="AN641">
        <v>12.83</v>
      </c>
      <c r="AO641" t="s">
        <v>10656</v>
      </c>
      <c r="AP641">
        <v>-3.5521059973093003E-2</v>
      </c>
      <c r="AQ641">
        <f>(Table2[[#This Row],[Sharpe Ratio]]-AVERAGE(Table2[Sharpe Ratio]))/_xlfn.STDEV.P(Table2[Sharpe Ratio])</f>
        <v>-1.1736932958363147</v>
      </c>
      <c r="AR6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-0.41401551394616543</v>
      </c>
      <c r="AS641">
        <f>_xlfn.RANK.AVG(Table2[[#This Row],[1Y Return vs Nifty Z-Score]],Table2[1Y Return vs Nifty Z-Score])</f>
        <v>650</v>
      </c>
      <c r="AT641">
        <f>_xlfn.RANK.AVG(Table2[[#This Row],[6M Return vs Nifty Z-Score]],Table2[6M Return vs Nifty Z-Score])</f>
        <v>472</v>
      </c>
      <c r="AU641">
        <f>_xlfn.RANK.AVG(Table2[[#This Row],[Sharpe Ratio Z-Score]],Table2[Sharpe Ratio Z-Score])</f>
        <v>648</v>
      </c>
      <c r="AV641">
        <f>(Table2[[#This Row],[Rank 1Y]]+Table2[[#This Row],[Rank 6M]]+Table2[[#This Row],[Rank Sharpe]])/3</f>
        <v>590</v>
      </c>
    </row>
    <row r="642" spans="1:48" x14ac:dyDescent="0.3">
      <c r="A642" t="s">
        <v>976</v>
      </c>
      <c r="B642" t="s">
        <v>977</v>
      </c>
      <c r="C642" t="s">
        <v>10627</v>
      </c>
      <c r="D642" t="s">
        <v>978</v>
      </c>
      <c r="E642">
        <v>14869.02997944</v>
      </c>
      <c r="F642">
        <v>1485.8</v>
      </c>
      <c r="G642">
        <v>-40.681839042183199</v>
      </c>
      <c r="H642">
        <f>(Table2[[#This Row],[1Y Return vs Nifty]]-AVERAGE(Table2[1Y Return vs Nifty]))/_xlfn.STDEV.P(Table2[1Y Return vs Nifty])</f>
        <v>-1.1283209568658572</v>
      </c>
      <c r="I642">
        <v>4.9243548624538303</v>
      </c>
      <c r="J642">
        <f>(Table2[[#This Row],[1M Return vs Nifty]]-AVERAGE(Table2[1M Return vs Nifty]))/_xlfn.STDEV.P(Table2[1M Return vs Nifty])</f>
        <v>0.19453087488973364</v>
      </c>
      <c r="K642">
        <v>-4.7984183739288602</v>
      </c>
      <c r="L642">
        <f>(Table2[[#This Row],[6M Return vs Nifty]]-AVERAGE(Table2[6M Return vs Nifty]))/_xlfn.STDEV.P(Table2[6M Return vs Nifty])</f>
        <v>-0.42302133940705833</v>
      </c>
      <c r="M642">
        <v>1.9293503049535401</v>
      </c>
      <c r="N642">
        <f>(Table2[[#This Row],[1W Return vs Nifty]]-AVERAGE(Table2[1W Return vs Nifty]))/_xlfn.STDEV.P(Table2[1W Return vs Nifty])</f>
        <v>-0.194582587483694</v>
      </c>
      <c r="O642">
        <v>1480.96</v>
      </c>
      <c r="P642">
        <v>1453.6915518353601</v>
      </c>
      <c r="Q642">
        <v>1465.0402457632999</v>
      </c>
      <c r="R642">
        <v>59.769100544417597</v>
      </c>
      <c r="S642" s="2">
        <f>(Table2[[#This Row],[Close Price]]-Table2[[#This Row],[20D EMA]])/Table2[[#This Row],[20D EMA]]</f>
        <v>3.2681503889368507E-3</v>
      </c>
      <c r="T642" s="2">
        <f>(Table2[[#This Row],[Close Price]]-Table2[[#This Row],[50D EMA]])/Table2[[#This Row],[50D EMA]]</f>
        <v>2.2087524773808657E-2</v>
      </c>
      <c r="U642" s="2">
        <f>(Table2[[#This Row],[Close Price]]-Table2[[#This Row],[200D EMA]])/Table2[[#This Row],[200D EMA]]</f>
        <v>1.4170091433825416E-2</v>
      </c>
      <c r="V642">
        <v>0.92969533542010596</v>
      </c>
      <c r="W642">
        <v>1480</v>
      </c>
      <c r="X642">
        <v>1520</v>
      </c>
      <c r="Y642">
        <v>1480</v>
      </c>
      <c r="Z642">
        <v>1562.4</v>
      </c>
      <c r="AA642">
        <v>1401.1</v>
      </c>
      <c r="AB642">
        <v>1562.4</v>
      </c>
      <c r="AC642" s="2">
        <f>(Table2[[#This Row],[Close Price]]/Table2[[#This Row],[Day Low]])-1</f>
        <v>3.9189189189188234E-3</v>
      </c>
      <c r="AD642" s="2">
        <f>(Table2[[#This Row],[Day High]]/Table2[[#This Row],[Close Price]])-1</f>
        <v>2.3017902813299296E-2</v>
      </c>
      <c r="AE642" s="2">
        <f>(Table2[[#This Row],[Close Price]]/Table2[[#This Row],[Current Week Low]])-1</f>
        <v>3.9189189189188234E-3</v>
      </c>
      <c r="AF642" s="2">
        <f>(Table2[[#This Row],[Current Week High]]/Table2[[#This Row],[Close Price]])-1</f>
        <v>5.1554717997038813E-2</v>
      </c>
      <c r="AG642" s="2">
        <f>(Table2[[#This Row],[Close Price]]/Table2[[#This Row],[Current Month Low]])-1</f>
        <v>6.0452501605881226E-2</v>
      </c>
      <c r="AH642" s="2">
        <f>(Table2[[#This Row],[Current Month High]]/Table2[[#This Row],[Close Price]])-1</f>
        <v>5.1554717997038813E-2</v>
      </c>
      <c r="AI642">
        <v>26.224929331000101</v>
      </c>
      <c r="AJ642">
        <v>23.384819797375801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0.02</v>
      </c>
      <c r="AM642" t="s">
        <v>10656</v>
      </c>
      <c r="AN642">
        <v>5.67</v>
      </c>
      <c r="AO642" t="s">
        <v>10656</v>
      </c>
      <c r="AP642">
        <v>-1.7935984496512E-2</v>
      </c>
      <c r="AQ642">
        <f>(Table2[[#This Row],[Sharpe Ratio]]-AVERAGE(Table2[Sharpe Ratio]))/_xlfn.STDEV.P(Table2[Sharpe Ratio])</f>
        <v>-0.97122794671616763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>
        <f>_xlfn.RANK.AVG(Table2[[#This Row],[1Y Return vs Nifty Z-Score]],Table2[1Y Return vs Nifty Z-Score])</f>
        <v>699</v>
      </c>
      <c r="AT642">
        <f>_xlfn.RANK.AVG(Table2[[#This Row],[6M Return vs Nifty Z-Score]],Table2[6M Return vs Nifty Z-Score])</f>
        <v>463</v>
      </c>
      <c r="AU642">
        <f>_xlfn.RANK.AVG(Table2[[#This Row],[Sharpe Ratio Z-Score]],Table2[Sharpe Ratio Z-Score])</f>
        <v>610</v>
      </c>
      <c r="AV642">
        <f>(Table2[[#This Row],[Rank 1Y]]+Table2[[#This Row],[Rank 6M]]+Table2[[#This Row],[Rank Sharpe]])/3</f>
        <v>590.66666666666663</v>
      </c>
    </row>
    <row r="643" spans="1:48" x14ac:dyDescent="0.3">
      <c r="A643" t="s">
        <v>1745</v>
      </c>
      <c r="B643" t="s">
        <v>1746</v>
      </c>
      <c r="C643" t="s">
        <v>10620</v>
      </c>
      <c r="D643" t="s">
        <v>397</v>
      </c>
      <c r="E643">
        <v>4622.7099607500004</v>
      </c>
      <c r="F643">
        <v>524.15</v>
      </c>
      <c r="G643">
        <v>-51.2302716390613</v>
      </c>
      <c r="H643">
        <f>(Table2[[#This Row],[1Y Return vs Nifty]]-AVERAGE(Table2[1Y Return vs Nifty]))/_xlfn.STDEV.P(Table2[1Y Return vs Nifty])</f>
        <v>-1.2927989166949352</v>
      </c>
      <c r="I643">
        <v>-7.1989181873119898</v>
      </c>
      <c r="J643">
        <f>(Table2[[#This Row],[1M Return vs Nifty]]-AVERAGE(Table2[1M Return vs Nifty]))/_xlfn.STDEV.P(Table2[1M Return vs Nifty])</f>
        <v>-0.84537888916875237</v>
      </c>
      <c r="K643">
        <v>-21.170534792425201</v>
      </c>
      <c r="L643">
        <f>(Table2[[#This Row],[6M Return vs Nifty]]-AVERAGE(Table2[6M Return vs Nifty]))/_xlfn.STDEV.P(Table2[6M Return vs Nifty])</f>
        <v>-0.97816339241693828</v>
      </c>
      <c r="M643">
        <v>-2.33633916663381</v>
      </c>
      <c r="N643">
        <f>(Table2[[#This Row],[1W Return vs Nifty]]-AVERAGE(Table2[1W Return vs Nifty]))/_xlfn.STDEV.P(Table2[1W Return vs Nifty])</f>
        <v>-1.1300595986740551</v>
      </c>
      <c r="O643">
        <v>541.66</v>
      </c>
      <c r="P643">
        <v>555.66031960569399</v>
      </c>
      <c r="Q643">
        <v>596.61852866007098</v>
      </c>
      <c r="R643">
        <v>38.0651339343855</v>
      </c>
      <c r="S643" s="2">
        <f>(Table2[[#This Row],[Close Price]]-Table2[[#This Row],[20D EMA]])/Table2[[#This Row],[20D EMA]]</f>
        <v>-3.2326551711405666E-2</v>
      </c>
      <c r="T643" s="2">
        <f>(Table2[[#This Row],[Close Price]]-Table2[[#This Row],[50D EMA]])/Table2[[#This Row],[50D EMA]]</f>
        <v>-5.6707881585019902E-2</v>
      </c>
      <c r="U643" s="2">
        <f>(Table2[[#This Row],[Close Price]]-Table2[[#This Row],[200D EMA]])/Table2[[#This Row],[200D EMA]]</f>
        <v>-0.1214654342412497</v>
      </c>
      <c r="V643">
        <v>1.2788321217312899</v>
      </c>
      <c r="W643">
        <v>523.29999999999995</v>
      </c>
      <c r="X643">
        <v>534.20000000000005</v>
      </c>
      <c r="Y643">
        <v>523.29999999999995</v>
      </c>
      <c r="Z643">
        <v>544</v>
      </c>
      <c r="AA643">
        <v>511.3</v>
      </c>
      <c r="AB643">
        <v>583.79999999999995</v>
      </c>
      <c r="AC643" s="2">
        <f>(Table2[[#This Row],[Close Price]]/Table2[[#This Row],[Day Low]])-1</f>
        <v>1.6243072807184955E-3</v>
      </c>
      <c r="AD643" s="2">
        <f>(Table2[[#This Row],[Day High]]/Table2[[#This Row],[Close Price]])-1</f>
        <v>1.9173900600973237E-2</v>
      </c>
      <c r="AE643" s="2">
        <f>(Table2[[#This Row],[Close Price]]/Table2[[#This Row],[Current Week Low]])-1</f>
        <v>1.6243072807184955E-3</v>
      </c>
      <c r="AF643" s="2">
        <f>(Table2[[#This Row],[Current Week High]]/Table2[[#This Row],[Close Price]])-1</f>
        <v>3.7870838500429382E-2</v>
      </c>
      <c r="AG643" s="2">
        <f>(Table2[[#This Row],[Close Price]]/Table2[[#This Row],[Current Month Low]])-1</f>
        <v>2.513201642871099E-2</v>
      </c>
      <c r="AH643" s="2">
        <f>(Table2[[#This Row],[Current Month High]]/Table2[[#This Row],[Close Price]])-1</f>
        <v>0.11380330058189436</v>
      </c>
      <c r="AI643">
        <v>52.437279404750498</v>
      </c>
      <c r="AJ643">
        <v>2.5232273838630799</v>
      </c>
      <c r="AK643" t="str">
        <f>IF(AND(Table2[[#This Row],[20D EMA]]&gt;Table2[[#This Row],[50D EMA]],Table2[[#This Row],[50D EMA]]&gt;Table2[[#This Row],[200D EMA]]),"Uptrend","Downtrend/NoTrend")</f>
        <v>Downtrend/NoTrend</v>
      </c>
      <c r="AL643">
        <v>-0.14000000000000001</v>
      </c>
      <c r="AM643" t="s">
        <v>10655</v>
      </c>
      <c r="AN643">
        <v>-2.23</v>
      </c>
      <c r="AO643" t="s">
        <v>10655</v>
      </c>
      <c r="AP643">
        <v>4.5146400019400998E-2</v>
      </c>
      <c r="AQ643">
        <f>(Table2[[#This Row],[Sharpe Ratio]]-AVERAGE(Table2[Sharpe Ratio]))/_xlfn.STDEV.P(Table2[Sharpe Ratio])</f>
        <v>-0.24493040984435593</v>
      </c>
      <c r="AR6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3">
        <f>_xlfn.RANK.AVG(Table2[[#This Row],[1Y Return vs Nifty Z-Score]],Table2[1Y Return vs Nifty Z-Score])</f>
        <v>721</v>
      </c>
      <c r="AT643">
        <f>_xlfn.RANK.AVG(Table2[[#This Row],[6M Return vs Nifty Z-Score]],Table2[6M Return vs Nifty Z-Score])</f>
        <v>644</v>
      </c>
      <c r="AU643">
        <f>_xlfn.RANK.AVG(Table2[[#This Row],[Sharpe Ratio Z-Score]],Table2[Sharpe Ratio Z-Score])</f>
        <v>408</v>
      </c>
      <c r="AV643">
        <f>(Table2[[#This Row],[Rank 1Y]]+Table2[[#This Row],[Rank 6M]]+Table2[[#This Row],[Rank Sharpe]])/3</f>
        <v>591</v>
      </c>
    </row>
    <row r="644" spans="1:48" x14ac:dyDescent="0.3">
      <c r="A644" t="s">
        <v>487</v>
      </c>
      <c r="B644" t="s">
        <v>488</v>
      </c>
      <c r="C644" t="s">
        <v>10610</v>
      </c>
      <c r="D644" t="s">
        <v>290</v>
      </c>
      <c r="E644">
        <v>43367.444522799997</v>
      </c>
      <c r="F644">
        <v>7088.15</v>
      </c>
      <c r="G644">
        <v>-27.9265553488395</v>
      </c>
      <c r="H644">
        <f>(Table2[[#This Row],[1Y Return vs Nifty]]-AVERAGE(Table2[1Y Return vs Nifty]))/_xlfn.STDEV.P(Table2[1Y Return vs Nifty])</f>
        <v>-0.92943235235951649</v>
      </c>
      <c r="I644">
        <v>-1.0526251699268601</v>
      </c>
      <c r="J644">
        <f>(Table2[[#This Row],[1M Return vs Nifty]]-AVERAGE(Table2[1M Return vs Nifty]))/_xlfn.STDEV.P(Table2[1M Return vs Nifty])</f>
        <v>-0.31816234498089757</v>
      </c>
      <c r="K644">
        <v>-21.021418053581499</v>
      </c>
      <c r="L644">
        <f>(Table2[[#This Row],[6M Return vs Nifty]]-AVERAGE(Table2[6M Return vs Nifty]))/_xlfn.STDEV.P(Table2[6M Return vs Nifty])</f>
        <v>-0.97310717546710579</v>
      </c>
      <c r="M644">
        <v>0.50111796908897899</v>
      </c>
      <c r="N644">
        <f>(Table2[[#This Row],[1W Return vs Nifty]]-AVERAGE(Table2[1W Return vs Nifty]))/_xlfn.STDEV.P(Table2[1W Return vs Nifty])</f>
        <v>-0.50779772556143721</v>
      </c>
      <c r="O644">
        <v>6917.61</v>
      </c>
      <c r="P644">
        <v>6993.9662313074896</v>
      </c>
      <c r="Q644">
        <v>7333.2595254697799</v>
      </c>
      <c r="R644">
        <v>62.146501356777001</v>
      </c>
      <c r="S644" s="2">
        <f>(Table2[[#This Row],[Close Price]]-Table2[[#This Row],[20D EMA]])/Table2[[#This Row],[20D EMA]]</f>
        <v>2.4653023226229864E-2</v>
      </c>
      <c r="T644" s="2">
        <f>(Table2[[#This Row],[Close Price]]-Table2[[#This Row],[50D EMA]])/Table2[[#This Row],[50D EMA]]</f>
        <v>1.3466431718087212E-2</v>
      </c>
      <c r="U644" s="2">
        <f>(Table2[[#This Row],[Close Price]]-Table2[[#This Row],[200D EMA]])/Table2[[#This Row],[200D EMA]]</f>
        <v>-3.3424362606896574E-2</v>
      </c>
      <c r="V644">
        <v>0.69292988676395495</v>
      </c>
      <c r="W644">
        <v>6930.1</v>
      </c>
      <c r="X644">
        <v>7139</v>
      </c>
      <c r="Y644">
        <v>6780</v>
      </c>
      <c r="Z644">
        <v>7139</v>
      </c>
      <c r="AA644">
        <v>6666</v>
      </c>
      <c r="AB644">
        <v>7139</v>
      </c>
      <c r="AC644" s="2">
        <f>(Table2[[#This Row],[Close Price]]/Table2[[#This Row],[Day Low]])-1</f>
        <v>2.2806308711273982E-2</v>
      </c>
      <c r="AD644" s="2">
        <f>(Table2[[#This Row],[Day High]]/Table2[[#This Row],[Close Price]])-1</f>
        <v>7.1739452466441644E-3</v>
      </c>
      <c r="AE644" s="2">
        <f>(Table2[[#This Row],[Close Price]]/Table2[[#This Row],[Current Week Low]])-1</f>
        <v>4.5449852507374544E-2</v>
      </c>
      <c r="AF644" s="2">
        <f>(Table2[[#This Row],[Current Week High]]/Table2[[#This Row],[Close Price]])-1</f>
        <v>7.1739452466441644E-3</v>
      </c>
      <c r="AG644" s="2">
        <f>(Table2[[#This Row],[Close Price]]/Table2[[#This Row],[Current Month Low]])-1</f>
        <v>6.3328832883288166E-2</v>
      </c>
      <c r="AH644" s="2">
        <f>(Table2[[#This Row],[Current Month High]]/Table2[[#This Row],[Close Price]])-1</f>
        <v>7.1739452466441644E-3</v>
      </c>
      <c r="AI644">
        <v>29.794092957964999</v>
      </c>
      <c r="AJ644">
        <v>10.558865734963801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-0.17</v>
      </c>
      <c r="AM644" t="s">
        <v>10655</v>
      </c>
      <c r="AN644">
        <v>5.86</v>
      </c>
      <c r="AO644" t="s">
        <v>10656</v>
      </c>
      <c r="AP644">
        <v>1.6949150556974001E-2</v>
      </c>
      <c r="AQ644">
        <f>(Table2[[#This Row],[Sharpe Ratio]]-AVERAGE(Table2[Sharpe Ratio]))/_xlfn.STDEV.P(Table2[Sharpe Ratio])</f>
        <v>-0.56957877227197806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645</v>
      </c>
      <c r="AT644">
        <f>_xlfn.RANK.AVG(Table2[[#This Row],[6M Return vs Nifty Z-Score]],Table2[6M Return vs Nifty Z-Score])</f>
        <v>643</v>
      </c>
      <c r="AU644">
        <f>_xlfn.RANK.AVG(Table2[[#This Row],[Sharpe Ratio Z-Score]],Table2[Sharpe Ratio Z-Score])</f>
        <v>495</v>
      </c>
      <c r="AV644">
        <f>(Table2[[#This Row],[Rank 1Y]]+Table2[[#This Row],[Rank 6M]]+Table2[[#This Row],[Rank Sharpe]])/3</f>
        <v>594.33333333333337</v>
      </c>
    </row>
    <row r="645" spans="1:48" x14ac:dyDescent="0.3">
      <c r="A645" t="s">
        <v>826</v>
      </c>
      <c r="B645" t="s">
        <v>827</v>
      </c>
      <c r="C645" t="s">
        <v>10611</v>
      </c>
      <c r="D645" t="s">
        <v>54</v>
      </c>
      <c r="E645">
        <v>19460.630596899999</v>
      </c>
      <c r="F645">
        <v>1203.5999999999999</v>
      </c>
      <c r="G645">
        <v>-39.986813763173501</v>
      </c>
      <c r="H645">
        <f>(Table2[[#This Row],[1Y Return vs Nifty]]-AVERAGE(Table2[1Y Return vs Nifty]))/_xlfn.STDEV.P(Table2[1Y Return vs Nifty])</f>
        <v>-1.1174836747510732</v>
      </c>
      <c r="I645">
        <v>-5.9907678328995297</v>
      </c>
      <c r="J645">
        <f>(Table2[[#This Row],[1M Return vs Nifty]]-AVERAGE(Table2[1M Return vs Nifty]))/_xlfn.STDEV.P(Table2[1M Return vs Nifty])</f>
        <v>-0.74174620310725126</v>
      </c>
      <c r="K645">
        <v>-29.888432123448801</v>
      </c>
      <c r="L645">
        <f>(Table2[[#This Row],[6M Return vs Nifty]]-AVERAGE(Table2[6M Return vs Nifty]))/_xlfn.STDEV.P(Table2[6M Return vs Nifty])</f>
        <v>-1.2737679006286067</v>
      </c>
      <c r="M645">
        <v>3.7273865012532301</v>
      </c>
      <c r="N645">
        <f>(Table2[[#This Row],[1W Return vs Nifty]]-AVERAGE(Table2[1W Return vs Nifty]))/_xlfn.STDEV.P(Table2[1W Return vs Nifty])</f>
        <v>0.19973151768735231</v>
      </c>
      <c r="O645">
        <v>1249.1300000000001</v>
      </c>
      <c r="P645">
        <v>1299.9230850188101</v>
      </c>
      <c r="Q645">
        <v>1386.4313265990199</v>
      </c>
      <c r="R645">
        <v>39.522470032458301</v>
      </c>
      <c r="S645" s="2">
        <f>(Table2[[#This Row],[Close Price]]-Table2[[#This Row],[20D EMA]])/Table2[[#This Row],[20D EMA]]</f>
        <v>-3.6449368760657574E-2</v>
      </c>
      <c r="T645" s="2">
        <f>(Table2[[#This Row],[Close Price]]-Table2[[#This Row],[50D EMA]])/Table2[[#This Row],[50D EMA]]</f>
        <v>-7.4099064882301363E-2</v>
      </c>
      <c r="U645" s="2">
        <f>(Table2[[#This Row],[Close Price]]-Table2[[#This Row],[200D EMA]])/Table2[[#This Row],[200D EMA]]</f>
        <v>-0.1318718951969397</v>
      </c>
      <c r="V645">
        <v>0.70877635814122497</v>
      </c>
      <c r="W645">
        <v>1196</v>
      </c>
      <c r="X645">
        <v>1230</v>
      </c>
      <c r="Y645">
        <v>1196</v>
      </c>
      <c r="Z645">
        <v>1251.55</v>
      </c>
      <c r="AA645">
        <v>1153</v>
      </c>
      <c r="AB645">
        <v>1334.85</v>
      </c>
      <c r="AC645" s="2">
        <f>(Table2[[#This Row],[Close Price]]/Table2[[#This Row],[Day Low]])-1</f>
        <v>6.3545150501671532E-3</v>
      </c>
      <c r="AD645" s="2">
        <f>(Table2[[#This Row],[Day High]]/Table2[[#This Row],[Close Price]])-1</f>
        <v>2.193419740777669E-2</v>
      </c>
      <c r="AE645" s="2">
        <f>(Table2[[#This Row],[Close Price]]/Table2[[#This Row],[Current Week Low]])-1</f>
        <v>6.3545150501671532E-3</v>
      </c>
      <c r="AF645" s="2">
        <f>(Table2[[#This Row],[Current Week High]]/Table2[[#This Row],[Close Price]])-1</f>
        <v>3.9838816882685313E-2</v>
      </c>
      <c r="AG645" s="2">
        <f>(Table2[[#This Row],[Close Price]]/Table2[[#This Row],[Current Month Low]])-1</f>
        <v>4.3885516045099715E-2</v>
      </c>
      <c r="AH645" s="2">
        <f>(Table2[[#This Row],[Current Month High]]/Table2[[#This Row],[Close Price]])-1</f>
        <v>0.1090478564307078</v>
      </c>
      <c r="AI645">
        <v>49.219009637753402</v>
      </c>
      <c r="AJ645">
        <v>4.3885516045099697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-0.15</v>
      </c>
      <c r="AM645" t="s">
        <v>10655</v>
      </c>
      <c r="AN645">
        <v>-8.02</v>
      </c>
      <c r="AO645" t="s">
        <v>10655</v>
      </c>
      <c r="AP645">
        <v>5.2734815928281997E-2</v>
      </c>
      <c r="AQ645">
        <f>(Table2[[#This Row],[Sharpe Ratio]]-AVERAGE(Table2[Sharpe Ratio]))/_xlfn.STDEV.P(Table2[Sharpe Ratio])</f>
        <v>-0.15756136338751445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5">
        <f>_xlfn.RANK.AVG(Table2[[#This Row],[1Y Return vs Nifty Z-Score]],Table2[1Y Return vs Nifty Z-Score])</f>
        <v>697</v>
      </c>
      <c r="AT645">
        <f>_xlfn.RANK.AVG(Table2[[#This Row],[6M Return vs Nifty Z-Score]],Table2[6M Return vs Nifty Z-Score])</f>
        <v>702</v>
      </c>
      <c r="AU645">
        <f>_xlfn.RANK.AVG(Table2[[#This Row],[Sharpe Ratio Z-Score]],Table2[Sharpe Ratio Z-Score])</f>
        <v>384</v>
      </c>
      <c r="AV645">
        <f>(Table2[[#This Row],[Rank 1Y]]+Table2[[#This Row],[Rank 6M]]+Table2[[#This Row],[Rank Sharpe]])/3</f>
        <v>594.33333333333337</v>
      </c>
    </row>
    <row r="646" spans="1:48" x14ac:dyDescent="0.3">
      <c r="A646" t="s">
        <v>442</v>
      </c>
      <c r="B646" t="s">
        <v>443</v>
      </c>
      <c r="C646" t="s">
        <v>10622</v>
      </c>
      <c r="D646" t="s">
        <v>444</v>
      </c>
      <c r="E646">
        <v>52542.099825354999</v>
      </c>
      <c r="F646">
        <v>1946.35</v>
      </c>
      <c r="G646">
        <v>-31.220156653974598</v>
      </c>
      <c r="H646">
        <f>(Table2[[#This Row],[1Y Return vs Nifty]]-AVERAGE(Table2[1Y Return vs Nifty]))/_xlfn.STDEV.P(Table2[1Y Return vs Nifty])</f>
        <v>-0.98078830673318695</v>
      </c>
      <c r="I646">
        <v>-15.1131455371277</v>
      </c>
      <c r="J646">
        <f>(Table2[[#This Row],[1M Return vs Nifty]]-AVERAGE(Table2[1M Return vs Nifty]))/_xlfn.STDEV.P(Table2[1M Return vs Nifty])</f>
        <v>-1.5242452532494533</v>
      </c>
      <c r="K646">
        <v>-17.992727456815999</v>
      </c>
      <c r="L646">
        <f>(Table2[[#This Row],[6M Return vs Nifty]]-AVERAGE(Table2[6M Return vs Nifty]))/_xlfn.STDEV.P(Table2[6M Return vs Nifty])</f>
        <v>-0.87041101372221286</v>
      </c>
      <c r="M646">
        <v>3.00437480942997</v>
      </c>
      <c r="N646">
        <f>(Table2[[#This Row],[1W Return vs Nifty]]-AVERAGE(Table2[1W Return vs Nifty]))/_xlfn.STDEV.P(Table2[1W Return vs Nifty])</f>
        <v>4.1173136673550548E-2</v>
      </c>
      <c r="O646">
        <v>2017.61</v>
      </c>
      <c r="P646">
        <v>2112.3953855459699</v>
      </c>
      <c r="Q646">
        <v>2046.7761936632301</v>
      </c>
      <c r="R646">
        <v>43.691159068614603</v>
      </c>
      <c r="S646" s="2">
        <f>(Table2[[#This Row],[Close Price]]-Table2[[#This Row],[20D EMA]])/Table2[[#This Row],[20D EMA]]</f>
        <v>-3.5319016063560346E-2</v>
      </c>
      <c r="T646" s="2">
        <f>(Table2[[#This Row],[Close Price]]-Table2[[#This Row],[50D EMA]])/Table2[[#This Row],[50D EMA]]</f>
        <v>-7.8605258599849626E-2</v>
      </c>
      <c r="U646" s="2">
        <f>(Table2[[#This Row],[Close Price]]-Table2[[#This Row],[200D EMA]])/Table2[[#This Row],[200D EMA]]</f>
        <v>-4.9065547065745257E-2</v>
      </c>
      <c r="V646">
        <v>1.55412249213146</v>
      </c>
      <c r="W646">
        <v>1931.65</v>
      </c>
      <c r="X646">
        <v>1972</v>
      </c>
      <c r="Y646">
        <v>1871</v>
      </c>
      <c r="Z646">
        <v>1972</v>
      </c>
      <c r="AA646">
        <v>1859</v>
      </c>
      <c r="AB646">
        <v>2209</v>
      </c>
      <c r="AC646" s="2">
        <f>(Table2[[#This Row],[Close Price]]/Table2[[#This Row],[Day Low]])-1</f>
        <v>7.6100742888203232E-3</v>
      </c>
      <c r="AD646" s="2">
        <f>(Table2[[#This Row],[Day High]]/Table2[[#This Row],[Close Price]])-1</f>
        <v>1.3178513628073096E-2</v>
      </c>
      <c r="AE646" s="2">
        <f>(Table2[[#This Row],[Close Price]]/Table2[[#This Row],[Current Week Low]])-1</f>
        <v>4.0272581507215355E-2</v>
      </c>
      <c r="AF646" s="2">
        <f>(Table2[[#This Row],[Current Week High]]/Table2[[#This Row],[Close Price]])-1</f>
        <v>1.3178513628073096E-2</v>
      </c>
      <c r="AG646" s="2">
        <f>(Table2[[#This Row],[Close Price]]/Table2[[#This Row],[Current Month Low]])-1</f>
        <v>4.6987627756858386E-2</v>
      </c>
      <c r="AH646" s="2">
        <f>(Table2[[#This Row],[Current Month High]]/Table2[[#This Row],[Close Price]])-1</f>
        <v>0.13494489685822186</v>
      </c>
      <c r="AI646">
        <v>26.082153775014699</v>
      </c>
      <c r="AJ646">
        <v>11.8591954022988</v>
      </c>
      <c r="AK646" t="str">
        <f>IF(AND(Table2[[#This Row],[20D EMA]]&gt;Table2[[#This Row],[50D EMA]],Table2[[#This Row],[50D EMA]]&gt;Table2[[#This Row],[200D EMA]]),"Uptrend","Downtrend/NoTrend")</f>
        <v>Downtrend/NoTrend</v>
      </c>
      <c r="AL646">
        <v>-0.16</v>
      </c>
      <c r="AM646" t="s">
        <v>10655</v>
      </c>
      <c r="AN646">
        <v>-6.91</v>
      </c>
      <c r="AO646" t="s">
        <v>10655</v>
      </c>
      <c r="AP646">
        <v>5.8378036186880001E-3</v>
      </c>
      <c r="AQ646">
        <f>(Table2[[#This Row],[Sharpe Ratio]]-AVERAGE(Table2[Sharpe Ratio]))/_xlfn.STDEV.P(Table2[Sharpe Ratio])</f>
        <v>-0.69750900151956652</v>
      </c>
      <c r="AR6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6">
        <f>_xlfn.RANK.AVG(Table2[[#This Row],[1Y Return vs Nifty Z-Score]],Table2[1Y Return vs Nifty Z-Score])</f>
        <v>662</v>
      </c>
      <c r="AT646">
        <f>_xlfn.RANK.AVG(Table2[[#This Row],[6M Return vs Nifty Z-Score]],Table2[6M Return vs Nifty Z-Score])</f>
        <v>606</v>
      </c>
      <c r="AU646">
        <f>_xlfn.RANK.AVG(Table2[[#This Row],[Sharpe Ratio Z-Score]],Table2[Sharpe Ratio Z-Score])</f>
        <v>516</v>
      </c>
      <c r="AV646">
        <f>(Table2[[#This Row],[Rank 1Y]]+Table2[[#This Row],[Rank 6M]]+Table2[[#This Row],[Rank Sharpe]])/3</f>
        <v>594.66666666666663</v>
      </c>
    </row>
    <row r="647" spans="1:48" x14ac:dyDescent="0.3">
      <c r="A647" t="s">
        <v>2047</v>
      </c>
      <c r="B647" t="s">
        <v>2048</v>
      </c>
      <c r="C647" t="s">
        <v>10623</v>
      </c>
      <c r="D647" t="s">
        <v>139</v>
      </c>
      <c r="E647">
        <v>3100.5998651549999</v>
      </c>
      <c r="F647">
        <v>407.65</v>
      </c>
      <c r="G647">
        <v>-38.159947060728697</v>
      </c>
      <c r="H647">
        <f>(Table2[[#This Row],[1Y Return vs Nifty]]-AVERAGE(Table2[1Y Return vs Nifty]))/_xlfn.STDEV.P(Table2[1Y Return vs Nifty])</f>
        <v>-1.0889979916566268</v>
      </c>
      <c r="I647">
        <v>-3.5524895990860998</v>
      </c>
      <c r="J647">
        <f>(Table2[[#This Row],[1M Return vs Nifty]]-AVERAGE(Table2[1M Return vs Nifty]))/_xlfn.STDEV.P(Table2[1M Return vs Nifty])</f>
        <v>-0.53259564348318644</v>
      </c>
      <c r="K647">
        <v>-28.054288455396399</v>
      </c>
      <c r="L647">
        <f>(Table2[[#This Row],[6M Return vs Nifty]]-AVERAGE(Table2[6M Return vs Nifty]))/_xlfn.STDEV.P(Table2[6M Return vs Nifty])</f>
        <v>-1.2115761683338522</v>
      </c>
      <c r="M647">
        <v>10.6639834606734</v>
      </c>
      <c r="N647">
        <f>(Table2[[#This Row],[1W Return vs Nifty]]-AVERAGE(Table2[1W Return vs Nifty]))/_xlfn.STDEV.P(Table2[1W Return vs Nifty])</f>
        <v>1.720945622617458</v>
      </c>
      <c r="O647">
        <v>384.61</v>
      </c>
      <c r="P647">
        <v>407.729977412349</v>
      </c>
      <c r="Q647">
        <v>445.58559439097701</v>
      </c>
      <c r="R647">
        <v>73.872423136571101</v>
      </c>
      <c r="S647" s="2">
        <f>(Table2[[#This Row],[Close Price]]-Table2[[#This Row],[20D EMA]])/Table2[[#This Row],[20D EMA]]</f>
        <v>5.9904838667741253E-2</v>
      </c>
      <c r="T647" s="2">
        <f>(Table2[[#This Row],[Close Price]]-Table2[[#This Row],[50D EMA]])/Table2[[#This Row],[50D EMA]]</f>
        <v>-1.9615288740013425E-4</v>
      </c>
      <c r="U647" s="2">
        <f>(Table2[[#This Row],[Close Price]]-Table2[[#This Row],[200D EMA]])/Table2[[#This Row],[200D EMA]]</f>
        <v>-8.5136491997294284E-2</v>
      </c>
      <c r="V647">
        <v>2.0054671757720701</v>
      </c>
      <c r="W647">
        <v>405.7</v>
      </c>
      <c r="X647">
        <v>417.4</v>
      </c>
      <c r="Y647">
        <v>354</v>
      </c>
      <c r="Z647">
        <v>417.4</v>
      </c>
      <c r="AA647">
        <v>345</v>
      </c>
      <c r="AB647">
        <v>417.4</v>
      </c>
      <c r="AC647" s="2">
        <f>(Table2[[#This Row],[Close Price]]/Table2[[#This Row],[Day Low]])-1</f>
        <v>4.806507271382765E-3</v>
      </c>
      <c r="AD647" s="2">
        <f>(Table2[[#This Row],[Day High]]/Table2[[#This Row],[Close Price]])-1</f>
        <v>2.3917576352262993E-2</v>
      </c>
      <c r="AE647" s="2">
        <f>(Table2[[#This Row],[Close Price]]/Table2[[#This Row],[Current Week Low]])-1</f>
        <v>0.15155367231638417</v>
      </c>
      <c r="AF647" s="2">
        <f>(Table2[[#This Row],[Current Week High]]/Table2[[#This Row],[Close Price]])-1</f>
        <v>2.3917576352262993E-2</v>
      </c>
      <c r="AG647" s="2">
        <f>(Table2[[#This Row],[Close Price]]/Table2[[#This Row],[Current Month Low]])-1</f>
        <v>0.18159420289855066</v>
      </c>
      <c r="AH647" s="2">
        <f>(Table2[[#This Row],[Current Month High]]/Table2[[#This Row],[Close Price]])-1</f>
        <v>2.3917576352262993E-2</v>
      </c>
      <c r="AI647">
        <v>43.505458113577802</v>
      </c>
      <c r="AJ647">
        <v>18.159420289854999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-0.09</v>
      </c>
      <c r="AM647" t="s">
        <v>10655</v>
      </c>
      <c r="AN647">
        <v>10.039999999999999</v>
      </c>
      <c r="AO647" t="s">
        <v>10656</v>
      </c>
      <c r="AP647">
        <v>4.6590685414210999E-2</v>
      </c>
      <c r="AQ647">
        <f>(Table2[[#This Row],[Sharpe Ratio]]-AVERAGE(Table2[Sharpe Ratio]))/_xlfn.STDEV.P(Table2[Sharpe Ratio])</f>
        <v>-0.2283016642311361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>
        <f>_xlfn.RANK.AVG(Table2[[#This Row],[1Y Return vs Nifty Z-Score]],Table2[1Y Return vs Nifty Z-Score])</f>
        <v>690</v>
      </c>
      <c r="AT647">
        <f>_xlfn.RANK.AVG(Table2[[#This Row],[6M Return vs Nifty Z-Score]],Table2[6M Return vs Nifty Z-Score])</f>
        <v>692</v>
      </c>
      <c r="AU647">
        <f>_xlfn.RANK.AVG(Table2[[#This Row],[Sharpe Ratio Z-Score]],Table2[Sharpe Ratio Z-Score])</f>
        <v>404</v>
      </c>
      <c r="AV647">
        <f>(Table2[[#This Row],[Rank 1Y]]+Table2[[#This Row],[Rank 6M]]+Table2[[#This Row],[Rank Sharpe]])/3</f>
        <v>595.33333333333337</v>
      </c>
    </row>
    <row r="648" spans="1:48" x14ac:dyDescent="0.3">
      <c r="A648" t="s">
        <v>109</v>
      </c>
      <c r="B648" t="s">
        <v>110</v>
      </c>
      <c r="C648" t="s">
        <v>10611</v>
      </c>
      <c r="D648" t="s">
        <v>37</v>
      </c>
      <c r="E648">
        <v>259081.91209838999</v>
      </c>
      <c r="F648">
        <v>1639.9</v>
      </c>
      <c r="G648">
        <v>-16.114597661111802</v>
      </c>
      <c r="H648">
        <f>(Table2[[#This Row],[1Y Return vs Nifty]]-AVERAGE(Table2[1Y Return vs Nifty]))/_xlfn.STDEV.P(Table2[1Y Return vs Nifty])</f>
        <v>-0.74525269493440893</v>
      </c>
      <c r="I648">
        <v>-2.5519020153301</v>
      </c>
      <c r="J648">
        <f>(Table2[[#This Row],[1M Return vs Nifty]]-AVERAGE(Table2[1M Return vs Nifty]))/_xlfn.STDEV.P(Table2[1M Return vs Nifty])</f>
        <v>-0.4467672707432313</v>
      </c>
      <c r="K648">
        <v>-10.3076266236127</v>
      </c>
      <c r="L648">
        <f>(Table2[[#This Row],[6M Return vs Nifty]]-AVERAGE(Table2[6M Return vs Nifty]))/_xlfn.STDEV.P(Table2[6M Return vs Nifty])</f>
        <v>-0.60982633761323057</v>
      </c>
      <c r="M648">
        <v>4.6700855368999399</v>
      </c>
      <c r="N648">
        <f>(Table2[[#This Row],[1W Return vs Nifty]]-AVERAGE(Table2[1W Return vs Nifty]))/_xlfn.STDEV.P(Table2[1W Return vs Nifty])</f>
        <v>0.40646791568180279</v>
      </c>
      <c r="O648">
        <v>1590.12</v>
      </c>
      <c r="P648">
        <v>1590.5224742231501</v>
      </c>
      <c r="Q648">
        <v>1589.76872980699</v>
      </c>
      <c r="R648">
        <v>68.106220049906597</v>
      </c>
      <c r="S648" s="2">
        <f>(Table2[[#This Row],[Close Price]]-Table2[[#This Row],[20D EMA]])/Table2[[#This Row],[20D EMA]]</f>
        <v>3.1305813397731114E-2</v>
      </c>
      <c r="T648" s="2">
        <f>(Table2[[#This Row],[Close Price]]-Table2[[#This Row],[50D EMA]])/Table2[[#This Row],[50D EMA]]</f>
        <v>3.104484631753927E-2</v>
      </c>
      <c r="U648" s="2">
        <f>(Table2[[#This Row],[Close Price]]-Table2[[#This Row],[200D EMA]])/Table2[[#This Row],[200D EMA]]</f>
        <v>3.1533687418229955E-2</v>
      </c>
      <c r="V648">
        <v>0.86836089544098805</v>
      </c>
      <c r="W648">
        <v>1623.2</v>
      </c>
      <c r="X648">
        <v>1644.95</v>
      </c>
      <c r="Y648">
        <v>1545.05</v>
      </c>
      <c r="Z648">
        <v>1644.95</v>
      </c>
      <c r="AA648">
        <v>1523.25</v>
      </c>
      <c r="AB648">
        <v>1659</v>
      </c>
      <c r="AC648" s="2">
        <f>(Table2[[#This Row],[Close Price]]/Table2[[#This Row],[Day Low]])-1</f>
        <v>1.0288319369147425E-2</v>
      </c>
      <c r="AD648" s="2">
        <f>(Table2[[#This Row],[Day High]]/Table2[[#This Row],[Close Price]])-1</f>
        <v>3.0794560643940816E-3</v>
      </c>
      <c r="AE648" s="2">
        <f>(Table2[[#This Row],[Close Price]]/Table2[[#This Row],[Current Week Low]])-1</f>
        <v>6.1389599042102283E-2</v>
      </c>
      <c r="AF648" s="2">
        <f>(Table2[[#This Row],[Current Week High]]/Table2[[#This Row],[Close Price]])-1</f>
        <v>3.0794560643940816E-3</v>
      </c>
      <c r="AG648" s="2">
        <f>(Table2[[#This Row],[Close Price]]/Table2[[#This Row],[Current Month Low]])-1</f>
        <v>7.6579681601838256E-2</v>
      </c>
      <c r="AH648" s="2">
        <f>(Table2[[#This Row],[Current Month High]]/Table2[[#This Row],[Close Price]])-1</f>
        <v>1.1647051649490869E-2</v>
      </c>
      <c r="AI648">
        <v>6.1650100615891104</v>
      </c>
      <c r="AJ648">
        <v>15.563228920756799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-0.01</v>
      </c>
      <c r="AM648" t="s">
        <v>10655</v>
      </c>
      <c r="AN648">
        <v>4.8499999999999996</v>
      </c>
      <c r="AO648" t="s">
        <v>10656</v>
      </c>
      <c r="AP648">
        <v>-5.9721174433196002E-2</v>
      </c>
      <c r="AQ648">
        <f>(Table2[[#This Row],[Sharpe Ratio]]-AVERAGE(Table2[Sharpe Ratio]))/_xlfn.STDEV.P(Table2[Sharpe Ratio])</f>
        <v>-1.4523207392861563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588</v>
      </c>
      <c r="AT648">
        <f>_xlfn.RANK.AVG(Table2[[#This Row],[6M Return vs Nifty Z-Score]],Table2[6M Return vs Nifty Z-Score])</f>
        <v>522</v>
      </c>
      <c r="AU648">
        <f>_xlfn.RANK.AVG(Table2[[#This Row],[Sharpe Ratio Z-Score]],Table2[Sharpe Ratio Z-Score])</f>
        <v>681</v>
      </c>
      <c r="AV648">
        <f>(Table2[[#This Row],[Rank 1Y]]+Table2[[#This Row],[Rank 6M]]+Table2[[#This Row],[Rank Sharpe]])/3</f>
        <v>597</v>
      </c>
    </row>
    <row r="649" spans="1:48" x14ac:dyDescent="0.3">
      <c r="A649" t="s">
        <v>1886</v>
      </c>
      <c r="B649" t="s">
        <v>1887</v>
      </c>
      <c r="C649" t="s">
        <v>10627</v>
      </c>
      <c r="D649" t="s">
        <v>1888</v>
      </c>
      <c r="E649">
        <v>3821.6556154999998</v>
      </c>
      <c r="F649">
        <v>21.36</v>
      </c>
      <c r="G649">
        <v>-1.27429979464618</v>
      </c>
      <c r="H649">
        <f>(Table2[[#This Row],[1Y Return vs Nifty]]-AVERAGE(Table2[1Y Return vs Nifty]))/_xlfn.STDEV.P(Table2[1Y Return vs Nifty])</f>
        <v>-0.51385320558710135</v>
      </c>
      <c r="I649">
        <v>-6.6295724028652403</v>
      </c>
      <c r="J649">
        <f>(Table2[[#This Row],[1M Return vs Nifty]]-AVERAGE(Table2[1M Return vs Nifty]))/_xlfn.STDEV.P(Table2[1M Return vs Nifty])</f>
        <v>-0.79654156298288792</v>
      </c>
      <c r="K649">
        <v>-22.566257000206001</v>
      </c>
      <c r="L649">
        <f>(Table2[[#This Row],[6M Return vs Nifty]]-AVERAGE(Table2[6M Return vs Nifty]))/_xlfn.STDEV.P(Table2[6M Return vs Nifty])</f>
        <v>-1.0254892281276813</v>
      </c>
      <c r="M649">
        <v>1.0762883825799201</v>
      </c>
      <c r="N649">
        <f>(Table2[[#This Row],[1W Return vs Nifty]]-AVERAGE(Table2[1W Return vs Nifty]))/_xlfn.STDEV.P(Table2[1W Return vs Nifty])</f>
        <v>-0.38166132887304749</v>
      </c>
      <c r="O649">
        <v>21.8</v>
      </c>
      <c r="P649">
        <v>22.129721299936801</v>
      </c>
      <c r="Q649">
        <v>21.354510234124898</v>
      </c>
      <c r="R649">
        <v>49.120235346313898</v>
      </c>
      <c r="S649" s="2">
        <f>(Table2[[#This Row],[Close Price]]-Table2[[#This Row],[20D EMA]])/Table2[[#This Row],[20D EMA]]</f>
        <v>-2.0183486238532167E-2</v>
      </c>
      <c r="T649" s="2">
        <f>(Table2[[#This Row],[Close Price]]-Table2[[#This Row],[50D EMA]])/Table2[[#This Row],[50D EMA]]</f>
        <v>-3.4782241018959395E-2</v>
      </c>
      <c r="U649" s="2">
        <f>(Table2[[#This Row],[Close Price]]-Table2[[#This Row],[200D EMA]])/Table2[[#This Row],[200D EMA]]</f>
        <v>2.5707758290462803E-4</v>
      </c>
      <c r="V649">
        <v>0.66365396499611595</v>
      </c>
      <c r="W649">
        <v>21.32</v>
      </c>
      <c r="X649">
        <v>21.71</v>
      </c>
      <c r="Y649">
        <v>20.82</v>
      </c>
      <c r="Z649">
        <v>21.95</v>
      </c>
      <c r="AA649">
        <v>20.62</v>
      </c>
      <c r="AB649">
        <v>24.28</v>
      </c>
      <c r="AC649" s="2">
        <f>(Table2[[#This Row],[Close Price]]/Table2[[#This Row],[Day Low]])-1</f>
        <v>1.8761726078799779E-3</v>
      </c>
      <c r="AD649" s="2">
        <f>(Table2[[#This Row],[Day High]]/Table2[[#This Row],[Close Price]])-1</f>
        <v>1.6385767790262129E-2</v>
      </c>
      <c r="AE649" s="2">
        <f>(Table2[[#This Row],[Close Price]]/Table2[[#This Row],[Current Week Low]])-1</f>
        <v>2.5936599423631135E-2</v>
      </c>
      <c r="AF649" s="2">
        <f>(Table2[[#This Row],[Current Week High]]/Table2[[#This Row],[Close Price]])-1</f>
        <v>2.7621722846441932E-2</v>
      </c>
      <c r="AG649" s="2">
        <f>(Table2[[#This Row],[Close Price]]/Table2[[#This Row],[Current Month Low]])-1</f>
        <v>3.5887487875848612E-2</v>
      </c>
      <c r="AH649" s="2">
        <f>(Table2[[#This Row],[Current Month High]]/Table2[[#This Row],[Close Price]])-1</f>
        <v>0.13670411985018727</v>
      </c>
      <c r="AI649">
        <v>30.852059925093599</v>
      </c>
      <c r="AJ649">
        <v>31.042944785275999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-0.05</v>
      </c>
      <c r="AM649" t="s">
        <v>10655</v>
      </c>
      <c r="AN649">
        <v>0.9</v>
      </c>
      <c r="AO649" t="s">
        <v>10656</v>
      </c>
      <c r="AP649">
        <v>-4.2710179907038001E-2</v>
      </c>
      <c r="AQ649">
        <f>(Table2[[#This Row],[Sharpe Ratio]]-AVERAGE(Table2[Sharpe Ratio]))/_xlfn.STDEV.P(Table2[Sharpe Ratio])</f>
        <v>-1.2564650575629683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480</v>
      </c>
      <c r="AT649">
        <f>_xlfn.RANK.AVG(Table2[[#This Row],[6M Return vs Nifty Z-Score]],Table2[6M Return vs Nifty Z-Score])</f>
        <v>655</v>
      </c>
      <c r="AU649">
        <f>_xlfn.RANK.AVG(Table2[[#This Row],[Sharpe Ratio Z-Score]],Table2[Sharpe Ratio Z-Score])</f>
        <v>657</v>
      </c>
      <c r="AV649">
        <f>(Table2[[#This Row],[Rank 1Y]]+Table2[[#This Row],[Rank 6M]]+Table2[[#This Row],[Rank Sharpe]])/3</f>
        <v>597.33333333333337</v>
      </c>
    </row>
    <row r="650" spans="1:48" x14ac:dyDescent="0.3">
      <c r="A650" t="s">
        <v>1015</v>
      </c>
      <c r="B650" t="s">
        <v>1016</v>
      </c>
      <c r="C650" t="s">
        <v>10611</v>
      </c>
      <c r="D650" t="s">
        <v>24</v>
      </c>
      <c r="E650">
        <v>13964.797382523901</v>
      </c>
      <c r="F650">
        <v>224.34</v>
      </c>
      <c r="G650">
        <v>-30.210444849885</v>
      </c>
      <c r="H650">
        <f>(Table2[[#This Row],[1Y Return vs Nifty]]-AVERAGE(Table2[1Y Return vs Nifty]))/_xlfn.STDEV.P(Table2[1Y Return vs Nifty])</f>
        <v>-0.96504422949453206</v>
      </c>
      <c r="I650">
        <v>-6.7502711105201403</v>
      </c>
      <c r="J650">
        <f>(Table2[[#This Row],[1M Return vs Nifty]]-AVERAGE(Table2[1M Return vs Nifty]))/_xlfn.STDEV.P(Table2[1M Return vs Nifty])</f>
        <v>-0.8068948532275545</v>
      </c>
      <c r="K650">
        <v>-28.230095009710102</v>
      </c>
      <c r="L650">
        <f>(Table2[[#This Row],[6M Return vs Nifty]]-AVERAGE(Table2[6M Return vs Nifty]))/_xlfn.STDEV.P(Table2[6M Return vs Nifty])</f>
        <v>-1.2175373775629801</v>
      </c>
      <c r="M650">
        <v>9.7285422516966502</v>
      </c>
      <c r="N650">
        <f>(Table2[[#This Row],[1W Return vs Nifty]]-AVERAGE(Table2[1W Return vs Nifty]))/_xlfn.STDEV.P(Table2[1W Return vs Nifty])</f>
        <v>1.5158008852551692</v>
      </c>
      <c r="O650">
        <v>223.29</v>
      </c>
      <c r="P650">
        <v>233.94785275439099</v>
      </c>
      <c r="Q650">
        <v>240.387633696629</v>
      </c>
      <c r="R650">
        <v>66.643012557304203</v>
      </c>
      <c r="S650" s="2">
        <f>(Table2[[#This Row],[Close Price]]-Table2[[#This Row],[20D EMA]])/Table2[[#This Row],[20D EMA]]</f>
        <v>4.7024049442429636E-3</v>
      </c>
      <c r="T650" s="2">
        <f>(Table2[[#This Row],[Close Price]]-Table2[[#This Row],[50D EMA]])/Table2[[#This Row],[50D EMA]]</f>
        <v>-4.1068351947977685E-2</v>
      </c>
      <c r="U650" s="2">
        <f>(Table2[[#This Row],[Close Price]]-Table2[[#This Row],[200D EMA]])/Table2[[#This Row],[200D EMA]]</f>
        <v>-6.6757317961211038E-2</v>
      </c>
      <c r="V650">
        <v>1.3967163813564301</v>
      </c>
      <c r="W650">
        <v>223.4</v>
      </c>
      <c r="X650">
        <v>230</v>
      </c>
      <c r="Y650">
        <v>207.55</v>
      </c>
      <c r="Z650">
        <v>235.25</v>
      </c>
      <c r="AA650">
        <v>205.25</v>
      </c>
      <c r="AB650">
        <v>236.95</v>
      </c>
      <c r="AC650" s="2">
        <f>(Table2[[#This Row],[Close Price]]/Table2[[#This Row],[Day Low]])-1</f>
        <v>4.2076991942703312E-3</v>
      </c>
      <c r="AD650" s="2">
        <f>(Table2[[#This Row],[Day High]]/Table2[[#This Row],[Close Price]])-1</f>
        <v>2.5229562271552153E-2</v>
      </c>
      <c r="AE650" s="2">
        <f>(Table2[[#This Row],[Close Price]]/Table2[[#This Row],[Current Week Low]])-1</f>
        <v>8.0896169597687306E-2</v>
      </c>
      <c r="AF650" s="2">
        <f>(Table2[[#This Row],[Current Week High]]/Table2[[#This Row],[Close Price]])-1</f>
        <v>4.8631541410359302E-2</v>
      </c>
      <c r="AG650" s="2">
        <f>(Table2[[#This Row],[Close Price]]/Table2[[#This Row],[Current Month Low]])-1</f>
        <v>9.3008526187576157E-2</v>
      </c>
      <c r="AH650" s="2">
        <f>(Table2[[#This Row],[Current Month High]]/Table2[[#This Row],[Close Price]])-1</f>
        <v>5.620932513149679E-2</v>
      </c>
      <c r="AI650">
        <v>34.037621467415498</v>
      </c>
      <c r="AJ650">
        <v>9.3008526187576095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-0.08</v>
      </c>
      <c r="AM650" t="s">
        <v>10655</v>
      </c>
      <c r="AN650">
        <v>5.86</v>
      </c>
      <c r="AO650" t="s">
        <v>10656</v>
      </c>
      <c r="AP650">
        <v>3.3567111175787999E-2</v>
      </c>
      <c r="AQ650">
        <f>(Table2[[#This Row],[Sharpe Ratio]]-AVERAGE(Table2[Sharpe Ratio]))/_xlfn.STDEV.P(Table2[Sharpe Ratio])</f>
        <v>-0.37824827711238673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657</v>
      </c>
      <c r="AT650">
        <f>_xlfn.RANK.AVG(Table2[[#This Row],[6M Return vs Nifty Z-Score]],Table2[6M Return vs Nifty Z-Score])</f>
        <v>694</v>
      </c>
      <c r="AU650">
        <f>_xlfn.RANK.AVG(Table2[[#This Row],[Sharpe Ratio Z-Score]],Table2[Sharpe Ratio Z-Score])</f>
        <v>442</v>
      </c>
      <c r="AV650">
        <f>(Table2[[#This Row],[Rank 1Y]]+Table2[[#This Row],[Rank 6M]]+Table2[[#This Row],[Rank Sharpe]])/3</f>
        <v>597.66666666666663</v>
      </c>
    </row>
    <row r="651" spans="1:48" x14ac:dyDescent="0.3">
      <c r="A651" t="s">
        <v>1414</v>
      </c>
      <c r="B651" t="s">
        <v>1415</v>
      </c>
      <c r="C651" t="s">
        <v>10622</v>
      </c>
      <c r="D651" t="s">
        <v>133</v>
      </c>
      <c r="E651">
        <v>7798.64883211499</v>
      </c>
      <c r="F651">
        <v>454.3</v>
      </c>
      <c r="G651">
        <v>-32.513507592978101</v>
      </c>
      <c r="H651">
        <f>(Table2[[#This Row],[1Y Return vs Nifty]]-AVERAGE(Table2[1Y Return vs Nifty]))/_xlfn.STDEV.P(Table2[1Y Return vs Nifty])</f>
        <v>-1.0009550681772783</v>
      </c>
      <c r="I651">
        <v>-9.3020844232999895</v>
      </c>
      <c r="J651">
        <f>(Table2[[#This Row],[1M Return vs Nifty]]-AVERAGE(Table2[1M Return vs Nifty]))/_xlfn.STDEV.P(Table2[1M Return vs Nifty])</f>
        <v>-1.0257842215624082</v>
      </c>
      <c r="K651">
        <v>-25.2516799507233</v>
      </c>
      <c r="L651">
        <f>(Table2[[#This Row],[6M Return vs Nifty]]-AVERAGE(Table2[6M Return vs Nifty]))/_xlfn.STDEV.P(Table2[6M Return vs Nifty])</f>
        <v>-1.1165459474816803</v>
      </c>
      <c r="M651">
        <v>5.8693085224457402</v>
      </c>
      <c r="N651">
        <f>(Table2[[#This Row],[1W Return vs Nifty]]-AVERAGE(Table2[1W Return vs Nifty]))/_xlfn.STDEV.P(Table2[1W Return vs Nifty])</f>
        <v>0.66946069603805902</v>
      </c>
      <c r="O651">
        <v>440.59</v>
      </c>
      <c r="P651">
        <v>456.64598561065401</v>
      </c>
      <c r="Q651">
        <v>482.98366845579102</v>
      </c>
      <c r="R651">
        <v>55.646744164152402</v>
      </c>
      <c r="S651" s="2">
        <f>(Table2[[#This Row],[Close Price]]-Table2[[#This Row],[20D EMA]])/Table2[[#This Row],[20D EMA]]</f>
        <v>3.111736535100669E-2</v>
      </c>
      <c r="T651" s="2">
        <f>(Table2[[#This Row],[Close Price]]-Table2[[#This Row],[50D EMA]])/Table2[[#This Row],[50D EMA]]</f>
        <v>-5.1374274264489742E-3</v>
      </c>
      <c r="U651" s="2">
        <f>(Table2[[#This Row],[Close Price]]-Table2[[#This Row],[200D EMA]])/Table2[[#This Row],[200D EMA]]</f>
        <v>-5.9388485220420062E-2</v>
      </c>
      <c r="V651">
        <v>0.60248442395599699</v>
      </c>
      <c r="W651">
        <v>437</v>
      </c>
      <c r="X651">
        <v>462.95</v>
      </c>
      <c r="Y651">
        <v>414.2</v>
      </c>
      <c r="Z651">
        <v>462.95</v>
      </c>
      <c r="AA651">
        <v>390.6</v>
      </c>
      <c r="AB651">
        <v>505.7</v>
      </c>
      <c r="AC651" s="2">
        <f>(Table2[[#This Row],[Close Price]]/Table2[[#This Row],[Day Low]])-1</f>
        <v>3.9588100686498873E-2</v>
      </c>
      <c r="AD651" s="2">
        <f>(Table2[[#This Row],[Day High]]/Table2[[#This Row],[Close Price]])-1</f>
        <v>1.9040281752146004E-2</v>
      </c>
      <c r="AE651" s="2">
        <f>(Table2[[#This Row],[Close Price]]/Table2[[#This Row],[Current Week Low]])-1</f>
        <v>9.6813133751810776E-2</v>
      </c>
      <c r="AF651" s="2">
        <f>(Table2[[#This Row],[Current Week High]]/Table2[[#This Row],[Close Price]])-1</f>
        <v>1.9040281752146004E-2</v>
      </c>
      <c r="AG651" s="2">
        <f>(Table2[[#This Row],[Close Price]]/Table2[[#This Row],[Current Month Low]])-1</f>
        <v>0.16308243727598559</v>
      </c>
      <c r="AH651" s="2">
        <f>(Table2[[#This Row],[Current Month High]]/Table2[[#This Row],[Close Price]])-1</f>
        <v>0.11314109619194368</v>
      </c>
      <c r="AI651">
        <v>55.227823024433199</v>
      </c>
      <c r="AJ651">
        <v>17.6638176638176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-0.11</v>
      </c>
      <c r="AM651" t="s">
        <v>10655</v>
      </c>
      <c r="AN651">
        <v>6.21</v>
      </c>
      <c r="AO651" t="s">
        <v>10656</v>
      </c>
      <c r="AP651">
        <v>3.2760086459456002E-2</v>
      </c>
      <c r="AQ651">
        <f>(Table2[[#This Row],[Sharpe Ratio]]-AVERAGE(Table2[Sharpe Ratio]))/_xlfn.STDEV.P(Table2[Sharpe Ratio])</f>
        <v>-0.38753993702924899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670</v>
      </c>
      <c r="AT651">
        <f>_xlfn.RANK.AVG(Table2[[#This Row],[6M Return vs Nifty Z-Score]],Table2[6M Return vs Nifty Z-Score])</f>
        <v>678</v>
      </c>
      <c r="AU651">
        <f>_xlfn.RANK.AVG(Table2[[#This Row],[Sharpe Ratio Z-Score]],Table2[Sharpe Ratio Z-Score])</f>
        <v>447</v>
      </c>
      <c r="AV651">
        <f>(Table2[[#This Row],[Rank 1Y]]+Table2[[#This Row],[Rank 6M]]+Table2[[#This Row],[Rank Sharpe]])/3</f>
        <v>598.33333333333337</v>
      </c>
    </row>
    <row r="652" spans="1:48" x14ac:dyDescent="0.3">
      <c r="A652" t="s">
        <v>1171</v>
      </c>
      <c r="B652" t="s">
        <v>1172</v>
      </c>
      <c r="C652" t="s">
        <v>10610</v>
      </c>
      <c r="D652" t="s">
        <v>21</v>
      </c>
      <c r="E652">
        <v>10524.428215080001</v>
      </c>
      <c r="F652">
        <v>504.45</v>
      </c>
      <c r="G652">
        <v>-8.9008535279595602</v>
      </c>
      <c r="H652">
        <f>(Table2[[#This Row],[1Y Return vs Nifty]]-AVERAGE(Table2[1Y Return vs Nifty]))/_xlfn.STDEV.P(Table2[1Y Return vs Nifty])</f>
        <v>-0.63277134693764414</v>
      </c>
      <c r="I652">
        <v>-6.0974183238990003</v>
      </c>
      <c r="J652">
        <f>(Table2[[#This Row],[1M Return vs Nifty]]-AVERAGE(Table2[1M Return vs Nifty]))/_xlfn.STDEV.P(Table2[1M Return vs Nifty])</f>
        <v>-0.75089446583108099</v>
      </c>
      <c r="K652">
        <v>-13.7720665849747</v>
      </c>
      <c r="L652">
        <f>(Table2[[#This Row],[6M Return vs Nifty]]-AVERAGE(Table2[6M Return vs Nifty]))/_xlfn.STDEV.P(Table2[6M Return vs Nifty])</f>
        <v>-0.72729779112104831</v>
      </c>
      <c r="M652">
        <v>2.0526063930043299</v>
      </c>
      <c r="N652">
        <f>(Table2[[#This Row],[1W Return vs Nifty]]-AVERAGE(Table2[1W Return vs Nifty]))/_xlfn.STDEV.P(Table2[1W Return vs Nifty])</f>
        <v>-0.16755220057232276</v>
      </c>
      <c r="O652">
        <v>502.16</v>
      </c>
      <c r="P652">
        <v>505.19725650070302</v>
      </c>
      <c r="Q652">
        <v>482.58662867678498</v>
      </c>
      <c r="R652">
        <v>61.614093461539902</v>
      </c>
      <c r="S652" s="2">
        <f>(Table2[[#This Row],[Close Price]]-Table2[[#This Row],[20D EMA]])/Table2[[#This Row],[20D EMA]]</f>
        <v>4.5602995061334306E-3</v>
      </c>
      <c r="T652" s="2">
        <f>(Table2[[#This Row],[Close Price]]-Table2[[#This Row],[50D EMA]])/Table2[[#This Row],[50D EMA]]</f>
        <v>-1.4791380813881979E-3</v>
      </c>
      <c r="U652" s="2">
        <f>(Table2[[#This Row],[Close Price]]-Table2[[#This Row],[200D EMA]])/Table2[[#This Row],[200D EMA]]</f>
        <v>4.5304552642004753E-2</v>
      </c>
      <c r="V652">
        <v>1.08665854680367</v>
      </c>
      <c r="W652">
        <v>502.5</v>
      </c>
      <c r="X652">
        <v>515</v>
      </c>
      <c r="Y652">
        <v>493.2</v>
      </c>
      <c r="Z652">
        <v>527.5</v>
      </c>
      <c r="AA652">
        <v>470</v>
      </c>
      <c r="AB652">
        <v>527.5</v>
      </c>
      <c r="AC652" s="2">
        <f>(Table2[[#This Row],[Close Price]]/Table2[[#This Row],[Day Low]])-1</f>
        <v>3.8805970149253799E-3</v>
      </c>
      <c r="AD652" s="2">
        <f>(Table2[[#This Row],[Day High]]/Table2[[#This Row],[Close Price]])-1</f>
        <v>2.0913866587372487E-2</v>
      </c>
      <c r="AE652" s="2">
        <f>(Table2[[#This Row],[Close Price]]/Table2[[#This Row],[Current Week Low]])-1</f>
        <v>2.2810218978102093E-2</v>
      </c>
      <c r="AF652" s="2">
        <f>(Table2[[#This Row],[Current Week High]]/Table2[[#This Row],[Close Price]])-1</f>
        <v>4.5693329368619251E-2</v>
      </c>
      <c r="AG652" s="2">
        <f>(Table2[[#This Row],[Close Price]]/Table2[[#This Row],[Current Month Low]])-1</f>
        <v>7.3297872340425618E-2</v>
      </c>
      <c r="AH652" s="2">
        <f>(Table2[[#This Row],[Current Month High]]/Table2[[#This Row],[Close Price]])-1</f>
        <v>4.5693329368619251E-2</v>
      </c>
      <c r="AI652">
        <v>13.9855287937357</v>
      </c>
      <c r="AJ652">
        <v>28.4077892325314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0</v>
      </c>
      <c r="AM652">
        <v>0</v>
      </c>
      <c r="AN652">
        <v>3.98</v>
      </c>
      <c r="AO652" t="s">
        <v>10656</v>
      </c>
      <c r="AP652">
        <v>-7.4917332937996003E-2</v>
      </c>
      <c r="AQ652">
        <f>(Table2[[#This Row],[Sharpe Ratio]]-AVERAGE(Table2[Sharpe Ratio]))/_xlfn.STDEV.P(Table2[Sharpe Ratio])</f>
        <v>-1.6272813495523351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539</v>
      </c>
      <c r="AT652">
        <f>_xlfn.RANK.AVG(Table2[[#This Row],[6M Return vs Nifty Z-Score]],Table2[6M Return vs Nifty Z-Score])</f>
        <v>558</v>
      </c>
      <c r="AU652">
        <f>_xlfn.RANK.AVG(Table2[[#This Row],[Sharpe Ratio Z-Score]],Table2[Sharpe Ratio Z-Score])</f>
        <v>700</v>
      </c>
      <c r="AV652">
        <f>(Table2[[#This Row],[Rank 1Y]]+Table2[[#This Row],[Rank 6M]]+Table2[[#This Row],[Rank Sharpe]])/3</f>
        <v>599</v>
      </c>
    </row>
    <row r="653" spans="1:48" x14ac:dyDescent="0.3">
      <c r="A653" t="s">
        <v>1341</v>
      </c>
      <c r="B653" t="s">
        <v>1342</v>
      </c>
      <c r="C653" t="s">
        <v>10627</v>
      </c>
      <c r="D653" t="s">
        <v>612</v>
      </c>
      <c r="E653">
        <v>8522.0843553600007</v>
      </c>
      <c r="F653">
        <v>48.63</v>
      </c>
      <c r="G653">
        <v>-24.3067026897156</v>
      </c>
      <c r="H653">
        <f>(Table2[[#This Row],[1Y Return vs Nifty]]-AVERAGE(Table2[1Y Return vs Nifty]))/_xlfn.STDEV.P(Table2[1Y Return vs Nifty])</f>
        <v>-0.87298927659575132</v>
      </c>
      <c r="I653">
        <v>18.841042591827399</v>
      </c>
      <c r="J653">
        <f>(Table2[[#This Row],[1M Return vs Nifty]]-AVERAGE(Table2[1M Return vs Nifty]))/_xlfn.STDEV.P(Table2[1M Return vs Nifty])</f>
        <v>1.388276111322237</v>
      </c>
      <c r="K653">
        <v>-38.014380697382798</v>
      </c>
      <c r="L653">
        <f>(Table2[[#This Row],[6M Return vs Nifty]]-AVERAGE(Table2[6M Return vs Nifty]))/_xlfn.STDEV.P(Table2[6M Return vs Nifty])</f>
        <v>-1.5493007430954533</v>
      </c>
      <c r="M653">
        <v>6.0076244039272702</v>
      </c>
      <c r="N653">
        <f>(Table2[[#This Row],[1W Return vs Nifty]]-AVERAGE(Table2[1W Return vs Nifty]))/_xlfn.STDEV.P(Table2[1W Return vs Nifty])</f>
        <v>0.6997937355784063</v>
      </c>
      <c r="O653">
        <v>46.56</v>
      </c>
      <c r="P653">
        <v>45.337612535572703</v>
      </c>
      <c r="Q653">
        <v>46.363158001091001</v>
      </c>
      <c r="R653">
        <v>74.170612819543706</v>
      </c>
      <c r="S653" s="2">
        <f>(Table2[[#This Row],[Close Price]]-Table2[[#This Row],[20D EMA]])/Table2[[#This Row],[20D EMA]]</f>
        <v>4.445876288659794E-2</v>
      </c>
      <c r="T653" s="2">
        <f>(Table2[[#This Row],[Close Price]]-Table2[[#This Row],[50D EMA]])/Table2[[#This Row],[50D EMA]]</f>
        <v>7.2619339226211652E-2</v>
      </c>
      <c r="U653" s="2">
        <f>(Table2[[#This Row],[Close Price]]-Table2[[#This Row],[200D EMA]])/Table2[[#This Row],[200D EMA]]</f>
        <v>4.8893175026076929E-2</v>
      </c>
      <c r="V653">
        <v>1.51923125440328</v>
      </c>
      <c r="W653">
        <v>48.5</v>
      </c>
      <c r="X653">
        <v>50.18</v>
      </c>
      <c r="Y653">
        <v>45.91</v>
      </c>
      <c r="Z653">
        <v>51</v>
      </c>
      <c r="AA653">
        <v>42.5</v>
      </c>
      <c r="AB653">
        <v>51</v>
      </c>
      <c r="AC653" s="2">
        <f>(Table2[[#This Row],[Close Price]]/Table2[[#This Row],[Day Low]])-1</f>
        <v>2.6804123711341443E-3</v>
      </c>
      <c r="AD653" s="2">
        <f>(Table2[[#This Row],[Day High]]/Table2[[#This Row],[Close Price]])-1</f>
        <v>3.1873329220645674E-2</v>
      </c>
      <c r="AE653" s="2">
        <f>(Table2[[#This Row],[Close Price]]/Table2[[#This Row],[Current Week Low]])-1</f>
        <v>5.9246351557395105E-2</v>
      </c>
      <c r="AF653" s="2">
        <f>(Table2[[#This Row],[Current Week High]]/Table2[[#This Row],[Close Price]])-1</f>
        <v>4.8735348550277502E-2</v>
      </c>
      <c r="AG653" s="2">
        <f>(Table2[[#This Row],[Close Price]]/Table2[[#This Row],[Current Month Low]])-1</f>
        <v>0.14423529411764702</v>
      </c>
      <c r="AH653" s="2">
        <f>(Table2[[#This Row],[Current Month High]]/Table2[[#This Row],[Close Price]])-1</f>
        <v>4.8735348550277502E-2</v>
      </c>
      <c r="AI653">
        <v>41.270820481184401</v>
      </c>
      <c r="AJ653">
        <v>25.8214747736093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0.04</v>
      </c>
      <c r="AM653" t="s">
        <v>10656</v>
      </c>
      <c r="AN653">
        <v>11.97</v>
      </c>
      <c r="AO653" t="s">
        <v>10656</v>
      </c>
      <c r="AP653">
        <v>3.2875764680184001E-2</v>
      </c>
      <c r="AQ653">
        <f>(Table2[[#This Row],[Sharpe Ratio]]-AVERAGE(Table2[Sharpe Ratio]))/_xlfn.STDEV.P(Table2[Sharpe Ratio])</f>
        <v>-0.3862080785805046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627</v>
      </c>
      <c r="AT653">
        <f>_xlfn.RANK.AVG(Table2[[#This Row],[6M Return vs Nifty Z-Score]],Table2[6M Return vs Nifty Z-Score])</f>
        <v>724</v>
      </c>
      <c r="AU653">
        <f>_xlfn.RANK.AVG(Table2[[#This Row],[Sharpe Ratio Z-Score]],Table2[Sharpe Ratio Z-Score])</f>
        <v>446</v>
      </c>
      <c r="AV653">
        <f>(Table2[[#This Row],[Rank 1Y]]+Table2[[#This Row],[Rank 6M]]+Table2[[#This Row],[Rank Sharpe]])/3</f>
        <v>599</v>
      </c>
    </row>
    <row r="654" spans="1:48" x14ac:dyDescent="0.3">
      <c r="A654" t="s">
        <v>1623</v>
      </c>
      <c r="B654" t="s">
        <v>1624</v>
      </c>
      <c r="C654" t="s">
        <v>10611</v>
      </c>
      <c r="D654" t="s">
        <v>408</v>
      </c>
      <c r="E654">
        <v>5589.3137491349999</v>
      </c>
      <c r="F654">
        <v>50.26</v>
      </c>
      <c r="G654">
        <v>-22.187392674806599</v>
      </c>
      <c r="H654">
        <f>(Table2[[#This Row],[1Y Return vs Nifty]]-AVERAGE(Table2[1Y Return vs Nifty]))/_xlfn.STDEV.P(Table2[1Y Return vs Nifty])</f>
        <v>-0.83994362888495</v>
      </c>
      <c r="I654">
        <v>0.134308194149688</v>
      </c>
      <c r="J654">
        <f>(Table2[[#This Row],[1M Return vs Nifty]]-AVERAGE(Table2[1M Return vs Nifty]))/_xlfn.STDEV.P(Table2[1M Return vs Nifty])</f>
        <v>-0.21634960930108618</v>
      </c>
      <c r="K654">
        <v>-19.616405395981602</v>
      </c>
      <c r="L654">
        <f>(Table2[[#This Row],[6M Return vs Nifty]]-AVERAGE(Table2[6M Return vs Nifty]))/_xlfn.STDEV.P(Table2[6M Return vs Nifty])</f>
        <v>-0.92546632126674766</v>
      </c>
      <c r="M654">
        <v>3.5313219658351702</v>
      </c>
      <c r="N654">
        <f>(Table2[[#This Row],[1W Return vs Nifty]]-AVERAGE(Table2[1W Return vs Nifty]))/_xlfn.STDEV.P(Table2[1W Return vs Nifty])</f>
        <v>0.15673404522364262</v>
      </c>
      <c r="O654">
        <v>49.42</v>
      </c>
      <c r="P654">
        <v>50.284032013317898</v>
      </c>
      <c r="Q654">
        <v>51.742869188026297</v>
      </c>
      <c r="R654">
        <v>72.784688033403199</v>
      </c>
      <c r="S654" s="2">
        <f>(Table2[[#This Row],[Close Price]]-Table2[[#This Row],[20D EMA]])/Table2[[#This Row],[20D EMA]]</f>
        <v>1.6997167138810124E-2</v>
      </c>
      <c r="T654" s="2">
        <f>(Table2[[#This Row],[Close Price]]-Table2[[#This Row],[50D EMA]])/Table2[[#This Row],[50D EMA]]</f>
        <v>-4.7792534440226997E-4</v>
      </c>
      <c r="U654" s="2">
        <f>(Table2[[#This Row],[Close Price]]-Table2[[#This Row],[200D EMA]])/Table2[[#This Row],[200D EMA]]</f>
        <v>-2.8658426007219694E-2</v>
      </c>
      <c r="V654">
        <v>0.54823929811680305</v>
      </c>
      <c r="W654">
        <v>50.16</v>
      </c>
      <c r="X654">
        <v>51.04</v>
      </c>
      <c r="Y654">
        <v>48.14</v>
      </c>
      <c r="Z654">
        <v>51.36</v>
      </c>
      <c r="AA654">
        <v>47.75</v>
      </c>
      <c r="AB654">
        <v>51.36</v>
      </c>
      <c r="AC654" s="2">
        <f>(Table2[[#This Row],[Close Price]]/Table2[[#This Row],[Day Low]])-1</f>
        <v>1.9936204146731029E-3</v>
      </c>
      <c r="AD654" s="2">
        <f>(Table2[[#This Row],[Day High]]/Table2[[#This Row],[Close Price]])-1</f>
        <v>1.5519299641862272E-2</v>
      </c>
      <c r="AE654" s="2">
        <f>(Table2[[#This Row],[Close Price]]/Table2[[#This Row],[Current Week Low]])-1</f>
        <v>4.4038221852928938E-2</v>
      </c>
      <c r="AF654" s="2">
        <f>(Table2[[#This Row],[Current Week High]]/Table2[[#This Row],[Close Price]])-1</f>
        <v>2.1886191802626298E-2</v>
      </c>
      <c r="AG654" s="2">
        <f>(Table2[[#This Row],[Close Price]]/Table2[[#This Row],[Current Month Low]])-1</f>
        <v>5.2565445026177882E-2</v>
      </c>
      <c r="AH654" s="2">
        <f>(Table2[[#This Row],[Current Month High]]/Table2[[#This Row],[Close Price]])-1</f>
        <v>2.1886191802626298E-2</v>
      </c>
      <c r="AI654">
        <v>35.893354556307202</v>
      </c>
      <c r="AJ654">
        <v>12.0624303232998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-0.06</v>
      </c>
      <c r="AM654" t="s">
        <v>10655</v>
      </c>
      <c r="AN654">
        <v>4.91</v>
      </c>
      <c r="AO654" t="s">
        <v>10656</v>
      </c>
      <c r="AQ654">
        <f>(Table2[[#This Row],[Sharpe Ratio]]-AVERAGE(Table2[Sharpe Ratio]))/_xlfn.STDEV.P(Table2[Sharpe Ratio])</f>
        <v>-0.76472241492382476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614</v>
      </c>
      <c r="AT654">
        <f>_xlfn.RANK.AVG(Table2[[#This Row],[6M Return vs Nifty Z-Score]],Table2[6M Return vs Nifty Z-Score])</f>
        <v>627</v>
      </c>
      <c r="AU654">
        <f>_xlfn.RANK.AVG(Table2[[#This Row],[Sharpe Ratio Z-Score]],Table2[Sharpe Ratio Z-Score])</f>
        <v>557.5</v>
      </c>
      <c r="AV654">
        <f>(Table2[[#This Row],[Rank 1Y]]+Table2[[#This Row],[Rank 6M]]+Table2[[#This Row],[Rank Sharpe]])/3</f>
        <v>599.5</v>
      </c>
    </row>
    <row r="655" spans="1:48" x14ac:dyDescent="0.3">
      <c r="A655" t="s">
        <v>1191</v>
      </c>
      <c r="B655" t="s">
        <v>1192</v>
      </c>
      <c r="C655" t="s">
        <v>10611</v>
      </c>
      <c r="D655" t="s">
        <v>545</v>
      </c>
      <c r="E655">
        <v>10233.900296420999</v>
      </c>
      <c r="F655">
        <v>170.5</v>
      </c>
      <c r="G655">
        <v>-2.6483551599179602</v>
      </c>
      <c r="H655">
        <f>(Table2[[#This Row],[1Y Return vs Nifty]]-AVERAGE(Table2[1Y Return vs Nifty]))/_xlfn.STDEV.P(Table2[1Y Return vs Nifty])</f>
        <v>-0.53527836246197091</v>
      </c>
      <c r="I655">
        <v>3.7434242129603099</v>
      </c>
      <c r="J655">
        <f>(Table2[[#This Row],[1M Return vs Nifty]]-AVERAGE(Table2[1M Return vs Nifty]))/_xlfn.STDEV.P(Table2[1M Return vs Nifty])</f>
        <v>9.3233039887331948E-2</v>
      </c>
      <c r="K655">
        <v>-29.384910999580701</v>
      </c>
      <c r="L655">
        <f>(Table2[[#This Row],[6M Return vs Nifty]]-AVERAGE(Table2[6M Return vs Nifty]))/_xlfn.STDEV.P(Table2[6M Return vs Nifty])</f>
        <v>-1.2566946192462323</v>
      </c>
      <c r="M655">
        <v>12.812199917281699</v>
      </c>
      <c r="N655">
        <f>(Table2[[#This Row],[1W Return vs Nifty]]-AVERAGE(Table2[1W Return vs Nifty]))/_xlfn.STDEV.P(Table2[1W Return vs Nifty])</f>
        <v>2.1920551873439464</v>
      </c>
      <c r="O655">
        <v>165.44</v>
      </c>
      <c r="P655">
        <v>166.06330581278701</v>
      </c>
      <c r="Q655">
        <v>165.12475991237699</v>
      </c>
      <c r="R655">
        <v>73.305275933048407</v>
      </c>
      <c r="S655" s="2">
        <f>(Table2[[#This Row],[Close Price]]-Table2[[#This Row],[20D EMA]])/Table2[[#This Row],[20D EMA]]</f>
        <v>3.0585106382978736E-2</v>
      </c>
      <c r="T655" s="2">
        <f>(Table2[[#This Row],[Close Price]]-Table2[[#This Row],[50D EMA]])/Table2[[#This Row],[50D EMA]]</f>
        <v>2.6716884657317017E-2</v>
      </c>
      <c r="U655" s="2">
        <f>(Table2[[#This Row],[Close Price]]-Table2[[#This Row],[200D EMA]])/Table2[[#This Row],[200D EMA]]</f>
        <v>3.2552598958965145E-2</v>
      </c>
      <c r="V655">
        <v>1.12620083921583</v>
      </c>
      <c r="W655">
        <v>169.55</v>
      </c>
      <c r="X655">
        <v>177.3</v>
      </c>
      <c r="Y655">
        <v>153.80000000000001</v>
      </c>
      <c r="Z655">
        <v>179.3</v>
      </c>
      <c r="AA655">
        <v>152.01</v>
      </c>
      <c r="AB655">
        <v>179.3</v>
      </c>
      <c r="AC655" s="2">
        <f>(Table2[[#This Row],[Close Price]]/Table2[[#This Row],[Day Low]])-1</f>
        <v>5.6030669419049328E-3</v>
      </c>
      <c r="AD655" s="2">
        <f>(Table2[[#This Row],[Day High]]/Table2[[#This Row],[Close Price]])-1</f>
        <v>3.9882697947214218E-2</v>
      </c>
      <c r="AE655" s="2">
        <f>(Table2[[#This Row],[Close Price]]/Table2[[#This Row],[Current Week Low]])-1</f>
        <v>0.10858257477243161</v>
      </c>
      <c r="AF655" s="2">
        <f>(Table2[[#This Row],[Current Week High]]/Table2[[#This Row],[Close Price]])-1</f>
        <v>5.1612903225806583E-2</v>
      </c>
      <c r="AG655" s="2">
        <f>(Table2[[#This Row],[Close Price]]/Table2[[#This Row],[Current Month Low]])-1</f>
        <v>0.12163673442536682</v>
      </c>
      <c r="AH655" s="2">
        <f>(Table2[[#This Row],[Current Month High]]/Table2[[#This Row],[Close Price]])-1</f>
        <v>5.1612903225806583E-2</v>
      </c>
      <c r="AI655">
        <v>22.755060573110601</v>
      </c>
      <c r="AJ655">
        <v>29.510064565134801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0.05</v>
      </c>
      <c r="AM655" t="s">
        <v>10656</v>
      </c>
      <c r="AN655">
        <v>10.07</v>
      </c>
      <c r="AO655" t="s">
        <v>10656</v>
      </c>
      <c r="AP655">
        <v>-1.7805808956353999E-2</v>
      </c>
      <c r="AQ655">
        <f>(Table2[[#This Row],[Sharpe Ratio]]-AVERAGE(Table2[Sharpe Ratio]))/_xlfn.STDEV.P(Table2[Sharpe Ratio])</f>
        <v>-0.96972917372425793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490</v>
      </c>
      <c r="AT655">
        <f>_xlfn.RANK.AVG(Table2[[#This Row],[6M Return vs Nifty Z-Score]],Table2[6M Return vs Nifty Z-Score])</f>
        <v>701</v>
      </c>
      <c r="AU655">
        <f>_xlfn.RANK.AVG(Table2[[#This Row],[Sharpe Ratio Z-Score]],Table2[Sharpe Ratio Z-Score])</f>
        <v>609</v>
      </c>
      <c r="AV655">
        <f>(Table2[[#This Row],[Rank 1Y]]+Table2[[#This Row],[Rank 6M]]+Table2[[#This Row],[Rank Sharpe]])/3</f>
        <v>600</v>
      </c>
    </row>
    <row r="656" spans="1:48" x14ac:dyDescent="0.3">
      <c r="A656" t="s">
        <v>96</v>
      </c>
      <c r="B656" t="s">
        <v>97</v>
      </c>
      <c r="C656" t="s">
        <v>10621</v>
      </c>
      <c r="D656" t="s">
        <v>98</v>
      </c>
      <c r="E656">
        <v>305489.33575734001</v>
      </c>
      <c r="F656">
        <v>3154.65</v>
      </c>
      <c r="G656">
        <v>-28.111373616480002</v>
      </c>
      <c r="H656">
        <f>(Table2[[#This Row],[1Y Return vs Nifty]]-AVERAGE(Table2[1Y Return vs Nifty]))/_xlfn.STDEV.P(Table2[1Y Return vs Nifty])</f>
        <v>-0.93231415790943795</v>
      </c>
      <c r="I656">
        <v>7.1926110261709297</v>
      </c>
      <c r="J656">
        <f>(Table2[[#This Row],[1M Return vs Nifty]]-AVERAGE(Table2[1M Return vs Nifty]))/_xlfn.STDEV.P(Table2[1M Return vs Nifty])</f>
        <v>0.38909728631612805</v>
      </c>
      <c r="K656">
        <v>-6.1022675598901603</v>
      </c>
      <c r="L656">
        <f>(Table2[[#This Row],[6M Return vs Nifty]]-AVERAGE(Table2[6M Return vs Nifty]))/_xlfn.STDEV.P(Table2[6M Return vs Nifty])</f>
        <v>-0.46723196529120375</v>
      </c>
      <c r="M656">
        <v>4.0192264263843098</v>
      </c>
      <c r="N656">
        <f>(Table2[[#This Row],[1W Return vs Nifty]]-AVERAGE(Table2[1W Return vs Nifty]))/_xlfn.STDEV.P(Table2[1W Return vs Nifty])</f>
        <v>0.26373278705449371</v>
      </c>
      <c r="O656">
        <v>3067.95</v>
      </c>
      <c r="P656">
        <v>3004.2623107003201</v>
      </c>
      <c r="Q656">
        <v>2996.3463599626598</v>
      </c>
      <c r="R656">
        <v>78.165104690506297</v>
      </c>
      <c r="S656" s="2">
        <f>(Table2[[#This Row],[Close Price]]-Table2[[#This Row],[20D EMA]])/Table2[[#This Row],[20D EMA]]</f>
        <v>2.825991297120236E-2</v>
      </c>
      <c r="T656" s="2">
        <f>(Table2[[#This Row],[Close Price]]-Table2[[#This Row],[50D EMA]])/Table2[[#This Row],[50D EMA]]</f>
        <v>5.0058108695782727E-2</v>
      </c>
      <c r="U656" s="2">
        <f>(Table2[[#This Row],[Close Price]]-Table2[[#This Row],[200D EMA]])/Table2[[#This Row],[200D EMA]]</f>
        <v>5.2832223321242829E-2</v>
      </c>
      <c r="V656">
        <v>0.66786423878221002</v>
      </c>
      <c r="W656">
        <v>3148.75</v>
      </c>
      <c r="X656">
        <v>3198.6</v>
      </c>
      <c r="Y656">
        <v>3038.35</v>
      </c>
      <c r="Z656">
        <v>3198.65</v>
      </c>
      <c r="AA656">
        <v>2966</v>
      </c>
      <c r="AB656">
        <v>3198.65</v>
      </c>
      <c r="AC656" s="2">
        <f>(Table2[[#This Row],[Close Price]]/Table2[[#This Row],[Day Low]])-1</f>
        <v>1.8737594283446679E-3</v>
      </c>
      <c r="AD656" s="2">
        <f>(Table2[[#This Row],[Day High]]/Table2[[#This Row],[Close Price]])-1</f>
        <v>1.3931814939850629E-2</v>
      </c>
      <c r="AE656" s="2">
        <f>(Table2[[#This Row],[Close Price]]/Table2[[#This Row],[Current Week Low]])-1</f>
        <v>3.8277354485164672E-2</v>
      </c>
      <c r="AF656" s="2">
        <f>(Table2[[#This Row],[Current Week High]]/Table2[[#This Row],[Close Price]])-1</f>
        <v>1.3947664558667361E-2</v>
      </c>
      <c r="AG656" s="2">
        <f>(Table2[[#This Row],[Close Price]]/Table2[[#This Row],[Current Month Low]])-1</f>
        <v>6.3604180714767367E-2</v>
      </c>
      <c r="AH656" s="2">
        <f>(Table2[[#This Row],[Current Month High]]/Table2[[#This Row],[Close Price]])-1</f>
        <v>1.3947664558667361E-2</v>
      </c>
      <c r="AI656">
        <v>8.5049054570237601</v>
      </c>
      <c r="AJ656">
        <v>18.147260402232099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-0.02</v>
      </c>
      <c r="AM656" t="s">
        <v>10655</v>
      </c>
      <c r="AN656">
        <v>1.71</v>
      </c>
      <c r="AO656" t="s">
        <v>10656</v>
      </c>
      <c r="AP656">
        <v>-5.3853582801855003E-2</v>
      </c>
      <c r="AQ656">
        <f>(Table2[[#This Row],[Sharpe Ratio]]-AVERAGE(Table2[Sharpe Ratio]))/_xlfn.STDEV.P(Table2[Sharpe Ratio])</f>
        <v>-1.3847643623052324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-2.1314804121352524</v>
      </c>
      <c r="AS656">
        <f>_xlfn.RANK.AVG(Table2[[#This Row],[1Y Return vs Nifty Z-Score]],Table2[1Y Return vs Nifty Z-Score])</f>
        <v>647</v>
      </c>
      <c r="AT656">
        <f>_xlfn.RANK.AVG(Table2[[#This Row],[6M Return vs Nifty Z-Score]],Table2[6M Return vs Nifty Z-Score])</f>
        <v>480</v>
      </c>
      <c r="AU656">
        <f>_xlfn.RANK.AVG(Table2[[#This Row],[Sharpe Ratio Z-Score]],Table2[Sharpe Ratio Z-Score])</f>
        <v>674</v>
      </c>
      <c r="AV656">
        <f>(Table2[[#This Row],[Rank 1Y]]+Table2[[#This Row],[Rank 6M]]+Table2[[#This Row],[Rank Sharpe]])/3</f>
        <v>600.33333333333337</v>
      </c>
    </row>
    <row r="657" spans="1:48" x14ac:dyDescent="0.3">
      <c r="A657" t="s">
        <v>1412</v>
      </c>
      <c r="B657" t="s">
        <v>1413</v>
      </c>
      <c r="C657" t="s">
        <v>10624</v>
      </c>
      <c r="D657" t="s">
        <v>571</v>
      </c>
      <c r="E657">
        <v>7826.7612848999997</v>
      </c>
      <c r="F657">
        <v>280.10000000000002</v>
      </c>
      <c r="G657">
        <v>-18.485335164984701</v>
      </c>
      <c r="H657">
        <f>(Table2[[#This Row],[1Y Return vs Nifty]]-AVERAGE(Table2[1Y Return vs Nifty]))/_xlfn.STDEV.P(Table2[1Y Return vs Nifty])</f>
        <v>-0.78221876210563024</v>
      </c>
      <c r="I657">
        <v>9.0117877103416397</v>
      </c>
      <c r="J657">
        <f>(Table2[[#This Row],[1M Return vs Nifty]]-AVERAGE(Table2[1M Return vs Nifty]))/_xlfn.STDEV.P(Table2[1M Return vs Nifty])</f>
        <v>0.54514257117038645</v>
      </c>
      <c r="K657">
        <v>-7.5675712657528704</v>
      </c>
      <c r="L657">
        <f>(Table2[[#This Row],[6M Return vs Nifty]]-AVERAGE(Table2[6M Return vs Nifty]))/_xlfn.STDEV.P(Table2[6M Return vs Nifty])</f>
        <v>-0.51691715483924638</v>
      </c>
      <c r="M657">
        <v>3.8212360041966802</v>
      </c>
      <c r="N657">
        <f>(Table2[[#This Row],[1W Return vs Nifty]]-AVERAGE(Table2[1W Return vs Nifty]))/_xlfn.STDEV.P(Table2[1W Return vs Nifty])</f>
        <v>0.22031296251591123</v>
      </c>
      <c r="O657">
        <v>268.32</v>
      </c>
      <c r="P657">
        <v>262.37282068375299</v>
      </c>
      <c r="Q657">
        <v>261.26357273943103</v>
      </c>
      <c r="R657">
        <v>69.941457382909803</v>
      </c>
      <c r="S657" s="2">
        <f>(Table2[[#This Row],[Close Price]]-Table2[[#This Row],[20D EMA]])/Table2[[#This Row],[20D EMA]]</f>
        <v>4.3902802623732966E-2</v>
      </c>
      <c r="T657" s="2">
        <f>(Table2[[#This Row],[Close Price]]-Table2[[#This Row],[50D EMA]])/Table2[[#This Row],[50D EMA]]</f>
        <v>6.7564846351269789E-2</v>
      </c>
      <c r="U657" s="2">
        <f>(Table2[[#This Row],[Close Price]]-Table2[[#This Row],[200D EMA]])/Table2[[#This Row],[200D EMA]]</f>
        <v>7.2097411296428007E-2</v>
      </c>
      <c r="V657">
        <v>1.84087406608698</v>
      </c>
      <c r="W657">
        <v>278.14999999999998</v>
      </c>
      <c r="X657">
        <v>285</v>
      </c>
      <c r="Y657">
        <v>270.3</v>
      </c>
      <c r="Z657">
        <v>286.89999999999998</v>
      </c>
      <c r="AA657">
        <v>240.05</v>
      </c>
      <c r="AB657">
        <v>287.89999999999998</v>
      </c>
      <c r="AC657" s="2">
        <f>(Table2[[#This Row],[Close Price]]/Table2[[#This Row],[Day Low]])-1</f>
        <v>7.0106057882439732E-3</v>
      </c>
      <c r="AD657" s="2">
        <f>(Table2[[#This Row],[Day High]]/Table2[[#This Row],[Close Price]])-1</f>
        <v>1.749375223134586E-2</v>
      </c>
      <c r="AE657" s="2">
        <f>(Table2[[#This Row],[Close Price]]/Table2[[#This Row],[Current Week Low]])-1</f>
        <v>3.6256011838697866E-2</v>
      </c>
      <c r="AF657" s="2">
        <f>(Table2[[#This Row],[Current Week High]]/Table2[[#This Row],[Close Price]])-1</f>
        <v>2.4277043912888097E-2</v>
      </c>
      <c r="AG657" s="2">
        <f>(Table2[[#This Row],[Close Price]]/Table2[[#This Row],[Current Month Low]])-1</f>
        <v>0.16684024161632993</v>
      </c>
      <c r="AH657" s="2">
        <f>(Table2[[#This Row],[Current Month High]]/Table2[[#This Row],[Close Price]])-1</f>
        <v>2.7847197429489379E-2</v>
      </c>
      <c r="AI657">
        <v>14.5840771153159</v>
      </c>
      <c r="AJ657">
        <v>27.318181818181799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0.1</v>
      </c>
      <c r="AM657" t="s">
        <v>10656</v>
      </c>
      <c r="AN657">
        <v>12.88</v>
      </c>
      <c r="AO657" t="s">
        <v>10656</v>
      </c>
      <c r="AP657">
        <v>-8.0349783229888005E-2</v>
      </c>
      <c r="AQ657">
        <f>(Table2[[#This Row],[Sharpe Ratio]]-AVERAGE(Table2[Sharpe Ratio]))/_xlfn.STDEV.P(Table2[Sharpe Ratio])</f>
        <v>-1.689827737049536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-2.2235081203081153</v>
      </c>
      <c r="AS657">
        <f>_xlfn.RANK.AVG(Table2[[#This Row],[1Y Return vs Nifty Z-Score]],Table2[1Y Return vs Nifty Z-Score])</f>
        <v>600</v>
      </c>
      <c r="AT657">
        <f>_xlfn.RANK.AVG(Table2[[#This Row],[6M Return vs Nifty Z-Score]],Table2[6M Return vs Nifty Z-Score])</f>
        <v>501</v>
      </c>
      <c r="AU657">
        <f>_xlfn.RANK.AVG(Table2[[#This Row],[Sharpe Ratio Z-Score]],Table2[Sharpe Ratio Z-Score])</f>
        <v>705</v>
      </c>
      <c r="AV657">
        <f>(Table2[[#This Row],[Rank 1Y]]+Table2[[#This Row],[Rank 6M]]+Table2[[#This Row],[Rank Sharpe]])/3</f>
        <v>602</v>
      </c>
    </row>
    <row r="658" spans="1:48" x14ac:dyDescent="0.3">
      <c r="A658" t="s">
        <v>879</v>
      </c>
      <c r="B658" t="s">
        <v>880</v>
      </c>
      <c r="C658" t="s">
        <v>10619</v>
      </c>
      <c r="D658" t="s">
        <v>130</v>
      </c>
      <c r="E658">
        <v>17469.613134539999</v>
      </c>
      <c r="F658">
        <v>2896.65</v>
      </c>
      <c r="G658">
        <v>-34.580332764816603</v>
      </c>
      <c r="H658">
        <f>(Table2[[#This Row],[1Y Return vs Nifty]]-AVERAGE(Table2[1Y Return vs Nifty]))/_xlfn.STDEV.P(Table2[1Y Return vs Nifty])</f>
        <v>-1.0331823383868819</v>
      </c>
      <c r="I658">
        <v>0.52420942655943004</v>
      </c>
      <c r="J658">
        <f>(Table2[[#This Row],[1M Return vs Nifty]]-AVERAGE(Table2[1M Return vs Nifty]))/_xlfn.STDEV.P(Table2[1M Return vs Nifty])</f>
        <v>-0.18290467269552491</v>
      </c>
      <c r="K658">
        <v>-3.3018838546858098</v>
      </c>
      <c r="L658">
        <f>(Table2[[#This Row],[6M Return vs Nifty]]-AVERAGE(Table2[6M Return vs Nifty]))/_xlfn.STDEV.P(Table2[6M Return vs Nifty])</f>
        <v>-0.37227718244063468</v>
      </c>
      <c r="M658">
        <v>5.8752479082725904</v>
      </c>
      <c r="N658">
        <f>(Table2[[#This Row],[1W Return vs Nifty]]-AVERAGE(Table2[1W Return vs Nifty]))/_xlfn.STDEV.P(Table2[1W Return vs Nifty])</f>
        <v>0.67076321909760583</v>
      </c>
      <c r="O658">
        <v>2831.31</v>
      </c>
      <c r="P658">
        <v>2781.3566722076498</v>
      </c>
      <c r="Q658">
        <v>2706.4953758522101</v>
      </c>
      <c r="R658">
        <v>63.853921885960197</v>
      </c>
      <c r="S658" s="2">
        <f>(Table2[[#This Row],[Close Price]]-Table2[[#This Row],[20D EMA]])/Table2[[#This Row],[20D EMA]]</f>
        <v>2.3077656632442278E-2</v>
      </c>
      <c r="T658" s="2">
        <f>(Table2[[#This Row],[Close Price]]-Table2[[#This Row],[50D EMA]])/Table2[[#This Row],[50D EMA]]</f>
        <v>4.1452190919778135E-2</v>
      </c>
      <c r="U658" s="2">
        <f>(Table2[[#This Row],[Close Price]]-Table2[[#This Row],[200D EMA]])/Table2[[#This Row],[200D EMA]]</f>
        <v>7.025861778460081E-2</v>
      </c>
      <c r="V658">
        <v>0.861753229222463</v>
      </c>
      <c r="W658">
        <v>2884.55</v>
      </c>
      <c r="X658">
        <v>2934.9</v>
      </c>
      <c r="Y658">
        <v>2749</v>
      </c>
      <c r="Z658">
        <v>2992.9</v>
      </c>
      <c r="AA658">
        <v>2626.25</v>
      </c>
      <c r="AB658">
        <v>2992.9</v>
      </c>
      <c r="AC658" s="2">
        <f>(Table2[[#This Row],[Close Price]]/Table2[[#This Row],[Day Low]])-1</f>
        <v>4.1947617479329846E-3</v>
      </c>
      <c r="AD658" s="2">
        <f>(Table2[[#This Row],[Day High]]/Table2[[#This Row],[Close Price]])-1</f>
        <v>1.320490911915484E-2</v>
      </c>
      <c r="AE658" s="2">
        <f>(Table2[[#This Row],[Close Price]]/Table2[[#This Row],[Current Week Low]])-1</f>
        <v>5.3710440160058326E-2</v>
      </c>
      <c r="AF658" s="2">
        <f>(Table2[[#This Row],[Current Week High]]/Table2[[#This Row],[Close Price]])-1</f>
        <v>3.3228039286762323E-2</v>
      </c>
      <c r="AG658" s="2">
        <f>(Table2[[#This Row],[Close Price]]/Table2[[#This Row],[Current Month Low]])-1</f>
        <v>0.10296049500237991</v>
      </c>
      <c r="AH658" s="2">
        <f>(Table2[[#This Row],[Current Month High]]/Table2[[#This Row],[Close Price]])-1</f>
        <v>3.3228039286762323E-2</v>
      </c>
      <c r="AI658">
        <v>13.648525020281999</v>
      </c>
      <c r="AJ658">
        <v>29.894618834080699</v>
      </c>
      <c r="AK658" t="str">
        <f>IF(AND(Table2[[#This Row],[20D EMA]]&gt;Table2[[#This Row],[50D EMA]],Table2[[#This Row],[50D EMA]]&gt;Table2[[#This Row],[200D EMA]]),"Uptrend","Downtrend/NoTrend")</f>
        <v>Uptrend</v>
      </c>
      <c r="AL658">
        <v>-0.04</v>
      </c>
      <c r="AM658" t="s">
        <v>10655</v>
      </c>
      <c r="AN658">
        <v>8.15</v>
      </c>
      <c r="AO658" t="s">
        <v>10656</v>
      </c>
      <c r="AP658">
        <v>-6.2965387668133005E-2</v>
      </c>
      <c r="AQ658">
        <f>(Table2[[#This Row],[Sharpe Ratio]]-AVERAGE(Table2[Sharpe Ratio]))/_xlfn.STDEV.P(Table2[Sharpe Ratio])</f>
        <v>-1.4896729113656262</v>
      </c>
      <c r="AR6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-2.4072738857910618</v>
      </c>
      <c r="AS658">
        <f>_xlfn.RANK.AVG(Table2[[#This Row],[1Y Return vs Nifty Z-Score]],Table2[1Y Return vs Nifty Z-Score])</f>
        <v>678</v>
      </c>
      <c r="AT658">
        <f>_xlfn.RANK.AVG(Table2[[#This Row],[6M Return vs Nifty Z-Score]],Table2[6M Return vs Nifty Z-Score])</f>
        <v>446</v>
      </c>
      <c r="AU658">
        <f>_xlfn.RANK.AVG(Table2[[#This Row],[Sharpe Ratio Z-Score]],Table2[Sharpe Ratio Z-Score])</f>
        <v>683</v>
      </c>
      <c r="AV658">
        <f>(Table2[[#This Row],[Rank 1Y]]+Table2[[#This Row],[Rank 6M]]+Table2[[#This Row],[Rank Sharpe]])/3</f>
        <v>602.33333333333337</v>
      </c>
    </row>
    <row r="659" spans="1:48" x14ac:dyDescent="0.3">
      <c r="A659" t="s">
        <v>66</v>
      </c>
      <c r="B659" t="s">
        <v>67</v>
      </c>
      <c r="C659" t="s">
        <v>10611</v>
      </c>
      <c r="D659" t="s">
        <v>24</v>
      </c>
      <c r="E659">
        <v>362136.06018580002</v>
      </c>
      <c r="F659">
        <v>1818</v>
      </c>
      <c r="G659">
        <v>-25.532869753704201</v>
      </c>
      <c r="H659">
        <f>(Table2[[#This Row],[1Y Return vs Nifty]]-AVERAGE(Table2[1Y Return vs Nifty]))/_xlfn.STDEV.P(Table2[1Y Return vs Nifty])</f>
        <v>-0.89210846375860464</v>
      </c>
      <c r="I659">
        <v>1.5620866000287099</v>
      </c>
      <c r="J659">
        <f>(Table2[[#This Row],[1M Return vs Nifty]]-AVERAGE(Table2[1M Return vs Nifty]))/_xlfn.STDEV.P(Table2[1M Return vs Nifty])</f>
        <v>-9.3877674610632678E-2</v>
      </c>
      <c r="K659">
        <v>-6.2996245631392203</v>
      </c>
      <c r="L659">
        <f>(Table2[[#This Row],[6M Return vs Nifty]]-AVERAGE(Table2[6M Return vs Nifty]))/_xlfn.STDEV.P(Table2[6M Return vs Nifty])</f>
        <v>-0.47392390231137937</v>
      </c>
      <c r="M659">
        <v>2.11932811101489</v>
      </c>
      <c r="N659">
        <f>(Table2[[#This Row],[1W Return vs Nifty]]-AVERAGE(Table2[1W Return vs Nifty]))/_xlfn.STDEV.P(Table2[1W Return vs Nifty])</f>
        <v>-0.1529199509062967</v>
      </c>
      <c r="O659">
        <v>1791.08</v>
      </c>
      <c r="P659">
        <v>1780.6111117079599</v>
      </c>
      <c r="Q659">
        <v>1770.71565669702</v>
      </c>
      <c r="R659">
        <v>69.222280282236099</v>
      </c>
      <c r="S659" s="2">
        <f>(Table2[[#This Row],[Close Price]]-Table2[[#This Row],[20D EMA]])/Table2[[#This Row],[20D EMA]]</f>
        <v>1.5030037742591103E-2</v>
      </c>
      <c r="T659" s="2">
        <f>(Table2[[#This Row],[Close Price]]-Table2[[#This Row],[50D EMA]])/Table2[[#This Row],[50D EMA]]</f>
        <v>2.0997784438274502E-2</v>
      </c>
      <c r="U659" s="2">
        <f>(Table2[[#This Row],[Close Price]]-Table2[[#This Row],[200D EMA]])/Table2[[#This Row],[200D EMA]]</f>
        <v>2.670352132717977E-2</v>
      </c>
      <c r="V659">
        <v>0.544774086286825</v>
      </c>
      <c r="W659">
        <v>1812.7</v>
      </c>
      <c r="X659">
        <v>1827.9</v>
      </c>
      <c r="Y659">
        <v>1771</v>
      </c>
      <c r="Z659">
        <v>1827.9</v>
      </c>
      <c r="AA659">
        <v>1744.55</v>
      </c>
      <c r="AB659">
        <v>1827.9</v>
      </c>
      <c r="AC659" s="2">
        <f>(Table2[[#This Row],[Close Price]]/Table2[[#This Row],[Day Low]])-1</f>
        <v>2.9238153031390102E-3</v>
      </c>
      <c r="AD659" s="2">
        <f>(Table2[[#This Row],[Day High]]/Table2[[#This Row],[Close Price]])-1</f>
        <v>5.4455445544554504E-3</v>
      </c>
      <c r="AE659" s="2">
        <f>(Table2[[#This Row],[Close Price]]/Table2[[#This Row],[Current Week Low]])-1</f>
        <v>2.6538678712591857E-2</v>
      </c>
      <c r="AF659" s="2">
        <f>(Table2[[#This Row],[Current Week High]]/Table2[[#This Row],[Close Price]])-1</f>
        <v>5.4455445544554504E-3</v>
      </c>
      <c r="AG659" s="2">
        <f>(Table2[[#This Row],[Close Price]]/Table2[[#This Row],[Current Month Low]])-1</f>
        <v>4.2102547934997681E-2</v>
      </c>
      <c r="AH659" s="2">
        <f>(Table2[[#This Row],[Current Month High]]/Table2[[#This Row],[Close Price]])-1</f>
        <v>5.4455445544554504E-3</v>
      </c>
      <c r="AI659">
        <v>5.9680968096809703</v>
      </c>
      <c r="AJ659">
        <v>17.757554166531701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0.02</v>
      </c>
      <c r="AM659" t="s">
        <v>10656</v>
      </c>
      <c r="AN659">
        <v>2.68</v>
      </c>
      <c r="AO659" t="s">
        <v>10656</v>
      </c>
      <c r="AP659">
        <v>-6.8657468810052996E-2</v>
      </c>
      <c r="AQ659">
        <f>(Table2[[#This Row],[Sharpe Ratio]]-AVERAGE(Table2[Sharpe Ratio]))/_xlfn.STDEV.P(Table2[Sharpe Ratio])</f>
        <v>-1.55520855249232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-3.1680385440792334</v>
      </c>
      <c r="AS659">
        <f>_xlfn.RANK.AVG(Table2[[#This Row],[1Y Return vs Nifty Z-Score]],Table2[1Y Return vs Nifty Z-Score])</f>
        <v>636</v>
      </c>
      <c r="AT659">
        <f>_xlfn.RANK.AVG(Table2[[#This Row],[6M Return vs Nifty Z-Score]],Table2[6M Return vs Nifty Z-Score])</f>
        <v>482</v>
      </c>
      <c r="AU659">
        <f>_xlfn.RANK.AVG(Table2[[#This Row],[Sharpe Ratio Z-Score]],Table2[Sharpe Ratio Z-Score])</f>
        <v>692</v>
      </c>
      <c r="AV659">
        <f>(Table2[[#This Row],[Rank 1Y]]+Table2[[#This Row],[Rank 6M]]+Table2[[#This Row],[Rank Sharpe]])/3</f>
        <v>603.33333333333337</v>
      </c>
    </row>
    <row r="660" spans="1:48" x14ac:dyDescent="0.3">
      <c r="A660" t="s">
        <v>842</v>
      </c>
      <c r="B660" t="s">
        <v>843</v>
      </c>
      <c r="C660" t="s">
        <v>10609</v>
      </c>
      <c r="D660" t="s">
        <v>177</v>
      </c>
      <c r="E660">
        <v>18847.481015279998</v>
      </c>
      <c r="F660">
        <v>338.6</v>
      </c>
      <c r="G660">
        <v>-5.2497925704059503</v>
      </c>
      <c r="H660">
        <f>(Table2[[#This Row],[1Y Return vs Nifty]]-AVERAGE(Table2[1Y Return vs Nifty]))/_xlfn.STDEV.P(Table2[1Y Return vs Nifty])</f>
        <v>-0.57584165127008624</v>
      </c>
      <c r="I660">
        <v>4.1393318908321497</v>
      </c>
      <c r="J660">
        <f>(Table2[[#This Row],[1M Return vs Nifty]]-AVERAGE(Table2[1M Return vs Nifty]))/_xlfn.STDEV.P(Table2[1M Return vs Nifty])</f>
        <v>0.12719319719753958</v>
      </c>
      <c r="K660">
        <v>-20.472912624863199</v>
      </c>
      <c r="L660">
        <f>(Table2[[#This Row],[6M Return vs Nifty]]-AVERAGE(Table2[6M Return vs Nifty]))/_xlfn.STDEV.P(Table2[6M Return vs Nifty])</f>
        <v>-0.95450857636102227</v>
      </c>
      <c r="M660">
        <v>2.9001231128447298</v>
      </c>
      <c r="N660">
        <f>(Table2[[#This Row],[1W Return vs Nifty]]-AVERAGE(Table2[1W Return vs Nifty]))/_xlfn.STDEV.P(Table2[1W Return vs Nifty])</f>
        <v>1.8310463198916719E-2</v>
      </c>
      <c r="O660">
        <v>328.44</v>
      </c>
      <c r="P660">
        <v>322.35007328026501</v>
      </c>
      <c r="Q660">
        <v>315.98985606405199</v>
      </c>
      <c r="R660">
        <v>62.368076807406901</v>
      </c>
      <c r="S660" s="2">
        <f>(Table2[[#This Row],[Close Price]]-Table2[[#This Row],[20D EMA]])/Table2[[#This Row],[20D EMA]]</f>
        <v>3.0934112775545076E-2</v>
      </c>
      <c r="T660" s="2">
        <f>(Table2[[#This Row],[Close Price]]-Table2[[#This Row],[50D EMA]])/Table2[[#This Row],[50D EMA]]</f>
        <v>5.041080510506548E-2</v>
      </c>
      <c r="U660" s="2">
        <f>(Table2[[#This Row],[Close Price]]-Table2[[#This Row],[200D EMA]])/Table2[[#This Row],[200D EMA]]</f>
        <v>7.1553385344638704E-2</v>
      </c>
      <c r="V660">
        <v>0.571623165662838</v>
      </c>
      <c r="W660">
        <v>332</v>
      </c>
      <c r="X660">
        <v>340</v>
      </c>
      <c r="Y660">
        <v>319</v>
      </c>
      <c r="Z660">
        <v>340</v>
      </c>
      <c r="AA660">
        <v>315.39999999999998</v>
      </c>
      <c r="AB660">
        <v>348.05</v>
      </c>
      <c r="AC660" s="2">
        <f>(Table2[[#This Row],[Close Price]]/Table2[[#This Row],[Day Low]])-1</f>
        <v>1.9879518072289271E-2</v>
      </c>
      <c r="AD660" s="2">
        <f>(Table2[[#This Row],[Day High]]/Table2[[#This Row],[Close Price]])-1</f>
        <v>4.1346721795627595E-3</v>
      </c>
      <c r="AE660" s="2">
        <f>(Table2[[#This Row],[Close Price]]/Table2[[#This Row],[Current Week Low]])-1</f>
        <v>6.1442006269592619E-2</v>
      </c>
      <c r="AF660" s="2">
        <f>(Table2[[#This Row],[Current Week High]]/Table2[[#This Row],[Close Price]])-1</f>
        <v>4.1346721795627595E-3</v>
      </c>
      <c r="AG660" s="2">
        <f>(Table2[[#This Row],[Close Price]]/Table2[[#This Row],[Current Month Low]])-1</f>
        <v>7.355738744451501E-2</v>
      </c>
      <c r="AH660" s="2">
        <f>(Table2[[#This Row],[Current Month High]]/Table2[[#This Row],[Close Price]])-1</f>
        <v>2.7909037212049626E-2</v>
      </c>
      <c r="AI660">
        <v>20.1269935026579</v>
      </c>
      <c r="AJ660">
        <v>33.045186640471499</v>
      </c>
      <c r="AK660" t="str">
        <f>IF(AND(Table2[[#This Row],[20D EMA]]&gt;Table2[[#This Row],[50D EMA]],Table2[[#This Row],[50D EMA]]&gt;Table2[[#This Row],[200D EMA]]),"Uptrend","Downtrend/NoTrend")</f>
        <v>Uptrend</v>
      </c>
      <c r="AL660">
        <v>0.03</v>
      </c>
      <c r="AM660" t="s">
        <v>10656</v>
      </c>
      <c r="AN660">
        <v>0.12</v>
      </c>
      <c r="AO660" t="s">
        <v>10656</v>
      </c>
      <c r="AP660">
        <v>-4.3976152150023998E-2</v>
      </c>
      <c r="AQ660">
        <f>(Table2[[#This Row],[Sharpe Ratio]]-AVERAGE(Table2[Sharpe Ratio]))/_xlfn.STDEV.P(Table2[Sharpe Ratio])</f>
        <v>-1.2710407989349017</v>
      </c>
      <c r="AR6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-2.6558873661695541</v>
      </c>
      <c r="AS660">
        <f>_xlfn.RANK.AVG(Table2[[#This Row],[1Y Return vs Nifty Z-Score]],Table2[1Y Return vs Nifty Z-Score])</f>
        <v>511</v>
      </c>
      <c r="AT660">
        <f>_xlfn.RANK.AVG(Table2[[#This Row],[6M Return vs Nifty Z-Score]],Table2[6M Return vs Nifty Z-Score])</f>
        <v>640</v>
      </c>
      <c r="AU660">
        <f>_xlfn.RANK.AVG(Table2[[#This Row],[Sharpe Ratio Z-Score]],Table2[Sharpe Ratio Z-Score])</f>
        <v>659</v>
      </c>
      <c r="AV660">
        <f>(Table2[[#This Row],[Rank 1Y]]+Table2[[#This Row],[Rank 6M]]+Table2[[#This Row],[Rank Sharpe]])/3</f>
        <v>603.33333333333337</v>
      </c>
    </row>
    <row r="661" spans="1:48" x14ac:dyDescent="0.3">
      <c r="A661" t="s">
        <v>2417</v>
      </c>
      <c r="B661" t="s">
        <v>2418</v>
      </c>
      <c r="C661" t="s">
        <v>10614</v>
      </c>
      <c r="D661" t="s">
        <v>113</v>
      </c>
      <c r="E661">
        <v>2145.3165893599999</v>
      </c>
      <c r="F661">
        <v>8.74</v>
      </c>
      <c r="G661">
        <v>-22.363627519747698</v>
      </c>
      <c r="H661">
        <f>(Table2[[#This Row],[1Y Return vs Nifty]]-AVERAGE(Table2[1Y Return vs Nifty]))/_xlfn.STDEV.P(Table2[1Y Return vs Nifty])</f>
        <v>-0.84269159617587108</v>
      </c>
      <c r="I661">
        <v>22.040635877765499</v>
      </c>
      <c r="J661">
        <f>(Table2[[#This Row],[1M Return vs Nifty]]-AVERAGE(Table2[1M Return vs Nifty]))/_xlfn.STDEV.P(Table2[1M Return vs Nifty])</f>
        <v>1.6627307314074686</v>
      </c>
      <c r="K661">
        <v>-75.932388626887203</v>
      </c>
      <c r="L661">
        <f>(Table2[[#This Row],[6M Return vs Nifty]]-AVERAGE(Table2[6M Return vs Nifty]))/_xlfn.STDEV.P(Table2[6M Return vs Nifty])</f>
        <v>-2.8350160550296484</v>
      </c>
      <c r="M661">
        <v>-1.14909040529885</v>
      </c>
      <c r="N661">
        <f>(Table2[[#This Row],[1W Return vs Nifty]]-AVERAGE(Table2[1W Return vs Nifty]))/_xlfn.STDEV.P(Table2[1W Return vs Nifty])</f>
        <v>-0.86969279743575634</v>
      </c>
      <c r="O661">
        <v>8.84</v>
      </c>
      <c r="P661">
        <v>10.2340104356122</v>
      </c>
      <c r="Q661">
        <v>14.169750855457</v>
      </c>
      <c r="R661">
        <v>39.542139316447297</v>
      </c>
      <c r="S661" s="2">
        <f>(Table2[[#This Row],[Close Price]]-Table2[[#This Row],[20D EMA]])/Table2[[#This Row],[20D EMA]]</f>
        <v>-1.1312217194570096E-2</v>
      </c>
      <c r="T661" s="2">
        <f>(Table2[[#This Row],[Close Price]]-Table2[[#This Row],[50D EMA]])/Table2[[#This Row],[50D EMA]]</f>
        <v>-0.14598484582479596</v>
      </c>
      <c r="U661" s="2">
        <f>(Table2[[#This Row],[Close Price]]-Table2[[#This Row],[200D EMA]])/Table2[[#This Row],[200D EMA]]</f>
        <v>-0.3831931069815469</v>
      </c>
      <c r="V661">
        <v>0.29457014272000498</v>
      </c>
      <c r="W661">
        <v>0</v>
      </c>
      <c r="X661">
        <v>0</v>
      </c>
      <c r="Y661">
        <v>8.74</v>
      </c>
      <c r="Z661">
        <v>8.74</v>
      </c>
      <c r="AA661">
        <v>8.74</v>
      </c>
      <c r="AB661">
        <v>10.25</v>
      </c>
      <c r="AC661" s="2" t="e">
        <f>(Table2[[#This Row],[Close Price]]/Table2[[#This Row],[Day Low]])-1</f>
        <v>#DIV/0!</v>
      </c>
      <c r="AD661" s="2">
        <f>(Table2[[#This Row],[Day High]]/Table2[[#This Row],[Close Price]])-1</f>
        <v>-1</v>
      </c>
      <c r="AE661" s="2">
        <f>(Table2[[#This Row],[Close Price]]/Table2[[#This Row],[Current Week Low]])-1</f>
        <v>0</v>
      </c>
      <c r="AF661" s="2">
        <f>(Table2[[#This Row],[Current Week High]]/Table2[[#This Row],[Close Price]])-1</f>
        <v>0</v>
      </c>
      <c r="AG661" s="2">
        <f>(Table2[[#This Row],[Close Price]]/Table2[[#This Row],[Current Month Low]])-1</f>
        <v>0</v>
      </c>
      <c r="AH661" s="2">
        <f>(Table2[[#This Row],[Current Month High]]/Table2[[#This Row],[Close Price]])-1</f>
        <v>0.17276887871853552</v>
      </c>
      <c r="AI661">
        <v>210.64073226544599</v>
      </c>
      <c r="AJ661">
        <v>30.2533532041728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-0.47</v>
      </c>
      <c r="AM661" t="s">
        <v>10655</v>
      </c>
      <c r="AN661">
        <v>13.21</v>
      </c>
      <c r="AO661" t="s">
        <v>10656</v>
      </c>
      <c r="AP661">
        <v>2.7934050366784001E-2</v>
      </c>
      <c r="AQ661">
        <f>(Table2[[#This Row],[Sharpe Ratio]]-AVERAGE(Table2[Sharpe Ratio]))/_xlfn.STDEV.P(Table2[Sharpe Ratio])</f>
        <v>-0.44310438903689209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615</v>
      </c>
      <c r="AT661">
        <f>_xlfn.RANK.AVG(Table2[[#This Row],[6M Return vs Nifty Z-Score]],Table2[6M Return vs Nifty Z-Score])</f>
        <v>737</v>
      </c>
      <c r="AU661">
        <f>_xlfn.RANK.AVG(Table2[[#This Row],[Sharpe Ratio Z-Score]],Table2[Sharpe Ratio Z-Score])</f>
        <v>458</v>
      </c>
      <c r="AV661">
        <f>(Table2[[#This Row],[Rank 1Y]]+Table2[[#This Row],[Rank 6M]]+Table2[[#This Row],[Rank Sharpe]])/3</f>
        <v>603.33333333333337</v>
      </c>
    </row>
    <row r="662" spans="1:48" x14ac:dyDescent="0.3">
      <c r="A662" t="s">
        <v>606</v>
      </c>
      <c r="B662" t="s">
        <v>607</v>
      </c>
      <c r="C662" t="s">
        <v>10615</v>
      </c>
      <c r="D662" t="s">
        <v>51</v>
      </c>
      <c r="E662">
        <v>31306.946163075001</v>
      </c>
      <c r="F662">
        <v>1868.7</v>
      </c>
      <c r="G662">
        <v>-9.4824392198748804</v>
      </c>
      <c r="H662">
        <f>(Table2[[#This Row],[1Y Return vs Nifty]]-AVERAGE(Table2[1Y Return vs Nifty]))/_xlfn.STDEV.P(Table2[1Y Return vs Nifty])</f>
        <v>-0.64183980589526468</v>
      </c>
      <c r="I662">
        <v>-6.63013070859345</v>
      </c>
      <c r="J662">
        <f>(Table2[[#This Row],[1M Return vs Nifty]]-AVERAGE(Table2[1M Return vs Nifty]))/_xlfn.STDEV.P(Table2[1M Return vs Nifty])</f>
        <v>-0.79658945331544995</v>
      </c>
      <c r="K662">
        <v>-11.3437001111055</v>
      </c>
      <c r="L662">
        <f>(Table2[[#This Row],[6M Return vs Nifty]]-AVERAGE(Table2[6M Return vs Nifty]))/_xlfn.STDEV.P(Table2[6M Return vs Nifty])</f>
        <v>-0.64495728514705497</v>
      </c>
      <c r="M662">
        <v>-3.46241774111687</v>
      </c>
      <c r="N662">
        <f>(Table2[[#This Row],[1W Return vs Nifty]]-AVERAGE(Table2[1W Return vs Nifty]))/_xlfn.STDEV.P(Table2[1W Return vs Nifty])</f>
        <v>-1.3770116157487804</v>
      </c>
      <c r="O662">
        <v>1973.75</v>
      </c>
      <c r="P662">
        <v>1951.3779301741199</v>
      </c>
      <c r="Q662">
        <v>1832.97292525485</v>
      </c>
      <c r="R662">
        <v>23.0439950799895</v>
      </c>
      <c r="S662" s="2">
        <f>(Table2[[#This Row],[Close Price]]-Table2[[#This Row],[20D EMA]])/Table2[[#This Row],[20D EMA]]</f>
        <v>-5.3223559214692823E-2</v>
      </c>
      <c r="T662" s="2">
        <f>(Table2[[#This Row],[Close Price]]-Table2[[#This Row],[50D EMA]])/Table2[[#This Row],[50D EMA]]</f>
        <v>-4.2368999308474591E-2</v>
      </c>
      <c r="U662" s="2">
        <f>(Table2[[#This Row],[Close Price]]-Table2[[#This Row],[200D EMA]])/Table2[[#This Row],[200D EMA]]</f>
        <v>1.949132704193254E-2</v>
      </c>
      <c r="V662">
        <v>0.65099852869996699</v>
      </c>
      <c r="W662">
        <v>1865.65</v>
      </c>
      <c r="X662">
        <v>1919.7</v>
      </c>
      <c r="Y662">
        <v>1865.65</v>
      </c>
      <c r="Z662">
        <v>1999.95</v>
      </c>
      <c r="AA662">
        <v>1865.65</v>
      </c>
      <c r="AB662">
        <v>2220.9499999999998</v>
      </c>
      <c r="AC662" s="2">
        <f>(Table2[[#This Row],[Close Price]]/Table2[[#This Row],[Day Low]])-1</f>
        <v>1.6348189638999422E-3</v>
      </c>
      <c r="AD662" s="2">
        <f>(Table2[[#This Row],[Day High]]/Table2[[#This Row],[Close Price]])-1</f>
        <v>2.7291700112377582E-2</v>
      </c>
      <c r="AE662" s="2">
        <f>(Table2[[#This Row],[Close Price]]/Table2[[#This Row],[Current Week Low]])-1</f>
        <v>1.6348189638999422E-3</v>
      </c>
      <c r="AF662" s="2">
        <f>(Table2[[#This Row],[Current Week High]]/Table2[[#This Row],[Close Price]])-1</f>
        <v>7.0235992936265923E-2</v>
      </c>
      <c r="AG662" s="2">
        <f>(Table2[[#This Row],[Close Price]]/Table2[[#This Row],[Current Month Low]])-1</f>
        <v>1.6348189638999422E-3</v>
      </c>
      <c r="AH662" s="2">
        <f>(Table2[[#This Row],[Current Month High]]/Table2[[#This Row],[Close Price]])-1</f>
        <v>0.18850002675656863</v>
      </c>
      <c r="AI662">
        <v>18.8500026756568</v>
      </c>
      <c r="AJ662">
        <v>26.687230941324</v>
      </c>
      <c r="AK662" t="str">
        <f>IF(AND(Table2[[#This Row],[20D EMA]]&gt;Table2[[#This Row],[50D EMA]],Table2[[#This Row],[50D EMA]]&gt;Table2[[#This Row],[200D EMA]]),"Uptrend","Downtrend/NoTrend")</f>
        <v>Uptrend</v>
      </c>
      <c r="AL662">
        <v>-0.14000000000000001</v>
      </c>
      <c r="AM662" t="s">
        <v>10655</v>
      </c>
      <c r="AN662">
        <v>-11.31</v>
      </c>
      <c r="AO662" t="s">
        <v>10655</v>
      </c>
      <c r="AP662">
        <v>-0.114022937164507</v>
      </c>
      <c r="AQ662">
        <f>(Table2[[#This Row],[Sharpe Ratio]]-AVERAGE(Table2[Sharpe Ratio]))/_xlfn.STDEV.P(Table2[Sharpe Ratio])</f>
        <v>-2.0775227956478632</v>
      </c>
      <c r="AR6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-5.5379209557544131</v>
      </c>
      <c r="AS662">
        <f>_xlfn.RANK.AVG(Table2[[#This Row],[1Y Return vs Nifty Z-Score]],Table2[1Y Return vs Nifty Z-Score])</f>
        <v>544</v>
      </c>
      <c r="AT662">
        <f>_xlfn.RANK.AVG(Table2[[#This Row],[6M Return vs Nifty Z-Score]],Table2[6M Return vs Nifty Z-Score])</f>
        <v>536</v>
      </c>
      <c r="AU662">
        <f>_xlfn.RANK.AVG(Table2[[#This Row],[Sharpe Ratio Z-Score]],Table2[Sharpe Ratio Z-Score])</f>
        <v>732</v>
      </c>
      <c r="AV662">
        <f>(Table2[[#This Row],[Rank 1Y]]+Table2[[#This Row],[Rank 6M]]+Table2[[#This Row],[Rank Sharpe]])/3</f>
        <v>604</v>
      </c>
    </row>
    <row r="663" spans="1:48" x14ac:dyDescent="0.3">
      <c r="A663" t="s">
        <v>1256</v>
      </c>
      <c r="B663" t="s">
        <v>1257</v>
      </c>
      <c r="C663" t="s">
        <v>10611</v>
      </c>
      <c r="D663" t="s">
        <v>124</v>
      </c>
      <c r="E663">
        <v>9308.5180858999993</v>
      </c>
      <c r="F663">
        <v>84.56</v>
      </c>
      <c r="G663">
        <v>-31.355037350414399</v>
      </c>
      <c r="H663">
        <f>(Table2[[#This Row],[1Y Return vs Nifty]]-AVERAGE(Table2[1Y Return vs Nifty]))/_xlfn.STDEV.P(Table2[1Y Return vs Nifty])</f>
        <v>-0.98289145348669715</v>
      </c>
      <c r="I663">
        <v>6.7766942028942099</v>
      </c>
      <c r="J663">
        <f>(Table2[[#This Row],[1M Return vs Nifty]]-AVERAGE(Table2[1M Return vs Nifty]))/_xlfn.STDEV.P(Table2[1M Return vs Nifty])</f>
        <v>0.35342078511169434</v>
      </c>
      <c r="K663">
        <v>-16.8474591867665</v>
      </c>
      <c r="L663">
        <f>(Table2[[#This Row],[6M Return vs Nifty]]-AVERAGE(Table2[6M Return vs Nifty]))/_xlfn.STDEV.P(Table2[6M Return vs Nifty])</f>
        <v>-0.83157751398212576</v>
      </c>
      <c r="M663">
        <v>1.0941209288215501</v>
      </c>
      <c r="N663">
        <f>(Table2[[#This Row],[1W Return vs Nifty]]-AVERAGE(Table2[1W Return vs Nifty]))/_xlfn.STDEV.P(Table2[1W Return vs Nifty])</f>
        <v>-0.37775060420095219</v>
      </c>
      <c r="O663">
        <v>83.49</v>
      </c>
      <c r="P663">
        <v>83.216044390155304</v>
      </c>
      <c r="Q663">
        <v>84.8500233610919</v>
      </c>
      <c r="R663">
        <v>76.531880045802097</v>
      </c>
      <c r="S663" s="2">
        <f>(Table2[[#This Row],[Close Price]]-Table2[[#This Row],[20D EMA]])/Table2[[#This Row],[20D EMA]]</f>
        <v>1.2815906096538597E-2</v>
      </c>
      <c r="T663" s="2">
        <f>(Table2[[#This Row],[Close Price]]-Table2[[#This Row],[50D EMA]])/Table2[[#This Row],[50D EMA]]</f>
        <v>1.6150198194276252E-2</v>
      </c>
      <c r="U663" s="2">
        <f>(Table2[[#This Row],[Close Price]]-Table2[[#This Row],[200D EMA]])/Table2[[#This Row],[200D EMA]]</f>
        <v>-3.4180704919509548E-3</v>
      </c>
      <c r="V663">
        <v>1.2348803279507301</v>
      </c>
      <c r="W663">
        <v>83.71</v>
      </c>
      <c r="X663">
        <v>86.79</v>
      </c>
      <c r="Y663">
        <v>83.4</v>
      </c>
      <c r="Z663">
        <v>89.7</v>
      </c>
      <c r="AA663">
        <v>79.989999999999995</v>
      </c>
      <c r="AB663">
        <v>89.7</v>
      </c>
      <c r="AC663" s="2">
        <f>(Table2[[#This Row],[Close Price]]/Table2[[#This Row],[Day Low]])-1</f>
        <v>1.0154103452395313E-2</v>
      </c>
      <c r="AD663" s="2">
        <f>(Table2[[#This Row],[Day High]]/Table2[[#This Row],[Close Price]])-1</f>
        <v>2.6371807000946212E-2</v>
      </c>
      <c r="AE663" s="2">
        <f>(Table2[[#This Row],[Close Price]]/Table2[[#This Row],[Current Week Low]])-1</f>
        <v>1.3908872901678526E-2</v>
      </c>
      <c r="AF663" s="2">
        <f>(Table2[[#This Row],[Current Week High]]/Table2[[#This Row],[Close Price]])-1</f>
        <v>6.0785241248817456E-2</v>
      </c>
      <c r="AG663" s="2">
        <f>(Table2[[#This Row],[Close Price]]/Table2[[#This Row],[Current Month Low]])-1</f>
        <v>5.713214151768975E-2</v>
      </c>
      <c r="AH663" s="2">
        <f>(Table2[[#This Row],[Current Month High]]/Table2[[#This Row],[Close Price]])-1</f>
        <v>6.0785241248817456E-2</v>
      </c>
      <c r="AI663">
        <v>15.8940397350993</v>
      </c>
      <c r="AJ663">
        <v>16.795580110497198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-0.05</v>
      </c>
      <c r="AM663" t="s">
        <v>10655</v>
      </c>
      <c r="AN663">
        <v>5.19</v>
      </c>
      <c r="AO663" t="s">
        <v>10656</v>
      </c>
      <c r="AQ663">
        <f>(Table2[[#This Row],[Sharpe Ratio]]-AVERAGE(Table2[Sharpe Ratio]))/_xlfn.STDEV.P(Table2[Sharpe Ratio])</f>
        <v>-0.76472241492382476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664</v>
      </c>
      <c r="AT663">
        <f>_xlfn.RANK.AVG(Table2[[#This Row],[6M Return vs Nifty Z-Score]],Table2[6M Return vs Nifty Z-Score])</f>
        <v>593</v>
      </c>
      <c r="AU663">
        <f>_xlfn.RANK.AVG(Table2[[#This Row],[Sharpe Ratio Z-Score]],Table2[Sharpe Ratio Z-Score])</f>
        <v>557.5</v>
      </c>
      <c r="AV663">
        <f>(Table2[[#This Row],[Rank 1Y]]+Table2[[#This Row],[Rank 6M]]+Table2[[#This Row],[Rank Sharpe]])/3</f>
        <v>604.83333333333337</v>
      </c>
    </row>
    <row r="664" spans="1:48" x14ac:dyDescent="0.3">
      <c r="A664" t="s">
        <v>105</v>
      </c>
      <c r="B664" t="s">
        <v>106</v>
      </c>
      <c r="C664" t="s">
        <v>10610</v>
      </c>
      <c r="D664" t="s">
        <v>21</v>
      </c>
      <c r="E664">
        <v>271172.88525960001</v>
      </c>
      <c r="F664">
        <v>512.4</v>
      </c>
      <c r="G664">
        <v>-4.2692874865263999</v>
      </c>
      <c r="H664">
        <f>(Table2[[#This Row],[1Y Return vs Nifty]]-AVERAGE(Table2[1Y Return vs Nifty]))/_xlfn.STDEV.P(Table2[1Y Return vs Nifty])</f>
        <v>-0.56055298403754616</v>
      </c>
      <c r="I664">
        <v>0.93089500278618498</v>
      </c>
      <c r="J664">
        <f>(Table2[[#This Row],[1M Return vs Nifty]]-AVERAGE(Table2[1M Return vs Nifty]))/_xlfn.STDEV.P(Table2[1M Return vs Nifty])</f>
        <v>-0.14802000913281455</v>
      </c>
      <c r="K664">
        <v>-16.1817912439063</v>
      </c>
      <c r="L664">
        <f>(Table2[[#This Row],[6M Return vs Nifty]]-AVERAGE(Table2[6M Return vs Nifty]))/_xlfn.STDEV.P(Table2[6M Return vs Nifty])</f>
        <v>-0.80900619461349565</v>
      </c>
      <c r="M664">
        <v>2.5783004211226399</v>
      </c>
      <c r="N664">
        <f>(Table2[[#This Row],[1W Return vs Nifty]]-AVERAGE(Table2[1W Return vs Nifty]))/_xlfn.STDEV.P(Table2[1W Return vs Nifty])</f>
        <v>-5.2266106378096554E-2</v>
      </c>
      <c r="O664">
        <v>511.34</v>
      </c>
      <c r="P664">
        <v>506.993615690995</v>
      </c>
      <c r="Q664">
        <v>477.64545894225398</v>
      </c>
      <c r="R664">
        <v>58.767869207563699</v>
      </c>
      <c r="S664" s="2">
        <f>(Table2[[#This Row],[Close Price]]-Table2[[#This Row],[20D EMA]])/Table2[[#This Row],[20D EMA]]</f>
        <v>2.0729847068486768E-3</v>
      </c>
      <c r="T664" s="2">
        <f>(Table2[[#This Row],[Close Price]]-Table2[[#This Row],[50D EMA]])/Table2[[#This Row],[50D EMA]]</f>
        <v>1.0663614179118357E-2</v>
      </c>
      <c r="U664" s="2">
        <f>(Table2[[#This Row],[Close Price]]-Table2[[#This Row],[200D EMA]])/Table2[[#This Row],[200D EMA]]</f>
        <v>7.2762213912197421E-2</v>
      </c>
      <c r="V664">
        <v>0.58593781783298304</v>
      </c>
      <c r="W664">
        <v>511.35</v>
      </c>
      <c r="X664">
        <v>521.45000000000005</v>
      </c>
      <c r="Y664">
        <v>511.35</v>
      </c>
      <c r="Z664">
        <v>530.54999999999995</v>
      </c>
      <c r="AA664">
        <v>480.25</v>
      </c>
      <c r="AB664">
        <v>530.54999999999995</v>
      </c>
      <c r="AC664" s="2">
        <f>(Table2[[#This Row],[Close Price]]/Table2[[#This Row],[Day Low]])-1</f>
        <v>2.0533880903490509E-3</v>
      </c>
      <c r="AD664" s="2">
        <f>(Table2[[#This Row],[Day High]]/Table2[[#This Row],[Close Price]])-1</f>
        <v>1.7661982825917466E-2</v>
      </c>
      <c r="AE664" s="2">
        <f>(Table2[[#This Row],[Close Price]]/Table2[[#This Row],[Current Week Low]])-1</f>
        <v>2.0533880903490509E-3</v>
      </c>
      <c r="AF664" s="2">
        <f>(Table2[[#This Row],[Current Week High]]/Table2[[#This Row],[Close Price]])-1</f>
        <v>3.5421545667447374E-2</v>
      </c>
      <c r="AG664" s="2">
        <f>(Table2[[#This Row],[Close Price]]/Table2[[#This Row],[Current Month Low]])-1</f>
        <v>6.6944299843831212E-2</v>
      </c>
      <c r="AH664" s="2">
        <f>(Table2[[#This Row],[Current Month High]]/Table2[[#This Row],[Close Price]])-1</f>
        <v>3.5421545667447374E-2</v>
      </c>
      <c r="AI664">
        <v>13.173302107728301</v>
      </c>
      <c r="AJ664">
        <v>36.621783762165002</v>
      </c>
      <c r="AK664" t="str">
        <f>IF(AND(Table2[[#This Row],[20D EMA]]&gt;Table2[[#This Row],[50D EMA]],Table2[[#This Row],[50D EMA]]&gt;Table2[[#This Row],[200D EMA]]),"Uptrend","Downtrend/NoTrend")</f>
        <v>Uptrend</v>
      </c>
      <c r="AL664">
        <v>-0.08</v>
      </c>
      <c r="AM664" t="s">
        <v>10655</v>
      </c>
      <c r="AN664">
        <v>4.68</v>
      </c>
      <c r="AO664" t="s">
        <v>10656</v>
      </c>
      <c r="AP664">
        <v>-0.113968609162382</v>
      </c>
      <c r="AQ664">
        <f>(Table2[[#This Row],[Sharpe Ratio]]-AVERAGE(Table2[Sharpe Ratio]))/_xlfn.STDEV.P(Table2[Sharpe Ratio])</f>
        <v>-2.0768972914848653</v>
      </c>
      <c r="AR6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-3.6467425856468179</v>
      </c>
      <c r="AS664">
        <f>_xlfn.RANK.AVG(Table2[[#This Row],[1Y Return vs Nifty Z-Score]],Table2[1Y Return vs Nifty Z-Score])</f>
        <v>504</v>
      </c>
      <c r="AT664">
        <f>_xlfn.RANK.AVG(Table2[[#This Row],[6M Return vs Nifty Z-Score]],Table2[6M Return vs Nifty Z-Score])</f>
        <v>585</v>
      </c>
      <c r="AU664">
        <f>_xlfn.RANK.AVG(Table2[[#This Row],[Sharpe Ratio Z-Score]],Table2[Sharpe Ratio Z-Score])</f>
        <v>731</v>
      </c>
      <c r="AV664">
        <f>(Table2[[#This Row],[Rank 1Y]]+Table2[[#This Row],[Rank 6M]]+Table2[[#This Row],[Rank Sharpe]])/3</f>
        <v>606.66666666666663</v>
      </c>
    </row>
    <row r="665" spans="1:48" x14ac:dyDescent="0.3">
      <c r="A665" t="s">
        <v>2254</v>
      </c>
      <c r="B665" t="s">
        <v>2255</v>
      </c>
      <c r="C665" t="s">
        <v>10619</v>
      </c>
      <c r="D665" t="s">
        <v>491</v>
      </c>
      <c r="E665">
        <v>2514.1484529899999</v>
      </c>
      <c r="F665">
        <v>662.8</v>
      </c>
      <c r="G665">
        <v>-32.884337558530099</v>
      </c>
      <c r="H665">
        <f>(Table2[[#This Row],[1Y Return vs Nifty]]-AVERAGE(Table2[1Y Return vs Nifty]))/_xlfn.STDEV.P(Table2[1Y Return vs Nifty])</f>
        <v>-1.0067372880111078</v>
      </c>
      <c r="I665">
        <v>20.5869141283614</v>
      </c>
      <c r="J665">
        <f>(Table2[[#This Row],[1M Return vs Nifty]]-AVERAGE(Table2[1M Return vs Nifty]))/_xlfn.STDEV.P(Table2[1M Return vs Nifty])</f>
        <v>1.5380334293485409</v>
      </c>
      <c r="K665">
        <v>-2.52331982197681</v>
      </c>
      <c r="L665">
        <f>(Table2[[#This Row],[6M Return vs Nifty]]-AVERAGE(Table2[6M Return vs Nifty]))/_xlfn.STDEV.P(Table2[6M Return vs Nifty])</f>
        <v>-0.34587780776788712</v>
      </c>
      <c r="M665">
        <v>8.8517643686134395</v>
      </c>
      <c r="N665">
        <f>(Table2[[#This Row],[1W Return vs Nifty]]-AVERAGE(Table2[1W Return vs Nifty]))/_xlfn.STDEV.P(Table2[1W Return vs Nifty])</f>
        <v>1.3235211708015808</v>
      </c>
      <c r="O665">
        <v>598.34</v>
      </c>
      <c r="P665">
        <v>574.05636544263405</v>
      </c>
      <c r="Q665">
        <v>594.09169264551497</v>
      </c>
      <c r="R665">
        <v>71.8530756166207</v>
      </c>
      <c r="S665" s="2">
        <f>(Table2[[#This Row],[Close Price]]-Table2[[#This Row],[20D EMA]])/Table2[[#This Row],[20D EMA]]</f>
        <v>0.10773139017949647</v>
      </c>
      <c r="T665" s="2">
        <f>(Table2[[#This Row],[Close Price]]-Table2[[#This Row],[50D EMA]])/Table2[[#This Row],[50D EMA]]</f>
        <v>0.15459045470027827</v>
      </c>
      <c r="U665" s="2">
        <f>(Table2[[#This Row],[Close Price]]-Table2[[#This Row],[200D EMA]])/Table2[[#This Row],[200D EMA]]</f>
        <v>0.11565269840506276</v>
      </c>
      <c r="V665">
        <v>2.0871134910476901</v>
      </c>
      <c r="W665">
        <v>633.29999999999995</v>
      </c>
      <c r="X665">
        <v>670.9</v>
      </c>
      <c r="Y665">
        <v>618</v>
      </c>
      <c r="Z665">
        <v>672.3</v>
      </c>
      <c r="AA665">
        <v>535</v>
      </c>
      <c r="AB665">
        <v>672.3</v>
      </c>
      <c r="AC665" s="2">
        <f>(Table2[[#This Row],[Close Price]]/Table2[[#This Row],[Day Low]])-1</f>
        <v>4.6581399021001113E-2</v>
      </c>
      <c r="AD665" s="2">
        <f>(Table2[[#This Row],[Day High]]/Table2[[#This Row],[Close Price]])-1</f>
        <v>1.2220881110440507E-2</v>
      </c>
      <c r="AE665" s="2">
        <f>(Table2[[#This Row],[Close Price]]/Table2[[#This Row],[Current Week Low]])-1</f>
        <v>7.2491909385113296E-2</v>
      </c>
      <c r="AF665" s="2">
        <f>(Table2[[#This Row],[Current Week High]]/Table2[[#This Row],[Close Price]])-1</f>
        <v>1.4333132166566065E-2</v>
      </c>
      <c r="AG665" s="2">
        <f>(Table2[[#This Row],[Close Price]]/Table2[[#This Row],[Current Month Low]])-1</f>
        <v>0.23887850467289717</v>
      </c>
      <c r="AH665" s="2">
        <f>(Table2[[#This Row],[Current Month High]]/Table2[[#This Row],[Close Price]])-1</f>
        <v>1.4333132166566065E-2</v>
      </c>
      <c r="AI665">
        <v>19.447797223898601</v>
      </c>
      <c r="AJ665">
        <v>43.758811408740897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0.16</v>
      </c>
      <c r="AM665" t="s">
        <v>10656</v>
      </c>
      <c r="AN665">
        <v>18.21</v>
      </c>
      <c r="AO665" t="s">
        <v>10656</v>
      </c>
      <c r="AP665">
        <v>-8.8097282917273007E-2</v>
      </c>
      <c r="AQ665">
        <f>(Table2[[#This Row],[Sharpe Ratio]]-AVERAGE(Table2[Sharpe Ratio]))/_xlfn.STDEV.P(Table2[Sharpe Ratio])</f>
        <v>-1.7790283908143503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674</v>
      </c>
      <c r="AT665">
        <f>_xlfn.RANK.AVG(Table2[[#This Row],[6M Return vs Nifty Z-Score]],Table2[6M Return vs Nifty Z-Score])</f>
        <v>432</v>
      </c>
      <c r="AU665">
        <f>_xlfn.RANK.AVG(Table2[[#This Row],[Sharpe Ratio Z-Score]],Table2[Sharpe Ratio Z-Score])</f>
        <v>715</v>
      </c>
      <c r="AV665">
        <f>(Table2[[#This Row],[Rank 1Y]]+Table2[[#This Row],[Rank 6M]]+Table2[[#This Row],[Rank Sharpe]])/3</f>
        <v>607</v>
      </c>
    </row>
    <row r="666" spans="1:48" x14ac:dyDescent="0.3">
      <c r="A666" t="s">
        <v>1086</v>
      </c>
      <c r="B666" t="s">
        <v>1087</v>
      </c>
      <c r="C666" t="s">
        <v>10624</v>
      </c>
      <c r="D666" t="s">
        <v>571</v>
      </c>
      <c r="E666">
        <v>12070.690610745</v>
      </c>
      <c r="F666">
        <v>902.8</v>
      </c>
      <c r="G666">
        <v>-41.577295388514699</v>
      </c>
      <c r="H666">
        <f>(Table2[[#This Row],[1Y Return vs Nifty]]-AVERAGE(Table2[1Y Return vs Nifty]))/_xlfn.STDEV.P(Table2[1Y Return vs Nifty])</f>
        <v>-1.1422834893661069</v>
      </c>
      <c r="I666">
        <v>-0.171741497362737</v>
      </c>
      <c r="J666">
        <f>(Table2[[#This Row],[1M Return vs Nifty]]-AVERAGE(Table2[1M Return vs Nifty]))/_xlfn.STDEV.P(Table2[1M Return vs Nifty])</f>
        <v>-0.24260193086345555</v>
      </c>
      <c r="K666">
        <v>-7.62888447062348</v>
      </c>
      <c r="L666">
        <f>(Table2[[#This Row],[6M Return vs Nifty]]-AVERAGE(Table2[6M Return vs Nifty]))/_xlfn.STDEV.P(Table2[6M Return vs Nifty])</f>
        <v>-0.51899614924402782</v>
      </c>
      <c r="M666">
        <v>-0.318663565903405</v>
      </c>
      <c r="N666">
        <f>(Table2[[#This Row],[1W Return vs Nifty]]-AVERAGE(Table2[1W Return vs Nifty]))/_xlfn.STDEV.P(Table2[1W Return vs Nifty])</f>
        <v>-0.68757798975829343</v>
      </c>
      <c r="O666">
        <v>897.46</v>
      </c>
      <c r="P666">
        <v>886.21132842896202</v>
      </c>
      <c r="Q666">
        <v>876.48076009732404</v>
      </c>
      <c r="R666">
        <v>60.920944304433803</v>
      </c>
      <c r="S666" s="2">
        <f>(Table2[[#This Row],[Close Price]]-Table2[[#This Row],[20D EMA]])/Table2[[#This Row],[20D EMA]]</f>
        <v>5.950125910904016E-3</v>
      </c>
      <c r="T666" s="2">
        <f>(Table2[[#This Row],[Close Price]]-Table2[[#This Row],[50D EMA]])/Table2[[#This Row],[50D EMA]]</f>
        <v>1.8718640846586369E-2</v>
      </c>
      <c r="U666" s="2">
        <f>(Table2[[#This Row],[Close Price]]-Table2[[#This Row],[200D EMA]])/Table2[[#This Row],[200D EMA]]</f>
        <v>3.00283144831992E-2</v>
      </c>
      <c r="V666">
        <v>0.75126498469977898</v>
      </c>
      <c r="W666">
        <v>900</v>
      </c>
      <c r="X666">
        <v>921.8</v>
      </c>
      <c r="Y666">
        <v>895.1</v>
      </c>
      <c r="Z666">
        <v>935</v>
      </c>
      <c r="AA666">
        <v>861</v>
      </c>
      <c r="AB666">
        <v>935</v>
      </c>
      <c r="AC666" s="2">
        <f>(Table2[[#This Row],[Close Price]]/Table2[[#This Row],[Day Low]])-1</f>
        <v>3.1111111111110645E-3</v>
      </c>
      <c r="AD666" s="2">
        <f>(Table2[[#This Row],[Day High]]/Table2[[#This Row],[Close Price]])-1</f>
        <v>2.1045635799734175E-2</v>
      </c>
      <c r="AE666" s="2">
        <f>(Table2[[#This Row],[Close Price]]/Table2[[#This Row],[Current Week Low]])-1</f>
        <v>8.6023907943246769E-3</v>
      </c>
      <c r="AF666" s="2">
        <f>(Table2[[#This Row],[Current Week High]]/Table2[[#This Row],[Close Price]])-1</f>
        <v>3.5666814355338916E-2</v>
      </c>
      <c r="AG666" s="2">
        <f>(Table2[[#This Row],[Close Price]]/Table2[[#This Row],[Current Month Low]])-1</f>
        <v>4.8548199767711964E-2</v>
      </c>
      <c r="AH666" s="2">
        <f>(Table2[[#This Row],[Current Month High]]/Table2[[#This Row],[Close Price]])-1</f>
        <v>3.5666814355338916E-2</v>
      </c>
      <c r="AI666">
        <v>17.9663269827204</v>
      </c>
      <c r="AJ666">
        <v>18.5476987722408</v>
      </c>
      <c r="AK666" t="str">
        <f>IF(AND(Table2[[#This Row],[20D EMA]]&gt;Table2[[#This Row],[50D EMA]],Table2[[#This Row],[50D EMA]]&gt;Table2[[#This Row],[200D EMA]]),"Uptrend","Downtrend/NoTrend")</f>
        <v>Uptrend</v>
      </c>
      <c r="AL666">
        <v>0</v>
      </c>
      <c r="AM666" t="s">
        <v>10657</v>
      </c>
      <c r="AN666">
        <v>4.2300000000000004</v>
      </c>
      <c r="AO666" t="s">
        <v>10656</v>
      </c>
      <c r="AP666">
        <v>-2.2877084994724999E-2</v>
      </c>
      <c r="AQ666">
        <f>(Table2[[#This Row],[Sharpe Ratio]]-AVERAGE(Table2[Sharpe Ratio]))/_xlfn.STDEV.P(Table2[Sharpe Ratio])</f>
        <v>-1.0281171900259685</v>
      </c>
      <c r="AR6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-3.6195767492578526</v>
      </c>
      <c r="AS666">
        <f>_xlfn.RANK.AVG(Table2[[#This Row],[1Y Return vs Nifty Z-Score]],Table2[1Y Return vs Nifty Z-Score])</f>
        <v>702</v>
      </c>
      <c r="AT666">
        <f>_xlfn.RANK.AVG(Table2[[#This Row],[6M Return vs Nifty Z-Score]],Table2[6M Return vs Nifty Z-Score])</f>
        <v>502</v>
      </c>
      <c r="AU666">
        <f>_xlfn.RANK.AVG(Table2[[#This Row],[Sharpe Ratio Z-Score]],Table2[Sharpe Ratio Z-Score])</f>
        <v>619</v>
      </c>
      <c r="AV666">
        <f>(Table2[[#This Row],[Rank 1Y]]+Table2[[#This Row],[Rank 6M]]+Table2[[#This Row],[Rank Sharpe]])/3</f>
        <v>607.66666666666663</v>
      </c>
    </row>
    <row r="667" spans="1:48" x14ac:dyDescent="0.3">
      <c r="A667" t="s">
        <v>814</v>
      </c>
      <c r="B667" t="s">
        <v>815</v>
      </c>
      <c r="C667" t="s">
        <v>10611</v>
      </c>
      <c r="D667" t="s">
        <v>527</v>
      </c>
      <c r="E667">
        <v>19843.929700174998</v>
      </c>
      <c r="F667">
        <v>458.7</v>
      </c>
      <c r="G667">
        <v>-46.9578815164787</v>
      </c>
      <c r="H667">
        <f>(Table2[[#This Row],[1Y Return vs Nifty]]-AVERAGE(Table2[1Y Return vs Nifty]))/_xlfn.STDEV.P(Table2[1Y Return vs Nifty])</f>
        <v>-1.2261810562211182</v>
      </c>
      <c r="I667">
        <v>-1.8632359641818701</v>
      </c>
      <c r="J667">
        <f>(Table2[[#This Row],[1M Return vs Nifty]]-AVERAGE(Table2[1M Return vs Nifty]))/_xlfn.STDEV.P(Table2[1M Return vs Nifty])</f>
        <v>-0.38769489418082442</v>
      </c>
      <c r="K667">
        <v>-33.179286301466497</v>
      </c>
      <c r="L667">
        <f>(Table2[[#This Row],[6M Return vs Nifty]]-AVERAGE(Table2[6M Return vs Nifty]))/_xlfn.STDEV.P(Table2[6M Return vs Nifty])</f>
        <v>-1.3853534463114459</v>
      </c>
      <c r="M667">
        <v>14.559011017088199</v>
      </c>
      <c r="N667">
        <f>(Table2[[#This Row],[1W Return vs Nifty]]-AVERAGE(Table2[1W Return vs Nifty]))/_xlfn.STDEV.P(Table2[1W Return vs Nifty])</f>
        <v>2.5751354930355488</v>
      </c>
      <c r="O667">
        <v>445.93</v>
      </c>
      <c r="P667">
        <v>450.52258602375201</v>
      </c>
      <c r="Q667">
        <v>475.04841263047399</v>
      </c>
      <c r="R667">
        <v>68.416795005268796</v>
      </c>
      <c r="S667" s="2">
        <f>(Table2[[#This Row],[Close Price]]-Table2[[#This Row],[20D EMA]])/Table2[[#This Row],[20D EMA]]</f>
        <v>2.8636781557643536E-2</v>
      </c>
      <c r="T667" s="2">
        <f>(Table2[[#This Row],[Close Price]]-Table2[[#This Row],[50D EMA]])/Table2[[#This Row],[50D EMA]]</f>
        <v>1.8150952316110639E-2</v>
      </c>
      <c r="U667" s="2">
        <f>(Table2[[#This Row],[Close Price]]-Table2[[#This Row],[200D EMA]])/Table2[[#This Row],[200D EMA]]</f>
        <v>-3.4414203259723226E-2</v>
      </c>
      <c r="V667">
        <v>0.74327911450761197</v>
      </c>
      <c r="W667">
        <v>457.1</v>
      </c>
      <c r="X667">
        <v>469.4</v>
      </c>
      <c r="Y667">
        <v>407.55</v>
      </c>
      <c r="Z667">
        <v>472</v>
      </c>
      <c r="AA667">
        <v>396.75</v>
      </c>
      <c r="AB667">
        <v>479.3</v>
      </c>
      <c r="AC667" s="2">
        <f>(Table2[[#This Row],[Close Price]]/Table2[[#This Row],[Day Low]])-1</f>
        <v>3.5003281557646204E-3</v>
      </c>
      <c r="AD667" s="2">
        <f>(Table2[[#This Row],[Day High]]/Table2[[#This Row],[Close Price]])-1</f>
        <v>2.3326793110965749E-2</v>
      </c>
      <c r="AE667" s="2">
        <f>(Table2[[#This Row],[Close Price]]/Table2[[#This Row],[Current Week Low]])-1</f>
        <v>0.12550607287449389</v>
      </c>
      <c r="AF667" s="2">
        <f>(Table2[[#This Row],[Current Week High]]/Table2[[#This Row],[Close Price]])-1</f>
        <v>2.8994985829518205E-2</v>
      </c>
      <c r="AG667" s="2">
        <f>(Table2[[#This Row],[Close Price]]/Table2[[#This Row],[Current Month Low]])-1</f>
        <v>0.15614366729678641</v>
      </c>
      <c r="AH667" s="2">
        <f>(Table2[[#This Row],[Current Month High]]/Table2[[#This Row],[Close Price]])-1</f>
        <v>4.4909526923915477E-2</v>
      </c>
      <c r="AI667">
        <v>49.339997993322498</v>
      </c>
      <c r="AJ667">
        <v>50.749309846194301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7.0000000000000007E-2</v>
      </c>
      <c r="AM667" t="s">
        <v>10656</v>
      </c>
      <c r="AN667">
        <v>6.46</v>
      </c>
      <c r="AO667" t="s">
        <v>10656</v>
      </c>
      <c r="AP667">
        <v>4.9211549286825002E-2</v>
      </c>
      <c r="AQ667">
        <f>(Table2[[#This Row],[Sharpe Ratio]]-AVERAGE(Table2[Sharpe Ratio]))/_xlfn.STDEV.P(Table2[Sharpe Ratio])</f>
        <v>-0.19812641023965627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715</v>
      </c>
      <c r="AT667">
        <f>_xlfn.RANK.AVG(Table2[[#This Row],[6M Return vs Nifty Z-Score]],Table2[6M Return vs Nifty Z-Score])</f>
        <v>712</v>
      </c>
      <c r="AU667">
        <f>_xlfn.RANK.AVG(Table2[[#This Row],[Sharpe Ratio Z-Score]],Table2[Sharpe Ratio Z-Score])</f>
        <v>398</v>
      </c>
      <c r="AV667">
        <f>(Table2[[#This Row],[Rank 1Y]]+Table2[[#This Row],[Rank 6M]]+Table2[[#This Row],[Rank Sharpe]])/3</f>
        <v>608.33333333333337</v>
      </c>
    </row>
    <row r="668" spans="1:48" x14ac:dyDescent="0.3">
      <c r="A668" t="s">
        <v>1296</v>
      </c>
      <c r="B668" t="s">
        <v>1297</v>
      </c>
      <c r="C668" t="s">
        <v>10611</v>
      </c>
      <c r="D668" t="s">
        <v>527</v>
      </c>
      <c r="E668">
        <v>8824.4742537210004</v>
      </c>
      <c r="F668">
        <v>91.72</v>
      </c>
      <c r="G668">
        <v>-9.8485189157750508</v>
      </c>
      <c r="H668">
        <f>(Table2[[#This Row],[1Y Return vs Nifty]]-AVERAGE(Table2[1Y Return vs Nifty]))/_xlfn.STDEV.P(Table2[1Y Return vs Nifty])</f>
        <v>-0.64754795646299257</v>
      </c>
      <c r="I668">
        <v>-4.2775622034939103</v>
      </c>
      <c r="J668">
        <f>(Table2[[#This Row],[1M Return vs Nifty]]-AVERAGE(Table2[1M Return vs Nifty]))/_xlfn.STDEV.P(Table2[1M Return vs Nifty])</f>
        <v>-0.59479090031521509</v>
      </c>
      <c r="K668">
        <v>-22.746723543090599</v>
      </c>
      <c r="L668">
        <f>(Table2[[#This Row],[6M Return vs Nifty]]-AVERAGE(Table2[6M Return vs Nifty]))/_xlfn.STDEV.P(Table2[6M Return vs Nifty])</f>
        <v>-1.0316084472045361</v>
      </c>
      <c r="M668">
        <v>-0.71397673185167598</v>
      </c>
      <c r="N668">
        <f>(Table2[[#This Row],[1W Return vs Nifty]]-AVERAGE(Table2[1W Return vs Nifty]))/_xlfn.STDEV.P(Table2[1W Return vs Nifty])</f>
        <v>-0.77427121518613384</v>
      </c>
      <c r="O668">
        <v>94.87</v>
      </c>
      <c r="P668">
        <v>93.115634000048601</v>
      </c>
      <c r="Q668">
        <v>88.335404709472797</v>
      </c>
      <c r="R668">
        <v>36.113362511269798</v>
      </c>
      <c r="S668" s="2">
        <f>(Table2[[#This Row],[Close Price]]-Table2[[#This Row],[20D EMA]])/Table2[[#This Row],[20D EMA]]</f>
        <v>-3.3203330873827402E-2</v>
      </c>
      <c r="T668" s="2">
        <f>(Table2[[#This Row],[Close Price]]-Table2[[#This Row],[50D EMA]])/Table2[[#This Row],[50D EMA]]</f>
        <v>-1.4988181254802752E-2</v>
      </c>
      <c r="U668" s="2">
        <f>(Table2[[#This Row],[Close Price]]-Table2[[#This Row],[200D EMA]])/Table2[[#This Row],[200D EMA]]</f>
        <v>3.8315274624696985E-2</v>
      </c>
      <c r="V668">
        <v>0.57546824948990905</v>
      </c>
      <c r="W668">
        <v>91.41</v>
      </c>
      <c r="X668">
        <v>93.18</v>
      </c>
      <c r="Y668">
        <v>91.1</v>
      </c>
      <c r="Z668">
        <v>96.2</v>
      </c>
      <c r="AA668">
        <v>89.87</v>
      </c>
      <c r="AB668">
        <v>105.9</v>
      </c>
      <c r="AC668" s="2">
        <f>(Table2[[#This Row],[Close Price]]/Table2[[#This Row],[Day Low]])-1</f>
        <v>3.3913138606280757E-3</v>
      </c>
      <c r="AD668" s="2">
        <f>(Table2[[#This Row],[Day High]]/Table2[[#This Row],[Close Price]])-1</f>
        <v>1.5918011338857507E-2</v>
      </c>
      <c r="AE668" s="2">
        <f>(Table2[[#This Row],[Close Price]]/Table2[[#This Row],[Current Week Low]])-1</f>
        <v>6.8057080131724845E-3</v>
      </c>
      <c r="AF668" s="2">
        <f>(Table2[[#This Row],[Current Week High]]/Table2[[#This Row],[Close Price]])-1</f>
        <v>4.884430876580903E-2</v>
      </c>
      <c r="AG668" s="2">
        <f>(Table2[[#This Row],[Close Price]]/Table2[[#This Row],[Current Month Low]])-1</f>
        <v>2.058528986313557E-2</v>
      </c>
      <c r="AH668" s="2">
        <f>(Table2[[#This Row],[Current Month High]]/Table2[[#This Row],[Close Price]])-1</f>
        <v>0.15460095944177943</v>
      </c>
      <c r="AI668">
        <v>25.2180549498473</v>
      </c>
      <c r="AJ668">
        <v>32.927536231883998</v>
      </c>
      <c r="AK668" t="str">
        <f>IF(AND(Table2[[#This Row],[20D EMA]]&gt;Table2[[#This Row],[50D EMA]],Table2[[#This Row],[50D EMA]]&gt;Table2[[#This Row],[200D EMA]]),"Uptrend","Downtrend/NoTrend")</f>
        <v>Uptrend</v>
      </c>
      <c r="AL668">
        <v>0.1</v>
      </c>
      <c r="AM668" t="s">
        <v>10656</v>
      </c>
      <c r="AN668">
        <v>-6.99</v>
      </c>
      <c r="AO668" t="s">
        <v>10655</v>
      </c>
      <c r="AP668">
        <v>-2.4274145992928001E-2</v>
      </c>
      <c r="AQ668">
        <f>(Table2[[#This Row],[Sharpe Ratio]]-AVERAGE(Table2[Sharpe Ratio]))/_xlfn.STDEV.P(Table2[Sharpe Ratio])</f>
        <v>-1.0442022186697184</v>
      </c>
      <c r="AR6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-4.0924207378385953</v>
      </c>
      <c r="AS668">
        <f>_xlfn.RANK.AVG(Table2[[#This Row],[1Y Return vs Nifty Z-Score]],Table2[1Y Return vs Nifty Z-Score])</f>
        <v>546</v>
      </c>
      <c r="AT668">
        <f>_xlfn.RANK.AVG(Table2[[#This Row],[6M Return vs Nifty Z-Score]],Table2[6M Return vs Nifty Z-Score])</f>
        <v>658</v>
      </c>
      <c r="AU668">
        <f>_xlfn.RANK.AVG(Table2[[#This Row],[Sharpe Ratio Z-Score]],Table2[Sharpe Ratio Z-Score])</f>
        <v>623</v>
      </c>
      <c r="AV668">
        <f>(Table2[[#This Row],[Rank 1Y]]+Table2[[#This Row],[Rank 6M]]+Table2[[#This Row],[Rank Sharpe]])/3</f>
        <v>609</v>
      </c>
    </row>
    <row r="669" spans="1:48" x14ac:dyDescent="0.3">
      <c r="A669" t="s">
        <v>2371</v>
      </c>
      <c r="B669" t="s">
        <v>2372</v>
      </c>
      <c r="C669" t="s">
        <v>10621</v>
      </c>
      <c r="D669" t="s">
        <v>224</v>
      </c>
      <c r="E669">
        <v>2225.6841887999999</v>
      </c>
      <c r="F669">
        <v>292.55</v>
      </c>
      <c r="G669">
        <v>-51.141159830523698</v>
      </c>
      <c r="H669">
        <f>(Table2[[#This Row],[1Y Return vs Nifty]]-AVERAGE(Table2[1Y Return vs Nifty]))/_xlfn.STDEV.P(Table2[1Y Return vs Nifty])</f>
        <v>-1.291409427941006</v>
      </c>
      <c r="I669">
        <v>-6.1833410040648902</v>
      </c>
      <c r="J669">
        <f>(Table2[[#This Row],[1M Return vs Nifty]]-AVERAGE(Table2[1M Return vs Nifty]))/_xlfn.STDEV.P(Table2[1M Return vs Nifty])</f>
        <v>-0.75826473899838454</v>
      </c>
      <c r="K669">
        <v>-13.7125165221098</v>
      </c>
      <c r="L669">
        <f>(Table2[[#This Row],[6M Return vs Nifty]]-AVERAGE(Table2[6M Return vs Nifty]))/_xlfn.STDEV.P(Table2[6M Return vs Nifty])</f>
        <v>-0.72527858094011288</v>
      </c>
      <c r="M669">
        <v>-2.19702031424921</v>
      </c>
      <c r="N669">
        <f>(Table2[[#This Row],[1W Return vs Nifty]]-AVERAGE(Table2[1W Return vs Nifty]))/_xlfn.STDEV.P(Table2[1W Return vs Nifty])</f>
        <v>-1.0995066049553823</v>
      </c>
      <c r="O669">
        <v>297.22000000000003</v>
      </c>
      <c r="P669">
        <v>299.02579164225898</v>
      </c>
      <c r="Q669">
        <v>317.21665993489199</v>
      </c>
      <c r="R669">
        <v>31.901910006884702</v>
      </c>
      <c r="S669" s="2">
        <f>(Table2[[#This Row],[Close Price]]-Table2[[#This Row],[20D EMA]])/Table2[[#This Row],[20D EMA]]</f>
        <v>-1.5712267007603847E-2</v>
      </c>
      <c r="T669" s="2">
        <f>(Table2[[#This Row],[Close Price]]-Table2[[#This Row],[50D EMA]])/Table2[[#This Row],[50D EMA]]</f>
        <v>-2.1656297962439022E-2</v>
      </c>
      <c r="U669" s="2">
        <f>(Table2[[#This Row],[Close Price]]-Table2[[#This Row],[200D EMA]])/Table2[[#This Row],[200D EMA]]</f>
        <v>-7.7759660983615295E-2</v>
      </c>
      <c r="V669">
        <v>0.81066582137561005</v>
      </c>
      <c r="W669">
        <v>284.5</v>
      </c>
      <c r="X669">
        <v>294.60000000000002</v>
      </c>
      <c r="Y669">
        <v>284.5</v>
      </c>
      <c r="Z669">
        <v>295.89999999999998</v>
      </c>
      <c r="AA669">
        <v>281.5</v>
      </c>
      <c r="AB669">
        <v>329.5</v>
      </c>
      <c r="AC669" s="2">
        <f>(Table2[[#This Row],[Close Price]]/Table2[[#This Row],[Day Low]])-1</f>
        <v>2.8295254833040406E-2</v>
      </c>
      <c r="AD669" s="2">
        <f>(Table2[[#This Row],[Day High]]/Table2[[#This Row],[Close Price]])-1</f>
        <v>7.0073491710818114E-3</v>
      </c>
      <c r="AE669" s="2">
        <f>(Table2[[#This Row],[Close Price]]/Table2[[#This Row],[Current Week Low]])-1</f>
        <v>2.8295254833040406E-2</v>
      </c>
      <c r="AF669" s="2">
        <f>(Table2[[#This Row],[Current Week High]]/Table2[[#This Row],[Close Price]])-1</f>
        <v>1.1451034011280115E-2</v>
      </c>
      <c r="AG669" s="2">
        <f>(Table2[[#This Row],[Close Price]]/Table2[[#This Row],[Current Month Low]])-1</f>
        <v>3.9253996447602191E-2</v>
      </c>
      <c r="AH669" s="2">
        <f>(Table2[[#This Row],[Current Month High]]/Table2[[#This Row],[Close Price]])-1</f>
        <v>0.12630319603486573</v>
      </c>
      <c r="AI669">
        <v>34.712015040163998</v>
      </c>
      <c r="AJ669">
        <v>19.189244245263801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0.03</v>
      </c>
      <c r="AM669" t="s">
        <v>10656</v>
      </c>
      <c r="AN669">
        <v>-3.94</v>
      </c>
      <c r="AO669" t="s">
        <v>10655</v>
      </c>
      <c r="AQ669">
        <f>(Table2[[#This Row],[Sharpe Ratio]]-AVERAGE(Table2[Sharpe Ratio]))/_xlfn.STDEV.P(Table2[Sharpe Ratio])</f>
        <v>-0.76472241492382476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720</v>
      </c>
      <c r="AT669">
        <f>_xlfn.RANK.AVG(Table2[[#This Row],[6M Return vs Nifty Z-Score]],Table2[6M Return vs Nifty Z-Score])</f>
        <v>557</v>
      </c>
      <c r="AU669">
        <f>_xlfn.RANK.AVG(Table2[[#This Row],[Sharpe Ratio Z-Score]],Table2[Sharpe Ratio Z-Score])</f>
        <v>557.5</v>
      </c>
      <c r="AV669">
        <f>(Table2[[#This Row],[Rank 1Y]]+Table2[[#This Row],[Rank 6M]]+Table2[[#This Row],[Rank Sharpe]])/3</f>
        <v>611.5</v>
      </c>
    </row>
    <row r="670" spans="1:48" x14ac:dyDescent="0.3">
      <c r="A670" t="s">
        <v>560</v>
      </c>
      <c r="B670" t="s">
        <v>561</v>
      </c>
      <c r="C670" t="s">
        <v>10611</v>
      </c>
      <c r="D670" t="s">
        <v>37</v>
      </c>
      <c r="E670">
        <v>35704.511088500003</v>
      </c>
      <c r="F670">
        <v>602.04999999999995</v>
      </c>
      <c r="G670">
        <v>-30.544329032039901</v>
      </c>
      <c r="H670">
        <f>(Table2[[#This Row],[1Y Return vs Nifty]]-AVERAGE(Table2[1Y Return vs Nifty]))/_xlfn.STDEV.P(Table2[1Y Return vs Nifty])</f>
        <v>-0.97025036686097754</v>
      </c>
      <c r="I670">
        <v>2.56702771674132</v>
      </c>
      <c r="J670">
        <f>(Table2[[#This Row],[1M Return vs Nifty]]-AVERAGE(Table2[1M Return vs Nifty]))/_xlfn.STDEV.P(Table2[1M Return vs Nifty])</f>
        <v>-7.6758646469885332E-3</v>
      </c>
      <c r="K670">
        <v>-4.9108895069256899</v>
      </c>
      <c r="L670">
        <f>(Table2[[#This Row],[6M Return vs Nifty]]-AVERAGE(Table2[6M Return vs Nifty]))/_xlfn.STDEV.P(Table2[6M Return vs Nifty])</f>
        <v>-0.4268349853695112</v>
      </c>
      <c r="M670">
        <v>4.1522392441571796</v>
      </c>
      <c r="N670">
        <f>(Table2[[#This Row],[1W Return vs Nifty]]-AVERAGE(Table2[1W Return vs Nifty]))/_xlfn.STDEV.P(Table2[1W Return vs Nifty])</f>
        <v>0.29290285066296107</v>
      </c>
      <c r="O670">
        <v>590.63</v>
      </c>
      <c r="P670">
        <v>578.25679519176299</v>
      </c>
      <c r="Q670">
        <v>567.25582909767297</v>
      </c>
      <c r="R670">
        <v>70.801862242367605</v>
      </c>
      <c r="S670" s="2">
        <f>(Table2[[#This Row],[Close Price]]-Table2[[#This Row],[20D EMA]])/Table2[[#This Row],[20D EMA]]</f>
        <v>1.9335286050488391E-2</v>
      </c>
      <c r="T670" s="2">
        <f>(Table2[[#This Row],[Close Price]]-Table2[[#This Row],[50D EMA]])/Table2[[#This Row],[50D EMA]]</f>
        <v>4.114643356736794E-2</v>
      </c>
      <c r="U670" s="2">
        <f>(Table2[[#This Row],[Close Price]]-Table2[[#This Row],[200D EMA]])/Table2[[#This Row],[200D EMA]]</f>
        <v>6.1337705348349883E-2</v>
      </c>
      <c r="V670">
        <v>0.82958166138710898</v>
      </c>
      <c r="W670">
        <v>594</v>
      </c>
      <c r="X670">
        <v>615.95000000000005</v>
      </c>
      <c r="Y670">
        <v>580.1</v>
      </c>
      <c r="Z670">
        <v>622.4</v>
      </c>
      <c r="AA670">
        <v>564.29999999999995</v>
      </c>
      <c r="AB670">
        <v>622.4</v>
      </c>
      <c r="AC670" s="2">
        <f>(Table2[[#This Row],[Close Price]]/Table2[[#This Row],[Day Low]])-1</f>
        <v>1.3552188552188538E-2</v>
      </c>
      <c r="AD670" s="2">
        <f>(Table2[[#This Row],[Day High]]/Table2[[#This Row],[Close Price]])-1</f>
        <v>2.308778340669404E-2</v>
      </c>
      <c r="AE670" s="2">
        <f>(Table2[[#This Row],[Close Price]]/Table2[[#This Row],[Current Week Low]])-1</f>
        <v>3.7838303740734158E-2</v>
      </c>
      <c r="AF670" s="2">
        <f>(Table2[[#This Row],[Current Week High]]/Table2[[#This Row],[Close Price]])-1</f>
        <v>3.3801179304044471E-2</v>
      </c>
      <c r="AG670" s="2">
        <f>(Table2[[#This Row],[Close Price]]/Table2[[#This Row],[Current Month Low]])-1</f>
        <v>6.689704058125101E-2</v>
      </c>
      <c r="AH670" s="2">
        <f>(Table2[[#This Row],[Current Month High]]/Table2[[#This Row],[Close Price]])-1</f>
        <v>3.3801179304044471E-2</v>
      </c>
      <c r="AI670">
        <v>12.1169338094842</v>
      </c>
      <c r="AJ670">
        <v>32.376868953386001</v>
      </c>
      <c r="AK670" t="str">
        <f>IF(AND(Table2[[#This Row],[20D EMA]]&gt;Table2[[#This Row],[50D EMA]],Table2[[#This Row],[50D EMA]]&gt;Table2[[#This Row],[200D EMA]]),"Uptrend","Downtrend/NoTrend")</f>
        <v>Uptrend</v>
      </c>
      <c r="AL670">
        <v>0.08</v>
      </c>
      <c r="AM670" t="s">
        <v>10656</v>
      </c>
      <c r="AN670">
        <v>5.44</v>
      </c>
      <c r="AO670" t="s">
        <v>10656</v>
      </c>
      <c r="AP670">
        <v>-8.4406729562822996E-2</v>
      </c>
      <c r="AQ670">
        <f>(Table2[[#This Row],[Sharpe Ratio]]-AVERAGE(Table2[Sharpe Ratio]))/_xlfn.STDEV.P(Table2[Sharpe Ratio])</f>
        <v>-1.7365372923626916</v>
      </c>
      <c r="AR6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-2.8483956585772079</v>
      </c>
      <c r="AS670">
        <f>_xlfn.RANK.AVG(Table2[[#This Row],[1Y Return vs Nifty Z-Score]],Table2[1Y Return vs Nifty Z-Score])</f>
        <v>659</v>
      </c>
      <c r="AT670">
        <f>_xlfn.RANK.AVG(Table2[[#This Row],[6M Return vs Nifty Z-Score]],Table2[6M Return vs Nifty Z-Score])</f>
        <v>465</v>
      </c>
      <c r="AU670">
        <f>_xlfn.RANK.AVG(Table2[[#This Row],[Sharpe Ratio Z-Score]],Table2[Sharpe Ratio Z-Score])</f>
        <v>712</v>
      </c>
      <c r="AV670">
        <f>(Table2[[#This Row],[Rank 1Y]]+Table2[[#This Row],[Rank 6M]]+Table2[[#This Row],[Rank Sharpe]])/3</f>
        <v>612</v>
      </c>
    </row>
    <row r="671" spans="1:48" x14ac:dyDescent="0.3">
      <c r="A671" t="s">
        <v>1935</v>
      </c>
      <c r="B671" t="s">
        <v>1936</v>
      </c>
      <c r="C671" t="s">
        <v>10616</v>
      </c>
      <c r="D671" t="s">
        <v>198</v>
      </c>
      <c r="E671">
        <v>3620.5164570749998</v>
      </c>
      <c r="F671">
        <v>225.32</v>
      </c>
      <c r="G671">
        <v>-28.0098124363269</v>
      </c>
      <c r="H671">
        <f>(Table2[[#This Row],[1Y Return vs Nifty]]-AVERAGE(Table2[1Y Return vs Nifty]))/_xlfn.STDEV.P(Table2[1Y Return vs Nifty])</f>
        <v>-0.93073055052928932</v>
      </c>
      <c r="I671">
        <v>-2.3289933604324702</v>
      </c>
      <c r="J671">
        <f>(Table2[[#This Row],[1M Return vs Nifty]]-AVERAGE(Table2[1M Return vs Nifty]))/_xlfn.STDEV.P(Table2[1M Return vs Nifty])</f>
        <v>-0.42764661860831416</v>
      </c>
      <c r="K671">
        <v>-23.993540796983201</v>
      </c>
      <c r="L671">
        <f>(Table2[[#This Row],[6M Return vs Nifty]]-AVERAGE(Table2[6M Return vs Nifty]))/_xlfn.STDEV.P(Table2[6M Return vs Nifty])</f>
        <v>-1.0738852471222371</v>
      </c>
      <c r="M671">
        <v>6.4080191518107004</v>
      </c>
      <c r="N671">
        <f>(Table2[[#This Row],[1W Return vs Nifty]]-AVERAGE(Table2[1W Return vs Nifty]))/_xlfn.STDEV.P(Table2[1W Return vs Nifty])</f>
        <v>0.78760136539795988</v>
      </c>
      <c r="O671">
        <v>223.59</v>
      </c>
      <c r="P671">
        <v>224.531035503753</v>
      </c>
      <c r="Q671">
        <v>231.23405303290201</v>
      </c>
      <c r="R671">
        <v>63.582806894830298</v>
      </c>
      <c r="S671" s="2">
        <f>(Table2[[#This Row],[Close Price]]-Table2[[#This Row],[20D EMA]])/Table2[[#This Row],[20D EMA]]</f>
        <v>7.7373764479627431E-3</v>
      </c>
      <c r="T671" s="2">
        <f>(Table2[[#This Row],[Close Price]]-Table2[[#This Row],[50D EMA]])/Table2[[#This Row],[50D EMA]]</f>
        <v>3.5138327068099354E-3</v>
      </c>
      <c r="U671" s="2">
        <f>(Table2[[#This Row],[Close Price]]-Table2[[#This Row],[200D EMA]])/Table2[[#This Row],[200D EMA]]</f>
        <v>-2.5576047106091744E-2</v>
      </c>
      <c r="V671">
        <v>0.40307827312795202</v>
      </c>
      <c r="W671">
        <v>225</v>
      </c>
      <c r="X671">
        <v>231.3</v>
      </c>
      <c r="Y671">
        <v>219.01</v>
      </c>
      <c r="Z671">
        <v>232.99</v>
      </c>
      <c r="AA671">
        <v>206</v>
      </c>
      <c r="AB671">
        <v>239.9</v>
      </c>
      <c r="AC671" s="2">
        <f>(Table2[[#This Row],[Close Price]]/Table2[[#This Row],[Day Low]])-1</f>
        <v>1.4222222222222136E-3</v>
      </c>
      <c r="AD671" s="2">
        <f>(Table2[[#This Row],[Day High]]/Table2[[#This Row],[Close Price]])-1</f>
        <v>2.6540031954553678E-2</v>
      </c>
      <c r="AE671" s="2">
        <f>(Table2[[#This Row],[Close Price]]/Table2[[#This Row],[Current Week Low]])-1</f>
        <v>2.8811469795899658E-2</v>
      </c>
      <c r="AF671" s="2">
        <f>(Table2[[#This Row],[Current Week High]]/Table2[[#This Row],[Close Price]])-1</f>
        <v>3.4040475767797007E-2</v>
      </c>
      <c r="AG671" s="2">
        <f>(Table2[[#This Row],[Close Price]]/Table2[[#This Row],[Current Month Low]])-1</f>
        <v>9.3786407766990321E-2</v>
      </c>
      <c r="AH671" s="2">
        <f>(Table2[[#This Row],[Current Month High]]/Table2[[#This Row],[Close Price]])-1</f>
        <v>6.470797088585134E-2</v>
      </c>
      <c r="AI671">
        <v>32.700159772767599</v>
      </c>
      <c r="AJ671">
        <v>18.247179218052899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0</v>
      </c>
      <c r="AM671" t="s">
        <v>10657</v>
      </c>
      <c r="AN671">
        <v>3.51</v>
      </c>
      <c r="AO671" t="s">
        <v>10656</v>
      </c>
      <c r="AP671">
        <v>1.134843339795E-3</v>
      </c>
      <c r="AQ671">
        <f>(Table2[[#This Row],[Sharpe Ratio]]-AVERAGE(Table2[Sharpe Ratio]))/_xlfn.STDEV.P(Table2[Sharpe Ratio])</f>
        <v>-0.75165642306645353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646</v>
      </c>
      <c r="AT671">
        <f>_xlfn.RANK.AVG(Table2[[#This Row],[6M Return vs Nifty Z-Score]],Table2[6M Return vs Nifty Z-Score])</f>
        <v>668</v>
      </c>
      <c r="AU671">
        <f>_xlfn.RANK.AVG(Table2[[#This Row],[Sharpe Ratio Z-Score]],Table2[Sharpe Ratio Z-Score])</f>
        <v>529</v>
      </c>
      <c r="AV671">
        <f>(Table2[[#This Row],[Rank 1Y]]+Table2[[#This Row],[Rank 6M]]+Table2[[#This Row],[Rank Sharpe]])/3</f>
        <v>614.33333333333337</v>
      </c>
    </row>
    <row r="672" spans="1:48" x14ac:dyDescent="0.3">
      <c r="A672" t="s">
        <v>1234</v>
      </c>
      <c r="B672" t="s">
        <v>1235</v>
      </c>
      <c r="C672" t="s">
        <v>10611</v>
      </c>
      <c r="D672" t="s">
        <v>24</v>
      </c>
      <c r="E672">
        <v>9514.8126052059997</v>
      </c>
      <c r="F672">
        <v>82.89</v>
      </c>
      <c r="G672">
        <v>-29.743981777890799</v>
      </c>
      <c r="H672">
        <f>(Table2[[#This Row],[1Y Return vs Nifty]]-AVERAGE(Table2[1Y Return vs Nifty]))/_xlfn.STDEV.P(Table2[1Y Return vs Nifty])</f>
        <v>-0.95777083662667439</v>
      </c>
      <c r="I672">
        <v>-8.5461693183433702</v>
      </c>
      <c r="J672">
        <f>(Table2[[#This Row],[1M Return vs Nifty]]-AVERAGE(Table2[1M Return vs Nifty]))/_xlfn.STDEV.P(Table2[1M Return vs Nifty])</f>
        <v>-0.96094335761281124</v>
      </c>
      <c r="K672">
        <v>-31.896569428555001</v>
      </c>
      <c r="L672">
        <f>(Table2[[#This Row],[6M Return vs Nifty]]-AVERAGE(Table2[6M Return vs Nifty]))/_xlfn.STDEV.P(Table2[6M Return vs Nifty])</f>
        <v>-1.3418593701604833</v>
      </c>
      <c r="M672">
        <v>4.4450502690287204</v>
      </c>
      <c r="N672">
        <f>(Table2[[#This Row],[1W Return vs Nifty]]-AVERAGE(Table2[1W Return vs Nifty]))/_xlfn.STDEV.P(Table2[1W Return vs Nifty])</f>
        <v>0.3571170847779645</v>
      </c>
      <c r="O672">
        <v>82.78</v>
      </c>
      <c r="P672">
        <v>87.199643297444396</v>
      </c>
      <c r="Q672">
        <v>92.409921497647005</v>
      </c>
      <c r="R672">
        <v>58.543424794443702</v>
      </c>
      <c r="S672" s="2">
        <f>(Table2[[#This Row],[Close Price]]-Table2[[#This Row],[20D EMA]])/Table2[[#This Row],[20D EMA]]</f>
        <v>1.3288233872916094E-3</v>
      </c>
      <c r="T672" s="2">
        <f>(Table2[[#This Row],[Close Price]]-Table2[[#This Row],[50D EMA]])/Table2[[#This Row],[50D EMA]]</f>
        <v>-4.9422717048782934E-2</v>
      </c>
      <c r="U672" s="2">
        <f>(Table2[[#This Row],[Close Price]]-Table2[[#This Row],[200D EMA]])/Table2[[#This Row],[200D EMA]]</f>
        <v>-0.10301839178479777</v>
      </c>
      <c r="V672">
        <v>1.12675477421263</v>
      </c>
      <c r="W672">
        <v>82.71</v>
      </c>
      <c r="X672">
        <v>84.6</v>
      </c>
      <c r="Y672">
        <v>80.75</v>
      </c>
      <c r="Z672">
        <v>85.14</v>
      </c>
      <c r="AA672">
        <v>74.599999999999994</v>
      </c>
      <c r="AB672">
        <v>85.14</v>
      </c>
      <c r="AC672" s="2">
        <f>(Table2[[#This Row],[Close Price]]/Table2[[#This Row],[Day Low]])-1</f>
        <v>2.1762785636563198E-3</v>
      </c>
      <c r="AD672" s="2">
        <f>(Table2[[#This Row],[Day High]]/Table2[[#This Row],[Close Price]])-1</f>
        <v>2.0629750271444092E-2</v>
      </c>
      <c r="AE672" s="2">
        <f>(Table2[[#This Row],[Close Price]]/Table2[[#This Row],[Current Week Low]])-1</f>
        <v>2.6501547987616059E-2</v>
      </c>
      <c r="AF672" s="2">
        <f>(Table2[[#This Row],[Current Week High]]/Table2[[#This Row],[Close Price]])-1</f>
        <v>2.7144408251900121E-2</v>
      </c>
      <c r="AG672" s="2">
        <f>(Table2[[#This Row],[Close Price]]/Table2[[#This Row],[Current Month Low]])-1</f>
        <v>0.11112600536193029</v>
      </c>
      <c r="AH672" s="2">
        <f>(Table2[[#This Row],[Current Month High]]/Table2[[#This Row],[Close Price]])-1</f>
        <v>2.7144408251900121E-2</v>
      </c>
      <c r="AI672">
        <v>40.547713837616101</v>
      </c>
      <c r="AJ672">
        <v>11.112600536193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-0.16</v>
      </c>
      <c r="AM672" t="s">
        <v>10655</v>
      </c>
      <c r="AN672">
        <v>4.63</v>
      </c>
      <c r="AO672" t="s">
        <v>10656</v>
      </c>
      <c r="AP672">
        <v>1.8809380734678E-2</v>
      </c>
      <c r="AQ672">
        <f>(Table2[[#This Row],[Sharpe Ratio]]-AVERAGE(Table2[Sharpe Ratio]))/_xlfn.STDEV.P(Table2[Sharpe Ratio])</f>
        <v>-0.54816105627330325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653</v>
      </c>
      <c r="AT672">
        <f>_xlfn.RANK.AVG(Table2[[#This Row],[6M Return vs Nifty Z-Score]],Table2[6M Return vs Nifty Z-Score])</f>
        <v>707</v>
      </c>
      <c r="AU672">
        <f>_xlfn.RANK.AVG(Table2[[#This Row],[Sharpe Ratio Z-Score]],Table2[Sharpe Ratio Z-Score])</f>
        <v>490</v>
      </c>
      <c r="AV672">
        <f>(Table2[[#This Row],[Rank 1Y]]+Table2[[#This Row],[Rank 6M]]+Table2[[#This Row],[Rank Sharpe]])/3</f>
        <v>616.66666666666663</v>
      </c>
    </row>
    <row r="673" spans="1:48" x14ac:dyDescent="0.3">
      <c r="A673" t="s">
        <v>1445</v>
      </c>
      <c r="B673" t="s">
        <v>1446</v>
      </c>
      <c r="C673" t="s">
        <v>10611</v>
      </c>
      <c r="D673" t="s">
        <v>24</v>
      </c>
      <c r="E673">
        <v>7316.6289320699998</v>
      </c>
      <c r="F673">
        <v>462.85</v>
      </c>
      <c r="G673">
        <v>-39.089576382657</v>
      </c>
      <c r="H673">
        <f>(Table2[[#This Row],[1Y Return vs Nifty]]-AVERAGE(Table2[1Y Return vs Nifty]))/_xlfn.STDEV.P(Table2[1Y Return vs Nifty])</f>
        <v>-1.1034933712178814</v>
      </c>
      <c r="I673">
        <v>-1.9010078390149501</v>
      </c>
      <c r="J673">
        <f>(Table2[[#This Row],[1M Return vs Nifty]]-AVERAGE(Table2[1M Return vs Nifty]))/_xlfn.STDEV.P(Table2[1M Return vs Nifty])</f>
        <v>-0.3909348889647804</v>
      </c>
      <c r="K673">
        <v>-17.4276262766816</v>
      </c>
      <c r="L673">
        <f>(Table2[[#This Row],[6M Return vs Nifty]]-AVERAGE(Table2[6M Return vs Nifty]))/_xlfn.STDEV.P(Table2[6M Return vs Nifty])</f>
        <v>-0.85124968959775804</v>
      </c>
      <c r="M673">
        <v>1.3010204594461501</v>
      </c>
      <c r="N673">
        <f>(Table2[[#This Row],[1W Return vs Nifty]]-AVERAGE(Table2[1W Return vs Nifty]))/_xlfn.STDEV.P(Table2[1W Return vs Nifty])</f>
        <v>-0.33237698856048559</v>
      </c>
      <c r="O673">
        <v>457.95</v>
      </c>
      <c r="P673">
        <v>463.246034709078</v>
      </c>
      <c r="Q673">
        <v>478.98991830324098</v>
      </c>
      <c r="R673">
        <v>61.070529080765603</v>
      </c>
      <c r="S673" s="2">
        <f>(Table2[[#This Row],[Close Price]]-Table2[[#This Row],[20D EMA]])/Table2[[#This Row],[20D EMA]]</f>
        <v>1.0699858063107401E-2</v>
      </c>
      <c r="T673" s="2">
        <f>(Table2[[#This Row],[Close Price]]-Table2[[#This Row],[50D EMA]])/Table2[[#This Row],[50D EMA]]</f>
        <v>-8.5491224836213293E-4</v>
      </c>
      <c r="U673" s="2">
        <f>(Table2[[#This Row],[Close Price]]-Table2[[#This Row],[200D EMA]])/Table2[[#This Row],[200D EMA]]</f>
        <v>-3.3695736980048574E-2</v>
      </c>
      <c r="V673">
        <v>0.54966123318952298</v>
      </c>
      <c r="W673">
        <v>460.2</v>
      </c>
      <c r="X673">
        <v>465</v>
      </c>
      <c r="Y673">
        <v>455.15</v>
      </c>
      <c r="Z673">
        <v>474.65</v>
      </c>
      <c r="AA673">
        <v>438.05</v>
      </c>
      <c r="AB673">
        <v>485</v>
      </c>
      <c r="AC673" s="2">
        <f>(Table2[[#This Row],[Close Price]]/Table2[[#This Row],[Day Low]])-1</f>
        <v>5.7583659278575006E-3</v>
      </c>
      <c r="AD673" s="2">
        <f>(Table2[[#This Row],[Day High]]/Table2[[#This Row],[Close Price]])-1</f>
        <v>4.6451334125525712E-3</v>
      </c>
      <c r="AE673" s="2">
        <f>(Table2[[#This Row],[Close Price]]/Table2[[#This Row],[Current Week Low]])-1</f>
        <v>1.6917499725365381E-2</v>
      </c>
      <c r="AF673" s="2">
        <f>(Table2[[#This Row],[Current Week High]]/Table2[[#This Row],[Close Price]])-1</f>
        <v>2.5494220589823868E-2</v>
      </c>
      <c r="AG673" s="2">
        <f>(Table2[[#This Row],[Close Price]]/Table2[[#This Row],[Current Month Low]])-1</f>
        <v>5.6614541718981837E-2</v>
      </c>
      <c r="AH673" s="2">
        <f>(Table2[[#This Row],[Current Month High]]/Table2[[#This Row],[Close Price]])-1</f>
        <v>4.785567678513547E-2</v>
      </c>
      <c r="AI673">
        <v>32.083828454142797</v>
      </c>
      <c r="AJ673">
        <v>5.6614541718981801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-7.0000000000000007E-2</v>
      </c>
      <c r="AM673" t="s">
        <v>10655</v>
      </c>
      <c r="AN673">
        <v>1.97</v>
      </c>
      <c r="AO673" t="s">
        <v>10656</v>
      </c>
      <c r="AQ673">
        <f>(Table2[[#This Row],[Sharpe Ratio]]-AVERAGE(Table2[Sharpe Ratio]))/_xlfn.STDEV.P(Table2[Sharpe Ratio])</f>
        <v>-0.76472241492382476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695</v>
      </c>
      <c r="AT673">
        <f>_xlfn.RANK.AVG(Table2[[#This Row],[6M Return vs Nifty Z-Score]],Table2[6M Return vs Nifty Z-Score])</f>
        <v>598</v>
      </c>
      <c r="AU673">
        <f>_xlfn.RANK.AVG(Table2[[#This Row],[Sharpe Ratio Z-Score]],Table2[Sharpe Ratio Z-Score])</f>
        <v>557.5</v>
      </c>
      <c r="AV673">
        <f>(Table2[[#This Row],[Rank 1Y]]+Table2[[#This Row],[Rank 6M]]+Table2[[#This Row],[Rank Sharpe]])/3</f>
        <v>616.83333333333337</v>
      </c>
    </row>
    <row r="674" spans="1:48" x14ac:dyDescent="0.3">
      <c r="A674" t="s">
        <v>1641</v>
      </c>
      <c r="B674" t="s">
        <v>1642</v>
      </c>
      <c r="C674" t="s">
        <v>10622</v>
      </c>
      <c r="D674" t="s">
        <v>263</v>
      </c>
      <c r="E674">
        <v>5399.5386041399997</v>
      </c>
      <c r="F674">
        <v>1803.9</v>
      </c>
      <c r="G674">
        <v>-46.430030933999198</v>
      </c>
      <c r="H674">
        <f>(Table2[[#This Row],[1Y Return vs Nifty]]-AVERAGE(Table2[1Y Return vs Nifty]))/_xlfn.STDEV.P(Table2[1Y Return vs Nifty])</f>
        <v>-1.2179504697236974</v>
      </c>
      <c r="I674">
        <v>-8.4954316634732994</v>
      </c>
      <c r="J674">
        <f>(Table2[[#This Row],[1M Return vs Nifty]]-AVERAGE(Table2[1M Return vs Nifty]))/_xlfn.STDEV.P(Table2[1M Return vs Nifty])</f>
        <v>-0.95659118452488123</v>
      </c>
      <c r="K674">
        <v>-23.003659695356401</v>
      </c>
      <c r="L674">
        <f>(Table2[[#This Row],[6M Return vs Nifty]]-AVERAGE(Table2[6M Return vs Nifty]))/_xlfn.STDEV.P(Table2[6M Return vs Nifty])</f>
        <v>-1.0403205806523628</v>
      </c>
      <c r="M674">
        <v>0.149311118158932</v>
      </c>
      <c r="N674">
        <f>(Table2[[#This Row],[1W Return vs Nifty]]-AVERAGE(Table2[1W Return vs Nifty]))/_xlfn.STDEV.P(Table2[1W Return vs Nifty])</f>
        <v>-0.5849499007529112</v>
      </c>
      <c r="O674">
        <v>1802.57</v>
      </c>
      <c r="P674">
        <v>1844.0056720714199</v>
      </c>
      <c r="Q674">
        <v>1938.22997914333</v>
      </c>
      <c r="R674">
        <v>39.082466837417698</v>
      </c>
      <c r="S674" s="2">
        <f>(Table2[[#This Row],[Close Price]]-Table2[[#This Row],[20D EMA]])/Table2[[#This Row],[20D EMA]]</f>
        <v>7.3783542386712006E-4</v>
      </c>
      <c r="T674" s="2">
        <f>(Table2[[#This Row],[Close Price]]-Table2[[#This Row],[50D EMA]])/Table2[[#This Row],[50D EMA]]</f>
        <v>-2.1749212965472092E-2</v>
      </c>
      <c r="U674" s="2">
        <f>(Table2[[#This Row],[Close Price]]-Table2[[#This Row],[200D EMA]])/Table2[[#This Row],[200D EMA]]</f>
        <v>-6.9305490364307443E-2</v>
      </c>
      <c r="V674">
        <v>0.57180681033311398</v>
      </c>
      <c r="W674">
        <v>1744.5</v>
      </c>
      <c r="X674">
        <v>1845</v>
      </c>
      <c r="Y674">
        <v>1716.95</v>
      </c>
      <c r="Z674">
        <v>1845</v>
      </c>
      <c r="AA674">
        <v>1672.05</v>
      </c>
      <c r="AB674">
        <v>1938.65</v>
      </c>
      <c r="AC674" s="2">
        <f>(Table2[[#This Row],[Close Price]]/Table2[[#This Row],[Day Low]])-1</f>
        <v>3.4049871023215772E-2</v>
      </c>
      <c r="AD674" s="2">
        <f>(Table2[[#This Row],[Day High]]/Table2[[#This Row],[Close Price]])-1</f>
        <v>2.278396806918348E-2</v>
      </c>
      <c r="AE674" s="2">
        <f>(Table2[[#This Row],[Close Price]]/Table2[[#This Row],[Current Week Low]])-1</f>
        <v>5.0642127027578088E-2</v>
      </c>
      <c r="AF674" s="2">
        <f>(Table2[[#This Row],[Current Week High]]/Table2[[#This Row],[Close Price]])-1</f>
        <v>2.278396806918348E-2</v>
      </c>
      <c r="AG674" s="2">
        <f>(Table2[[#This Row],[Close Price]]/Table2[[#This Row],[Current Month Low]])-1</f>
        <v>7.8855297389432311E-2</v>
      </c>
      <c r="AH674" s="2">
        <f>(Table2[[#This Row],[Current Month High]]/Table2[[#This Row],[Close Price]])-1</f>
        <v>7.4699262708575853E-2</v>
      </c>
      <c r="AI674">
        <v>61.890903043405899</v>
      </c>
      <c r="AJ674">
        <v>12.74375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-0.06</v>
      </c>
      <c r="AM674" t="s">
        <v>10655</v>
      </c>
      <c r="AN674">
        <v>1.45</v>
      </c>
      <c r="AO674" t="s">
        <v>10656</v>
      </c>
      <c r="AP674">
        <v>2.0733425157462002E-2</v>
      </c>
      <c r="AQ674">
        <f>(Table2[[#This Row],[Sharpe Ratio]]-AVERAGE(Table2[Sharpe Ratio]))/_xlfn.STDEV.P(Table2[Sharpe Ratio])</f>
        <v>-0.52600861647852259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713</v>
      </c>
      <c r="AT674">
        <f>_xlfn.RANK.AVG(Table2[[#This Row],[6M Return vs Nifty Z-Score]],Table2[6M Return vs Nifty Z-Score])</f>
        <v>661</v>
      </c>
      <c r="AU674">
        <f>_xlfn.RANK.AVG(Table2[[#This Row],[Sharpe Ratio Z-Score]],Table2[Sharpe Ratio Z-Score])</f>
        <v>481</v>
      </c>
      <c r="AV674">
        <f>(Table2[[#This Row],[Rank 1Y]]+Table2[[#This Row],[Rank 6M]]+Table2[[#This Row],[Rank Sharpe]])/3</f>
        <v>618.33333333333337</v>
      </c>
    </row>
    <row r="675" spans="1:48" x14ac:dyDescent="0.3">
      <c r="A675" t="s">
        <v>467</v>
      </c>
      <c r="B675" t="s">
        <v>468</v>
      </c>
      <c r="C675" t="s">
        <v>10611</v>
      </c>
      <c r="D675" t="s">
        <v>54</v>
      </c>
      <c r="E675">
        <v>47078.7385851</v>
      </c>
      <c r="F675">
        <v>625.79999999999995</v>
      </c>
      <c r="G675">
        <v>-42.085345159537702</v>
      </c>
      <c r="H675">
        <f>(Table2[[#This Row],[1Y Return vs Nifty]]-AVERAGE(Table2[1Y Return vs Nifty]))/_xlfn.STDEV.P(Table2[1Y Return vs Nifty])</f>
        <v>-1.1502053288490863</v>
      </c>
      <c r="I675">
        <v>-4.8287306104550298</v>
      </c>
      <c r="J675">
        <f>(Table2[[#This Row],[1M Return vs Nifty]]-AVERAGE(Table2[1M Return vs Nifty]))/_xlfn.STDEV.P(Table2[1M Return vs Nifty])</f>
        <v>-0.64206900794230526</v>
      </c>
      <c r="K675">
        <v>-7.4433683670022504</v>
      </c>
      <c r="L675">
        <f>(Table2[[#This Row],[6M Return vs Nifty]]-AVERAGE(Table2[6M Return vs Nifty]))/_xlfn.STDEV.P(Table2[6M Return vs Nifty])</f>
        <v>-0.51270571079378979</v>
      </c>
      <c r="M675">
        <v>3.27758505426754</v>
      </c>
      <c r="N675">
        <f>(Table2[[#This Row],[1W Return vs Nifty]]-AVERAGE(Table2[1W Return vs Nifty]))/_xlfn.STDEV.P(Table2[1W Return vs Nifty])</f>
        <v>0.10108886775749405</v>
      </c>
      <c r="O675">
        <v>628.19000000000005</v>
      </c>
      <c r="P675">
        <v>636.51530731644402</v>
      </c>
      <c r="Q675">
        <v>652.06258445170397</v>
      </c>
      <c r="R675">
        <v>60.109913732392897</v>
      </c>
      <c r="S675" s="2">
        <f>(Table2[[#This Row],[Close Price]]-Table2[[#This Row],[20D EMA]])/Table2[[#This Row],[20D EMA]]</f>
        <v>-3.8045814164505958E-3</v>
      </c>
      <c r="T675" s="2">
        <f>(Table2[[#This Row],[Close Price]]-Table2[[#This Row],[50D EMA]])/Table2[[#This Row],[50D EMA]]</f>
        <v>-1.6834327773859719E-2</v>
      </c>
      <c r="U675" s="2">
        <f>(Table2[[#This Row],[Close Price]]-Table2[[#This Row],[200D EMA]])/Table2[[#This Row],[200D EMA]]</f>
        <v>-4.0276171456436624E-2</v>
      </c>
      <c r="V675">
        <v>0.59171831471326897</v>
      </c>
      <c r="W675">
        <v>622.9</v>
      </c>
      <c r="X675">
        <v>636</v>
      </c>
      <c r="Y675">
        <v>610</v>
      </c>
      <c r="Z675">
        <v>637.35</v>
      </c>
      <c r="AA675">
        <v>600.25</v>
      </c>
      <c r="AB675">
        <v>659.85</v>
      </c>
      <c r="AC675" s="2">
        <f>(Table2[[#This Row],[Close Price]]/Table2[[#This Row],[Day Low]])-1</f>
        <v>4.6556429603468175E-3</v>
      </c>
      <c r="AD675" s="2">
        <f>(Table2[[#This Row],[Day High]]/Table2[[#This Row],[Close Price]])-1</f>
        <v>1.6299137104506256E-2</v>
      </c>
      <c r="AE675" s="2">
        <f>(Table2[[#This Row],[Close Price]]/Table2[[#This Row],[Current Week Low]])-1</f>
        <v>2.5901639344262151E-2</v>
      </c>
      <c r="AF675" s="2">
        <f>(Table2[[#This Row],[Current Week High]]/Table2[[#This Row],[Close Price]])-1</f>
        <v>1.8456375838926231E-2</v>
      </c>
      <c r="AG675" s="2">
        <f>(Table2[[#This Row],[Close Price]]/Table2[[#This Row],[Current Month Low]])-1</f>
        <v>4.2565597667638455E-2</v>
      </c>
      <c r="AH675" s="2">
        <f>(Table2[[#This Row],[Current Month High]]/Table2[[#This Row],[Close Price]])-1</f>
        <v>5.4410354745925371E-2</v>
      </c>
      <c r="AI675">
        <v>29.977628635346701</v>
      </c>
      <c r="AJ675">
        <v>13.021491782553699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-0.08</v>
      </c>
      <c r="AM675" t="s">
        <v>10655</v>
      </c>
      <c r="AN675">
        <v>-1.59</v>
      </c>
      <c r="AO675" t="s">
        <v>10655</v>
      </c>
      <c r="AP675">
        <v>-4.0106537330491E-2</v>
      </c>
      <c r="AQ675">
        <f>(Table2[[#This Row],[Sharpe Ratio]]-AVERAGE(Table2[Sharpe Ratio]))/_xlfn.STDEV.P(Table2[Sharpe Ratio])</f>
        <v>-1.2264880805550107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703</v>
      </c>
      <c r="AT675">
        <f>_xlfn.RANK.AVG(Table2[[#This Row],[6M Return vs Nifty Z-Score]],Table2[6M Return vs Nifty Z-Score])</f>
        <v>499</v>
      </c>
      <c r="AU675">
        <f>_xlfn.RANK.AVG(Table2[[#This Row],[Sharpe Ratio Z-Score]],Table2[Sharpe Ratio Z-Score])</f>
        <v>654</v>
      </c>
      <c r="AV675">
        <f>(Table2[[#This Row],[Rank 1Y]]+Table2[[#This Row],[Rank 6M]]+Table2[[#This Row],[Rank Sharpe]])/3</f>
        <v>618.66666666666663</v>
      </c>
    </row>
    <row r="676" spans="1:48" x14ac:dyDescent="0.3">
      <c r="A676" t="s">
        <v>1074</v>
      </c>
      <c r="B676" t="s">
        <v>1075</v>
      </c>
      <c r="C676" t="s">
        <v>10610</v>
      </c>
      <c r="D676" t="s">
        <v>290</v>
      </c>
      <c r="E676">
        <v>12316.523176000001</v>
      </c>
      <c r="F676">
        <v>915</v>
      </c>
      <c r="G676">
        <v>-39.032101191642703</v>
      </c>
      <c r="H676">
        <f>(Table2[[#This Row],[1Y Return vs Nifty]]-AVERAGE(Table2[1Y Return vs Nifty]))/_xlfn.STDEV.P(Table2[1Y Return vs Nifty])</f>
        <v>-1.1025971809951163</v>
      </c>
      <c r="I676">
        <v>-6.4932474995608098</v>
      </c>
      <c r="J676">
        <f>(Table2[[#This Row],[1M Return vs Nifty]]-AVERAGE(Table2[1M Return vs Nifty]))/_xlfn.STDEV.P(Table2[1M Return vs Nifty])</f>
        <v>-0.78484788938099337</v>
      </c>
      <c r="K676">
        <v>-20.054911887964099</v>
      </c>
      <c r="L676">
        <f>(Table2[[#This Row],[6M Return vs Nifty]]-AVERAGE(Table2[6M Return vs Nifty]))/_xlfn.STDEV.P(Table2[6M Return vs Nifty])</f>
        <v>-0.94033510108694895</v>
      </c>
      <c r="M676">
        <v>-0.11224946111178501</v>
      </c>
      <c r="N676">
        <f>(Table2[[#This Row],[1W Return vs Nifty]]-AVERAGE(Table2[1W Return vs Nifty]))/_xlfn.STDEV.P(Table2[1W Return vs Nifty])</f>
        <v>-0.64231082929006</v>
      </c>
      <c r="O676">
        <v>929.16</v>
      </c>
      <c r="P676">
        <v>936.25043581244199</v>
      </c>
      <c r="Q676">
        <v>945.59987289361698</v>
      </c>
      <c r="R676">
        <v>44.6425354453647</v>
      </c>
      <c r="S676" s="2">
        <f>(Table2[[#This Row],[Close Price]]-Table2[[#This Row],[20D EMA]])/Table2[[#This Row],[20D EMA]]</f>
        <v>-1.5239571225623109E-2</v>
      </c>
      <c r="T676" s="2">
        <f>(Table2[[#This Row],[Close Price]]-Table2[[#This Row],[50D EMA]])/Table2[[#This Row],[50D EMA]]</f>
        <v>-2.2697384160896741E-2</v>
      </c>
      <c r="U676" s="2">
        <f>(Table2[[#This Row],[Close Price]]-Table2[[#This Row],[200D EMA]])/Table2[[#This Row],[200D EMA]]</f>
        <v>-3.2360276022435082E-2</v>
      </c>
      <c r="V676">
        <v>0.63181015003022201</v>
      </c>
      <c r="W676">
        <v>912</v>
      </c>
      <c r="X676">
        <v>928.75</v>
      </c>
      <c r="Y676">
        <v>910.05</v>
      </c>
      <c r="Z676">
        <v>943</v>
      </c>
      <c r="AA676">
        <v>869</v>
      </c>
      <c r="AB676">
        <v>1003.95</v>
      </c>
      <c r="AC676" s="2">
        <f>(Table2[[#This Row],[Close Price]]/Table2[[#This Row],[Day Low]])-1</f>
        <v>3.2894736842106198E-3</v>
      </c>
      <c r="AD676" s="2">
        <f>(Table2[[#This Row],[Day High]]/Table2[[#This Row],[Close Price]])-1</f>
        <v>1.5027322404371546E-2</v>
      </c>
      <c r="AE676" s="2">
        <f>(Table2[[#This Row],[Close Price]]/Table2[[#This Row],[Current Week Low]])-1</f>
        <v>5.4392615790341825E-3</v>
      </c>
      <c r="AF676" s="2">
        <f>(Table2[[#This Row],[Current Week High]]/Table2[[#This Row],[Close Price]])-1</f>
        <v>3.0601092896174853E-2</v>
      </c>
      <c r="AG676" s="2">
        <f>(Table2[[#This Row],[Close Price]]/Table2[[#This Row],[Current Month Low]])-1</f>
        <v>5.2934407364787051E-2</v>
      </c>
      <c r="AH676" s="2">
        <f>(Table2[[#This Row],[Current Month High]]/Table2[[#This Row],[Close Price]])-1</f>
        <v>9.721311475409844E-2</v>
      </c>
      <c r="AI676">
        <v>36.393442622950801</v>
      </c>
      <c r="AJ676">
        <v>17.000191803593101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-0.16</v>
      </c>
      <c r="AM676" t="s">
        <v>10655</v>
      </c>
      <c r="AN676">
        <v>2.67</v>
      </c>
      <c r="AO676" t="s">
        <v>10656</v>
      </c>
      <c r="AP676">
        <v>3.0062149160800002E-4</v>
      </c>
      <c r="AQ676">
        <f>(Table2[[#This Row],[Sharpe Ratio]]-AVERAGE(Table2[Sharpe Ratio]))/_xlfn.STDEV.P(Table2[Sharpe Ratio])</f>
        <v>-0.76126121651540779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694</v>
      </c>
      <c r="AT676">
        <f>_xlfn.RANK.AVG(Table2[[#This Row],[6M Return vs Nifty Z-Score]],Table2[6M Return vs Nifty Z-Score])</f>
        <v>634</v>
      </c>
      <c r="AU676">
        <f>_xlfn.RANK.AVG(Table2[[#This Row],[Sharpe Ratio Z-Score]],Table2[Sharpe Ratio Z-Score])</f>
        <v>534</v>
      </c>
      <c r="AV676">
        <f>(Table2[[#This Row],[Rank 1Y]]+Table2[[#This Row],[Rank 6M]]+Table2[[#This Row],[Rank Sharpe]])/3</f>
        <v>620.66666666666663</v>
      </c>
    </row>
    <row r="677" spans="1:48" x14ac:dyDescent="0.3">
      <c r="A677" t="s">
        <v>1209</v>
      </c>
      <c r="B677" t="s">
        <v>1210</v>
      </c>
      <c r="C677" t="s">
        <v>10612</v>
      </c>
      <c r="D677" t="s">
        <v>21</v>
      </c>
      <c r="E677">
        <v>9843.3581616399897</v>
      </c>
      <c r="F677">
        <v>1591.25</v>
      </c>
      <c r="G677">
        <v>-25.514294704616201</v>
      </c>
      <c r="H677">
        <f>(Table2[[#This Row],[1Y Return vs Nifty]]-AVERAGE(Table2[1Y Return vs Nifty]))/_xlfn.STDEV.P(Table2[1Y Return vs Nifty])</f>
        <v>-0.89181882962105286</v>
      </c>
      <c r="I677">
        <v>-12.1797384763113</v>
      </c>
      <c r="J677">
        <f>(Table2[[#This Row],[1M Return vs Nifty]]-AVERAGE(Table2[1M Return vs Nifty]))/_xlfn.STDEV.P(Table2[1M Return vs Nifty])</f>
        <v>-1.2726235474626646</v>
      </c>
      <c r="K677">
        <v>-12.3082586144857</v>
      </c>
      <c r="L677">
        <f>(Table2[[#This Row],[6M Return vs Nifty]]-AVERAGE(Table2[6M Return vs Nifty]))/_xlfn.STDEV.P(Table2[6M Return vs Nifty])</f>
        <v>-0.67766331863272466</v>
      </c>
      <c r="M677">
        <v>0.67605898415295895</v>
      </c>
      <c r="N677">
        <f>(Table2[[#This Row],[1W Return vs Nifty]]-AVERAGE(Table2[1W Return vs Nifty]))/_xlfn.STDEV.P(Table2[1W Return vs Nifty])</f>
        <v>-0.46943269711838909</v>
      </c>
      <c r="O677">
        <v>1587.79</v>
      </c>
      <c r="P677">
        <v>1613.56645705604</v>
      </c>
      <c r="Q677">
        <v>1579.52183992559</v>
      </c>
      <c r="R677">
        <v>49.3568873303917</v>
      </c>
      <c r="S677" s="2">
        <f>(Table2[[#This Row],[Close Price]]-Table2[[#This Row],[20D EMA]])/Table2[[#This Row],[20D EMA]]</f>
        <v>2.1791294818584552E-3</v>
      </c>
      <c r="T677" s="2">
        <f>(Table2[[#This Row],[Close Price]]-Table2[[#This Row],[50D EMA]])/Table2[[#This Row],[50D EMA]]</f>
        <v>-1.383051621980076E-2</v>
      </c>
      <c r="U677" s="2">
        <f>(Table2[[#This Row],[Close Price]]-Table2[[#This Row],[200D EMA]])/Table2[[#This Row],[200D EMA]]</f>
        <v>7.4251332130757207E-3</v>
      </c>
      <c r="V677">
        <v>0.25405031543780598</v>
      </c>
      <c r="W677">
        <v>1562.15</v>
      </c>
      <c r="X677">
        <v>1595</v>
      </c>
      <c r="Y677">
        <v>1515.1</v>
      </c>
      <c r="Z677">
        <v>1595</v>
      </c>
      <c r="AA677">
        <v>1491</v>
      </c>
      <c r="AB677">
        <v>1650.65</v>
      </c>
      <c r="AC677" s="2">
        <f>(Table2[[#This Row],[Close Price]]/Table2[[#This Row],[Day Low]])-1</f>
        <v>1.8628172710687174E-2</v>
      </c>
      <c r="AD677" s="2">
        <f>(Table2[[#This Row],[Day High]]/Table2[[#This Row],[Close Price]])-1</f>
        <v>2.3566378633150808E-3</v>
      </c>
      <c r="AE677" s="2">
        <f>(Table2[[#This Row],[Close Price]]/Table2[[#This Row],[Current Week Low]])-1</f>
        <v>5.0260708864101389E-2</v>
      </c>
      <c r="AF677" s="2">
        <f>(Table2[[#This Row],[Current Week High]]/Table2[[#This Row],[Close Price]])-1</f>
        <v>2.3566378633150808E-3</v>
      </c>
      <c r="AG677" s="2">
        <f>(Table2[[#This Row],[Close Price]]/Table2[[#This Row],[Current Month Low]])-1</f>
        <v>6.7236753856472209E-2</v>
      </c>
      <c r="AH677" s="2">
        <f>(Table2[[#This Row],[Current Month High]]/Table2[[#This Row],[Close Price]])-1</f>
        <v>3.7329143754909699E-2</v>
      </c>
      <c r="AI677">
        <v>22.0706991358994</v>
      </c>
      <c r="AJ677">
        <v>14.804660726525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-0.13</v>
      </c>
      <c r="AM677" t="s">
        <v>10655</v>
      </c>
      <c r="AN677">
        <v>4.33</v>
      </c>
      <c r="AO677" t="s">
        <v>10656</v>
      </c>
      <c r="AP677">
        <v>-6.4247132795230005E-2</v>
      </c>
      <c r="AQ677">
        <f>(Table2[[#This Row],[Sharpe Ratio]]-AVERAGE(Table2[Sharpe Ratio]))/_xlfn.STDEV.P(Table2[Sharpe Ratio])</f>
        <v>-1.5044302534644045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635</v>
      </c>
      <c r="AT677">
        <f>_xlfn.RANK.AVG(Table2[[#This Row],[6M Return vs Nifty Z-Score]],Table2[6M Return vs Nifty Z-Score])</f>
        <v>546</v>
      </c>
      <c r="AU677">
        <f>_xlfn.RANK.AVG(Table2[[#This Row],[Sharpe Ratio Z-Score]],Table2[Sharpe Ratio Z-Score])</f>
        <v>684</v>
      </c>
      <c r="AV677">
        <f>(Table2[[#This Row],[Rank 1Y]]+Table2[[#This Row],[Rank 6M]]+Table2[[#This Row],[Rank Sharpe]])/3</f>
        <v>621.66666666666663</v>
      </c>
    </row>
    <row r="678" spans="1:48" x14ac:dyDescent="0.3">
      <c r="A678" t="s">
        <v>1990</v>
      </c>
      <c r="B678" t="s">
        <v>1991</v>
      </c>
      <c r="C678" t="s">
        <v>10615</v>
      </c>
      <c r="D678" t="s">
        <v>51</v>
      </c>
      <c r="E678">
        <v>3325.9339564000002</v>
      </c>
      <c r="F678">
        <v>363.75</v>
      </c>
      <c r="G678">
        <v>-17.604317966861501</v>
      </c>
      <c r="H678">
        <f>(Table2[[#This Row],[1Y Return vs Nifty]]-AVERAGE(Table2[1Y Return vs Nifty]))/_xlfn.STDEV.P(Table2[1Y Return vs Nifty])</f>
        <v>-0.76848137411070461</v>
      </c>
      <c r="I678">
        <v>8.7286183284598096</v>
      </c>
      <c r="J678">
        <f>(Table2[[#This Row],[1M Return vs Nifty]]-AVERAGE(Table2[1M Return vs Nifty]))/_xlfn.STDEV.P(Table2[1M Return vs Nifty])</f>
        <v>0.52085287614392584</v>
      </c>
      <c r="K678">
        <v>-14.700299818867199</v>
      </c>
      <c r="L678">
        <f>(Table2[[#This Row],[6M Return vs Nifty]]-AVERAGE(Table2[6M Return vs Nifty]))/_xlfn.STDEV.P(Table2[6M Return vs Nifty])</f>
        <v>-0.758772115512788</v>
      </c>
      <c r="M678">
        <v>7.6566997032656703</v>
      </c>
      <c r="N678">
        <f>(Table2[[#This Row],[1W Return vs Nifty]]-AVERAGE(Table2[1W Return vs Nifty]))/_xlfn.STDEV.P(Table2[1W Return vs Nifty])</f>
        <v>1.0614403210901446</v>
      </c>
      <c r="O678">
        <v>336.03</v>
      </c>
      <c r="P678">
        <v>331.607141164886</v>
      </c>
      <c r="Q678">
        <v>337.95611957513398</v>
      </c>
      <c r="R678">
        <v>82.066161838834901</v>
      </c>
      <c r="S678" s="2">
        <f>(Table2[[#This Row],[Close Price]]-Table2[[#This Row],[20D EMA]])/Table2[[#This Row],[20D EMA]]</f>
        <v>8.2492634586197752E-2</v>
      </c>
      <c r="T678" s="2">
        <f>(Table2[[#This Row],[Close Price]]-Table2[[#This Row],[50D EMA]])/Table2[[#This Row],[50D EMA]]</f>
        <v>9.6930538715785705E-2</v>
      </c>
      <c r="U678" s="2">
        <f>(Table2[[#This Row],[Close Price]]-Table2[[#This Row],[200D EMA]])/Table2[[#This Row],[200D EMA]]</f>
        <v>7.6323164253670375E-2</v>
      </c>
      <c r="V678">
        <v>1.3358983645990199</v>
      </c>
      <c r="W678">
        <v>359.5</v>
      </c>
      <c r="X678">
        <v>365</v>
      </c>
      <c r="Y678">
        <v>325.85000000000002</v>
      </c>
      <c r="Z678">
        <v>365</v>
      </c>
      <c r="AA678">
        <v>315.14999999999998</v>
      </c>
      <c r="AB678">
        <v>365</v>
      </c>
      <c r="AC678" s="2">
        <f>(Table2[[#This Row],[Close Price]]/Table2[[#This Row],[Day Low]])-1</f>
        <v>1.182197496522952E-2</v>
      </c>
      <c r="AD678" s="2">
        <f>(Table2[[#This Row],[Day High]]/Table2[[#This Row],[Close Price]])-1</f>
        <v>3.4364261168384758E-3</v>
      </c>
      <c r="AE678" s="2">
        <f>(Table2[[#This Row],[Close Price]]/Table2[[#This Row],[Current Week Low]])-1</f>
        <v>0.1163111861285866</v>
      </c>
      <c r="AF678" s="2">
        <f>(Table2[[#This Row],[Current Week High]]/Table2[[#This Row],[Close Price]])-1</f>
        <v>3.4364261168384758E-3</v>
      </c>
      <c r="AG678" s="2">
        <f>(Table2[[#This Row],[Close Price]]/Table2[[#This Row],[Current Month Low]])-1</f>
        <v>0.15421227986673025</v>
      </c>
      <c r="AH678" s="2">
        <f>(Table2[[#This Row],[Current Month High]]/Table2[[#This Row],[Close Price]])-1</f>
        <v>3.4364261168384758E-3</v>
      </c>
      <c r="AI678">
        <v>14.089347079037699</v>
      </c>
      <c r="AJ678">
        <v>26.919050942079501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0.01</v>
      </c>
      <c r="AM678" t="s">
        <v>10656</v>
      </c>
      <c r="AN678">
        <v>14.82</v>
      </c>
      <c r="AO678" t="s">
        <v>10656</v>
      </c>
      <c r="AP678">
        <v>-7.6422194836188007E-2</v>
      </c>
      <c r="AQ678">
        <f>(Table2[[#This Row],[Sharpe Ratio]]-AVERAGE(Table2[Sharpe Ratio]))/_xlfn.STDEV.P(Table2[Sharpe Ratio])</f>
        <v>-1.6446075412994683</v>
      </c>
      <c r="AR6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>
        <f>_xlfn.RANK.AVG(Table2[[#This Row],[1Y Return vs Nifty Z-Score]],Table2[1Y Return vs Nifty Z-Score])</f>
        <v>593</v>
      </c>
      <c r="AT678">
        <f>_xlfn.RANK.AVG(Table2[[#This Row],[6M Return vs Nifty Z-Score]],Table2[6M Return vs Nifty Z-Score])</f>
        <v>571</v>
      </c>
      <c r="AU678">
        <f>_xlfn.RANK.AVG(Table2[[#This Row],[Sharpe Ratio Z-Score]],Table2[Sharpe Ratio Z-Score])</f>
        <v>704</v>
      </c>
      <c r="AV678">
        <f>(Table2[[#This Row],[Rank 1Y]]+Table2[[#This Row],[Rank 6M]]+Table2[[#This Row],[Rank Sharpe]])/3</f>
        <v>622.66666666666663</v>
      </c>
    </row>
    <row r="679" spans="1:48" x14ac:dyDescent="0.3">
      <c r="A679" t="s">
        <v>924</v>
      </c>
      <c r="B679" t="s">
        <v>925</v>
      </c>
      <c r="C679" t="s">
        <v>10618</v>
      </c>
      <c r="D679" t="s">
        <v>127</v>
      </c>
      <c r="E679">
        <v>16168.15247445</v>
      </c>
      <c r="F679">
        <v>54.75</v>
      </c>
      <c r="G679">
        <v>-26.181977844122201</v>
      </c>
      <c r="H679">
        <f>(Table2[[#This Row],[1Y Return vs Nifty]]-AVERAGE(Table2[1Y Return vs Nifty]))/_xlfn.STDEV.P(Table2[1Y Return vs Nifty])</f>
        <v>-0.90222977547387295</v>
      </c>
      <c r="I679">
        <v>-5.3074510812378701</v>
      </c>
      <c r="J679">
        <f>(Table2[[#This Row],[1M Return vs Nifty]]-AVERAGE(Table2[1M Return vs Nifty]))/_xlfn.STDEV.P(Table2[1M Return vs Nifty])</f>
        <v>-0.68313267860106086</v>
      </c>
      <c r="K679">
        <v>-24.431486595355398</v>
      </c>
      <c r="L679">
        <f>(Table2[[#This Row],[6M Return vs Nifty]]-AVERAGE(Table2[6M Return vs Nifty]))/_xlfn.STDEV.P(Table2[6M Return vs Nifty])</f>
        <v>-1.0887350150692037</v>
      </c>
      <c r="M679">
        <v>1.1312210518757899</v>
      </c>
      <c r="N679">
        <f>(Table2[[#This Row],[1W Return vs Nifty]]-AVERAGE(Table2[1W Return vs Nifty]))/_xlfn.STDEV.P(Table2[1W Return vs Nifty])</f>
        <v>-0.36961444884769812</v>
      </c>
      <c r="O679">
        <v>55.55</v>
      </c>
      <c r="P679">
        <v>57.019519936924702</v>
      </c>
      <c r="Q679">
        <v>55.900771713333398</v>
      </c>
      <c r="R679">
        <v>48.806797574184998</v>
      </c>
      <c r="S679" s="2">
        <f>(Table2[[#This Row],[Close Price]]-Table2[[#This Row],[20D EMA]])/Table2[[#This Row],[20D EMA]]</f>
        <v>-1.4401440144014351E-2</v>
      </c>
      <c r="T679" s="2">
        <f>(Table2[[#This Row],[Close Price]]-Table2[[#This Row],[50D EMA]])/Table2[[#This Row],[50D EMA]]</f>
        <v>-3.9802508674840774E-2</v>
      </c>
      <c r="U679" s="2">
        <f>(Table2[[#This Row],[Close Price]]-Table2[[#This Row],[200D EMA]])/Table2[[#This Row],[200D EMA]]</f>
        <v>-2.0585971858039974E-2</v>
      </c>
      <c r="V679">
        <v>0.49257791671333001</v>
      </c>
      <c r="W679">
        <v>54.59</v>
      </c>
      <c r="X679">
        <v>55.28</v>
      </c>
      <c r="Y679">
        <v>54.59</v>
      </c>
      <c r="Z679">
        <v>55.99</v>
      </c>
      <c r="AA679">
        <v>53.2</v>
      </c>
      <c r="AB679">
        <v>59.59</v>
      </c>
      <c r="AC679" s="2">
        <f>(Table2[[#This Row],[Close Price]]/Table2[[#This Row],[Day Low]])-1</f>
        <v>2.9309397325516517E-3</v>
      </c>
      <c r="AD679" s="2">
        <f>(Table2[[#This Row],[Day High]]/Table2[[#This Row],[Close Price]])-1</f>
        <v>9.6803652968036058E-3</v>
      </c>
      <c r="AE679" s="2">
        <f>(Table2[[#This Row],[Close Price]]/Table2[[#This Row],[Current Week Low]])-1</f>
        <v>2.9309397325516517E-3</v>
      </c>
      <c r="AF679" s="2">
        <f>(Table2[[#This Row],[Current Week High]]/Table2[[#This Row],[Close Price]])-1</f>
        <v>2.2648401826484088E-2</v>
      </c>
      <c r="AG679" s="2">
        <f>(Table2[[#This Row],[Close Price]]/Table2[[#This Row],[Current Month Low]])-1</f>
        <v>2.913533834586457E-2</v>
      </c>
      <c r="AH679" s="2">
        <f>(Table2[[#This Row],[Current Month High]]/Table2[[#This Row],[Close Price]])-1</f>
        <v>8.8401826484018287E-2</v>
      </c>
      <c r="AI679">
        <v>34.611872146118699</v>
      </c>
      <c r="AJ679">
        <v>39.846743295019103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-0.04</v>
      </c>
      <c r="AM679" t="s">
        <v>10655</v>
      </c>
      <c r="AN679">
        <v>-2.21</v>
      </c>
      <c r="AO679" t="s">
        <v>10655</v>
      </c>
      <c r="AQ679">
        <f>(Table2[[#This Row],[Sharpe Ratio]]-AVERAGE(Table2[Sharpe Ratio]))/_xlfn.STDEV.P(Table2[Sharpe Ratio])</f>
        <v>-0.76472241492382476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640</v>
      </c>
      <c r="AT679">
        <f>_xlfn.RANK.AVG(Table2[[#This Row],[6M Return vs Nifty Z-Score]],Table2[6M Return vs Nifty Z-Score])</f>
        <v>671</v>
      </c>
      <c r="AU679">
        <f>_xlfn.RANK.AVG(Table2[[#This Row],[Sharpe Ratio Z-Score]],Table2[Sharpe Ratio Z-Score])</f>
        <v>557.5</v>
      </c>
      <c r="AV679">
        <f>(Table2[[#This Row],[Rank 1Y]]+Table2[[#This Row],[Rank 6M]]+Table2[[#This Row],[Rank Sharpe]])/3</f>
        <v>622.83333333333337</v>
      </c>
    </row>
    <row r="680" spans="1:48" x14ac:dyDescent="0.3">
      <c r="A680" t="s">
        <v>2311</v>
      </c>
      <c r="B680" t="s">
        <v>2312</v>
      </c>
      <c r="C680" t="s">
        <v>6589</v>
      </c>
      <c r="D680" t="s">
        <v>80</v>
      </c>
      <c r="E680">
        <v>2372.2076579999998</v>
      </c>
      <c r="F680">
        <v>93.55</v>
      </c>
      <c r="G680">
        <v>-42.192013700377103</v>
      </c>
      <c r="H680">
        <f>(Table2[[#This Row],[1Y Return vs Nifty]]-AVERAGE(Table2[1Y Return vs Nifty]))/_xlfn.STDEV.P(Table2[1Y Return vs Nifty])</f>
        <v>-1.1518685734889014</v>
      </c>
      <c r="I680">
        <v>-8.6481160482745594</v>
      </c>
      <c r="J680">
        <f>(Table2[[#This Row],[1M Return vs Nifty]]-AVERAGE(Table2[1M Return vs Nifty]))/_xlfn.STDEV.P(Table2[1M Return vs Nifty])</f>
        <v>-0.96968814125614633</v>
      </c>
      <c r="K680">
        <v>-30.2270062918038</v>
      </c>
      <c r="L680">
        <f>(Table2[[#This Row],[6M Return vs Nifty]]-AVERAGE(Table2[6M Return vs Nifty]))/_xlfn.STDEV.P(Table2[6M Return vs Nifty])</f>
        <v>-1.2852481976233414</v>
      </c>
      <c r="M680">
        <v>0.17497447388022699</v>
      </c>
      <c r="N680">
        <f>(Table2[[#This Row],[1W Return vs Nifty]]-AVERAGE(Table2[1W Return vs Nifty]))/_xlfn.STDEV.P(Table2[1W Return vs Nifty])</f>
        <v>-0.57932185879927645</v>
      </c>
      <c r="O680">
        <v>92.6</v>
      </c>
      <c r="P680">
        <v>94.525949794748101</v>
      </c>
      <c r="Q680">
        <v>98.977855619344794</v>
      </c>
      <c r="R680">
        <v>50.631652682791</v>
      </c>
      <c r="S680" s="2">
        <f>(Table2[[#This Row],[Close Price]]-Table2[[#This Row],[20D EMA]])/Table2[[#This Row],[20D EMA]]</f>
        <v>1.0259179265658778E-2</v>
      </c>
      <c r="T680" s="2">
        <f>(Table2[[#This Row],[Close Price]]-Table2[[#This Row],[50D EMA]])/Table2[[#This Row],[50D EMA]]</f>
        <v>-1.0324675889184537E-2</v>
      </c>
      <c r="U680" s="2">
        <f>(Table2[[#This Row],[Close Price]]-Table2[[#This Row],[200D EMA]])/Table2[[#This Row],[200D EMA]]</f>
        <v>-5.4839090879272856E-2</v>
      </c>
      <c r="V680">
        <v>0.38743738203945699</v>
      </c>
      <c r="W680">
        <v>91.05</v>
      </c>
      <c r="X680">
        <v>94.7</v>
      </c>
      <c r="Y680">
        <v>89.5</v>
      </c>
      <c r="Z680">
        <v>94.7</v>
      </c>
      <c r="AA680">
        <v>88.69</v>
      </c>
      <c r="AB680">
        <v>96.44</v>
      </c>
      <c r="AC680" s="2">
        <f>(Table2[[#This Row],[Close Price]]/Table2[[#This Row],[Day Low]])-1</f>
        <v>2.7457440966501823E-2</v>
      </c>
      <c r="AD680" s="2">
        <f>(Table2[[#This Row],[Day High]]/Table2[[#This Row],[Close Price]])-1</f>
        <v>1.229289150187074E-2</v>
      </c>
      <c r="AE680" s="2">
        <f>(Table2[[#This Row],[Close Price]]/Table2[[#This Row],[Current Week Low]])-1</f>
        <v>4.5251396648044562E-2</v>
      </c>
      <c r="AF680" s="2">
        <f>(Table2[[#This Row],[Current Week High]]/Table2[[#This Row],[Close Price]])-1</f>
        <v>1.229289150187074E-2</v>
      </c>
      <c r="AG680" s="2">
        <f>(Table2[[#This Row],[Close Price]]/Table2[[#This Row],[Current Month Low]])-1</f>
        <v>5.4797609651595414E-2</v>
      </c>
      <c r="AH680" s="2">
        <f>(Table2[[#This Row],[Current Month High]]/Table2[[#This Row],[Close Price]])-1</f>
        <v>3.0892570817744547E-2</v>
      </c>
      <c r="AI680">
        <v>66.755745590593193</v>
      </c>
      <c r="AJ680">
        <v>12.846803377563299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-0.03</v>
      </c>
      <c r="AM680" t="s">
        <v>10655</v>
      </c>
      <c r="AN680">
        <v>2.73</v>
      </c>
      <c r="AO680" t="s">
        <v>10656</v>
      </c>
      <c r="AP680">
        <v>2.7013921742093001E-2</v>
      </c>
      <c r="AQ680">
        <f>(Table2[[#This Row],[Sharpe Ratio]]-AVERAGE(Table2[Sharpe Ratio]))/_xlfn.STDEV.P(Table2[Sharpe Ratio])</f>
        <v>-0.45369826811813929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704</v>
      </c>
      <c r="AT680">
        <f>_xlfn.RANK.AVG(Table2[[#This Row],[6M Return vs Nifty Z-Score]],Table2[6M Return vs Nifty Z-Score])</f>
        <v>704</v>
      </c>
      <c r="AU680">
        <f>_xlfn.RANK.AVG(Table2[[#This Row],[Sharpe Ratio Z-Score]],Table2[Sharpe Ratio Z-Score])</f>
        <v>461</v>
      </c>
      <c r="AV680">
        <f>(Table2[[#This Row],[Rank 1Y]]+Table2[[#This Row],[Rank 6M]]+Table2[[#This Row],[Rank Sharpe]])/3</f>
        <v>623</v>
      </c>
    </row>
    <row r="681" spans="1:48" x14ac:dyDescent="0.3">
      <c r="A681" t="s">
        <v>1268</v>
      </c>
      <c r="B681" t="s">
        <v>1269</v>
      </c>
      <c r="C681" t="s">
        <v>6589</v>
      </c>
      <c r="D681" t="s">
        <v>80</v>
      </c>
      <c r="E681">
        <v>9174.7350460199996</v>
      </c>
      <c r="F681">
        <v>769.65</v>
      </c>
      <c r="G681">
        <v>-12.4650119528551</v>
      </c>
      <c r="H681">
        <f>(Table2[[#This Row],[1Y Return vs Nifty]]-AVERAGE(Table2[1Y Return vs Nifty]))/_xlfn.STDEV.P(Table2[1Y Return vs Nifty])</f>
        <v>-0.68834600230473053</v>
      </c>
      <c r="I681">
        <v>-9.9023471279956006</v>
      </c>
      <c r="J681">
        <f>(Table2[[#This Row],[1M Return vs Nifty]]-AVERAGE(Table2[1M Return vs Nifty]))/_xlfn.STDEV.P(Table2[1M Return vs Nifty])</f>
        <v>-1.077273538436714</v>
      </c>
      <c r="K681">
        <v>-30.225658554761601</v>
      </c>
      <c r="L681">
        <f>(Table2[[#This Row],[6M Return vs Nifty]]-AVERAGE(Table2[6M Return vs Nifty]))/_xlfn.STDEV.P(Table2[6M Return vs Nifty])</f>
        <v>-1.2852024988578672</v>
      </c>
      <c r="M681">
        <v>-3.9417596485353501</v>
      </c>
      <c r="N681">
        <f>(Table2[[#This Row],[1W Return vs Nifty]]-AVERAGE(Table2[1W Return vs Nifty]))/_xlfn.STDEV.P(Table2[1W Return vs Nifty])</f>
        <v>-1.4821325669752798</v>
      </c>
      <c r="O681">
        <v>812.23</v>
      </c>
      <c r="P681">
        <v>828.89308158279005</v>
      </c>
      <c r="Q681">
        <v>818.68794879442396</v>
      </c>
      <c r="R681">
        <v>30.805045584592399</v>
      </c>
      <c r="S681" s="2">
        <f>(Table2[[#This Row],[Close Price]]-Table2[[#This Row],[20D EMA]])/Table2[[#This Row],[20D EMA]]</f>
        <v>-5.2423574603252823E-2</v>
      </c>
      <c r="T681" s="2">
        <f>(Table2[[#This Row],[Close Price]]-Table2[[#This Row],[50D EMA]])/Table2[[#This Row],[50D EMA]]</f>
        <v>-7.1472525105003973E-2</v>
      </c>
      <c r="U681" s="2">
        <f>(Table2[[#This Row],[Close Price]]-Table2[[#This Row],[200D EMA]])/Table2[[#This Row],[200D EMA]]</f>
        <v>-5.9898217466906455E-2</v>
      </c>
      <c r="V681">
        <v>0.43268676604766798</v>
      </c>
      <c r="W681">
        <v>769</v>
      </c>
      <c r="X681">
        <v>787.9</v>
      </c>
      <c r="Y681">
        <v>769</v>
      </c>
      <c r="Z681">
        <v>799.8</v>
      </c>
      <c r="AA681">
        <v>769</v>
      </c>
      <c r="AB681">
        <v>885</v>
      </c>
      <c r="AC681" s="2">
        <f>(Table2[[#This Row],[Close Price]]/Table2[[#This Row],[Day Low]])-1</f>
        <v>8.4525357607279084E-4</v>
      </c>
      <c r="AD681" s="2">
        <f>(Table2[[#This Row],[Day High]]/Table2[[#This Row],[Close Price]])-1</f>
        <v>2.3712076918079639E-2</v>
      </c>
      <c r="AE681" s="2">
        <f>(Table2[[#This Row],[Close Price]]/Table2[[#This Row],[Current Week Low]])-1</f>
        <v>8.4525357607279084E-4</v>
      </c>
      <c r="AF681" s="2">
        <f>(Table2[[#This Row],[Current Week High]]/Table2[[#This Row],[Close Price]])-1</f>
        <v>3.9173650360553536E-2</v>
      </c>
      <c r="AG681" s="2">
        <f>(Table2[[#This Row],[Close Price]]/Table2[[#This Row],[Current Month Low]])-1</f>
        <v>8.4525357607279084E-4</v>
      </c>
      <c r="AH681" s="2">
        <f>(Table2[[#This Row],[Current Month High]]/Table2[[#This Row],[Close Price]])-1</f>
        <v>0.14987331904112255</v>
      </c>
      <c r="AI681">
        <v>29.916195673358001</v>
      </c>
      <c r="AJ681">
        <v>22.565490883031998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-0.11</v>
      </c>
      <c r="AM681" t="s">
        <v>10655</v>
      </c>
      <c r="AN681">
        <v>-6.15</v>
      </c>
      <c r="AO681" t="s">
        <v>10655</v>
      </c>
      <c r="AP681">
        <v>-1.1239096779490001E-2</v>
      </c>
      <c r="AQ681">
        <f>(Table2[[#This Row],[Sharpe Ratio]]-AVERAGE(Table2[Sharpe Ratio]))/_xlfn.STDEV.P(Table2[Sharpe Ratio])</f>
        <v>-0.8941234889359897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565</v>
      </c>
      <c r="AT681">
        <f>_xlfn.RANK.AVG(Table2[[#This Row],[6M Return vs Nifty Z-Score]],Table2[6M Return vs Nifty Z-Score])</f>
        <v>703</v>
      </c>
      <c r="AU681">
        <f>_xlfn.RANK.AVG(Table2[[#This Row],[Sharpe Ratio Z-Score]],Table2[Sharpe Ratio Z-Score])</f>
        <v>605</v>
      </c>
      <c r="AV681">
        <f>(Table2[[#This Row],[Rank 1Y]]+Table2[[#This Row],[Rank 6M]]+Table2[[#This Row],[Rank Sharpe]])/3</f>
        <v>624.33333333333337</v>
      </c>
    </row>
    <row r="682" spans="1:48" x14ac:dyDescent="0.3">
      <c r="A682" t="s">
        <v>1576</v>
      </c>
      <c r="B682" t="s">
        <v>1577</v>
      </c>
      <c r="C682" t="s">
        <v>10622</v>
      </c>
      <c r="D682" t="s">
        <v>263</v>
      </c>
      <c r="E682">
        <v>6188.5866697199999</v>
      </c>
      <c r="F682">
        <v>1371.85</v>
      </c>
      <c r="G682">
        <v>-39.149814756678197</v>
      </c>
      <c r="H682">
        <f>(Table2[[#This Row],[1Y Return vs Nifty]]-AVERAGE(Table2[1Y Return vs Nifty]))/_xlfn.STDEV.P(Table2[1Y Return vs Nifty])</f>
        <v>-1.1044326467710435</v>
      </c>
      <c r="I682">
        <v>-3.2909377074896602</v>
      </c>
      <c r="J682">
        <f>(Table2[[#This Row],[1M Return vs Nifty]]-AVERAGE(Table2[1M Return vs Nifty]))/_xlfn.STDEV.P(Table2[1M Return vs Nifty])</f>
        <v>-0.51016025291146627</v>
      </c>
      <c r="K682">
        <v>-9.7633610331072997</v>
      </c>
      <c r="L682">
        <f>(Table2[[#This Row],[6M Return vs Nifty]]-AVERAGE(Table2[6M Return vs Nifty]))/_xlfn.STDEV.P(Table2[6M Return vs Nifty])</f>
        <v>-0.59137150199072952</v>
      </c>
      <c r="M682">
        <v>6.7267765278150504</v>
      </c>
      <c r="N682">
        <f>(Table2[[#This Row],[1W Return vs Nifty]]-AVERAGE(Table2[1W Return vs Nifty]))/_xlfn.STDEV.P(Table2[1W Return vs Nifty])</f>
        <v>0.85750570311067875</v>
      </c>
      <c r="O682">
        <v>1358.33</v>
      </c>
      <c r="P682">
        <v>1369.2130584928</v>
      </c>
      <c r="Q682">
        <v>1418.5467438670601</v>
      </c>
      <c r="R682">
        <v>60.707170968249201</v>
      </c>
      <c r="S682" s="2">
        <f>(Table2[[#This Row],[Close Price]]-Table2[[#This Row],[20D EMA]])/Table2[[#This Row],[20D EMA]]</f>
        <v>9.953398658647002E-3</v>
      </c>
      <c r="T682" s="2">
        <f>(Table2[[#This Row],[Close Price]]-Table2[[#This Row],[50D EMA]])/Table2[[#This Row],[50D EMA]]</f>
        <v>1.9258810678468284E-3</v>
      </c>
      <c r="U682" s="2">
        <f>(Table2[[#This Row],[Close Price]]-Table2[[#This Row],[200D EMA]])/Table2[[#This Row],[200D EMA]]</f>
        <v>-3.2918720563103535E-2</v>
      </c>
      <c r="V682">
        <v>0.92436789754514903</v>
      </c>
      <c r="W682">
        <v>1353.4</v>
      </c>
      <c r="X682">
        <v>1378</v>
      </c>
      <c r="Y682">
        <v>1275.05</v>
      </c>
      <c r="Z682">
        <v>1399</v>
      </c>
      <c r="AA682">
        <v>1265.55</v>
      </c>
      <c r="AB682">
        <v>1466.95</v>
      </c>
      <c r="AC682" s="2">
        <f>(Table2[[#This Row],[Close Price]]/Table2[[#This Row],[Day Low]])-1</f>
        <v>1.3632333382591844E-2</v>
      </c>
      <c r="AD682" s="2">
        <f>(Table2[[#This Row],[Day High]]/Table2[[#This Row],[Close Price]])-1</f>
        <v>4.4829974122535532E-3</v>
      </c>
      <c r="AE682" s="2">
        <f>(Table2[[#This Row],[Close Price]]/Table2[[#This Row],[Current Week Low]])-1</f>
        <v>7.5918591427787119E-2</v>
      </c>
      <c r="AF682" s="2">
        <f>(Table2[[#This Row],[Current Week High]]/Table2[[#This Row],[Close Price]])-1</f>
        <v>1.9790793454094846E-2</v>
      </c>
      <c r="AG682" s="2">
        <f>(Table2[[#This Row],[Close Price]]/Table2[[#This Row],[Current Month Low]])-1</f>
        <v>8.3995100944253442E-2</v>
      </c>
      <c r="AH682" s="2">
        <f>(Table2[[#This Row],[Current Month High]]/Table2[[#This Row],[Close Price]])-1</f>
        <v>6.9322447789481378E-2</v>
      </c>
      <c r="AI682">
        <v>38.349673798155699</v>
      </c>
      <c r="AJ682">
        <v>20.011372583326001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0.01</v>
      </c>
      <c r="AM682" t="s">
        <v>10656</v>
      </c>
      <c r="AN682">
        <v>-2.06</v>
      </c>
      <c r="AO682" t="s">
        <v>10655</v>
      </c>
      <c r="AP682">
        <v>-4.9270411212337002E-2</v>
      </c>
      <c r="AQ682">
        <f>(Table2[[#This Row],[Sharpe Ratio]]-AVERAGE(Table2[Sharpe Ratio]))/_xlfn.STDEV.P(Table2[Sharpe Ratio])</f>
        <v>-1.3319961249902956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696</v>
      </c>
      <c r="AT682">
        <f>_xlfn.RANK.AVG(Table2[[#This Row],[6M Return vs Nifty Z-Score]],Table2[6M Return vs Nifty Z-Score])</f>
        <v>517</v>
      </c>
      <c r="AU682">
        <f>_xlfn.RANK.AVG(Table2[[#This Row],[Sharpe Ratio Z-Score]],Table2[Sharpe Ratio Z-Score])</f>
        <v>665</v>
      </c>
      <c r="AV682">
        <f>(Table2[[#This Row],[Rank 1Y]]+Table2[[#This Row],[Rank 6M]]+Table2[[#This Row],[Rank Sharpe]])/3</f>
        <v>626</v>
      </c>
    </row>
    <row r="683" spans="1:48" x14ac:dyDescent="0.3">
      <c r="A683" t="s">
        <v>2286</v>
      </c>
      <c r="B683" t="s">
        <v>2287</v>
      </c>
      <c r="C683" t="s">
        <v>10620</v>
      </c>
      <c r="D683" t="s">
        <v>397</v>
      </c>
      <c r="E683">
        <v>2430.8149395999999</v>
      </c>
      <c r="F683">
        <v>454.95</v>
      </c>
      <c r="G683">
        <v>-37.540030437281601</v>
      </c>
      <c r="H683">
        <f>(Table2[[#This Row],[1Y Return vs Nifty]]-AVERAGE(Table2[1Y Return vs Nifty]))/_xlfn.STDEV.P(Table2[1Y Return vs Nifty])</f>
        <v>-1.0793318521091375</v>
      </c>
      <c r="I683">
        <v>-4.3717935007655697</v>
      </c>
      <c r="J683">
        <f>(Table2[[#This Row],[1M Return vs Nifty]]-AVERAGE(Table2[1M Return vs Nifty]))/_xlfn.STDEV.P(Table2[1M Return vs Nifty])</f>
        <v>-0.6028738697996473</v>
      </c>
      <c r="K683">
        <v>-20.2312399976244</v>
      </c>
      <c r="L683">
        <f>(Table2[[#This Row],[6M Return vs Nifty]]-AVERAGE(Table2[6M Return vs Nifty]))/_xlfn.STDEV.P(Table2[6M Return vs Nifty])</f>
        <v>-0.94631399509784064</v>
      </c>
      <c r="M683">
        <v>0.75323465866821804</v>
      </c>
      <c r="N683">
        <f>(Table2[[#This Row],[1W Return vs Nifty]]-AVERAGE(Table2[1W Return vs Nifty]))/_xlfn.STDEV.P(Table2[1W Return vs Nifty])</f>
        <v>-0.45250786707320784</v>
      </c>
      <c r="O683">
        <v>458.93</v>
      </c>
      <c r="P683">
        <v>470.00055252639402</v>
      </c>
      <c r="Q683">
        <v>495.40548435438802</v>
      </c>
      <c r="R683">
        <v>51.185813386055102</v>
      </c>
      <c r="S683" s="2">
        <f>(Table2[[#This Row],[Close Price]]-Table2[[#This Row],[20D EMA]])/Table2[[#This Row],[20D EMA]]</f>
        <v>-8.672346545224802E-3</v>
      </c>
      <c r="T683" s="2">
        <f>(Table2[[#This Row],[Close Price]]-Table2[[#This Row],[50D EMA]])/Table2[[#This Row],[50D EMA]]</f>
        <v>-3.20224145386485E-2</v>
      </c>
      <c r="U683" s="2">
        <f>(Table2[[#This Row],[Close Price]]-Table2[[#This Row],[200D EMA]])/Table2[[#This Row],[200D EMA]]</f>
        <v>-8.1661357477924537E-2</v>
      </c>
      <c r="V683">
        <v>1.2006412245234499</v>
      </c>
      <c r="W683">
        <v>453.1</v>
      </c>
      <c r="X683">
        <v>460.2</v>
      </c>
      <c r="Y683">
        <v>433.1</v>
      </c>
      <c r="Z683">
        <v>468.65</v>
      </c>
      <c r="AA683">
        <v>433.1</v>
      </c>
      <c r="AB683">
        <v>486.7</v>
      </c>
      <c r="AC683" s="2">
        <f>(Table2[[#This Row],[Close Price]]/Table2[[#This Row],[Day Low]])-1</f>
        <v>4.0829838887661563E-3</v>
      </c>
      <c r="AD683" s="2">
        <f>(Table2[[#This Row],[Day High]]/Table2[[#This Row],[Close Price]])-1</f>
        <v>1.1539729640619889E-2</v>
      </c>
      <c r="AE683" s="2">
        <f>(Table2[[#This Row],[Close Price]]/Table2[[#This Row],[Current Week Low]])-1</f>
        <v>5.0450242438235815E-2</v>
      </c>
      <c r="AF683" s="2">
        <f>(Table2[[#This Row],[Current Week High]]/Table2[[#This Row],[Close Price]])-1</f>
        <v>3.011319925266509E-2</v>
      </c>
      <c r="AG683" s="2">
        <f>(Table2[[#This Row],[Close Price]]/Table2[[#This Row],[Current Month Low]])-1</f>
        <v>5.0450242438235815E-2</v>
      </c>
      <c r="AH683" s="2">
        <f>(Table2[[#This Row],[Current Month High]]/Table2[[#This Row],[Close Price]])-1</f>
        <v>6.9787888778986673E-2</v>
      </c>
      <c r="AI683">
        <v>27.9261457303</v>
      </c>
      <c r="AJ683">
        <v>5.0450242438235797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-0.12</v>
      </c>
      <c r="AM683" t="s">
        <v>10655</v>
      </c>
      <c r="AN683">
        <v>-0.42</v>
      </c>
      <c r="AO683" t="s">
        <v>10655</v>
      </c>
      <c r="AQ683">
        <f>(Table2[[#This Row],[Sharpe Ratio]]-AVERAGE(Table2[Sharpe Ratio]))/_xlfn.STDEV.P(Table2[Sharpe Ratio])</f>
        <v>-0.76472241492382476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686</v>
      </c>
      <c r="AT683">
        <f>_xlfn.RANK.AVG(Table2[[#This Row],[6M Return vs Nifty Z-Score]],Table2[6M Return vs Nifty Z-Score])</f>
        <v>636</v>
      </c>
      <c r="AU683">
        <f>_xlfn.RANK.AVG(Table2[[#This Row],[Sharpe Ratio Z-Score]],Table2[Sharpe Ratio Z-Score])</f>
        <v>557.5</v>
      </c>
      <c r="AV683">
        <f>(Table2[[#This Row],[Rank 1Y]]+Table2[[#This Row],[Rank 6M]]+Table2[[#This Row],[Rank Sharpe]])/3</f>
        <v>626.5</v>
      </c>
    </row>
    <row r="684" spans="1:48" x14ac:dyDescent="0.3">
      <c r="A684" t="s">
        <v>480</v>
      </c>
      <c r="B684" t="s">
        <v>481</v>
      </c>
      <c r="C684" t="s">
        <v>6589</v>
      </c>
      <c r="D684" t="s">
        <v>80</v>
      </c>
      <c r="E684">
        <v>44103.716588179901</v>
      </c>
      <c r="F684">
        <v>2323.75</v>
      </c>
      <c r="G684">
        <v>-9.4228783891457404</v>
      </c>
      <c r="H684">
        <f>(Table2[[#This Row],[1Y Return vs Nifty]]-AVERAGE(Table2[1Y Return vs Nifty]))/_xlfn.STDEV.P(Table2[1Y Return vs Nifty])</f>
        <v>-0.64091109503380894</v>
      </c>
      <c r="I684">
        <v>-13.0991795483679</v>
      </c>
      <c r="J684">
        <f>(Table2[[#This Row],[1M Return vs Nifty]]-AVERAGE(Table2[1M Return vs Nifty]))/_xlfn.STDEV.P(Table2[1M Return vs Nifty])</f>
        <v>-1.3514913370755142</v>
      </c>
      <c r="K684">
        <v>-25.030409734542001</v>
      </c>
      <c r="L684">
        <f>(Table2[[#This Row],[6M Return vs Nifty]]-AVERAGE(Table2[6M Return vs Nifty]))/_xlfn.STDEV.P(Table2[6M Return vs Nifty])</f>
        <v>-1.1090431665985656</v>
      </c>
      <c r="M684">
        <v>1.17081723405897</v>
      </c>
      <c r="N684">
        <f>(Table2[[#This Row],[1W Return vs Nifty]]-AVERAGE(Table2[1W Return vs Nifty]))/_xlfn.STDEV.P(Table2[1W Return vs Nifty])</f>
        <v>-0.36093090110940329</v>
      </c>
      <c r="O684">
        <v>2399.5500000000002</v>
      </c>
      <c r="P684">
        <v>2485.6567551171602</v>
      </c>
      <c r="Q684">
        <v>2413.40141588202</v>
      </c>
      <c r="R684">
        <v>42.501097002762599</v>
      </c>
      <c r="S684" s="2">
        <f>(Table2[[#This Row],[Close Price]]-Table2[[#This Row],[20D EMA]])/Table2[[#This Row],[20D EMA]]</f>
        <v>-3.15892563188932E-2</v>
      </c>
      <c r="T684" s="2">
        <f>(Table2[[#This Row],[Close Price]]-Table2[[#This Row],[50D EMA]])/Table2[[#This Row],[50D EMA]]</f>
        <v>-6.5136409033084208E-2</v>
      </c>
      <c r="U684" s="2">
        <f>(Table2[[#This Row],[Close Price]]-Table2[[#This Row],[200D EMA]])/Table2[[#This Row],[200D EMA]]</f>
        <v>-3.7147328783369987E-2</v>
      </c>
      <c r="V684">
        <v>0.59139248964986002</v>
      </c>
      <c r="W684">
        <v>2312.65</v>
      </c>
      <c r="X684">
        <v>2377.9499999999998</v>
      </c>
      <c r="Y684">
        <v>2312.65</v>
      </c>
      <c r="Z684">
        <v>2377.9499999999998</v>
      </c>
      <c r="AA684">
        <v>2267.6999999999998</v>
      </c>
      <c r="AB684">
        <v>2590.5500000000002</v>
      </c>
      <c r="AC684" s="2">
        <f>(Table2[[#This Row],[Close Price]]/Table2[[#This Row],[Day Low]])-1</f>
        <v>4.7996886688430607E-3</v>
      </c>
      <c r="AD684" s="2">
        <f>(Table2[[#This Row],[Day High]]/Table2[[#This Row],[Close Price]])-1</f>
        <v>2.3324367939752566E-2</v>
      </c>
      <c r="AE684" s="2">
        <f>(Table2[[#This Row],[Close Price]]/Table2[[#This Row],[Current Week Low]])-1</f>
        <v>4.7996886688430607E-3</v>
      </c>
      <c r="AF684" s="2">
        <f>(Table2[[#This Row],[Current Week High]]/Table2[[#This Row],[Close Price]])-1</f>
        <v>2.3324367939752566E-2</v>
      </c>
      <c r="AG684" s="2">
        <f>(Table2[[#This Row],[Close Price]]/Table2[[#This Row],[Current Month Low]])-1</f>
        <v>2.4716673281298229E-2</v>
      </c>
      <c r="AH684" s="2">
        <f>(Table2[[#This Row],[Current Month High]]/Table2[[#This Row],[Close Price]])-1</f>
        <v>0.11481441635287792</v>
      </c>
      <c r="AI684">
        <v>22.388380849919301</v>
      </c>
      <c r="AJ684">
        <v>28.8824181919023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-0.1</v>
      </c>
      <c r="AM684" t="s">
        <v>10655</v>
      </c>
      <c r="AN684">
        <v>-0.79</v>
      </c>
      <c r="AO684" t="s">
        <v>10655</v>
      </c>
      <c r="AP684">
        <v>-4.5396904665676002E-2</v>
      </c>
      <c r="AQ684">
        <f>(Table2[[#This Row],[Sharpe Ratio]]-AVERAGE(Table2[Sharpe Ratio]))/_xlfn.STDEV.P(Table2[Sharpe Ratio])</f>
        <v>-1.2873985993024859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543</v>
      </c>
      <c r="AT684">
        <f>_xlfn.RANK.AVG(Table2[[#This Row],[6M Return vs Nifty Z-Score]],Table2[6M Return vs Nifty Z-Score])</f>
        <v>676</v>
      </c>
      <c r="AU684">
        <f>_xlfn.RANK.AVG(Table2[[#This Row],[Sharpe Ratio Z-Score]],Table2[Sharpe Ratio Z-Score])</f>
        <v>662</v>
      </c>
      <c r="AV684">
        <f>(Table2[[#This Row],[Rank 1Y]]+Table2[[#This Row],[Rank 6M]]+Table2[[#This Row],[Rank Sharpe]])/3</f>
        <v>627</v>
      </c>
    </row>
    <row r="685" spans="1:48" x14ac:dyDescent="0.3">
      <c r="A685" t="s">
        <v>1621</v>
      </c>
      <c r="B685" t="s">
        <v>1622</v>
      </c>
      <c r="C685" t="s">
        <v>10611</v>
      </c>
      <c r="D685" t="s">
        <v>24</v>
      </c>
      <c r="E685">
        <v>5590.7837869249997</v>
      </c>
      <c r="F685">
        <v>332.3</v>
      </c>
      <c r="G685">
        <v>-26.121669619391501</v>
      </c>
      <c r="H685">
        <f>(Table2[[#This Row],[1Y Return vs Nifty]]-AVERAGE(Table2[1Y Return vs Nifty]))/_xlfn.STDEV.P(Table2[1Y Return vs Nifty])</f>
        <v>-0.90128941076342728</v>
      </c>
      <c r="I685">
        <v>-9.1998914712156399</v>
      </c>
      <c r="J685">
        <f>(Table2[[#This Row],[1M Return vs Nifty]]-AVERAGE(Table2[1M Return vs Nifty]))/_xlfn.STDEV.P(Table2[1M Return vs Nifty])</f>
        <v>-1.0170183174823606</v>
      </c>
      <c r="K685">
        <v>-19.124883057686301</v>
      </c>
      <c r="L685">
        <f>(Table2[[#This Row],[6M Return vs Nifty]]-AVERAGE(Table2[6M Return vs Nifty]))/_xlfn.STDEV.P(Table2[6M Return vs Nifty])</f>
        <v>-0.90879989201553601</v>
      </c>
      <c r="M685">
        <v>2.9598516601923102</v>
      </c>
      <c r="N685">
        <f>(Table2[[#This Row],[1W Return vs Nifty]]-AVERAGE(Table2[1W Return vs Nifty]))/_xlfn.STDEV.P(Table2[1W Return vs Nifty])</f>
        <v>3.1409091996822243E-2</v>
      </c>
      <c r="O685">
        <v>331.65</v>
      </c>
      <c r="P685">
        <v>342.32661937829897</v>
      </c>
      <c r="Q685">
        <v>349.114698724851</v>
      </c>
      <c r="R685">
        <v>55.574273579796603</v>
      </c>
      <c r="S685" s="2">
        <f>(Table2[[#This Row],[Close Price]]-Table2[[#This Row],[20D EMA]])/Table2[[#This Row],[20D EMA]]</f>
        <v>1.959897482285645E-3</v>
      </c>
      <c r="T685" s="2">
        <f>(Table2[[#This Row],[Close Price]]-Table2[[#This Row],[50D EMA]])/Table2[[#This Row],[50D EMA]]</f>
        <v>-2.9289628123306193E-2</v>
      </c>
      <c r="U685" s="2">
        <f>(Table2[[#This Row],[Close Price]]-Table2[[#This Row],[200D EMA]])/Table2[[#This Row],[200D EMA]]</f>
        <v>-4.8163823483419736E-2</v>
      </c>
      <c r="V685">
        <v>0.488197057569213</v>
      </c>
      <c r="W685">
        <v>328.1</v>
      </c>
      <c r="X685">
        <v>333.45</v>
      </c>
      <c r="Y685">
        <v>318.35000000000002</v>
      </c>
      <c r="Z685">
        <v>333.45</v>
      </c>
      <c r="AA685">
        <v>314.3</v>
      </c>
      <c r="AB685">
        <v>339</v>
      </c>
      <c r="AC685" s="2">
        <f>(Table2[[#This Row],[Close Price]]/Table2[[#This Row],[Day Low]])-1</f>
        <v>1.2800975312404761E-2</v>
      </c>
      <c r="AD685" s="2">
        <f>(Table2[[#This Row],[Day High]]/Table2[[#This Row],[Close Price]])-1</f>
        <v>3.4607282575984666E-3</v>
      </c>
      <c r="AE685" s="2">
        <f>(Table2[[#This Row],[Close Price]]/Table2[[#This Row],[Current Week Low]])-1</f>
        <v>4.3819695303910722E-2</v>
      </c>
      <c r="AF685" s="2">
        <f>(Table2[[#This Row],[Current Week High]]/Table2[[#This Row],[Close Price]])-1</f>
        <v>3.4607282575984666E-3</v>
      </c>
      <c r="AG685" s="2">
        <f>(Table2[[#This Row],[Close Price]]/Table2[[#This Row],[Current Month Low]])-1</f>
        <v>5.7270124085268881E-2</v>
      </c>
      <c r="AH685" s="2">
        <f>(Table2[[#This Row],[Current Month High]]/Table2[[#This Row],[Close Price]])-1</f>
        <v>2.0162503761661066E-2</v>
      </c>
      <c r="AI685">
        <v>27.068913632259999</v>
      </c>
      <c r="AJ685">
        <v>6.6089188322104597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-0.06</v>
      </c>
      <c r="AM685" t="s">
        <v>10655</v>
      </c>
      <c r="AN685">
        <v>1.68</v>
      </c>
      <c r="AO685" t="s">
        <v>10656</v>
      </c>
      <c r="AP685">
        <v>-2.4033271440173001E-2</v>
      </c>
      <c r="AQ685">
        <f>(Table2[[#This Row],[Sharpe Ratio]]-AVERAGE(Table2[Sharpe Ratio]))/_xlfn.STDEV.P(Table2[Sharpe Ratio])</f>
        <v>-1.0414289152236997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639</v>
      </c>
      <c r="AT685">
        <f>_xlfn.RANK.AVG(Table2[[#This Row],[6M Return vs Nifty Z-Score]],Table2[6M Return vs Nifty Z-Score])</f>
        <v>623</v>
      </c>
      <c r="AU685">
        <f>_xlfn.RANK.AVG(Table2[[#This Row],[Sharpe Ratio Z-Score]],Table2[Sharpe Ratio Z-Score])</f>
        <v>621</v>
      </c>
      <c r="AV685">
        <f>(Table2[[#This Row],[Rank 1Y]]+Table2[[#This Row],[Rank 6M]]+Table2[[#This Row],[Rank Sharpe]])/3</f>
        <v>627.66666666666663</v>
      </c>
    </row>
    <row r="686" spans="1:48" x14ac:dyDescent="0.3">
      <c r="A686" t="s">
        <v>2063</v>
      </c>
      <c r="B686" t="s">
        <v>2064</v>
      </c>
      <c r="C686" t="s">
        <v>10622</v>
      </c>
      <c r="D686" t="s">
        <v>92</v>
      </c>
      <c r="E686">
        <v>3074.129105</v>
      </c>
      <c r="F686">
        <v>732.25</v>
      </c>
      <c r="G686">
        <v>-55.136108091798199</v>
      </c>
      <c r="H686">
        <f>(Table2[[#This Row],[1Y Return vs Nifty]]-AVERAGE(Table2[1Y Return vs Nifty]))/_xlfn.STDEV.P(Table2[1Y Return vs Nifty])</f>
        <v>-1.3537012360937757</v>
      </c>
      <c r="I686">
        <v>-14.541671381559899</v>
      </c>
      <c r="J686">
        <f>(Table2[[#This Row],[1M Return vs Nifty]]-AVERAGE(Table2[1M Return vs Nifty]))/_xlfn.STDEV.P(Table2[1M Return vs Nifty])</f>
        <v>-1.4752253597072951</v>
      </c>
      <c r="K686">
        <v>-17.891905659656299</v>
      </c>
      <c r="L686">
        <f>(Table2[[#This Row],[6M Return vs Nifty]]-AVERAGE(Table2[6M Return vs Nifty]))/_xlfn.STDEV.P(Table2[6M Return vs Nifty])</f>
        <v>-0.86699237082762959</v>
      </c>
      <c r="M686">
        <v>4.0404568895115904</v>
      </c>
      <c r="N686">
        <f>(Table2[[#This Row],[1W Return vs Nifty]]-AVERAGE(Table2[1W Return vs Nifty]))/_xlfn.STDEV.P(Table2[1W Return vs Nifty])</f>
        <v>0.26838868390886672</v>
      </c>
      <c r="O686">
        <v>721.99</v>
      </c>
      <c r="P686">
        <v>740.06059140709397</v>
      </c>
      <c r="Q686">
        <v>789.88095917291002</v>
      </c>
      <c r="R686">
        <v>52.4354199560631</v>
      </c>
      <c r="S686" s="2">
        <f>(Table2[[#This Row],[Close Price]]-Table2[[#This Row],[20D EMA]])/Table2[[#This Row],[20D EMA]]</f>
        <v>1.4210723140209686E-2</v>
      </c>
      <c r="T686" s="2">
        <f>(Table2[[#This Row],[Close Price]]-Table2[[#This Row],[50D EMA]])/Table2[[#This Row],[50D EMA]]</f>
        <v>-1.0553989089249451E-2</v>
      </c>
      <c r="U686" s="2">
        <f>(Table2[[#This Row],[Close Price]]-Table2[[#This Row],[200D EMA]])/Table2[[#This Row],[200D EMA]]</f>
        <v>-7.2961575416700522E-2</v>
      </c>
      <c r="V686">
        <v>0.30298437810914097</v>
      </c>
      <c r="W686">
        <v>708.45</v>
      </c>
      <c r="X686">
        <v>736.9</v>
      </c>
      <c r="Y686">
        <v>690.05</v>
      </c>
      <c r="Z686">
        <v>736.9</v>
      </c>
      <c r="AA686">
        <v>665</v>
      </c>
      <c r="AB686">
        <v>757.95</v>
      </c>
      <c r="AC686" s="2">
        <f>(Table2[[#This Row],[Close Price]]/Table2[[#This Row],[Day Low]])-1</f>
        <v>3.3594466793704481E-2</v>
      </c>
      <c r="AD686" s="2">
        <f>(Table2[[#This Row],[Day High]]/Table2[[#This Row],[Close Price]])-1</f>
        <v>6.3502902014338503E-3</v>
      </c>
      <c r="AE686" s="2">
        <f>(Table2[[#This Row],[Close Price]]/Table2[[#This Row],[Current Week Low]])-1</f>
        <v>6.1154988768929774E-2</v>
      </c>
      <c r="AF686" s="2">
        <f>(Table2[[#This Row],[Current Week High]]/Table2[[#This Row],[Close Price]])-1</f>
        <v>6.3502902014338503E-3</v>
      </c>
      <c r="AG686" s="2">
        <f>(Table2[[#This Row],[Close Price]]/Table2[[#This Row],[Current Month Low]])-1</f>
        <v>0.10112781954887229</v>
      </c>
      <c r="AH686" s="2">
        <f>(Table2[[#This Row],[Current Month High]]/Table2[[#This Row],[Close Price]])-1</f>
        <v>3.5097302833731803E-2</v>
      </c>
      <c r="AI686">
        <v>43.666780471150503</v>
      </c>
      <c r="AJ686">
        <v>18.333872010342599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0.01</v>
      </c>
      <c r="AM686" t="s">
        <v>10656</v>
      </c>
      <c r="AN686">
        <v>4.4800000000000004</v>
      </c>
      <c r="AO686" t="s">
        <v>10656</v>
      </c>
      <c r="AQ686">
        <f>(Table2[[#This Row],[Sharpe Ratio]]-AVERAGE(Table2[Sharpe Ratio]))/_xlfn.STDEV.P(Table2[Sharpe Ratio])</f>
        <v>-0.76472241492382476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726</v>
      </c>
      <c r="AT686">
        <f>_xlfn.RANK.AVG(Table2[[#This Row],[6M Return vs Nifty Z-Score]],Table2[6M Return vs Nifty Z-Score])</f>
        <v>604</v>
      </c>
      <c r="AU686">
        <f>_xlfn.RANK.AVG(Table2[[#This Row],[Sharpe Ratio Z-Score]],Table2[Sharpe Ratio Z-Score])</f>
        <v>557.5</v>
      </c>
      <c r="AV686">
        <f>(Table2[[#This Row],[Rank 1Y]]+Table2[[#This Row],[Rank 6M]]+Table2[[#This Row],[Rank Sharpe]])/3</f>
        <v>629.16666666666663</v>
      </c>
    </row>
    <row r="687" spans="1:48" x14ac:dyDescent="0.3">
      <c r="A687" t="s">
        <v>1193</v>
      </c>
      <c r="B687" t="s">
        <v>1194</v>
      </c>
      <c r="C687" t="s">
        <v>6589</v>
      </c>
      <c r="D687" t="s">
        <v>80</v>
      </c>
      <c r="E687">
        <v>10218.224520165</v>
      </c>
      <c r="F687">
        <v>1327</v>
      </c>
      <c r="G687">
        <v>-11.388819195541799</v>
      </c>
      <c r="H687">
        <f>(Table2[[#This Row],[1Y Return vs Nifty]]-AVERAGE(Table2[1Y Return vs Nifty]))/_xlfn.STDEV.P(Table2[1Y Return vs Nifty])</f>
        <v>-0.67156531119445972</v>
      </c>
      <c r="I687">
        <v>-14.160877709397401</v>
      </c>
      <c r="J687">
        <f>(Table2[[#This Row],[1M Return vs Nifty]]-AVERAGE(Table2[1M Return vs Nifty]))/_xlfn.STDEV.P(Table2[1M Return vs Nifty])</f>
        <v>-1.4425616511404806</v>
      </c>
      <c r="K687">
        <v>-33.472211772664302</v>
      </c>
      <c r="L687">
        <f>(Table2[[#This Row],[6M Return vs Nifty]]-AVERAGE(Table2[6M Return vs Nifty]))/_xlfn.STDEV.P(Table2[6M Return vs Nifty])</f>
        <v>-1.3952858975170777</v>
      </c>
      <c r="M687">
        <v>3.98917122214747</v>
      </c>
      <c r="N687">
        <f>(Table2[[#This Row],[1W Return vs Nifty]]-AVERAGE(Table2[1W Return vs Nifty]))/_xlfn.STDEV.P(Table2[1W Return vs Nifty])</f>
        <v>0.25714160107682987</v>
      </c>
      <c r="O687">
        <v>1376.61</v>
      </c>
      <c r="P687">
        <v>1446.8117364771001</v>
      </c>
      <c r="Q687">
        <v>1434.8300398424001</v>
      </c>
      <c r="R687">
        <v>43.713976274943001</v>
      </c>
      <c r="S687" s="2">
        <f>(Table2[[#This Row],[Close Price]]-Table2[[#This Row],[20D EMA]])/Table2[[#This Row],[20D EMA]]</f>
        <v>-3.6037803008840484E-2</v>
      </c>
      <c r="T687" s="2">
        <f>(Table2[[#This Row],[Close Price]]-Table2[[#This Row],[50D EMA]])/Table2[[#This Row],[50D EMA]]</f>
        <v>-8.2810868516199981E-2</v>
      </c>
      <c r="U687" s="2">
        <f>(Table2[[#This Row],[Close Price]]-Table2[[#This Row],[200D EMA]])/Table2[[#This Row],[200D EMA]]</f>
        <v>-7.5151785820043185E-2</v>
      </c>
      <c r="V687">
        <v>1.3136117045529001</v>
      </c>
      <c r="W687">
        <v>1303.45</v>
      </c>
      <c r="X687">
        <v>1335</v>
      </c>
      <c r="Y687">
        <v>1271</v>
      </c>
      <c r="Z687">
        <v>1335</v>
      </c>
      <c r="AA687">
        <v>1212</v>
      </c>
      <c r="AB687">
        <v>1554.95</v>
      </c>
      <c r="AC687" s="2">
        <f>(Table2[[#This Row],[Close Price]]/Table2[[#This Row],[Day Low]])-1</f>
        <v>1.8067436418734761E-2</v>
      </c>
      <c r="AD687" s="2">
        <f>(Table2[[#This Row],[Day High]]/Table2[[#This Row],[Close Price]])-1</f>
        <v>6.0286360211001533E-3</v>
      </c>
      <c r="AE687" s="2">
        <f>(Table2[[#This Row],[Close Price]]/Table2[[#This Row],[Current Week Low]])-1</f>
        <v>4.405979543666394E-2</v>
      </c>
      <c r="AF687" s="2">
        <f>(Table2[[#This Row],[Current Week High]]/Table2[[#This Row],[Close Price]])-1</f>
        <v>6.0286360211001533E-3</v>
      </c>
      <c r="AG687" s="2">
        <f>(Table2[[#This Row],[Close Price]]/Table2[[#This Row],[Current Month Low]])-1</f>
        <v>9.4884488448844895E-2</v>
      </c>
      <c r="AH687" s="2">
        <f>(Table2[[#This Row],[Current Month High]]/Table2[[#This Row],[Close Price]])-1</f>
        <v>0.17177844762622452</v>
      </c>
      <c r="AI687">
        <v>35.795026375282603</v>
      </c>
      <c r="AJ687">
        <v>18.7790905836018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-0.15</v>
      </c>
      <c r="AM687" t="s">
        <v>10655</v>
      </c>
      <c r="AN687">
        <v>-6.75</v>
      </c>
      <c r="AO687" t="s">
        <v>10655</v>
      </c>
      <c r="AP687">
        <v>-2.2328580538763999E-2</v>
      </c>
      <c r="AQ687">
        <f>(Table2[[#This Row],[Sharpe Ratio]]-AVERAGE(Table2[Sharpe Ratio]))/_xlfn.STDEV.P(Table2[Sharpe Ratio])</f>
        <v>-1.0218019969909431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559</v>
      </c>
      <c r="AT687">
        <f>_xlfn.RANK.AVG(Table2[[#This Row],[6M Return vs Nifty Z-Score]],Table2[6M Return vs Nifty Z-Score])</f>
        <v>715</v>
      </c>
      <c r="AU687">
        <f>_xlfn.RANK.AVG(Table2[[#This Row],[Sharpe Ratio Z-Score]],Table2[Sharpe Ratio Z-Score])</f>
        <v>617</v>
      </c>
      <c r="AV687">
        <f>(Table2[[#This Row],[Rank 1Y]]+Table2[[#This Row],[Rank 6M]]+Table2[[#This Row],[Rank Sharpe]])/3</f>
        <v>630.33333333333337</v>
      </c>
    </row>
    <row r="688" spans="1:48" x14ac:dyDescent="0.3">
      <c r="A688" t="s">
        <v>1574</v>
      </c>
      <c r="B688" t="s">
        <v>1575</v>
      </c>
      <c r="C688" t="s">
        <v>10619</v>
      </c>
      <c r="D688" t="s">
        <v>471</v>
      </c>
      <c r="E688">
        <v>6220.4847321999996</v>
      </c>
      <c r="F688">
        <v>1141.55</v>
      </c>
      <c r="G688">
        <v>-36.373697147693697</v>
      </c>
      <c r="H688">
        <f>(Table2[[#This Row],[1Y Return vs Nifty]]-AVERAGE(Table2[1Y Return vs Nifty]))/_xlfn.STDEV.P(Table2[1Y Return vs Nifty])</f>
        <v>-1.0611456317213872</v>
      </c>
      <c r="I688">
        <v>9.7134591830546508</v>
      </c>
      <c r="J688">
        <f>(Table2[[#This Row],[1M Return vs Nifty]]-AVERAGE(Table2[1M Return vs Nifty]))/_xlfn.STDEV.P(Table2[1M Return vs Nifty])</f>
        <v>0.60533052640658835</v>
      </c>
      <c r="K688">
        <v>-11.9923823520224</v>
      </c>
      <c r="L688">
        <f>(Table2[[#This Row],[6M Return vs Nifty]]-AVERAGE(Table2[6M Return vs Nifty]))/_xlfn.STDEV.P(Table2[6M Return vs Nifty])</f>
        <v>-0.66695265714226171</v>
      </c>
      <c r="M688">
        <v>3.07696271446948</v>
      </c>
      <c r="N688">
        <f>(Table2[[#This Row],[1W Return vs Nifty]]-AVERAGE(Table2[1W Return vs Nifty]))/_xlfn.STDEV.P(Table2[1W Return vs Nifty])</f>
        <v>5.709185670866411E-2</v>
      </c>
      <c r="O688">
        <v>1124.25</v>
      </c>
      <c r="P688">
        <v>1098.0986841438501</v>
      </c>
      <c r="Q688">
        <v>1116.01347520533</v>
      </c>
      <c r="R688">
        <v>66.650999539482299</v>
      </c>
      <c r="S688" s="2">
        <f>(Table2[[#This Row],[Close Price]]-Table2[[#This Row],[20D EMA]])/Table2[[#This Row],[20D EMA]]</f>
        <v>1.5388036468756909E-2</v>
      </c>
      <c r="T688" s="2">
        <f>(Table2[[#This Row],[Close Price]]-Table2[[#This Row],[50D EMA]])/Table2[[#This Row],[50D EMA]]</f>
        <v>3.9569591042746224E-2</v>
      </c>
      <c r="U688" s="2">
        <f>(Table2[[#This Row],[Close Price]]-Table2[[#This Row],[200D EMA]])/Table2[[#This Row],[200D EMA]]</f>
        <v>2.2881914387253805E-2</v>
      </c>
      <c r="V688">
        <v>0.26990222219381199</v>
      </c>
      <c r="W688">
        <v>1135</v>
      </c>
      <c r="X688">
        <v>1178</v>
      </c>
      <c r="Y688">
        <v>1123.05</v>
      </c>
      <c r="Z688">
        <v>1178</v>
      </c>
      <c r="AA688">
        <v>1082.7</v>
      </c>
      <c r="AB688">
        <v>1178</v>
      </c>
      <c r="AC688" s="2">
        <f>(Table2[[#This Row],[Close Price]]/Table2[[#This Row],[Day Low]])-1</f>
        <v>5.770925110132108E-3</v>
      </c>
      <c r="AD688" s="2">
        <f>(Table2[[#This Row],[Day High]]/Table2[[#This Row],[Close Price]])-1</f>
        <v>3.1930270246594672E-2</v>
      </c>
      <c r="AE688" s="2">
        <f>(Table2[[#This Row],[Close Price]]/Table2[[#This Row],[Current Week Low]])-1</f>
        <v>1.647299764035437E-2</v>
      </c>
      <c r="AF688" s="2">
        <f>(Table2[[#This Row],[Current Week High]]/Table2[[#This Row],[Close Price]])-1</f>
        <v>3.1930270246594672E-2</v>
      </c>
      <c r="AG688" s="2">
        <f>(Table2[[#This Row],[Close Price]]/Table2[[#This Row],[Current Month Low]])-1</f>
        <v>5.4354853606723763E-2</v>
      </c>
      <c r="AH688" s="2">
        <f>(Table2[[#This Row],[Current Month High]]/Table2[[#This Row],[Close Price]])-1</f>
        <v>3.1930270246594672E-2</v>
      </c>
      <c r="AI688">
        <v>23.0519907143795</v>
      </c>
      <c r="AJ688">
        <v>22.313296903460799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-0.01</v>
      </c>
      <c r="AM688" t="s">
        <v>10655</v>
      </c>
      <c r="AN688">
        <v>3.46</v>
      </c>
      <c r="AO688" t="s">
        <v>10656</v>
      </c>
      <c r="AP688">
        <v>-5.2725454152756E-2</v>
      </c>
      <c r="AQ688">
        <f>(Table2[[#This Row],[Sharpe Ratio]]-AVERAGE(Table2[Sharpe Ratio]))/_xlfn.STDEV.P(Table2[Sharpe Ratio])</f>
        <v>-1.3717756798798171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683</v>
      </c>
      <c r="AT688">
        <f>_xlfn.RANK.AVG(Table2[[#This Row],[6M Return vs Nifty Z-Score]],Table2[6M Return vs Nifty Z-Score])</f>
        <v>540</v>
      </c>
      <c r="AU688">
        <f>_xlfn.RANK.AVG(Table2[[#This Row],[Sharpe Ratio Z-Score]],Table2[Sharpe Ratio Z-Score])</f>
        <v>672</v>
      </c>
      <c r="AV688">
        <f>(Table2[[#This Row],[Rank 1Y]]+Table2[[#This Row],[Rank 6M]]+Table2[[#This Row],[Rank Sharpe]])/3</f>
        <v>631.66666666666663</v>
      </c>
    </row>
    <row r="689" spans="1:48" x14ac:dyDescent="0.3">
      <c r="A689" t="s">
        <v>940</v>
      </c>
      <c r="B689" t="s">
        <v>941</v>
      </c>
      <c r="C689" t="s">
        <v>10611</v>
      </c>
      <c r="D689" t="s">
        <v>545</v>
      </c>
      <c r="E689">
        <v>15760.093821585</v>
      </c>
      <c r="F689">
        <v>310.14999999999998</v>
      </c>
      <c r="G689">
        <v>-14.0983731665606</v>
      </c>
      <c r="H689">
        <f>(Table2[[#This Row],[1Y Return vs Nifty]]-AVERAGE(Table2[1Y Return vs Nifty]))/_xlfn.STDEV.P(Table2[1Y Return vs Nifty])</f>
        <v>-0.71381442309871057</v>
      </c>
      <c r="I689">
        <v>-6.27014963717561</v>
      </c>
      <c r="J689">
        <f>(Table2[[#This Row],[1M Return vs Nifty]]-AVERAGE(Table2[1M Return vs Nifty]))/_xlfn.STDEV.P(Table2[1M Return vs Nifty])</f>
        <v>-0.76571100741169495</v>
      </c>
      <c r="K689">
        <v>-21.8535100333971</v>
      </c>
      <c r="L689">
        <f>(Table2[[#This Row],[6M Return vs Nifty]]-AVERAGE(Table2[6M Return vs Nifty]))/_xlfn.STDEV.P(Table2[6M Return vs Nifty])</f>
        <v>-1.0013215637697706</v>
      </c>
      <c r="M689">
        <v>3.9590626729041398</v>
      </c>
      <c r="N689">
        <f>(Table2[[#This Row],[1W Return vs Nifty]]-AVERAGE(Table2[1W Return vs Nifty]))/_xlfn.STDEV.P(Table2[1W Return vs Nifty])</f>
        <v>0.25053871639780351</v>
      </c>
      <c r="O689">
        <v>311.95999999999998</v>
      </c>
      <c r="P689">
        <v>317.70602862610099</v>
      </c>
      <c r="Q689">
        <v>317.66324864637301</v>
      </c>
      <c r="R689">
        <v>65.296450348859395</v>
      </c>
      <c r="S689" s="2">
        <f>(Table2[[#This Row],[Close Price]]-Table2[[#This Row],[20D EMA]])/Table2[[#This Row],[20D EMA]]</f>
        <v>-5.8020259007565151E-3</v>
      </c>
      <c r="T689" s="2">
        <f>(Table2[[#This Row],[Close Price]]-Table2[[#This Row],[50D EMA]])/Table2[[#This Row],[50D EMA]]</f>
        <v>-2.3783082300252733E-2</v>
      </c>
      <c r="U689" s="2">
        <f>(Table2[[#This Row],[Close Price]]-Table2[[#This Row],[200D EMA]])/Table2[[#This Row],[200D EMA]]</f>
        <v>-2.3651614338103297E-2</v>
      </c>
      <c r="V689">
        <v>0.67056408290766001</v>
      </c>
      <c r="W689">
        <v>309</v>
      </c>
      <c r="X689">
        <v>317.25</v>
      </c>
      <c r="Y689">
        <v>303.5</v>
      </c>
      <c r="Z689">
        <v>319</v>
      </c>
      <c r="AA689">
        <v>299.5</v>
      </c>
      <c r="AB689">
        <v>323.5</v>
      </c>
      <c r="AC689" s="2">
        <f>(Table2[[#This Row],[Close Price]]/Table2[[#This Row],[Day Low]])-1</f>
        <v>3.7216828478963127E-3</v>
      </c>
      <c r="AD689" s="2">
        <f>(Table2[[#This Row],[Day High]]/Table2[[#This Row],[Close Price]])-1</f>
        <v>2.2892148960180547E-2</v>
      </c>
      <c r="AE689" s="2">
        <f>(Table2[[#This Row],[Close Price]]/Table2[[#This Row],[Current Week Low]])-1</f>
        <v>2.1911037891268359E-2</v>
      </c>
      <c r="AF689" s="2">
        <f>(Table2[[#This Row],[Current Week High]]/Table2[[#This Row],[Close Price]])-1</f>
        <v>2.8534580041915225E-2</v>
      </c>
      <c r="AG689" s="2">
        <f>(Table2[[#This Row],[Close Price]]/Table2[[#This Row],[Current Month Low]])-1</f>
        <v>3.5559265442403953E-2</v>
      </c>
      <c r="AH689" s="2">
        <f>(Table2[[#This Row],[Current Month High]]/Table2[[#This Row],[Close Price]])-1</f>
        <v>4.304368853780427E-2</v>
      </c>
      <c r="AI689">
        <v>26.390456230856</v>
      </c>
      <c r="AJ689">
        <v>20.680933852140001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-0.08</v>
      </c>
      <c r="AM689" t="s">
        <v>10655</v>
      </c>
      <c r="AN689">
        <v>-0.24</v>
      </c>
      <c r="AO689" t="s">
        <v>10655</v>
      </c>
      <c r="AP689">
        <v>-4.9847010166062002E-2</v>
      </c>
      <c r="AQ689">
        <f>(Table2[[#This Row],[Sharpe Ratio]]-AVERAGE(Table2[Sharpe Ratio]))/_xlfn.STDEV.P(Table2[Sharpe Ratio])</f>
        <v>-1.3386347833585077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579</v>
      </c>
      <c r="AT689">
        <f>_xlfn.RANK.AVG(Table2[[#This Row],[6M Return vs Nifty Z-Score]],Table2[6M Return vs Nifty Z-Score])</f>
        <v>651</v>
      </c>
      <c r="AU689">
        <f>_xlfn.RANK.AVG(Table2[[#This Row],[Sharpe Ratio Z-Score]],Table2[Sharpe Ratio Z-Score])</f>
        <v>667</v>
      </c>
      <c r="AV689">
        <f>(Table2[[#This Row],[Rank 1Y]]+Table2[[#This Row],[Rank 6M]]+Table2[[#This Row],[Rank Sharpe]])/3</f>
        <v>632.33333333333337</v>
      </c>
    </row>
    <row r="690" spans="1:48" x14ac:dyDescent="0.3">
      <c r="A690" t="s">
        <v>1633</v>
      </c>
      <c r="B690" t="s">
        <v>1634</v>
      </c>
      <c r="C690" t="s">
        <v>10619</v>
      </c>
      <c r="D690" t="s">
        <v>491</v>
      </c>
      <c r="E690">
        <v>5434.7249390719999</v>
      </c>
      <c r="F690">
        <v>111.81</v>
      </c>
      <c r="G690">
        <v>-31.442801357957698</v>
      </c>
      <c r="H690">
        <f>(Table2[[#This Row],[1Y Return vs Nifty]]-AVERAGE(Table2[1Y Return vs Nifty]))/_xlfn.STDEV.P(Table2[1Y Return vs Nifty])</f>
        <v>-0.98425992645882554</v>
      </c>
      <c r="I690">
        <v>1.10252801566213</v>
      </c>
      <c r="J690">
        <f>(Table2[[#This Row],[1M Return vs Nifty]]-AVERAGE(Table2[1M Return vs Nifty]))/_xlfn.STDEV.P(Table2[1M Return vs Nifty])</f>
        <v>-0.13329767753211544</v>
      </c>
      <c r="K690">
        <v>-8.41564670997567</v>
      </c>
      <c r="L690">
        <f>(Table2[[#This Row],[6M Return vs Nifty]]-AVERAGE(Table2[6M Return vs Nifty]))/_xlfn.STDEV.P(Table2[6M Return vs Nifty])</f>
        <v>-0.54567350686965466</v>
      </c>
      <c r="M690">
        <v>0.11297344028392001</v>
      </c>
      <c r="N690">
        <f>(Table2[[#This Row],[1W Return vs Nifty]]-AVERAGE(Table2[1W Return vs Nifty]))/_xlfn.STDEV.P(Table2[1W Return vs Nifty])</f>
        <v>-0.59291884985680943</v>
      </c>
      <c r="O690">
        <v>108.4</v>
      </c>
      <c r="P690">
        <v>107.939094897313</v>
      </c>
      <c r="Q690">
        <v>108.703548861516</v>
      </c>
      <c r="R690">
        <v>59.084321855743703</v>
      </c>
      <c r="S690" s="2">
        <f>(Table2[[#This Row],[Close Price]]-Table2[[#This Row],[20D EMA]])/Table2[[#This Row],[20D EMA]]</f>
        <v>3.1457564575645726E-2</v>
      </c>
      <c r="T690" s="2">
        <f>(Table2[[#This Row],[Close Price]]-Table2[[#This Row],[50D EMA]])/Table2[[#This Row],[50D EMA]]</f>
        <v>3.5861937756376028E-2</v>
      </c>
      <c r="U690" s="2">
        <f>(Table2[[#This Row],[Close Price]]-Table2[[#This Row],[200D EMA]])/Table2[[#This Row],[200D EMA]]</f>
        <v>2.8577274348618554E-2</v>
      </c>
      <c r="V690">
        <v>0.84354388032532601</v>
      </c>
      <c r="W690">
        <v>109.4</v>
      </c>
      <c r="X690">
        <v>112.9</v>
      </c>
      <c r="Y690">
        <v>105.8</v>
      </c>
      <c r="Z690">
        <v>114.25</v>
      </c>
      <c r="AA690">
        <v>104.43</v>
      </c>
      <c r="AB690">
        <v>114.74</v>
      </c>
      <c r="AC690" s="2">
        <f>(Table2[[#This Row],[Close Price]]/Table2[[#This Row],[Day Low]])-1</f>
        <v>2.2029250457038296E-2</v>
      </c>
      <c r="AD690" s="2">
        <f>(Table2[[#This Row],[Day High]]/Table2[[#This Row],[Close Price]])-1</f>
        <v>9.7486807977820167E-3</v>
      </c>
      <c r="AE690" s="2">
        <f>(Table2[[#This Row],[Close Price]]/Table2[[#This Row],[Current Week Low]])-1</f>
        <v>5.6805293005671054E-2</v>
      </c>
      <c r="AF690" s="2">
        <f>(Table2[[#This Row],[Current Week High]]/Table2[[#This Row],[Close Price]])-1</f>
        <v>2.1822734996869597E-2</v>
      </c>
      <c r="AG690" s="2">
        <f>(Table2[[#This Row],[Close Price]]/Table2[[#This Row],[Current Month Low]])-1</f>
        <v>7.0669347888537626E-2</v>
      </c>
      <c r="AH690" s="2">
        <f>(Table2[[#This Row],[Current Month High]]/Table2[[#This Row],[Close Price]])-1</f>
        <v>2.6205169483946023E-2</v>
      </c>
      <c r="AI690">
        <v>23.155352830694898</v>
      </c>
      <c r="AJ690">
        <v>22.1967213114754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0</v>
      </c>
      <c r="AM690" t="s">
        <v>10657</v>
      </c>
      <c r="AN690">
        <v>1.34</v>
      </c>
      <c r="AO690" t="s">
        <v>10656</v>
      </c>
      <c r="AP690">
        <v>-0.10472011480700801</v>
      </c>
      <c r="AQ690">
        <f>(Table2[[#This Row],[Sharpe Ratio]]-AVERAGE(Table2[Sharpe Ratio]))/_xlfn.STDEV.P(Table2[Sharpe Ratio])</f>
        <v>-1.9704149712360717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666</v>
      </c>
      <c r="AT690">
        <f>_xlfn.RANK.AVG(Table2[[#This Row],[6M Return vs Nifty Z-Score]],Table2[6M Return vs Nifty Z-Score])</f>
        <v>506</v>
      </c>
      <c r="AU690">
        <f>_xlfn.RANK.AVG(Table2[[#This Row],[Sharpe Ratio Z-Score]],Table2[Sharpe Ratio Z-Score])</f>
        <v>725</v>
      </c>
      <c r="AV690">
        <f>(Table2[[#This Row],[Rank 1Y]]+Table2[[#This Row],[Rank 6M]]+Table2[[#This Row],[Rank Sharpe]])/3</f>
        <v>632.33333333333337</v>
      </c>
    </row>
    <row r="691" spans="1:48" x14ac:dyDescent="0.3">
      <c r="A691" t="s">
        <v>52</v>
      </c>
      <c r="B691" t="s">
        <v>53</v>
      </c>
      <c r="C691" t="s">
        <v>10611</v>
      </c>
      <c r="D691" t="s">
        <v>54</v>
      </c>
      <c r="E691">
        <v>417084.6095662</v>
      </c>
      <c r="F691">
        <v>6735.85</v>
      </c>
      <c r="G691">
        <v>-33.013004531620901</v>
      </c>
      <c r="H691">
        <f>(Table2[[#This Row],[1Y Return vs Nifty]]-AVERAGE(Table2[1Y Return vs Nifty]))/_xlfn.STDEV.P(Table2[1Y Return vs Nifty])</f>
        <v>-1.0087435463852308</v>
      </c>
      <c r="I691">
        <v>-4.1305385422368897</v>
      </c>
      <c r="J691">
        <f>(Table2[[#This Row],[1M Return vs Nifty]]-AVERAGE(Table2[1M Return vs Nifty]))/_xlfn.STDEV.P(Table2[1M Return vs Nifty])</f>
        <v>-0.58217950896395321</v>
      </c>
      <c r="K691">
        <v>-11.184714520062901</v>
      </c>
      <c r="L691">
        <f>(Table2[[#This Row],[6M Return vs Nifty]]-AVERAGE(Table2[6M Return vs Nifty]))/_xlfn.STDEV.P(Table2[6M Return vs Nifty])</f>
        <v>-0.63956643736938668</v>
      </c>
      <c r="M691">
        <v>2.4392352475429302</v>
      </c>
      <c r="N691">
        <f>(Table2[[#This Row],[1W Return vs Nifty]]-AVERAGE(Table2[1W Return vs Nifty]))/_xlfn.STDEV.P(Table2[1W Return vs Nifty])</f>
        <v>-8.2763467662251539E-2</v>
      </c>
      <c r="O691">
        <v>6698.82</v>
      </c>
      <c r="P691">
        <v>6806.8697581964698</v>
      </c>
      <c r="Q691">
        <v>6945.5324131871803</v>
      </c>
      <c r="R691">
        <v>60.697728750555697</v>
      </c>
      <c r="S691" s="2">
        <f>(Table2[[#This Row],[Close Price]]-Table2[[#This Row],[20D EMA]])/Table2[[#This Row],[20D EMA]]</f>
        <v>5.5278392313871183E-3</v>
      </c>
      <c r="T691" s="2">
        <f>(Table2[[#This Row],[Close Price]]-Table2[[#This Row],[50D EMA]])/Table2[[#This Row],[50D EMA]]</f>
        <v>-1.0433541513109048E-2</v>
      </c>
      <c r="U691" s="2">
        <f>(Table2[[#This Row],[Close Price]]-Table2[[#This Row],[200D EMA]])/Table2[[#This Row],[200D EMA]]</f>
        <v>-3.0189537779575407E-2</v>
      </c>
      <c r="V691">
        <v>0.70015277189608804</v>
      </c>
      <c r="W691">
        <v>6704.95</v>
      </c>
      <c r="X691">
        <v>6762</v>
      </c>
      <c r="Y691">
        <v>6593.6</v>
      </c>
      <c r="Z691">
        <v>6773.9</v>
      </c>
      <c r="AA691">
        <v>6425</v>
      </c>
      <c r="AB691">
        <v>6844</v>
      </c>
      <c r="AC691" s="2">
        <f>(Table2[[#This Row],[Close Price]]/Table2[[#This Row],[Day Low]])-1</f>
        <v>4.6085354849776383E-3</v>
      </c>
      <c r="AD691" s="2">
        <f>(Table2[[#This Row],[Day High]]/Table2[[#This Row],[Close Price]])-1</f>
        <v>3.8822123414268273E-3</v>
      </c>
      <c r="AE691" s="2">
        <f>(Table2[[#This Row],[Close Price]]/Table2[[#This Row],[Current Week Low]])-1</f>
        <v>2.1573950497452143E-2</v>
      </c>
      <c r="AF691" s="2">
        <f>(Table2[[#This Row],[Current Week High]]/Table2[[#This Row],[Close Price]])-1</f>
        <v>5.6488787606612245E-3</v>
      </c>
      <c r="AG691" s="2">
        <f>(Table2[[#This Row],[Close Price]]/Table2[[#This Row],[Current Month Low]])-1</f>
        <v>4.8381322957198547E-2</v>
      </c>
      <c r="AH691" s="2">
        <f>(Table2[[#This Row],[Current Month High]]/Table2[[#This Row],[Close Price]])-1</f>
        <v>1.6055880104218323E-2</v>
      </c>
      <c r="AI691">
        <v>21.617910137547501</v>
      </c>
      <c r="AJ691">
        <v>8.8569443097708405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-7.0000000000000007E-2</v>
      </c>
      <c r="AM691" t="s">
        <v>10655</v>
      </c>
      <c r="AN691">
        <v>3.02</v>
      </c>
      <c r="AO691" t="s">
        <v>10656</v>
      </c>
      <c r="AP691">
        <v>-7.1031791873326006E-2</v>
      </c>
      <c r="AQ691">
        <f>(Table2[[#This Row],[Sharpe Ratio]]-AVERAGE(Table2[Sharpe Ratio]))/_xlfn.STDEV.P(Table2[Sharpe Ratio])</f>
        <v>-1.5825452647270661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676</v>
      </c>
      <c r="AT691">
        <f>_xlfn.RANK.AVG(Table2[[#This Row],[6M Return vs Nifty Z-Score]],Table2[6M Return vs Nifty Z-Score])</f>
        <v>531</v>
      </c>
      <c r="AU691">
        <f>_xlfn.RANK.AVG(Table2[[#This Row],[Sharpe Ratio Z-Score]],Table2[Sharpe Ratio Z-Score])</f>
        <v>696</v>
      </c>
      <c r="AV691">
        <f>(Table2[[#This Row],[Rank 1Y]]+Table2[[#This Row],[Rank 6M]]+Table2[[#This Row],[Rank Sharpe]])/3</f>
        <v>634.33333333333337</v>
      </c>
    </row>
    <row r="692" spans="1:48" x14ac:dyDescent="0.3">
      <c r="A692" t="s">
        <v>1070</v>
      </c>
      <c r="B692" t="s">
        <v>1071</v>
      </c>
      <c r="C692" t="s">
        <v>6589</v>
      </c>
      <c r="D692" t="s">
        <v>80</v>
      </c>
      <c r="E692">
        <v>12320.101497735001</v>
      </c>
      <c r="F692">
        <v>341.7</v>
      </c>
      <c r="G692">
        <v>-27.694089214390601</v>
      </c>
      <c r="H692">
        <f>(Table2[[#This Row],[1Y Return vs Nifty]]-AVERAGE(Table2[1Y Return vs Nifty]))/_xlfn.STDEV.P(Table2[1Y Return vs Nifty])</f>
        <v>-0.92580759055985129</v>
      </c>
      <c r="I692">
        <v>-0.83717868631679304</v>
      </c>
      <c r="J692">
        <f>(Table2[[#This Row],[1M Return vs Nifty]]-AVERAGE(Table2[1M Return vs Nifty]))/_xlfn.STDEV.P(Table2[1M Return vs Nifty])</f>
        <v>-0.2996817827582639</v>
      </c>
      <c r="K692">
        <v>-11.2668379966762</v>
      </c>
      <c r="L692">
        <f>(Table2[[#This Row],[6M Return vs Nifty]]-AVERAGE(Table2[6M Return vs Nifty]))/_xlfn.STDEV.P(Table2[6M Return vs Nifty])</f>
        <v>-0.64235106180290902</v>
      </c>
      <c r="M692">
        <v>1.97497536450682</v>
      </c>
      <c r="N692">
        <f>(Table2[[#This Row],[1W Return vs Nifty]]-AVERAGE(Table2[1W Return vs Nifty]))/_xlfn.STDEV.P(Table2[1W Return vs Nifty])</f>
        <v>-0.18457689095313948</v>
      </c>
      <c r="O692">
        <v>339.64</v>
      </c>
      <c r="P692">
        <v>341.27171246364298</v>
      </c>
      <c r="Q692">
        <v>342.06960875956003</v>
      </c>
      <c r="R692">
        <v>65.809745048574896</v>
      </c>
      <c r="S692" s="2">
        <f>(Table2[[#This Row],[Close Price]]-Table2[[#This Row],[20D EMA]])/Table2[[#This Row],[20D EMA]]</f>
        <v>6.0652455541161301E-3</v>
      </c>
      <c r="T692" s="2">
        <f>(Table2[[#This Row],[Close Price]]-Table2[[#This Row],[50D EMA]])/Table2[[#This Row],[50D EMA]]</f>
        <v>1.2549752022082152E-3</v>
      </c>
      <c r="U692" s="2">
        <f>(Table2[[#This Row],[Close Price]]-Table2[[#This Row],[200D EMA]])/Table2[[#This Row],[200D EMA]]</f>
        <v>-1.0805074467163047E-3</v>
      </c>
      <c r="V692">
        <v>0.60551989020728603</v>
      </c>
      <c r="W692">
        <v>340.6</v>
      </c>
      <c r="X692">
        <v>346.7</v>
      </c>
      <c r="Y692">
        <v>330.35</v>
      </c>
      <c r="Z692">
        <v>353</v>
      </c>
      <c r="AA692">
        <v>323.95</v>
      </c>
      <c r="AB692">
        <v>353</v>
      </c>
      <c r="AC692" s="2">
        <f>(Table2[[#This Row],[Close Price]]/Table2[[#This Row],[Day Low]])-1</f>
        <v>3.2295948326481749E-3</v>
      </c>
      <c r="AD692" s="2">
        <f>(Table2[[#This Row],[Day High]]/Table2[[#This Row],[Close Price]])-1</f>
        <v>1.4632718759145513E-2</v>
      </c>
      <c r="AE692" s="2">
        <f>(Table2[[#This Row],[Close Price]]/Table2[[#This Row],[Current Week Low]])-1</f>
        <v>3.4357499621613385E-2</v>
      </c>
      <c r="AF692" s="2">
        <f>(Table2[[#This Row],[Current Week High]]/Table2[[#This Row],[Close Price]])-1</f>
        <v>3.3069944395668793E-2</v>
      </c>
      <c r="AG692" s="2">
        <f>(Table2[[#This Row],[Close Price]]/Table2[[#This Row],[Current Month Low]])-1</f>
        <v>5.4792406235530278E-2</v>
      </c>
      <c r="AH692" s="2">
        <f>(Table2[[#This Row],[Current Month High]]/Table2[[#This Row],[Close Price]])-1</f>
        <v>3.3069944395668793E-2</v>
      </c>
      <c r="AI692">
        <v>16.476441322797701</v>
      </c>
      <c r="AJ692">
        <v>17.301750772399501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-0.02</v>
      </c>
      <c r="AM692" t="s">
        <v>10655</v>
      </c>
      <c r="AN692">
        <v>4.51</v>
      </c>
      <c r="AO692" t="s">
        <v>10656</v>
      </c>
      <c r="AP692">
        <v>-0.109822319428208</v>
      </c>
      <c r="AQ692">
        <f>(Table2[[#This Row],[Sharpe Ratio]]-AVERAGE(Table2[Sharpe Ratio]))/_xlfn.STDEV.P(Table2[Sharpe Ratio])</f>
        <v>-2.029159083042098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643</v>
      </c>
      <c r="AT692">
        <f>_xlfn.RANK.AVG(Table2[[#This Row],[6M Return vs Nifty Z-Score]],Table2[6M Return vs Nifty Z-Score])</f>
        <v>532</v>
      </c>
      <c r="AU692">
        <f>_xlfn.RANK.AVG(Table2[[#This Row],[Sharpe Ratio Z-Score]],Table2[Sharpe Ratio Z-Score])</f>
        <v>728</v>
      </c>
      <c r="AV692">
        <f>(Table2[[#This Row],[Rank 1Y]]+Table2[[#This Row],[Rank 6M]]+Table2[[#This Row],[Rank Sharpe]])/3</f>
        <v>634.33333333333337</v>
      </c>
    </row>
    <row r="693" spans="1:48" x14ac:dyDescent="0.3">
      <c r="A693" t="s">
        <v>1163</v>
      </c>
      <c r="B693" t="s">
        <v>1164</v>
      </c>
      <c r="C693" t="s">
        <v>10622</v>
      </c>
      <c r="D693" t="s">
        <v>224</v>
      </c>
      <c r="E693">
        <v>10595.21846262</v>
      </c>
      <c r="F693">
        <v>531.75</v>
      </c>
      <c r="G693">
        <v>-13.186899077453299</v>
      </c>
      <c r="H693">
        <f>(Table2[[#This Row],[1Y Return vs Nifty]]-AVERAGE(Table2[1Y Return vs Nifty]))/_xlfn.STDEV.P(Table2[1Y Return vs Nifty])</f>
        <v>-0.69960213162918883</v>
      </c>
      <c r="I693">
        <v>2.3837818783602001</v>
      </c>
      <c r="J693">
        <f>(Table2[[#This Row],[1M Return vs Nifty]]-AVERAGE(Table2[1M Return vs Nifty]))/_xlfn.STDEV.P(Table2[1M Return vs Nifty])</f>
        <v>-2.3394320857070418E-2</v>
      </c>
      <c r="K693">
        <v>-23.178728535164801</v>
      </c>
      <c r="L693">
        <f>(Table2[[#This Row],[6M Return vs Nifty]]-AVERAGE(Table2[6M Return vs Nifty]))/_xlfn.STDEV.P(Table2[6M Return vs Nifty])</f>
        <v>-1.0462567756234356</v>
      </c>
      <c r="M693">
        <v>1.39416382557945</v>
      </c>
      <c r="N693">
        <f>(Table2[[#This Row],[1W Return vs Nifty]]-AVERAGE(Table2[1W Return vs Nifty]))/_xlfn.STDEV.P(Table2[1W Return vs Nifty])</f>
        <v>-0.31195040140664743</v>
      </c>
      <c r="O693">
        <v>531.65</v>
      </c>
      <c r="P693">
        <v>545.56024838682401</v>
      </c>
      <c r="Q693">
        <v>547.64417149963595</v>
      </c>
      <c r="R693">
        <v>62.650304284942202</v>
      </c>
      <c r="S693" s="2">
        <f>(Table2[[#This Row],[Close Price]]-Table2[[#This Row],[20D EMA]])/Table2[[#This Row],[20D EMA]]</f>
        <v>1.8809367064802547E-4</v>
      </c>
      <c r="T693" s="2">
        <f>(Table2[[#This Row],[Close Price]]-Table2[[#This Row],[50D EMA]])/Table2[[#This Row],[50D EMA]]</f>
        <v>-2.5313883164434656E-2</v>
      </c>
      <c r="U693" s="2">
        <f>(Table2[[#This Row],[Close Price]]-Table2[[#This Row],[200D EMA]])/Table2[[#This Row],[200D EMA]]</f>
        <v>-2.9022807740493796E-2</v>
      </c>
      <c r="V693">
        <v>0.92059698835298398</v>
      </c>
      <c r="W693">
        <v>530</v>
      </c>
      <c r="X693">
        <v>545</v>
      </c>
      <c r="Y693">
        <v>528.5</v>
      </c>
      <c r="Z693">
        <v>548</v>
      </c>
      <c r="AA693">
        <v>485.15</v>
      </c>
      <c r="AB693">
        <v>556.29999999999995</v>
      </c>
      <c r="AC693" s="2">
        <f>(Table2[[#This Row],[Close Price]]/Table2[[#This Row],[Day Low]])-1</f>
        <v>3.3018867924528017E-3</v>
      </c>
      <c r="AD693" s="2">
        <f>(Table2[[#This Row],[Day High]]/Table2[[#This Row],[Close Price]])-1</f>
        <v>2.4917724494593285E-2</v>
      </c>
      <c r="AE693" s="2">
        <f>(Table2[[#This Row],[Close Price]]/Table2[[#This Row],[Current Week Low]])-1</f>
        <v>6.1494796594134815E-3</v>
      </c>
      <c r="AF693" s="2">
        <f>(Table2[[#This Row],[Current Week High]]/Table2[[#This Row],[Close Price]])-1</f>
        <v>3.055947343676535E-2</v>
      </c>
      <c r="AG693" s="2">
        <f>(Table2[[#This Row],[Close Price]]/Table2[[#This Row],[Current Month Low]])-1</f>
        <v>9.6052767185406562E-2</v>
      </c>
      <c r="AH693" s="2">
        <f>(Table2[[#This Row],[Current Month High]]/Table2[[#This Row],[Close Price]])-1</f>
        <v>4.616831217677464E-2</v>
      </c>
      <c r="AI693">
        <v>33.408556652562197</v>
      </c>
      <c r="AJ693">
        <v>22.466605251036299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-0.11</v>
      </c>
      <c r="AM693" t="s">
        <v>10655</v>
      </c>
      <c r="AN693">
        <v>6.32</v>
      </c>
      <c r="AO693" t="s">
        <v>10656</v>
      </c>
      <c r="AP693">
        <v>-5.1350064733581002E-2</v>
      </c>
      <c r="AQ693">
        <f>(Table2[[#This Row],[Sharpe Ratio]]-AVERAGE(Table2[Sharpe Ratio]))/_xlfn.STDEV.P(Table2[Sharpe Ratio])</f>
        <v>-1.3559401664468338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570</v>
      </c>
      <c r="AT693">
        <f>_xlfn.RANK.AVG(Table2[[#This Row],[6M Return vs Nifty Z-Score]],Table2[6M Return vs Nifty Z-Score])</f>
        <v>663</v>
      </c>
      <c r="AU693">
        <f>_xlfn.RANK.AVG(Table2[[#This Row],[Sharpe Ratio Z-Score]],Table2[Sharpe Ratio Z-Score])</f>
        <v>670</v>
      </c>
      <c r="AV693">
        <f>(Table2[[#This Row],[Rank 1Y]]+Table2[[#This Row],[Rank 6M]]+Table2[[#This Row],[Rank Sharpe]])/3</f>
        <v>634.33333333333337</v>
      </c>
    </row>
    <row r="694" spans="1:48" x14ac:dyDescent="0.3">
      <c r="A694" t="s">
        <v>1834</v>
      </c>
      <c r="B694" t="s">
        <v>1835</v>
      </c>
      <c r="C694" t="s">
        <v>10613</v>
      </c>
      <c r="D694" t="s">
        <v>266</v>
      </c>
      <c r="E694">
        <v>4079.0340695699902</v>
      </c>
      <c r="F694">
        <v>483.9</v>
      </c>
      <c r="G694">
        <v>-32.856838608617302</v>
      </c>
      <c r="H694">
        <f>(Table2[[#This Row],[1Y Return vs Nifty]]-AVERAGE(Table2[1Y Return vs Nifty]))/_xlfn.STDEV.P(Table2[1Y Return vs Nifty])</f>
        <v>-1.0063085066601765</v>
      </c>
      <c r="I694">
        <v>-2.7025364908293699</v>
      </c>
      <c r="J694">
        <f>(Table2[[#This Row],[1M Return vs Nifty]]-AVERAGE(Table2[1M Return vs Nifty]))/_xlfn.STDEV.P(Table2[1M Return vs Nifty])</f>
        <v>-0.45968839041384246</v>
      </c>
      <c r="K694">
        <v>-25.3104744772202</v>
      </c>
      <c r="L694">
        <f>(Table2[[#This Row],[6M Return vs Nifty]]-AVERAGE(Table2[6M Return vs Nifty]))/_xlfn.STDEV.P(Table2[6M Return vs Nifty])</f>
        <v>-1.1185395391048352</v>
      </c>
      <c r="M694">
        <v>-7.2022539566337196E-2</v>
      </c>
      <c r="N694">
        <f>(Table2[[#This Row],[1W Return vs Nifty]]-AVERAGE(Table2[1W Return vs Nifty]))/_xlfn.STDEV.P(Table2[1W Return vs Nifty])</f>
        <v>-0.63348895873727418</v>
      </c>
      <c r="O694">
        <v>485.45</v>
      </c>
      <c r="P694">
        <v>494.03111433138599</v>
      </c>
      <c r="Q694">
        <v>505.27179064464099</v>
      </c>
      <c r="R694">
        <v>48.547476537073997</v>
      </c>
      <c r="S694" s="2">
        <f>(Table2[[#This Row],[Close Price]]-Table2[[#This Row],[20D EMA]])/Table2[[#This Row],[20D EMA]]</f>
        <v>-3.1929137913276578E-3</v>
      </c>
      <c r="T694" s="2">
        <f>(Table2[[#This Row],[Close Price]]-Table2[[#This Row],[50D EMA]])/Table2[[#This Row],[50D EMA]]</f>
        <v>-2.0507036981055955E-2</v>
      </c>
      <c r="U694" s="2">
        <f>(Table2[[#This Row],[Close Price]]-Table2[[#This Row],[200D EMA]])/Table2[[#This Row],[200D EMA]]</f>
        <v>-4.2297612968604945E-2</v>
      </c>
      <c r="V694">
        <v>0.66332319562979103</v>
      </c>
      <c r="W694">
        <v>483</v>
      </c>
      <c r="X694">
        <v>488</v>
      </c>
      <c r="Y694">
        <v>480.8</v>
      </c>
      <c r="Z694">
        <v>491.3</v>
      </c>
      <c r="AA694">
        <v>465.3</v>
      </c>
      <c r="AB694">
        <v>498.3</v>
      </c>
      <c r="AC694" s="2">
        <f>(Table2[[#This Row],[Close Price]]/Table2[[#This Row],[Day Low]])-1</f>
        <v>1.8633540372670065E-3</v>
      </c>
      <c r="AD694" s="2">
        <f>(Table2[[#This Row],[Day High]]/Table2[[#This Row],[Close Price]])-1</f>
        <v>8.4728249638355013E-3</v>
      </c>
      <c r="AE694" s="2">
        <f>(Table2[[#This Row],[Close Price]]/Table2[[#This Row],[Current Week Low]])-1</f>
        <v>6.4475873544092011E-3</v>
      </c>
      <c r="AF694" s="2">
        <f>(Table2[[#This Row],[Current Week High]]/Table2[[#This Row],[Close Price]])-1</f>
        <v>1.5292415788386027E-2</v>
      </c>
      <c r="AG694" s="2">
        <f>(Table2[[#This Row],[Close Price]]/Table2[[#This Row],[Current Month Low]])-1</f>
        <v>3.9974210186976E-2</v>
      </c>
      <c r="AH694" s="2">
        <f>(Table2[[#This Row],[Current Month High]]/Table2[[#This Row],[Close Price]])-1</f>
        <v>2.9758214507129566E-2</v>
      </c>
      <c r="AI694">
        <v>44.451332920024797</v>
      </c>
      <c r="AJ694">
        <v>8.2550335570469695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-0.13</v>
      </c>
      <c r="AM694" t="s">
        <v>10655</v>
      </c>
      <c r="AN694">
        <v>0.9</v>
      </c>
      <c r="AO694" t="s">
        <v>10656</v>
      </c>
      <c r="AQ694">
        <f>(Table2[[#This Row],[Sharpe Ratio]]-AVERAGE(Table2[Sharpe Ratio]))/_xlfn.STDEV.P(Table2[Sharpe Ratio])</f>
        <v>-0.76472241492382476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672</v>
      </c>
      <c r="AT694">
        <f>_xlfn.RANK.AVG(Table2[[#This Row],[6M Return vs Nifty Z-Score]],Table2[6M Return vs Nifty Z-Score])</f>
        <v>679</v>
      </c>
      <c r="AU694">
        <f>_xlfn.RANK.AVG(Table2[[#This Row],[Sharpe Ratio Z-Score]],Table2[Sharpe Ratio Z-Score])</f>
        <v>557.5</v>
      </c>
      <c r="AV694">
        <f>(Table2[[#This Row],[Rank 1Y]]+Table2[[#This Row],[Rank 6M]]+Table2[[#This Row],[Rank Sharpe]])/3</f>
        <v>636.16666666666663</v>
      </c>
    </row>
    <row r="695" spans="1:48" x14ac:dyDescent="0.3">
      <c r="A695" t="s">
        <v>917</v>
      </c>
      <c r="B695" t="s">
        <v>918</v>
      </c>
      <c r="C695" t="s">
        <v>10624</v>
      </c>
      <c r="D695" t="s">
        <v>571</v>
      </c>
      <c r="E695">
        <v>16534.080564</v>
      </c>
      <c r="F695">
        <v>3292.2</v>
      </c>
      <c r="G695">
        <v>-54.727695811747097</v>
      </c>
      <c r="H695">
        <f>(Table2[[#This Row],[1Y Return vs Nifty]]-AVERAGE(Table2[1Y Return vs Nifty]))/_xlfn.STDEV.P(Table2[1Y Return vs Nifty])</f>
        <v>-1.3473330085893567</v>
      </c>
      <c r="I695">
        <v>-8.6477953121577702</v>
      </c>
      <c r="J695">
        <f>(Table2[[#This Row],[1M Return vs Nifty]]-AVERAGE(Table2[1M Return vs Nifty]))/_xlfn.STDEV.P(Table2[1M Return vs Nifty])</f>
        <v>-0.96966062916282236</v>
      </c>
      <c r="K695">
        <v>-7.2609952805218798</v>
      </c>
      <c r="L695">
        <f>(Table2[[#This Row],[6M Return vs Nifty]]-AVERAGE(Table2[6M Return vs Nifty]))/_xlfn.STDEV.P(Table2[6M Return vs Nifty])</f>
        <v>-0.50652184506412257</v>
      </c>
      <c r="M695">
        <v>0.70963429878667095</v>
      </c>
      <c r="N695">
        <f>(Table2[[#This Row],[1W Return vs Nifty]]-AVERAGE(Table2[1W Return vs Nifty]))/_xlfn.STDEV.P(Table2[1W Return vs Nifty])</f>
        <v>-0.46206954159745217</v>
      </c>
      <c r="O695">
        <v>3421.58</v>
      </c>
      <c r="P695">
        <v>3474.5201835317498</v>
      </c>
      <c r="Q695">
        <v>3539.2852841465001</v>
      </c>
      <c r="R695">
        <v>41.141236292886902</v>
      </c>
      <c r="S695" s="2">
        <f>(Table2[[#This Row],[Close Price]]-Table2[[#This Row],[20D EMA]])/Table2[[#This Row],[20D EMA]]</f>
        <v>-3.7812940220599875E-2</v>
      </c>
      <c r="T695" s="2">
        <f>(Table2[[#This Row],[Close Price]]-Table2[[#This Row],[50D EMA]])/Table2[[#This Row],[50D EMA]]</f>
        <v>-5.2473485229959656E-2</v>
      </c>
      <c r="U695" s="2">
        <f>(Table2[[#This Row],[Close Price]]-Table2[[#This Row],[200D EMA]])/Table2[[#This Row],[200D EMA]]</f>
        <v>-6.9812197748869792E-2</v>
      </c>
      <c r="V695">
        <v>0.84593973228202202</v>
      </c>
      <c r="W695">
        <v>3276.6</v>
      </c>
      <c r="X695">
        <v>3340</v>
      </c>
      <c r="Y695">
        <v>3262.2</v>
      </c>
      <c r="Z695">
        <v>3384.4</v>
      </c>
      <c r="AA695">
        <v>3226.4</v>
      </c>
      <c r="AB695">
        <v>3790</v>
      </c>
      <c r="AC695" s="2">
        <f>(Table2[[#This Row],[Close Price]]/Table2[[#This Row],[Day Low]])-1</f>
        <v>4.7610327778795369E-3</v>
      </c>
      <c r="AD695" s="2">
        <f>(Table2[[#This Row],[Day High]]/Table2[[#This Row],[Close Price]])-1</f>
        <v>1.451916651479257E-2</v>
      </c>
      <c r="AE695" s="2">
        <f>(Table2[[#This Row],[Close Price]]/Table2[[#This Row],[Current Week Low]])-1</f>
        <v>9.1962479308442813E-3</v>
      </c>
      <c r="AF695" s="2">
        <f>(Table2[[#This Row],[Current Week High]]/Table2[[#This Row],[Close Price]])-1</f>
        <v>2.8005588967863426E-2</v>
      </c>
      <c r="AG695" s="2">
        <f>(Table2[[#This Row],[Close Price]]/Table2[[#This Row],[Current Month Low]])-1</f>
        <v>2.0394247458467518E-2</v>
      </c>
      <c r="AH695" s="2">
        <f>(Table2[[#This Row],[Current Month High]]/Table2[[#This Row],[Close Price]])-1</f>
        <v>0.15120588056618689</v>
      </c>
      <c r="AI695">
        <v>43.498268634955302</v>
      </c>
      <c r="AJ695">
        <v>14.473478328900001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-0.04</v>
      </c>
      <c r="AM695" t="s">
        <v>10655</v>
      </c>
      <c r="AN695">
        <v>-5.01</v>
      </c>
      <c r="AO695" t="s">
        <v>10655</v>
      </c>
      <c r="AP695">
        <v>-6.8585497794027006E-2</v>
      </c>
      <c r="AQ695">
        <f>(Table2[[#This Row],[Sharpe Ratio]]-AVERAGE(Table2[Sharpe Ratio]))/_xlfn.STDEV.P(Table2[Sharpe Ratio])</f>
        <v>-1.5543799159075278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725</v>
      </c>
      <c r="AT695">
        <f>_xlfn.RANK.AVG(Table2[[#This Row],[6M Return vs Nifty Z-Score]],Table2[6M Return vs Nifty Z-Score])</f>
        <v>493</v>
      </c>
      <c r="AU695">
        <f>_xlfn.RANK.AVG(Table2[[#This Row],[Sharpe Ratio Z-Score]],Table2[Sharpe Ratio Z-Score])</f>
        <v>691</v>
      </c>
      <c r="AV695">
        <f>(Table2[[#This Row],[Rank 1Y]]+Table2[[#This Row],[Rank 6M]]+Table2[[#This Row],[Rank Sharpe]])/3</f>
        <v>636.33333333333337</v>
      </c>
    </row>
    <row r="696" spans="1:48" x14ac:dyDescent="0.3">
      <c r="A696" t="s">
        <v>1466</v>
      </c>
      <c r="B696" t="s">
        <v>1467</v>
      </c>
      <c r="C696" t="s">
        <v>10624</v>
      </c>
      <c r="D696" t="s">
        <v>571</v>
      </c>
      <c r="E696">
        <v>7071.8422600000004</v>
      </c>
      <c r="F696">
        <v>2180.5500000000002</v>
      </c>
      <c r="G696">
        <v>-23.344774929624101</v>
      </c>
      <c r="H696">
        <f>(Table2[[#This Row],[1Y Return vs Nifty]]-AVERAGE(Table2[1Y Return vs Nifty]))/_xlfn.STDEV.P(Table2[1Y Return vs Nifty])</f>
        <v>-0.85799027896935232</v>
      </c>
      <c r="I696">
        <v>-4.9712818734507298</v>
      </c>
      <c r="J696">
        <f>(Table2[[#This Row],[1M Return vs Nifty]]-AVERAGE(Table2[1M Return vs Nifty]))/_xlfn.STDEV.P(Table2[1M Return vs Nifty])</f>
        <v>-0.65429676604521803</v>
      </c>
      <c r="K696">
        <v>-14.321261624860799</v>
      </c>
      <c r="L696">
        <f>(Table2[[#This Row],[6M Return vs Nifty]]-AVERAGE(Table2[6M Return vs Nifty]))/_xlfn.STDEV.P(Table2[6M Return vs Nifty])</f>
        <v>-0.74591977340800375</v>
      </c>
      <c r="M696">
        <v>0.103461088484778</v>
      </c>
      <c r="N696">
        <f>(Table2[[#This Row],[1W Return vs Nifty]]-AVERAGE(Table2[1W Return vs Nifty]))/_xlfn.STDEV.P(Table2[1W Return vs Nifty])</f>
        <v>-0.59500493382746034</v>
      </c>
      <c r="O696">
        <v>2230.85</v>
      </c>
      <c r="P696">
        <v>2262.9812761928301</v>
      </c>
      <c r="Q696">
        <v>2262.8549984450601</v>
      </c>
      <c r="R696">
        <v>43.627599254798803</v>
      </c>
      <c r="S696" s="2">
        <f>(Table2[[#This Row],[Close Price]]-Table2[[#This Row],[20D EMA]])/Table2[[#This Row],[20D EMA]]</f>
        <v>-2.2547459488535638E-2</v>
      </c>
      <c r="T696" s="2">
        <f>(Table2[[#This Row],[Close Price]]-Table2[[#This Row],[50D EMA]])/Table2[[#This Row],[50D EMA]]</f>
        <v>-3.6425964748373785E-2</v>
      </c>
      <c r="U696" s="2">
        <f>(Table2[[#This Row],[Close Price]]-Table2[[#This Row],[200D EMA]])/Table2[[#This Row],[200D EMA]]</f>
        <v>-3.6372192872109133E-2</v>
      </c>
      <c r="V696">
        <v>0.76952576058866395</v>
      </c>
      <c r="W696">
        <v>2164</v>
      </c>
      <c r="X696">
        <v>2203.15</v>
      </c>
      <c r="Y696">
        <v>2125</v>
      </c>
      <c r="Z696">
        <v>2237.5</v>
      </c>
      <c r="AA696">
        <v>2089.25</v>
      </c>
      <c r="AB696">
        <v>2549.75</v>
      </c>
      <c r="AC696" s="2">
        <f>(Table2[[#This Row],[Close Price]]/Table2[[#This Row],[Day Low]])-1</f>
        <v>7.6478743068393307E-3</v>
      </c>
      <c r="AD696" s="2">
        <f>(Table2[[#This Row],[Day High]]/Table2[[#This Row],[Close Price]])-1</f>
        <v>1.0364357616197806E-2</v>
      </c>
      <c r="AE696" s="2">
        <f>(Table2[[#This Row],[Close Price]]/Table2[[#This Row],[Current Week Low]])-1</f>
        <v>2.6141176470588334E-2</v>
      </c>
      <c r="AF696" s="2">
        <f>(Table2[[#This Row],[Current Week High]]/Table2[[#This Row],[Close Price]])-1</f>
        <v>2.6117263993029161E-2</v>
      </c>
      <c r="AG696" s="2">
        <f>(Table2[[#This Row],[Close Price]]/Table2[[#This Row],[Current Month Low]])-1</f>
        <v>4.3699892305851362E-2</v>
      </c>
      <c r="AH696" s="2">
        <f>(Table2[[#This Row],[Current Month High]]/Table2[[#This Row],[Close Price]])-1</f>
        <v>0.16931508105753124</v>
      </c>
      <c r="AI696">
        <v>25.4270711517736</v>
      </c>
      <c r="AJ696">
        <v>11.252551020408101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-0.05</v>
      </c>
      <c r="AM696" t="s">
        <v>10655</v>
      </c>
      <c r="AN696">
        <v>-4.8899999999999997</v>
      </c>
      <c r="AO696" t="s">
        <v>10655</v>
      </c>
      <c r="AP696">
        <v>-9.0774670505785998E-2</v>
      </c>
      <c r="AQ696">
        <f>(Table2[[#This Row],[Sharpe Ratio]]-AVERAGE(Table2[Sharpe Ratio]))/_xlfn.STDEV.P(Table2[Sharpe Ratio])</f>
        <v>-1.80985442926725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623</v>
      </c>
      <c r="AT696">
        <f>_xlfn.RANK.AVG(Table2[[#This Row],[6M Return vs Nifty Z-Score]],Table2[6M Return vs Nifty Z-Score])</f>
        <v>567</v>
      </c>
      <c r="AU696">
        <f>_xlfn.RANK.AVG(Table2[[#This Row],[Sharpe Ratio Z-Score]],Table2[Sharpe Ratio Z-Score])</f>
        <v>719</v>
      </c>
      <c r="AV696">
        <f>(Table2[[#This Row],[Rank 1Y]]+Table2[[#This Row],[Rank 6M]]+Table2[[#This Row],[Rank Sharpe]])/3</f>
        <v>636.33333333333337</v>
      </c>
    </row>
    <row r="697" spans="1:48" x14ac:dyDescent="0.3">
      <c r="A697" t="s">
        <v>367</v>
      </c>
      <c r="B697" t="s">
        <v>368</v>
      </c>
      <c r="C697" t="s">
        <v>10621</v>
      </c>
      <c r="D697" t="s">
        <v>98</v>
      </c>
      <c r="E697">
        <v>67855.159032044903</v>
      </c>
      <c r="F697">
        <v>565.70000000000005</v>
      </c>
      <c r="G697">
        <v>-31.074052600834701</v>
      </c>
      <c r="H697">
        <f>(Table2[[#This Row],[1Y Return vs Nifty]]-AVERAGE(Table2[1Y Return vs Nifty]))/_xlfn.STDEV.P(Table2[1Y Return vs Nifty])</f>
        <v>-0.97851015816822184</v>
      </c>
      <c r="I697">
        <v>9.5137936634207492</v>
      </c>
      <c r="J697">
        <f>(Table2[[#This Row],[1M Return vs Nifty]]-AVERAGE(Table2[1M Return vs Nifty]))/_xlfn.STDEV.P(Table2[1M Return vs Nifty])</f>
        <v>0.58820362325421593</v>
      </c>
      <c r="K697">
        <v>-12.836166370904101</v>
      </c>
      <c r="L697">
        <f>(Table2[[#This Row],[6M Return vs Nifty]]-AVERAGE(Table2[6M Return vs Nifty]))/_xlfn.STDEV.P(Table2[6M Return vs Nifty])</f>
        <v>-0.69556349648431037</v>
      </c>
      <c r="M697">
        <v>4.9385793295047398</v>
      </c>
      <c r="N697">
        <f>(Table2[[#This Row],[1W Return vs Nifty]]-AVERAGE(Table2[1W Return vs Nifty]))/_xlfn.STDEV.P(Table2[1W Return vs Nifty])</f>
        <v>0.46534931628587384</v>
      </c>
      <c r="O697">
        <v>549.36</v>
      </c>
      <c r="P697">
        <v>533.58772534628304</v>
      </c>
      <c r="Q697">
        <v>537.02069460610198</v>
      </c>
      <c r="R697">
        <v>79.870075518065804</v>
      </c>
      <c r="S697" s="2">
        <f>(Table2[[#This Row],[Close Price]]-Table2[[#This Row],[20D EMA]])/Table2[[#This Row],[20D EMA]]</f>
        <v>2.9743701762050444E-2</v>
      </c>
      <c r="T697" s="2">
        <f>(Table2[[#This Row],[Close Price]]-Table2[[#This Row],[50D EMA]])/Table2[[#This Row],[50D EMA]]</f>
        <v>6.0181809154018807E-2</v>
      </c>
      <c r="U697" s="2">
        <f>(Table2[[#This Row],[Close Price]]-Table2[[#This Row],[200D EMA]])/Table2[[#This Row],[200D EMA]]</f>
        <v>5.3404469663750995E-2</v>
      </c>
      <c r="V697">
        <v>0.87069422774668004</v>
      </c>
      <c r="W697">
        <v>564.20000000000005</v>
      </c>
      <c r="X697">
        <v>584.9</v>
      </c>
      <c r="Y697">
        <v>548.04999999999995</v>
      </c>
      <c r="Z697">
        <v>597.20000000000005</v>
      </c>
      <c r="AA697">
        <v>514.79999999999995</v>
      </c>
      <c r="AB697">
        <v>597.20000000000005</v>
      </c>
      <c r="AC697" s="2">
        <f>(Table2[[#This Row],[Close Price]]/Table2[[#This Row],[Day Low]])-1</f>
        <v>2.6586316908896457E-3</v>
      </c>
      <c r="AD697" s="2">
        <f>(Table2[[#This Row],[Day High]]/Table2[[#This Row],[Close Price]])-1</f>
        <v>3.3940251016439715E-2</v>
      </c>
      <c r="AE697" s="2">
        <f>(Table2[[#This Row],[Close Price]]/Table2[[#This Row],[Current Week Low]])-1</f>
        <v>3.2205090776389111E-2</v>
      </c>
      <c r="AF697" s="2">
        <f>(Table2[[#This Row],[Current Week High]]/Table2[[#This Row],[Close Price]])-1</f>
        <v>5.5683224323846536E-2</v>
      </c>
      <c r="AG697" s="2">
        <f>(Table2[[#This Row],[Close Price]]/Table2[[#This Row],[Current Month Low]])-1</f>
        <v>9.8873348873349087E-2</v>
      </c>
      <c r="AH697" s="2">
        <f>(Table2[[#This Row],[Current Month High]]/Table2[[#This Row],[Close Price]])-1</f>
        <v>5.5683224323846536E-2</v>
      </c>
      <c r="AI697">
        <v>20.160862648046599</v>
      </c>
      <c r="AJ697">
        <v>28.861047835990899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0.1</v>
      </c>
      <c r="AM697" t="s">
        <v>10656</v>
      </c>
      <c r="AN697">
        <v>4.62</v>
      </c>
      <c r="AO697" t="s">
        <v>10656</v>
      </c>
      <c r="AP697">
        <v>-8.0961293680125002E-2</v>
      </c>
      <c r="AQ697">
        <f>(Table2[[#This Row],[Sharpe Ratio]]-AVERAGE(Table2[Sharpe Ratio]))/_xlfn.STDEV.P(Table2[Sharpe Ratio])</f>
        <v>-1.696868348104219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660</v>
      </c>
      <c r="AT697">
        <f>_xlfn.RANK.AVG(Table2[[#This Row],[6M Return vs Nifty Z-Score]],Table2[6M Return vs Nifty Z-Score])</f>
        <v>548</v>
      </c>
      <c r="AU697">
        <f>_xlfn.RANK.AVG(Table2[[#This Row],[Sharpe Ratio Z-Score]],Table2[Sharpe Ratio Z-Score])</f>
        <v>707</v>
      </c>
      <c r="AV697">
        <f>(Table2[[#This Row],[Rank 1Y]]+Table2[[#This Row],[Rank 6M]]+Table2[[#This Row],[Rank Sharpe]])/3</f>
        <v>638.33333333333337</v>
      </c>
    </row>
    <row r="698" spans="1:48" x14ac:dyDescent="0.3">
      <c r="A698" t="s">
        <v>309</v>
      </c>
      <c r="B698" t="s">
        <v>310</v>
      </c>
      <c r="C698" t="s">
        <v>6589</v>
      </c>
      <c r="D698" t="s">
        <v>80</v>
      </c>
      <c r="E698">
        <v>90246.610127519903</v>
      </c>
      <c r="F698">
        <v>24706.05</v>
      </c>
      <c r="G698">
        <v>-23.289977561981701</v>
      </c>
      <c r="H698">
        <f>(Table2[[#This Row],[1Y Return vs Nifty]]-AVERAGE(Table2[1Y Return vs Nifty]))/_xlfn.STDEV.P(Table2[1Y Return vs Nifty])</f>
        <v>-0.85713584309453861</v>
      </c>
      <c r="I698">
        <v>-11.436266245618601</v>
      </c>
      <c r="J698">
        <f>(Table2[[#This Row],[1M Return vs Nifty]]-AVERAGE(Table2[1M Return vs Nifty]))/_xlfn.STDEV.P(Table2[1M Return vs Nifty])</f>
        <v>-1.2088500080208044</v>
      </c>
      <c r="K698">
        <v>-18.485256553373699</v>
      </c>
      <c r="L698">
        <f>(Table2[[#This Row],[6M Return vs Nifty]]-AVERAGE(Table2[6M Return vs Nifty]))/_xlfn.STDEV.P(Table2[6M Return vs Nifty])</f>
        <v>-0.88711157990687806</v>
      </c>
      <c r="M698">
        <v>1.13375320202341</v>
      </c>
      <c r="N698">
        <f>(Table2[[#This Row],[1W Return vs Nifty]]-AVERAGE(Table2[1W Return vs Nifty]))/_xlfn.STDEV.P(Table2[1W Return vs Nifty])</f>
        <v>-0.36905914160656894</v>
      </c>
      <c r="O698">
        <v>25464.57</v>
      </c>
      <c r="P698">
        <v>26152.7943163401</v>
      </c>
      <c r="Q698">
        <v>26157.796412777701</v>
      </c>
      <c r="R698">
        <v>44.167085809649798</v>
      </c>
      <c r="S698" s="2">
        <f>(Table2[[#This Row],[Close Price]]-Table2[[#This Row],[20D EMA]])/Table2[[#This Row],[20D EMA]]</f>
        <v>-2.9787269135115986E-2</v>
      </c>
      <c r="T698" s="2">
        <f>(Table2[[#This Row],[Close Price]]-Table2[[#This Row],[50D EMA]])/Table2[[#This Row],[50D EMA]]</f>
        <v>-5.5318919226775842E-2</v>
      </c>
      <c r="U698" s="2">
        <f>(Table2[[#This Row],[Close Price]]-Table2[[#This Row],[200D EMA]])/Table2[[#This Row],[200D EMA]]</f>
        <v>-5.5499568460153054E-2</v>
      </c>
      <c r="V698">
        <v>0.82472240747370296</v>
      </c>
      <c r="W698">
        <v>24637.9</v>
      </c>
      <c r="X698">
        <v>25100</v>
      </c>
      <c r="Y698">
        <v>24600</v>
      </c>
      <c r="Z698">
        <v>25224.95</v>
      </c>
      <c r="AA698">
        <v>23850</v>
      </c>
      <c r="AB698">
        <v>27899.8</v>
      </c>
      <c r="AC698" s="2">
        <f>(Table2[[#This Row],[Close Price]]/Table2[[#This Row],[Day Low]])-1</f>
        <v>2.7660636661401838E-3</v>
      </c>
      <c r="AD698" s="2">
        <f>(Table2[[#This Row],[Day High]]/Table2[[#This Row],[Close Price]])-1</f>
        <v>1.5945487036576056E-2</v>
      </c>
      <c r="AE698" s="2">
        <f>(Table2[[#This Row],[Close Price]]/Table2[[#This Row],[Current Week Low]])-1</f>
        <v>4.3109756097561291E-3</v>
      </c>
      <c r="AF698" s="2">
        <f>(Table2[[#This Row],[Current Week High]]/Table2[[#This Row],[Close Price]])-1</f>
        <v>2.1002952718059076E-2</v>
      </c>
      <c r="AG698" s="2">
        <f>(Table2[[#This Row],[Close Price]]/Table2[[#This Row],[Current Month Low]])-1</f>
        <v>3.5893081761006362E-2</v>
      </c>
      <c r="AH698" s="2">
        <f>(Table2[[#This Row],[Current Month High]]/Table2[[#This Row],[Close Price]])-1</f>
        <v>0.12926995614434511</v>
      </c>
      <c r="AI698">
        <v>24.413858144057802</v>
      </c>
      <c r="AJ698">
        <v>4.6953032136130002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-0.12</v>
      </c>
      <c r="AM698" t="s">
        <v>10655</v>
      </c>
      <c r="AN698">
        <v>-5.35</v>
      </c>
      <c r="AO698" t="s">
        <v>10655</v>
      </c>
      <c r="AP698">
        <v>-6.5590241268385002E-2</v>
      </c>
      <c r="AQ698">
        <f>(Table2[[#This Row],[Sharpe Ratio]]-AVERAGE(Table2[Sharpe Ratio]))/_xlfn.STDEV.P(Table2[Sharpe Ratio])</f>
        <v>-1.5198941009915705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622</v>
      </c>
      <c r="AT698">
        <f>_xlfn.RANK.AVG(Table2[[#This Row],[6M Return vs Nifty Z-Score]],Table2[6M Return vs Nifty Z-Score])</f>
        <v>610</v>
      </c>
      <c r="AU698">
        <f>_xlfn.RANK.AVG(Table2[[#This Row],[Sharpe Ratio Z-Score]],Table2[Sharpe Ratio Z-Score])</f>
        <v>685</v>
      </c>
      <c r="AV698">
        <f>(Table2[[#This Row],[Rank 1Y]]+Table2[[#This Row],[Rank 6M]]+Table2[[#This Row],[Rank Sharpe]])/3</f>
        <v>639</v>
      </c>
    </row>
    <row r="699" spans="1:48" x14ac:dyDescent="0.3">
      <c r="A699" t="s">
        <v>1500</v>
      </c>
      <c r="B699" t="s">
        <v>1501</v>
      </c>
      <c r="C699" t="s">
        <v>10613</v>
      </c>
      <c r="D699" t="s">
        <v>359</v>
      </c>
      <c r="E699">
        <v>6787.7297472600003</v>
      </c>
      <c r="F699">
        <v>298.35000000000002</v>
      </c>
      <c r="G699">
        <v>-55.197015967880802</v>
      </c>
      <c r="H699">
        <f>(Table2[[#This Row],[1Y Return vs Nifty]]-AVERAGE(Table2[1Y Return vs Nifty]))/_xlfn.STDEV.P(Table2[1Y Return vs Nifty])</f>
        <v>-1.3546509509545932</v>
      </c>
      <c r="I699">
        <v>-5.3882075902116604</v>
      </c>
      <c r="J699">
        <f>(Table2[[#This Row],[1M Return vs Nifty]]-AVERAGE(Table2[1M Return vs Nifty]))/_xlfn.STDEV.P(Table2[1M Return vs Nifty])</f>
        <v>-0.69005980808568002</v>
      </c>
      <c r="K699">
        <v>-24.208046673527701</v>
      </c>
      <c r="L699">
        <f>(Table2[[#This Row],[6M Return vs Nifty]]-AVERAGE(Table2[6M Return vs Nifty]))/_xlfn.STDEV.P(Table2[6M Return vs Nifty])</f>
        <v>-1.081158664293463</v>
      </c>
      <c r="M699">
        <v>2.1244600038949502</v>
      </c>
      <c r="N699">
        <f>(Table2[[#This Row],[1W Return vs Nifty]]-AVERAGE(Table2[1W Return vs Nifty]))/_xlfn.STDEV.P(Table2[1W Return vs Nifty])</f>
        <v>-0.15179451319097204</v>
      </c>
      <c r="O699">
        <v>294.77999999999997</v>
      </c>
      <c r="P699">
        <v>297.18653278363797</v>
      </c>
      <c r="Q699">
        <v>316.95298659202899</v>
      </c>
      <c r="R699">
        <v>57.707015566801303</v>
      </c>
      <c r="S699" s="2">
        <f>(Table2[[#This Row],[Close Price]]-Table2[[#This Row],[20D EMA]])/Table2[[#This Row],[20D EMA]]</f>
        <v>1.2110726643598788E-2</v>
      </c>
      <c r="T699" s="2">
        <f>(Table2[[#This Row],[Close Price]]-Table2[[#This Row],[50D EMA]])/Table2[[#This Row],[50D EMA]]</f>
        <v>3.9149392318160491E-3</v>
      </c>
      <c r="U699" s="2">
        <f>(Table2[[#This Row],[Close Price]]-Table2[[#This Row],[200D EMA]])/Table2[[#This Row],[200D EMA]]</f>
        <v>-5.8693204919927432E-2</v>
      </c>
      <c r="V699">
        <v>0.46356500053334798</v>
      </c>
      <c r="W699">
        <v>296.55</v>
      </c>
      <c r="X699">
        <v>305.39999999999998</v>
      </c>
      <c r="Y699">
        <v>293.2</v>
      </c>
      <c r="Z699">
        <v>305.39999999999998</v>
      </c>
      <c r="AA699">
        <v>275</v>
      </c>
      <c r="AB699">
        <v>305.39999999999998</v>
      </c>
      <c r="AC699" s="2">
        <f>(Table2[[#This Row],[Close Price]]/Table2[[#This Row],[Day Low]])-1</f>
        <v>6.0698027314112224E-3</v>
      </c>
      <c r="AD699" s="2">
        <f>(Table2[[#This Row],[Day High]]/Table2[[#This Row],[Close Price]])-1</f>
        <v>2.3629964806435311E-2</v>
      </c>
      <c r="AE699" s="2">
        <f>(Table2[[#This Row],[Close Price]]/Table2[[#This Row],[Current Week Low]])-1</f>
        <v>1.7564802182810535E-2</v>
      </c>
      <c r="AF699" s="2">
        <f>(Table2[[#This Row],[Current Week High]]/Table2[[#This Row],[Close Price]])-1</f>
        <v>2.3629964806435311E-2</v>
      </c>
      <c r="AG699" s="2">
        <f>(Table2[[#This Row],[Close Price]]/Table2[[#This Row],[Current Month Low]])-1</f>
        <v>8.4909090909091045E-2</v>
      </c>
      <c r="AH699" s="2">
        <f>(Table2[[#This Row],[Current Month High]]/Table2[[#This Row],[Close Price]])-1</f>
        <v>2.3629964806435311E-2</v>
      </c>
      <c r="AI699">
        <v>57.834757834757802</v>
      </c>
      <c r="AJ699">
        <v>15.572341661824501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-0.01</v>
      </c>
      <c r="AM699" t="s">
        <v>10655</v>
      </c>
      <c r="AN699">
        <v>8.25</v>
      </c>
      <c r="AO699" t="s">
        <v>10656</v>
      </c>
      <c r="AP699">
        <v>4.7596397520430003E-3</v>
      </c>
      <c r="AQ699">
        <f>(Table2[[#This Row],[Sharpe Ratio]]-AVERAGE(Table2[Sharpe Ratio]))/_xlfn.STDEV.P(Table2[Sharpe Ratio])</f>
        <v>-0.70992241560810521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727</v>
      </c>
      <c r="AT699">
        <f>_xlfn.RANK.AVG(Table2[[#This Row],[6M Return vs Nifty Z-Score]],Table2[6M Return vs Nifty Z-Score])</f>
        <v>670</v>
      </c>
      <c r="AU699">
        <f>_xlfn.RANK.AVG(Table2[[#This Row],[Sharpe Ratio Z-Score]],Table2[Sharpe Ratio Z-Score])</f>
        <v>520</v>
      </c>
      <c r="AV699">
        <f>(Table2[[#This Row],[Rank 1Y]]+Table2[[#This Row],[Rank 6M]]+Table2[[#This Row],[Rank Sharpe]])/3</f>
        <v>639</v>
      </c>
    </row>
    <row r="700" spans="1:48" x14ac:dyDescent="0.3">
      <c r="A700" t="s">
        <v>608</v>
      </c>
      <c r="B700" t="s">
        <v>609</v>
      </c>
      <c r="C700" t="s">
        <v>10620</v>
      </c>
      <c r="D700" t="s">
        <v>397</v>
      </c>
      <c r="E700">
        <v>31144.470266519998</v>
      </c>
      <c r="F700">
        <v>427.75</v>
      </c>
      <c r="G700">
        <v>-24.8773758930318</v>
      </c>
      <c r="H700">
        <f>(Table2[[#This Row],[1Y Return vs Nifty]]-AVERAGE(Table2[1Y Return vs Nifty]))/_xlfn.STDEV.P(Table2[1Y Return vs Nifty])</f>
        <v>-0.8818875809977107</v>
      </c>
      <c r="I700">
        <v>9.1164808522446599</v>
      </c>
      <c r="J700">
        <f>(Table2[[#This Row],[1M Return vs Nifty]]-AVERAGE(Table2[1M Return vs Nifty]))/_xlfn.STDEV.P(Table2[1M Return vs Nifty])</f>
        <v>0.55412293646018862</v>
      </c>
      <c r="K700">
        <v>-17.6065782005351</v>
      </c>
      <c r="L700">
        <f>(Table2[[#This Row],[6M Return vs Nifty]]-AVERAGE(Table2[6M Return vs Nifty]))/_xlfn.STDEV.P(Table2[6M Return vs Nifty])</f>
        <v>-0.85731755131207299</v>
      </c>
      <c r="M700">
        <v>-0.86337611958457205</v>
      </c>
      <c r="N700">
        <f>(Table2[[#This Row],[1W Return vs Nifty]]-AVERAGE(Table2[1W Return vs Nifty]))/_xlfn.STDEV.P(Table2[1W Return vs Nifty])</f>
        <v>-0.80703489703427189</v>
      </c>
      <c r="O700">
        <v>413.79</v>
      </c>
      <c r="P700">
        <v>407.79778058492701</v>
      </c>
      <c r="Q700">
        <v>415.490870033433</v>
      </c>
      <c r="R700">
        <v>55.342171644720899</v>
      </c>
      <c r="S700" s="2">
        <f>(Table2[[#This Row],[Close Price]]-Table2[[#This Row],[20D EMA]])/Table2[[#This Row],[20D EMA]]</f>
        <v>3.3736919693564314E-2</v>
      </c>
      <c r="T700" s="2">
        <f>(Table2[[#This Row],[Close Price]]-Table2[[#This Row],[50D EMA]])/Table2[[#This Row],[50D EMA]]</f>
        <v>4.8926748415487727E-2</v>
      </c>
      <c r="U700" s="2">
        <f>(Table2[[#This Row],[Close Price]]-Table2[[#This Row],[200D EMA]])/Table2[[#This Row],[200D EMA]]</f>
        <v>2.9505172918915298E-2</v>
      </c>
      <c r="V700">
        <v>1.3281405394313099</v>
      </c>
      <c r="W700">
        <v>418.4</v>
      </c>
      <c r="X700">
        <v>430.45</v>
      </c>
      <c r="Y700">
        <v>417.6</v>
      </c>
      <c r="Z700">
        <v>441.8</v>
      </c>
      <c r="AA700">
        <v>395.05</v>
      </c>
      <c r="AB700">
        <v>441.8</v>
      </c>
      <c r="AC700" s="2">
        <f>(Table2[[#This Row],[Close Price]]/Table2[[#This Row],[Day Low]])-1</f>
        <v>2.2347036328872028E-2</v>
      </c>
      <c r="AD700" s="2">
        <f>(Table2[[#This Row],[Day High]]/Table2[[#This Row],[Close Price]])-1</f>
        <v>6.3120981881941152E-3</v>
      </c>
      <c r="AE700" s="2">
        <f>(Table2[[#This Row],[Close Price]]/Table2[[#This Row],[Current Week Low]])-1</f>
        <v>2.430555555555558E-2</v>
      </c>
      <c r="AF700" s="2">
        <f>(Table2[[#This Row],[Current Week High]]/Table2[[#This Row],[Close Price]])-1</f>
        <v>3.284628872004669E-2</v>
      </c>
      <c r="AG700" s="2">
        <f>(Table2[[#This Row],[Close Price]]/Table2[[#This Row],[Current Month Low]])-1</f>
        <v>8.277433236299192E-2</v>
      </c>
      <c r="AH700" s="2">
        <f>(Table2[[#This Row],[Current Month High]]/Table2[[#This Row],[Close Price]])-1</f>
        <v>3.284628872004669E-2</v>
      </c>
      <c r="AI700">
        <v>14.085330216247799</v>
      </c>
      <c r="AJ700">
        <v>20.7651044607566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0.05</v>
      </c>
      <c r="AM700" t="s">
        <v>10656</v>
      </c>
      <c r="AN700">
        <v>5.09</v>
      </c>
      <c r="AO700" t="s">
        <v>10656</v>
      </c>
      <c r="AP700">
        <v>-6.7428602355549996E-2</v>
      </c>
      <c r="AQ700">
        <f>(Table2[[#This Row],[Sharpe Ratio]]-AVERAGE(Table2[Sharpe Ratio]))/_xlfn.STDEV.P(Table2[Sharpe Ratio])</f>
        <v>-1.5410600277353845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631</v>
      </c>
      <c r="AT700">
        <f>_xlfn.RANK.AVG(Table2[[#This Row],[6M Return vs Nifty Z-Score]],Table2[6M Return vs Nifty Z-Score])</f>
        <v>599</v>
      </c>
      <c r="AU700">
        <f>_xlfn.RANK.AVG(Table2[[#This Row],[Sharpe Ratio Z-Score]],Table2[Sharpe Ratio Z-Score])</f>
        <v>689</v>
      </c>
      <c r="AV700">
        <f>(Table2[[#This Row],[Rank 1Y]]+Table2[[#This Row],[Rank 6M]]+Table2[[#This Row],[Rank Sharpe]])/3</f>
        <v>639.66666666666663</v>
      </c>
    </row>
    <row r="701" spans="1:48" x14ac:dyDescent="0.3">
      <c r="A701" t="s">
        <v>2391</v>
      </c>
      <c r="B701" t="s">
        <v>2392</v>
      </c>
      <c r="C701" t="s">
        <v>10616</v>
      </c>
      <c r="D701" t="s">
        <v>263</v>
      </c>
      <c r="E701">
        <v>2189.68131184</v>
      </c>
      <c r="F701">
        <v>492.25</v>
      </c>
      <c r="G701">
        <v>-46.935025040951899</v>
      </c>
      <c r="H701">
        <f>(Table2[[#This Row],[1Y Return vs Nifty]]-AVERAGE(Table2[1Y Return vs Nifty]))/_xlfn.STDEV.P(Table2[1Y Return vs Nifty])</f>
        <v>-1.2258246633230259</v>
      </c>
      <c r="I701">
        <v>-2.7070133028744201</v>
      </c>
      <c r="J701">
        <f>(Table2[[#This Row],[1M Return vs Nifty]]-AVERAGE(Table2[1M Return vs Nifty]))/_xlfn.STDEV.P(Table2[1M Return vs Nifty])</f>
        <v>-0.46007240226760437</v>
      </c>
      <c r="K701">
        <v>-21.372918189412701</v>
      </c>
      <c r="L701">
        <f>(Table2[[#This Row],[6M Return vs Nifty]]-AVERAGE(Table2[6M Return vs Nifty]))/_xlfn.STDEV.P(Table2[6M Return vs Nifty])</f>
        <v>-0.98502576326911628</v>
      </c>
      <c r="M701">
        <v>6.1212687697930999E-2</v>
      </c>
      <c r="N701">
        <f>(Table2[[#This Row],[1W Return vs Nifty]]-AVERAGE(Table2[1W Return vs Nifty]))/_xlfn.STDEV.P(Table2[1W Return vs Nifty])</f>
        <v>-0.60427012013764558</v>
      </c>
      <c r="O701">
        <v>493.4</v>
      </c>
      <c r="P701">
        <v>503.59558391541799</v>
      </c>
      <c r="Q701">
        <v>533.06584854682501</v>
      </c>
      <c r="R701">
        <v>47.954071433157097</v>
      </c>
      <c r="S701" s="2">
        <f>(Table2[[#This Row],[Close Price]]-Table2[[#This Row],[20D EMA]])/Table2[[#This Row],[20D EMA]]</f>
        <v>-2.3307661126874286E-3</v>
      </c>
      <c r="T701" s="2">
        <f>(Table2[[#This Row],[Close Price]]-Table2[[#This Row],[50D EMA]])/Table2[[#This Row],[50D EMA]]</f>
        <v>-2.2529156882605927E-2</v>
      </c>
      <c r="U701" s="2">
        <f>(Table2[[#This Row],[Close Price]]-Table2[[#This Row],[200D EMA]])/Table2[[#This Row],[200D EMA]]</f>
        <v>-7.6568117537621064E-2</v>
      </c>
      <c r="V701">
        <v>1.2022279752373199</v>
      </c>
      <c r="W701">
        <v>484</v>
      </c>
      <c r="X701">
        <v>499.45</v>
      </c>
      <c r="Y701">
        <v>476.75</v>
      </c>
      <c r="Z701">
        <v>504</v>
      </c>
      <c r="AA701">
        <v>467.1</v>
      </c>
      <c r="AB701">
        <v>521.95000000000005</v>
      </c>
      <c r="AC701" s="2">
        <f>(Table2[[#This Row],[Close Price]]/Table2[[#This Row],[Day Low]])-1</f>
        <v>1.7045454545454586E-2</v>
      </c>
      <c r="AD701" s="2">
        <f>(Table2[[#This Row],[Day High]]/Table2[[#This Row],[Close Price]])-1</f>
        <v>1.4626714068054936E-2</v>
      </c>
      <c r="AE701" s="2">
        <f>(Table2[[#This Row],[Close Price]]/Table2[[#This Row],[Current Week Low]])-1</f>
        <v>3.2511798636601918E-2</v>
      </c>
      <c r="AF701" s="2">
        <f>(Table2[[#This Row],[Current Week High]]/Table2[[#This Row],[Close Price]])-1</f>
        <v>2.3869984763839502E-2</v>
      </c>
      <c r="AG701" s="2">
        <f>(Table2[[#This Row],[Close Price]]/Table2[[#This Row],[Current Month Low]])-1</f>
        <v>5.3842860201241738E-2</v>
      </c>
      <c r="AH701" s="2">
        <f>(Table2[[#This Row],[Current Month High]]/Table2[[#This Row],[Close Price]])-1</f>
        <v>6.0335195530726304E-2</v>
      </c>
      <c r="AI701">
        <v>31.0411376333163</v>
      </c>
      <c r="AJ701">
        <v>8.4251101321585793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-0.08</v>
      </c>
      <c r="AM701" t="s">
        <v>10655</v>
      </c>
      <c r="AN701">
        <v>-1.6</v>
      </c>
      <c r="AO701" t="s">
        <v>10655</v>
      </c>
      <c r="AQ701">
        <f>(Table2[[#This Row],[Sharpe Ratio]]-AVERAGE(Table2[Sharpe Ratio]))/_xlfn.STDEV.P(Table2[Sharpe Ratio])</f>
        <v>-0.76472241492382476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714</v>
      </c>
      <c r="AT701">
        <f>_xlfn.RANK.AVG(Table2[[#This Row],[6M Return vs Nifty Z-Score]],Table2[6M Return vs Nifty Z-Score])</f>
        <v>648</v>
      </c>
      <c r="AU701">
        <f>_xlfn.RANK.AVG(Table2[[#This Row],[Sharpe Ratio Z-Score]],Table2[Sharpe Ratio Z-Score])</f>
        <v>557.5</v>
      </c>
      <c r="AV701">
        <f>(Table2[[#This Row],[Rank 1Y]]+Table2[[#This Row],[Rank 6M]]+Table2[[#This Row],[Rank Sharpe]])/3</f>
        <v>639.83333333333337</v>
      </c>
    </row>
    <row r="702" spans="1:48" x14ac:dyDescent="0.3">
      <c r="A702" t="s">
        <v>2051</v>
      </c>
      <c r="B702" t="s">
        <v>2052</v>
      </c>
      <c r="C702" t="s">
        <v>6589</v>
      </c>
      <c r="D702" t="s">
        <v>80</v>
      </c>
      <c r="E702">
        <v>3094.2397838040001</v>
      </c>
      <c r="F702">
        <v>234.28</v>
      </c>
      <c r="G702">
        <v>-29.844373048836999</v>
      </c>
      <c r="H702">
        <f>(Table2[[#This Row],[1Y Return vs Nifty]]-AVERAGE(Table2[1Y Return vs Nifty]))/_xlfn.STDEV.P(Table2[1Y Return vs Nifty])</f>
        <v>-0.95933620202842751</v>
      </c>
      <c r="I702">
        <v>-1.8347138878692399</v>
      </c>
      <c r="J702">
        <f>(Table2[[#This Row],[1M Return vs Nifty]]-AVERAGE(Table2[1M Return vs Nifty]))/_xlfn.STDEV.P(Table2[1M Return vs Nifty])</f>
        <v>-0.38524832834608908</v>
      </c>
      <c r="K702">
        <v>-16.302885773312799</v>
      </c>
      <c r="L702">
        <f>(Table2[[#This Row],[6M Return vs Nifty]]-AVERAGE(Table2[6M Return vs Nifty]))/_xlfn.STDEV.P(Table2[6M Return vs Nifty])</f>
        <v>-0.81311224076810529</v>
      </c>
      <c r="M702">
        <v>3.21541164469452</v>
      </c>
      <c r="N702">
        <f>(Table2[[#This Row],[1W Return vs Nifty]]-AVERAGE(Table2[1W Return vs Nifty]))/_xlfn.STDEV.P(Table2[1W Return vs Nifty])</f>
        <v>8.7454074191229192E-2</v>
      </c>
      <c r="O702">
        <v>234.06</v>
      </c>
      <c r="P702">
        <v>235.94679976066399</v>
      </c>
      <c r="Q702">
        <v>236.00985392378399</v>
      </c>
      <c r="R702">
        <v>58.793077268725803</v>
      </c>
      <c r="S702" s="2">
        <f>(Table2[[#This Row],[Close Price]]-Table2[[#This Row],[20D EMA]])/Table2[[#This Row],[20D EMA]]</f>
        <v>9.3992993249593631E-4</v>
      </c>
      <c r="T702" s="2">
        <f>(Table2[[#This Row],[Close Price]]-Table2[[#This Row],[50D EMA]])/Table2[[#This Row],[50D EMA]]</f>
        <v>-7.064303319030958E-3</v>
      </c>
      <c r="U702" s="2">
        <f>(Table2[[#This Row],[Close Price]]-Table2[[#This Row],[200D EMA]])/Table2[[#This Row],[200D EMA]]</f>
        <v>-7.3295834687589923E-3</v>
      </c>
      <c r="V702">
        <v>0.301486556110586</v>
      </c>
      <c r="W702">
        <v>232.5</v>
      </c>
      <c r="X702">
        <v>236.99</v>
      </c>
      <c r="Y702">
        <v>225.3</v>
      </c>
      <c r="Z702">
        <v>238.2</v>
      </c>
      <c r="AA702">
        <v>219.52</v>
      </c>
      <c r="AB702">
        <v>252.99</v>
      </c>
      <c r="AC702" s="2">
        <f>(Table2[[#This Row],[Close Price]]/Table2[[#This Row],[Day Low]])-1</f>
        <v>7.6559139784946328E-3</v>
      </c>
      <c r="AD702" s="2">
        <f>(Table2[[#This Row],[Day High]]/Table2[[#This Row],[Close Price]])-1</f>
        <v>1.1567355301348892E-2</v>
      </c>
      <c r="AE702" s="2">
        <f>(Table2[[#This Row],[Close Price]]/Table2[[#This Row],[Current Week Low]])-1</f>
        <v>3.9857967154904417E-2</v>
      </c>
      <c r="AF702" s="2">
        <f>(Table2[[#This Row],[Current Week High]]/Table2[[#This Row],[Close Price]])-1</f>
        <v>1.6732115417449123E-2</v>
      </c>
      <c r="AG702" s="2">
        <f>(Table2[[#This Row],[Close Price]]/Table2[[#This Row],[Current Month Low]])-1</f>
        <v>6.7237609329446002E-2</v>
      </c>
      <c r="AH702" s="2">
        <f>(Table2[[#This Row],[Current Month High]]/Table2[[#This Row],[Close Price]])-1</f>
        <v>7.9861703943998608E-2</v>
      </c>
      <c r="AI702">
        <v>30.186102100051201</v>
      </c>
      <c r="AJ702">
        <v>20.762886597938099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0.04</v>
      </c>
      <c r="AM702" t="s">
        <v>10656</v>
      </c>
      <c r="AN702">
        <v>1.54</v>
      </c>
      <c r="AO702" t="s">
        <v>10656</v>
      </c>
      <c r="AP702">
        <v>-6.0004836668501003E-2</v>
      </c>
      <c r="AQ702">
        <f>(Table2[[#This Row],[Sharpe Ratio]]-AVERAGE(Table2[Sharpe Ratio]))/_xlfn.STDEV.P(Table2[Sharpe Ratio])</f>
        <v>-1.4555866776996544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655</v>
      </c>
      <c r="AT702">
        <f>_xlfn.RANK.AVG(Table2[[#This Row],[6M Return vs Nifty Z-Score]],Table2[6M Return vs Nifty Z-Score])</f>
        <v>586</v>
      </c>
      <c r="AU702">
        <f>_xlfn.RANK.AVG(Table2[[#This Row],[Sharpe Ratio Z-Score]],Table2[Sharpe Ratio Z-Score])</f>
        <v>682</v>
      </c>
      <c r="AV702">
        <f>(Table2[[#This Row],[Rank 1Y]]+Table2[[#This Row],[Rank 6M]]+Table2[[#This Row],[Rank Sharpe]])/3</f>
        <v>641</v>
      </c>
    </row>
    <row r="703" spans="1:48" x14ac:dyDescent="0.3">
      <c r="A703" t="s">
        <v>2135</v>
      </c>
      <c r="B703" t="s">
        <v>2136</v>
      </c>
      <c r="C703" t="s">
        <v>10627</v>
      </c>
      <c r="D703" t="s">
        <v>1888</v>
      </c>
      <c r="E703">
        <v>2835.5344771599998</v>
      </c>
      <c r="F703">
        <v>15.11</v>
      </c>
      <c r="G703">
        <v>-49.171325845518403</v>
      </c>
      <c r="H703">
        <f>(Table2[[#This Row],[1Y Return vs Nifty]]-AVERAGE(Table2[1Y Return vs Nifty]))/_xlfn.STDEV.P(Table2[1Y Return vs Nifty])</f>
        <v>-1.2606945068302107</v>
      </c>
      <c r="I703">
        <v>1.7423323066748</v>
      </c>
      <c r="J703">
        <f>(Table2[[#This Row],[1M Return vs Nifty]]-AVERAGE(Table2[1M Return vs Nifty]))/_xlfn.STDEV.P(Table2[1M Return vs Nifty])</f>
        <v>-7.8416563613507087E-2</v>
      </c>
      <c r="K703">
        <v>-47.454188417609203</v>
      </c>
      <c r="L703">
        <f>(Table2[[#This Row],[6M Return vs Nifty]]-AVERAGE(Table2[6M Return vs Nifty]))/_xlfn.STDEV.P(Table2[6M Return vs Nifty])</f>
        <v>-1.8693836269371928</v>
      </c>
      <c r="M703">
        <v>3.6128143566059099</v>
      </c>
      <c r="N703">
        <f>(Table2[[#This Row],[1W Return vs Nifty]]-AVERAGE(Table2[1W Return vs Nifty]))/_xlfn.STDEV.P(Table2[1W Return vs Nifty])</f>
        <v>0.17460554258901465</v>
      </c>
      <c r="O703">
        <v>15.08</v>
      </c>
      <c r="P703">
        <v>15.4583361205464</v>
      </c>
      <c r="Q703">
        <v>17.002972793074399</v>
      </c>
      <c r="R703">
        <v>65.509232941452893</v>
      </c>
      <c r="S703" s="2">
        <f>(Table2[[#This Row],[Close Price]]-Table2[[#This Row],[20D EMA]])/Table2[[#This Row],[20D EMA]]</f>
        <v>1.9893899204243607E-3</v>
      </c>
      <c r="T703" s="2">
        <f>(Table2[[#This Row],[Close Price]]-Table2[[#This Row],[50D EMA]])/Table2[[#This Row],[50D EMA]]</f>
        <v>-2.2533868964293716E-2</v>
      </c>
      <c r="U703" s="2">
        <f>(Table2[[#This Row],[Close Price]]-Table2[[#This Row],[200D EMA]])/Table2[[#This Row],[200D EMA]]</f>
        <v>-0.11133187214446638</v>
      </c>
      <c r="V703">
        <v>0.50163758665088898</v>
      </c>
      <c r="W703">
        <v>15.07</v>
      </c>
      <c r="X703">
        <v>15.4</v>
      </c>
      <c r="Y703">
        <v>14.5</v>
      </c>
      <c r="Z703">
        <v>15.49</v>
      </c>
      <c r="AA703">
        <v>14.37</v>
      </c>
      <c r="AB703">
        <v>16.579999999999998</v>
      </c>
      <c r="AC703" s="2">
        <f>(Table2[[#This Row],[Close Price]]/Table2[[#This Row],[Day Low]])-1</f>
        <v>2.6542800265427768E-3</v>
      </c>
      <c r="AD703" s="2">
        <f>(Table2[[#This Row],[Day High]]/Table2[[#This Row],[Close Price]])-1</f>
        <v>1.9192587690271434E-2</v>
      </c>
      <c r="AE703" s="2">
        <f>(Table2[[#This Row],[Close Price]]/Table2[[#This Row],[Current Week Low]])-1</f>
        <v>4.2068965517241264E-2</v>
      </c>
      <c r="AF703" s="2">
        <f>(Table2[[#This Row],[Current Week High]]/Table2[[#This Row],[Close Price]])-1</f>
        <v>2.5148908007941895E-2</v>
      </c>
      <c r="AG703" s="2">
        <f>(Table2[[#This Row],[Close Price]]/Table2[[#This Row],[Current Month Low]])-1</f>
        <v>5.149617258176753E-2</v>
      </c>
      <c r="AH703" s="2">
        <f>(Table2[[#This Row],[Current Month High]]/Table2[[#This Row],[Close Price]])-1</f>
        <v>9.728656518861678E-2</v>
      </c>
      <c r="AI703">
        <v>72.402382528127006</v>
      </c>
      <c r="AJ703">
        <v>17.587548638132301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-0.05</v>
      </c>
      <c r="AM703" t="s">
        <v>10655</v>
      </c>
      <c r="AN703">
        <v>1.68</v>
      </c>
      <c r="AO703" t="s">
        <v>10656</v>
      </c>
      <c r="AP703">
        <v>2.1792061135501001E-2</v>
      </c>
      <c r="AQ703">
        <f>(Table2[[#This Row],[Sharpe Ratio]]-AVERAGE(Table2[Sharpe Ratio]))/_xlfn.STDEV.P(Table2[Sharpe Ratio])</f>
        <v>-0.51382003627195716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718</v>
      </c>
      <c r="AT703">
        <f>_xlfn.RANK.AVG(Table2[[#This Row],[6M Return vs Nifty Z-Score]],Table2[6M Return vs Nifty Z-Score])</f>
        <v>731</v>
      </c>
      <c r="AU703">
        <f>_xlfn.RANK.AVG(Table2[[#This Row],[Sharpe Ratio Z-Score]],Table2[Sharpe Ratio Z-Score])</f>
        <v>475</v>
      </c>
      <c r="AV703">
        <f>(Table2[[#This Row],[Rank 1Y]]+Table2[[#This Row],[Rank 6M]]+Table2[[#This Row],[Rank Sharpe]])/3</f>
        <v>641.33333333333337</v>
      </c>
    </row>
    <row r="704" spans="1:48" x14ac:dyDescent="0.3">
      <c r="A704" t="s">
        <v>1691</v>
      </c>
      <c r="B704" t="s">
        <v>1692</v>
      </c>
      <c r="C704" t="s">
        <v>10611</v>
      </c>
      <c r="D704" t="s">
        <v>408</v>
      </c>
      <c r="E704">
        <v>5035.33121175</v>
      </c>
      <c r="F704">
        <v>280.14999999999998</v>
      </c>
      <c r="G704">
        <v>-25.5755520474974</v>
      </c>
      <c r="H704">
        <f>(Table2[[#This Row],[1Y Return vs Nifty]]-AVERAGE(Table2[1Y Return vs Nifty]))/_xlfn.STDEV.P(Table2[1Y Return vs Nifty])</f>
        <v>-0.89277399359343601</v>
      </c>
      <c r="I704">
        <v>-3.1234180321651799</v>
      </c>
      <c r="J704">
        <f>(Table2[[#This Row],[1M Return vs Nifty]]-AVERAGE(Table2[1M Return vs Nifty]))/_xlfn.STDEV.P(Table2[1M Return vs Nifty])</f>
        <v>-0.49579075505995995</v>
      </c>
      <c r="K704">
        <v>-27.191239749885099</v>
      </c>
      <c r="L704">
        <f>(Table2[[#This Row],[6M Return vs Nifty]]-AVERAGE(Table2[6M Return vs Nifty]))/_xlfn.STDEV.P(Table2[6M Return vs Nifty])</f>
        <v>-1.1823121063165685</v>
      </c>
      <c r="M704">
        <v>-1.72236163424906</v>
      </c>
      <c r="N704">
        <f>(Table2[[#This Row],[1W Return vs Nifty]]-AVERAGE(Table2[1W Return vs Nifty]))/_xlfn.STDEV.P(Table2[1W Return vs Nifty])</f>
        <v>-0.995412697918856</v>
      </c>
      <c r="O704">
        <v>282.20999999999998</v>
      </c>
      <c r="P704">
        <v>287.75082458722898</v>
      </c>
      <c r="Q704">
        <v>292.34733751451199</v>
      </c>
      <c r="R704">
        <v>43.289837986900203</v>
      </c>
      <c r="S704" s="2">
        <f>(Table2[[#This Row],[Close Price]]-Table2[[#This Row],[20D EMA]])/Table2[[#This Row],[20D EMA]]</f>
        <v>-7.2995287197477141E-3</v>
      </c>
      <c r="T704" s="2">
        <f>(Table2[[#This Row],[Close Price]]-Table2[[#This Row],[50D EMA]])/Table2[[#This Row],[50D EMA]]</f>
        <v>-2.6414605755282136E-2</v>
      </c>
      <c r="U704" s="2">
        <f>(Table2[[#This Row],[Close Price]]-Table2[[#This Row],[200D EMA]])/Table2[[#This Row],[200D EMA]]</f>
        <v>-4.1722074906553726E-2</v>
      </c>
      <c r="V704">
        <v>1.1909187415104601</v>
      </c>
      <c r="W704">
        <v>276.2</v>
      </c>
      <c r="X704">
        <v>281.14999999999998</v>
      </c>
      <c r="Y704">
        <v>273.89999999999998</v>
      </c>
      <c r="Z704">
        <v>289</v>
      </c>
      <c r="AA704">
        <v>271.39999999999998</v>
      </c>
      <c r="AB704">
        <v>294.2</v>
      </c>
      <c r="AC704" s="2">
        <f>(Table2[[#This Row],[Close Price]]/Table2[[#This Row],[Day Low]])-1</f>
        <v>1.430123099203473E-2</v>
      </c>
      <c r="AD704" s="2">
        <f>(Table2[[#This Row],[Day High]]/Table2[[#This Row],[Close Price]])-1</f>
        <v>3.569516330537148E-3</v>
      </c>
      <c r="AE704" s="2">
        <f>(Table2[[#This Row],[Close Price]]/Table2[[#This Row],[Current Week Low]])-1</f>
        <v>2.2818546914932458E-2</v>
      </c>
      <c r="AF704" s="2">
        <f>(Table2[[#This Row],[Current Week High]]/Table2[[#This Row],[Close Price]])-1</f>
        <v>3.1590219525254426E-2</v>
      </c>
      <c r="AG704" s="2">
        <f>(Table2[[#This Row],[Close Price]]/Table2[[#This Row],[Current Month Low]])-1</f>
        <v>3.2240235814296136E-2</v>
      </c>
      <c r="AH704" s="2">
        <f>(Table2[[#This Row],[Current Month High]]/Table2[[#This Row],[Close Price]])-1</f>
        <v>5.0151704444047818E-2</v>
      </c>
      <c r="AI704">
        <v>38.479386043191099</v>
      </c>
      <c r="AJ704">
        <v>5.6704595461117604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-0.11</v>
      </c>
      <c r="AM704" t="s">
        <v>10655</v>
      </c>
      <c r="AN704">
        <v>-0.2</v>
      </c>
      <c r="AO704" t="s">
        <v>10655</v>
      </c>
      <c r="AP704">
        <v>-1.0777244451272001E-2</v>
      </c>
      <c r="AQ704">
        <f>(Table2[[#This Row],[Sharpe Ratio]]-AVERAGE(Table2[Sharpe Ratio]))/_xlfn.STDEV.P(Table2[Sharpe Ratio])</f>
        <v>-0.88880596311705629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637</v>
      </c>
      <c r="AT704">
        <f>_xlfn.RANK.AVG(Table2[[#This Row],[6M Return vs Nifty Z-Score]],Table2[6M Return vs Nifty Z-Score])</f>
        <v>687</v>
      </c>
      <c r="AU704">
        <f>_xlfn.RANK.AVG(Table2[[#This Row],[Sharpe Ratio Z-Score]],Table2[Sharpe Ratio Z-Score])</f>
        <v>602</v>
      </c>
      <c r="AV704">
        <f>(Table2[[#This Row],[Rank 1Y]]+Table2[[#This Row],[Rank 6M]]+Table2[[#This Row],[Rank Sharpe]])/3</f>
        <v>642</v>
      </c>
    </row>
    <row r="705" spans="1:48" x14ac:dyDescent="0.3">
      <c r="A705" t="s">
        <v>2143</v>
      </c>
      <c r="B705" t="s">
        <v>2144</v>
      </c>
      <c r="C705" t="s">
        <v>10609</v>
      </c>
      <c r="D705" t="s">
        <v>417</v>
      </c>
      <c r="E705">
        <v>2819.729731941</v>
      </c>
      <c r="F705">
        <v>86.92</v>
      </c>
      <c r="G705">
        <v>-24.922515554154899</v>
      </c>
      <c r="H705">
        <f>(Table2[[#This Row],[1Y Return vs Nifty]]-AVERAGE(Table2[1Y Return vs Nifty]))/_xlfn.STDEV.P(Table2[1Y Return vs Nifty])</f>
        <v>-0.88259142768779619</v>
      </c>
      <c r="I705">
        <v>-0.10466530787943699</v>
      </c>
      <c r="J705">
        <f>(Table2[[#This Row],[1M Return vs Nifty]]-AVERAGE(Table2[1M Return vs Nifty]))/_xlfn.STDEV.P(Table2[1M Return vs Nifty])</f>
        <v>-0.23684827142732923</v>
      </c>
      <c r="K705">
        <v>-33.091427273871901</v>
      </c>
      <c r="L705">
        <f>(Table2[[#This Row],[6M Return vs Nifty]]-AVERAGE(Table2[6M Return vs Nifty]))/_xlfn.STDEV.P(Table2[6M Return vs Nifty])</f>
        <v>-1.3823743421011183</v>
      </c>
      <c r="M705">
        <v>3.3062942100857602</v>
      </c>
      <c r="N705">
        <f>(Table2[[#This Row],[1W Return vs Nifty]]-AVERAGE(Table2[1W Return vs Nifty]))/_xlfn.STDEV.P(Table2[1W Return vs Nifty])</f>
        <v>0.10738486174803481</v>
      </c>
      <c r="O705">
        <v>84.6</v>
      </c>
      <c r="P705">
        <v>84.415762627456701</v>
      </c>
      <c r="Q705">
        <v>85.721698324565807</v>
      </c>
      <c r="R705">
        <v>52.745099341008903</v>
      </c>
      <c r="S705" s="2">
        <f>(Table2[[#This Row],[Close Price]]-Table2[[#This Row],[20D EMA]])/Table2[[#This Row],[20D EMA]]</f>
        <v>2.7423167848699852E-2</v>
      </c>
      <c r="T705" s="2">
        <f>(Table2[[#This Row],[Close Price]]-Table2[[#This Row],[50D EMA]])/Table2[[#This Row],[50D EMA]]</f>
        <v>2.9665518554810564E-2</v>
      </c>
      <c r="U705" s="2">
        <f>(Table2[[#This Row],[Close Price]]-Table2[[#This Row],[200D EMA]])/Table2[[#This Row],[200D EMA]]</f>
        <v>1.3978977305105372E-2</v>
      </c>
      <c r="V705">
        <v>0.68409432538838</v>
      </c>
      <c r="W705">
        <v>84.25</v>
      </c>
      <c r="X705">
        <v>87.9</v>
      </c>
      <c r="Y705">
        <v>81.25</v>
      </c>
      <c r="Z705">
        <v>87.9</v>
      </c>
      <c r="AA705">
        <v>80.489999999999995</v>
      </c>
      <c r="AB705">
        <v>90.9</v>
      </c>
      <c r="AC705" s="2">
        <f>(Table2[[#This Row],[Close Price]]/Table2[[#This Row],[Day Low]])-1</f>
        <v>3.1691394658753813E-2</v>
      </c>
      <c r="AD705" s="2">
        <f>(Table2[[#This Row],[Day High]]/Table2[[#This Row],[Close Price]])-1</f>
        <v>1.1274735388863366E-2</v>
      </c>
      <c r="AE705" s="2">
        <f>(Table2[[#This Row],[Close Price]]/Table2[[#This Row],[Current Week Low]])-1</f>
        <v>6.9784615384615334E-2</v>
      </c>
      <c r="AF705" s="2">
        <f>(Table2[[#This Row],[Current Week High]]/Table2[[#This Row],[Close Price]])-1</f>
        <v>1.1274735388863366E-2</v>
      </c>
      <c r="AG705" s="2">
        <f>(Table2[[#This Row],[Close Price]]/Table2[[#This Row],[Current Month Low]])-1</f>
        <v>7.9885700086967493E-2</v>
      </c>
      <c r="AH705" s="2">
        <f>(Table2[[#This Row],[Current Month High]]/Table2[[#This Row],[Close Price]])-1</f>
        <v>4.5789231477220582E-2</v>
      </c>
      <c r="AI705">
        <v>38.057984353428402</v>
      </c>
      <c r="AJ705">
        <v>38.960831334932003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7.0000000000000007E-2</v>
      </c>
      <c r="AM705" t="s">
        <v>10656</v>
      </c>
      <c r="AN705">
        <v>3.53</v>
      </c>
      <c r="AO705" t="s">
        <v>10656</v>
      </c>
      <c r="AP705">
        <v>-6.0154863100439996E-3</v>
      </c>
      <c r="AQ705">
        <f>(Table2[[#This Row],[Sharpe Ratio]]-AVERAGE(Table2[Sharpe Ratio]))/_xlfn.STDEV.P(Table2[Sharpe Ratio])</f>
        <v>-0.83398157377773496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632</v>
      </c>
      <c r="AT705">
        <f>_xlfn.RANK.AVG(Table2[[#This Row],[6M Return vs Nifty Z-Score]],Table2[6M Return vs Nifty Z-Score])</f>
        <v>711</v>
      </c>
      <c r="AU705">
        <f>_xlfn.RANK.AVG(Table2[[#This Row],[Sharpe Ratio Z-Score]],Table2[Sharpe Ratio Z-Score])</f>
        <v>589</v>
      </c>
      <c r="AV705">
        <f>(Table2[[#This Row],[Rank 1Y]]+Table2[[#This Row],[Rank 6M]]+Table2[[#This Row],[Rank Sharpe]])/3</f>
        <v>644</v>
      </c>
    </row>
    <row r="706" spans="1:48" x14ac:dyDescent="0.3">
      <c r="A706" t="s">
        <v>1510</v>
      </c>
      <c r="B706" t="s">
        <v>1511</v>
      </c>
      <c r="C706" t="s">
        <v>10622</v>
      </c>
      <c r="D706" t="s">
        <v>444</v>
      </c>
      <c r="E706">
        <v>6729.300073335</v>
      </c>
      <c r="F706">
        <v>582</v>
      </c>
      <c r="G706">
        <v>-43.688207275898101</v>
      </c>
      <c r="H706">
        <f>(Table2[[#This Row],[1Y Return vs Nifty]]-AVERAGE(Table2[1Y Return vs Nifty]))/_xlfn.STDEV.P(Table2[1Y Return vs Nifty])</f>
        <v>-1.1751981880596862</v>
      </c>
      <c r="I706">
        <v>-11.1015375031796</v>
      </c>
      <c r="J706">
        <f>(Table2[[#This Row],[1M Return vs Nifty]]-AVERAGE(Table2[1M Return vs Nifty]))/_xlfn.STDEV.P(Table2[1M Return vs Nifty])</f>
        <v>-1.1801376556598173</v>
      </c>
      <c r="K706">
        <v>-12.688230970800699</v>
      </c>
      <c r="L706">
        <f>(Table2[[#This Row],[6M Return vs Nifty]]-AVERAGE(Table2[6M Return vs Nifty]))/_xlfn.STDEV.P(Table2[6M Return vs Nifty])</f>
        <v>-0.6905473361036365</v>
      </c>
      <c r="M706">
        <v>2.44209332374548</v>
      </c>
      <c r="N706">
        <f>(Table2[[#This Row],[1W Return vs Nifty]]-AVERAGE(Table2[1W Return vs Nifty]))/_xlfn.STDEV.P(Table2[1W Return vs Nifty])</f>
        <v>-8.2136683973114244E-2</v>
      </c>
      <c r="O706">
        <v>614.59</v>
      </c>
      <c r="P706">
        <v>635.03804618547895</v>
      </c>
      <c r="Q706">
        <v>643.10733390617395</v>
      </c>
      <c r="R706">
        <v>48.626712752188197</v>
      </c>
      <c r="S706" s="2">
        <f>(Table2[[#This Row],[Close Price]]-Table2[[#This Row],[20D EMA]])/Table2[[#This Row],[20D EMA]]</f>
        <v>-5.3027221399632327E-2</v>
      </c>
      <c r="T706" s="2">
        <f>(Table2[[#This Row],[Close Price]]-Table2[[#This Row],[50D EMA]])/Table2[[#This Row],[50D EMA]]</f>
        <v>-8.3519478091219498E-2</v>
      </c>
      <c r="U706" s="2">
        <f>(Table2[[#This Row],[Close Price]]-Table2[[#This Row],[200D EMA]])/Table2[[#This Row],[200D EMA]]</f>
        <v>-9.5018872720691427E-2</v>
      </c>
      <c r="V706">
        <v>0.54139755812535095</v>
      </c>
      <c r="W706">
        <v>579.70000000000005</v>
      </c>
      <c r="X706">
        <v>612.9</v>
      </c>
      <c r="Y706">
        <v>579.70000000000005</v>
      </c>
      <c r="Z706">
        <v>617.5</v>
      </c>
      <c r="AA706">
        <v>577.5</v>
      </c>
      <c r="AB706">
        <v>680.3</v>
      </c>
      <c r="AC706" s="2">
        <f>(Table2[[#This Row],[Close Price]]/Table2[[#This Row],[Day Low]])-1</f>
        <v>3.9675694324650124E-3</v>
      </c>
      <c r="AD706" s="2">
        <f>(Table2[[#This Row],[Day High]]/Table2[[#This Row],[Close Price]])-1</f>
        <v>5.3092783505154673E-2</v>
      </c>
      <c r="AE706" s="2">
        <f>(Table2[[#This Row],[Close Price]]/Table2[[#This Row],[Current Week Low]])-1</f>
        <v>3.9675694324650124E-3</v>
      </c>
      <c r="AF706" s="2">
        <f>(Table2[[#This Row],[Current Week High]]/Table2[[#This Row],[Close Price]])-1</f>
        <v>6.0996563573883167E-2</v>
      </c>
      <c r="AG706" s="2">
        <f>(Table2[[#This Row],[Close Price]]/Table2[[#This Row],[Current Month Low]])-1</f>
        <v>7.7922077922076838E-3</v>
      </c>
      <c r="AH706" s="2">
        <f>(Table2[[#This Row],[Current Month High]]/Table2[[#This Row],[Close Price]])-1</f>
        <v>0.16890034364261153</v>
      </c>
      <c r="AI706">
        <v>33.3333333333333</v>
      </c>
      <c r="AJ706">
        <v>11.6332598062721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-0.15</v>
      </c>
      <c r="AM706" t="s">
        <v>10655</v>
      </c>
      <c r="AN706">
        <v>-1.71</v>
      </c>
      <c r="AO706" t="s">
        <v>10655</v>
      </c>
      <c r="AP706">
        <v>-5.8297697437577997E-2</v>
      </c>
      <c r="AQ706">
        <f>(Table2[[#This Row],[Sharpe Ratio]]-AVERAGE(Table2[Sharpe Ratio]))/_xlfn.STDEV.P(Table2[Sharpe Ratio])</f>
        <v>-1.435931570683149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708</v>
      </c>
      <c r="AT706">
        <f>_xlfn.RANK.AVG(Table2[[#This Row],[6M Return vs Nifty Z-Score]],Table2[6M Return vs Nifty Z-Score])</f>
        <v>547</v>
      </c>
      <c r="AU706">
        <f>_xlfn.RANK.AVG(Table2[[#This Row],[Sharpe Ratio Z-Score]],Table2[Sharpe Ratio Z-Score])</f>
        <v>679</v>
      </c>
      <c r="AV706">
        <f>(Table2[[#This Row],[Rank 1Y]]+Table2[[#This Row],[Rank 6M]]+Table2[[#This Row],[Rank Sharpe]])/3</f>
        <v>644.66666666666663</v>
      </c>
    </row>
    <row r="707" spans="1:48" x14ac:dyDescent="0.3">
      <c r="A707" t="s">
        <v>2137</v>
      </c>
      <c r="B707" t="s">
        <v>2138</v>
      </c>
      <c r="C707" t="s">
        <v>10621</v>
      </c>
      <c r="D707" t="s">
        <v>1184</v>
      </c>
      <c r="E707">
        <v>2831.4883101750002</v>
      </c>
      <c r="F707">
        <v>395.1</v>
      </c>
      <c r="G707">
        <v>-55.730376262556902</v>
      </c>
      <c r="H707">
        <f>(Table2[[#This Row],[1Y Return vs Nifty]]-AVERAGE(Table2[1Y Return vs Nifty]))/_xlfn.STDEV.P(Table2[1Y Return vs Nifty])</f>
        <v>-1.3629674484357568</v>
      </c>
      <c r="I707">
        <v>-7.7767173855777898</v>
      </c>
      <c r="J707">
        <f>(Table2[[#This Row],[1M Return vs Nifty]]-AVERAGE(Table2[1M Return vs Nifty]))/_xlfn.STDEV.P(Table2[1M Return vs Nifty])</f>
        <v>-0.89494133204001791</v>
      </c>
      <c r="K707">
        <v>-18.4029762925888</v>
      </c>
      <c r="L707">
        <f>(Table2[[#This Row],[6M Return vs Nifty]]-AVERAGE(Table2[6M Return vs Nifty]))/_xlfn.STDEV.P(Table2[6M Return vs Nifty])</f>
        <v>-0.88432163927081509</v>
      </c>
      <c r="M707">
        <v>3.8509095947011298</v>
      </c>
      <c r="N707">
        <f>(Table2[[#This Row],[1W Return vs Nifty]]-AVERAGE(Table2[1W Return vs Nifty]))/_xlfn.STDEV.P(Table2[1W Return vs Nifty])</f>
        <v>0.22682045959024924</v>
      </c>
      <c r="O707">
        <v>404.18</v>
      </c>
      <c r="P707">
        <v>412.91928361892798</v>
      </c>
      <c r="Q707">
        <v>427.94141180132601</v>
      </c>
      <c r="R707">
        <v>44.7057597509407</v>
      </c>
      <c r="S707" s="2">
        <f>(Table2[[#This Row],[Close Price]]-Table2[[#This Row],[20D EMA]])/Table2[[#This Row],[20D EMA]]</f>
        <v>-2.2465238260181066E-2</v>
      </c>
      <c r="T707" s="2">
        <f>(Table2[[#This Row],[Close Price]]-Table2[[#This Row],[50D EMA]])/Table2[[#This Row],[50D EMA]]</f>
        <v>-4.3154399239375044E-2</v>
      </c>
      <c r="U707" s="2">
        <f>(Table2[[#This Row],[Close Price]]-Table2[[#This Row],[200D EMA]])/Table2[[#This Row],[200D EMA]]</f>
        <v>-7.6742775753080847E-2</v>
      </c>
      <c r="V707">
        <v>1.0144313528421001</v>
      </c>
      <c r="W707">
        <v>386.8</v>
      </c>
      <c r="X707">
        <v>397.85</v>
      </c>
      <c r="Y707">
        <v>368</v>
      </c>
      <c r="Z707">
        <v>405.1</v>
      </c>
      <c r="AA707">
        <v>359.65</v>
      </c>
      <c r="AB707">
        <v>453.8</v>
      </c>
      <c r="AC707" s="2">
        <f>(Table2[[#This Row],[Close Price]]/Table2[[#This Row],[Day Low]])-1</f>
        <v>2.1458117890382766E-2</v>
      </c>
      <c r="AD707" s="2">
        <f>(Table2[[#This Row],[Day High]]/Table2[[#This Row],[Close Price]])-1</f>
        <v>6.9602632245000517E-3</v>
      </c>
      <c r="AE707" s="2">
        <f>(Table2[[#This Row],[Close Price]]/Table2[[#This Row],[Current Week Low]])-1</f>
        <v>7.364130434782612E-2</v>
      </c>
      <c r="AF707" s="2">
        <f>(Table2[[#This Row],[Current Week High]]/Table2[[#This Row],[Close Price]])-1</f>
        <v>2.5310048089091319E-2</v>
      </c>
      <c r="AG707" s="2">
        <f>(Table2[[#This Row],[Close Price]]/Table2[[#This Row],[Current Month Low]])-1</f>
        <v>9.8568052273043438E-2</v>
      </c>
      <c r="AH707" s="2">
        <f>(Table2[[#This Row],[Current Month High]]/Table2[[#This Row],[Close Price]])-1</f>
        <v>0.14856998228296625</v>
      </c>
      <c r="AI707">
        <v>55.644140723867302</v>
      </c>
      <c r="AJ707">
        <v>25.428571428571399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0</v>
      </c>
      <c r="AM707" t="s">
        <v>10657</v>
      </c>
      <c r="AN707">
        <v>-6.21</v>
      </c>
      <c r="AO707" t="s">
        <v>10655</v>
      </c>
      <c r="AP707">
        <v>-1.1208859203588E-2</v>
      </c>
      <c r="AQ707">
        <f>(Table2[[#This Row],[Sharpe Ratio]]-AVERAGE(Table2[Sharpe Ratio]))/_xlfn.STDEV.P(Table2[Sharpe Ratio])</f>
        <v>-0.89377534932352676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728</v>
      </c>
      <c r="AT707">
        <f>_xlfn.RANK.AVG(Table2[[#This Row],[6M Return vs Nifty Z-Score]],Table2[6M Return vs Nifty Z-Score])</f>
        <v>608</v>
      </c>
      <c r="AU707">
        <f>_xlfn.RANK.AVG(Table2[[#This Row],[Sharpe Ratio Z-Score]],Table2[Sharpe Ratio Z-Score])</f>
        <v>604</v>
      </c>
      <c r="AV707">
        <f>(Table2[[#This Row],[Rank 1Y]]+Table2[[#This Row],[Rank 6M]]+Table2[[#This Row],[Rank Sharpe]])/3</f>
        <v>646.66666666666663</v>
      </c>
    </row>
    <row r="708" spans="1:48" x14ac:dyDescent="0.3">
      <c r="A708" t="s">
        <v>1478</v>
      </c>
      <c r="B708" t="s">
        <v>1479</v>
      </c>
      <c r="C708" t="s">
        <v>10621</v>
      </c>
      <c r="D708" t="s">
        <v>98</v>
      </c>
      <c r="E708">
        <v>7000.5231939349997</v>
      </c>
      <c r="F708">
        <v>1449.4</v>
      </c>
      <c r="G708">
        <v>-32.935901911914598</v>
      </c>
      <c r="H708">
        <f>(Table2[[#This Row],[1Y Return vs Nifty]]-AVERAGE(Table2[1Y Return vs Nifty]))/_xlfn.STDEV.P(Table2[1Y Return vs Nifty])</f>
        <v>-1.0075413126438382</v>
      </c>
      <c r="I708">
        <v>-0.41297402624053098</v>
      </c>
      <c r="J708">
        <f>(Table2[[#This Row],[1M Return vs Nifty]]-AVERAGE(Table2[1M Return vs Nifty]))/_xlfn.STDEV.P(Table2[1M Return vs Nifty])</f>
        <v>-0.26329436772920645</v>
      </c>
      <c r="K708">
        <v>-11.3433319738297</v>
      </c>
      <c r="L708">
        <f>(Table2[[#This Row],[6M Return vs Nifty]]-AVERAGE(Table2[6M Return vs Nifty]))/_xlfn.STDEV.P(Table2[6M Return vs Nifty])</f>
        <v>-0.64494480243084085</v>
      </c>
      <c r="M708">
        <v>0.464927704882931</v>
      </c>
      <c r="N708">
        <f>(Table2[[#This Row],[1W Return vs Nifty]]-AVERAGE(Table2[1W Return vs Nifty]))/_xlfn.STDEV.P(Table2[1W Return vs Nifty])</f>
        <v>-0.51573434645687832</v>
      </c>
      <c r="O708">
        <v>1455.99</v>
      </c>
      <c r="P708">
        <v>1440.4945169213299</v>
      </c>
      <c r="Q708">
        <v>1419.34794187434</v>
      </c>
      <c r="R708">
        <v>60.144219528784802</v>
      </c>
      <c r="S708" s="2">
        <f>(Table2[[#This Row],[Close Price]]-Table2[[#This Row],[20D EMA]])/Table2[[#This Row],[20D EMA]]</f>
        <v>-4.5261299871564489E-3</v>
      </c>
      <c r="T708" s="2">
        <f>(Table2[[#This Row],[Close Price]]-Table2[[#This Row],[50D EMA]])/Table2[[#This Row],[50D EMA]]</f>
        <v>6.1822401779794596E-3</v>
      </c>
      <c r="U708" s="2">
        <f>(Table2[[#This Row],[Close Price]]-Table2[[#This Row],[200D EMA]])/Table2[[#This Row],[200D EMA]]</f>
        <v>2.117314383531245E-2</v>
      </c>
      <c r="V708">
        <v>0.45590044072955999</v>
      </c>
      <c r="W708">
        <v>1443.95</v>
      </c>
      <c r="X708">
        <v>1475</v>
      </c>
      <c r="Y708">
        <v>1435</v>
      </c>
      <c r="Z708">
        <v>1499</v>
      </c>
      <c r="AA708">
        <v>1410</v>
      </c>
      <c r="AB708">
        <v>1517.3</v>
      </c>
      <c r="AC708" s="2">
        <f>(Table2[[#This Row],[Close Price]]/Table2[[#This Row],[Day Low]])-1</f>
        <v>3.7743689185913976E-3</v>
      </c>
      <c r="AD708" s="2">
        <f>(Table2[[#This Row],[Day High]]/Table2[[#This Row],[Close Price]])-1</f>
        <v>1.7662481026631704E-2</v>
      </c>
      <c r="AE708" s="2">
        <f>(Table2[[#This Row],[Close Price]]/Table2[[#This Row],[Current Week Low]])-1</f>
        <v>1.0034843205575017E-2</v>
      </c>
      <c r="AF708" s="2">
        <f>(Table2[[#This Row],[Current Week High]]/Table2[[#This Row],[Close Price]])-1</f>
        <v>3.422105698909883E-2</v>
      </c>
      <c r="AG708" s="2">
        <f>(Table2[[#This Row],[Close Price]]/Table2[[#This Row],[Current Month Low]])-1</f>
        <v>2.7943262411347591E-2</v>
      </c>
      <c r="AH708" s="2">
        <f>(Table2[[#This Row],[Current Month High]]/Table2[[#This Row],[Close Price]])-1</f>
        <v>4.68469711604802E-2</v>
      </c>
      <c r="AI708">
        <v>10.735476748999501</v>
      </c>
      <c r="AJ708">
        <v>15.952</v>
      </c>
      <c r="AK708" t="str">
        <f>IF(AND(Table2[[#This Row],[20D EMA]]&gt;Table2[[#This Row],[50D EMA]],Table2[[#This Row],[50D EMA]]&gt;Table2[[#This Row],[200D EMA]]),"Uptrend","Downtrend/NoTrend")</f>
        <v>Uptrend</v>
      </c>
      <c r="AL708">
        <v>-0.01</v>
      </c>
      <c r="AM708" t="s">
        <v>10655</v>
      </c>
      <c r="AN708">
        <v>-1.67</v>
      </c>
      <c r="AO708" t="s">
        <v>10655</v>
      </c>
      <c r="AP708">
        <v>-0.14062116520849999</v>
      </c>
      <c r="AQ708">
        <f>(Table2[[#This Row],[Sharpe Ratio]]-AVERAGE(Table2[Sharpe Ratio]))/_xlfn.STDEV.P(Table2[Sharpe Ratio])</f>
        <v>-2.3837608629269105</v>
      </c>
      <c r="AR7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-4.815275692187674</v>
      </c>
      <c r="AS708">
        <f>_xlfn.RANK.AVG(Table2[[#This Row],[1Y Return vs Nifty Z-Score]],Table2[1Y Return vs Nifty Z-Score])</f>
        <v>675</v>
      </c>
      <c r="AT708">
        <f>_xlfn.RANK.AVG(Table2[[#This Row],[6M Return vs Nifty Z-Score]],Table2[6M Return vs Nifty Z-Score])</f>
        <v>535</v>
      </c>
      <c r="AU708">
        <f>_xlfn.RANK.AVG(Table2[[#This Row],[Sharpe Ratio Z-Score]],Table2[Sharpe Ratio Z-Score])</f>
        <v>734</v>
      </c>
      <c r="AV708">
        <f>(Table2[[#This Row],[Rank 1Y]]+Table2[[#This Row],[Rank 6M]]+Table2[[#This Row],[Rank Sharpe]])/3</f>
        <v>648</v>
      </c>
    </row>
    <row r="709" spans="1:48" x14ac:dyDescent="0.3">
      <c r="A709" t="s">
        <v>850</v>
      </c>
      <c r="B709" t="s">
        <v>851</v>
      </c>
      <c r="C709" t="s">
        <v>10621</v>
      </c>
      <c r="D709" t="s">
        <v>548</v>
      </c>
      <c r="E709">
        <v>18588.938110200001</v>
      </c>
      <c r="F709">
        <v>1452.95</v>
      </c>
      <c r="G709">
        <v>-43.526082592376298</v>
      </c>
      <c r="H709">
        <f>(Table2[[#This Row],[1Y Return vs Nifty]]-AVERAGE(Table2[1Y Return vs Nifty]))/_xlfn.STDEV.P(Table2[1Y Return vs Nifty])</f>
        <v>-1.1726702355000336</v>
      </c>
      <c r="I709">
        <v>-7.4687580871480197</v>
      </c>
      <c r="J709">
        <f>(Table2[[#This Row],[1M Return vs Nifty]]-AVERAGE(Table2[1M Return vs Nifty]))/_xlfn.STDEV.P(Table2[1M Return vs Nifty])</f>
        <v>-0.86852520827087554</v>
      </c>
      <c r="K709">
        <v>-9.8978721846033402</v>
      </c>
      <c r="L709">
        <f>(Table2[[#This Row],[6M Return vs Nifty]]-AVERAGE(Table2[6M Return vs Nifty]))/_xlfn.STDEV.P(Table2[6M Return vs Nifty])</f>
        <v>-0.59593247595924304</v>
      </c>
      <c r="M709">
        <v>2.8601145855321102</v>
      </c>
      <c r="N709">
        <f>(Table2[[#This Row],[1W Return vs Nifty]]-AVERAGE(Table2[1W Return vs Nifty]))/_xlfn.STDEV.P(Table2[1W Return vs Nifty])</f>
        <v>9.5364870804417953E-3</v>
      </c>
      <c r="O709">
        <v>1469.04</v>
      </c>
      <c r="P709">
        <v>1477.83881467585</v>
      </c>
      <c r="Q709">
        <v>1484.8603583976201</v>
      </c>
      <c r="R709">
        <v>45.679821775473101</v>
      </c>
      <c r="S709" s="2">
        <f>(Table2[[#This Row],[Close Price]]-Table2[[#This Row],[20D EMA]])/Table2[[#This Row],[20D EMA]]</f>
        <v>-1.0952731035233839E-2</v>
      </c>
      <c r="T709" s="2">
        <f>(Table2[[#This Row],[Close Price]]-Table2[[#This Row],[50D EMA]])/Table2[[#This Row],[50D EMA]]</f>
        <v>-1.6841359442375383E-2</v>
      </c>
      <c r="U709" s="2">
        <f>(Table2[[#This Row],[Close Price]]-Table2[[#This Row],[200D EMA]])/Table2[[#This Row],[200D EMA]]</f>
        <v>-2.1490477685090832E-2</v>
      </c>
      <c r="V709">
        <v>0.62516712921149897</v>
      </c>
      <c r="W709">
        <v>1426</v>
      </c>
      <c r="X709">
        <v>1456.55</v>
      </c>
      <c r="Y709">
        <v>1410</v>
      </c>
      <c r="Z709">
        <v>1456.55</v>
      </c>
      <c r="AA709">
        <v>1384.25</v>
      </c>
      <c r="AB709">
        <v>1628</v>
      </c>
      <c r="AC709" s="2">
        <f>(Table2[[#This Row],[Close Price]]/Table2[[#This Row],[Day Low]])-1</f>
        <v>1.8899018232819031E-2</v>
      </c>
      <c r="AD709" s="2">
        <f>(Table2[[#This Row],[Day High]]/Table2[[#This Row],[Close Price]])-1</f>
        <v>2.4777177466532851E-3</v>
      </c>
      <c r="AE709" s="2">
        <f>(Table2[[#This Row],[Close Price]]/Table2[[#This Row],[Current Week Low]])-1</f>
        <v>3.0460992907801465E-2</v>
      </c>
      <c r="AF709" s="2">
        <f>(Table2[[#This Row],[Current Week High]]/Table2[[#This Row],[Close Price]])-1</f>
        <v>2.4777177466532851E-3</v>
      </c>
      <c r="AG709" s="2">
        <f>(Table2[[#This Row],[Close Price]]/Table2[[#This Row],[Current Month Low]])-1</f>
        <v>4.9629763409788641E-2</v>
      </c>
      <c r="AH709" s="2">
        <f>(Table2[[#This Row],[Current Month High]]/Table2[[#This Row],[Close Price]])-1</f>
        <v>0.12047902543101952</v>
      </c>
      <c r="AI709">
        <v>20.3723459169276</v>
      </c>
      <c r="AJ709">
        <v>14.4956658786446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-0.05</v>
      </c>
      <c r="AM709" t="s">
        <v>10655</v>
      </c>
      <c r="AN709">
        <v>-4.0999999999999996</v>
      </c>
      <c r="AO709" t="s">
        <v>10655</v>
      </c>
      <c r="AP709">
        <v>-0.103995318007641</v>
      </c>
      <c r="AQ709">
        <f>(Table2[[#This Row],[Sharpe Ratio]]-AVERAGE(Table2[Sharpe Ratio]))/_xlfn.STDEV.P(Table2[Sharpe Ratio])</f>
        <v>-1.9620700404895173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707</v>
      </c>
      <c r="AT709">
        <f>_xlfn.RANK.AVG(Table2[[#This Row],[6M Return vs Nifty Z-Score]],Table2[6M Return vs Nifty Z-Score])</f>
        <v>518</v>
      </c>
      <c r="AU709">
        <f>_xlfn.RANK.AVG(Table2[[#This Row],[Sharpe Ratio Z-Score]],Table2[Sharpe Ratio Z-Score])</f>
        <v>724</v>
      </c>
      <c r="AV709">
        <f>(Table2[[#This Row],[Rank 1Y]]+Table2[[#This Row],[Rank 6M]]+Table2[[#This Row],[Rank Sharpe]])/3</f>
        <v>649.66666666666663</v>
      </c>
    </row>
    <row r="710" spans="1:48" x14ac:dyDescent="0.3">
      <c r="A710" t="s">
        <v>2240</v>
      </c>
      <c r="B710" t="s">
        <v>2241</v>
      </c>
      <c r="C710" t="s">
        <v>10616</v>
      </c>
      <c r="D710" t="s">
        <v>1582</v>
      </c>
      <c r="E710">
        <v>2533.5847829999998</v>
      </c>
      <c r="F710">
        <v>611.75</v>
      </c>
      <c r="G710">
        <v>-44.000992076442799</v>
      </c>
      <c r="H710">
        <f>(Table2[[#This Row],[1Y Return vs Nifty]]-AVERAGE(Table2[1Y Return vs Nifty]))/_xlfn.STDEV.P(Table2[1Y Return vs Nifty])</f>
        <v>-1.1800753302688862</v>
      </c>
      <c r="I710">
        <v>-4.1041045042630104</v>
      </c>
      <c r="J710">
        <f>(Table2[[#This Row],[1M Return vs Nifty]]-AVERAGE(Table2[1M Return vs Nifty]))/_xlfn.STDEV.P(Table2[1M Return vs Nifty])</f>
        <v>-0.57991205082128106</v>
      </c>
      <c r="K710">
        <v>-28.139677788035499</v>
      </c>
      <c r="L710">
        <f>(Table2[[#This Row],[6M Return vs Nifty]]-AVERAGE(Table2[6M Return vs Nifty]))/_xlfn.STDEV.P(Table2[6M Return vs Nifty])</f>
        <v>-1.2144715306813161</v>
      </c>
      <c r="M710">
        <v>6.6880104830818201</v>
      </c>
      <c r="N710">
        <f>(Table2[[#This Row],[1W Return vs Nifty]]-AVERAGE(Table2[1W Return vs Nifty]))/_xlfn.STDEV.P(Table2[1W Return vs Nifty])</f>
        <v>0.8490042067161887</v>
      </c>
      <c r="O710">
        <v>605.82000000000005</v>
      </c>
      <c r="P710">
        <v>642.12780180191203</v>
      </c>
      <c r="Q710">
        <v>700.22287492915598</v>
      </c>
      <c r="R710">
        <v>60.158960330636503</v>
      </c>
      <c r="S710" s="2">
        <f>(Table2[[#This Row],[Close Price]]-Table2[[#This Row],[20D EMA]])/Table2[[#This Row],[20D EMA]]</f>
        <v>9.7883859892376433E-3</v>
      </c>
      <c r="T710" s="2">
        <f>(Table2[[#This Row],[Close Price]]-Table2[[#This Row],[50D EMA]])/Table2[[#This Row],[50D EMA]]</f>
        <v>-4.7308030763762478E-2</v>
      </c>
      <c r="U710" s="2">
        <f>(Table2[[#This Row],[Close Price]]-Table2[[#This Row],[200D EMA]])/Table2[[#This Row],[200D EMA]]</f>
        <v>-0.12634959253238776</v>
      </c>
      <c r="V710">
        <v>1.2575871994452199</v>
      </c>
      <c r="W710">
        <v>607.65</v>
      </c>
      <c r="X710">
        <v>618</v>
      </c>
      <c r="Y710">
        <v>550.45000000000005</v>
      </c>
      <c r="Z710">
        <v>619</v>
      </c>
      <c r="AA710">
        <v>541.20000000000005</v>
      </c>
      <c r="AB710">
        <v>649.54999999999995</v>
      </c>
      <c r="AC710" s="2">
        <f>(Table2[[#This Row],[Close Price]]/Table2[[#This Row],[Day Low]])-1</f>
        <v>6.7473051921336236E-3</v>
      </c>
      <c r="AD710" s="2">
        <f>(Table2[[#This Row],[Day High]]/Table2[[#This Row],[Close Price]])-1</f>
        <v>1.0216591744993897E-2</v>
      </c>
      <c r="AE710" s="2">
        <f>(Table2[[#This Row],[Close Price]]/Table2[[#This Row],[Current Week Low]])-1</f>
        <v>0.11136342992097359</v>
      </c>
      <c r="AF710" s="2">
        <f>(Table2[[#This Row],[Current Week High]]/Table2[[#This Row],[Close Price]])-1</f>
        <v>1.1851246424192885E-2</v>
      </c>
      <c r="AG710" s="2">
        <f>(Table2[[#This Row],[Close Price]]/Table2[[#This Row],[Current Month Low]])-1</f>
        <v>0.13035846267553586</v>
      </c>
      <c r="AH710" s="2">
        <f>(Table2[[#This Row],[Current Month High]]/Table2[[#This Row],[Close Price]])-1</f>
        <v>6.1789946873722856E-2</v>
      </c>
      <c r="AI710">
        <v>47.936248467511199</v>
      </c>
      <c r="AJ710">
        <v>13.035846267553501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-0.16</v>
      </c>
      <c r="AM710" t="s">
        <v>10655</v>
      </c>
      <c r="AN710">
        <v>1.1200000000000001</v>
      </c>
      <c r="AO710" t="s">
        <v>10656</v>
      </c>
      <c r="AQ710">
        <f>(Table2[[#This Row],[Sharpe Ratio]]-AVERAGE(Table2[Sharpe Ratio]))/_xlfn.STDEV.P(Table2[Sharpe Ratio])</f>
        <v>-0.76472241492382476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710</v>
      </c>
      <c r="AT710">
        <f>_xlfn.RANK.AVG(Table2[[#This Row],[6M Return vs Nifty Z-Score]],Table2[6M Return vs Nifty Z-Score])</f>
        <v>693</v>
      </c>
      <c r="AU710">
        <f>_xlfn.RANK.AVG(Table2[[#This Row],[Sharpe Ratio Z-Score]],Table2[Sharpe Ratio Z-Score])</f>
        <v>557.5</v>
      </c>
      <c r="AV710">
        <f>(Table2[[#This Row],[Rank 1Y]]+Table2[[#This Row],[Rank 6M]]+Table2[[#This Row],[Rank Sharpe]])/3</f>
        <v>653.5</v>
      </c>
    </row>
    <row r="711" spans="1:48" x14ac:dyDescent="0.3">
      <c r="A711" t="s">
        <v>818</v>
      </c>
      <c r="B711" t="s">
        <v>819</v>
      </c>
      <c r="C711" t="s">
        <v>6589</v>
      </c>
      <c r="D711" t="s">
        <v>80</v>
      </c>
      <c r="E711">
        <v>19666.614787400002</v>
      </c>
      <c r="F711">
        <v>819.8</v>
      </c>
      <c r="G711">
        <v>-31.2120998253476</v>
      </c>
      <c r="H711">
        <f>(Table2[[#This Row],[1Y Return vs Nifty]]-AVERAGE(Table2[1Y Return vs Nifty]))/_xlfn.STDEV.P(Table2[1Y Return vs Nifty])</f>
        <v>-0.98066267946836927</v>
      </c>
      <c r="I711">
        <v>4.9313466507741701</v>
      </c>
      <c r="J711">
        <f>(Table2[[#This Row],[1M Return vs Nifty]]-AVERAGE(Table2[1M Return vs Nifty]))/_xlfn.STDEV.P(Table2[1M Return vs Nifty])</f>
        <v>0.19513061630549694</v>
      </c>
      <c r="K711">
        <v>-17.234276703155</v>
      </c>
      <c r="L711">
        <f>(Table2[[#This Row],[6M Return vs Nifty]]-AVERAGE(Table2[6M Return vs Nifty]))/_xlfn.STDEV.P(Table2[6M Return vs Nifty])</f>
        <v>-0.84469363560617527</v>
      </c>
      <c r="M711">
        <v>4.5129636762042402</v>
      </c>
      <c r="N711">
        <f>(Table2[[#This Row],[1W Return vs Nifty]]-AVERAGE(Table2[1W Return vs Nifty]))/_xlfn.STDEV.P(Table2[1W Return vs Nifty])</f>
        <v>0.37201067503751706</v>
      </c>
      <c r="O711">
        <v>810.36</v>
      </c>
      <c r="P711">
        <v>811.17359262800198</v>
      </c>
      <c r="Q711">
        <v>842.47839842303495</v>
      </c>
      <c r="R711">
        <v>67.5083928517722</v>
      </c>
      <c r="S711" s="2">
        <f>(Table2[[#This Row],[Close Price]]-Table2[[#This Row],[20D EMA]])/Table2[[#This Row],[20D EMA]]</f>
        <v>1.1649143590502913E-2</v>
      </c>
      <c r="T711" s="2">
        <f>(Table2[[#This Row],[Close Price]]-Table2[[#This Row],[50D EMA]])/Table2[[#This Row],[50D EMA]]</f>
        <v>1.0634477564845944E-2</v>
      </c>
      <c r="U711" s="2">
        <f>(Table2[[#This Row],[Close Price]]-Table2[[#This Row],[200D EMA]])/Table2[[#This Row],[200D EMA]]</f>
        <v>-2.6918670514858061E-2</v>
      </c>
      <c r="V711">
        <v>0.701660349830597</v>
      </c>
      <c r="W711">
        <v>817.05</v>
      </c>
      <c r="X711">
        <v>838.25</v>
      </c>
      <c r="Y711">
        <v>805.55</v>
      </c>
      <c r="Z711">
        <v>838.5</v>
      </c>
      <c r="AA711">
        <v>777.8</v>
      </c>
      <c r="AB711">
        <v>840.9</v>
      </c>
      <c r="AC711" s="2">
        <f>(Table2[[#This Row],[Close Price]]/Table2[[#This Row],[Day Low]])-1</f>
        <v>3.3657670889173374E-3</v>
      </c>
      <c r="AD711" s="2">
        <f>(Table2[[#This Row],[Day High]]/Table2[[#This Row],[Close Price]])-1</f>
        <v>2.2505489143693547E-2</v>
      </c>
      <c r="AE711" s="2">
        <f>(Table2[[#This Row],[Close Price]]/Table2[[#This Row],[Current Week Low]])-1</f>
        <v>1.7689777170877052E-2</v>
      </c>
      <c r="AF711" s="2">
        <f>(Table2[[#This Row],[Current Week High]]/Table2[[#This Row],[Close Price]])-1</f>
        <v>2.2810441571115003E-2</v>
      </c>
      <c r="AG711" s="2">
        <f>(Table2[[#This Row],[Close Price]]/Table2[[#This Row],[Current Month Low]])-1</f>
        <v>5.399845718693741E-2</v>
      </c>
      <c r="AH711" s="2">
        <f>(Table2[[#This Row],[Current Month High]]/Table2[[#This Row],[Close Price]])-1</f>
        <v>2.5737984874359521E-2</v>
      </c>
      <c r="AI711">
        <v>29.080263478897201</v>
      </c>
      <c r="AJ711">
        <v>17.1142857142857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-0.01</v>
      </c>
      <c r="AM711" t="s">
        <v>10655</v>
      </c>
      <c r="AN711">
        <v>1.36</v>
      </c>
      <c r="AO711" t="s">
        <v>10656</v>
      </c>
      <c r="AP711">
        <v>-8.2384303950593998E-2</v>
      </c>
      <c r="AQ711">
        <f>(Table2[[#This Row],[Sharpe Ratio]]-AVERAGE(Table2[Sharpe Ratio]))/_xlfn.STDEV.P(Table2[Sharpe Ratio])</f>
        <v>-1.7132521430783008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661</v>
      </c>
      <c r="AT711">
        <f>_xlfn.RANK.AVG(Table2[[#This Row],[6M Return vs Nifty Z-Score]],Table2[6M Return vs Nifty Z-Score])</f>
        <v>594</v>
      </c>
      <c r="AU711">
        <f>_xlfn.RANK.AVG(Table2[[#This Row],[Sharpe Ratio Z-Score]],Table2[Sharpe Ratio Z-Score])</f>
        <v>710</v>
      </c>
      <c r="AV711">
        <f>(Table2[[#This Row],[Rank 1Y]]+Table2[[#This Row],[Rank 6M]]+Table2[[#This Row],[Rank Sharpe]])/3</f>
        <v>655</v>
      </c>
    </row>
    <row r="712" spans="1:48" x14ac:dyDescent="0.3">
      <c r="A712" t="s">
        <v>582</v>
      </c>
      <c r="B712" t="s">
        <v>583</v>
      </c>
      <c r="C712" t="s">
        <v>10611</v>
      </c>
      <c r="D712" t="s">
        <v>24</v>
      </c>
      <c r="E712">
        <v>33094.175712274999</v>
      </c>
      <c r="F712">
        <v>201.72</v>
      </c>
      <c r="G712">
        <v>-42.640596301090198</v>
      </c>
      <c r="H712">
        <f>(Table2[[#This Row],[1Y Return vs Nifty]]-AVERAGE(Table2[1Y Return vs Nifty]))/_xlfn.STDEV.P(Table2[1Y Return vs Nifty])</f>
        <v>-1.1588631625240484</v>
      </c>
      <c r="I712">
        <v>2.85232687056057</v>
      </c>
      <c r="J712">
        <f>(Table2[[#This Row],[1M Return vs Nifty]]-AVERAGE(Table2[1M Return vs Nifty]))/_xlfn.STDEV.P(Table2[1M Return vs Nifty])</f>
        <v>1.6796517894951565E-2</v>
      </c>
      <c r="K712">
        <v>-14.887715019739501</v>
      </c>
      <c r="L712">
        <f>(Table2[[#This Row],[6M Return vs Nifty]]-AVERAGE(Table2[6M Return vs Nifty]))/_xlfn.STDEV.P(Table2[6M Return vs Nifty])</f>
        <v>-0.76512694812685178</v>
      </c>
      <c r="M712">
        <v>6.7731580843255204</v>
      </c>
      <c r="N712">
        <f>(Table2[[#This Row],[1W Return vs Nifty]]-AVERAGE(Table2[1W Return vs Nifty]))/_xlfn.STDEV.P(Table2[1W Return vs Nifty])</f>
        <v>0.8676773014297251</v>
      </c>
      <c r="O712">
        <v>199.8</v>
      </c>
      <c r="P712">
        <v>198.93004390580299</v>
      </c>
      <c r="Q712">
        <v>205.438540041262</v>
      </c>
      <c r="R712">
        <v>63.356484131966504</v>
      </c>
      <c r="S712" s="2">
        <f>(Table2[[#This Row],[Close Price]]-Table2[[#This Row],[20D EMA]])/Table2[[#This Row],[20D EMA]]</f>
        <v>9.6096096096095467E-3</v>
      </c>
      <c r="T712" s="2">
        <f>(Table2[[#This Row],[Close Price]]-Table2[[#This Row],[50D EMA]])/Table2[[#This Row],[50D EMA]]</f>
        <v>1.4024810126308043E-2</v>
      </c>
      <c r="U712" s="2">
        <f>(Table2[[#This Row],[Close Price]]-Table2[[#This Row],[200D EMA]])/Table2[[#This Row],[200D EMA]]</f>
        <v>-1.8100498769681384E-2</v>
      </c>
      <c r="V712">
        <v>0.66340431229977803</v>
      </c>
      <c r="W712">
        <v>201</v>
      </c>
      <c r="X712">
        <v>206.4</v>
      </c>
      <c r="Y712">
        <v>191.5</v>
      </c>
      <c r="Z712">
        <v>211.07</v>
      </c>
      <c r="AA712">
        <v>189.5</v>
      </c>
      <c r="AB712">
        <v>218.49</v>
      </c>
      <c r="AC712" s="2">
        <f>(Table2[[#This Row],[Close Price]]/Table2[[#This Row],[Day Low]])-1</f>
        <v>3.5820895522387097E-3</v>
      </c>
      <c r="AD712" s="2">
        <f>(Table2[[#This Row],[Day High]]/Table2[[#This Row],[Close Price]])-1</f>
        <v>2.3200475907198204E-2</v>
      </c>
      <c r="AE712" s="2">
        <f>(Table2[[#This Row],[Close Price]]/Table2[[#This Row],[Current Week Low]])-1</f>
        <v>5.3368146214099133E-2</v>
      </c>
      <c r="AF712" s="2">
        <f>(Table2[[#This Row],[Current Week High]]/Table2[[#This Row],[Close Price]])-1</f>
        <v>4.6351378147927891E-2</v>
      </c>
      <c r="AG712" s="2">
        <f>(Table2[[#This Row],[Close Price]]/Table2[[#This Row],[Current Month Low]])-1</f>
        <v>6.4485488126649004E-2</v>
      </c>
      <c r="AH712" s="2">
        <f>(Table2[[#This Row],[Current Month High]]/Table2[[#This Row],[Close Price]])-1</f>
        <v>8.313503866745986E-2</v>
      </c>
      <c r="AI712">
        <v>30.4283164782867</v>
      </c>
      <c r="AJ712">
        <v>19.255099024534399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0.05</v>
      </c>
      <c r="AM712" t="s">
        <v>10656</v>
      </c>
      <c r="AN712">
        <v>0.32</v>
      </c>
      <c r="AO712" t="s">
        <v>10656</v>
      </c>
      <c r="AP712">
        <v>-6.9658163863554001E-2</v>
      </c>
      <c r="AQ712">
        <f>(Table2[[#This Row],[Sharpe Ratio]]-AVERAGE(Table2[Sharpe Ratio]))/_xlfn.STDEV.P(Table2[Sharpe Ratio])</f>
        <v>-1.5667300312394379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706</v>
      </c>
      <c r="AT712">
        <f>_xlfn.RANK.AVG(Table2[[#This Row],[6M Return vs Nifty Z-Score]],Table2[6M Return vs Nifty Z-Score])</f>
        <v>574</v>
      </c>
      <c r="AU712">
        <f>_xlfn.RANK.AVG(Table2[[#This Row],[Sharpe Ratio Z-Score]],Table2[Sharpe Ratio Z-Score])</f>
        <v>693</v>
      </c>
      <c r="AV712">
        <f>(Table2[[#This Row],[Rank 1Y]]+Table2[[#This Row],[Rank 6M]]+Table2[[#This Row],[Rank Sharpe]])/3</f>
        <v>657.66666666666663</v>
      </c>
    </row>
    <row r="713" spans="1:48" x14ac:dyDescent="0.3">
      <c r="A713" t="s">
        <v>1941</v>
      </c>
      <c r="B713" t="s">
        <v>1942</v>
      </c>
      <c r="C713" t="s">
        <v>10621</v>
      </c>
      <c r="D713" t="s">
        <v>1538</v>
      </c>
      <c r="E713">
        <v>3578.64</v>
      </c>
      <c r="F713">
        <v>319.05</v>
      </c>
      <c r="G713">
        <v>-53.484409181619597</v>
      </c>
      <c r="H713">
        <f>(Table2[[#This Row],[1Y Return vs Nifty]]-AVERAGE(Table2[1Y Return vs Nifty]))/_xlfn.STDEV.P(Table2[1Y Return vs Nifty])</f>
        <v>-1.327946882117196</v>
      </c>
      <c r="I713">
        <v>0.70040478955743402</v>
      </c>
      <c r="J713">
        <f>(Table2[[#This Row],[1M Return vs Nifty]]-AVERAGE(Table2[1M Return vs Nifty]))/_xlfn.STDEV.P(Table2[1M Return vs Nifty])</f>
        <v>-0.16779099195837507</v>
      </c>
      <c r="K713">
        <v>-21.650394562044902</v>
      </c>
      <c r="L713">
        <f>(Table2[[#This Row],[6M Return vs Nifty]]-AVERAGE(Table2[6M Return vs Nifty]))/_xlfn.STDEV.P(Table2[6M Return vs Nifty])</f>
        <v>-0.99443436990416001</v>
      </c>
      <c r="M713">
        <v>3.7134888758850702</v>
      </c>
      <c r="N713">
        <f>(Table2[[#This Row],[1W Return vs Nifty]]-AVERAGE(Table2[1W Return vs Nifty]))/_xlfn.STDEV.P(Table2[1W Return vs Nifty])</f>
        <v>0.19668373159587862</v>
      </c>
      <c r="O713">
        <v>316.05</v>
      </c>
      <c r="P713">
        <v>319.67469787016199</v>
      </c>
      <c r="Q713">
        <v>341.61713179797499</v>
      </c>
      <c r="R713">
        <v>65.947054720823104</v>
      </c>
      <c r="S713" s="2">
        <f>(Table2[[#This Row],[Close Price]]-Table2[[#This Row],[20D EMA]])/Table2[[#This Row],[20D EMA]]</f>
        <v>9.4921689606074985E-3</v>
      </c>
      <c r="T713" s="2">
        <f>(Table2[[#This Row],[Close Price]]-Table2[[#This Row],[50D EMA]])/Table2[[#This Row],[50D EMA]]</f>
        <v>-1.9541673905505846E-3</v>
      </c>
      <c r="U713" s="2">
        <f>(Table2[[#This Row],[Close Price]]-Table2[[#This Row],[200D EMA]])/Table2[[#This Row],[200D EMA]]</f>
        <v>-6.6059719192656574E-2</v>
      </c>
      <c r="V713">
        <v>0.59459545713323603</v>
      </c>
      <c r="W713">
        <v>317</v>
      </c>
      <c r="X713">
        <v>325.45</v>
      </c>
      <c r="Y713">
        <v>308.3</v>
      </c>
      <c r="Z713">
        <v>329.6</v>
      </c>
      <c r="AA713">
        <v>298.95</v>
      </c>
      <c r="AB713">
        <v>329.6</v>
      </c>
      <c r="AC713" s="2">
        <f>(Table2[[#This Row],[Close Price]]/Table2[[#This Row],[Day Low]])-1</f>
        <v>6.4668769716089702E-3</v>
      </c>
      <c r="AD713" s="2">
        <f>(Table2[[#This Row],[Day High]]/Table2[[#This Row],[Close Price]])-1</f>
        <v>2.0059551794389563E-2</v>
      </c>
      <c r="AE713" s="2">
        <f>(Table2[[#This Row],[Close Price]]/Table2[[#This Row],[Current Week Low]])-1</f>
        <v>3.4868634446967306E-2</v>
      </c>
      <c r="AF713" s="2">
        <f>(Table2[[#This Row],[Current Week High]]/Table2[[#This Row],[Close Price]])-1</f>
        <v>3.3066917411064045E-2</v>
      </c>
      <c r="AG713" s="2">
        <f>(Table2[[#This Row],[Close Price]]/Table2[[#This Row],[Current Month Low]])-1</f>
        <v>6.7235323632714561E-2</v>
      </c>
      <c r="AH713" s="2">
        <f>(Table2[[#This Row],[Current Month High]]/Table2[[#This Row],[Close Price]])-1</f>
        <v>3.3066917411064045E-2</v>
      </c>
      <c r="AI713">
        <v>46.278012850650299</v>
      </c>
      <c r="AJ713">
        <v>9.8657024793388395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-0.06</v>
      </c>
      <c r="AM713" t="s">
        <v>10655</v>
      </c>
      <c r="AN713">
        <v>2.1800000000000002</v>
      </c>
      <c r="AO713" t="s">
        <v>10656</v>
      </c>
      <c r="AP713">
        <v>-9.8010448687870007E-3</v>
      </c>
      <c r="AQ713">
        <f>(Table2[[#This Row],[Sharpe Ratio]]-AVERAGE(Table2[Sharpe Ratio]))/_xlfn.STDEV.P(Table2[Sharpe Ratio])</f>
        <v>-0.87756651239408479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723</v>
      </c>
      <c r="AT713">
        <f>_xlfn.RANK.AVG(Table2[[#This Row],[6M Return vs Nifty Z-Score]],Table2[6M Return vs Nifty Z-Score])</f>
        <v>650</v>
      </c>
      <c r="AU713">
        <f>_xlfn.RANK.AVG(Table2[[#This Row],[Sharpe Ratio Z-Score]],Table2[Sharpe Ratio Z-Score])</f>
        <v>600</v>
      </c>
      <c r="AV713">
        <f>(Table2[[#This Row],[Rank 1Y]]+Table2[[#This Row],[Rank 6M]]+Table2[[#This Row],[Rank Sharpe]])/3</f>
        <v>657.66666666666663</v>
      </c>
    </row>
    <row r="714" spans="1:48" x14ac:dyDescent="0.3">
      <c r="A714" t="s">
        <v>708</v>
      </c>
      <c r="B714" t="s">
        <v>709</v>
      </c>
      <c r="C714" t="s">
        <v>10621</v>
      </c>
      <c r="D714" t="s">
        <v>98</v>
      </c>
      <c r="E714">
        <v>24340.36530895</v>
      </c>
      <c r="F714">
        <v>294.3</v>
      </c>
      <c r="G714">
        <v>-36.039676672773297</v>
      </c>
      <c r="H714">
        <f>(Table2[[#This Row],[1Y Return vs Nifty]]-AVERAGE(Table2[1Y Return vs Nifty]))/_xlfn.STDEV.P(Table2[1Y Return vs Nifty])</f>
        <v>-1.0559373691902973</v>
      </c>
      <c r="I714">
        <v>9.0491871376566504</v>
      </c>
      <c r="J714">
        <f>(Table2[[#This Row],[1M Return vs Nifty]]-AVERAGE(Table2[1M Return vs Nifty]))/_xlfn.STDEV.P(Table2[1M Return vs Nifty])</f>
        <v>0.54835061816193931</v>
      </c>
      <c r="K714">
        <v>-14.285592799763499</v>
      </c>
      <c r="L714">
        <f>(Table2[[#This Row],[6M Return vs Nifty]]-AVERAGE(Table2[6M Return vs Nifty]))/_xlfn.STDEV.P(Table2[6M Return vs Nifty])</f>
        <v>-0.74471032288329364</v>
      </c>
      <c r="M714">
        <v>1.2658755810957101</v>
      </c>
      <c r="N714">
        <f>(Table2[[#This Row],[1W Return vs Nifty]]-AVERAGE(Table2[1W Return vs Nifty]))/_xlfn.STDEV.P(Table2[1W Return vs Nifty])</f>
        <v>-0.34008435356605038</v>
      </c>
      <c r="O714">
        <v>292.64</v>
      </c>
      <c r="P714">
        <v>286.65920655395303</v>
      </c>
      <c r="Q714">
        <v>291.768915790368</v>
      </c>
      <c r="R714">
        <v>68.461555388521603</v>
      </c>
      <c r="S714" s="2">
        <f>(Table2[[#This Row],[Close Price]]-Table2[[#This Row],[20D EMA]])/Table2[[#This Row],[20D EMA]]</f>
        <v>5.6724986331329452E-3</v>
      </c>
      <c r="T714" s="2">
        <f>(Table2[[#This Row],[Close Price]]-Table2[[#This Row],[50D EMA]])/Table2[[#This Row],[50D EMA]]</f>
        <v>2.6654624276331716E-2</v>
      </c>
      <c r="U714" s="2">
        <f>(Table2[[#This Row],[Close Price]]-Table2[[#This Row],[200D EMA]])/Table2[[#This Row],[200D EMA]]</f>
        <v>8.6749618367522145E-3</v>
      </c>
      <c r="V714">
        <v>0.79480520870219895</v>
      </c>
      <c r="W714">
        <v>294</v>
      </c>
      <c r="X714">
        <v>303.75</v>
      </c>
      <c r="Y714">
        <v>291</v>
      </c>
      <c r="Z714">
        <v>305.7</v>
      </c>
      <c r="AA714">
        <v>285</v>
      </c>
      <c r="AB714">
        <v>310</v>
      </c>
      <c r="AC714" s="2">
        <f>(Table2[[#This Row],[Close Price]]/Table2[[#This Row],[Day Low]])-1</f>
        <v>1.0204081632654294E-3</v>
      </c>
      <c r="AD714" s="2">
        <f>(Table2[[#This Row],[Day High]]/Table2[[#This Row],[Close Price]])-1</f>
        <v>3.2110091743119185E-2</v>
      </c>
      <c r="AE714" s="2">
        <f>(Table2[[#This Row],[Close Price]]/Table2[[#This Row],[Current Week Low]])-1</f>
        <v>1.134020618556697E-2</v>
      </c>
      <c r="AF714" s="2">
        <f>(Table2[[#This Row],[Current Week High]]/Table2[[#This Row],[Close Price]])-1</f>
        <v>3.8735983690111997E-2</v>
      </c>
      <c r="AG714" s="2">
        <f>(Table2[[#This Row],[Close Price]]/Table2[[#This Row],[Current Month Low]])-1</f>
        <v>3.2631578947368567E-2</v>
      </c>
      <c r="AH714" s="2">
        <f>(Table2[[#This Row],[Current Month High]]/Table2[[#This Row],[Close Price]])-1</f>
        <v>5.3346924906557902E-2</v>
      </c>
      <c r="AI714">
        <v>21.406727828746099</v>
      </c>
      <c r="AJ714">
        <v>16.8552709946396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0</v>
      </c>
      <c r="AM714" t="s">
        <v>10657</v>
      </c>
      <c r="AN714">
        <v>-0.93</v>
      </c>
      <c r="AO714" t="s">
        <v>10655</v>
      </c>
      <c r="AP714">
        <v>-0.108292603506995</v>
      </c>
      <c r="AQ714">
        <f>(Table2[[#This Row],[Sharpe Ratio]]-AVERAGE(Table2[Sharpe Ratio]))/_xlfn.STDEV.P(Table2[Sharpe Ratio])</f>
        <v>-2.0115467350908198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682</v>
      </c>
      <c r="AT714">
        <f>_xlfn.RANK.AVG(Table2[[#This Row],[6M Return vs Nifty Z-Score]],Table2[6M Return vs Nifty Z-Score])</f>
        <v>565</v>
      </c>
      <c r="AU714">
        <f>_xlfn.RANK.AVG(Table2[[#This Row],[Sharpe Ratio Z-Score]],Table2[Sharpe Ratio Z-Score])</f>
        <v>727</v>
      </c>
      <c r="AV714">
        <f>(Table2[[#This Row],[Rank 1Y]]+Table2[[#This Row],[Rank 6M]]+Table2[[#This Row],[Rank Sharpe]])/3</f>
        <v>658</v>
      </c>
    </row>
    <row r="715" spans="1:48" x14ac:dyDescent="0.3">
      <c r="A715" t="s">
        <v>1514</v>
      </c>
      <c r="B715" t="s">
        <v>1515</v>
      </c>
      <c r="C715" t="s">
        <v>10612</v>
      </c>
      <c r="D715" t="s">
        <v>645</v>
      </c>
      <c r="E715">
        <v>6714.5541485330004</v>
      </c>
      <c r="F715">
        <v>138.78</v>
      </c>
      <c r="G715">
        <v>-38.100456733991003</v>
      </c>
      <c r="H715">
        <f>(Table2[[#This Row],[1Y Return vs Nifty]]-AVERAGE(Table2[1Y Return vs Nifty]))/_xlfn.STDEV.P(Table2[1Y Return vs Nifty])</f>
        <v>-1.0880703801388478</v>
      </c>
      <c r="I715">
        <v>-3.9881171631447798</v>
      </c>
      <c r="J715">
        <f>(Table2[[#This Row],[1M Return vs Nifty]]-AVERAGE(Table2[1M Return vs Nifty]))/_xlfn.STDEV.P(Table2[1M Return vs Nifty])</f>
        <v>-0.56996289203875572</v>
      </c>
      <c r="K715">
        <v>-16.173548361340501</v>
      </c>
      <c r="L715">
        <f>(Table2[[#This Row],[6M Return vs Nifty]]-AVERAGE(Table2[6M Return vs Nifty]))/_xlfn.STDEV.P(Table2[6M Return vs Nifty])</f>
        <v>-0.80872669679944831</v>
      </c>
      <c r="M715">
        <v>0.60231367392077595</v>
      </c>
      <c r="N715">
        <f>(Table2[[#This Row],[1W Return vs Nifty]]-AVERAGE(Table2[1W Return vs Nifty]))/_xlfn.STDEV.P(Table2[1W Return vs Nifty])</f>
        <v>-0.48560523918100601</v>
      </c>
      <c r="O715">
        <v>138.04</v>
      </c>
      <c r="P715">
        <v>137.74045413894601</v>
      </c>
      <c r="Q715">
        <v>139.37779759589699</v>
      </c>
      <c r="R715">
        <v>51.082368897113597</v>
      </c>
      <c r="S715" s="2">
        <f>(Table2[[#This Row],[Close Price]]-Table2[[#This Row],[20D EMA]])/Table2[[#This Row],[20D EMA]]</f>
        <v>5.3607649956535003E-3</v>
      </c>
      <c r="T715" s="2">
        <f>(Table2[[#This Row],[Close Price]]-Table2[[#This Row],[50D EMA]])/Table2[[#This Row],[50D EMA]]</f>
        <v>7.5471354262078329E-3</v>
      </c>
      <c r="U715" s="2">
        <f>(Table2[[#This Row],[Close Price]]-Table2[[#This Row],[200D EMA]])/Table2[[#This Row],[200D EMA]]</f>
        <v>-4.2890446413151682E-3</v>
      </c>
      <c r="V715">
        <v>0.49382242330321702</v>
      </c>
      <c r="W715">
        <v>137.1</v>
      </c>
      <c r="X715">
        <v>140</v>
      </c>
      <c r="Y715">
        <v>132.61000000000001</v>
      </c>
      <c r="Z715">
        <v>140</v>
      </c>
      <c r="AA715">
        <v>131.4</v>
      </c>
      <c r="AB715">
        <v>144.82</v>
      </c>
      <c r="AC715" s="2">
        <f>(Table2[[#This Row],[Close Price]]/Table2[[#This Row],[Day Low]])-1</f>
        <v>1.2253829321662968E-2</v>
      </c>
      <c r="AD715" s="2">
        <f>(Table2[[#This Row],[Day High]]/Table2[[#This Row],[Close Price]])-1</f>
        <v>8.7908920593744444E-3</v>
      </c>
      <c r="AE715" s="2">
        <f>(Table2[[#This Row],[Close Price]]/Table2[[#This Row],[Current Week Low]])-1</f>
        <v>4.6527411205791402E-2</v>
      </c>
      <c r="AF715" s="2">
        <f>(Table2[[#This Row],[Current Week High]]/Table2[[#This Row],[Close Price]])-1</f>
        <v>8.7908920593744444E-3</v>
      </c>
      <c r="AG715" s="2">
        <f>(Table2[[#This Row],[Close Price]]/Table2[[#This Row],[Current Month Low]])-1</f>
        <v>5.6164383561643882E-2</v>
      </c>
      <c r="AH715" s="2">
        <f>(Table2[[#This Row],[Current Month High]]/Table2[[#This Row],[Close Price]])-1</f>
        <v>4.3522121343132936E-2</v>
      </c>
      <c r="AI715">
        <v>29.017149445165</v>
      </c>
      <c r="AJ715">
        <v>26.7397260273972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0.04</v>
      </c>
      <c r="AM715" t="s">
        <v>10656</v>
      </c>
      <c r="AN715">
        <v>4.99</v>
      </c>
      <c r="AO715" t="s">
        <v>10656</v>
      </c>
      <c r="AP715">
        <v>-8.9657772069132002E-2</v>
      </c>
      <c r="AQ715">
        <f>(Table2[[#This Row],[Sharpe Ratio]]-AVERAGE(Table2[Sharpe Ratio]))/_xlfn.STDEV.P(Table2[Sharpe Ratio])</f>
        <v>-1.7969950456262731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689</v>
      </c>
      <c r="AT715">
        <f>_xlfn.RANK.AVG(Table2[[#This Row],[6M Return vs Nifty Z-Score]],Table2[6M Return vs Nifty Z-Score])</f>
        <v>584</v>
      </c>
      <c r="AU715">
        <f>_xlfn.RANK.AVG(Table2[[#This Row],[Sharpe Ratio Z-Score]],Table2[Sharpe Ratio Z-Score])</f>
        <v>716</v>
      </c>
      <c r="AV715">
        <f>(Table2[[#This Row],[Rank 1Y]]+Table2[[#This Row],[Rank 6M]]+Table2[[#This Row],[Rank Sharpe]])/3</f>
        <v>663</v>
      </c>
    </row>
    <row r="716" spans="1:48" x14ac:dyDescent="0.3">
      <c r="A716" t="s">
        <v>2230</v>
      </c>
      <c r="B716" t="s">
        <v>2231</v>
      </c>
      <c r="C716" t="s">
        <v>10613</v>
      </c>
      <c r="D716" t="s">
        <v>359</v>
      </c>
      <c r="E716">
        <v>2566.4450712500002</v>
      </c>
      <c r="F716">
        <v>50.96</v>
      </c>
      <c r="G716">
        <v>-46.1874960211737</v>
      </c>
      <c r="H716">
        <f>(Table2[[#This Row],[1Y Return vs Nifty]]-AVERAGE(Table2[1Y Return vs Nifty]))/_xlfn.STDEV.P(Table2[1Y Return vs Nifty])</f>
        <v>-1.2141687090419568</v>
      </c>
      <c r="I716">
        <v>-5.0711053396849</v>
      </c>
      <c r="J716">
        <f>(Table2[[#This Row],[1M Return vs Nifty]]-AVERAGE(Table2[1M Return vs Nifty]))/_xlfn.STDEV.P(Table2[1M Return vs Nifty])</f>
        <v>-0.66285942043672996</v>
      </c>
      <c r="K716">
        <v>-43.349376194276402</v>
      </c>
      <c r="L716">
        <f>(Table2[[#This Row],[6M Return vs Nifty]]-AVERAGE(Table2[6M Return vs Nifty]))/_xlfn.STDEV.P(Table2[6M Return vs Nifty])</f>
        <v>-1.7301985743372366</v>
      </c>
      <c r="M716">
        <v>3.4640959592653302</v>
      </c>
      <c r="N716">
        <f>(Table2[[#This Row],[1W Return vs Nifty]]-AVERAGE(Table2[1W Return vs Nifty]))/_xlfn.STDEV.P(Table2[1W Return vs Nifty])</f>
        <v>0.1419912037394932</v>
      </c>
      <c r="O716">
        <v>51.57</v>
      </c>
      <c r="P716">
        <v>52.9005607364887</v>
      </c>
      <c r="Q716">
        <v>59.691789610118803</v>
      </c>
      <c r="R716">
        <v>48.673211701920401</v>
      </c>
      <c r="S716" s="2">
        <f>(Table2[[#This Row],[Close Price]]-Table2[[#This Row],[20D EMA]])/Table2[[#This Row],[20D EMA]]</f>
        <v>-1.182858250921077E-2</v>
      </c>
      <c r="T716" s="2">
        <f>(Table2[[#This Row],[Close Price]]-Table2[[#This Row],[50D EMA]])/Table2[[#This Row],[50D EMA]]</f>
        <v>-3.6683178958255874E-2</v>
      </c>
      <c r="U716" s="2">
        <f>(Table2[[#This Row],[Close Price]]-Table2[[#This Row],[200D EMA]])/Table2[[#This Row],[200D EMA]]</f>
        <v>-0.14628125018785854</v>
      </c>
      <c r="V716">
        <v>0.56411805289663097</v>
      </c>
      <c r="W716">
        <v>50.81</v>
      </c>
      <c r="X716">
        <v>51.8</v>
      </c>
      <c r="Y716">
        <v>49.56</v>
      </c>
      <c r="Z716">
        <v>52.52</v>
      </c>
      <c r="AA716">
        <v>48</v>
      </c>
      <c r="AB716">
        <v>54</v>
      </c>
      <c r="AC716" s="2">
        <f>(Table2[[#This Row],[Close Price]]/Table2[[#This Row],[Day Low]])-1</f>
        <v>2.9521747687462074E-3</v>
      </c>
      <c r="AD716" s="2">
        <f>(Table2[[#This Row],[Day High]]/Table2[[#This Row],[Close Price]])-1</f>
        <v>1.6483516483516425E-2</v>
      </c>
      <c r="AE716" s="2">
        <f>(Table2[[#This Row],[Close Price]]/Table2[[#This Row],[Current Week Low]])-1</f>
        <v>2.8248587570621542E-2</v>
      </c>
      <c r="AF716" s="2">
        <f>(Table2[[#This Row],[Current Week High]]/Table2[[#This Row],[Close Price]])-1</f>
        <v>3.0612244897959329E-2</v>
      </c>
      <c r="AG716" s="2">
        <f>(Table2[[#This Row],[Close Price]]/Table2[[#This Row],[Current Month Low]])-1</f>
        <v>6.1666666666666758E-2</v>
      </c>
      <c r="AH716" s="2">
        <f>(Table2[[#This Row],[Current Month High]]/Table2[[#This Row],[Close Price]])-1</f>
        <v>5.9654631083202458E-2</v>
      </c>
      <c r="AI716">
        <v>64.933281004709499</v>
      </c>
      <c r="AJ716">
        <v>6.1666666666666696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-0.11</v>
      </c>
      <c r="AM716" t="s">
        <v>10655</v>
      </c>
      <c r="AN716">
        <v>0.85</v>
      </c>
      <c r="AO716" t="s">
        <v>10656</v>
      </c>
      <c r="AQ716">
        <f>(Table2[[#This Row],[Sharpe Ratio]]-AVERAGE(Table2[Sharpe Ratio]))/_xlfn.STDEV.P(Table2[Sharpe Ratio])</f>
        <v>-0.76472241492382476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712</v>
      </c>
      <c r="AT716">
        <f>_xlfn.RANK.AVG(Table2[[#This Row],[6M Return vs Nifty Z-Score]],Table2[6M Return vs Nifty Z-Score])</f>
        <v>728</v>
      </c>
      <c r="AU716">
        <f>_xlfn.RANK.AVG(Table2[[#This Row],[Sharpe Ratio Z-Score]],Table2[Sharpe Ratio Z-Score])</f>
        <v>557.5</v>
      </c>
      <c r="AV716">
        <f>(Table2[[#This Row],[Rank 1Y]]+Table2[[#This Row],[Rank 6M]]+Table2[[#This Row],[Rank Sharpe]])/3</f>
        <v>665.83333333333337</v>
      </c>
    </row>
    <row r="717" spans="1:48" x14ac:dyDescent="0.3">
      <c r="A717" t="s">
        <v>2280</v>
      </c>
      <c r="B717" t="s">
        <v>2281</v>
      </c>
      <c r="C717" t="s">
        <v>10615</v>
      </c>
      <c r="D717" t="s">
        <v>789</v>
      </c>
      <c r="E717">
        <v>2441.1041722800001</v>
      </c>
      <c r="F717">
        <v>459.85</v>
      </c>
      <c r="G717">
        <v>-38.890701064893598</v>
      </c>
      <c r="H717">
        <f>(Table2[[#This Row],[1Y Return vs Nifty]]-AVERAGE(Table2[1Y Return vs Nifty]))/_xlfn.STDEV.P(Table2[1Y Return vs Nifty])</f>
        <v>-1.100392379082257</v>
      </c>
      <c r="I717">
        <v>-4.8263843645283497</v>
      </c>
      <c r="J717">
        <f>(Table2[[#This Row],[1M Return vs Nifty]]-AVERAGE(Table2[1M Return vs Nifty]))/_xlfn.STDEV.P(Table2[1M Return vs Nifty])</f>
        <v>-0.6418677517272533</v>
      </c>
      <c r="K717">
        <v>-15.8800707653317</v>
      </c>
      <c r="L717">
        <f>(Table2[[#This Row],[6M Return vs Nifty]]-AVERAGE(Table2[6M Return vs Nifty]))/_xlfn.STDEV.P(Table2[6M Return vs Nifty])</f>
        <v>-0.79877552426950782</v>
      </c>
      <c r="M717">
        <v>2.41750101682304</v>
      </c>
      <c r="N717">
        <f>(Table2[[#This Row],[1W Return vs Nifty]]-AVERAGE(Table2[1W Return vs Nifty]))/_xlfn.STDEV.P(Table2[1W Return vs Nifty])</f>
        <v>-8.7529842085375856E-2</v>
      </c>
      <c r="O717">
        <v>476.52</v>
      </c>
      <c r="P717">
        <v>479.855351825431</v>
      </c>
      <c r="Q717">
        <v>485.84821615745199</v>
      </c>
      <c r="R717">
        <v>41.686138093314703</v>
      </c>
      <c r="S717" s="2">
        <f>(Table2[[#This Row],[Close Price]]-Table2[[#This Row],[20D EMA]])/Table2[[#This Row],[20D EMA]]</f>
        <v>-3.4982791907999577E-2</v>
      </c>
      <c r="T717" s="2">
        <f>(Table2[[#This Row],[Close Price]]-Table2[[#This Row],[50D EMA]])/Table2[[#This Row],[50D EMA]]</f>
        <v>-4.1690379714070219E-2</v>
      </c>
      <c r="U717" s="2">
        <f>(Table2[[#This Row],[Close Price]]-Table2[[#This Row],[200D EMA]])/Table2[[#This Row],[200D EMA]]</f>
        <v>-5.3510984074554166E-2</v>
      </c>
      <c r="V717">
        <v>1.25295858823232</v>
      </c>
      <c r="W717">
        <v>456.55</v>
      </c>
      <c r="X717">
        <v>469.25</v>
      </c>
      <c r="Y717">
        <v>423.15</v>
      </c>
      <c r="Z717">
        <v>483</v>
      </c>
      <c r="AA717">
        <v>420</v>
      </c>
      <c r="AB717">
        <v>526.4</v>
      </c>
      <c r="AC717" s="2">
        <f>(Table2[[#This Row],[Close Price]]/Table2[[#This Row],[Day Low]])-1</f>
        <v>7.2281239732778779E-3</v>
      </c>
      <c r="AD717" s="2">
        <f>(Table2[[#This Row],[Day High]]/Table2[[#This Row],[Close Price]])-1</f>
        <v>2.0441448298358145E-2</v>
      </c>
      <c r="AE717" s="2">
        <f>(Table2[[#This Row],[Close Price]]/Table2[[#This Row],[Current Week Low]])-1</f>
        <v>8.6730473827248078E-2</v>
      </c>
      <c r="AF717" s="2">
        <f>(Table2[[#This Row],[Current Week High]]/Table2[[#This Row],[Close Price]])-1</f>
        <v>5.0342502990105453E-2</v>
      </c>
      <c r="AG717" s="2">
        <f>(Table2[[#This Row],[Close Price]]/Table2[[#This Row],[Current Month Low]])-1</f>
        <v>9.4880952380952399E-2</v>
      </c>
      <c r="AH717" s="2">
        <f>(Table2[[#This Row],[Current Month High]]/Table2[[#This Row],[Close Price]])-1</f>
        <v>0.14472110470805677</v>
      </c>
      <c r="AI717">
        <v>24.910296835924701</v>
      </c>
      <c r="AJ717">
        <v>18.1829863788229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-0.01</v>
      </c>
      <c r="AM717" t="s">
        <v>10655</v>
      </c>
      <c r="AN717">
        <v>-7.4</v>
      </c>
      <c r="AO717" t="s">
        <v>10655</v>
      </c>
      <c r="AP717">
        <v>-0.10381227357730601</v>
      </c>
      <c r="AQ717">
        <f>(Table2[[#This Row],[Sharpe Ratio]]-AVERAGE(Table2[Sharpe Ratio]))/_xlfn.STDEV.P(Table2[Sharpe Ratio])</f>
        <v>-1.9599625627853907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693</v>
      </c>
      <c r="AT717">
        <f>_xlfn.RANK.AVG(Table2[[#This Row],[6M Return vs Nifty Z-Score]],Table2[6M Return vs Nifty Z-Score])</f>
        <v>582</v>
      </c>
      <c r="AU717">
        <f>_xlfn.RANK.AVG(Table2[[#This Row],[Sharpe Ratio Z-Score]],Table2[Sharpe Ratio Z-Score])</f>
        <v>723</v>
      </c>
      <c r="AV717">
        <f>(Table2[[#This Row],[Rank 1Y]]+Table2[[#This Row],[Rank 6M]]+Table2[[#This Row],[Rank Sharpe]])/3</f>
        <v>666</v>
      </c>
    </row>
    <row r="718" spans="1:48" x14ac:dyDescent="0.3">
      <c r="A718" t="s">
        <v>1629</v>
      </c>
      <c r="B718" t="s">
        <v>1630</v>
      </c>
      <c r="C718" t="s">
        <v>10624</v>
      </c>
      <c r="D718" t="s">
        <v>303</v>
      </c>
      <c r="E718">
        <v>5513.0420244890001</v>
      </c>
      <c r="F718">
        <v>164.61</v>
      </c>
      <c r="G718">
        <v>-23.678730001690699</v>
      </c>
      <c r="H718">
        <f>(Table2[[#This Row],[1Y Return vs Nifty]]-AVERAGE(Table2[1Y Return vs Nifty]))/_xlfn.STDEV.P(Table2[1Y Return vs Nifty])</f>
        <v>-0.86319752169699149</v>
      </c>
      <c r="I718">
        <v>1.10212558001584</v>
      </c>
      <c r="J718">
        <f>(Table2[[#This Row],[1M Return vs Nifty]]-AVERAGE(Table2[1M Return vs Nifty]))/_xlfn.STDEV.P(Table2[1M Return vs Nifty])</f>
        <v>-0.13333219764531129</v>
      </c>
      <c r="K718">
        <v>-31.960495076987701</v>
      </c>
      <c r="L718">
        <f>(Table2[[#This Row],[6M Return vs Nifty]]-AVERAGE(Table2[6M Return vs Nifty]))/_xlfn.STDEV.P(Table2[6M Return vs Nifty])</f>
        <v>-1.3440269467158776</v>
      </c>
      <c r="M718">
        <v>4.7017329721632004</v>
      </c>
      <c r="N718">
        <f>(Table2[[#This Row],[1W Return vs Nifty]]-AVERAGE(Table2[1W Return vs Nifty]))/_xlfn.STDEV.P(Table2[1W Return vs Nifty])</f>
        <v>0.4134082821452103</v>
      </c>
      <c r="O718">
        <v>161.12</v>
      </c>
      <c r="P718">
        <v>163.334845946272</v>
      </c>
      <c r="Q718">
        <v>165.17609663958399</v>
      </c>
      <c r="R718">
        <v>63.567539150426498</v>
      </c>
      <c r="S718" s="2">
        <f>(Table2[[#This Row],[Close Price]]-Table2[[#This Row],[20D EMA]])/Table2[[#This Row],[20D EMA]]</f>
        <v>2.1660873882820314E-2</v>
      </c>
      <c r="T718" s="2">
        <f>(Table2[[#This Row],[Close Price]]-Table2[[#This Row],[50D EMA]])/Table2[[#This Row],[50D EMA]]</f>
        <v>7.8069933353197059E-3</v>
      </c>
      <c r="U718" s="2">
        <f>(Table2[[#This Row],[Close Price]]-Table2[[#This Row],[200D EMA]])/Table2[[#This Row],[200D EMA]]</f>
        <v>-3.4272310043698632E-3</v>
      </c>
      <c r="V718">
        <v>0.64393393552262501</v>
      </c>
      <c r="W718">
        <v>164.25</v>
      </c>
      <c r="X718">
        <v>167.5</v>
      </c>
      <c r="Y718">
        <v>154.35</v>
      </c>
      <c r="Z718">
        <v>167.5</v>
      </c>
      <c r="AA718">
        <v>151.5</v>
      </c>
      <c r="AB718">
        <v>176.01</v>
      </c>
      <c r="AC718" s="2">
        <f>(Table2[[#This Row],[Close Price]]/Table2[[#This Row],[Day Low]])-1</f>
        <v>2.1917808219178436E-3</v>
      </c>
      <c r="AD718" s="2">
        <f>(Table2[[#This Row],[Day High]]/Table2[[#This Row],[Close Price]])-1</f>
        <v>1.7556649049267792E-2</v>
      </c>
      <c r="AE718" s="2">
        <f>(Table2[[#This Row],[Close Price]]/Table2[[#This Row],[Current Week Low]])-1</f>
        <v>6.6472303206997152E-2</v>
      </c>
      <c r="AF718" s="2">
        <f>(Table2[[#This Row],[Current Week High]]/Table2[[#This Row],[Close Price]])-1</f>
        <v>1.7556649049267792E-2</v>
      </c>
      <c r="AG718" s="2">
        <f>(Table2[[#This Row],[Close Price]]/Table2[[#This Row],[Current Month Low]])-1</f>
        <v>8.6534653465346612E-2</v>
      </c>
      <c r="AH718" s="2">
        <f>(Table2[[#This Row],[Current Month High]]/Table2[[#This Row],[Close Price]])-1</f>
        <v>6.9254601786039593E-2</v>
      </c>
      <c r="AI718">
        <v>33.406232914160697</v>
      </c>
      <c r="AJ718">
        <v>26.574394463667801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-7.0000000000000007E-2</v>
      </c>
      <c r="AM718" t="s">
        <v>10655</v>
      </c>
      <c r="AN718">
        <v>3.39</v>
      </c>
      <c r="AO718" t="s">
        <v>10656</v>
      </c>
      <c r="AP718">
        <v>-5.3940167023973001E-2</v>
      </c>
      <c r="AQ718">
        <f>(Table2[[#This Row],[Sharpe Ratio]]-AVERAGE(Table2[Sharpe Ratio]))/_xlfn.STDEV.P(Table2[Sharpe Ratio])</f>
        <v>-1.3857612476915226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625</v>
      </c>
      <c r="AT718">
        <f>_xlfn.RANK.AVG(Table2[[#This Row],[6M Return vs Nifty Z-Score]],Table2[6M Return vs Nifty Z-Score])</f>
        <v>708</v>
      </c>
      <c r="AU718">
        <f>_xlfn.RANK.AVG(Table2[[#This Row],[Sharpe Ratio Z-Score]],Table2[Sharpe Ratio Z-Score])</f>
        <v>676</v>
      </c>
      <c r="AV718">
        <f>(Table2[[#This Row],[Rank 1Y]]+Table2[[#This Row],[Rank 6M]]+Table2[[#This Row],[Rank Sharpe]])/3</f>
        <v>669.66666666666663</v>
      </c>
    </row>
    <row r="719" spans="1:48" x14ac:dyDescent="0.3">
      <c r="A719" t="s">
        <v>2246</v>
      </c>
      <c r="B719" t="s">
        <v>2247</v>
      </c>
      <c r="C719" t="s">
        <v>10619</v>
      </c>
      <c r="D719" t="s">
        <v>622</v>
      </c>
      <c r="E719">
        <v>2527.1992840169901</v>
      </c>
      <c r="F719">
        <v>175.12</v>
      </c>
      <c r="G719">
        <v>-56.158094895170201</v>
      </c>
      <c r="H719">
        <f>(Table2[[#This Row],[1Y Return vs Nifty]]-AVERAGE(Table2[1Y Return vs Nifty]))/_xlfn.STDEV.P(Table2[1Y Return vs Nifty])</f>
        <v>-1.3696367130328442</v>
      </c>
      <c r="I719">
        <v>1.7272005573486999</v>
      </c>
      <c r="J719">
        <f>(Table2[[#This Row],[1M Return vs Nifty]]-AVERAGE(Table2[1M Return vs Nifty]))/_xlfn.STDEV.P(Table2[1M Return vs Nifty])</f>
        <v>-7.9714534368343859E-2</v>
      </c>
      <c r="K719">
        <v>-37.7055491301278</v>
      </c>
      <c r="L719">
        <f>(Table2[[#This Row],[6M Return vs Nifty]]-AVERAGE(Table2[6M Return vs Nifty]))/_xlfn.STDEV.P(Table2[6M Return vs Nifty])</f>
        <v>-1.5388289515507445</v>
      </c>
      <c r="M719">
        <v>15.2709476071909</v>
      </c>
      <c r="N719">
        <f>(Table2[[#This Row],[1W Return vs Nifty]]-AVERAGE(Table2[1W Return vs Nifty]))/_xlfn.STDEV.P(Table2[1W Return vs Nifty])</f>
        <v>2.7312650748774492</v>
      </c>
      <c r="O719">
        <v>166.22</v>
      </c>
      <c r="P719">
        <v>171.454590958317</v>
      </c>
      <c r="Q719">
        <v>212.705980111721</v>
      </c>
      <c r="R719">
        <v>65.685332336192999</v>
      </c>
      <c r="S719" s="2">
        <f>(Table2[[#This Row],[Close Price]]-Table2[[#This Row],[20D EMA]])/Table2[[#This Row],[20D EMA]]</f>
        <v>5.3543496570809805E-2</v>
      </c>
      <c r="T719" s="2">
        <f>(Table2[[#This Row],[Close Price]]-Table2[[#This Row],[50D EMA]])/Table2[[#This Row],[50D EMA]]</f>
        <v>2.1378307930956002E-2</v>
      </c>
      <c r="U719" s="2">
        <f>(Table2[[#This Row],[Close Price]]-Table2[[#This Row],[200D EMA]])/Table2[[#This Row],[200D EMA]]</f>
        <v>-0.1767039182066224</v>
      </c>
      <c r="V719">
        <v>1.3877174624492601</v>
      </c>
      <c r="W719">
        <v>170.67</v>
      </c>
      <c r="X719">
        <v>180.45</v>
      </c>
      <c r="Y719">
        <v>152.19999999999999</v>
      </c>
      <c r="Z719">
        <v>180.45</v>
      </c>
      <c r="AA719">
        <v>143.91999999999999</v>
      </c>
      <c r="AB719">
        <v>180.45</v>
      </c>
      <c r="AC719" s="2">
        <f>(Table2[[#This Row],[Close Price]]/Table2[[#This Row],[Day Low]])-1</f>
        <v>2.6073709497861364E-2</v>
      </c>
      <c r="AD719" s="2">
        <f>(Table2[[#This Row],[Day High]]/Table2[[#This Row],[Close Price]])-1</f>
        <v>3.0436272270442988E-2</v>
      </c>
      <c r="AE719" s="2">
        <f>(Table2[[#This Row],[Close Price]]/Table2[[#This Row],[Current Week Low]])-1</f>
        <v>0.15059132720105128</v>
      </c>
      <c r="AF719" s="2">
        <f>(Table2[[#This Row],[Current Week High]]/Table2[[#This Row],[Close Price]])-1</f>
        <v>3.0436272270442988E-2</v>
      </c>
      <c r="AG719" s="2">
        <f>(Table2[[#This Row],[Close Price]]/Table2[[#This Row],[Current Month Low]])-1</f>
        <v>0.21678710394663714</v>
      </c>
      <c r="AH719" s="2">
        <f>(Table2[[#This Row],[Current Month High]]/Table2[[#This Row],[Close Price]])-1</f>
        <v>3.0436272270442988E-2</v>
      </c>
      <c r="AI719">
        <v>78.163544997715803</v>
      </c>
      <c r="AJ719">
        <v>21.6787103946637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-0.08</v>
      </c>
      <c r="AM719" t="s">
        <v>10655</v>
      </c>
      <c r="AN719">
        <v>11.16</v>
      </c>
      <c r="AO719" t="s">
        <v>10656</v>
      </c>
      <c r="AQ719">
        <f>(Table2[[#This Row],[Sharpe Ratio]]-AVERAGE(Table2[Sharpe Ratio]))/_xlfn.STDEV.P(Table2[Sharpe Ratio])</f>
        <v>-0.76472241492382476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729</v>
      </c>
      <c r="AT719">
        <f>_xlfn.RANK.AVG(Table2[[#This Row],[6M Return vs Nifty Z-Score]],Table2[6M Return vs Nifty Z-Score])</f>
        <v>723</v>
      </c>
      <c r="AU719">
        <f>_xlfn.RANK.AVG(Table2[[#This Row],[Sharpe Ratio Z-Score]],Table2[Sharpe Ratio Z-Score])</f>
        <v>557.5</v>
      </c>
      <c r="AV719">
        <f>(Table2[[#This Row],[Rank 1Y]]+Table2[[#This Row],[Rank 6M]]+Table2[[#This Row],[Rank Sharpe]])/3</f>
        <v>669.83333333333337</v>
      </c>
    </row>
    <row r="720" spans="1:48" x14ac:dyDescent="0.3">
      <c r="A720" t="s">
        <v>2067</v>
      </c>
      <c r="B720" t="s">
        <v>2068</v>
      </c>
      <c r="C720" t="s">
        <v>10626</v>
      </c>
      <c r="D720" t="s">
        <v>397</v>
      </c>
      <c r="E720">
        <v>3059.1866995199998</v>
      </c>
      <c r="F720">
        <v>20.059999999999999</v>
      </c>
      <c r="G720">
        <v>-49.152112182469097</v>
      </c>
      <c r="H720">
        <f>(Table2[[#This Row],[1Y Return vs Nifty]]-AVERAGE(Table2[1Y Return vs Nifty]))/_xlfn.STDEV.P(Table2[1Y Return vs Nifty])</f>
        <v>-1.2603949150121683</v>
      </c>
      <c r="I720">
        <v>9.7427675779031695</v>
      </c>
      <c r="J720">
        <f>(Table2[[#This Row],[1M Return vs Nifty]]-AVERAGE(Table2[1M Return vs Nifty]))/_xlfn.STDEV.P(Table2[1M Return vs Nifty])</f>
        <v>0.60784454104989005</v>
      </c>
      <c r="K720">
        <v>-63.472879049250203</v>
      </c>
      <c r="L720">
        <f>(Table2[[#This Row],[6M Return vs Nifty]]-AVERAGE(Table2[6M Return vs Nifty]))/_xlfn.STDEV.P(Table2[6M Return vs Nifty])</f>
        <v>-2.4125417976018531</v>
      </c>
      <c r="M720">
        <v>-12.971312627521</v>
      </c>
      <c r="N720">
        <f>(Table2[[#This Row],[1W Return vs Nifty]]-AVERAGE(Table2[1W Return vs Nifty]))/_xlfn.STDEV.P(Table2[1W Return vs Nifty])</f>
        <v>-3.4623374762705734</v>
      </c>
      <c r="O720">
        <v>19.670000000000002</v>
      </c>
      <c r="P720">
        <v>20.326221707957401</v>
      </c>
      <c r="Q720">
        <v>23.851366986285601</v>
      </c>
      <c r="R720">
        <v>51.2105002073489</v>
      </c>
      <c r="S720" s="2">
        <f>(Table2[[#This Row],[Close Price]]-Table2[[#This Row],[20D EMA]])/Table2[[#This Row],[20D EMA]]</f>
        <v>1.9827147941026791E-2</v>
      </c>
      <c r="T720" s="2">
        <f>(Table2[[#This Row],[Close Price]]-Table2[[#This Row],[50D EMA]])/Table2[[#This Row],[50D EMA]]</f>
        <v>-1.3097451743979603E-2</v>
      </c>
      <c r="U720" s="2">
        <f>(Table2[[#This Row],[Close Price]]-Table2[[#This Row],[200D EMA]])/Table2[[#This Row],[200D EMA]]</f>
        <v>-0.1589580583983139</v>
      </c>
      <c r="V720">
        <v>1.7040953150192399</v>
      </c>
      <c r="W720">
        <v>19.8</v>
      </c>
      <c r="X720">
        <v>20.5</v>
      </c>
      <c r="Y720">
        <v>19.8</v>
      </c>
      <c r="Z720">
        <v>21.28</v>
      </c>
      <c r="AA720">
        <v>17.07</v>
      </c>
      <c r="AB720">
        <v>23.15</v>
      </c>
      <c r="AC720" s="2">
        <f>(Table2[[#This Row],[Close Price]]/Table2[[#This Row],[Day Low]])-1</f>
        <v>1.3131313131313105E-2</v>
      </c>
      <c r="AD720" s="2">
        <f>(Table2[[#This Row],[Day High]]/Table2[[#This Row],[Close Price]])-1</f>
        <v>2.193419740777669E-2</v>
      </c>
      <c r="AE720" s="2">
        <f>(Table2[[#This Row],[Close Price]]/Table2[[#This Row],[Current Week Low]])-1</f>
        <v>1.3131313131313105E-2</v>
      </c>
      <c r="AF720" s="2">
        <f>(Table2[[#This Row],[Current Week High]]/Table2[[#This Row],[Close Price]])-1</f>
        <v>6.0817547357926438E-2</v>
      </c>
      <c r="AG720" s="2">
        <f>(Table2[[#This Row],[Close Price]]/Table2[[#This Row],[Current Month Low]])-1</f>
        <v>0.17516110134739304</v>
      </c>
      <c r="AH720" s="2">
        <f>(Table2[[#This Row],[Current Month High]]/Table2[[#This Row],[Close Price]])-1</f>
        <v>0.15403788634097704</v>
      </c>
      <c r="AI720">
        <v>125.074775672981</v>
      </c>
      <c r="AJ720">
        <v>20.119760479041901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-0.15</v>
      </c>
      <c r="AM720" t="s">
        <v>10655</v>
      </c>
      <c r="AN720">
        <v>15.75</v>
      </c>
      <c r="AO720" t="s">
        <v>10656</v>
      </c>
      <c r="AQ720">
        <f>(Table2[[#This Row],[Sharpe Ratio]]-AVERAGE(Table2[Sharpe Ratio]))/_xlfn.STDEV.P(Table2[Sharpe Ratio])</f>
        <v>-0.76472241492382476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717</v>
      </c>
      <c r="AT720">
        <f>_xlfn.RANK.AVG(Table2[[#This Row],[6M Return vs Nifty Z-Score]],Table2[6M Return vs Nifty Z-Score])</f>
        <v>736</v>
      </c>
      <c r="AU720">
        <f>_xlfn.RANK.AVG(Table2[[#This Row],[Sharpe Ratio Z-Score]],Table2[Sharpe Ratio Z-Score])</f>
        <v>557.5</v>
      </c>
      <c r="AV720">
        <f>(Table2[[#This Row],[Rank 1Y]]+Table2[[#This Row],[Rank 6M]]+Table2[[#This Row],[Rank Sharpe]])/3</f>
        <v>670.16666666666663</v>
      </c>
    </row>
    <row r="721" spans="1:48" x14ac:dyDescent="0.3">
      <c r="A721" t="s">
        <v>1153</v>
      </c>
      <c r="B721" t="s">
        <v>1154</v>
      </c>
      <c r="C721" t="s">
        <v>10624</v>
      </c>
      <c r="D721" t="s">
        <v>571</v>
      </c>
      <c r="E721">
        <v>10732.147961639999</v>
      </c>
      <c r="F721">
        <v>2082.4</v>
      </c>
      <c r="G721">
        <v>-37.8616971642615</v>
      </c>
      <c r="H721">
        <f>(Table2[[#This Row],[1Y Return vs Nifty]]-AVERAGE(Table2[1Y Return vs Nifty]))/_xlfn.STDEV.P(Table2[1Y Return vs Nifty])</f>
        <v>-1.0843474870399812</v>
      </c>
      <c r="I721">
        <v>2.3999461763455101</v>
      </c>
      <c r="J721">
        <f>(Table2[[#This Row],[1M Return vs Nifty]]-AVERAGE(Table2[1M Return vs Nifty]))/_xlfn.STDEV.P(Table2[1M Return vs Nifty])</f>
        <v>-2.2007780173290345E-2</v>
      </c>
      <c r="K721">
        <v>-16.3144934443933</v>
      </c>
      <c r="L721">
        <f>(Table2[[#This Row],[6M Return vs Nifty]]-AVERAGE(Table2[6M Return vs Nifty]))/_xlfn.STDEV.P(Table2[6M Return vs Nifty])</f>
        <v>-0.81350583107674812</v>
      </c>
      <c r="M721">
        <v>3.0352592335962201</v>
      </c>
      <c r="N721">
        <f>(Table2[[#This Row],[1W Return vs Nifty]]-AVERAGE(Table2[1W Return vs Nifty]))/_xlfn.STDEV.P(Table2[1W Return vs Nifty])</f>
        <v>4.7946172780332079E-2</v>
      </c>
      <c r="O721">
        <v>2056.27</v>
      </c>
      <c r="P721">
        <v>2055.8442057877101</v>
      </c>
      <c r="Q721">
        <v>2142.37100749725</v>
      </c>
      <c r="R721">
        <v>65.555433390709993</v>
      </c>
      <c r="S721" s="2">
        <f>(Table2[[#This Row],[Close Price]]-Table2[[#This Row],[20D EMA]])/Table2[[#This Row],[20D EMA]]</f>
        <v>1.2707475185651743E-2</v>
      </c>
      <c r="T721" s="2">
        <f>(Table2[[#This Row],[Close Price]]-Table2[[#This Row],[50D EMA]])/Table2[[#This Row],[50D EMA]]</f>
        <v>1.2917221128687139E-2</v>
      </c>
      <c r="U721" s="2">
        <f>(Table2[[#This Row],[Close Price]]-Table2[[#This Row],[200D EMA]])/Table2[[#This Row],[200D EMA]]</f>
        <v>-2.799282070536839E-2</v>
      </c>
      <c r="V721">
        <v>0.81166239754298297</v>
      </c>
      <c r="W721">
        <v>2071</v>
      </c>
      <c r="X721">
        <v>2101.65</v>
      </c>
      <c r="Y721">
        <v>1991</v>
      </c>
      <c r="Z721">
        <v>2147.85</v>
      </c>
      <c r="AA721">
        <v>1961.9</v>
      </c>
      <c r="AB721">
        <v>2154.65</v>
      </c>
      <c r="AC721" s="2">
        <f>(Table2[[#This Row],[Close Price]]/Table2[[#This Row],[Day Low]])-1</f>
        <v>5.5045871559633586E-3</v>
      </c>
      <c r="AD721" s="2">
        <f>(Table2[[#This Row],[Day High]]/Table2[[#This Row],[Close Price]])-1</f>
        <v>9.2441413753361346E-3</v>
      </c>
      <c r="AE721" s="2">
        <f>(Table2[[#This Row],[Close Price]]/Table2[[#This Row],[Current Week Low]])-1</f>
        <v>4.5906579608237186E-2</v>
      </c>
      <c r="AF721" s="2">
        <f>(Table2[[#This Row],[Current Week High]]/Table2[[#This Row],[Close Price]])-1</f>
        <v>3.1430080676142724E-2</v>
      </c>
      <c r="AG721" s="2">
        <f>(Table2[[#This Row],[Close Price]]/Table2[[#This Row],[Current Month Low]])-1</f>
        <v>6.1420051990417557E-2</v>
      </c>
      <c r="AH721" s="2">
        <f>(Table2[[#This Row],[Current Month High]]/Table2[[#This Row],[Close Price]])-1</f>
        <v>3.4695543603534329E-2</v>
      </c>
      <c r="AI721">
        <v>31.338839800230399</v>
      </c>
      <c r="AJ721">
        <v>15.176991150442401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0.01</v>
      </c>
      <c r="AM721" t="s">
        <v>10656</v>
      </c>
      <c r="AN721">
        <v>-0.14000000000000001</v>
      </c>
      <c r="AO721" t="s">
        <v>10655</v>
      </c>
      <c r="AP721">
        <v>-0.16212663351531201</v>
      </c>
      <c r="AQ721">
        <f>(Table2[[#This Row],[Sharpe Ratio]]-AVERAGE(Table2[Sharpe Ratio]))/_xlfn.STDEV.P(Table2[Sharpe Ratio])</f>
        <v>-2.6313635618479103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688</v>
      </c>
      <c r="AT721">
        <f>_xlfn.RANK.AVG(Table2[[#This Row],[6M Return vs Nifty Z-Score]],Table2[6M Return vs Nifty Z-Score])</f>
        <v>587</v>
      </c>
      <c r="AU721">
        <f>_xlfn.RANK.AVG(Table2[[#This Row],[Sharpe Ratio Z-Score]],Table2[Sharpe Ratio Z-Score])</f>
        <v>737</v>
      </c>
      <c r="AV721">
        <f>(Table2[[#This Row],[Rank 1Y]]+Table2[[#This Row],[Rank 6M]]+Table2[[#This Row],[Rank Sharpe]])/3</f>
        <v>670.66666666666663</v>
      </c>
    </row>
    <row r="722" spans="1:48" x14ac:dyDescent="0.3">
      <c r="A722" t="s">
        <v>364</v>
      </c>
      <c r="B722" t="s">
        <v>365</v>
      </c>
      <c r="C722" t="s">
        <v>10611</v>
      </c>
      <c r="D722" t="s">
        <v>366</v>
      </c>
      <c r="E722">
        <v>67949.984474130004</v>
      </c>
      <c r="F722">
        <v>716.65</v>
      </c>
      <c r="G722">
        <v>-42.379815083282899</v>
      </c>
      <c r="H722">
        <f>(Table2[[#This Row],[1Y Return vs Nifty]]-AVERAGE(Table2[1Y Return vs Nifty]))/_xlfn.STDEV.P(Table2[1Y Return vs Nifty])</f>
        <v>-1.1547968936947459</v>
      </c>
      <c r="I722">
        <v>-3.5224201247981002</v>
      </c>
      <c r="J722">
        <f>(Table2[[#This Row],[1M Return vs Nifty]]-AVERAGE(Table2[1M Return vs Nifty]))/_xlfn.STDEV.P(Table2[1M Return vs Nifty])</f>
        <v>-0.53001634498979799</v>
      </c>
      <c r="K722">
        <v>-14.7829788285307</v>
      </c>
      <c r="L722">
        <f>(Table2[[#This Row],[6M Return vs Nifty]]-AVERAGE(Table2[6M Return vs Nifty]))/_xlfn.STDEV.P(Table2[6M Return vs Nifty])</f>
        <v>-0.76157557683643007</v>
      </c>
      <c r="M722">
        <v>1.9833527560147499</v>
      </c>
      <c r="N722">
        <f>(Table2[[#This Row],[1W Return vs Nifty]]-AVERAGE(Table2[1W Return vs Nifty]))/_xlfn.STDEV.P(Table2[1W Return vs Nifty])</f>
        <v>-0.18273970678359103</v>
      </c>
      <c r="O722">
        <v>710.82</v>
      </c>
      <c r="P722">
        <v>715.83405618474796</v>
      </c>
      <c r="Q722">
        <v>735.74594000112597</v>
      </c>
      <c r="R722">
        <v>57.937847094658899</v>
      </c>
      <c r="S722" s="2">
        <f>(Table2[[#This Row],[Close Price]]-Table2[[#This Row],[20D EMA]])/Table2[[#This Row],[20D EMA]]</f>
        <v>8.2017951098730009E-3</v>
      </c>
      <c r="T722" s="2">
        <f>(Table2[[#This Row],[Close Price]]-Table2[[#This Row],[50D EMA]])/Table2[[#This Row],[50D EMA]]</f>
        <v>1.1398505117245041E-3</v>
      </c>
      <c r="U722" s="2">
        <f>(Table2[[#This Row],[Close Price]]-Table2[[#This Row],[200D EMA]])/Table2[[#This Row],[200D EMA]]</f>
        <v>-2.5954529903483764E-2</v>
      </c>
      <c r="V722">
        <v>0.75287195638529802</v>
      </c>
      <c r="W722">
        <v>714</v>
      </c>
      <c r="X722">
        <v>718.65</v>
      </c>
      <c r="Y722">
        <v>697</v>
      </c>
      <c r="Z722">
        <v>718.65</v>
      </c>
      <c r="AA722">
        <v>689</v>
      </c>
      <c r="AB722">
        <v>726.25</v>
      </c>
      <c r="AC722" s="2">
        <f>(Table2[[#This Row],[Close Price]]/Table2[[#This Row],[Day Low]])-1</f>
        <v>3.7114845938375218E-3</v>
      </c>
      <c r="AD722" s="2">
        <f>(Table2[[#This Row],[Day High]]/Table2[[#This Row],[Close Price]])-1</f>
        <v>2.7907625758738508E-3</v>
      </c>
      <c r="AE722" s="2">
        <f>(Table2[[#This Row],[Close Price]]/Table2[[#This Row],[Current Week Low]])-1</f>
        <v>2.8192252510760296E-2</v>
      </c>
      <c r="AF722" s="2">
        <f>(Table2[[#This Row],[Current Week High]]/Table2[[#This Row],[Close Price]])-1</f>
        <v>2.7907625758738508E-3</v>
      </c>
      <c r="AG722" s="2">
        <f>(Table2[[#This Row],[Close Price]]/Table2[[#This Row],[Current Month Low]])-1</f>
        <v>4.0130624092888256E-2</v>
      </c>
      <c r="AH722" s="2">
        <f>(Table2[[#This Row],[Current Month High]]/Table2[[#This Row],[Close Price]])-1</f>
        <v>1.3395660364194484E-2</v>
      </c>
      <c r="AI722">
        <v>19.6958068792297</v>
      </c>
      <c r="AJ722">
        <v>10.6026699591017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-0.05</v>
      </c>
      <c r="AM722" t="s">
        <v>10655</v>
      </c>
      <c r="AN722">
        <v>2.58</v>
      </c>
      <c r="AO722" t="s">
        <v>10656</v>
      </c>
      <c r="AP722">
        <v>-0.15321845586997701</v>
      </c>
      <c r="AQ722">
        <f>(Table2[[#This Row],[Sharpe Ratio]]-AVERAGE(Table2[Sharpe Ratio]))/_xlfn.STDEV.P(Table2[Sharpe Ratio])</f>
        <v>-2.5287994699627783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705</v>
      </c>
      <c r="AT722">
        <f>_xlfn.RANK.AVG(Table2[[#This Row],[6M Return vs Nifty Z-Score]],Table2[6M Return vs Nifty Z-Score])</f>
        <v>573</v>
      </c>
      <c r="AU722">
        <f>_xlfn.RANK.AVG(Table2[[#This Row],[Sharpe Ratio Z-Score]],Table2[Sharpe Ratio Z-Score])</f>
        <v>736</v>
      </c>
      <c r="AV722">
        <f>(Table2[[#This Row],[Rank 1Y]]+Table2[[#This Row],[Rank 6M]]+Table2[[#This Row],[Rank Sharpe]])/3</f>
        <v>671.33333333333337</v>
      </c>
    </row>
    <row r="723" spans="1:48" x14ac:dyDescent="0.3">
      <c r="A723" t="s">
        <v>1484</v>
      </c>
      <c r="B723" t="s">
        <v>1485</v>
      </c>
      <c r="C723" t="s">
        <v>10615</v>
      </c>
      <c r="D723" t="s">
        <v>51</v>
      </c>
      <c r="E723">
        <v>6973.9689261200001</v>
      </c>
      <c r="F723">
        <v>222.8</v>
      </c>
      <c r="G723">
        <v>-27.866400088184999</v>
      </c>
      <c r="H723">
        <f>(Table2[[#This Row],[1Y Return vs Nifty]]-AVERAGE(Table2[1Y Return vs Nifty]))/_xlfn.STDEV.P(Table2[1Y Return vs Nifty])</f>
        <v>-0.92849437276353686</v>
      </c>
      <c r="I723">
        <v>-5.7244807639981303</v>
      </c>
      <c r="J723">
        <f>(Table2[[#This Row],[1M Return vs Nifty]]-AVERAGE(Table2[1M Return vs Nifty]))/_xlfn.STDEV.P(Table2[1M Return vs Nifty])</f>
        <v>-0.71890463863399812</v>
      </c>
      <c r="K723">
        <v>-49.439097536107802</v>
      </c>
      <c r="L723">
        <f>(Table2[[#This Row],[6M Return vs Nifty]]-AVERAGE(Table2[6M Return vs Nifty]))/_xlfn.STDEV.P(Table2[6M Return vs Nifty])</f>
        <v>-1.9366874803251684</v>
      </c>
      <c r="M723">
        <v>-2.0209018357153798</v>
      </c>
      <c r="N723">
        <f>(Table2[[#This Row],[1W Return vs Nifty]]-AVERAGE(Table2[1W Return vs Nifty]))/_xlfn.STDEV.P(Table2[1W Return vs Nifty])</f>
        <v>-1.0608833556514632</v>
      </c>
      <c r="O723">
        <v>219.33</v>
      </c>
      <c r="P723">
        <v>228.90530106715099</v>
      </c>
      <c r="Q723">
        <v>261.897459052324</v>
      </c>
      <c r="R723">
        <v>40.620949791507698</v>
      </c>
      <c r="S723" s="2">
        <f>(Table2[[#This Row],[Close Price]]-Table2[[#This Row],[20D EMA]])/Table2[[#This Row],[20D EMA]]</f>
        <v>1.5820909132357629E-2</v>
      </c>
      <c r="T723" s="2">
        <f>(Table2[[#This Row],[Close Price]]-Table2[[#This Row],[50D EMA]])/Table2[[#This Row],[50D EMA]]</f>
        <v>-2.6671732977297639E-2</v>
      </c>
      <c r="U723" s="2">
        <f>(Table2[[#This Row],[Close Price]]-Table2[[#This Row],[200D EMA]])/Table2[[#This Row],[200D EMA]]</f>
        <v>-0.14928536990697866</v>
      </c>
      <c r="V723">
        <v>0.67809115421590804</v>
      </c>
      <c r="W723">
        <v>0</v>
      </c>
      <c r="X723">
        <v>0</v>
      </c>
      <c r="Y723">
        <v>208.5</v>
      </c>
      <c r="Z723">
        <v>229.66</v>
      </c>
      <c r="AA723">
        <v>208.5</v>
      </c>
      <c r="AB723">
        <v>232.76</v>
      </c>
      <c r="AC723" s="2" t="e">
        <f>(Table2[[#This Row],[Close Price]]/Table2[[#This Row],[Day Low]])-1</f>
        <v>#DIV/0!</v>
      </c>
      <c r="AD723" s="2">
        <f>(Table2[[#This Row],[Day High]]/Table2[[#This Row],[Close Price]])-1</f>
        <v>-1</v>
      </c>
      <c r="AE723" s="2">
        <f>(Table2[[#This Row],[Close Price]]/Table2[[#This Row],[Current Week Low]])-1</f>
        <v>6.8585131894484563E-2</v>
      </c>
      <c r="AF723" s="2">
        <f>(Table2[[#This Row],[Current Week High]]/Table2[[#This Row],[Close Price]])-1</f>
        <v>3.0789946140035829E-2</v>
      </c>
      <c r="AG723" s="2">
        <f>(Table2[[#This Row],[Close Price]]/Table2[[#This Row],[Current Month Low]])-1</f>
        <v>6.8585131894484563E-2</v>
      </c>
      <c r="AH723" s="2">
        <f>(Table2[[#This Row],[Current Month High]]/Table2[[#This Row],[Close Price]])-1</f>
        <v>4.4703770197486392E-2</v>
      </c>
      <c r="AI723">
        <v>112.208258527827</v>
      </c>
      <c r="AJ723">
        <v>13.6155022947475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-0.1</v>
      </c>
      <c r="AM723" t="s">
        <v>10655</v>
      </c>
      <c r="AN723">
        <v>4.66</v>
      </c>
      <c r="AO723" t="s">
        <v>10656</v>
      </c>
      <c r="AP723">
        <v>-3.3241744843050001E-2</v>
      </c>
      <c r="AQ723">
        <f>(Table2[[#This Row],[Sharpe Ratio]]-AVERAGE(Table2[Sharpe Ratio]))/_xlfn.STDEV.P(Table2[Sharpe Ratio])</f>
        <v>-1.1474504551858111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644</v>
      </c>
      <c r="AT723">
        <f>_xlfn.RANK.AVG(Table2[[#This Row],[6M Return vs Nifty Z-Score]],Table2[6M Return vs Nifty Z-Score])</f>
        <v>733</v>
      </c>
      <c r="AU723">
        <f>_xlfn.RANK.AVG(Table2[[#This Row],[Sharpe Ratio Z-Score]],Table2[Sharpe Ratio Z-Score])</f>
        <v>644</v>
      </c>
      <c r="AV723">
        <f>(Table2[[#This Row],[Rank 1Y]]+Table2[[#This Row],[Rank 6M]]+Table2[[#This Row],[Rank Sharpe]])/3</f>
        <v>673.66666666666663</v>
      </c>
    </row>
    <row r="724" spans="1:48" x14ac:dyDescent="0.3">
      <c r="A724" t="s">
        <v>2127</v>
      </c>
      <c r="B724" t="s">
        <v>2128</v>
      </c>
      <c r="C724" t="s">
        <v>10611</v>
      </c>
      <c r="D724" t="s">
        <v>54</v>
      </c>
      <c r="E724">
        <v>2867.5492691999998</v>
      </c>
      <c r="F724">
        <v>287.85000000000002</v>
      </c>
      <c r="G724">
        <v>-79.713807851268697</v>
      </c>
      <c r="H724">
        <f>(Table2[[#This Row],[1Y Return vs Nifty]]-AVERAGE(Table2[1Y Return vs Nifty]))/_xlfn.STDEV.P(Table2[1Y Return vs Nifty])</f>
        <v>-1.7369325718019586</v>
      </c>
      <c r="I724">
        <v>-35.760530515527698</v>
      </c>
      <c r="J724">
        <f>(Table2[[#This Row],[1M Return vs Nifty]]-AVERAGE(Table2[1M Return vs Nifty]))/_xlfn.STDEV.P(Table2[1M Return vs Nifty])</f>
        <v>-3.2953360431023984</v>
      </c>
      <c r="K724">
        <v>-59.910547925977099</v>
      </c>
      <c r="L724">
        <f>(Table2[[#This Row],[6M Return vs Nifty]]-AVERAGE(Table2[6M Return vs Nifty]))/_xlfn.STDEV.P(Table2[6M Return vs Nifty])</f>
        <v>-2.2917510725224344</v>
      </c>
      <c r="M724">
        <v>-4.4909055028391496</v>
      </c>
      <c r="N724">
        <f>(Table2[[#This Row],[1W Return vs Nifty]]-AVERAGE(Table2[1W Return vs Nifty]))/_xlfn.STDEV.P(Table2[1W Return vs Nifty])</f>
        <v>-1.6025617088322779</v>
      </c>
      <c r="O724">
        <v>337.55</v>
      </c>
      <c r="P724">
        <v>392.571885437959</v>
      </c>
      <c r="Q724">
        <v>472.64401141914698</v>
      </c>
      <c r="R724">
        <v>11.0226846889651</v>
      </c>
      <c r="S724" s="2">
        <f>(Table2[[#This Row],[Close Price]]-Table2[[#This Row],[20D EMA]])/Table2[[#This Row],[20D EMA]]</f>
        <v>-0.14723744630425117</v>
      </c>
      <c r="T724" s="2">
        <f>(Table2[[#This Row],[Close Price]]-Table2[[#This Row],[50D EMA]])/Table2[[#This Row],[50D EMA]]</f>
        <v>-0.26675849525273487</v>
      </c>
      <c r="U724" s="2">
        <f>(Table2[[#This Row],[Close Price]]-Table2[[#This Row],[200D EMA]])/Table2[[#This Row],[200D EMA]]</f>
        <v>-0.39097927182932013</v>
      </c>
      <c r="V724">
        <v>1.5663396912935601</v>
      </c>
      <c r="W724">
        <v>284.89999999999998</v>
      </c>
      <c r="X724">
        <v>297.55</v>
      </c>
      <c r="Y724">
        <v>282.10000000000002</v>
      </c>
      <c r="Z724">
        <v>301</v>
      </c>
      <c r="AA724">
        <v>281.2</v>
      </c>
      <c r="AB724">
        <v>450.5</v>
      </c>
      <c r="AC724" s="2">
        <f>(Table2[[#This Row],[Close Price]]/Table2[[#This Row],[Day Low]])-1</f>
        <v>1.0354510354510404E-2</v>
      </c>
      <c r="AD724" s="2">
        <f>(Table2[[#This Row],[Day High]]/Table2[[#This Row],[Close Price]])-1</f>
        <v>3.3698106652770399E-2</v>
      </c>
      <c r="AE724" s="2">
        <f>(Table2[[#This Row],[Close Price]]/Table2[[#This Row],[Current Week Low]])-1</f>
        <v>2.0382842963488024E-2</v>
      </c>
      <c r="AF724" s="2">
        <f>(Table2[[#This Row],[Current Week High]]/Table2[[#This Row],[Close Price]])-1</f>
        <v>4.5683515719993073E-2</v>
      </c>
      <c r="AG724" s="2">
        <f>(Table2[[#This Row],[Close Price]]/Table2[[#This Row],[Current Month Low]])-1</f>
        <v>2.3648648648648685E-2</v>
      </c>
      <c r="AH724" s="2">
        <f>(Table2[[#This Row],[Current Month High]]/Table2[[#This Row],[Close Price]])-1</f>
        <v>0.56505124196630185</v>
      </c>
      <c r="AI724">
        <v>134.44502344971301</v>
      </c>
      <c r="AJ724">
        <v>2.36486486486486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-0.4</v>
      </c>
      <c r="AM724" t="s">
        <v>10655</v>
      </c>
      <c r="AN724">
        <v>-33.520000000000003</v>
      </c>
      <c r="AO724" t="s">
        <v>10655</v>
      </c>
      <c r="AQ724">
        <f>(Table2[[#This Row],[Sharpe Ratio]]-AVERAGE(Table2[Sharpe Ratio]))/_xlfn.STDEV.P(Table2[Sharpe Ratio])</f>
        <v>-0.76472241492382476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737</v>
      </c>
      <c r="AT724">
        <f>_xlfn.RANK.AVG(Table2[[#This Row],[6M Return vs Nifty Z-Score]],Table2[6M Return vs Nifty Z-Score])</f>
        <v>735</v>
      </c>
      <c r="AU724">
        <f>_xlfn.RANK.AVG(Table2[[#This Row],[Sharpe Ratio Z-Score]],Table2[Sharpe Ratio Z-Score])</f>
        <v>557.5</v>
      </c>
      <c r="AV724">
        <f>(Table2[[#This Row],[Rank 1Y]]+Table2[[#This Row],[Rank 6M]]+Table2[[#This Row],[Rank Sharpe]])/3</f>
        <v>676.5</v>
      </c>
    </row>
    <row r="725" spans="1:48" x14ac:dyDescent="0.3">
      <c r="A725" t="s">
        <v>2264</v>
      </c>
      <c r="B725" t="s">
        <v>2265</v>
      </c>
      <c r="C725" t="s">
        <v>10624</v>
      </c>
      <c r="D725" t="s">
        <v>378</v>
      </c>
      <c r="E725">
        <v>2488.1075903400001</v>
      </c>
      <c r="F725">
        <v>213.55</v>
      </c>
      <c r="G725">
        <v>-28.569704728815999</v>
      </c>
      <c r="H725">
        <f>(Table2[[#This Row],[1Y Return vs Nifty]]-AVERAGE(Table2[1Y Return vs Nifty]))/_xlfn.STDEV.P(Table2[1Y Return vs Nifty])</f>
        <v>-0.93946075202101509</v>
      </c>
      <c r="I725">
        <v>0.67321204484659003</v>
      </c>
      <c r="J725">
        <f>(Table2[[#This Row],[1M Return vs Nifty]]-AVERAGE(Table2[1M Return vs Nifty]))/_xlfn.STDEV.P(Table2[1M Return vs Nifty])</f>
        <v>-0.17012353042552628</v>
      </c>
      <c r="K725">
        <v>-57.654530675704201</v>
      </c>
      <c r="L725">
        <f>(Table2[[#This Row],[6M Return vs Nifty]]-AVERAGE(Table2[6M Return vs Nifty]))/_xlfn.STDEV.P(Table2[6M Return vs Nifty])</f>
        <v>-2.2152545453827122</v>
      </c>
      <c r="M725">
        <v>1.7318619756535301</v>
      </c>
      <c r="N725">
        <f>(Table2[[#This Row],[1W Return vs Nifty]]-AVERAGE(Table2[1W Return vs Nifty]))/_xlfn.STDEV.P(Table2[1W Return vs Nifty])</f>
        <v>-0.23789230172076986</v>
      </c>
      <c r="O725">
        <v>213.07</v>
      </c>
      <c r="P725">
        <v>219.281510578618</v>
      </c>
      <c r="Q725">
        <v>254.415645338644</v>
      </c>
      <c r="R725">
        <v>61.415891078102</v>
      </c>
      <c r="S725" s="2">
        <f>(Table2[[#This Row],[Close Price]]-Table2[[#This Row],[20D EMA]])/Table2[[#This Row],[20D EMA]]</f>
        <v>2.2527807762707944E-3</v>
      </c>
      <c r="T725" s="2">
        <f>(Table2[[#This Row],[Close Price]]-Table2[[#This Row],[50D EMA]])/Table2[[#This Row],[50D EMA]]</f>
        <v>-2.6137682851117963E-2</v>
      </c>
      <c r="U725" s="2">
        <f>(Table2[[#This Row],[Close Price]]-Table2[[#This Row],[200D EMA]])/Table2[[#This Row],[200D EMA]]</f>
        <v>-0.16062552003926142</v>
      </c>
      <c r="V725">
        <v>0.55789350697199502</v>
      </c>
      <c r="W725">
        <v>213.04</v>
      </c>
      <c r="X725">
        <v>218</v>
      </c>
      <c r="Y725">
        <v>208</v>
      </c>
      <c r="Z725">
        <v>220.49</v>
      </c>
      <c r="AA725">
        <v>205.6</v>
      </c>
      <c r="AB725">
        <v>228.44</v>
      </c>
      <c r="AC725" s="2">
        <f>(Table2[[#This Row],[Close Price]]/Table2[[#This Row],[Day Low]])-1</f>
        <v>2.393916635373694E-3</v>
      </c>
      <c r="AD725" s="2">
        <f>(Table2[[#This Row],[Day High]]/Table2[[#This Row],[Close Price]])-1</f>
        <v>2.0838211191758216E-2</v>
      </c>
      <c r="AE725" s="2">
        <f>(Table2[[#This Row],[Close Price]]/Table2[[#This Row],[Current Week Low]])-1</f>
        <v>2.6682692307692379E-2</v>
      </c>
      <c r="AF725" s="2">
        <f>(Table2[[#This Row],[Current Week High]]/Table2[[#This Row],[Close Price]])-1</f>
        <v>3.24982439709669E-2</v>
      </c>
      <c r="AG725" s="2">
        <f>(Table2[[#This Row],[Close Price]]/Table2[[#This Row],[Current Month Low]])-1</f>
        <v>3.8667315175097361E-2</v>
      </c>
      <c r="AH725" s="2">
        <f>(Table2[[#This Row],[Current Month High]]/Table2[[#This Row],[Close Price]])-1</f>
        <v>6.9726059470849755E-2</v>
      </c>
      <c r="AI725">
        <v>102.177476000936</v>
      </c>
      <c r="AJ725">
        <v>11.514360313315899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-0.04</v>
      </c>
      <c r="AM725" t="s">
        <v>10655</v>
      </c>
      <c r="AN725">
        <v>0.99</v>
      </c>
      <c r="AO725" t="s">
        <v>10656</v>
      </c>
      <c r="AP725">
        <v>-3.9910700217017002E-2</v>
      </c>
      <c r="AQ725">
        <f>(Table2[[#This Row],[Sharpe Ratio]]-AVERAGE(Table2[Sharpe Ratio]))/_xlfn.STDEV.P(Table2[Sharpe Ratio])</f>
        <v>-1.224233314597196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649</v>
      </c>
      <c r="AT725">
        <f>_xlfn.RANK.AVG(Table2[[#This Row],[6M Return vs Nifty Z-Score]],Table2[6M Return vs Nifty Z-Score])</f>
        <v>734</v>
      </c>
      <c r="AU725">
        <f>_xlfn.RANK.AVG(Table2[[#This Row],[Sharpe Ratio Z-Score]],Table2[Sharpe Ratio Z-Score])</f>
        <v>653</v>
      </c>
      <c r="AV725">
        <f>(Table2[[#This Row],[Rank 1Y]]+Table2[[#This Row],[Rank 6M]]+Table2[[#This Row],[Rank Sharpe]])/3</f>
        <v>678.66666666666663</v>
      </c>
    </row>
    <row r="726" spans="1:48" x14ac:dyDescent="0.3">
      <c r="A726" t="s">
        <v>578</v>
      </c>
      <c r="B726" t="s">
        <v>579</v>
      </c>
      <c r="C726" t="s">
        <v>6589</v>
      </c>
      <c r="D726" t="s">
        <v>80</v>
      </c>
      <c r="E726">
        <v>33747.320362259998</v>
      </c>
      <c r="F726">
        <v>1804.05</v>
      </c>
      <c r="G726">
        <v>-37.018163662509899</v>
      </c>
      <c r="H726">
        <f>(Table2[[#This Row],[1Y Return vs Nifty]]-AVERAGE(Table2[1Y Return vs Nifty]))/_xlfn.STDEV.P(Table2[1Y Return vs Nifty])</f>
        <v>-1.0711945689982389</v>
      </c>
      <c r="I726">
        <v>-0.54246310629874295</v>
      </c>
      <c r="J726">
        <f>(Table2[[#This Row],[1M Return vs Nifty]]-AVERAGE(Table2[1M Return vs Nifty]))/_xlfn.STDEV.P(Table2[1M Return vs Nifty])</f>
        <v>-0.27440167828294232</v>
      </c>
      <c r="K726">
        <v>-25.4214869914654</v>
      </c>
      <c r="L726">
        <f>(Table2[[#This Row],[6M Return vs Nifty]]-AVERAGE(Table2[6M Return vs Nifty]))/_xlfn.STDEV.P(Table2[6M Return vs Nifty])</f>
        <v>-1.1223037265496696</v>
      </c>
      <c r="M726">
        <v>2.3926421953283601</v>
      </c>
      <c r="N726">
        <f>(Table2[[#This Row],[1W Return vs Nifty]]-AVERAGE(Table2[1W Return vs Nifty]))/_xlfn.STDEV.P(Table2[1W Return vs Nifty])</f>
        <v>-9.2981447549967788E-2</v>
      </c>
      <c r="O726">
        <v>1780.33</v>
      </c>
      <c r="P726">
        <v>1807.44990085891</v>
      </c>
      <c r="Q726">
        <v>1927.97613570715</v>
      </c>
      <c r="R726">
        <v>61.3972867236265</v>
      </c>
      <c r="S726" s="2">
        <f>(Table2[[#This Row],[Close Price]]-Table2[[#This Row],[20D EMA]])/Table2[[#This Row],[20D EMA]]</f>
        <v>1.332337263316353E-2</v>
      </c>
      <c r="T726" s="2">
        <f>(Table2[[#This Row],[Close Price]]-Table2[[#This Row],[50D EMA]])/Table2[[#This Row],[50D EMA]]</f>
        <v>-1.8810484635255647E-3</v>
      </c>
      <c r="U726" s="2">
        <f>(Table2[[#This Row],[Close Price]]-Table2[[#This Row],[200D EMA]])/Table2[[#This Row],[200D EMA]]</f>
        <v>-6.427783695657413E-2</v>
      </c>
      <c r="V726">
        <v>0.81673329910180703</v>
      </c>
      <c r="W726">
        <v>1778.25</v>
      </c>
      <c r="X726">
        <v>1809</v>
      </c>
      <c r="Y726">
        <v>1751.7</v>
      </c>
      <c r="Z726">
        <v>1809</v>
      </c>
      <c r="AA726">
        <v>1705.45</v>
      </c>
      <c r="AB726">
        <v>1866</v>
      </c>
      <c r="AC726" s="2">
        <f>(Table2[[#This Row],[Close Price]]/Table2[[#This Row],[Day Low]])-1</f>
        <v>1.4508646140868775E-2</v>
      </c>
      <c r="AD726" s="2">
        <f>(Table2[[#This Row],[Day High]]/Table2[[#This Row],[Close Price]])-1</f>
        <v>2.7438263906212068E-3</v>
      </c>
      <c r="AE726" s="2">
        <f>(Table2[[#This Row],[Close Price]]/Table2[[#This Row],[Current Week Low]])-1</f>
        <v>2.9885254324370614E-2</v>
      </c>
      <c r="AF726" s="2">
        <f>(Table2[[#This Row],[Current Week High]]/Table2[[#This Row],[Close Price]])-1</f>
        <v>2.7438263906212068E-3</v>
      </c>
      <c r="AG726" s="2">
        <f>(Table2[[#This Row],[Close Price]]/Table2[[#This Row],[Current Month Low]])-1</f>
        <v>5.7814653024128582E-2</v>
      </c>
      <c r="AH726" s="2">
        <f>(Table2[[#This Row],[Current Month High]]/Table2[[#This Row],[Close Price]])-1</f>
        <v>3.4339403009894465E-2</v>
      </c>
      <c r="AI726">
        <v>34.735733488539601</v>
      </c>
      <c r="AJ726">
        <v>9.2436720358483697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-0.06</v>
      </c>
      <c r="AM726" t="s">
        <v>10655</v>
      </c>
      <c r="AN726">
        <v>4.24</v>
      </c>
      <c r="AO726" t="s">
        <v>10656</v>
      </c>
      <c r="AP726">
        <v>-5.3881755801864002E-2</v>
      </c>
      <c r="AQ726">
        <f>(Table2[[#This Row],[Sharpe Ratio]]-AVERAGE(Table2[Sharpe Ratio]))/_xlfn.STDEV.P(Table2[Sharpe Ratio])</f>
        <v>-1.3850887314721536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685</v>
      </c>
      <c r="AT726">
        <f>_xlfn.RANK.AVG(Table2[[#This Row],[6M Return vs Nifty Z-Score]],Table2[6M Return vs Nifty Z-Score])</f>
        <v>681</v>
      </c>
      <c r="AU726">
        <f>_xlfn.RANK.AVG(Table2[[#This Row],[Sharpe Ratio Z-Score]],Table2[Sharpe Ratio Z-Score])</f>
        <v>675</v>
      </c>
      <c r="AV726">
        <f>(Table2[[#This Row],[Rank 1Y]]+Table2[[#This Row],[Rank 6M]]+Table2[[#This Row],[Rank Sharpe]])/3</f>
        <v>680.33333333333337</v>
      </c>
    </row>
    <row r="727" spans="1:48" x14ac:dyDescent="0.3">
      <c r="A727" t="s">
        <v>1302</v>
      </c>
      <c r="B727" t="s">
        <v>1303</v>
      </c>
      <c r="C727" t="s">
        <v>10624</v>
      </c>
      <c r="D727" t="s">
        <v>571</v>
      </c>
      <c r="E727">
        <v>8794.46346816</v>
      </c>
      <c r="F727">
        <v>781.35</v>
      </c>
      <c r="G727">
        <v>-50.684536772522399</v>
      </c>
      <c r="H727">
        <f>(Table2[[#This Row],[1Y Return vs Nifty]]-AVERAGE(Table2[1Y Return vs Nifty]))/_xlfn.STDEV.P(Table2[1Y Return vs Nifty])</f>
        <v>-1.2842894669135074</v>
      </c>
      <c r="I727">
        <v>-0.95405462105543304</v>
      </c>
      <c r="J727">
        <f>(Table2[[#This Row],[1M Return vs Nifty]]-AVERAGE(Table2[1M Return vs Nifty]))/_xlfn.STDEV.P(Table2[1M Return vs Nifty])</f>
        <v>-0.30970716329858933</v>
      </c>
      <c r="K727">
        <v>-28.669493901742602</v>
      </c>
      <c r="L727">
        <f>(Table2[[#This Row],[6M Return vs Nifty]]-AVERAGE(Table2[6M Return vs Nifty]))/_xlfn.STDEV.P(Table2[6M Return vs Nifty])</f>
        <v>-1.2324364166840074</v>
      </c>
      <c r="M727">
        <v>1.3405095947011501</v>
      </c>
      <c r="N727">
        <f>(Table2[[#This Row],[1W Return vs Nifty]]-AVERAGE(Table2[1W Return vs Nifty]))/_xlfn.STDEV.P(Table2[1W Return vs Nifty])</f>
        <v>-0.32371691649736545</v>
      </c>
      <c r="O727">
        <v>788.58</v>
      </c>
      <c r="P727">
        <v>786.98622534722006</v>
      </c>
      <c r="Q727">
        <v>845.04993290113498</v>
      </c>
      <c r="R727">
        <v>61.637102603517199</v>
      </c>
      <c r="S727" s="2">
        <f>(Table2[[#This Row],[Close Price]]-Table2[[#This Row],[20D EMA]])/Table2[[#This Row],[20D EMA]]</f>
        <v>-9.1683786045804079E-3</v>
      </c>
      <c r="T727" s="2">
        <f>(Table2[[#This Row],[Close Price]]-Table2[[#This Row],[50D EMA]])/Table2[[#This Row],[50D EMA]]</f>
        <v>-7.1617839876845606E-3</v>
      </c>
      <c r="U727" s="2">
        <f>(Table2[[#This Row],[Close Price]]-Table2[[#This Row],[200D EMA]])/Table2[[#This Row],[200D EMA]]</f>
        <v>-7.5380081603517987E-2</v>
      </c>
      <c r="V727">
        <v>0.72009082450464101</v>
      </c>
      <c r="W727">
        <v>775.05</v>
      </c>
      <c r="X727">
        <v>800.45</v>
      </c>
      <c r="Y727">
        <v>775.05</v>
      </c>
      <c r="Z727">
        <v>809.95</v>
      </c>
      <c r="AA727">
        <v>733.35</v>
      </c>
      <c r="AB727">
        <v>819.9</v>
      </c>
      <c r="AC727" s="2">
        <f>(Table2[[#This Row],[Close Price]]/Table2[[#This Row],[Day Low]])-1</f>
        <v>8.1285078382040687E-3</v>
      </c>
      <c r="AD727" s="2">
        <f>(Table2[[#This Row],[Day High]]/Table2[[#This Row],[Close Price]])-1</f>
        <v>2.4444871056504835E-2</v>
      </c>
      <c r="AE727" s="2">
        <f>(Table2[[#This Row],[Close Price]]/Table2[[#This Row],[Current Week Low]])-1</f>
        <v>8.1285078382040687E-3</v>
      </c>
      <c r="AF727" s="2">
        <f>(Table2[[#This Row],[Current Week High]]/Table2[[#This Row],[Close Price]])-1</f>
        <v>3.6603314775708773E-2</v>
      </c>
      <c r="AG727" s="2">
        <f>(Table2[[#This Row],[Close Price]]/Table2[[#This Row],[Current Month Low]])-1</f>
        <v>6.5453057885048072E-2</v>
      </c>
      <c r="AH727" s="2">
        <f>(Table2[[#This Row],[Current Month High]]/Table2[[#This Row],[Close Price]])-1</f>
        <v>4.9337684776348478E-2</v>
      </c>
      <c r="AI727">
        <v>41.588276700582298</v>
      </c>
      <c r="AJ727">
        <v>8.4605774569683501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-0.06</v>
      </c>
      <c r="AM727" t="s">
        <v>10655</v>
      </c>
      <c r="AN727">
        <v>0.2</v>
      </c>
      <c r="AO727" t="s">
        <v>10656</v>
      </c>
      <c r="AP727">
        <v>-2.4906116541108001E-2</v>
      </c>
      <c r="AQ727">
        <f>(Table2[[#This Row],[Sharpe Ratio]]-AVERAGE(Table2[Sharpe Ratio]))/_xlfn.STDEV.P(Table2[Sharpe Ratio])</f>
        <v>-1.0514783965764505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719</v>
      </c>
      <c r="AT727">
        <f>_xlfn.RANK.AVG(Table2[[#This Row],[6M Return vs Nifty Z-Score]],Table2[6M Return vs Nifty Z-Score])</f>
        <v>698</v>
      </c>
      <c r="AU727">
        <f>_xlfn.RANK.AVG(Table2[[#This Row],[Sharpe Ratio Z-Score]],Table2[Sharpe Ratio Z-Score])</f>
        <v>624</v>
      </c>
      <c r="AV727">
        <f>(Table2[[#This Row],[Rank 1Y]]+Table2[[#This Row],[Rank 6M]]+Table2[[#This Row],[Rank Sharpe]])/3</f>
        <v>680.33333333333337</v>
      </c>
    </row>
    <row r="728" spans="1:48" x14ac:dyDescent="0.3">
      <c r="A728" t="s">
        <v>1094</v>
      </c>
      <c r="B728" t="s">
        <v>1095</v>
      </c>
      <c r="C728" t="s">
        <v>10610</v>
      </c>
      <c r="D728" t="s">
        <v>21</v>
      </c>
      <c r="E728">
        <v>11916.24869952</v>
      </c>
      <c r="F728">
        <v>789.75</v>
      </c>
      <c r="G728">
        <v>-41.546300088874901</v>
      </c>
      <c r="H728">
        <f>(Table2[[#This Row],[1Y Return vs Nifty]]-AVERAGE(Table2[1Y Return vs Nifty]))/_xlfn.STDEV.P(Table2[1Y Return vs Nifty])</f>
        <v>-1.1418001906767308</v>
      </c>
      <c r="I728">
        <v>-3.03532143547995</v>
      </c>
      <c r="J728">
        <f>(Table2[[#This Row],[1M Return vs Nifty]]-AVERAGE(Table2[1M Return vs Nifty]))/_xlfn.STDEV.P(Table2[1M Return vs Nifty])</f>
        <v>-0.48823400774450926</v>
      </c>
      <c r="K728">
        <v>-18.692495566259598</v>
      </c>
      <c r="L728">
        <f>(Table2[[#This Row],[6M Return vs Nifty]]-AVERAGE(Table2[6M Return vs Nifty]))/_xlfn.STDEV.P(Table2[6M Return vs Nifty])</f>
        <v>-0.89413859389434558</v>
      </c>
      <c r="M728">
        <v>2.7700488186985299</v>
      </c>
      <c r="N728">
        <f>(Table2[[#This Row],[1W Return vs Nifty]]-AVERAGE(Table2[1W Return vs Nifty]))/_xlfn.STDEV.P(Table2[1W Return vs Nifty])</f>
        <v>-1.021517438700506E-2</v>
      </c>
      <c r="O728">
        <v>789.55</v>
      </c>
      <c r="P728">
        <v>805.13620529577497</v>
      </c>
      <c r="Q728">
        <v>834.31994488566602</v>
      </c>
      <c r="R728">
        <v>60.233514497385997</v>
      </c>
      <c r="S728" s="2">
        <f>(Table2[[#This Row],[Close Price]]-Table2[[#This Row],[20D EMA]])/Table2[[#This Row],[20D EMA]]</f>
        <v>2.5330884681153251E-4</v>
      </c>
      <c r="T728" s="2">
        <f>(Table2[[#This Row],[Close Price]]-Table2[[#This Row],[50D EMA]])/Table2[[#This Row],[50D EMA]]</f>
        <v>-1.9110065097771491E-2</v>
      </c>
      <c r="U728" s="2">
        <f>(Table2[[#This Row],[Close Price]]-Table2[[#This Row],[200D EMA]])/Table2[[#This Row],[200D EMA]]</f>
        <v>-5.3420687302128227E-2</v>
      </c>
      <c r="V728">
        <v>0.48943578950821398</v>
      </c>
      <c r="W728">
        <v>787.75</v>
      </c>
      <c r="X728">
        <v>801</v>
      </c>
      <c r="Y728">
        <v>764.65</v>
      </c>
      <c r="Z728">
        <v>806.9</v>
      </c>
      <c r="AA728">
        <v>749.1</v>
      </c>
      <c r="AB728">
        <v>823.7</v>
      </c>
      <c r="AC728" s="2">
        <f>(Table2[[#This Row],[Close Price]]/Table2[[#This Row],[Day Low]])-1</f>
        <v>2.5388765471279218E-3</v>
      </c>
      <c r="AD728" s="2">
        <f>(Table2[[#This Row],[Day High]]/Table2[[#This Row],[Close Price]])-1</f>
        <v>1.4245014245014342E-2</v>
      </c>
      <c r="AE728" s="2">
        <f>(Table2[[#This Row],[Close Price]]/Table2[[#This Row],[Current Week Low]])-1</f>
        <v>3.2825475707840113E-2</v>
      </c>
      <c r="AF728" s="2">
        <f>(Table2[[#This Row],[Current Week High]]/Table2[[#This Row],[Close Price]])-1</f>
        <v>2.1715732826843803E-2</v>
      </c>
      <c r="AG728" s="2">
        <f>(Table2[[#This Row],[Close Price]]/Table2[[#This Row],[Current Month Low]])-1</f>
        <v>5.4265118141770152E-2</v>
      </c>
      <c r="AH728" s="2">
        <f>(Table2[[#This Row],[Current Month High]]/Table2[[#This Row],[Close Price]])-1</f>
        <v>4.2988287432731864E-2</v>
      </c>
      <c r="AI728">
        <v>22.8236783792339</v>
      </c>
      <c r="AJ728">
        <v>6.5789473684210602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-0.19</v>
      </c>
      <c r="AM728" t="s">
        <v>10655</v>
      </c>
      <c r="AN728">
        <v>1.59</v>
      </c>
      <c r="AO728" t="s">
        <v>10656</v>
      </c>
      <c r="AP728">
        <v>-0.15205972412729701</v>
      </c>
      <c r="AQ728">
        <f>(Table2[[#This Row],[Sharpe Ratio]]-AVERAGE(Table2[Sharpe Ratio]))/_xlfn.STDEV.P(Table2[Sharpe Ratio])</f>
        <v>-2.5154584395457786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701</v>
      </c>
      <c r="AT728">
        <f>_xlfn.RANK.AVG(Table2[[#This Row],[6M Return vs Nifty Z-Score]],Table2[6M Return vs Nifty Z-Score])</f>
        <v>614</v>
      </c>
      <c r="AU728">
        <f>_xlfn.RANK.AVG(Table2[[#This Row],[Sharpe Ratio Z-Score]],Table2[Sharpe Ratio Z-Score])</f>
        <v>735</v>
      </c>
      <c r="AV728">
        <f>(Table2[[#This Row],[Rank 1Y]]+Table2[[#This Row],[Rank 6M]]+Table2[[#This Row],[Rank Sharpe]])/3</f>
        <v>683.33333333333337</v>
      </c>
    </row>
    <row r="729" spans="1:48" x14ac:dyDescent="0.3">
      <c r="A729" t="s">
        <v>1972</v>
      </c>
      <c r="B729" t="s">
        <v>1973</v>
      </c>
      <c r="C729" t="s">
        <v>10619</v>
      </c>
      <c r="D729" t="s">
        <v>1449</v>
      </c>
      <c r="E729">
        <v>3449.9628137479999</v>
      </c>
      <c r="F729">
        <v>128.91</v>
      </c>
      <c r="G729">
        <v>-56.561688378737998</v>
      </c>
      <c r="H729">
        <f>(Table2[[#This Row],[1Y Return vs Nifty]]-AVERAGE(Table2[1Y Return vs Nifty]))/_xlfn.STDEV.P(Table2[1Y Return vs Nifty])</f>
        <v>-1.3759298027566373</v>
      </c>
      <c r="I729">
        <v>-6.93436169879649</v>
      </c>
      <c r="J729">
        <f>(Table2[[#This Row],[1M Return vs Nifty]]-AVERAGE(Table2[1M Return vs Nifty]))/_xlfn.STDEV.P(Table2[1M Return vs Nifty])</f>
        <v>-0.82268577036964985</v>
      </c>
      <c r="K729">
        <v>-23.878850124087901</v>
      </c>
      <c r="L729">
        <f>(Table2[[#This Row],[6M Return vs Nifty]]-AVERAGE(Table2[6M Return vs Nifty]))/_xlfn.STDEV.P(Table2[6M Return vs Nifty])</f>
        <v>-1.0699963414985116</v>
      </c>
      <c r="M729">
        <v>-8.2256392120317601E-2</v>
      </c>
      <c r="N729">
        <f>(Table2[[#This Row],[1W Return vs Nifty]]-AVERAGE(Table2[1W Return vs Nifty]))/_xlfn.STDEV.P(Table2[1W Return vs Nifty])</f>
        <v>-0.63573326973645206</v>
      </c>
      <c r="O729">
        <v>129.69999999999999</v>
      </c>
      <c r="P729">
        <v>130.50249729754299</v>
      </c>
      <c r="Q729">
        <v>138.53784672818199</v>
      </c>
      <c r="R729">
        <v>49.457600334941198</v>
      </c>
      <c r="S729" s="2">
        <f>(Table2[[#This Row],[Close Price]]-Table2[[#This Row],[20D EMA]])/Table2[[#This Row],[20D EMA]]</f>
        <v>-6.090979182729315E-3</v>
      </c>
      <c r="T729" s="2">
        <f>(Table2[[#This Row],[Close Price]]-Table2[[#This Row],[50D EMA]])/Table2[[#This Row],[50D EMA]]</f>
        <v>-1.2202810907994582E-2</v>
      </c>
      <c r="U729" s="2">
        <f>(Table2[[#This Row],[Close Price]]-Table2[[#This Row],[200D EMA]])/Table2[[#This Row],[200D EMA]]</f>
        <v>-6.9496148204701763E-2</v>
      </c>
      <c r="V729">
        <v>0.42806977790989398</v>
      </c>
      <c r="W729">
        <v>126.55</v>
      </c>
      <c r="X729">
        <v>130.9</v>
      </c>
      <c r="Y729">
        <v>125.6</v>
      </c>
      <c r="Z729">
        <v>133.15</v>
      </c>
      <c r="AA729">
        <v>123.1</v>
      </c>
      <c r="AB729">
        <v>136.69999999999999</v>
      </c>
      <c r="AC729" s="2">
        <f>(Table2[[#This Row],[Close Price]]/Table2[[#This Row],[Day Low]])-1</f>
        <v>1.8648755432635333E-2</v>
      </c>
      <c r="AD729" s="2">
        <f>(Table2[[#This Row],[Day High]]/Table2[[#This Row],[Close Price]])-1</f>
        <v>1.5437126677527058E-2</v>
      </c>
      <c r="AE729" s="2">
        <f>(Table2[[#This Row],[Close Price]]/Table2[[#This Row],[Current Week Low]])-1</f>
        <v>2.6353503184713301E-2</v>
      </c>
      <c r="AF729" s="2">
        <f>(Table2[[#This Row],[Current Week High]]/Table2[[#This Row],[Close Price]])-1</f>
        <v>3.2891164378248572E-2</v>
      </c>
      <c r="AG729" s="2">
        <f>(Table2[[#This Row],[Close Price]]/Table2[[#This Row],[Current Month Low]])-1</f>
        <v>4.7197400487408725E-2</v>
      </c>
      <c r="AH729" s="2">
        <f>(Table2[[#This Row],[Current Month High]]/Table2[[#This Row],[Close Price]])-1</f>
        <v>6.0429757194942146E-2</v>
      </c>
      <c r="AI729">
        <v>48.010239702117701</v>
      </c>
      <c r="AJ729">
        <v>23.417903303015699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0.02</v>
      </c>
      <c r="AM729" t="s">
        <v>10656</v>
      </c>
      <c r="AN729">
        <v>2.96</v>
      </c>
      <c r="AO729" t="s">
        <v>10656</v>
      </c>
      <c r="AP729">
        <v>-4.4687275215323001E-2</v>
      </c>
      <c r="AQ729">
        <f>(Table2[[#This Row],[Sharpe Ratio]]-AVERAGE(Table2[Sharpe Ratio]))/_xlfn.STDEV.P(Table2[Sharpe Ratio])</f>
        <v>-1.2792282974688087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730</v>
      </c>
      <c r="AT729">
        <f>_xlfn.RANK.AVG(Table2[[#This Row],[6M Return vs Nifty Z-Score]],Table2[6M Return vs Nifty Z-Score])</f>
        <v>667</v>
      </c>
      <c r="AU729">
        <f>_xlfn.RANK.AVG(Table2[[#This Row],[Sharpe Ratio Z-Score]],Table2[Sharpe Ratio Z-Score])</f>
        <v>660</v>
      </c>
      <c r="AV729">
        <f>(Table2[[#This Row],[Rank 1Y]]+Table2[[#This Row],[Rank 6M]]+Table2[[#This Row],[Rank Sharpe]])/3</f>
        <v>685.66666666666663</v>
      </c>
    </row>
    <row r="730" spans="1:48" x14ac:dyDescent="0.3">
      <c r="A730" t="s">
        <v>1037</v>
      </c>
      <c r="B730" t="s">
        <v>1038</v>
      </c>
      <c r="C730" t="s">
        <v>10627</v>
      </c>
      <c r="D730" t="s">
        <v>612</v>
      </c>
      <c r="E730">
        <v>13393.482792479999</v>
      </c>
      <c r="F730">
        <v>136.63999999999999</v>
      </c>
      <c r="G730">
        <v>-77.778012331722906</v>
      </c>
      <c r="H730">
        <f>(Table2[[#This Row],[1Y Return vs Nifty]]-AVERAGE(Table2[1Y Return vs Nifty]))/_xlfn.STDEV.P(Table2[1Y Return vs Nifty])</f>
        <v>-1.706748400383411</v>
      </c>
      <c r="I730">
        <v>1.6008827675411199</v>
      </c>
      <c r="J730">
        <f>(Table2[[#This Row],[1M Return vs Nifty]]-AVERAGE(Table2[1M Return vs Nifty]))/_xlfn.STDEV.P(Table2[1M Return vs Nifty])</f>
        <v>-9.054981807893614E-2</v>
      </c>
      <c r="K730">
        <v>-32.9743150099806</v>
      </c>
      <c r="L730">
        <f>(Table2[[#This Row],[6M Return vs Nifty]]-AVERAGE(Table2[6M Return vs Nifty]))/_xlfn.STDEV.P(Table2[6M Return vs Nifty])</f>
        <v>-1.3784033257128032</v>
      </c>
      <c r="M730">
        <v>1.95649965681293</v>
      </c>
      <c r="N730">
        <f>(Table2[[#This Row],[1W Return vs Nifty]]-AVERAGE(Table2[1W Return vs Nifty]))/_xlfn.STDEV.P(Table2[1W Return vs Nifty])</f>
        <v>-0.18862866263699704</v>
      </c>
      <c r="O730">
        <v>138.61000000000001</v>
      </c>
      <c r="P730">
        <v>143.03599734586999</v>
      </c>
      <c r="Q730">
        <v>172.019111798968</v>
      </c>
      <c r="R730">
        <v>57.735080384517197</v>
      </c>
      <c r="S730" s="2">
        <f>(Table2[[#This Row],[Close Price]]-Table2[[#This Row],[20D EMA]])/Table2[[#This Row],[20D EMA]]</f>
        <v>-1.421253877786615E-2</v>
      </c>
      <c r="T730" s="2">
        <f>(Table2[[#This Row],[Close Price]]-Table2[[#This Row],[50D EMA]])/Table2[[#This Row],[50D EMA]]</f>
        <v>-4.4715997822590621E-2</v>
      </c>
      <c r="U730" s="2">
        <f>(Table2[[#This Row],[Close Price]]-Table2[[#This Row],[200D EMA]])/Table2[[#This Row],[200D EMA]]</f>
        <v>-0.20566965745244747</v>
      </c>
      <c r="V730">
        <v>0.43168524171086797</v>
      </c>
      <c r="W730">
        <v>135.5</v>
      </c>
      <c r="X730">
        <v>139.97</v>
      </c>
      <c r="Y730">
        <v>134.4</v>
      </c>
      <c r="Z730">
        <v>142.69999999999999</v>
      </c>
      <c r="AA730">
        <v>133.41</v>
      </c>
      <c r="AB730">
        <v>150.19999999999999</v>
      </c>
      <c r="AC730" s="2">
        <f>(Table2[[#This Row],[Close Price]]/Table2[[#This Row],[Day Low]])-1</f>
        <v>8.4132841328412589E-3</v>
      </c>
      <c r="AD730" s="2">
        <f>(Table2[[#This Row],[Day High]]/Table2[[#This Row],[Close Price]])-1</f>
        <v>2.437060889929743E-2</v>
      </c>
      <c r="AE730" s="2">
        <f>(Table2[[#This Row],[Close Price]]/Table2[[#This Row],[Current Week Low]])-1</f>
        <v>1.6666666666666607E-2</v>
      </c>
      <c r="AF730" s="2">
        <f>(Table2[[#This Row],[Current Week High]]/Table2[[#This Row],[Close Price]])-1</f>
        <v>4.4350117096018771E-2</v>
      </c>
      <c r="AG730" s="2">
        <f>(Table2[[#This Row],[Close Price]]/Table2[[#This Row],[Current Month Low]])-1</f>
        <v>2.4211078629787774E-2</v>
      </c>
      <c r="AH730" s="2">
        <f>(Table2[[#This Row],[Current Month High]]/Table2[[#This Row],[Close Price]])-1</f>
        <v>9.9238875878220112E-2</v>
      </c>
      <c r="AI730">
        <v>119.335480093676</v>
      </c>
      <c r="AJ730">
        <v>8.8764940239043799</v>
      </c>
      <c r="AK730" t="str">
        <f>IF(AND(Table2[[#This Row],[20D EMA]]&gt;Table2[[#This Row],[50D EMA]],Table2[[#This Row],[50D EMA]]&gt;Table2[[#This Row],[200D EMA]]),"Uptrend","Downtrend/NoTrend")</f>
        <v>Downtrend/NoTrend</v>
      </c>
      <c r="AL730">
        <v>-0.14000000000000001</v>
      </c>
      <c r="AM730" t="s">
        <v>10655</v>
      </c>
      <c r="AN730">
        <v>1.74</v>
      </c>
      <c r="AO730" t="s">
        <v>10656</v>
      </c>
      <c r="AP730">
        <v>-2.2023442152456E-2</v>
      </c>
      <c r="AQ730">
        <f>(Table2[[#This Row],[Sharpe Ratio]]-AVERAGE(Table2[Sharpe Ratio]))/_xlfn.STDEV.P(Table2[Sharpe Ratio])</f>
        <v>-1.0182887934226055</v>
      </c>
      <c r="AR7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0">
        <f>_xlfn.RANK.AVG(Table2[[#This Row],[1Y Return vs Nifty Z-Score]],Table2[1Y Return vs Nifty Z-Score])</f>
        <v>736</v>
      </c>
      <c r="AT730">
        <f>_xlfn.RANK.AVG(Table2[[#This Row],[6M Return vs Nifty Z-Score]],Table2[6M Return vs Nifty Z-Score])</f>
        <v>710</v>
      </c>
      <c r="AU730">
        <f>_xlfn.RANK.AVG(Table2[[#This Row],[Sharpe Ratio Z-Score]],Table2[Sharpe Ratio Z-Score])</f>
        <v>615</v>
      </c>
      <c r="AV730">
        <f>(Table2[[#This Row],[Rank 1Y]]+Table2[[#This Row],[Rank 6M]]+Table2[[#This Row],[Rank Sharpe]])/3</f>
        <v>687</v>
      </c>
    </row>
    <row r="731" spans="1:48" x14ac:dyDescent="0.3">
      <c r="A731" t="s">
        <v>1774</v>
      </c>
      <c r="B731" t="s">
        <v>1775</v>
      </c>
      <c r="C731" t="s">
        <v>10611</v>
      </c>
      <c r="D731" t="s">
        <v>54</v>
      </c>
      <c r="E731">
        <v>4422.7015566</v>
      </c>
      <c r="F731">
        <v>615</v>
      </c>
      <c r="G731">
        <v>-52.614493697252897</v>
      </c>
      <c r="H731">
        <f>(Table2[[#This Row],[1Y Return vs Nifty]]-AVERAGE(Table2[1Y Return vs Nifty]))/_xlfn.STDEV.P(Table2[1Y Return vs Nifty])</f>
        <v>-1.3143825991985465</v>
      </c>
      <c r="I731">
        <v>-13.978811828403</v>
      </c>
      <c r="J731">
        <f>(Table2[[#This Row],[1M Return vs Nifty]]-AVERAGE(Table2[1M Return vs Nifty]))/_xlfn.STDEV.P(Table2[1M Return vs Nifty])</f>
        <v>-1.4269444092808952</v>
      </c>
      <c r="K731">
        <v>-47.9553802601095</v>
      </c>
      <c r="L731">
        <f>(Table2[[#This Row],[6M Return vs Nifty]]-AVERAGE(Table2[6M Return vs Nifty]))/_xlfn.STDEV.P(Table2[6M Return vs Nifty])</f>
        <v>-1.8863779275691555</v>
      </c>
      <c r="M731">
        <v>2.9022432635486499</v>
      </c>
      <c r="N731">
        <f>(Table2[[#This Row],[1W Return vs Nifty]]-AVERAGE(Table2[1W Return vs Nifty]))/_xlfn.STDEV.P(Table2[1W Return vs Nifty])</f>
        <v>1.8775417869665009E-2</v>
      </c>
      <c r="O731">
        <v>629.34</v>
      </c>
      <c r="P731">
        <v>681.00786178638202</v>
      </c>
      <c r="Q731">
        <v>790.24304046351699</v>
      </c>
      <c r="R731">
        <v>51.2034917573909</v>
      </c>
      <c r="S731" s="2">
        <f>(Table2[[#This Row],[Close Price]]-Table2[[#This Row],[20D EMA]])/Table2[[#This Row],[20D EMA]]</f>
        <v>-2.2785775574411339E-2</v>
      </c>
      <c r="T731" s="2">
        <f>(Table2[[#This Row],[Close Price]]-Table2[[#This Row],[50D EMA]])/Table2[[#This Row],[50D EMA]]</f>
        <v>-9.692672506486763E-2</v>
      </c>
      <c r="U731" s="2">
        <f>(Table2[[#This Row],[Close Price]]-Table2[[#This Row],[200D EMA]])/Table2[[#This Row],[200D EMA]]</f>
        <v>-0.22175841037553232</v>
      </c>
      <c r="V731">
        <v>0.94963576761193202</v>
      </c>
      <c r="W731">
        <v>613.20000000000005</v>
      </c>
      <c r="X731">
        <v>629.9</v>
      </c>
      <c r="Y731">
        <v>592</v>
      </c>
      <c r="Z731">
        <v>638</v>
      </c>
      <c r="AA731">
        <v>586.35</v>
      </c>
      <c r="AB731">
        <v>683.95</v>
      </c>
      <c r="AC731" s="2">
        <f>(Table2[[#This Row],[Close Price]]/Table2[[#This Row],[Day Low]])-1</f>
        <v>2.9354207436398383E-3</v>
      </c>
      <c r="AD731" s="2">
        <f>(Table2[[#This Row],[Day High]]/Table2[[#This Row],[Close Price]])-1</f>
        <v>2.4227642276422712E-2</v>
      </c>
      <c r="AE731" s="2">
        <f>(Table2[[#This Row],[Close Price]]/Table2[[#This Row],[Current Week Low]])-1</f>
        <v>3.8851351351351315E-2</v>
      </c>
      <c r="AF731" s="2">
        <f>(Table2[[#This Row],[Current Week High]]/Table2[[#This Row],[Close Price]])-1</f>
        <v>3.7398373983739797E-2</v>
      </c>
      <c r="AG731" s="2">
        <f>(Table2[[#This Row],[Close Price]]/Table2[[#This Row],[Current Month Low]])-1</f>
        <v>4.8861601432591328E-2</v>
      </c>
      <c r="AH731" s="2">
        <f>(Table2[[#This Row],[Current Month High]]/Table2[[#This Row],[Close Price]])-1</f>
        <v>0.11211382113821156</v>
      </c>
      <c r="AI731">
        <v>102.146341463414</v>
      </c>
      <c r="AJ731">
        <v>4.8861601432591302</v>
      </c>
      <c r="AK731" t="str">
        <f>IF(AND(Table2[[#This Row],[20D EMA]]&gt;Table2[[#This Row],[50D EMA]],Table2[[#This Row],[50D EMA]]&gt;Table2[[#This Row],[200D EMA]]),"Uptrend","Downtrend/NoTrend")</f>
        <v>Downtrend/NoTrend</v>
      </c>
      <c r="AL731">
        <v>-0.24</v>
      </c>
      <c r="AM731" t="s">
        <v>10655</v>
      </c>
      <c r="AN731">
        <v>2.27</v>
      </c>
      <c r="AO731" t="s">
        <v>10656</v>
      </c>
      <c r="AP731">
        <v>-1.2093634496949999E-2</v>
      </c>
      <c r="AQ731">
        <f>(Table2[[#This Row],[Sharpe Ratio]]-AVERAGE(Table2[Sharpe Ratio]))/_xlfn.STDEV.P(Table2[Sharpe Ratio])</f>
        <v>-0.90396218866362432</v>
      </c>
      <c r="AR7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1">
        <f>_xlfn.RANK.AVG(Table2[[#This Row],[1Y Return vs Nifty Z-Score]],Table2[1Y Return vs Nifty Z-Score])</f>
        <v>722</v>
      </c>
      <c r="AT731">
        <f>_xlfn.RANK.AVG(Table2[[#This Row],[6M Return vs Nifty Z-Score]],Table2[6M Return vs Nifty Z-Score])</f>
        <v>732</v>
      </c>
      <c r="AU731">
        <f>_xlfn.RANK.AVG(Table2[[#This Row],[Sharpe Ratio Z-Score]],Table2[Sharpe Ratio Z-Score])</f>
        <v>607</v>
      </c>
      <c r="AV731">
        <f>(Table2[[#This Row],[Rank 1Y]]+Table2[[#This Row],[Rank 6M]]+Table2[[#This Row],[Rank Sharpe]])/3</f>
        <v>687</v>
      </c>
    </row>
    <row r="732" spans="1:48" x14ac:dyDescent="0.3">
      <c r="A732" t="s">
        <v>1182</v>
      </c>
      <c r="B732" t="s">
        <v>1183</v>
      </c>
      <c r="C732" t="s">
        <v>10621</v>
      </c>
      <c r="D732" t="s">
        <v>1184</v>
      </c>
      <c r="E732">
        <v>10267.55083086</v>
      </c>
      <c r="F732">
        <v>939.45</v>
      </c>
      <c r="G732">
        <v>-43.942347711986301</v>
      </c>
      <c r="H732">
        <f>(Table2[[#This Row],[1Y Return vs Nifty]]-AVERAGE(Table2[1Y Return vs Nifty]))/_xlfn.STDEV.P(Table2[1Y Return vs Nifty])</f>
        <v>-1.1791609095402433</v>
      </c>
      <c r="I732">
        <v>-5.4974777739688996</v>
      </c>
      <c r="J732">
        <f>(Table2[[#This Row],[1M Return vs Nifty]]-AVERAGE(Table2[1M Return vs Nifty]))/_xlfn.STDEV.P(Table2[1M Return vs Nifty])</f>
        <v>-0.69943278273890808</v>
      </c>
      <c r="K732">
        <v>-22.826886826471501</v>
      </c>
      <c r="L732">
        <f>(Table2[[#This Row],[6M Return vs Nifty]]-AVERAGE(Table2[6M Return vs Nifty]))/_xlfn.STDEV.P(Table2[6M Return vs Nifty])</f>
        <v>-1.034326605845395</v>
      </c>
      <c r="M732">
        <v>2.1253861704405002</v>
      </c>
      <c r="N732">
        <f>(Table2[[#This Row],[1W Return vs Nifty]]-AVERAGE(Table2[1W Return vs Nifty]))/_xlfn.STDEV.P(Table2[1W Return vs Nifty])</f>
        <v>-0.15159140241189012</v>
      </c>
      <c r="O732">
        <v>952.57</v>
      </c>
      <c r="P732">
        <v>962.30001575805397</v>
      </c>
      <c r="Q732">
        <v>1015.11091403205</v>
      </c>
      <c r="R732">
        <v>49.134961529395703</v>
      </c>
      <c r="S732" s="2">
        <f>(Table2[[#This Row],[Close Price]]-Table2[[#This Row],[20D EMA]])/Table2[[#This Row],[20D EMA]]</f>
        <v>-1.3773266006697675E-2</v>
      </c>
      <c r="T732" s="2">
        <f>(Table2[[#This Row],[Close Price]]-Table2[[#This Row],[50D EMA]])/Table2[[#This Row],[50D EMA]]</f>
        <v>-2.374520979307454E-2</v>
      </c>
      <c r="U732" s="2">
        <f>(Table2[[#This Row],[Close Price]]-Table2[[#This Row],[200D EMA]])/Table2[[#This Row],[200D EMA]]</f>
        <v>-7.4534627680755208E-2</v>
      </c>
      <c r="V732">
        <v>0.65720960827054198</v>
      </c>
      <c r="W732">
        <v>937</v>
      </c>
      <c r="X732">
        <v>955.35</v>
      </c>
      <c r="Y732">
        <v>908.85</v>
      </c>
      <c r="Z732">
        <v>957.8</v>
      </c>
      <c r="AA732">
        <v>903.05</v>
      </c>
      <c r="AB732">
        <v>1031.3</v>
      </c>
      <c r="AC732" s="2">
        <f>(Table2[[#This Row],[Close Price]]/Table2[[#This Row],[Day Low]])-1</f>
        <v>2.6147278548560582E-3</v>
      </c>
      <c r="AD732" s="2">
        <f>(Table2[[#This Row],[Day High]]/Table2[[#This Row],[Close Price]])-1</f>
        <v>1.6924796423439137E-2</v>
      </c>
      <c r="AE732" s="2">
        <f>(Table2[[#This Row],[Close Price]]/Table2[[#This Row],[Current Week Low]])-1</f>
        <v>3.3668922264399992E-2</v>
      </c>
      <c r="AF732" s="2">
        <f>(Table2[[#This Row],[Current Week High]]/Table2[[#This Row],[Close Price]])-1</f>
        <v>1.9532705306296139E-2</v>
      </c>
      <c r="AG732" s="2">
        <f>(Table2[[#This Row],[Close Price]]/Table2[[#This Row],[Current Month Low]])-1</f>
        <v>4.0307845634239614E-2</v>
      </c>
      <c r="AH732" s="2">
        <f>(Table2[[#This Row],[Current Month High]]/Table2[[#This Row],[Close Price]])-1</f>
        <v>9.776997179200575E-2</v>
      </c>
      <c r="AI732">
        <v>38.059502900633298</v>
      </c>
      <c r="AJ732">
        <v>10.005854800936699</v>
      </c>
      <c r="AK732" t="str">
        <f>IF(AND(Table2[[#This Row],[20D EMA]]&gt;Table2[[#This Row],[50D EMA]],Table2[[#This Row],[50D EMA]]&gt;Table2[[#This Row],[200D EMA]]),"Uptrend","Downtrend/NoTrend")</f>
        <v>Downtrend/NoTrend</v>
      </c>
      <c r="AL732">
        <v>-0.06</v>
      </c>
      <c r="AM732" t="s">
        <v>10655</v>
      </c>
      <c r="AN732">
        <v>-1.31</v>
      </c>
      <c r="AO732" t="s">
        <v>10655</v>
      </c>
      <c r="AP732">
        <v>-7.2792062228124996E-2</v>
      </c>
      <c r="AQ732">
        <f>(Table2[[#This Row],[Sharpe Ratio]]-AVERAGE(Table2[Sharpe Ratio]))/_xlfn.STDEV.P(Table2[Sharpe Ratio])</f>
        <v>-1.6028120956772578</v>
      </c>
      <c r="AR7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2">
        <f>_xlfn.RANK.AVG(Table2[[#This Row],[1Y Return vs Nifty Z-Score]],Table2[1Y Return vs Nifty Z-Score])</f>
        <v>709</v>
      </c>
      <c r="AT732">
        <f>_xlfn.RANK.AVG(Table2[[#This Row],[6M Return vs Nifty Z-Score]],Table2[6M Return vs Nifty Z-Score])</f>
        <v>660</v>
      </c>
      <c r="AU732">
        <f>_xlfn.RANK.AVG(Table2[[#This Row],[Sharpe Ratio Z-Score]],Table2[Sharpe Ratio Z-Score])</f>
        <v>698</v>
      </c>
      <c r="AV732">
        <f>(Table2[[#This Row],[Rank 1Y]]+Table2[[#This Row],[Rank 6M]]+Table2[[#This Row],[Rank Sharpe]])/3</f>
        <v>689</v>
      </c>
    </row>
    <row r="733" spans="1:48" x14ac:dyDescent="0.3">
      <c r="A733" t="s">
        <v>1532</v>
      </c>
      <c r="B733" t="s">
        <v>1533</v>
      </c>
      <c r="C733" t="s">
        <v>10621</v>
      </c>
      <c r="D733" t="s">
        <v>471</v>
      </c>
      <c r="E733">
        <v>6603.1862757400004</v>
      </c>
      <c r="F733">
        <v>461.8</v>
      </c>
      <c r="G733">
        <v>-61.0558607538525</v>
      </c>
      <c r="H733">
        <f>(Table2[[#This Row],[1Y Return vs Nifty]]-AVERAGE(Table2[1Y Return vs Nifty]))/_xlfn.STDEV.P(Table2[1Y Return vs Nifty])</f>
        <v>-1.4460058350571905</v>
      </c>
      <c r="I733">
        <v>-0.27501122311492998</v>
      </c>
      <c r="J733">
        <f>(Table2[[#This Row],[1M Return vs Nifty]]-AVERAGE(Table2[1M Return vs Nifty]))/_xlfn.STDEV.P(Table2[1M Return vs Nifty])</f>
        <v>-0.25146019840395462</v>
      </c>
      <c r="K733">
        <v>-29.258312990975099</v>
      </c>
      <c r="L733">
        <f>(Table2[[#This Row],[6M Return vs Nifty]]-AVERAGE(Table2[6M Return vs Nifty]))/_xlfn.STDEV.P(Table2[6M Return vs Nifty])</f>
        <v>-1.2524019623527791</v>
      </c>
      <c r="M733">
        <v>5.7704498245862004</v>
      </c>
      <c r="N733">
        <f>(Table2[[#This Row],[1W Return vs Nifty]]-AVERAGE(Table2[1W Return vs Nifty]))/_xlfn.STDEV.P(Table2[1W Return vs Nifty])</f>
        <v>0.64778072148299626</v>
      </c>
      <c r="O733">
        <v>456.09</v>
      </c>
      <c r="P733">
        <v>468.557790007454</v>
      </c>
      <c r="Q733">
        <v>523.97492596713801</v>
      </c>
      <c r="R733">
        <v>65.613989940945402</v>
      </c>
      <c r="S733" s="2">
        <f>(Table2[[#This Row],[Close Price]]-Table2[[#This Row],[20D EMA]])/Table2[[#This Row],[20D EMA]]</f>
        <v>1.2519458878730155E-2</v>
      </c>
      <c r="T733" s="2">
        <f>(Table2[[#This Row],[Close Price]]-Table2[[#This Row],[50D EMA]])/Table2[[#This Row],[50D EMA]]</f>
        <v>-1.4422532612992062E-2</v>
      </c>
      <c r="U733" s="2">
        <f>(Table2[[#This Row],[Close Price]]-Table2[[#This Row],[200D EMA]])/Table2[[#This Row],[200D EMA]]</f>
        <v>-0.11866011689848953</v>
      </c>
      <c r="V733">
        <v>0.55397847193641303</v>
      </c>
      <c r="W733">
        <v>457.65</v>
      </c>
      <c r="X733">
        <v>466.95</v>
      </c>
      <c r="Y733">
        <v>438</v>
      </c>
      <c r="Z733">
        <v>469.45</v>
      </c>
      <c r="AA733">
        <v>429.6</v>
      </c>
      <c r="AB733">
        <v>474</v>
      </c>
      <c r="AC733" s="2">
        <f>(Table2[[#This Row],[Close Price]]/Table2[[#This Row],[Day Low]])-1</f>
        <v>9.0680651152628133E-3</v>
      </c>
      <c r="AD733" s="2">
        <f>(Table2[[#This Row],[Day High]]/Table2[[#This Row],[Close Price]])-1</f>
        <v>1.1152013858813259E-2</v>
      </c>
      <c r="AE733" s="2">
        <f>(Table2[[#This Row],[Close Price]]/Table2[[#This Row],[Current Week Low]])-1</f>
        <v>5.4337899543378976E-2</v>
      </c>
      <c r="AF733" s="2">
        <f>(Table2[[#This Row],[Current Week High]]/Table2[[#This Row],[Close Price]])-1</f>
        <v>1.6565612819402276E-2</v>
      </c>
      <c r="AG733" s="2">
        <f>(Table2[[#This Row],[Close Price]]/Table2[[#This Row],[Current Month Low]])-1</f>
        <v>7.4953445065176982E-2</v>
      </c>
      <c r="AH733" s="2">
        <f>(Table2[[#This Row],[Current Month High]]/Table2[[#This Row],[Close Price]])-1</f>
        <v>2.6418362927674188E-2</v>
      </c>
      <c r="AI733">
        <v>56.528800346470298</v>
      </c>
      <c r="AJ733">
        <v>7.77129521586932</v>
      </c>
      <c r="AK733" t="str">
        <f>IF(AND(Table2[[#This Row],[20D EMA]]&gt;Table2[[#This Row],[50D EMA]],Table2[[#This Row],[50D EMA]]&gt;Table2[[#This Row],[200D EMA]]),"Uptrend","Downtrend/NoTrend")</f>
        <v>Downtrend/NoTrend</v>
      </c>
      <c r="AL733">
        <v>-0.12</v>
      </c>
      <c r="AM733" t="s">
        <v>10655</v>
      </c>
      <c r="AN733">
        <v>3.96</v>
      </c>
      <c r="AO733" t="s">
        <v>10656</v>
      </c>
      <c r="AP733">
        <v>-3.9825206059750998E-2</v>
      </c>
      <c r="AQ733">
        <f>(Table2[[#This Row],[Sharpe Ratio]]-AVERAGE(Table2[Sharpe Ratio]))/_xlfn.STDEV.P(Table2[Sharpe Ratio])</f>
        <v>-1.2232489796467065</v>
      </c>
      <c r="AR7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3">
        <f>_xlfn.RANK.AVG(Table2[[#This Row],[1Y Return vs Nifty Z-Score]],Table2[1Y Return vs Nifty Z-Score])</f>
        <v>733</v>
      </c>
      <c r="AT733">
        <f>_xlfn.RANK.AVG(Table2[[#This Row],[6M Return vs Nifty Z-Score]],Table2[6M Return vs Nifty Z-Score])</f>
        <v>700</v>
      </c>
      <c r="AU733">
        <f>_xlfn.RANK.AVG(Table2[[#This Row],[Sharpe Ratio Z-Score]],Table2[Sharpe Ratio Z-Score])</f>
        <v>652</v>
      </c>
      <c r="AV733">
        <f>(Table2[[#This Row],[Rank 1Y]]+Table2[[#This Row],[Rank 6M]]+Table2[[#This Row],[Rank Sharpe]])/3</f>
        <v>695</v>
      </c>
    </row>
    <row r="734" spans="1:48" x14ac:dyDescent="0.3">
      <c r="A734" t="s">
        <v>1430</v>
      </c>
      <c r="B734" t="s">
        <v>1431</v>
      </c>
      <c r="C734" t="s">
        <v>10619</v>
      </c>
      <c r="D734" t="s">
        <v>130</v>
      </c>
      <c r="E734">
        <v>7585.3372550000004</v>
      </c>
      <c r="F734">
        <v>635</v>
      </c>
      <c r="G734">
        <v>-56.623829933699596</v>
      </c>
      <c r="H734">
        <f>(Table2[[#This Row],[1Y Return vs Nifty]]-AVERAGE(Table2[1Y Return vs Nifty]))/_xlfn.STDEV.P(Table2[1Y Return vs Nifty])</f>
        <v>-1.3768987539336792</v>
      </c>
      <c r="I734">
        <v>-7.3316177317762401</v>
      </c>
      <c r="J734">
        <f>(Table2[[#This Row],[1M Return vs Nifty]]-AVERAGE(Table2[1M Return vs Nifty]))/_xlfn.STDEV.P(Table2[1M Return vs Nifty])</f>
        <v>-0.8567615868451981</v>
      </c>
      <c r="K734">
        <v>-19.576128111787099</v>
      </c>
      <c r="L734">
        <f>(Table2[[#This Row],[6M Return vs Nifty]]-AVERAGE(Table2[6M Return vs Nifty]))/_xlfn.STDEV.P(Table2[6M Return vs Nifty])</f>
        <v>-0.92410060814415229</v>
      </c>
      <c r="M734">
        <v>-2.3778973737231701</v>
      </c>
      <c r="N734">
        <f>(Table2[[#This Row],[1W Return vs Nifty]]-AVERAGE(Table2[1W Return vs Nifty]))/_xlfn.STDEV.P(Table2[1W Return vs Nifty])</f>
        <v>-1.1391734236763982</v>
      </c>
      <c r="O734">
        <v>651.05999999999995</v>
      </c>
      <c r="P734">
        <v>666.75238900288502</v>
      </c>
      <c r="Q734">
        <v>703.15750288667903</v>
      </c>
      <c r="R734">
        <v>20.606839849897199</v>
      </c>
      <c r="S734" s="2">
        <f>(Table2[[#This Row],[Close Price]]-Table2[[#This Row],[20D EMA]])/Table2[[#This Row],[20D EMA]]</f>
        <v>-2.4667465364175262E-2</v>
      </c>
      <c r="T734" s="2">
        <f>(Table2[[#This Row],[Close Price]]-Table2[[#This Row],[50D EMA]])/Table2[[#This Row],[50D EMA]]</f>
        <v>-4.7622460041530701E-2</v>
      </c>
      <c r="U734" s="2">
        <f>(Table2[[#This Row],[Close Price]]-Table2[[#This Row],[200D EMA]])/Table2[[#This Row],[200D EMA]]</f>
        <v>-9.6930634469334961E-2</v>
      </c>
      <c r="V734">
        <v>1.0090146214761699</v>
      </c>
      <c r="W734">
        <v>630.79999999999995</v>
      </c>
      <c r="X734">
        <v>640</v>
      </c>
      <c r="Y734">
        <v>630.79999999999995</v>
      </c>
      <c r="Z734">
        <v>645.5</v>
      </c>
      <c r="AA734">
        <v>630.79999999999995</v>
      </c>
      <c r="AB734">
        <v>710.95</v>
      </c>
      <c r="AC734" s="2">
        <f>(Table2[[#This Row],[Close Price]]/Table2[[#This Row],[Day Low]])-1</f>
        <v>6.6582117945466202E-3</v>
      </c>
      <c r="AD734" s="2">
        <f>(Table2[[#This Row],[Day High]]/Table2[[#This Row],[Close Price]])-1</f>
        <v>7.8740157480314821E-3</v>
      </c>
      <c r="AE734" s="2">
        <f>(Table2[[#This Row],[Close Price]]/Table2[[#This Row],[Current Week Low]])-1</f>
        <v>6.6582117945466202E-3</v>
      </c>
      <c r="AF734" s="2">
        <f>(Table2[[#This Row],[Current Week High]]/Table2[[#This Row],[Close Price]])-1</f>
        <v>1.6535433070866246E-2</v>
      </c>
      <c r="AG734" s="2">
        <f>(Table2[[#This Row],[Close Price]]/Table2[[#This Row],[Current Month Low]])-1</f>
        <v>6.6582117945466202E-3</v>
      </c>
      <c r="AH734" s="2">
        <f>(Table2[[#This Row],[Current Month High]]/Table2[[#This Row],[Close Price]])-1</f>
        <v>0.11960629921259858</v>
      </c>
      <c r="AI734">
        <v>44.881889763779498</v>
      </c>
      <c r="AJ734">
        <v>6.0808553291012304</v>
      </c>
      <c r="AK734" t="str">
        <f>IF(AND(Table2[[#This Row],[20D EMA]]&gt;Table2[[#This Row],[50D EMA]],Table2[[#This Row],[50D EMA]]&gt;Table2[[#This Row],[200D EMA]]),"Uptrend","Downtrend/NoTrend")</f>
        <v>Downtrend/NoTrend</v>
      </c>
      <c r="AL734">
        <v>-0.25</v>
      </c>
      <c r="AM734" t="s">
        <v>10655</v>
      </c>
      <c r="AN734">
        <v>-5.3</v>
      </c>
      <c r="AO734" t="s">
        <v>10655</v>
      </c>
      <c r="AP734">
        <v>-0.112798301426228</v>
      </c>
      <c r="AQ734">
        <f>(Table2[[#This Row],[Sharpe Ratio]]-AVERAGE(Table2[Sharpe Ratio]))/_xlfn.STDEV.P(Table2[Sharpe Ratio])</f>
        <v>-2.0634229811417573</v>
      </c>
      <c r="AR7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4">
        <f>_xlfn.RANK.AVG(Table2[[#This Row],[1Y Return vs Nifty Z-Score]],Table2[1Y Return vs Nifty Z-Score])</f>
        <v>731</v>
      </c>
      <c r="AT734">
        <f>_xlfn.RANK.AVG(Table2[[#This Row],[6M Return vs Nifty Z-Score]],Table2[6M Return vs Nifty Z-Score])</f>
        <v>626</v>
      </c>
      <c r="AU734">
        <f>_xlfn.RANK.AVG(Table2[[#This Row],[Sharpe Ratio Z-Score]],Table2[Sharpe Ratio Z-Score])</f>
        <v>730</v>
      </c>
      <c r="AV734">
        <f>(Table2[[#This Row],[Rank 1Y]]+Table2[[#This Row],[Rank 6M]]+Table2[[#This Row],[Rank Sharpe]])/3</f>
        <v>695.66666666666663</v>
      </c>
    </row>
    <row r="735" spans="1:48" x14ac:dyDescent="0.3">
      <c r="A735" t="s">
        <v>1300</v>
      </c>
      <c r="B735" t="s">
        <v>1301</v>
      </c>
      <c r="C735" t="s">
        <v>10621</v>
      </c>
      <c r="D735" t="s">
        <v>89</v>
      </c>
      <c r="E735">
        <v>8807.6045769699995</v>
      </c>
      <c r="F735">
        <v>300</v>
      </c>
      <c r="G735">
        <v>-69.693817846271202</v>
      </c>
      <c r="H735">
        <f>(Table2[[#This Row],[1Y Return vs Nifty]]-AVERAGE(Table2[1Y Return vs Nifty]))/_xlfn.STDEV.P(Table2[1Y Return vs Nifty])</f>
        <v>-1.580694429462451</v>
      </c>
      <c r="I735">
        <v>-2.66355344107044</v>
      </c>
      <c r="J735">
        <f>(Table2[[#This Row],[1M Return vs Nifty]]-AVERAGE(Table2[1M Return vs Nifty]))/_xlfn.STDEV.P(Table2[1M Return vs Nifty])</f>
        <v>-0.456344503502224</v>
      </c>
      <c r="K735">
        <v>-21.281614437166301</v>
      </c>
      <c r="L735">
        <f>(Table2[[#This Row],[6M Return vs Nifty]]-AVERAGE(Table2[6M Return vs Nifty]))/_xlfn.STDEV.P(Table2[6M Return vs Nifty])</f>
        <v>-0.98192985610757733</v>
      </c>
      <c r="M735">
        <v>1.35950065999324</v>
      </c>
      <c r="N735">
        <f>(Table2[[#This Row],[1W Return vs Nifty]]-AVERAGE(Table2[1W Return vs Nifty]))/_xlfn.STDEV.P(Table2[1W Return vs Nifty])</f>
        <v>-0.31955212552580081</v>
      </c>
      <c r="O735">
        <v>297.95999999999998</v>
      </c>
      <c r="P735">
        <v>298.63757480172001</v>
      </c>
      <c r="Q735">
        <v>343.09413767535102</v>
      </c>
      <c r="R735">
        <v>54.198319613481502</v>
      </c>
      <c r="S735" s="2">
        <f>(Table2[[#This Row],[Close Price]]-Table2[[#This Row],[20D EMA]])/Table2[[#This Row],[20D EMA]]</f>
        <v>6.8465565847765494E-3</v>
      </c>
      <c r="T735" s="2">
        <f>(Table2[[#This Row],[Close Price]]-Table2[[#This Row],[50D EMA]])/Table2[[#This Row],[50D EMA]]</f>
        <v>4.5621358905843434E-3</v>
      </c>
      <c r="U735" s="2">
        <f>(Table2[[#This Row],[Close Price]]-Table2[[#This Row],[200D EMA]])/Table2[[#This Row],[200D EMA]]</f>
        <v>-0.12560441273446754</v>
      </c>
      <c r="V735">
        <v>0.465790690840437</v>
      </c>
      <c r="W735">
        <v>297.10000000000002</v>
      </c>
      <c r="X735">
        <v>305.39999999999998</v>
      </c>
      <c r="Y735">
        <v>290.95</v>
      </c>
      <c r="Z735">
        <v>309.55</v>
      </c>
      <c r="AA735">
        <v>286.55</v>
      </c>
      <c r="AB735">
        <v>315.7</v>
      </c>
      <c r="AC735" s="2">
        <f>(Table2[[#This Row],[Close Price]]/Table2[[#This Row],[Day Low]])-1</f>
        <v>9.7610232245035622E-3</v>
      </c>
      <c r="AD735" s="2">
        <f>(Table2[[#This Row],[Day High]]/Table2[[#This Row],[Close Price]])-1</f>
        <v>1.8000000000000016E-2</v>
      </c>
      <c r="AE735" s="2">
        <f>(Table2[[#This Row],[Close Price]]/Table2[[#This Row],[Current Week Low]])-1</f>
        <v>3.1105000859254162E-2</v>
      </c>
      <c r="AF735" s="2">
        <f>(Table2[[#This Row],[Current Week High]]/Table2[[#This Row],[Close Price]])-1</f>
        <v>3.183333333333338E-2</v>
      </c>
      <c r="AG735" s="2">
        <f>(Table2[[#This Row],[Close Price]]/Table2[[#This Row],[Current Month Low]])-1</f>
        <v>4.6937707206421209E-2</v>
      </c>
      <c r="AH735" s="2">
        <f>(Table2[[#This Row],[Current Month High]]/Table2[[#This Row],[Close Price]])-1</f>
        <v>5.2333333333333343E-2</v>
      </c>
      <c r="AI735">
        <v>77.6666666666666</v>
      </c>
      <c r="AJ735">
        <v>14.9425287356321</v>
      </c>
      <c r="AK735" t="str">
        <f>IF(AND(Table2[[#This Row],[20D EMA]]&gt;Table2[[#This Row],[50D EMA]],Table2[[#This Row],[50D EMA]]&gt;Table2[[#This Row],[200D EMA]]),"Uptrend","Downtrend/NoTrend")</f>
        <v>Downtrend/NoTrend</v>
      </c>
      <c r="AL735">
        <v>-0.03</v>
      </c>
      <c r="AM735" t="s">
        <v>10655</v>
      </c>
      <c r="AN735">
        <v>3.52</v>
      </c>
      <c r="AO735" t="s">
        <v>10656</v>
      </c>
      <c r="AP735">
        <v>-9.2546698975305E-2</v>
      </c>
      <c r="AQ735">
        <f>(Table2[[#This Row],[Sharpe Ratio]]-AVERAGE(Table2[Sharpe Ratio]))/_xlfn.STDEV.P(Table2[Sharpe Ratio])</f>
        <v>-1.8302566369921931</v>
      </c>
      <c r="AR7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5">
        <f>_xlfn.RANK.AVG(Table2[[#This Row],[1Y Return vs Nifty Z-Score]],Table2[1Y Return vs Nifty Z-Score])</f>
        <v>735</v>
      </c>
      <c r="AT735">
        <f>_xlfn.RANK.AVG(Table2[[#This Row],[6M Return vs Nifty Z-Score]],Table2[6M Return vs Nifty Z-Score])</f>
        <v>647</v>
      </c>
      <c r="AU735">
        <f>_xlfn.RANK.AVG(Table2[[#This Row],[Sharpe Ratio Z-Score]],Table2[Sharpe Ratio Z-Score])</f>
        <v>720</v>
      </c>
      <c r="AV735">
        <f>(Table2[[#This Row],[Rank 1Y]]+Table2[[#This Row],[Rank 6M]]+Table2[[#This Row],[Rank Sharpe]])/3</f>
        <v>700.66666666666663</v>
      </c>
    </row>
    <row r="736" spans="1:48" x14ac:dyDescent="0.3">
      <c r="A736" t="s">
        <v>2572</v>
      </c>
      <c r="B736" t="s">
        <v>2573</v>
      </c>
      <c r="C736" t="s">
        <v>10624</v>
      </c>
      <c r="D736" t="s">
        <v>571</v>
      </c>
      <c r="E736">
        <v>1810.1207020490001</v>
      </c>
      <c r="F736">
        <v>105.59</v>
      </c>
      <c r="G736">
        <v>-59.122151391280603</v>
      </c>
      <c r="H736">
        <f>(Table2[[#This Row],[1Y Return vs Nifty]]-AVERAGE(Table2[1Y Return vs Nifty]))/_xlfn.STDEV.P(Table2[1Y Return vs Nifty])</f>
        <v>-1.4158541923427703</v>
      </c>
      <c r="I736">
        <v>-4.4645364416594404</v>
      </c>
      <c r="J736">
        <f>(Table2[[#This Row],[1M Return vs Nifty]]-AVERAGE(Table2[1M Return vs Nifty]))/_xlfn.STDEV.P(Table2[1M Return vs Nifty])</f>
        <v>-0.61082917109387158</v>
      </c>
      <c r="K736">
        <v>-27.650109344255402</v>
      </c>
      <c r="L736">
        <f>(Table2[[#This Row],[6M Return vs Nifty]]-AVERAGE(Table2[6M Return vs Nifty]))/_xlfn.STDEV.P(Table2[6M Return vs Nifty])</f>
        <v>-1.1978713536472771</v>
      </c>
      <c r="M736">
        <v>4.8018899868579998</v>
      </c>
      <c r="N736">
        <f>(Table2[[#This Row],[1W Return vs Nifty]]-AVERAGE(Table2[1W Return vs Nifty]))/_xlfn.STDEV.P(Table2[1W Return vs Nifty])</f>
        <v>0.43537298102460964</v>
      </c>
      <c r="O736">
        <v>107.81</v>
      </c>
      <c r="P736">
        <v>107.96133199918999</v>
      </c>
      <c r="Q736">
        <v>116.654798260839</v>
      </c>
      <c r="R736">
        <v>52.708686299777597</v>
      </c>
      <c r="S736" s="2">
        <f>(Table2[[#This Row],[Close Price]]-Table2[[#This Row],[20D EMA]])/Table2[[#This Row],[20D EMA]]</f>
        <v>-2.0591781838419431E-2</v>
      </c>
      <c r="T736" s="2">
        <f>(Table2[[#This Row],[Close Price]]-Table2[[#This Row],[50D EMA]])/Table2[[#This Row],[50D EMA]]</f>
        <v>-2.1964641925757106E-2</v>
      </c>
      <c r="U736" s="2">
        <f>(Table2[[#This Row],[Close Price]]-Table2[[#This Row],[200D EMA]])/Table2[[#This Row],[200D EMA]]</f>
        <v>-9.4850777043034407E-2</v>
      </c>
      <c r="V736">
        <v>0.58959465552044898</v>
      </c>
      <c r="W736">
        <v>105</v>
      </c>
      <c r="X736">
        <v>108.45</v>
      </c>
      <c r="Y736">
        <v>103.05</v>
      </c>
      <c r="Z736">
        <v>108.7</v>
      </c>
      <c r="AA736">
        <v>99.9</v>
      </c>
      <c r="AB736">
        <v>121.97</v>
      </c>
      <c r="AC736" s="2">
        <f>(Table2[[#This Row],[Close Price]]/Table2[[#This Row],[Day Low]])-1</f>
        <v>5.6190476190476346E-3</v>
      </c>
      <c r="AD736" s="2">
        <f>(Table2[[#This Row],[Day High]]/Table2[[#This Row],[Close Price]])-1</f>
        <v>2.7085898285822418E-2</v>
      </c>
      <c r="AE736" s="2">
        <f>(Table2[[#This Row],[Close Price]]/Table2[[#This Row],[Current Week Low]])-1</f>
        <v>2.4648229015041379E-2</v>
      </c>
      <c r="AF736" s="2">
        <f>(Table2[[#This Row],[Current Week High]]/Table2[[#This Row],[Close Price]])-1</f>
        <v>2.9453546737380432E-2</v>
      </c>
      <c r="AG736" s="2">
        <f>(Table2[[#This Row],[Close Price]]/Table2[[#This Row],[Current Month Low]])-1</f>
        <v>5.6956956956957017E-2</v>
      </c>
      <c r="AH736" s="2">
        <f>(Table2[[#This Row],[Current Month High]]/Table2[[#This Row],[Close Price]])-1</f>
        <v>0.15512832654607434</v>
      </c>
      <c r="AI736">
        <v>76.484515579126807</v>
      </c>
      <c r="AJ736">
        <v>32.070043777360802</v>
      </c>
      <c r="AK736" t="str">
        <f>IF(AND(Table2[[#This Row],[20D EMA]]&gt;Table2[[#This Row],[50D EMA]],Table2[[#This Row],[50D EMA]]&gt;Table2[[#This Row],[200D EMA]]),"Uptrend","Downtrend/NoTrend")</f>
        <v>Downtrend/NoTrend</v>
      </c>
      <c r="AL736">
        <v>0.08</v>
      </c>
      <c r="AM736" t="s">
        <v>10656</v>
      </c>
      <c r="AN736">
        <v>-1</v>
      </c>
      <c r="AO736" t="s">
        <v>10655</v>
      </c>
      <c r="AP736">
        <v>-6.8033890055678004E-2</v>
      </c>
      <c r="AQ736">
        <f>(Table2[[#This Row],[Sharpe Ratio]]-AVERAGE(Table2[Sharpe Ratio]))/_xlfn.STDEV.P(Table2[Sharpe Ratio])</f>
        <v>-1.548028993304384</v>
      </c>
      <c r="AR7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6">
        <f>_xlfn.RANK.AVG(Table2[[#This Row],[1Y Return vs Nifty Z-Score]],Table2[1Y Return vs Nifty Z-Score])</f>
        <v>732</v>
      </c>
      <c r="AT736">
        <f>_xlfn.RANK.AVG(Table2[[#This Row],[6M Return vs Nifty Z-Score]],Table2[6M Return vs Nifty Z-Score])</f>
        <v>691</v>
      </c>
      <c r="AU736">
        <f>_xlfn.RANK.AVG(Table2[[#This Row],[Sharpe Ratio Z-Score]],Table2[Sharpe Ratio Z-Score])</f>
        <v>690</v>
      </c>
      <c r="AV736">
        <f>(Table2[[#This Row],[Rank 1Y]]+Table2[[#This Row],[Rank 6M]]+Table2[[#This Row],[Rank Sharpe]])/3</f>
        <v>704.33333333333337</v>
      </c>
    </row>
    <row r="737" spans="1:48" x14ac:dyDescent="0.3">
      <c r="A737" t="s">
        <v>1619</v>
      </c>
      <c r="B737" t="s">
        <v>1620</v>
      </c>
      <c r="C737" t="s">
        <v>10621</v>
      </c>
      <c r="D737" t="s">
        <v>471</v>
      </c>
      <c r="E737">
        <v>5664.0263529499998</v>
      </c>
      <c r="F737">
        <v>334.15</v>
      </c>
      <c r="G737">
        <v>-41.142305151039402</v>
      </c>
      <c r="H737">
        <f>(Table2[[#This Row],[1Y Return vs Nifty]]-AVERAGE(Table2[1Y Return vs Nifty]))/_xlfn.STDEV.P(Table2[1Y Return vs Nifty])</f>
        <v>-1.1355008412192462</v>
      </c>
      <c r="I737">
        <v>8.6362166403134601</v>
      </c>
      <c r="J737">
        <f>(Table2[[#This Row],[1M Return vs Nifty]]-AVERAGE(Table2[1M Return vs Nifty]))/_xlfn.STDEV.P(Table2[1M Return vs Nifty])</f>
        <v>0.5129268468179814</v>
      </c>
      <c r="K737">
        <v>-35.929505731939898</v>
      </c>
      <c r="L737">
        <f>(Table2[[#This Row],[6M Return vs Nifty]]-AVERAGE(Table2[6M Return vs Nifty]))/_xlfn.STDEV.P(Table2[6M Return vs Nifty])</f>
        <v>-1.4786072701809008</v>
      </c>
      <c r="M737">
        <v>12.6342429280344</v>
      </c>
      <c r="N737">
        <f>(Table2[[#This Row],[1W Return vs Nifty]]-AVERAGE(Table2[1W Return vs Nifty]))/_xlfn.STDEV.P(Table2[1W Return vs Nifty])</f>
        <v>2.1530287477659265</v>
      </c>
      <c r="O737">
        <v>319.7</v>
      </c>
      <c r="P737">
        <v>326.58759155609101</v>
      </c>
      <c r="Q737">
        <v>364.34479709678999</v>
      </c>
      <c r="R737">
        <v>68.819496759713005</v>
      </c>
      <c r="S737" s="2">
        <f>(Table2[[#This Row],[Close Price]]-Table2[[#This Row],[20D EMA]])/Table2[[#This Row],[20D EMA]]</f>
        <v>4.5198623709727839E-2</v>
      </c>
      <c r="T737" s="2">
        <f>(Table2[[#This Row],[Close Price]]-Table2[[#This Row],[50D EMA]])/Table2[[#This Row],[50D EMA]]</f>
        <v>2.3155835186132998E-2</v>
      </c>
      <c r="U737" s="2">
        <f>(Table2[[#This Row],[Close Price]]-Table2[[#This Row],[200D EMA]])/Table2[[#This Row],[200D EMA]]</f>
        <v>-8.287423708912911E-2</v>
      </c>
      <c r="V737">
        <v>2.3209733837478499</v>
      </c>
      <c r="W737">
        <v>332.4</v>
      </c>
      <c r="X737">
        <v>348.2</v>
      </c>
      <c r="Y737">
        <v>299.45</v>
      </c>
      <c r="Z737">
        <v>348.2</v>
      </c>
      <c r="AA737">
        <v>291.05</v>
      </c>
      <c r="AB737">
        <v>352.75</v>
      </c>
      <c r="AC737" s="2">
        <f>(Table2[[#This Row],[Close Price]]/Table2[[#This Row],[Day Low]])-1</f>
        <v>5.2647412755715273E-3</v>
      </c>
      <c r="AD737" s="2">
        <f>(Table2[[#This Row],[Day High]]/Table2[[#This Row],[Close Price]])-1</f>
        <v>4.204698488702685E-2</v>
      </c>
      <c r="AE737" s="2">
        <f>(Table2[[#This Row],[Close Price]]/Table2[[#This Row],[Current Week Low]])-1</f>
        <v>0.11587911170479215</v>
      </c>
      <c r="AF737" s="2">
        <f>(Table2[[#This Row],[Current Week High]]/Table2[[#This Row],[Close Price]])-1</f>
        <v>4.204698488702685E-2</v>
      </c>
      <c r="AG737" s="2">
        <f>(Table2[[#This Row],[Close Price]]/Table2[[#This Row],[Current Month Low]])-1</f>
        <v>0.1480845215598694</v>
      </c>
      <c r="AH737" s="2">
        <f>(Table2[[#This Row],[Current Month High]]/Table2[[#This Row],[Close Price]])-1</f>
        <v>5.5663624120903865E-2</v>
      </c>
      <c r="AI737">
        <v>62.322310339667801</v>
      </c>
      <c r="AJ737">
        <v>27.2225395012373</v>
      </c>
      <c r="AK737" t="str">
        <f>IF(AND(Table2[[#This Row],[20D EMA]]&gt;Table2[[#This Row],[50D EMA]],Table2[[#This Row],[50D EMA]]&gt;Table2[[#This Row],[200D EMA]]),"Uptrend","Downtrend/NoTrend")</f>
        <v>Downtrend/NoTrend</v>
      </c>
      <c r="AL737">
        <v>0.05</v>
      </c>
      <c r="AM737" t="s">
        <v>10656</v>
      </c>
      <c r="AN737">
        <v>8.9499999999999993</v>
      </c>
      <c r="AO737" t="s">
        <v>10656</v>
      </c>
      <c r="AP737">
        <v>-0.100967222005934</v>
      </c>
      <c r="AQ737">
        <f>(Table2[[#This Row],[Sharpe Ratio]]-AVERAGE(Table2[Sharpe Ratio]))/_xlfn.STDEV.P(Table2[Sharpe Ratio])</f>
        <v>-1.9272061290453266</v>
      </c>
      <c r="AR7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7">
        <f>_xlfn.RANK.AVG(Table2[[#This Row],[1Y Return vs Nifty Z-Score]],Table2[1Y Return vs Nifty Z-Score])</f>
        <v>700</v>
      </c>
      <c r="AT737">
        <f>_xlfn.RANK.AVG(Table2[[#This Row],[6M Return vs Nifty Z-Score]],Table2[6M Return vs Nifty Z-Score])</f>
        <v>719</v>
      </c>
      <c r="AU737">
        <f>_xlfn.RANK.AVG(Table2[[#This Row],[Sharpe Ratio Z-Score]],Table2[Sharpe Ratio Z-Score])</f>
        <v>722</v>
      </c>
      <c r="AV737">
        <f>(Table2[[#This Row],[Rank 1Y]]+Table2[[#This Row],[Rank 6M]]+Table2[[#This Row],[Rank Sharpe]])/3</f>
        <v>713.66666666666663</v>
      </c>
    </row>
    <row r="738" spans="1:48" x14ac:dyDescent="0.3">
      <c r="A738" t="s">
        <v>2117</v>
      </c>
      <c r="B738" t="s">
        <v>2118</v>
      </c>
      <c r="C738" t="s">
        <v>10622</v>
      </c>
      <c r="D738" t="s">
        <v>263</v>
      </c>
      <c r="E738">
        <v>2892.7497149999999</v>
      </c>
      <c r="F738">
        <v>421.45</v>
      </c>
      <c r="G738">
        <v>-54.228693638902897</v>
      </c>
      <c r="H738">
        <f>(Table2[[#This Row],[1Y Return vs Nifty]]-AVERAGE(Table2[1Y Return vs Nifty]))/_xlfn.STDEV.P(Table2[1Y Return vs Nifty])</f>
        <v>-1.3395522450886275</v>
      </c>
      <c r="I738">
        <v>-0.89572975651445896</v>
      </c>
      <c r="J738">
        <f>(Table2[[#This Row],[1M Return vs Nifty]]-AVERAGE(Table2[1M Return vs Nifty]))/_xlfn.STDEV.P(Table2[1M Return vs Nifty])</f>
        <v>-0.30470417475955619</v>
      </c>
      <c r="K738">
        <v>-28.642220489843101</v>
      </c>
      <c r="L738">
        <f>(Table2[[#This Row],[6M Return vs Nifty]]-AVERAGE(Table2[6M Return vs Nifty]))/_xlfn.STDEV.P(Table2[6M Return vs Nifty])</f>
        <v>-1.2315116359478182</v>
      </c>
      <c r="M738">
        <v>2.7621405902872098</v>
      </c>
      <c r="N738">
        <f>(Table2[[#This Row],[1W Return vs Nifty]]-AVERAGE(Table2[1W Return vs Nifty]))/_xlfn.STDEV.P(Table2[1W Return vs Nifty])</f>
        <v>-1.1949469845525508E-2</v>
      </c>
      <c r="O738">
        <v>421.71</v>
      </c>
      <c r="P738">
        <v>435.27189856531697</v>
      </c>
      <c r="Q738">
        <v>479.63305093611501</v>
      </c>
      <c r="R738">
        <v>60.070559565029797</v>
      </c>
      <c r="S738" s="2">
        <f>(Table2[[#This Row],[Close Price]]-Table2[[#This Row],[20D EMA]])/Table2[[#This Row],[20D EMA]]</f>
        <v>-6.1653743093592975E-4</v>
      </c>
      <c r="T738" s="2">
        <f>(Table2[[#This Row],[Close Price]]-Table2[[#This Row],[50D EMA]])/Table2[[#This Row],[50D EMA]]</f>
        <v>-3.1754631095815777E-2</v>
      </c>
      <c r="U738" s="2">
        <f>(Table2[[#This Row],[Close Price]]-Table2[[#This Row],[200D EMA]])/Table2[[#This Row],[200D EMA]]</f>
        <v>-0.12130742621376346</v>
      </c>
      <c r="V738">
        <v>0.54521400899233097</v>
      </c>
      <c r="W738">
        <v>417</v>
      </c>
      <c r="X738">
        <v>428</v>
      </c>
      <c r="Y738">
        <v>408</v>
      </c>
      <c r="Z738">
        <v>428.7</v>
      </c>
      <c r="AA738">
        <v>397.9</v>
      </c>
      <c r="AB738">
        <v>444.9</v>
      </c>
      <c r="AC738" s="2">
        <f>(Table2[[#This Row],[Close Price]]/Table2[[#This Row],[Day Low]])-1</f>
        <v>1.0671462829736189E-2</v>
      </c>
      <c r="AD738" s="2">
        <f>(Table2[[#This Row],[Day High]]/Table2[[#This Row],[Close Price]])-1</f>
        <v>1.5541582631391604E-2</v>
      </c>
      <c r="AE738" s="2">
        <f>(Table2[[#This Row],[Close Price]]/Table2[[#This Row],[Current Week Low]])-1</f>
        <v>3.2965686274509798E-2</v>
      </c>
      <c r="AF738" s="2">
        <f>(Table2[[#This Row],[Current Week High]]/Table2[[#This Row],[Close Price]])-1</f>
        <v>1.7202515126349516E-2</v>
      </c>
      <c r="AG738" s="2">
        <f>(Table2[[#This Row],[Close Price]]/Table2[[#This Row],[Current Month Low]])-1</f>
        <v>5.9185725056546845E-2</v>
      </c>
      <c r="AH738" s="2">
        <f>(Table2[[#This Row],[Current Month High]]/Table2[[#This Row],[Close Price]])-1</f>
        <v>5.5641238581089159E-2</v>
      </c>
      <c r="AI738">
        <v>43.753707438604799</v>
      </c>
      <c r="AJ738">
        <v>5.9185725056546801</v>
      </c>
      <c r="AK738" t="str">
        <f>IF(AND(Table2[[#This Row],[20D EMA]]&gt;Table2[[#This Row],[50D EMA]],Table2[[#This Row],[50D EMA]]&gt;Table2[[#This Row],[200D EMA]]),"Uptrend","Downtrend/NoTrend")</f>
        <v>Downtrend/NoTrend</v>
      </c>
      <c r="AL738">
        <v>-0.09</v>
      </c>
      <c r="AM738" t="s">
        <v>10655</v>
      </c>
      <c r="AN738">
        <v>2.88</v>
      </c>
      <c r="AO738" t="s">
        <v>10656</v>
      </c>
      <c r="AP738">
        <v>-0.10985613913244199</v>
      </c>
      <c r="AQ738">
        <f>(Table2[[#This Row],[Sharpe Ratio]]-AVERAGE(Table2[Sharpe Ratio]))/_xlfn.STDEV.P(Table2[Sharpe Ratio])</f>
        <v>-2.0295484654040896</v>
      </c>
      <c r="AR7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8">
        <f>_xlfn.RANK.AVG(Table2[[#This Row],[1Y Return vs Nifty Z-Score]],Table2[1Y Return vs Nifty Z-Score])</f>
        <v>724</v>
      </c>
      <c r="AT738">
        <f>_xlfn.RANK.AVG(Table2[[#This Row],[6M Return vs Nifty Z-Score]],Table2[6M Return vs Nifty Z-Score])</f>
        <v>697</v>
      </c>
      <c r="AU738">
        <f>_xlfn.RANK.AVG(Table2[[#This Row],[Sharpe Ratio Z-Score]],Table2[Sharpe Ratio Z-Score])</f>
        <v>729</v>
      </c>
      <c r="AV738">
        <f>(Table2[[#This Row],[Rank 1Y]]+Table2[[#This Row],[Rank 6M]]+Table2[[#This Row],[Rank Sharpe]])/3</f>
        <v>716.66666666666663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244D9-B0C8-4B43-A552-5C09F6521702}">
  <dimension ref="A1:Q5189"/>
  <sheetViews>
    <sheetView topLeftCell="G983" workbookViewId="0">
      <selection sqref="A1:Q1208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50.4414062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10608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">
        <v>10609</v>
      </c>
      <c r="D2" t="s">
        <v>18</v>
      </c>
      <c r="E2">
        <v>2027206.2994514999</v>
      </c>
      <c r="F2">
        <v>2999.95</v>
      </c>
      <c r="G2">
        <v>-8.7230354949998308</v>
      </c>
      <c r="H2">
        <v>-1.7366744417361399</v>
      </c>
      <c r="I2">
        <v>-11.3269205789403</v>
      </c>
      <c r="J2">
        <v>0.79017981669655102</v>
      </c>
      <c r="K2">
        <v>2990.1241890209899</v>
      </c>
      <c r="L2">
        <v>2833.3840152666799</v>
      </c>
      <c r="M2">
        <v>59.075411212453197</v>
      </c>
      <c r="N2">
        <v>0.69582937391635802</v>
      </c>
      <c r="O2">
        <v>7.2551209186819898</v>
      </c>
      <c r="P2">
        <v>35.1146241498896</v>
      </c>
      <c r="Q2">
        <v>1.9594735566511E-2</v>
      </c>
    </row>
    <row r="3" spans="1:17" x14ac:dyDescent="0.3">
      <c r="A3" t="s">
        <v>19</v>
      </c>
      <c r="B3" t="s">
        <v>20</v>
      </c>
      <c r="C3" t="s">
        <v>10610</v>
      </c>
      <c r="D3" t="s">
        <v>21</v>
      </c>
      <c r="E3">
        <v>1628863.0006035999</v>
      </c>
      <c r="F3">
        <v>4463.8999999999996</v>
      </c>
      <c r="G3">
        <v>3.6939552722455899</v>
      </c>
      <c r="H3">
        <v>3.3175545682642902</v>
      </c>
      <c r="I3">
        <v>-1.5894290362115699</v>
      </c>
      <c r="J3">
        <v>2.3451624682643599</v>
      </c>
      <c r="K3">
        <v>4196.7437372764298</v>
      </c>
      <c r="L3">
        <v>3923.1928474624801</v>
      </c>
      <c r="M3">
        <v>69.582421561551996</v>
      </c>
      <c r="N3">
        <v>0.73887621104955503</v>
      </c>
      <c r="O3">
        <v>2.2648356818029098</v>
      </c>
      <c r="P3">
        <v>34.820295983086602</v>
      </c>
      <c r="Q3">
        <v>-2.8100275523349001E-2</v>
      </c>
    </row>
    <row r="4" spans="1:17" x14ac:dyDescent="0.3">
      <c r="A4" t="s">
        <v>22</v>
      </c>
      <c r="B4" t="s">
        <v>23</v>
      </c>
      <c r="C4" t="s">
        <v>10611</v>
      </c>
      <c r="D4" t="s">
        <v>24</v>
      </c>
      <c r="E4">
        <v>1242947.2670959299</v>
      </c>
      <c r="F4">
        <v>1625.05</v>
      </c>
      <c r="G4">
        <v>-25.241411186875599</v>
      </c>
      <c r="H4">
        <v>-2.0391814811868598</v>
      </c>
      <c r="I4">
        <v>2.6397455210022098</v>
      </c>
      <c r="J4">
        <v>-0.606717523942925</v>
      </c>
      <c r="K4">
        <v>1616.77817723098</v>
      </c>
      <c r="L4">
        <v>1569.1269540466999</v>
      </c>
      <c r="M4">
        <v>51.214334637223097</v>
      </c>
      <c r="N4">
        <v>0.73313387833950305</v>
      </c>
      <c r="O4">
        <v>10.396603181440501</v>
      </c>
      <c r="P4">
        <v>19.1778812658135</v>
      </c>
      <c r="Q4">
        <v>-8.9971896453975006E-2</v>
      </c>
    </row>
    <row r="5" spans="1:17" x14ac:dyDescent="0.3">
      <c r="A5" t="s">
        <v>25</v>
      </c>
      <c r="B5" t="s">
        <v>26</v>
      </c>
      <c r="C5" t="s">
        <v>10612</v>
      </c>
      <c r="D5" t="s">
        <v>27</v>
      </c>
      <c r="E5">
        <v>888373.34173288499</v>
      </c>
      <c r="F5">
        <v>1506.75</v>
      </c>
      <c r="G5">
        <v>45.893884472585903</v>
      </c>
      <c r="H5">
        <v>2.0491277844101301E-2</v>
      </c>
      <c r="I5">
        <v>22.092043172678</v>
      </c>
      <c r="J5">
        <v>-1.13226784961619</v>
      </c>
      <c r="K5">
        <v>1441.82110382936</v>
      </c>
      <c r="L5">
        <v>1257.9063510087999</v>
      </c>
      <c r="M5">
        <v>59.760847946714499</v>
      </c>
      <c r="N5">
        <v>0.76202087746194602</v>
      </c>
      <c r="O5">
        <v>1.9578563132569999</v>
      </c>
      <c r="P5">
        <v>77.882061271471599</v>
      </c>
      <c r="Q5">
        <v>0.16210562772359699</v>
      </c>
    </row>
    <row r="6" spans="1:17" x14ac:dyDescent="0.3">
      <c r="A6" t="s">
        <v>28</v>
      </c>
      <c r="B6" t="s">
        <v>29</v>
      </c>
      <c r="C6" t="s">
        <v>10611</v>
      </c>
      <c r="D6" t="s">
        <v>24</v>
      </c>
      <c r="E6">
        <v>838836.93284895003</v>
      </c>
      <c r="F6">
        <v>1203.5</v>
      </c>
      <c r="G6">
        <v>-3.18843993068855</v>
      </c>
      <c r="H6">
        <v>-5.5116414073316804</v>
      </c>
      <c r="I6">
        <v>1.64660126024465</v>
      </c>
      <c r="J6">
        <v>0.36799814835323302</v>
      </c>
      <c r="K6">
        <v>1182.7857921741499</v>
      </c>
      <c r="L6">
        <v>1099.3449979693801</v>
      </c>
      <c r="M6">
        <v>56.896367202390699</v>
      </c>
      <c r="N6">
        <v>0.64499646375138497</v>
      </c>
      <c r="O6">
        <v>4.5118404653094997</v>
      </c>
      <c r="P6">
        <v>33.870967741935402</v>
      </c>
      <c r="Q6">
        <v>6.6638047003578005E-2</v>
      </c>
    </row>
    <row r="7" spans="1:17" x14ac:dyDescent="0.3">
      <c r="A7" t="s">
        <v>30</v>
      </c>
      <c r="B7" t="s">
        <v>31</v>
      </c>
      <c r="C7" t="s">
        <v>10610</v>
      </c>
      <c r="D7" t="s">
        <v>21</v>
      </c>
      <c r="E7">
        <v>778774.81343099999</v>
      </c>
      <c r="F7">
        <v>1862.1</v>
      </c>
      <c r="G7">
        <v>4.5912847105862298</v>
      </c>
      <c r="H7">
        <v>2.2893309433568998</v>
      </c>
      <c r="I7">
        <v>-0.70456098166841796</v>
      </c>
      <c r="J7">
        <v>1.19136407830435</v>
      </c>
      <c r="K7">
        <v>1733.0841169068401</v>
      </c>
      <c r="L7">
        <v>1587.0103850995699</v>
      </c>
      <c r="M7">
        <v>71.568431290334502</v>
      </c>
      <c r="N7">
        <v>0.537028646472265</v>
      </c>
      <c r="O7">
        <v>2.19644487406691</v>
      </c>
      <c r="P7">
        <v>37.764953945178</v>
      </c>
      <c r="Q7">
        <v>-4.3881503624044998E-2</v>
      </c>
    </row>
    <row r="8" spans="1:17" x14ac:dyDescent="0.3">
      <c r="A8" t="s">
        <v>32</v>
      </c>
      <c r="B8" t="s">
        <v>33</v>
      </c>
      <c r="C8" t="s">
        <v>10611</v>
      </c>
      <c r="D8" t="s">
        <v>34</v>
      </c>
      <c r="E8">
        <v>732085.95796101994</v>
      </c>
      <c r="F8">
        <v>815.35</v>
      </c>
      <c r="G8">
        <v>13.668154313774499</v>
      </c>
      <c r="H8">
        <v>-8.08904315105252</v>
      </c>
      <c r="I8">
        <v>-4.3348945634494704</v>
      </c>
      <c r="J8">
        <v>0.55570161007526897</v>
      </c>
      <c r="K8">
        <v>831.01895241711395</v>
      </c>
      <c r="L8">
        <v>758.22493460137105</v>
      </c>
      <c r="M8">
        <v>49.375148922056702</v>
      </c>
      <c r="N8">
        <v>0.61370327122237001</v>
      </c>
      <c r="O8">
        <v>11.853805114368001</v>
      </c>
      <c r="P8">
        <v>50.101251840942503</v>
      </c>
      <c r="Q8">
        <v>9.2834135477508004E-2</v>
      </c>
    </row>
    <row r="9" spans="1:17" x14ac:dyDescent="0.3">
      <c r="A9" t="s">
        <v>35</v>
      </c>
      <c r="B9" t="s">
        <v>36</v>
      </c>
      <c r="C9" t="s">
        <v>10611</v>
      </c>
      <c r="D9" t="s">
        <v>37</v>
      </c>
      <c r="E9">
        <v>680253.50274254999</v>
      </c>
      <c r="F9">
        <v>1061.3499999999999</v>
      </c>
      <c r="G9">
        <v>33.4753786987037</v>
      </c>
      <c r="H9">
        <v>-6.2287006554078399</v>
      </c>
      <c r="I9">
        <v>-12.2349487092772</v>
      </c>
      <c r="J9">
        <v>1.6122319719226299</v>
      </c>
      <c r="K9">
        <v>1070.5455104098601</v>
      </c>
      <c r="L9">
        <v>949.75501746955399</v>
      </c>
      <c r="M9">
        <v>46.007369046631197</v>
      </c>
      <c r="N9">
        <v>0.64363861611926199</v>
      </c>
      <c r="O9">
        <v>15.136382908559799</v>
      </c>
      <c r="P9">
        <v>77.6764041181886</v>
      </c>
      <c r="Q9">
        <v>-8.9172445086229991E-3</v>
      </c>
    </row>
    <row r="10" spans="1:17" x14ac:dyDescent="0.3">
      <c r="A10" t="s">
        <v>38</v>
      </c>
      <c r="B10" t="s">
        <v>39</v>
      </c>
      <c r="C10" t="s">
        <v>10613</v>
      </c>
      <c r="D10" t="s">
        <v>40</v>
      </c>
      <c r="E10">
        <v>656193.84765135997</v>
      </c>
      <c r="F10">
        <v>2815.6</v>
      </c>
      <c r="G10">
        <v>-18.280787740046598</v>
      </c>
      <c r="H10">
        <v>0.29860535365442298</v>
      </c>
      <c r="I10">
        <v>5.8537201199568996</v>
      </c>
      <c r="J10">
        <v>1.4500536221804301</v>
      </c>
      <c r="K10">
        <v>2648.5577088284899</v>
      </c>
      <c r="L10">
        <v>2514.6683380959498</v>
      </c>
      <c r="M10">
        <v>73.343075806046798</v>
      </c>
      <c r="N10">
        <v>0.60091638534148795</v>
      </c>
      <c r="O10">
        <v>0.19178860633612899</v>
      </c>
      <c r="P10">
        <v>29.628691788863001</v>
      </c>
      <c r="Q10">
        <v>-6.7250615479424999E-2</v>
      </c>
    </row>
    <row r="11" spans="1:17" x14ac:dyDescent="0.3">
      <c r="A11" t="s">
        <v>41</v>
      </c>
      <c r="B11" t="s">
        <v>42</v>
      </c>
      <c r="C11" t="s">
        <v>10613</v>
      </c>
      <c r="D11" t="s">
        <v>43</v>
      </c>
      <c r="E11">
        <v>630964.24421180401</v>
      </c>
      <c r="F11">
        <v>505.8</v>
      </c>
      <c r="G11">
        <v>-15.3771200513126</v>
      </c>
      <c r="H11">
        <v>6.5887431256565296</v>
      </c>
      <c r="I11">
        <v>11.193977161265099</v>
      </c>
      <c r="J11">
        <v>1.03825136685304</v>
      </c>
      <c r="K11">
        <v>473.74873058774</v>
      </c>
      <c r="L11">
        <v>445.438072735346</v>
      </c>
      <c r="M11">
        <v>67.063438976699999</v>
      </c>
      <c r="N11">
        <v>0.53445145623169699</v>
      </c>
      <c r="O11">
        <v>0.95887702649268802</v>
      </c>
      <c r="P11">
        <v>26.655815700513301</v>
      </c>
      <c r="Q11">
        <v>0.13524681297015301</v>
      </c>
    </row>
    <row r="12" spans="1:17" x14ac:dyDescent="0.3">
      <c r="A12" t="s">
        <v>44</v>
      </c>
      <c r="B12" t="s">
        <v>45</v>
      </c>
      <c r="C12" t="s">
        <v>10614</v>
      </c>
      <c r="D12" t="s">
        <v>46</v>
      </c>
      <c r="E12">
        <v>495891.91068500001</v>
      </c>
      <c r="F12">
        <v>3598.55</v>
      </c>
      <c r="G12">
        <v>4.7516380760472297</v>
      </c>
      <c r="H12">
        <v>-3.18812348384157</v>
      </c>
      <c r="I12">
        <v>-5.5359123497052796</v>
      </c>
      <c r="J12">
        <v>-0.14365714478241201</v>
      </c>
      <c r="K12">
        <v>3604.5375051749902</v>
      </c>
      <c r="L12">
        <v>3418.1434786088798</v>
      </c>
      <c r="M12">
        <v>53.043506304489803</v>
      </c>
      <c r="N12">
        <v>0.55404801317615904</v>
      </c>
      <c r="O12">
        <v>8.9299856886801496</v>
      </c>
      <c r="P12">
        <v>36.774990497909499</v>
      </c>
      <c r="Q12">
        <v>0.124140515082155</v>
      </c>
    </row>
    <row r="13" spans="1:17" x14ac:dyDescent="0.3">
      <c r="A13" t="s">
        <v>47</v>
      </c>
      <c r="B13" t="s">
        <v>48</v>
      </c>
      <c r="C13" t="s">
        <v>10610</v>
      </c>
      <c r="D13" t="s">
        <v>21</v>
      </c>
      <c r="E13">
        <v>453588.52453113499</v>
      </c>
      <c r="F13">
        <v>1661.45</v>
      </c>
      <c r="G13">
        <v>12.8383389083324</v>
      </c>
      <c r="H13">
        <v>5.4030764347665201</v>
      </c>
      <c r="I13">
        <v>-12.0102027361227</v>
      </c>
      <c r="J13">
        <v>0.63315394738514597</v>
      </c>
      <c r="K13">
        <v>1567.35484511765</v>
      </c>
      <c r="L13">
        <v>1463.8307900939201</v>
      </c>
      <c r="M13">
        <v>68.931294820466903</v>
      </c>
      <c r="N13">
        <v>0.63754962381747005</v>
      </c>
      <c r="O13">
        <v>2.16076318878086</v>
      </c>
      <c r="P13">
        <v>45.830773281839697</v>
      </c>
      <c r="Q13">
        <v>1.4790833634078E-2</v>
      </c>
    </row>
    <row r="14" spans="1:17" x14ac:dyDescent="0.3">
      <c r="A14" t="s">
        <v>49</v>
      </c>
      <c r="B14" t="s">
        <v>50</v>
      </c>
      <c r="C14" t="s">
        <v>10615</v>
      </c>
      <c r="D14" t="s">
        <v>51</v>
      </c>
      <c r="E14">
        <v>420039.57652305003</v>
      </c>
      <c r="F14">
        <v>1775.75</v>
      </c>
      <c r="G14">
        <v>30.362221145001001</v>
      </c>
      <c r="H14">
        <v>8.32197123592473</v>
      </c>
      <c r="I14">
        <v>1.98693043491954</v>
      </c>
      <c r="J14">
        <v>-0.72171546266461595</v>
      </c>
      <c r="K14">
        <v>1652.33952606359</v>
      </c>
      <c r="L14">
        <v>1478.4896329436001</v>
      </c>
      <c r="M14">
        <v>63.546952306544704</v>
      </c>
      <c r="N14">
        <v>0.70399142035807505</v>
      </c>
      <c r="O14">
        <v>0.32099113050823003</v>
      </c>
      <c r="P14">
        <v>66.214255627837304</v>
      </c>
      <c r="Q14">
        <v>0.116069672483887</v>
      </c>
    </row>
    <row r="15" spans="1:17" x14ac:dyDescent="0.3">
      <c r="A15" t="s">
        <v>52</v>
      </c>
      <c r="B15" t="s">
        <v>53</v>
      </c>
      <c r="C15" t="s">
        <v>10611</v>
      </c>
      <c r="D15" t="s">
        <v>54</v>
      </c>
      <c r="E15">
        <v>417084.6095662</v>
      </c>
      <c r="F15">
        <v>6735.85</v>
      </c>
      <c r="G15">
        <v>-33.013004531620901</v>
      </c>
      <c r="H15">
        <v>-4.1305385422368897</v>
      </c>
      <c r="I15">
        <v>-11.184714520062901</v>
      </c>
      <c r="J15">
        <v>2.4392352475429302</v>
      </c>
      <c r="K15">
        <v>6806.8697581964698</v>
      </c>
      <c r="L15">
        <v>6945.5324131871803</v>
      </c>
      <c r="M15">
        <v>60.697728750555697</v>
      </c>
      <c r="N15">
        <v>0.70015277189608804</v>
      </c>
      <c r="O15">
        <v>21.617910137547501</v>
      </c>
      <c r="P15">
        <v>8.8569443097708405</v>
      </c>
      <c r="Q15">
        <v>-7.1031791873326006E-2</v>
      </c>
    </row>
    <row r="16" spans="1:17" x14ac:dyDescent="0.3">
      <c r="A16" t="s">
        <v>55</v>
      </c>
      <c r="B16" t="s">
        <v>56</v>
      </c>
      <c r="C16" t="s">
        <v>10609</v>
      </c>
      <c r="D16" t="s">
        <v>57</v>
      </c>
      <c r="E16">
        <v>408041.35604660999</v>
      </c>
      <c r="F16">
        <v>318.89999999999998</v>
      </c>
      <c r="G16">
        <v>54.044569370376799</v>
      </c>
      <c r="H16">
        <v>-0.29908332704732099</v>
      </c>
      <c r="I16">
        <v>5.40444181360367</v>
      </c>
      <c r="J16">
        <v>-3.6002182248477199</v>
      </c>
      <c r="K16">
        <v>311.005927592484</v>
      </c>
      <c r="L16">
        <v>265.43248871362903</v>
      </c>
      <c r="M16">
        <v>45.247828756507602</v>
      </c>
      <c r="N16">
        <v>0.80643373439713995</v>
      </c>
      <c r="O16">
        <v>8.1843838193791107</v>
      </c>
      <c r="P16">
        <v>84.5486111111111</v>
      </c>
      <c r="Q16">
        <v>0.12962819680507801</v>
      </c>
    </row>
    <row r="17" spans="1:17" x14ac:dyDescent="0.3">
      <c r="A17" t="s">
        <v>58</v>
      </c>
      <c r="B17" t="s">
        <v>59</v>
      </c>
      <c r="C17" t="s">
        <v>10616</v>
      </c>
      <c r="D17" t="s">
        <v>60</v>
      </c>
      <c r="E17">
        <v>392613.35836704</v>
      </c>
      <c r="F17">
        <v>1085.1500000000001</v>
      </c>
      <c r="G17">
        <v>49.098484162033898</v>
      </c>
      <c r="H17">
        <v>4.7756746537770098</v>
      </c>
      <c r="I17">
        <v>4.0096204879647601</v>
      </c>
      <c r="J17">
        <v>-1.9705885952180799</v>
      </c>
      <c r="K17">
        <v>1040.2022384423301</v>
      </c>
      <c r="L17">
        <v>915.85290778210401</v>
      </c>
      <c r="M17">
        <v>48.008291161954503</v>
      </c>
      <c r="N17">
        <v>0.73901196249288004</v>
      </c>
      <c r="O17">
        <v>8.6485739298714392</v>
      </c>
      <c r="P17">
        <v>82.900724759818004</v>
      </c>
      <c r="Q17">
        <v>0.17814550960480199</v>
      </c>
    </row>
    <row r="18" spans="1:17" x14ac:dyDescent="0.3">
      <c r="A18" t="s">
        <v>61</v>
      </c>
      <c r="B18" t="s">
        <v>62</v>
      </c>
      <c r="C18" t="s">
        <v>10617</v>
      </c>
      <c r="D18" t="s">
        <v>63</v>
      </c>
      <c r="E18">
        <v>391115.02851489</v>
      </c>
      <c r="F18">
        <v>401.95</v>
      </c>
      <c r="G18">
        <v>53.638731034903799</v>
      </c>
      <c r="H18">
        <v>5.9253353362465404</v>
      </c>
      <c r="I18">
        <v>7.2560813589155799</v>
      </c>
      <c r="J18">
        <v>-0.27376215720581998</v>
      </c>
      <c r="K18">
        <v>389.73119209597297</v>
      </c>
      <c r="L18">
        <v>338.79953092705603</v>
      </c>
      <c r="M18">
        <v>49.655616273652399</v>
      </c>
      <c r="N18">
        <v>0.60787442067300601</v>
      </c>
      <c r="O18">
        <v>6.0579674088817104</v>
      </c>
      <c r="P18">
        <v>85.9588248901225</v>
      </c>
      <c r="Q18">
        <v>0.19400813142791301</v>
      </c>
    </row>
    <row r="19" spans="1:17" x14ac:dyDescent="0.3">
      <c r="A19" t="s">
        <v>64</v>
      </c>
      <c r="B19" t="s">
        <v>65</v>
      </c>
      <c r="C19" t="s">
        <v>10616</v>
      </c>
      <c r="D19" t="s">
        <v>60</v>
      </c>
      <c r="E19">
        <v>385971.60393248999</v>
      </c>
      <c r="F19">
        <v>12302.3</v>
      </c>
      <c r="G19">
        <v>0.47144584178011301</v>
      </c>
      <c r="H19">
        <v>-4.8859182387459796</v>
      </c>
      <c r="I19">
        <v>-5.1056791220557702</v>
      </c>
      <c r="J19">
        <v>-1.0965227397107</v>
      </c>
      <c r="K19">
        <v>12412.451187678</v>
      </c>
      <c r="L19">
        <v>11723.825292441599</v>
      </c>
      <c r="M19">
        <v>47.445612828340302</v>
      </c>
      <c r="N19">
        <v>0.65401937966044998</v>
      </c>
      <c r="O19">
        <v>11.198718938735</v>
      </c>
      <c r="P19">
        <v>30.238196061825001</v>
      </c>
      <c r="Q19">
        <v>6.4650951453934999E-2</v>
      </c>
    </row>
    <row r="20" spans="1:17" x14ac:dyDescent="0.3">
      <c r="A20" t="s">
        <v>66</v>
      </c>
      <c r="B20" t="s">
        <v>67</v>
      </c>
      <c r="C20" t="s">
        <v>10611</v>
      </c>
      <c r="D20" t="s">
        <v>24</v>
      </c>
      <c r="E20">
        <v>362136.06018580002</v>
      </c>
      <c r="F20">
        <v>1818</v>
      </c>
      <c r="G20">
        <v>-25.532869753704201</v>
      </c>
      <c r="H20">
        <v>1.5620866000287099</v>
      </c>
      <c r="I20">
        <v>-6.2996245631392203</v>
      </c>
      <c r="J20">
        <v>2.11932811101489</v>
      </c>
      <c r="K20">
        <v>1780.6111117079599</v>
      </c>
      <c r="L20">
        <v>1770.71565669702</v>
      </c>
      <c r="M20">
        <v>69.222280282236099</v>
      </c>
      <c r="N20">
        <v>0.544774086286825</v>
      </c>
      <c r="O20">
        <v>5.9680968096809703</v>
      </c>
      <c r="P20">
        <v>17.757554166531701</v>
      </c>
      <c r="Q20">
        <v>-6.8657468810052996E-2</v>
      </c>
    </row>
    <row r="21" spans="1:17" x14ac:dyDescent="0.3">
      <c r="A21" t="s">
        <v>68</v>
      </c>
      <c r="B21" t="s">
        <v>69</v>
      </c>
      <c r="C21" t="s">
        <v>10611</v>
      </c>
      <c r="D21" t="s">
        <v>24</v>
      </c>
      <c r="E21">
        <v>361726.98530917999</v>
      </c>
      <c r="F21">
        <v>1165.95</v>
      </c>
      <c r="G21">
        <v>-8.5992209017004093</v>
      </c>
      <c r="H21">
        <v>-10.5110796782816</v>
      </c>
      <c r="I21">
        <v>-5.4473561628488101</v>
      </c>
      <c r="J21">
        <v>-0.21737319872507599</v>
      </c>
      <c r="K21">
        <v>1189.06243384394</v>
      </c>
      <c r="L21">
        <v>1123.7273209365501</v>
      </c>
      <c r="M21">
        <v>52.051340900063899</v>
      </c>
      <c r="N21">
        <v>0.618204043635455</v>
      </c>
      <c r="O21">
        <v>14.897722886916201</v>
      </c>
      <c r="P21">
        <v>22.550977506832002</v>
      </c>
      <c r="Q21">
        <v>3.1732105936940001E-2</v>
      </c>
    </row>
    <row r="22" spans="1:17" x14ac:dyDescent="0.3">
      <c r="A22" t="s">
        <v>70</v>
      </c>
      <c r="B22" t="s">
        <v>71</v>
      </c>
      <c r="C22" t="s">
        <v>10618</v>
      </c>
      <c r="D22" t="s">
        <v>72</v>
      </c>
      <c r="E22">
        <v>353292.04740350402</v>
      </c>
      <c r="F22">
        <v>3076.35</v>
      </c>
      <c r="G22">
        <v>-6.0843873325039404</v>
      </c>
      <c r="H22">
        <v>1.2458484392639599</v>
      </c>
      <c r="I22">
        <v>-17.768924473551198</v>
      </c>
      <c r="J22">
        <v>-7.1138676662189093E-2</v>
      </c>
      <c r="K22">
        <v>3116.5642524484902</v>
      </c>
      <c r="L22">
        <v>2999.8303234053901</v>
      </c>
      <c r="M22">
        <v>48.667594681681699</v>
      </c>
      <c r="N22">
        <v>0.748339125697562</v>
      </c>
      <c r="O22">
        <v>21.699416516326099</v>
      </c>
      <c r="P22">
        <v>43.620448179271698</v>
      </c>
      <c r="Q22">
        <v>7.1335173312860004E-2</v>
      </c>
    </row>
    <row r="23" spans="1:17" x14ac:dyDescent="0.3">
      <c r="A23" t="s">
        <v>73</v>
      </c>
      <c r="B23" t="s">
        <v>74</v>
      </c>
      <c r="C23" t="s">
        <v>10619</v>
      </c>
      <c r="D23" t="s">
        <v>75</v>
      </c>
      <c r="E23">
        <v>329131.02479837998</v>
      </c>
      <c r="F23">
        <v>4901.5</v>
      </c>
      <c r="G23">
        <v>10.8230042388294</v>
      </c>
      <c r="H23">
        <v>-1.1012793120476301</v>
      </c>
      <c r="I23">
        <v>15.8728887934617</v>
      </c>
      <c r="J23">
        <v>0.85351116169149799</v>
      </c>
      <c r="K23">
        <v>4910.0447245554697</v>
      </c>
      <c r="L23">
        <v>4460.7604390919296</v>
      </c>
      <c r="M23">
        <v>56.5751619483732</v>
      </c>
      <c r="N23">
        <v>0.63137627692949305</v>
      </c>
      <c r="O23">
        <v>6.4776088952361404</v>
      </c>
      <c r="P23">
        <v>38.8507244939873</v>
      </c>
      <c r="Q23">
        <v>5.8663498441119998E-3</v>
      </c>
    </row>
    <row r="24" spans="1:17" x14ac:dyDescent="0.3">
      <c r="A24" t="s">
        <v>76</v>
      </c>
      <c r="B24" t="s">
        <v>77</v>
      </c>
      <c r="C24" t="s">
        <v>10616</v>
      </c>
      <c r="D24" t="s">
        <v>60</v>
      </c>
      <c r="E24">
        <v>327469.82183256</v>
      </c>
      <c r="F24">
        <v>2759</v>
      </c>
      <c r="G24">
        <v>51.206443877383997</v>
      </c>
      <c r="H24">
        <v>-4.7154388428218397</v>
      </c>
      <c r="I24">
        <v>31.205010668686</v>
      </c>
      <c r="J24">
        <v>-2.9810198580548302</v>
      </c>
      <c r="K24">
        <v>2728.7904472301202</v>
      </c>
      <c r="L24">
        <v>2255.4770788282699</v>
      </c>
      <c r="M24">
        <v>44.4231407923955</v>
      </c>
      <c r="N24">
        <v>0.69635052694551103</v>
      </c>
      <c r="O24">
        <v>9.2243566509604804</v>
      </c>
      <c r="P24">
        <v>90.275862068965495</v>
      </c>
      <c r="Q24">
        <v>0.185369889365568</v>
      </c>
    </row>
    <row r="25" spans="1:17" x14ac:dyDescent="0.3">
      <c r="A25" t="s">
        <v>78</v>
      </c>
      <c r="B25" t="s">
        <v>79</v>
      </c>
      <c r="C25" t="s">
        <v>6589</v>
      </c>
      <c r="D25" t="s">
        <v>80</v>
      </c>
      <c r="E25">
        <v>325936.45336212002</v>
      </c>
      <c r="F25">
        <v>11341.8</v>
      </c>
      <c r="G25">
        <v>11.295458769663</v>
      </c>
      <c r="H25">
        <v>-4.4121369449804204</v>
      </c>
      <c r="I25">
        <v>1.6557325405683001</v>
      </c>
      <c r="J25">
        <v>1.2911269860054799</v>
      </c>
      <c r="K25">
        <v>11229.3138976912</v>
      </c>
      <c r="L25">
        <v>10173.9627992226</v>
      </c>
      <c r="M25">
        <v>47.755556663480696</v>
      </c>
      <c r="N25">
        <v>0.673720768474525</v>
      </c>
      <c r="O25">
        <v>6.49103316933821</v>
      </c>
      <c r="P25">
        <v>40.978614178904998</v>
      </c>
      <c r="Q25">
        <v>2.3599822914784001E-2</v>
      </c>
    </row>
    <row r="26" spans="1:17" x14ac:dyDescent="0.3">
      <c r="A26" t="s">
        <v>81</v>
      </c>
      <c r="B26" t="s">
        <v>82</v>
      </c>
      <c r="C26" t="s">
        <v>10609</v>
      </c>
      <c r="D26" t="s">
        <v>83</v>
      </c>
      <c r="E26">
        <v>325915.88757339498</v>
      </c>
      <c r="F26">
        <v>538.85</v>
      </c>
      <c r="G26">
        <v>105.704591654045</v>
      </c>
      <c r="H26">
        <v>5.3464276935441202</v>
      </c>
      <c r="I26">
        <v>9.6378919340129396</v>
      </c>
      <c r="J26">
        <v>3.2429348611835702</v>
      </c>
      <c r="K26">
        <v>503.94474678402702</v>
      </c>
      <c r="L26">
        <v>436.51374576390799</v>
      </c>
      <c r="M26">
        <v>57.9914777393533</v>
      </c>
      <c r="N26">
        <v>0.757435591021554</v>
      </c>
      <c r="O26">
        <v>0.63097336921220604</v>
      </c>
      <c r="P26">
        <v>136.85714285714201</v>
      </c>
      <c r="Q26">
        <v>0.165788717543874</v>
      </c>
    </row>
    <row r="27" spans="1:17" x14ac:dyDescent="0.3">
      <c r="A27" t="s">
        <v>84</v>
      </c>
      <c r="B27" t="s">
        <v>85</v>
      </c>
      <c r="C27" t="s">
        <v>10620</v>
      </c>
      <c r="D27" t="s">
        <v>86</v>
      </c>
      <c r="E27">
        <v>322357.53476235003</v>
      </c>
      <c r="F27">
        <v>1491.3</v>
      </c>
      <c r="G27">
        <v>52.945558844213501</v>
      </c>
      <c r="H27">
        <v>7.6797143486639394E-2</v>
      </c>
      <c r="I27">
        <v>1.16533153393155</v>
      </c>
      <c r="J27">
        <v>9.9298223509059994E-2</v>
      </c>
      <c r="K27">
        <v>1480.2660346666701</v>
      </c>
      <c r="L27">
        <v>1285.25580996335</v>
      </c>
      <c r="M27">
        <v>45.3699089487084</v>
      </c>
      <c r="N27">
        <v>0.42193327266930403</v>
      </c>
      <c r="O27">
        <v>8.7239321397438498</v>
      </c>
      <c r="P27">
        <v>97.654075546719596</v>
      </c>
      <c r="Q27">
        <v>7.3528530287683996E-2</v>
      </c>
    </row>
    <row r="28" spans="1:17" x14ac:dyDescent="0.3">
      <c r="A28" t="s">
        <v>87</v>
      </c>
      <c r="B28" t="s">
        <v>88</v>
      </c>
      <c r="C28" t="s">
        <v>10621</v>
      </c>
      <c r="D28" t="s">
        <v>89</v>
      </c>
      <c r="E28">
        <v>319732.46868639998</v>
      </c>
      <c r="F28">
        <v>3570</v>
      </c>
      <c r="G28">
        <v>-11.3781873878848</v>
      </c>
      <c r="H28">
        <v>9.3285631864691894</v>
      </c>
      <c r="I28">
        <v>-15.055193248994801</v>
      </c>
      <c r="J28">
        <v>4.9250708660372204</v>
      </c>
      <c r="K28">
        <v>3409.4878290020802</v>
      </c>
      <c r="L28">
        <v>3396.4645133823201</v>
      </c>
      <c r="M28">
        <v>80.7838005794396</v>
      </c>
      <c r="N28">
        <v>0.73829337399711403</v>
      </c>
      <c r="O28">
        <v>8.8781512605041897</v>
      </c>
      <c r="P28">
        <v>17.5289295649454</v>
      </c>
      <c r="Q28">
        <v>8.7901447225427004E-2</v>
      </c>
    </row>
    <row r="29" spans="1:17" x14ac:dyDescent="0.3">
      <c r="A29" t="s">
        <v>90</v>
      </c>
      <c r="B29" t="s">
        <v>91</v>
      </c>
      <c r="C29" t="s">
        <v>10622</v>
      </c>
      <c r="D29" t="s">
        <v>92</v>
      </c>
      <c r="E29">
        <v>318878.60775000002</v>
      </c>
      <c r="F29">
        <v>4822.75</v>
      </c>
      <c r="G29">
        <v>111.61228804995</v>
      </c>
      <c r="H29">
        <v>-6.7629764426109196</v>
      </c>
      <c r="I29">
        <v>46.604530934626403</v>
      </c>
      <c r="J29">
        <v>-0.251868829659255</v>
      </c>
      <c r="K29">
        <v>4840.5097578288496</v>
      </c>
      <c r="L29">
        <v>3897.07678784053</v>
      </c>
      <c r="M29">
        <v>50.582970585054703</v>
      </c>
      <c r="N29">
        <v>0.48470737412444098</v>
      </c>
      <c r="O29">
        <v>17.666269244725498</v>
      </c>
      <c r="P29">
        <v>172.81083833012701</v>
      </c>
      <c r="Q29">
        <v>0.24804361771644101</v>
      </c>
    </row>
    <row r="30" spans="1:17" x14ac:dyDescent="0.3">
      <c r="A30" t="s">
        <v>93</v>
      </c>
      <c r="B30" t="s">
        <v>94</v>
      </c>
      <c r="C30" t="s">
        <v>10617</v>
      </c>
      <c r="D30" t="s">
        <v>95</v>
      </c>
      <c r="E30">
        <v>310640.16755459999</v>
      </c>
      <c r="F30">
        <v>336.25</v>
      </c>
      <c r="G30">
        <v>51.955894156701603</v>
      </c>
      <c r="H30">
        <v>-3.0112301767443999</v>
      </c>
      <c r="I30">
        <v>7.50667306001802</v>
      </c>
      <c r="J30">
        <v>-0.93906940319864796</v>
      </c>
      <c r="K30">
        <v>334.57228946804798</v>
      </c>
      <c r="L30">
        <v>289.20576574588199</v>
      </c>
      <c r="M30">
        <v>38.556103560834899</v>
      </c>
      <c r="N30">
        <v>0.59320084715809296</v>
      </c>
      <c r="O30">
        <v>7.8066914498141102</v>
      </c>
      <c r="P30">
        <v>85.722176194421394</v>
      </c>
      <c r="Q30">
        <v>0.116935447982459</v>
      </c>
    </row>
    <row r="31" spans="1:17" x14ac:dyDescent="0.3">
      <c r="A31" t="s">
        <v>96</v>
      </c>
      <c r="B31" t="s">
        <v>97</v>
      </c>
      <c r="C31" t="s">
        <v>10621</v>
      </c>
      <c r="D31" t="s">
        <v>98</v>
      </c>
      <c r="E31">
        <v>305489.33575734001</v>
      </c>
      <c r="F31">
        <v>3154.65</v>
      </c>
      <c r="G31">
        <v>-28.111373616480002</v>
      </c>
      <c r="H31">
        <v>7.1926110261709297</v>
      </c>
      <c r="I31">
        <v>-6.1022675598901603</v>
      </c>
      <c r="J31">
        <v>4.0192264263843098</v>
      </c>
      <c r="K31">
        <v>3004.2623107003201</v>
      </c>
      <c r="L31">
        <v>2996.3463599626598</v>
      </c>
      <c r="M31">
        <v>78.165104690506297</v>
      </c>
      <c r="N31">
        <v>0.66786423878221002</v>
      </c>
      <c r="O31">
        <v>8.5049054570237601</v>
      </c>
      <c r="P31">
        <v>18.147260402232099</v>
      </c>
      <c r="Q31">
        <v>-5.3853582801855003E-2</v>
      </c>
    </row>
    <row r="32" spans="1:17" x14ac:dyDescent="0.3">
      <c r="A32" t="s">
        <v>99</v>
      </c>
      <c r="B32" t="s">
        <v>100</v>
      </c>
      <c r="C32" t="s">
        <v>10617</v>
      </c>
      <c r="D32" t="s">
        <v>101</v>
      </c>
      <c r="E32">
        <v>298803.96648752998</v>
      </c>
      <c r="F32">
        <v>1900.9</v>
      </c>
      <c r="G32">
        <v>68.001662771628702</v>
      </c>
      <c r="H32">
        <v>6.3888166086757998</v>
      </c>
      <c r="I32">
        <v>-12.9167256569065</v>
      </c>
      <c r="J32">
        <v>2.7820390712851601</v>
      </c>
      <c r="K32">
        <v>1817.3087931796099</v>
      </c>
      <c r="L32">
        <v>1682.4441275056599</v>
      </c>
      <c r="M32">
        <v>60.9626945406457</v>
      </c>
      <c r="N32">
        <v>0.66310625673117196</v>
      </c>
      <c r="O32">
        <v>14.372139512862301</v>
      </c>
      <c r="P32">
        <v>133.08196922322301</v>
      </c>
      <c r="Q32">
        <v>5.9108833530407003E-2</v>
      </c>
    </row>
    <row r="33" spans="1:17" x14ac:dyDescent="0.3">
      <c r="A33" t="s">
        <v>102</v>
      </c>
      <c r="B33" t="s">
        <v>103</v>
      </c>
      <c r="C33" t="s">
        <v>10616</v>
      </c>
      <c r="D33" t="s">
        <v>104</v>
      </c>
      <c r="E33">
        <v>276784.39369351999</v>
      </c>
      <c r="F33">
        <v>10406.450000000001</v>
      </c>
      <c r="G33">
        <v>95.613609971762003</v>
      </c>
      <c r="H33">
        <v>3.4631982818383702</v>
      </c>
      <c r="I33">
        <v>11.5916831304556</v>
      </c>
      <c r="J33">
        <v>0.49383374337937203</v>
      </c>
      <c r="K33">
        <v>9580.2840509092803</v>
      </c>
      <c r="L33">
        <v>8312.0253255269999</v>
      </c>
      <c r="M33">
        <v>66.045368801604198</v>
      </c>
      <c r="N33">
        <v>0.87562191582136695</v>
      </c>
      <c r="O33">
        <v>0.36419720461828797</v>
      </c>
      <c r="P33">
        <v>127.724711417473</v>
      </c>
      <c r="Q33">
        <v>0.14339234127452599</v>
      </c>
    </row>
    <row r="34" spans="1:17" x14ac:dyDescent="0.3">
      <c r="A34" t="s">
        <v>105</v>
      </c>
      <c r="B34" t="s">
        <v>106</v>
      </c>
      <c r="C34" t="s">
        <v>10610</v>
      </c>
      <c r="D34" t="s">
        <v>21</v>
      </c>
      <c r="E34">
        <v>271172.88525960001</v>
      </c>
      <c r="F34">
        <v>512.4</v>
      </c>
      <c r="G34">
        <v>-4.2692874865263999</v>
      </c>
      <c r="H34">
        <v>0.93089500278618498</v>
      </c>
      <c r="I34">
        <v>-16.1817912439063</v>
      </c>
      <c r="J34">
        <v>2.5783004211226399</v>
      </c>
      <c r="K34">
        <v>506.993615690995</v>
      </c>
      <c r="L34">
        <v>477.64545894225398</v>
      </c>
      <c r="M34">
        <v>58.767869207563699</v>
      </c>
      <c r="N34">
        <v>0.58593781783298304</v>
      </c>
      <c r="O34">
        <v>13.173302107728301</v>
      </c>
      <c r="P34">
        <v>36.621783762165002</v>
      </c>
      <c r="Q34">
        <v>-0.113968609162382</v>
      </c>
    </row>
    <row r="35" spans="1:17" x14ac:dyDescent="0.3">
      <c r="A35" t="s">
        <v>107</v>
      </c>
      <c r="B35" t="s">
        <v>108</v>
      </c>
      <c r="C35" t="s">
        <v>10617</v>
      </c>
      <c r="D35" t="s">
        <v>63</v>
      </c>
      <c r="E35">
        <v>259841.97645516999</v>
      </c>
      <c r="F35">
        <v>675.8</v>
      </c>
      <c r="G35">
        <v>81.658382776353704</v>
      </c>
      <c r="H35">
        <v>-5.8318515448203696</v>
      </c>
      <c r="I35">
        <v>9.1315811344613795</v>
      </c>
      <c r="J35">
        <v>-2.3153780895942999</v>
      </c>
      <c r="K35">
        <v>697.23108485316004</v>
      </c>
      <c r="L35">
        <v>596.89841050402595</v>
      </c>
      <c r="M35">
        <v>31.570593138832599</v>
      </c>
      <c r="N35">
        <v>1.32299576975183</v>
      </c>
      <c r="O35">
        <v>32.561408700798999</v>
      </c>
      <c r="P35">
        <v>133.557974771038</v>
      </c>
      <c r="Q35">
        <v>0.18115198879497499</v>
      </c>
    </row>
    <row r="36" spans="1:17" x14ac:dyDescent="0.3">
      <c r="A36" t="s">
        <v>109</v>
      </c>
      <c r="B36" t="s">
        <v>110</v>
      </c>
      <c r="C36" t="s">
        <v>10611</v>
      </c>
      <c r="D36" t="s">
        <v>37</v>
      </c>
      <c r="E36">
        <v>259081.91209838999</v>
      </c>
      <c r="F36">
        <v>1639.9</v>
      </c>
      <c r="G36">
        <v>-16.114597661111802</v>
      </c>
      <c r="H36">
        <v>-2.5519020153301</v>
      </c>
      <c r="I36">
        <v>-10.3076266236127</v>
      </c>
      <c r="J36">
        <v>4.6700855368999399</v>
      </c>
      <c r="K36">
        <v>1590.5224742231501</v>
      </c>
      <c r="L36">
        <v>1589.76872980699</v>
      </c>
      <c r="M36">
        <v>68.106220049906597</v>
      </c>
      <c r="N36">
        <v>0.86836089544098805</v>
      </c>
      <c r="O36">
        <v>6.1650100615891104</v>
      </c>
      <c r="P36">
        <v>15.563228920756799</v>
      </c>
      <c r="Q36">
        <v>-5.9721174433196002E-2</v>
      </c>
    </row>
    <row r="37" spans="1:17" x14ac:dyDescent="0.3">
      <c r="A37" t="s">
        <v>111</v>
      </c>
      <c r="B37" t="s">
        <v>112</v>
      </c>
      <c r="C37" t="s">
        <v>10622</v>
      </c>
      <c r="D37" t="s">
        <v>113</v>
      </c>
      <c r="E37">
        <v>251280.232529275</v>
      </c>
      <c r="F37">
        <v>7022.15</v>
      </c>
      <c r="G37">
        <v>61.186405441173299</v>
      </c>
      <c r="H37">
        <v>-0.60569752009521505</v>
      </c>
      <c r="I37">
        <v>43.040179956172103</v>
      </c>
      <c r="J37">
        <v>-1.2453688198199</v>
      </c>
      <c r="K37">
        <v>7032.5877288466099</v>
      </c>
      <c r="L37">
        <v>5835.4859217479898</v>
      </c>
      <c r="M37">
        <v>53.434883653435698</v>
      </c>
      <c r="N37">
        <v>0.86907795724659898</v>
      </c>
      <c r="O37">
        <v>13.479489899817001</v>
      </c>
      <c r="P37">
        <v>116.332409118915</v>
      </c>
      <c r="Q37">
        <v>0.15763497068830001</v>
      </c>
    </row>
    <row r="38" spans="1:17" x14ac:dyDescent="0.3">
      <c r="A38" t="s">
        <v>114</v>
      </c>
      <c r="B38" t="s">
        <v>115</v>
      </c>
      <c r="C38" t="s">
        <v>10619</v>
      </c>
      <c r="D38" t="s">
        <v>116</v>
      </c>
      <c r="E38">
        <v>248478.62548977899</v>
      </c>
      <c r="F38">
        <v>6948.75</v>
      </c>
      <c r="G38">
        <v>211.14157444807299</v>
      </c>
      <c r="H38">
        <v>32.499805373241401</v>
      </c>
      <c r="I38">
        <v>67.072119590927997</v>
      </c>
      <c r="J38">
        <v>7.2115017968560098</v>
      </c>
      <c r="K38">
        <v>5712.6673443003401</v>
      </c>
      <c r="L38">
        <v>4333.0603894046199</v>
      </c>
      <c r="M38">
        <v>86.826594099350899</v>
      </c>
      <c r="N38">
        <v>1.8811316783706999</v>
      </c>
      <c r="O38">
        <v>1.16927504946933</v>
      </c>
      <c r="P38">
        <v>257.26221079691499</v>
      </c>
      <c r="Q38">
        <v>0.27729398473044098</v>
      </c>
    </row>
    <row r="39" spans="1:17" x14ac:dyDescent="0.3">
      <c r="A39" t="s">
        <v>117</v>
      </c>
      <c r="B39" t="s">
        <v>118</v>
      </c>
      <c r="C39" t="s">
        <v>10613</v>
      </c>
      <c r="D39" t="s">
        <v>119</v>
      </c>
      <c r="E39">
        <v>245956.49151600001</v>
      </c>
      <c r="F39">
        <v>2529.1999999999998</v>
      </c>
      <c r="G39">
        <v>-13.650366404295101</v>
      </c>
      <c r="H39">
        <v>-3.3883245577138301</v>
      </c>
      <c r="I39">
        <v>-13.683041758422499</v>
      </c>
      <c r="J39">
        <v>1.80306569777437</v>
      </c>
      <c r="K39">
        <v>2522.3529162580799</v>
      </c>
      <c r="L39">
        <v>2474.0458784888001</v>
      </c>
      <c r="M39">
        <v>63.638567465919699</v>
      </c>
      <c r="N39">
        <v>0.59247364967488103</v>
      </c>
      <c r="O39">
        <v>9.4931203542622402</v>
      </c>
      <c r="P39">
        <v>16.916676297237899</v>
      </c>
      <c r="Q39">
        <v>-2.7016562094597001E-2</v>
      </c>
    </row>
    <row r="40" spans="1:17" x14ac:dyDescent="0.3">
      <c r="A40" t="s">
        <v>120</v>
      </c>
      <c r="B40" t="s">
        <v>121</v>
      </c>
      <c r="C40" t="s">
        <v>10609</v>
      </c>
      <c r="D40" t="s">
        <v>18</v>
      </c>
      <c r="E40">
        <v>245413.00185815699</v>
      </c>
      <c r="F40">
        <v>173.13</v>
      </c>
      <c r="G40">
        <v>61.962768975323399</v>
      </c>
      <c r="H40">
        <v>1.6237129842848399</v>
      </c>
      <c r="I40">
        <v>-13.2988335757772</v>
      </c>
      <c r="J40">
        <v>3.9298140024646102</v>
      </c>
      <c r="K40">
        <v>170.20777145761099</v>
      </c>
      <c r="L40">
        <v>153.39539582176701</v>
      </c>
      <c r="M40">
        <v>59.766553823018903</v>
      </c>
      <c r="N40">
        <v>0.52493690033250096</v>
      </c>
      <c r="O40">
        <v>13.6718073124241</v>
      </c>
      <c r="P40">
        <v>102.491228070175</v>
      </c>
      <c r="Q40">
        <v>0.11599281091077999</v>
      </c>
    </row>
    <row r="41" spans="1:17" x14ac:dyDescent="0.3">
      <c r="A41" t="s">
        <v>122</v>
      </c>
      <c r="B41" t="s">
        <v>123</v>
      </c>
      <c r="C41" t="s">
        <v>10611</v>
      </c>
      <c r="D41" t="s">
        <v>124</v>
      </c>
      <c r="E41">
        <v>237114.97286400001</v>
      </c>
      <c r="F41">
        <v>183.41</v>
      </c>
      <c r="G41">
        <v>256.439879702859</v>
      </c>
      <c r="H41">
        <v>-14.174922575081</v>
      </c>
      <c r="I41">
        <v>7.9672603907902504</v>
      </c>
      <c r="J41">
        <v>-1.06635004455087</v>
      </c>
      <c r="K41">
        <v>182.85599922505</v>
      </c>
      <c r="L41">
        <v>147.70380563415901</v>
      </c>
      <c r="M41">
        <v>46.177542011348301</v>
      </c>
      <c r="N41">
        <v>0.37845441350542602</v>
      </c>
      <c r="O41">
        <v>24.8568780328226</v>
      </c>
      <c r="P41">
        <v>285.31512605042002</v>
      </c>
      <c r="Q41">
        <v>0.17634804916925001</v>
      </c>
    </row>
    <row r="42" spans="1:17" x14ac:dyDescent="0.3">
      <c r="A42" t="s">
        <v>125</v>
      </c>
      <c r="B42" t="s">
        <v>126</v>
      </c>
      <c r="C42" t="s">
        <v>10618</v>
      </c>
      <c r="D42" t="s">
        <v>127</v>
      </c>
      <c r="E42">
        <v>227447.8502362</v>
      </c>
      <c r="F42">
        <v>941.05</v>
      </c>
      <c r="G42">
        <v>-9.7239876216417596</v>
      </c>
      <c r="H42">
        <v>3.21288338612323</v>
      </c>
      <c r="I42">
        <v>2.8703509350224201</v>
      </c>
      <c r="J42">
        <v>2.6087616153804398</v>
      </c>
      <c r="K42">
        <v>909.27267179252703</v>
      </c>
      <c r="L42">
        <v>862.71479716066005</v>
      </c>
      <c r="M42">
        <v>63.164565883295701</v>
      </c>
      <c r="N42">
        <v>0.74266134130391404</v>
      </c>
      <c r="O42">
        <v>1.9499495244673399</v>
      </c>
      <c r="P42">
        <v>30.1590594744121</v>
      </c>
      <c r="Q42">
        <v>5.3186900238640002E-3</v>
      </c>
    </row>
    <row r="43" spans="1:17" x14ac:dyDescent="0.3">
      <c r="A43" t="s">
        <v>128</v>
      </c>
      <c r="B43" t="s">
        <v>129</v>
      </c>
      <c r="C43" t="s">
        <v>10619</v>
      </c>
      <c r="D43" t="s">
        <v>130</v>
      </c>
      <c r="E43">
        <v>224485.795990616</v>
      </c>
      <c r="F43">
        <v>262.64999999999998</v>
      </c>
      <c r="G43">
        <v>150.861148572958</v>
      </c>
      <c r="H43">
        <v>14.1885007017675</v>
      </c>
      <c r="I43">
        <v>48.351566184970302</v>
      </c>
      <c r="J43">
        <v>-1.75785976647633</v>
      </c>
      <c r="K43">
        <v>231.326971705023</v>
      </c>
      <c r="L43">
        <v>178.819607481242</v>
      </c>
      <c r="M43">
        <v>53.897748678739298</v>
      </c>
      <c r="N43">
        <v>1.06687505579102</v>
      </c>
      <c r="O43">
        <v>6.9484104321340103</v>
      </c>
      <c r="P43">
        <v>191.67129372570699</v>
      </c>
      <c r="Q43">
        <v>7.0757141825180003E-2</v>
      </c>
    </row>
    <row r="44" spans="1:17" x14ac:dyDescent="0.3">
      <c r="A44" t="s">
        <v>131</v>
      </c>
      <c r="B44" t="s">
        <v>132</v>
      </c>
      <c r="C44" t="s">
        <v>10622</v>
      </c>
      <c r="D44" t="s">
        <v>133</v>
      </c>
      <c r="E44">
        <v>222582.76534305001</v>
      </c>
      <c r="F44">
        <v>306</v>
      </c>
      <c r="G44">
        <v>101.720475007301</v>
      </c>
      <c r="H44">
        <v>-4.9839058653816704</v>
      </c>
      <c r="I44">
        <v>37.298109724186297</v>
      </c>
      <c r="J44">
        <v>1.5144294868117201</v>
      </c>
      <c r="K44">
        <v>299.80277723809598</v>
      </c>
      <c r="L44">
        <v>240.44841067246799</v>
      </c>
      <c r="M44">
        <v>53.4990067407685</v>
      </c>
      <c r="N44">
        <v>0.353654203653753</v>
      </c>
      <c r="O44">
        <v>11.2745098039215</v>
      </c>
      <c r="P44">
        <v>140.944881889763</v>
      </c>
      <c r="Q44">
        <v>0.22372676465222099</v>
      </c>
    </row>
    <row r="45" spans="1:17" x14ac:dyDescent="0.3">
      <c r="A45" t="s">
        <v>134</v>
      </c>
      <c r="B45" t="s">
        <v>135</v>
      </c>
      <c r="C45" t="s">
        <v>10618</v>
      </c>
      <c r="D45" t="s">
        <v>136</v>
      </c>
      <c r="E45">
        <v>219146.16993500001</v>
      </c>
      <c r="F45">
        <v>513.79999999999995</v>
      </c>
      <c r="G45">
        <v>35.913645852633699</v>
      </c>
      <c r="H45">
        <v>-19.5996981149985</v>
      </c>
      <c r="I45">
        <v>53.643078466172398</v>
      </c>
      <c r="J45">
        <v>-3.9963321398684899</v>
      </c>
      <c r="K45">
        <v>596.37914640863403</v>
      </c>
      <c r="L45">
        <v>488.01077825135098</v>
      </c>
      <c r="M45">
        <v>30.0449679009946</v>
      </c>
      <c r="N45">
        <v>3.6174330024367198</v>
      </c>
      <c r="O45">
        <v>57.2012456208641</v>
      </c>
      <c r="P45">
        <v>80.534082923401201</v>
      </c>
      <c r="Q45">
        <v>3.8357514248141003E-2</v>
      </c>
    </row>
    <row r="46" spans="1:17" x14ac:dyDescent="0.3">
      <c r="A46" t="s">
        <v>137</v>
      </c>
      <c r="B46" t="s">
        <v>138</v>
      </c>
      <c r="C46" t="s">
        <v>10623</v>
      </c>
      <c r="D46" t="s">
        <v>139</v>
      </c>
      <c r="E46">
        <v>212691.15833805001</v>
      </c>
      <c r="F46">
        <v>849.5</v>
      </c>
      <c r="G46">
        <v>49.056615549470997</v>
      </c>
      <c r="H46">
        <v>1.44922799304841</v>
      </c>
      <c r="I46">
        <v>-17.284448859230199</v>
      </c>
      <c r="J46">
        <v>1.5644353851500099</v>
      </c>
      <c r="K46">
        <v>843.37735212281302</v>
      </c>
      <c r="L46">
        <v>783.60165958012703</v>
      </c>
      <c r="M46">
        <v>56.584626294707903</v>
      </c>
      <c r="N46">
        <v>0.60082158696312404</v>
      </c>
      <c r="O46">
        <v>13.902295467922301</v>
      </c>
      <c r="P46">
        <v>79.560346649756895</v>
      </c>
      <c r="Q46">
        <v>0.136218342414934</v>
      </c>
    </row>
    <row r="47" spans="1:17" x14ac:dyDescent="0.3">
      <c r="A47" t="s">
        <v>140</v>
      </c>
      <c r="B47" t="s">
        <v>141</v>
      </c>
      <c r="C47" t="s">
        <v>10611</v>
      </c>
      <c r="D47" t="s">
        <v>54</v>
      </c>
      <c r="E47">
        <v>209404.24683647999</v>
      </c>
      <c r="F47">
        <v>327.14999999999998</v>
      </c>
      <c r="G47">
        <v>17.961697818998601</v>
      </c>
      <c r="H47">
        <v>-4.9468097455634998</v>
      </c>
      <c r="I47">
        <v>-13.788293727042101</v>
      </c>
      <c r="J47">
        <v>0.21950870280511101</v>
      </c>
      <c r="K47">
        <v>336.84684545690402</v>
      </c>
      <c r="L47">
        <v>303.37385818001297</v>
      </c>
      <c r="M47">
        <v>51.300068225619299</v>
      </c>
      <c r="N47">
        <v>0.74024964578112695</v>
      </c>
      <c r="O47">
        <v>20.648020785572299</v>
      </c>
      <c r="P47">
        <v>61.316568047337199</v>
      </c>
    </row>
    <row r="48" spans="1:17" x14ac:dyDescent="0.3">
      <c r="A48" t="s">
        <v>142</v>
      </c>
      <c r="B48" t="s">
        <v>143</v>
      </c>
      <c r="C48" t="s">
        <v>10613</v>
      </c>
      <c r="D48" t="s">
        <v>144</v>
      </c>
      <c r="E48">
        <v>207158.06584103999</v>
      </c>
      <c r="F48">
        <v>1582.1</v>
      </c>
      <c r="G48">
        <v>50.650185975993303</v>
      </c>
      <c r="H48">
        <v>-6.1170016968839301E-2</v>
      </c>
      <c r="I48">
        <v>-7.2885414447301002</v>
      </c>
      <c r="J48">
        <v>9.0617633796994195</v>
      </c>
      <c r="K48">
        <v>1541.13879724253</v>
      </c>
      <c r="L48">
        <v>1371.1881071858099</v>
      </c>
      <c r="M48">
        <v>63.922330587652702</v>
      </c>
      <c r="N48">
        <v>1.1221502917581001</v>
      </c>
      <c r="O48">
        <v>7.62910056254346</v>
      </c>
      <c r="P48">
        <v>91.040270482400501</v>
      </c>
      <c r="Q48">
        <v>0.214959046021236</v>
      </c>
    </row>
    <row r="49" spans="1:17" x14ac:dyDescent="0.3">
      <c r="A49" t="s">
        <v>145</v>
      </c>
      <c r="B49" t="s">
        <v>146</v>
      </c>
      <c r="C49" t="s">
        <v>10618</v>
      </c>
      <c r="D49" t="s">
        <v>127</v>
      </c>
      <c r="E49">
        <v>192421.15517297399</v>
      </c>
      <c r="F49">
        <v>154.19999999999999</v>
      </c>
      <c r="G49">
        <v>1.96946778707849</v>
      </c>
      <c r="H49">
        <v>-6.1987739553253096</v>
      </c>
      <c r="I49">
        <v>-5.7362477638787501</v>
      </c>
      <c r="J49">
        <v>2.6628708015976899</v>
      </c>
      <c r="K49">
        <v>160.600719993724</v>
      </c>
      <c r="L49">
        <v>152.58795857022301</v>
      </c>
      <c r="M49">
        <v>51.8360399491824</v>
      </c>
      <c r="N49">
        <v>0.93383204391741503</v>
      </c>
      <c r="O49">
        <v>19.7146562905317</v>
      </c>
      <c r="P49">
        <v>34.554973821989499</v>
      </c>
      <c r="Q49">
        <v>-2.3296668064086999E-2</v>
      </c>
    </row>
    <row r="50" spans="1:17" x14ac:dyDescent="0.3">
      <c r="A50" t="s">
        <v>147</v>
      </c>
      <c r="B50" t="s">
        <v>148</v>
      </c>
      <c r="C50" t="s">
        <v>6589</v>
      </c>
      <c r="D50" t="s">
        <v>80</v>
      </c>
      <c r="E50">
        <v>184873.65878784499</v>
      </c>
      <c r="F50">
        <v>2748.55</v>
      </c>
      <c r="G50">
        <v>25.839955300508102</v>
      </c>
      <c r="H50">
        <v>-3.4012453852189202</v>
      </c>
      <c r="I50">
        <v>13.500855756729999</v>
      </c>
      <c r="J50">
        <v>7.6512097171194897</v>
      </c>
      <c r="K50">
        <v>2633.50475312955</v>
      </c>
      <c r="L50">
        <v>2349.2029175192902</v>
      </c>
      <c r="M50">
        <v>69.929218234546198</v>
      </c>
      <c r="N50">
        <v>1.110664139401</v>
      </c>
      <c r="O50">
        <v>4.70066034818357</v>
      </c>
      <c r="P50">
        <v>56.962476323316501</v>
      </c>
      <c r="Q50">
        <v>8.4660732888865997E-2</v>
      </c>
    </row>
    <row r="51" spans="1:17" x14ac:dyDescent="0.3">
      <c r="A51" t="s">
        <v>149</v>
      </c>
      <c r="B51" t="s">
        <v>150</v>
      </c>
      <c r="C51" t="s">
        <v>10611</v>
      </c>
      <c r="D51" t="s">
        <v>37</v>
      </c>
      <c r="E51">
        <v>179846.09859452501</v>
      </c>
      <c r="F51">
        <v>1789.3</v>
      </c>
      <c r="G51">
        <v>9.9471653537264899</v>
      </c>
      <c r="H51">
        <v>9.0304548476929902</v>
      </c>
      <c r="I51">
        <v>5.2606587266462004</v>
      </c>
      <c r="J51">
        <v>4.5844628074934102</v>
      </c>
      <c r="K51">
        <v>1635.33036810065</v>
      </c>
      <c r="L51">
        <v>1492.4418390726701</v>
      </c>
      <c r="M51">
        <v>70.452733258127793</v>
      </c>
      <c r="N51">
        <v>0.95107088534068596</v>
      </c>
      <c r="O51">
        <v>1.2910076566255</v>
      </c>
      <c r="P51">
        <v>41.519357772768601</v>
      </c>
      <c r="Q51">
        <v>2.3436289097748E-2</v>
      </c>
    </row>
    <row r="52" spans="1:17" x14ac:dyDescent="0.3">
      <c r="A52" t="s">
        <v>151</v>
      </c>
      <c r="B52" t="s">
        <v>152</v>
      </c>
      <c r="C52" t="s">
        <v>10618</v>
      </c>
      <c r="D52" t="s">
        <v>153</v>
      </c>
      <c r="E52">
        <v>179399.31079798</v>
      </c>
      <c r="F52">
        <v>449.3</v>
      </c>
      <c r="G52">
        <v>61.116680266017099</v>
      </c>
      <c r="H52">
        <v>1.40191445813178</v>
      </c>
      <c r="I52">
        <v>55.678533614985398</v>
      </c>
      <c r="J52">
        <v>6.13467287239461</v>
      </c>
      <c r="K52">
        <v>437.11620919181598</v>
      </c>
      <c r="L52">
        <v>368.018463707823</v>
      </c>
      <c r="M52">
        <v>70.282063338306301</v>
      </c>
      <c r="N52">
        <v>0.57745532097596197</v>
      </c>
      <c r="O52">
        <v>12.7865568662363</v>
      </c>
      <c r="P52">
        <v>116.009615384615</v>
      </c>
      <c r="Q52">
        <v>3.5785184660377001E-2</v>
      </c>
    </row>
    <row r="53" spans="1:17" x14ac:dyDescent="0.3">
      <c r="A53" t="s">
        <v>154</v>
      </c>
      <c r="B53" t="s">
        <v>155</v>
      </c>
      <c r="C53" t="s">
        <v>10620</v>
      </c>
      <c r="D53" t="s">
        <v>156</v>
      </c>
      <c r="E53">
        <v>173154.09760628</v>
      </c>
      <c r="F53">
        <v>4710.45</v>
      </c>
      <c r="G53">
        <v>60.945550251217099</v>
      </c>
      <c r="H53">
        <v>1.7156781926545399</v>
      </c>
      <c r="I53">
        <v>36.4218933155732</v>
      </c>
      <c r="J53">
        <v>4.6891711006562398</v>
      </c>
      <c r="K53">
        <v>4289.0110248350002</v>
      </c>
      <c r="L53">
        <v>3679.3400439399002</v>
      </c>
      <c r="M53">
        <v>70.947628833756895</v>
      </c>
      <c r="N53">
        <v>0.98588605800307305</v>
      </c>
      <c r="O53">
        <v>0.24519950323218501</v>
      </c>
      <c r="P53">
        <v>101.874986607238</v>
      </c>
      <c r="Q53">
        <v>0.111246793789577</v>
      </c>
    </row>
    <row r="54" spans="1:17" x14ac:dyDescent="0.3">
      <c r="A54" t="s">
        <v>157</v>
      </c>
      <c r="B54" t="s">
        <v>158</v>
      </c>
      <c r="C54" t="s">
        <v>10611</v>
      </c>
      <c r="D54" t="s">
        <v>124</v>
      </c>
      <c r="E54">
        <v>170780.26608</v>
      </c>
      <c r="F54">
        <v>514.79999999999995</v>
      </c>
      <c r="G54">
        <v>107.72611416303199</v>
      </c>
      <c r="H54">
        <v>-6.6254720256305299</v>
      </c>
      <c r="I54">
        <v>12.927038297426501</v>
      </c>
      <c r="J54">
        <v>4.0338364239694302</v>
      </c>
      <c r="K54">
        <v>507.79626280082101</v>
      </c>
      <c r="L54">
        <v>426.79533277508801</v>
      </c>
      <c r="M54">
        <v>56.615479115110901</v>
      </c>
      <c r="N54">
        <v>0.43603699006552898</v>
      </c>
      <c r="O54">
        <v>12.6651126651126</v>
      </c>
      <c r="P54">
        <v>156.82215016213499</v>
      </c>
      <c r="Q54">
        <v>0.19978522884068201</v>
      </c>
    </row>
    <row r="55" spans="1:17" x14ac:dyDescent="0.3">
      <c r="A55" t="s">
        <v>159</v>
      </c>
      <c r="B55" t="s">
        <v>160</v>
      </c>
      <c r="C55" t="s">
        <v>10610</v>
      </c>
      <c r="D55" t="s">
        <v>21</v>
      </c>
      <c r="E55">
        <v>168897.44448044</v>
      </c>
      <c r="F55">
        <v>5641.6</v>
      </c>
      <c r="G55">
        <v>-18.637873212539201</v>
      </c>
      <c r="H55">
        <v>-2.2849272532873299</v>
      </c>
      <c r="I55">
        <v>-9.9668136289539504</v>
      </c>
      <c r="J55">
        <v>2.1409669941615501</v>
      </c>
      <c r="K55">
        <v>5434.6165905637899</v>
      </c>
      <c r="L55">
        <v>5254.7624299299596</v>
      </c>
      <c r="M55">
        <v>65.736729869320101</v>
      </c>
      <c r="N55">
        <v>0.57627517652721305</v>
      </c>
      <c r="O55">
        <v>14.187464549064</v>
      </c>
      <c r="P55">
        <v>24.9925225155365</v>
      </c>
      <c r="Q55">
        <v>-2.8558816770096002E-2</v>
      </c>
    </row>
    <row r="56" spans="1:17" x14ac:dyDescent="0.3">
      <c r="A56" t="s">
        <v>161</v>
      </c>
      <c r="B56" t="s">
        <v>162</v>
      </c>
      <c r="C56" t="s">
        <v>10622</v>
      </c>
      <c r="D56" t="s">
        <v>163</v>
      </c>
      <c r="E56">
        <v>166550.44687312501</v>
      </c>
      <c r="F56">
        <v>7795.75</v>
      </c>
      <c r="G56">
        <v>53.522124384816401</v>
      </c>
      <c r="H56">
        <v>0.125764078402365</v>
      </c>
      <c r="I56">
        <v>32.826531799526698</v>
      </c>
      <c r="J56">
        <v>-0.29123625975237699</v>
      </c>
      <c r="K56">
        <v>7874.1477013215099</v>
      </c>
      <c r="L56">
        <v>6628.0883338358799</v>
      </c>
      <c r="M56">
        <v>52.720274207611098</v>
      </c>
      <c r="N56">
        <v>0.99527816418572501</v>
      </c>
      <c r="O56">
        <v>17.371003431356801</v>
      </c>
      <c r="P56">
        <v>102.48701298701199</v>
      </c>
      <c r="Q56">
        <v>0.173161119520167</v>
      </c>
    </row>
    <row r="57" spans="1:17" x14ac:dyDescent="0.3">
      <c r="A57" t="s">
        <v>164</v>
      </c>
      <c r="B57" t="s">
        <v>165</v>
      </c>
      <c r="C57" t="s">
        <v>10624</v>
      </c>
      <c r="D57" t="s">
        <v>166</v>
      </c>
      <c r="E57">
        <v>159047.2267114</v>
      </c>
      <c r="F57">
        <v>3084.65</v>
      </c>
      <c r="G57">
        <v>-4.6208944862555796</v>
      </c>
      <c r="H57">
        <v>-2.1437050424748199</v>
      </c>
      <c r="I57">
        <v>0.82024367785372398</v>
      </c>
      <c r="J57">
        <v>1.3787784471601501</v>
      </c>
      <c r="K57">
        <v>3092.6109004463801</v>
      </c>
      <c r="L57">
        <v>2905.1632404905699</v>
      </c>
      <c r="M57">
        <v>59.802524243447401</v>
      </c>
      <c r="N57">
        <v>0.67333791319335401</v>
      </c>
      <c r="O57">
        <v>6.2989318074984002</v>
      </c>
      <c r="P57">
        <v>34.551045778717999</v>
      </c>
      <c r="Q57">
        <v>5.8305213389829996E-3</v>
      </c>
    </row>
    <row r="58" spans="1:17" x14ac:dyDescent="0.3">
      <c r="A58" t="s">
        <v>167</v>
      </c>
      <c r="B58" t="s">
        <v>168</v>
      </c>
      <c r="C58" t="s">
        <v>10610</v>
      </c>
      <c r="D58" t="s">
        <v>21</v>
      </c>
      <c r="E58">
        <v>157614.46811625001</v>
      </c>
      <c r="F58">
        <v>1598.4</v>
      </c>
      <c r="G58">
        <v>5.4242600839559501</v>
      </c>
      <c r="H58">
        <v>6.3161868503422198</v>
      </c>
      <c r="I58">
        <v>9.1327946021466904</v>
      </c>
      <c r="J58">
        <v>2.6685642338764</v>
      </c>
      <c r="K58">
        <v>1485.8448238667499</v>
      </c>
      <c r="L58">
        <v>1344.8609300749499</v>
      </c>
      <c r="M58">
        <v>69.586750732811097</v>
      </c>
      <c r="N58">
        <v>0.82499689369366702</v>
      </c>
      <c r="O58">
        <v>2.20533033033032</v>
      </c>
      <c r="P58">
        <v>45.553886081136397</v>
      </c>
      <c r="Q58">
        <v>-2.1363516043307999E-2</v>
      </c>
    </row>
    <row r="59" spans="1:17" x14ac:dyDescent="0.3">
      <c r="A59" t="s">
        <v>169</v>
      </c>
      <c r="B59" t="s">
        <v>170</v>
      </c>
      <c r="C59" t="s">
        <v>10611</v>
      </c>
      <c r="D59" t="s">
        <v>124</v>
      </c>
      <c r="E59">
        <v>156768.99084000001</v>
      </c>
      <c r="F59">
        <v>586.70000000000005</v>
      </c>
      <c r="G59">
        <v>116.742582782824</v>
      </c>
      <c r="H59">
        <v>-5.6671696542060301</v>
      </c>
      <c r="I59">
        <v>14.7055316549407</v>
      </c>
      <c r="J59">
        <v>2.4621173914293002</v>
      </c>
      <c r="K59">
        <v>578.20858971804796</v>
      </c>
      <c r="L59">
        <v>477.136534415021</v>
      </c>
      <c r="M59">
        <v>53.864425218542898</v>
      </c>
      <c r="N59">
        <v>0.35593628764059598</v>
      </c>
      <c r="O59">
        <v>11.470939151184499</v>
      </c>
      <c r="P59">
        <v>154.47842116677501</v>
      </c>
      <c r="Q59">
        <v>0.20184715590201199</v>
      </c>
    </row>
    <row r="60" spans="1:17" x14ac:dyDescent="0.3">
      <c r="A60" t="s">
        <v>171</v>
      </c>
      <c r="B60" t="s">
        <v>172</v>
      </c>
      <c r="C60" t="s">
        <v>10611</v>
      </c>
      <c r="D60" t="s">
        <v>37</v>
      </c>
      <c r="E60">
        <v>156158.75735460001</v>
      </c>
      <c r="F60">
        <v>729</v>
      </c>
      <c r="G60">
        <v>-12.5353313914569</v>
      </c>
      <c r="H60">
        <v>11.239769792287699</v>
      </c>
      <c r="I60">
        <v>13.7860828617344</v>
      </c>
      <c r="J60">
        <v>5.8753070296535999</v>
      </c>
      <c r="K60">
        <v>661.54386398824397</v>
      </c>
      <c r="L60">
        <v>622.59065047013803</v>
      </c>
      <c r="M60">
        <v>70.4576874677647</v>
      </c>
      <c r="N60">
        <v>0.75077251563880099</v>
      </c>
      <c r="O60">
        <v>0.205761316872421</v>
      </c>
      <c r="P60">
        <v>42.549863120844698</v>
      </c>
      <c r="Q60">
        <v>-5.2153822857959997E-2</v>
      </c>
    </row>
    <row r="61" spans="1:17" x14ac:dyDescent="0.3">
      <c r="A61" t="s">
        <v>173</v>
      </c>
      <c r="B61" t="s">
        <v>174</v>
      </c>
      <c r="C61" t="s">
        <v>6589</v>
      </c>
      <c r="D61" t="s">
        <v>80</v>
      </c>
      <c r="E61">
        <v>155620.14134003999</v>
      </c>
      <c r="F61">
        <v>633.6</v>
      </c>
      <c r="G61">
        <v>12.1101511156408</v>
      </c>
      <c r="H61">
        <v>-9.5742964570131104</v>
      </c>
      <c r="I61">
        <v>-6.6687205142335104</v>
      </c>
      <c r="J61">
        <v>-0.174182302374145</v>
      </c>
      <c r="K61">
        <v>648.99990210689703</v>
      </c>
      <c r="L61">
        <v>593.27004363092203</v>
      </c>
      <c r="M61">
        <v>43.148014928482503</v>
      </c>
      <c r="N61">
        <v>0.786441764923685</v>
      </c>
      <c r="O61">
        <v>11.576704545454501</v>
      </c>
      <c r="P61">
        <v>56.812275708451899</v>
      </c>
      <c r="Q61">
        <v>3.2933361457653E-2</v>
      </c>
    </row>
    <row r="62" spans="1:17" x14ac:dyDescent="0.3">
      <c r="A62" t="s">
        <v>175</v>
      </c>
      <c r="B62" t="s">
        <v>176</v>
      </c>
      <c r="C62" t="s">
        <v>10609</v>
      </c>
      <c r="D62" t="s">
        <v>177</v>
      </c>
      <c r="E62">
        <v>153902.88920370099</v>
      </c>
      <c r="F62">
        <v>229.47</v>
      </c>
      <c r="G62">
        <v>67.214148552694795</v>
      </c>
      <c r="H62">
        <v>2.8524704140953401</v>
      </c>
      <c r="I62">
        <v>15.802136017951799</v>
      </c>
      <c r="J62">
        <v>0.86442016345250805</v>
      </c>
      <c r="K62">
        <v>225.01218215022399</v>
      </c>
      <c r="L62">
        <v>190.84362249495001</v>
      </c>
      <c r="M62">
        <v>53.613986473515098</v>
      </c>
      <c r="N62">
        <v>0.506481365224974</v>
      </c>
      <c r="O62">
        <v>7.3342920643221401</v>
      </c>
      <c r="P62">
        <v>101.28947368420999</v>
      </c>
      <c r="Q62">
        <v>0.10659350381942399</v>
      </c>
    </row>
    <row r="63" spans="1:17" x14ac:dyDescent="0.3">
      <c r="A63" t="s">
        <v>178</v>
      </c>
      <c r="B63" t="s">
        <v>179</v>
      </c>
      <c r="C63" t="s">
        <v>10618</v>
      </c>
      <c r="D63" t="s">
        <v>180</v>
      </c>
      <c r="E63">
        <v>153382.58520266399</v>
      </c>
      <c r="F63">
        <v>685.1</v>
      </c>
      <c r="G63">
        <v>20.8663329726282</v>
      </c>
      <c r="H63">
        <v>1.16781010183277</v>
      </c>
      <c r="I63">
        <v>20.417322863070599</v>
      </c>
      <c r="J63">
        <v>7.0074134994104398</v>
      </c>
      <c r="K63">
        <v>658.52592204818905</v>
      </c>
      <c r="L63">
        <v>602.97605761228499</v>
      </c>
      <c r="M63">
        <v>73.433499105453805</v>
      </c>
      <c r="N63">
        <v>0.89463155441242803</v>
      </c>
      <c r="O63">
        <v>4.4008173989198598</v>
      </c>
      <c r="P63">
        <v>53.782267115600398</v>
      </c>
      <c r="Q63">
        <v>3.4578662100416997E-2</v>
      </c>
    </row>
    <row r="64" spans="1:17" x14ac:dyDescent="0.3">
      <c r="A64" t="s">
        <v>181</v>
      </c>
      <c r="B64" t="s">
        <v>182</v>
      </c>
      <c r="C64" t="s">
        <v>10609</v>
      </c>
      <c r="D64" t="s">
        <v>18</v>
      </c>
      <c r="E64">
        <v>151891.07713488</v>
      </c>
      <c r="F64">
        <v>352.2</v>
      </c>
      <c r="G64">
        <v>76.627511048446095</v>
      </c>
      <c r="H64">
        <v>11.004004774660199</v>
      </c>
      <c r="I64">
        <v>2.2377442423697298</v>
      </c>
      <c r="J64">
        <v>5.55618237738934</v>
      </c>
      <c r="K64">
        <v>325.76724414081099</v>
      </c>
      <c r="L64">
        <v>285.67943587736499</v>
      </c>
      <c r="M64">
        <v>66.446572173136303</v>
      </c>
      <c r="N64">
        <v>0.76022737241589</v>
      </c>
      <c r="O64">
        <v>1.9449176604202201</v>
      </c>
      <c r="P64">
        <v>112.520742193392</v>
      </c>
      <c r="Q64">
        <v>3.5104547112633999E-2</v>
      </c>
    </row>
    <row r="65" spans="1:17" x14ac:dyDescent="0.3">
      <c r="A65" t="s">
        <v>58</v>
      </c>
      <c r="B65" t="s">
        <v>183</v>
      </c>
      <c r="C65" t="s">
        <v>10616</v>
      </c>
      <c r="D65" t="s">
        <v>60</v>
      </c>
      <c r="E65">
        <v>151860.11489632499</v>
      </c>
      <c r="F65">
        <v>749.2</v>
      </c>
      <c r="G65">
        <v>58.0795583886309</v>
      </c>
      <c r="H65">
        <v>5.6248758797391902</v>
      </c>
      <c r="I65">
        <v>9.90093916077657</v>
      </c>
      <c r="J65">
        <v>-1.46766967731133</v>
      </c>
      <c r="K65">
        <v>709.55656467850099</v>
      </c>
      <c r="L65">
        <v>612.38676520287902</v>
      </c>
      <c r="M65">
        <v>39.2687657472623</v>
      </c>
      <c r="N65">
        <v>2.26527368900507</v>
      </c>
      <c r="O65">
        <v>7.3545114789108101</v>
      </c>
      <c r="P65">
        <v>90.611881440020298</v>
      </c>
      <c r="Q65">
        <v>0.108572439416318</v>
      </c>
    </row>
    <row r="66" spans="1:17" x14ac:dyDescent="0.3">
      <c r="A66" t="s">
        <v>184</v>
      </c>
      <c r="B66" t="s">
        <v>185</v>
      </c>
      <c r="C66" t="s">
        <v>10613</v>
      </c>
      <c r="D66" t="s">
        <v>186</v>
      </c>
      <c r="E66">
        <v>147327.55921641001</v>
      </c>
      <c r="F66">
        <v>1428.35</v>
      </c>
      <c r="G66">
        <v>11.8906146565784</v>
      </c>
      <c r="H66">
        <v>-3.1285944703789901</v>
      </c>
      <c r="I66">
        <v>2.42916151303915</v>
      </c>
      <c r="J66">
        <v>3.6190492564578198</v>
      </c>
      <c r="K66">
        <v>1410.5962097987001</v>
      </c>
      <c r="L66">
        <v>1269.43586411674</v>
      </c>
      <c r="M66">
        <v>56.882353172730198</v>
      </c>
      <c r="N66">
        <v>0.79684262535332095</v>
      </c>
      <c r="O66">
        <v>6.7665488150663302</v>
      </c>
      <c r="P66">
        <v>48.817461971244001</v>
      </c>
      <c r="Q66">
        <v>4.2655535524499999E-3</v>
      </c>
    </row>
    <row r="67" spans="1:17" x14ac:dyDescent="0.3">
      <c r="A67" t="s">
        <v>187</v>
      </c>
      <c r="B67" t="s">
        <v>188</v>
      </c>
      <c r="C67" t="s">
        <v>10613</v>
      </c>
      <c r="D67" t="s">
        <v>119</v>
      </c>
      <c r="E67">
        <v>140590.00700928</v>
      </c>
      <c r="F67">
        <v>5792.65</v>
      </c>
      <c r="G67">
        <v>0.70556511690259005</v>
      </c>
      <c r="H67">
        <v>-2.2727315572026798</v>
      </c>
      <c r="I67">
        <v>5.5947643252757002</v>
      </c>
      <c r="J67">
        <v>1.83084925489276</v>
      </c>
      <c r="K67">
        <v>5641.9429201249704</v>
      </c>
      <c r="L67">
        <v>5207.2210730697698</v>
      </c>
      <c r="M67">
        <v>64.548724329011606</v>
      </c>
      <c r="N67">
        <v>0.65973738077174604</v>
      </c>
      <c r="O67">
        <v>3.6658524164242698</v>
      </c>
      <c r="P67">
        <v>33.234813809600404</v>
      </c>
      <c r="Q67">
        <v>1.3683252143354E-2</v>
      </c>
    </row>
    <row r="68" spans="1:17" x14ac:dyDescent="0.3">
      <c r="A68" t="s">
        <v>189</v>
      </c>
      <c r="B68" t="s">
        <v>190</v>
      </c>
      <c r="C68" t="s">
        <v>10616</v>
      </c>
      <c r="D68" t="s">
        <v>191</v>
      </c>
      <c r="E68">
        <v>135209.22158205</v>
      </c>
      <c r="F68">
        <v>4898.1000000000004</v>
      </c>
      <c r="G68">
        <v>18.198776952219902</v>
      </c>
      <c r="H68">
        <v>0.35895340867113801</v>
      </c>
      <c r="I68">
        <v>12.9751517806392</v>
      </c>
      <c r="J68">
        <v>3.0419509665834599</v>
      </c>
      <c r="K68">
        <v>4785.1880329219002</v>
      </c>
      <c r="L68">
        <v>4334.1891329308301</v>
      </c>
      <c r="M68">
        <v>65.557296947999404</v>
      </c>
      <c r="N68">
        <v>0.77782924048733204</v>
      </c>
      <c r="O68">
        <v>3.28290561646351</v>
      </c>
      <c r="P68">
        <v>49.560305343511402</v>
      </c>
      <c r="Q68">
        <v>7.2542871153933E-2</v>
      </c>
    </row>
    <row r="69" spans="1:17" x14ac:dyDescent="0.3">
      <c r="A69" t="s">
        <v>192</v>
      </c>
      <c r="B69" t="s">
        <v>193</v>
      </c>
      <c r="C69" t="s">
        <v>10617</v>
      </c>
      <c r="D69" t="s">
        <v>95</v>
      </c>
      <c r="E69">
        <v>135146.88614036399</v>
      </c>
      <c r="F69">
        <v>417.95</v>
      </c>
      <c r="G69">
        <v>42.5102490941998</v>
      </c>
      <c r="H69">
        <v>-2.2729131816853001</v>
      </c>
      <c r="I69">
        <v>-1.3001580096204399</v>
      </c>
      <c r="J69">
        <v>1.80855321690172</v>
      </c>
      <c r="K69">
        <v>429.04122811842899</v>
      </c>
      <c r="L69">
        <v>386.83709691878801</v>
      </c>
      <c r="M69">
        <v>49.378581025424403</v>
      </c>
      <c r="N69">
        <v>0.71345872984376901</v>
      </c>
      <c r="O69">
        <v>12.692905849982001</v>
      </c>
      <c r="P69">
        <v>81.087521663778105</v>
      </c>
      <c r="Q69">
        <v>0.14743895861168599</v>
      </c>
    </row>
    <row r="70" spans="1:17" x14ac:dyDescent="0.3">
      <c r="A70" t="s">
        <v>194</v>
      </c>
      <c r="B70" t="s">
        <v>195</v>
      </c>
      <c r="C70" t="s">
        <v>10611</v>
      </c>
      <c r="D70" t="s">
        <v>34</v>
      </c>
      <c r="E70">
        <v>131404.31296839</v>
      </c>
      <c r="F70">
        <v>252.5</v>
      </c>
      <c r="G70">
        <v>2.9273579893950701</v>
      </c>
      <c r="H70">
        <v>-1.1492309654478601</v>
      </c>
      <c r="I70">
        <v>-17.833518820151198</v>
      </c>
      <c r="J70">
        <v>3.3757964725291898</v>
      </c>
      <c r="K70">
        <v>255.091235934819</v>
      </c>
      <c r="L70">
        <v>246.56374508243599</v>
      </c>
      <c r="M70">
        <v>64.408754756593893</v>
      </c>
      <c r="N70">
        <v>0.64937064343366802</v>
      </c>
      <c r="O70">
        <v>18.6930693069306</v>
      </c>
      <c r="P70">
        <v>35.534084809447101</v>
      </c>
      <c r="Q70">
        <v>0.157241825545645</v>
      </c>
    </row>
    <row r="71" spans="1:17" x14ac:dyDescent="0.3">
      <c r="A71" t="s">
        <v>196</v>
      </c>
      <c r="B71" t="s">
        <v>197</v>
      </c>
      <c r="C71" t="s">
        <v>10616</v>
      </c>
      <c r="D71" t="s">
        <v>198</v>
      </c>
      <c r="E71">
        <v>131388.03386537399</v>
      </c>
      <c r="F71">
        <v>197.72</v>
      </c>
      <c r="G71">
        <v>81.231100043436797</v>
      </c>
      <c r="H71">
        <v>-0.65744550811064595</v>
      </c>
      <c r="I71">
        <v>59.212055108804698</v>
      </c>
      <c r="J71">
        <v>2.60753184546369</v>
      </c>
      <c r="K71">
        <v>183.336781600145</v>
      </c>
      <c r="L71">
        <v>144.389409113136</v>
      </c>
      <c r="M71">
        <v>63.691213651872303</v>
      </c>
      <c r="N71">
        <v>0.71825752995974701</v>
      </c>
      <c r="O71">
        <v>5.6443455391462498</v>
      </c>
      <c r="P71">
        <v>127.788018433179</v>
      </c>
      <c r="Q71">
        <v>4.2676095693905E-2</v>
      </c>
    </row>
    <row r="72" spans="1:17" x14ac:dyDescent="0.3">
      <c r="A72" t="s">
        <v>199</v>
      </c>
      <c r="B72" t="s">
        <v>200</v>
      </c>
      <c r="C72" t="s">
        <v>10615</v>
      </c>
      <c r="D72" t="s">
        <v>201</v>
      </c>
      <c r="E72">
        <v>130383.5657241</v>
      </c>
      <c r="F72">
        <v>4855.95</v>
      </c>
      <c r="G72">
        <v>3.4300207311801301</v>
      </c>
      <c r="H72">
        <v>6.9132142976949096</v>
      </c>
      <c r="I72">
        <v>21.356954893948298</v>
      </c>
      <c r="J72">
        <v>4.21969874770895</v>
      </c>
      <c r="K72">
        <v>4639.5632057106404</v>
      </c>
      <c r="L72">
        <v>4129.5382489398598</v>
      </c>
      <c r="M72">
        <v>62.524922275560399</v>
      </c>
      <c r="N72">
        <v>0.75834242497087501</v>
      </c>
      <c r="O72">
        <v>3.4782071479319199</v>
      </c>
      <c r="P72">
        <v>47.359876187296997</v>
      </c>
      <c r="Q72">
        <v>-3.9764330484770002E-2</v>
      </c>
    </row>
    <row r="73" spans="1:17" x14ac:dyDescent="0.3">
      <c r="A73" t="s">
        <v>202</v>
      </c>
      <c r="B73" t="s">
        <v>203</v>
      </c>
      <c r="C73" t="s">
        <v>10617</v>
      </c>
      <c r="D73" t="s">
        <v>204</v>
      </c>
      <c r="E73">
        <v>129468.23674155</v>
      </c>
      <c r="F73">
        <v>1065.6500000000001</v>
      </c>
      <c r="G73">
        <v>-7.9826670200671099</v>
      </c>
      <c r="H73">
        <v>4.8760497256323498</v>
      </c>
      <c r="I73">
        <v>-13.2449429913496</v>
      </c>
      <c r="J73">
        <v>-5.1228953681001101</v>
      </c>
      <c r="K73">
        <v>1072.0223916346099</v>
      </c>
      <c r="L73">
        <v>1061.1588451058301</v>
      </c>
      <c r="M73">
        <v>43.313289922948798</v>
      </c>
      <c r="N73">
        <v>0.84277647805838496</v>
      </c>
      <c r="O73">
        <v>26.495566086426098</v>
      </c>
      <c r="P73">
        <v>55.342565597667601</v>
      </c>
      <c r="Q73">
        <v>-9.5238926079359992E-3</v>
      </c>
    </row>
    <row r="74" spans="1:17" x14ac:dyDescent="0.3">
      <c r="A74" t="s">
        <v>205</v>
      </c>
      <c r="B74" t="s">
        <v>206</v>
      </c>
      <c r="C74" t="s">
        <v>10611</v>
      </c>
      <c r="D74" t="s">
        <v>34</v>
      </c>
      <c r="E74">
        <v>129225.278588687</v>
      </c>
      <c r="F74">
        <v>116.27</v>
      </c>
      <c r="G74">
        <v>55.871079263185003</v>
      </c>
      <c r="H74">
        <v>-1.8974672849074601</v>
      </c>
      <c r="I74">
        <v>-20.8806266040684</v>
      </c>
      <c r="J74">
        <v>2.79210169460372</v>
      </c>
      <c r="K74">
        <v>119.51063925127301</v>
      </c>
      <c r="L74">
        <v>110.99931669900501</v>
      </c>
      <c r="M74">
        <v>55.281636384229003</v>
      </c>
      <c r="N74">
        <v>0.50734211713383603</v>
      </c>
      <c r="O74">
        <v>22.9035864797454</v>
      </c>
      <c r="P74">
        <v>90.1390024529844</v>
      </c>
      <c r="Q74">
        <v>0.139336766164461</v>
      </c>
    </row>
    <row r="75" spans="1:17" x14ac:dyDescent="0.3">
      <c r="A75" t="s">
        <v>207</v>
      </c>
      <c r="B75" t="s">
        <v>208</v>
      </c>
      <c r="C75" t="s">
        <v>10616</v>
      </c>
      <c r="D75" t="s">
        <v>104</v>
      </c>
      <c r="E75">
        <v>128570.45022625</v>
      </c>
      <c r="F75">
        <v>2767</v>
      </c>
      <c r="G75">
        <v>76.496607932501703</v>
      </c>
      <c r="H75">
        <v>9.8984950823622295</v>
      </c>
      <c r="I75">
        <v>19.016624702396602</v>
      </c>
      <c r="J75">
        <v>2.9074317517712198</v>
      </c>
      <c r="K75">
        <v>2481.94545763724</v>
      </c>
      <c r="L75">
        <v>2137.8899104761399</v>
      </c>
      <c r="M75">
        <v>75.316188378574907</v>
      </c>
      <c r="N75">
        <v>1.0728568277654</v>
      </c>
      <c r="O75">
        <v>1.8431514275388501</v>
      </c>
      <c r="P75">
        <v>109.44667322685601</v>
      </c>
      <c r="Q75">
        <v>0.26738596418944199</v>
      </c>
    </row>
    <row r="76" spans="1:17" x14ac:dyDescent="0.3">
      <c r="A76" t="s">
        <v>209</v>
      </c>
      <c r="B76" t="s">
        <v>210</v>
      </c>
      <c r="C76" t="s">
        <v>10615</v>
      </c>
      <c r="D76" t="s">
        <v>51</v>
      </c>
      <c r="E76">
        <v>128062.85211360001</v>
      </c>
      <c r="F76">
        <v>1574.55</v>
      </c>
      <c r="G76">
        <v>0.279749792369067</v>
      </c>
      <c r="H76">
        <v>4.6678867894674001</v>
      </c>
      <c r="I76">
        <v>-4.3768561753834403</v>
      </c>
      <c r="J76">
        <v>-3.3232469954851997E-2</v>
      </c>
      <c r="K76">
        <v>1529.7837732128201</v>
      </c>
      <c r="L76">
        <v>1411.8253150548501</v>
      </c>
      <c r="M76">
        <v>60.559165396840903</v>
      </c>
      <c r="N76">
        <v>0.66657241848900495</v>
      </c>
      <c r="O76">
        <v>2.0418532279063899</v>
      </c>
      <c r="P76">
        <v>39.094522968197801</v>
      </c>
      <c r="Q76">
        <v>4.3042414942341997E-2</v>
      </c>
    </row>
    <row r="77" spans="1:17" x14ac:dyDescent="0.3">
      <c r="A77" t="s">
        <v>211</v>
      </c>
      <c r="B77" t="s">
        <v>212</v>
      </c>
      <c r="C77" t="s">
        <v>10617</v>
      </c>
      <c r="D77" t="s">
        <v>63</v>
      </c>
      <c r="E77">
        <v>123976.67478216</v>
      </c>
      <c r="F77">
        <v>703.85</v>
      </c>
      <c r="G77">
        <v>69.326491478495299</v>
      </c>
      <c r="H77">
        <v>-2.3327148768756101</v>
      </c>
      <c r="I77">
        <v>27.115454285863699</v>
      </c>
      <c r="J77">
        <v>7.2388919036839097</v>
      </c>
      <c r="K77">
        <v>686.39184107468998</v>
      </c>
      <c r="L77">
        <v>574.539552858702</v>
      </c>
      <c r="M77">
        <v>58.472619774160002</v>
      </c>
      <c r="N77">
        <v>0.48515148798234797</v>
      </c>
      <c r="O77">
        <v>6.8409462243375696</v>
      </c>
      <c r="P77">
        <v>106.923416139938</v>
      </c>
      <c r="Q77">
        <v>0.101817208964713</v>
      </c>
    </row>
    <row r="78" spans="1:17" x14ac:dyDescent="0.3">
      <c r="A78" t="s">
        <v>213</v>
      </c>
      <c r="B78" t="s">
        <v>214</v>
      </c>
      <c r="C78" t="s">
        <v>10615</v>
      </c>
      <c r="D78" t="s">
        <v>51</v>
      </c>
      <c r="E78">
        <v>121759.34395995</v>
      </c>
      <c r="F78">
        <v>1178.7</v>
      </c>
      <c r="G78">
        <v>54.980243976152899</v>
      </c>
      <c r="H78">
        <v>3.5422700328313699</v>
      </c>
      <c r="I78">
        <v>15.916501386563001</v>
      </c>
      <c r="J78">
        <v>1.4149034919718599</v>
      </c>
      <c r="K78">
        <v>1163.7666163353299</v>
      </c>
      <c r="L78">
        <v>959.73370994977302</v>
      </c>
      <c r="M78">
        <v>50.104015578436702</v>
      </c>
      <c r="N78">
        <v>1.5311335870726499</v>
      </c>
      <c r="O78">
        <v>12.3525918384661</v>
      </c>
      <c r="P78">
        <v>107.60898282694799</v>
      </c>
      <c r="Q78">
        <v>8.9283216148428005E-2</v>
      </c>
    </row>
    <row r="79" spans="1:17" x14ac:dyDescent="0.3">
      <c r="A79" t="s">
        <v>215</v>
      </c>
      <c r="B79" t="s">
        <v>216</v>
      </c>
      <c r="C79" t="s">
        <v>10623</v>
      </c>
      <c r="D79" t="s">
        <v>139</v>
      </c>
      <c r="E79">
        <v>121688.60456021001</v>
      </c>
      <c r="F79">
        <v>1161.25</v>
      </c>
      <c r="G79">
        <v>39.6381499401855</v>
      </c>
      <c r="H79">
        <v>-17.866273852578001</v>
      </c>
      <c r="I79">
        <v>-7.1490791789689299</v>
      </c>
      <c r="J79">
        <v>-5.51680761809311</v>
      </c>
      <c r="K79">
        <v>1327.8612257587099</v>
      </c>
      <c r="L79">
        <v>1177.03659097738</v>
      </c>
      <c r="M79">
        <v>34.8932811436853</v>
      </c>
      <c r="N79">
        <v>0.772913334634861</v>
      </c>
      <c r="O79">
        <v>42.083961248654397</v>
      </c>
      <c r="P79">
        <v>81.1481163715778</v>
      </c>
      <c r="Q79">
        <v>9.5855937873904007E-2</v>
      </c>
    </row>
    <row r="80" spans="1:17" x14ac:dyDescent="0.3">
      <c r="A80" t="s">
        <v>217</v>
      </c>
      <c r="B80" t="s">
        <v>218</v>
      </c>
      <c r="C80" t="s">
        <v>10613</v>
      </c>
      <c r="D80" t="s">
        <v>219</v>
      </c>
      <c r="E80">
        <v>119311.77669863999</v>
      </c>
      <c r="F80">
        <v>1196.8</v>
      </c>
      <c r="G80">
        <v>15.805160951860801</v>
      </c>
      <c r="H80">
        <v>-0.71386605834314398</v>
      </c>
      <c r="I80">
        <v>-7.3242551613636904</v>
      </c>
      <c r="J80">
        <v>1.82272855285656</v>
      </c>
      <c r="K80">
        <v>1160.6736389682901</v>
      </c>
      <c r="L80">
        <v>1079.8851250441501</v>
      </c>
      <c r="M80">
        <v>62.250596984778603</v>
      </c>
      <c r="N80">
        <v>0.50686830135371896</v>
      </c>
      <c r="O80">
        <v>4.7309825219873796</v>
      </c>
      <c r="P80">
        <v>46.293489687675802</v>
      </c>
      <c r="Q80">
        <v>1.1625452855446E-2</v>
      </c>
    </row>
    <row r="81" spans="1:17" x14ac:dyDescent="0.3">
      <c r="A81" t="s">
        <v>220</v>
      </c>
      <c r="B81" t="s">
        <v>221</v>
      </c>
      <c r="C81" t="s">
        <v>10614</v>
      </c>
      <c r="D81" t="s">
        <v>124</v>
      </c>
      <c r="E81">
        <v>119002.52220750001</v>
      </c>
      <c r="F81">
        <v>572.70000000000005</v>
      </c>
      <c r="G81">
        <v>331.96598628055699</v>
      </c>
      <c r="H81">
        <v>-11.225568563631899</v>
      </c>
      <c r="I81">
        <v>104.687848539017</v>
      </c>
      <c r="J81">
        <v>-0.131391290254607</v>
      </c>
      <c r="K81">
        <v>519.54251991056105</v>
      </c>
      <c r="L81">
        <v>352.32726350861702</v>
      </c>
      <c r="M81">
        <v>52.655391512496799</v>
      </c>
      <c r="N81">
        <v>0.58737454729951899</v>
      </c>
      <c r="O81">
        <v>12.9736336650951</v>
      </c>
      <c r="P81">
        <v>365.60975609756099</v>
      </c>
      <c r="Q81">
        <v>0.22714844631929201</v>
      </c>
    </row>
    <row r="82" spans="1:17" x14ac:dyDescent="0.3">
      <c r="A82" t="s">
        <v>222</v>
      </c>
      <c r="B82" t="s">
        <v>223</v>
      </c>
      <c r="C82" t="s">
        <v>10621</v>
      </c>
      <c r="D82" t="s">
        <v>224</v>
      </c>
      <c r="E82">
        <v>118841.91350455</v>
      </c>
      <c r="F82">
        <v>1884.65</v>
      </c>
      <c r="G82">
        <v>13.0016850516304</v>
      </c>
      <c r="H82">
        <v>5.5210081405636497</v>
      </c>
      <c r="I82">
        <v>20.0877433692824</v>
      </c>
      <c r="J82">
        <v>0.79223948634160202</v>
      </c>
      <c r="K82">
        <v>1830.10896832046</v>
      </c>
      <c r="L82">
        <v>1633.7147036761201</v>
      </c>
      <c r="M82">
        <v>64.111881152259897</v>
      </c>
      <c r="N82">
        <v>0.66364653583007804</v>
      </c>
      <c r="O82">
        <v>5.3458201788130397</v>
      </c>
      <c r="P82">
        <v>52.869367725189598</v>
      </c>
      <c r="Q82">
        <v>2.8184830412532998E-2</v>
      </c>
    </row>
    <row r="83" spans="1:17" x14ac:dyDescent="0.3">
      <c r="A83" t="s">
        <v>225</v>
      </c>
      <c r="B83" t="s">
        <v>226</v>
      </c>
      <c r="C83" t="s">
        <v>10611</v>
      </c>
      <c r="D83" t="s">
        <v>54</v>
      </c>
      <c r="E83">
        <v>118187.17855</v>
      </c>
      <c r="F83">
        <v>3126.55</v>
      </c>
      <c r="G83">
        <v>41.137132891511698</v>
      </c>
      <c r="H83">
        <v>10.466194315146099</v>
      </c>
      <c r="I83">
        <v>16.099663873423602</v>
      </c>
      <c r="J83">
        <v>6.5637757930907199</v>
      </c>
      <c r="K83">
        <v>2858.7305507672199</v>
      </c>
      <c r="L83">
        <v>2464.7767017337801</v>
      </c>
      <c r="M83">
        <v>70.090500638274804</v>
      </c>
      <c r="N83">
        <v>0.75910550537578803</v>
      </c>
      <c r="O83">
        <v>2.0293934208632498</v>
      </c>
      <c r="P83">
        <v>77.559133373086794</v>
      </c>
      <c r="Q83">
        <v>0.108942388845196</v>
      </c>
    </row>
    <row r="84" spans="1:17" x14ac:dyDescent="0.3">
      <c r="A84" t="s">
        <v>227</v>
      </c>
      <c r="B84" t="s">
        <v>228</v>
      </c>
      <c r="C84" t="s">
        <v>10611</v>
      </c>
      <c r="D84" t="s">
        <v>34</v>
      </c>
      <c r="E84">
        <v>117780.930767136</v>
      </c>
      <c r="F84">
        <v>62.09</v>
      </c>
      <c r="G84">
        <v>68.512102890042996</v>
      </c>
      <c r="H84">
        <v>-5.8528624851939597</v>
      </c>
      <c r="I84">
        <v>-19.7668755728496</v>
      </c>
      <c r="J84">
        <v>1.99608423466142</v>
      </c>
      <c r="K84">
        <v>63.704654258721703</v>
      </c>
      <c r="L84">
        <v>57.493985618788102</v>
      </c>
      <c r="M84">
        <v>50.962334709146504</v>
      </c>
      <c r="N84">
        <v>0.33242191259229698</v>
      </c>
      <c r="O84">
        <v>34.884844580447698</v>
      </c>
      <c r="P84">
        <v>106.966666666666</v>
      </c>
      <c r="Q84">
        <v>0.110183751160582</v>
      </c>
    </row>
    <row r="85" spans="1:17" x14ac:dyDescent="0.3">
      <c r="A85" t="s">
        <v>229</v>
      </c>
      <c r="B85" t="s">
        <v>230</v>
      </c>
      <c r="C85" t="s">
        <v>10612</v>
      </c>
      <c r="D85" t="s">
        <v>231</v>
      </c>
      <c r="E85">
        <v>117162.31993973</v>
      </c>
      <c r="F85">
        <v>434.35</v>
      </c>
      <c r="G85">
        <v>139.21688809108201</v>
      </c>
      <c r="H85">
        <v>1.41970126661687</v>
      </c>
      <c r="I85">
        <v>68.3640495467547</v>
      </c>
      <c r="J85">
        <v>5.40487259849876</v>
      </c>
      <c r="K85">
        <v>399.64921217606599</v>
      </c>
      <c r="L85">
        <v>314.07172610442399</v>
      </c>
      <c r="M85">
        <v>66.807334005443494</v>
      </c>
      <c r="N85">
        <v>0.207945798992931</v>
      </c>
      <c r="O85">
        <v>4.3628410268216902</v>
      </c>
      <c r="P85">
        <v>168.11728395061701</v>
      </c>
      <c r="Q85">
        <v>6.8522172662246E-2</v>
      </c>
    </row>
    <row r="86" spans="1:17" x14ac:dyDescent="0.3">
      <c r="A86" t="s">
        <v>232</v>
      </c>
      <c r="B86" t="s">
        <v>233</v>
      </c>
      <c r="C86" t="s">
        <v>10615</v>
      </c>
      <c r="D86" t="s">
        <v>51</v>
      </c>
      <c r="E86">
        <v>116087.07372718499</v>
      </c>
      <c r="F86">
        <v>6954.5</v>
      </c>
      <c r="G86">
        <v>-10.8482500786168</v>
      </c>
      <c r="H86">
        <v>1.75467263523886</v>
      </c>
      <c r="I86">
        <v>-3.7989705629912298</v>
      </c>
      <c r="J86">
        <v>1.1368796826174199</v>
      </c>
      <c r="K86">
        <v>6656.2728342968603</v>
      </c>
      <c r="L86">
        <v>6134.1444413299196</v>
      </c>
      <c r="M86">
        <v>55.920508707017902</v>
      </c>
      <c r="N86">
        <v>0.57654209568583503</v>
      </c>
      <c r="O86">
        <v>2.1992954202314898</v>
      </c>
      <c r="P86">
        <v>33.597794661466999</v>
      </c>
      <c r="Q86">
        <v>2.0552017222113E-2</v>
      </c>
    </row>
    <row r="87" spans="1:17" x14ac:dyDescent="0.3">
      <c r="A87" t="s">
        <v>234</v>
      </c>
      <c r="B87" t="s">
        <v>235</v>
      </c>
      <c r="C87" t="s">
        <v>10611</v>
      </c>
      <c r="D87" t="s">
        <v>54</v>
      </c>
      <c r="E87">
        <v>114759.64760403</v>
      </c>
      <c r="F87">
        <v>1348.8</v>
      </c>
      <c r="G87">
        <v>-3.5173796260606598</v>
      </c>
      <c r="H87">
        <v>-5.0975112698841603</v>
      </c>
      <c r="I87">
        <v>10.2671178198555</v>
      </c>
      <c r="J87">
        <v>-0.28122719531288798</v>
      </c>
      <c r="K87">
        <v>1365.6002945181101</v>
      </c>
      <c r="L87">
        <v>1251.4459963013601</v>
      </c>
      <c r="M87">
        <v>48.742626476427901</v>
      </c>
      <c r="N87">
        <v>0.93670357165854001</v>
      </c>
      <c r="O87">
        <v>9.5047449584816093</v>
      </c>
      <c r="P87">
        <v>33.386075949366997</v>
      </c>
      <c r="Q87">
        <v>0.118142571125138</v>
      </c>
    </row>
    <row r="88" spans="1:17" x14ac:dyDescent="0.3">
      <c r="A88" t="s">
        <v>236</v>
      </c>
      <c r="B88" t="s">
        <v>237</v>
      </c>
      <c r="C88" t="s">
        <v>10613</v>
      </c>
      <c r="D88" t="s">
        <v>186</v>
      </c>
      <c r="E88">
        <v>114517.899883315</v>
      </c>
      <c r="F88">
        <v>643.25</v>
      </c>
      <c r="G88">
        <v>-14.2768541969483</v>
      </c>
      <c r="H88">
        <v>-0.35791637383844299</v>
      </c>
      <c r="I88">
        <v>8.4142011511749697</v>
      </c>
      <c r="J88">
        <v>5.4235633964494498</v>
      </c>
      <c r="K88">
        <v>616.48869407345205</v>
      </c>
      <c r="L88">
        <v>574.63852993013802</v>
      </c>
      <c r="M88">
        <v>67.892354603736294</v>
      </c>
      <c r="N88">
        <v>0.60416927745822502</v>
      </c>
      <c r="O88">
        <v>2.9692965410027301</v>
      </c>
      <c r="P88">
        <v>31.490188062142199</v>
      </c>
      <c r="Q88">
        <v>-6.9928175878629997E-2</v>
      </c>
    </row>
    <row r="89" spans="1:17" x14ac:dyDescent="0.3">
      <c r="A89" t="s">
        <v>238</v>
      </c>
      <c r="B89" t="s">
        <v>239</v>
      </c>
      <c r="C89" t="s">
        <v>10615</v>
      </c>
      <c r="D89" t="s">
        <v>51</v>
      </c>
      <c r="E89">
        <v>113805.66365440001</v>
      </c>
      <c r="F89">
        <v>3349.35</v>
      </c>
      <c r="G89">
        <v>45.115668047872099</v>
      </c>
      <c r="H89">
        <v>9.60784401455245</v>
      </c>
      <c r="I89">
        <v>15.747510988667599</v>
      </c>
      <c r="J89">
        <v>-0.80891375215967798</v>
      </c>
      <c r="K89">
        <v>3100.1198981630801</v>
      </c>
      <c r="L89">
        <v>2657.52928422579</v>
      </c>
      <c r="M89">
        <v>70.606805849616805</v>
      </c>
      <c r="N89">
        <v>0.67325518344213797</v>
      </c>
      <c r="O89">
        <v>1.2718885753952101</v>
      </c>
      <c r="P89">
        <v>89.009903783753202</v>
      </c>
      <c r="Q89">
        <v>9.6225565984615999E-2</v>
      </c>
    </row>
    <row r="90" spans="1:17" x14ac:dyDescent="0.3">
      <c r="A90" t="s">
        <v>240</v>
      </c>
      <c r="B90" t="s">
        <v>241</v>
      </c>
      <c r="C90" t="s">
        <v>10622</v>
      </c>
      <c r="D90" t="s">
        <v>163</v>
      </c>
      <c r="E90">
        <v>113206.06344711001</v>
      </c>
      <c r="F90">
        <v>750.2</v>
      </c>
      <c r="G90">
        <v>52.239244399584202</v>
      </c>
      <c r="H90">
        <v>4.3183821360524703</v>
      </c>
      <c r="I90">
        <v>61.224651254877301</v>
      </c>
      <c r="J90">
        <v>4.3265575582442803</v>
      </c>
      <c r="K90">
        <v>698.49580340920295</v>
      </c>
      <c r="L90">
        <v>576.26377297274303</v>
      </c>
      <c r="M90">
        <v>64.948041312318693</v>
      </c>
      <c r="N90">
        <v>0.63435379133916603</v>
      </c>
      <c r="O90">
        <v>4.4721407624633303</v>
      </c>
      <c r="P90">
        <v>108.853006681514</v>
      </c>
      <c r="Q90">
        <v>0.24695187479980399</v>
      </c>
    </row>
    <row r="91" spans="1:17" x14ac:dyDescent="0.3">
      <c r="A91" t="s">
        <v>242</v>
      </c>
      <c r="B91" t="s">
        <v>243</v>
      </c>
      <c r="C91" t="s">
        <v>10612</v>
      </c>
      <c r="D91" t="s">
        <v>27</v>
      </c>
      <c r="E91">
        <v>112913.7029568</v>
      </c>
      <c r="F91">
        <v>15.82</v>
      </c>
      <c r="G91">
        <v>75.155680481487906</v>
      </c>
      <c r="H91">
        <v>0.80251008689415904</v>
      </c>
      <c r="I91">
        <v>-21.6096106155846</v>
      </c>
      <c r="J91">
        <v>0.99466747616394302</v>
      </c>
      <c r="K91">
        <v>15.869519659552299</v>
      </c>
      <c r="L91">
        <v>14.2943735402977</v>
      </c>
      <c r="M91">
        <v>60.314205428653104</v>
      </c>
      <c r="N91">
        <v>0.39325094978396402</v>
      </c>
      <c r="O91">
        <v>21.2389380530973</v>
      </c>
      <c r="P91">
        <v>104.129032258064</v>
      </c>
      <c r="Q91">
        <v>9.1911481694950004E-2</v>
      </c>
    </row>
    <row r="92" spans="1:17" x14ac:dyDescent="0.3">
      <c r="A92" t="s">
        <v>244</v>
      </c>
      <c r="B92" t="s">
        <v>245</v>
      </c>
      <c r="C92" t="s">
        <v>10609</v>
      </c>
      <c r="D92" t="s">
        <v>57</v>
      </c>
      <c r="E92">
        <v>110796.389683965</v>
      </c>
      <c r="F92">
        <v>681.75</v>
      </c>
      <c r="G92">
        <v>223.813084828873</v>
      </c>
      <c r="H92">
        <v>18.4834219845219</v>
      </c>
      <c r="I92">
        <v>61.105444312959101</v>
      </c>
      <c r="J92">
        <v>1.65048701697702</v>
      </c>
      <c r="K92">
        <v>573.20676285854199</v>
      </c>
      <c r="L92">
        <v>419.24735861891901</v>
      </c>
      <c r="M92">
        <v>65.696285708132194</v>
      </c>
      <c r="N92">
        <v>1.1608955983232001</v>
      </c>
      <c r="O92">
        <v>4.7744774477447702</v>
      </c>
      <c r="P92">
        <v>278.04990757855802</v>
      </c>
      <c r="Q92">
        <v>0.17033119370144301</v>
      </c>
    </row>
    <row r="93" spans="1:17" x14ac:dyDescent="0.3">
      <c r="A93" t="s">
        <v>246</v>
      </c>
      <c r="B93" t="s">
        <v>247</v>
      </c>
      <c r="C93" t="s">
        <v>10611</v>
      </c>
      <c r="D93" t="s">
        <v>248</v>
      </c>
      <c r="E93">
        <v>109968.0042959</v>
      </c>
      <c r="F93">
        <v>9874.15</v>
      </c>
      <c r="G93">
        <v>11.958329425680899</v>
      </c>
      <c r="H93">
        <v>-2.09816803652831</v>
      </c>
      <c r="I93">
        <v>1.0206156393246399</v>
      </c>
      <c r="J93">
        <v>3.9674261719169599</v>
      </c>
      <c r="K93">
        <v>9287.7135249290895</v>
      </c>
      <c r="L93">
        <v>8448.4255106032997</v>
      </c>
      <c r="M93">
        <v>69.307272229918198</v>
      </c>
      <c r="N93">
        <v>0.436503676424358</v>
      </c>
      <c r="O93">
        <v>2.0340991376472899</v>
      </c>
      <c r="P93">
        <v>48.978560328309101</v>
      </c>
      <c r="Q93">
        <v>9.9908535049943001E-2</v>
      </c>
    </row>
    <row r="94" spans="1:17" x14ac:dyDescent="0.3">
      <c r="A94" t="s">
        <v>249</v>
      </c>
      <c r="B94" t="s">
        <v>250</v>
      </c>
      <c r="C94" t="s">
        <v>10611</v>
      </c>
      <c r="D94" t="s">
        <v>24</v>
      </c>
      <c r="E94">
        <v>107626.334321869</v>
      </c>
      <c r="F94">
        <v>1388.55</v>
      </c>
      <c r="G94">
        <v>-28.5534833026223</v>
      </c>
      <c r="H94">
        <v>-4.2119936767182198</v>
      </c>
      <c r="I94">
        <v>-17.9501287172322</v>
      </c>
      <c r="J94">
        <v>1.39237065654954</v>
      </c>
      <c r="K94">
        <v>1412.01995576695</v>
      </c>
      <c r="L94">
        <v>1442.70271708832</v>
      </c>
      <c r="M94">
        <v>55.0241754150641</v>
      </c>
      <c r="N94">
        <v>1.07845927436575</v>
      </c>
      <c r="O94">
        <v>22.033776241402901</v>
      </c>
      <c r="P94">
        <v>4.4650917845320404</v>
      </c>
      <c r="Q94">
        <v>1.4213635097588001E-2</v>
      </c>
    </row>
    <row r="95" spans="1:17" x14ac:dyDescent="0.3">
      <c r="A95" t="s">
        <v>251</v>
      </c>
      <c r="B95" t="s">
        <v>252</v>
      </c>
      <c r="C95" t="s">
        <v>10611</v>
      </c>
      <c r="D95" t="s">
        <v>253</v>
      </c>
      <c r="E95">
        <v>107255.211695625</v>
      </c>
      <c r="F95">
        <v>98.62</v>
      </c>
      <c r="G95">
        <v>30.633723038182101</v>
      </c>
      <c r="H95">
        <v>9.7735324473819603</v>
      </c>
      <c r="I95">
        <v>-3.4973955549612601</v>
      </c>
      <c r="J95">
        <v>4.7426293399240702</v>
      </c>
      <c r="K95">
        <v>92.811630532972401</v>
      </c>
      <c r="L95">
        <v>82.697643705930602</v>
      </c>
      <c r="M95">
        <v>63.657928413692503</v>
      </c>
      <c r="N95">
        <v>0.68438101842830001</v>
      </c>
      <c r="O95">
        <v>9.4098560129791196</v>
      </c>
      <c r="P95">
        <v>66.447257383966203</v>
      </c>
      <c r="Q95">
        <v>9.0993839292393006E-2</v>
      </c>
    </row>
    <row r="96" spans="1:17" x14ac:dyDescent="0.3">
      <c r="A96" t="s">
        <v>254</v>
      </c>
      <c r="B96" t="s">
        <v>255</v>
      </c>
      <c r="C96" t="s">
        <v>10616</v>
      </c>
      <c r="D96" t="s">
        <v>104</v>
      </c>
      <c r="E96">
        <v>106588.40299341</v>
      </c>
      <c r="F96">
        <v>5384.9</v>
      </c>
      <c r="G96">
        <v>54.765929073696299</v>
      </c>
      <c r="H96">
        <v>-4.2324921704811302</v>
      </c>
      <c r="I96">
        <v>7.4026662431268697</v>
      </c>
      <c r="J96">
        <v>2.95149553220114</v>
      </c>
      <c r="K96">
        <v>5313.0599385715404</v>
      </c>
      <c r="L96">
        <v>4687.8563690492101</v>
      </c>
      <c r="M96">
        <v>58.0964039765176</v>
      </c>
      <c r="N96">
        <v>1.2152141916096499</v>
      </c>
      <c r="O96">
        <v>9.4644283087893903</v>
      </c>
      <c r="P96">
        <v>86.328719723183298</v>
      </c>
      <c r="Q96">
        <v>7.7516469929710993E-2</v>
      </c>
    </row>
    <row r="97" spans="1:17" x14ac:dyDescent="0.3">
      <c r="A97" t="s">
        <v>256</v>
      </c>
      <c r="B97" t="s">
        <v>257</v>
      </c>
      <c r="C97" t="s">
        <v>10622</v>
      </c>
      <c r="D97" t="s">
        <v>258</v>
      </c>
      <c r="E97">
        <v>105809.374564746</v>
      </c>
      <c r="F97">
        <v>78.84</v>
      </c>
      <c r="G97">
        <v>233.15896628797699</v>
      </c>
      <c r="H97">
        <v>33.264447083038498</v>
      </c>
      <c r="I97">
        <v>63.838139687399398</v>
      </c>
      <c r="J97">
        <v>-2.8223062754978701</v>
      </c>
      <c r="K97">
        <v>64.306214414382595</v>
      </c>
      <c r="L97">
        <v>47.3544039375791</v>
      </c>
      <c r="M97">
        <v>58.863051472138999</v>
      </c>
      <c r="N97">
        <v>1.2764989556016699</v>
      </c>
      <c r="O97">
        <v>6.9127346524606699</v>
      </c>
      <c r="P97">
        <v>275.42857142857099</v>
      </c>
      <c r="Q97">
        <v>0.22497555681110001</v>
      </c>
    </row>
    <row r="98" spans="1:17" x14ac:dyDescent="0.3">
      <c r="A98" t="s">
        <v>259</v>
      </c>
      <c r="B98" t="s">
        <v>260</v>
      </c>
      <c r="C98" t="s">
        <v>10611</v>
      </c>
      <c r="D98" t="s">
        <v>37</v>
      </c>
      <c r="E98">
        <v>105802.54951539999</v>
      </c>
      <c r="F98">
        <v>731.95</v>
      </c>
      <c r="G98">
        <v>5.5987088535103799</v>
      </c>
      <c r="H98">
        <v>13.547652505292101</v>
      </c>
      <c r="I98">
        <v>28.240288864227701</v>
      </c>
      <c r="J98">
        <v>1.34688945906526</v>
      </c>
      <c r="K98">
        <v>678.91628420564905</v>
      </c>
      <c r="L98">
        <v>600.75988425285402</v>
      </c>
      <c r="M98">
        <v>57.846787640514897</v>
      </c>
      <c r="N98">
        <v>0.76195378757990895</v>
      </c>
      <c r="O98">
        <v>2.8007377553111499</v>
      </c>
      <c r="P98">
        <v>57.9350523249541</v>
      </c>
      <c r="Q98">
        <v>-2.9790125828007E-2</v>
      </c>
    </row>
    <row r="99" spans="1:17" x14ac:dyDescent="0.3">
      <c r="A99" t="s">
        <v>261</v>
      </c>
      <c r="B99" t="s">
        <v>262</v>
      </c>
      <c r="C99" t="s">
        <v>10622</v>
      </c>
      <c r="D99" t="s">
        <v>263</v>
      </c>
      <c r="E99">
        <v>105771.204</v>
      </c>
      <c r="F99">
        <v>3821.95</v>
      </c>
      <c r="G99">
        <v>92.278195801620697</v>
      </c>
      <c r="H99">
        <v>3.1612502749652198</v>
      </c>
      <c r="I99">
        <v>24.2144274399053</v>
      </c>
      <c r="J99">
        <v>0.95414472354436297</v>
      </c>
      <c r="K99">
        <v>3726.1767530177699</v>
      </c>
      <c r="L99">
        <v>3083.0333642801602</v>
      </c>
      <c r="M99">
        <v>60.314392150505498</v>
      </c>
      <c r="N99">
        <v>0.47285514757452801</v>
      </c>
      <c r="O99">
        <v>9.1563207263307902</v>
      </c>
      <c r="P99">
        <v>131.17099135063199</v>
      </c>
      <c r="Q99">
        <v>0.198713064955539</v>
      </c>
    </row>
    <row r="100" spans="1:17" x14ac:dyDescent="0.3">
      <c r="A100" t="s">
        <v>264</v>
      </c>
      <c r="B100" t="s">
        <v>265</v>
      </c>
      <c r="C100" t="s">
        <v>10613</v>
      </c>
      <c r="D100" t="s">
        <v>266</v>
      </c>
      <c r="E100">
        <v>105596.79683854</v>
      </c>
      <c r="F100">
        <v>1429.65</v>
      </c>
      <c r="G100">
        <v>13.34715168228</v>
      </c>
      <c r="H100">
        <v>8.7878565812464497</v>
      </c>
      <c r="I100">
        <v>10.854173966033599</v>
      </c>
      <c r="J100">
        <v>1.4697468450987301</v>
      </c>
      <c r="K100">
        <v>1352.34086153679</v>
      </c>
      <c r="L100">
        <v>1198.2202364622501</v>
      </c>
      <c r="M100">
        <v>69.259568499088701</v>
      </c>
      <c r="N100">
        <v>0.57266075561884699</v>
      </c>
      <c r="O100">
        <v>3.5498198859860799</v>
      </c>
      <c r="P100">
        <v>45.681968716563901</v>
      </c>
      <c r="Q100">
        <v>8.4649750541908E-2</v>
      </c>
    </row>
    <row r="101" spans="1:17" x14ac:dyDescent="0.3">
      <c r="A101" t="s">
        <v>267</v>
      </c>
      <c r="B101" t="s">
        <v>268</v>
      </c>
      <c r="C101" t="s">
        <v>10622</v>
      </c>
      <c r="D101" t="s">
        <v>163</v>
      </c>
      <c r="E101">
        <v>104340.028432575</v>
      </c>
      <c r="F101">
        <v>296.2</v>
      </c>
      <c r="G101">
        <v>142.837450765997</v>
      </c>
      <c r="H101">
        <v>-3.56079384666665</v>
      </c>
      <c r="I101">
        <v>17.254907883080101</v>
      </c>
      <c r="J101">
        <v>0.92892015508266901</v>
      </c>
      <c r="K101">
        <v>299.78102635926501</v>
      </c>
      <c r="L101">
        <v>248.73174312743899</v>
      </c>
      <c r="M101">
        <v>51.906059064836299</v>
      </c>
      <c r="N101">
        <v>0.39679512435848902</v>
      </c>
      <c r="O101">
        <v>13.217420661715</v>
      </c>
      <c r="P101">
        <v>182.09523809523799</v>
      </c>
      <c r="Q101">
        <v>0.180986011189782</v>
      </c>
    </row>
    <row r="102" spans="1:17" x14ac:dyDescent="0.3">
      <c r="A102" t="s">
        <v>269</v>
      </c>
      <c r="B102" t="s">
        <v>270</v>
      </c>
      <c r="C102" t="s">
        <v>10611</v>
      </c>
      <c r="D102" t="s">
        <v>37</v>
      </c>
      <c r="E102">
        <v>102901.97572704</v>
      </c>
      <c r="F102">
        <v>2096.8000000000002</v>
      </c>
      <c r="G102">
        <v>31.1415447579569</v>
      </c>
      <c r="H102">
        <v>7.3775980113820498</v>
      </c>
      <c r="I102">
        <v>16.160094190874698</v>
      </c>
      <c r="J102">
        <v>3.7980128692603201</v>
      </c>
      <c r="K102">
        <v>1903.63930452356</v>
      </c>
      <c r="L102">
        <v>1677.55507284994</v>
      </c>
      <c r="M102">
        <v>74.726441113039002</v>
      </c>
      <c r="N102">
        <v>0.90398026790575703</v>
      </c>
      <c r="O102">
        <v>1.0730637161388801</v>
      </c>
      <c r="P102">
        <v>65.624012638230596</v>
      </c>
      <c r="Q102">
        <v>-7.4269607565350003E-3</v>
      </c>
    </row>
    <row r="103" spans="1:17" x14ac:dyDescent="0.3">
      <c r="A103" t="s">
        <v>271</v>
      </c>
      <c r="B103" t="s">
        <v>272</v>
      </c>
      <c r="C103" t="s">
        <v>10622</v>
      </c>
      <c r="D103" t="s">
        <v>224</v>
      </c>
      <c r="E103">
        <v>102743.01492</v>
      </c>
      <c r="F103">
        <v>6754.15</v>
      </c>
      <c r="G103">
        <v>3.8655325064975301</v>
      </c>
      <c r="H103">
        <v>6.6955740169344899</v>
      </c>
      <c r="I103">
        <v>28.906650558554698</v>
      </c>
      <c r="J103">
        <v>5.2194785544470497</v>
      </c>
      <c r="K103">
        <v>6579.9618448380897</v>
      </c>
      <c r="L103">
        <v>5773.7660913585896</v>
      </c>
      <c r="M103">
        <v>64.086887907967494</v>
      </c>
      <c r="N103">
        <v>0.63083948647584398</v>
      </c>
      <c r="O103">
        <v>8.5473375628317392</v>
      </c>
      <c r="P103">
        <v>77.694027887397993</v>
      </c>
      <c r="Q103">
        <v>0.15962275779475599</v>
      </c>
    </row>
    <row r="104" spans="1:17" x14ac:dyDescent="0.3">
      <c r="A104" t="s">
        <v>273</v>
      </c>
      <c r="B104" t="s">
        <v>274</v>
      </c>
      <c r="C104" t="s">
        <v>10611</v>
      </c>
      <c r="D104" t="s">
        <v>34</v>
      </c>
      <c r="E104">
        <v>101890.62560358</v>
      </c>
      <c r="F104">
        <v>112.1</v>
      </c>
      <c r="G104">
        <v>40.855913301384</v>
      </c>
      <c r="H104">
        <v>-3.74441550607636</v>
      </c>
      <c r="I104">
        <v>-15.1890493014063</v>
      </c>
      <c r="J104">
        <v>2.8601688539604</v>
      </c>
      <c r="K104">
        <v>112.89729334</v>
      </c>
      <c r="L104">
        <v>105.108844194512</v>
      </c>
      <c r="M104">
        <v>60.589543475650601</v>
      </c>
      <c r="N104">
        <v>0.52884441104586299</v>
      </c>
      <c r="O104">
        <v>14.986619090098101</v>
      </c>
      <c r="P104">
        <v>75.567736883320194</v>
      </c>
      <c r="Q104">
        <v>0.162294533627652</v>
      </c>
    </row>
    <row r="105" spans="1:17" x14ac:dyDescent="0.3">
      <c r="A105" t="s">
        <v>275</v>
      </c>
      <c r="B105" t="s">
        <v>276</v>
      </c>
      <c r="C105" t="s">
        <v>10620</v>
      </c>
      <c r="D105" t="s">
        <v>46</v>
      </c>
      <c r="E105">
        <v>100320.830519952</v>
      </c>
      <c r="F105">
        <v>95.85</v>
      </c>
      <c r="G105">
        <v>33.970918082560203</v>
      </c>
      <c r="H105">
        <v>-0.57792994656983199</v>
      </c>
      <c r="I105">
        <v>-3.26309641168507</v>
      </c>
      <c r="J105">
        <v>-0.43889324608748997</v>
      </c>
      <c r="K105">
        <v>94.710911279742305</v>
      </c>
      <c r="L105">
        <v>82.9906188693719</v>
      </c>
      <c r="M105">
        <v>45.396932366574603</v>
      </c>
      <c r="N105">
        <v>0.64086794937427305</v>
      </c>
      <c r="O105">
        <v>8.2420448617631799</v>
      </c>
      <c r="P105">
        <v>84.326923076922995</v>
      </c>
      <c r="Q105">
        <v>0.15108020779757</v>
      </c>
    </row>
    <row r="106" spans="1:17" x14ac:dyDescent="0.3">
      <c r="A106" t="s">
        <v>277</v>
      </c>
      <c r="B106" t="s">
        <v>278</v>
      </c>
      <c r="C106" t="s">
        <v>10617</v>
      </c>
      <c r="D106" t="s">
        <v>101</v>
      </c>
      <c r="E106">
        <v>98371.025845365002</v>
      </c>
      <c r="F106">
        <v>97.09</v>
      </c>
      <c r="G106">
        <v>64.4024277994518</v>
      </c>
      <c r="H106">
        <v>-11.0393542585586</v>
      </c>
      <c r="I106">
        <v>-5.8164360990059096</v>
      </c>
      <c r="J106">
        <v>3.36531727879933</v>
      </c>
      <c r="K106">
        <v>100.381537371478</v>
      </c>
      <c r="L106">
        <v>87.788875199927304</v>
      </c>
      <c r="M106">
        <v>50.118582339717399</v>
      </c>
      <c r="N106">
        <v>0.34155021072819203</v>
      </c>
      <c r="O106">
        <v>21.948707384900601</v>
      </c>
      <c r="P106">
        <v>100.599173553719</v>
      </c>
      <c r="Q106">
        <v>0.15437374893120301</v>
      </c>
    </row>
    <row r="107" spans="1:17" x14ac:dyDescent="0.3">
      <c r="A107" t="s">
        <v>279</v>
      </c>
      <c r="B107" t="s">
        <v>280</v>
      </c>
      <c r="C107" t="s">
        <v>10615</v>
      </c>
      <c r="D107" t="s">
        <v>281</v>
      </c>
      <c r="E107">
        <v>98212.828887134994</v>
      </c>
      <c r="F107">
        <v>6860.7</v>
      </c>
      <c r="G107">
        <v>11.058477269516001</v>
      </c>
      <c r="H107">
        <v>5.0870351550639104</v>
      </c>
      <c r="I107">
        <v>-10.4729146046996</v>
      </c>
      <c r="J107">
        <v>2.7202242340770599</v>
      </c>
      <c r="K107">
        <v>6474.0872177295596</v>
      </c>
      <c r="L107">
        <v>6036.2599763612097</v>
      </c>
      <c r="M107">
        <v>67.585544136565403</v>
      </c>
      <c r="N107">
        <v>1.1311452627804</v>
      </c>
      <c r="O107">
        <v>0.97220400250703698</v>
      </c>
      <c r="P107">
        <v>45.169276343630898</v>
      </c>
      <c r="Q107">
        <v>1.4441459317385E-2</v>
      </c>
    </row>
    <row r="108" spans="1:17" x14ac:dyDescent="0.3">
      <c r="A108" t="s">
        <v>282</v>
      </c>
      <c r="B108" t="s">
        <v>283</v>
      </c>
      <c r="C108" t="s">
        <v>10613</v>
      </c>
      <c r="D108" t="s">
        <v>186</v>
      </c>
      <c r="E108">
        <v>98054.900841509996</v>
      </c>
      <c r="F108">
        <v>3531.45</v>
      </c>
      <c r="G108">
        <v>53.835398940206197</v>
      </c>
      <c r="H108">
        <v>13.435432666555499</v>
      </c>
      <c r="I108">
        <v>26.931963747148899</v>
      </c>
      <c r="J108">
        <v>1.96715008437565</v>
      </c>
      <c r="K108">
        <v>3219.7916363207601</v>
      </c>
      <c r="L108">
        <v>2736.51906169619</v>
      </c>
      <c r="M108">
        <v>91.633422834388199</v>
      </c>
      <c r="N108">
        <v>0.82760110716103996</v>
      </c>
      <c r="O108">
        <v>2.6179048266292901</v>
      </c>
      <c r="P108">
        <v>84.5062695924764</v>
      </c>
      <c r="Q108">
        <v>0.10172254205733899</v>
      </c>
    </row>
    <row r="109" spans="1:17" x14ac:dyDescent="0.3">
      <c r="A109" t="s">
        <v>284</v>
      </c>
      <c r="B109" t="s">
        <v>285</v>
      </c>
      <c r="C109" t="s">
        <v>10618</v>
      </c>
      <c r="D109" t="s">
        <v>127</v>
      </c>
      <c r="E109">
        <v>97712.597293350002</v>
      </c>
      <c r="F109">
        <v>959.85</v>
      </c>
      <c r="G109">
        <v>17.601909999227001</v>
      </c>
      <c r="H109">
        <v>-0.28533161528437301</v>
      </c>
      <c r="I109">
        <v>10.2808678542593</v>
      </c>
      <c r="J109">
        <v>1.6996848875658901</v>
      </c>
      <c r="K109">
        <v>969.33575248153397</v>
      </c>
      <c r="L109">
        <v>876.921390325282</v>
      </c>
      <c r="M109">
        <v>62.121367489766001</v>
      </c>
      <c r="N109">
        <v>0.74035439304995598</v>
      </c>
      <c r="O109">
        <v>14.2886909412929</v>
      </c>
      <c r="P109">
        <v>65.036107290233801</v>
      </c>
      <c r="Q109">
        <v>0.10833248931931</v>
      </c>
    </row>
    <row r="110" spans="1:17" x14ac:dyDescent="0.3">
      <c r="A110" t="s">
        <v>286</v>
      </c>
      <c r="B110" t="s">
        <v>287</v>
      </c>
      <c r="C110" t="s">
        <v>10611</v>
      </c>
      <c r="D110" t="s">
        <v>34</v>
      </c>
      <c r="E110">
        <v>97465.932480000003</v>
      </c>
      <c r="F110">
        <v>127.08</v>
      </c>
      <c r="G110">
        <v>9.8676351934426201</v>
      </c>
      <c r="H110">
        <v>-7.5578417507235196</v>
      </c>
      <c r="I110">
        <v>-24.6513068169793</v>
      </c>
      <c r="J110">
        <v>6.9169273687172197</v>
      </c>
      <c r="K110">
        <v>132.38893447831799</v>
      </c>
      <c r="L110">
        <v>130.09669525453799</v>
      </c>
      <c r="M110">
        <v>59.996763406352599</v>
      </c>
      <c r="N110">
        <v>0.67337964777694204</v>
      </c>
      <c r="O110">
        <v>35.741265344664697</v>
      </c>
      <c r="P110">
        <v>49.7701826753093</v>
      </c>
      <c r="Q110">
        <v>0.144009470193419</v>
      </c>
    </row>
    <row r="111" spans="1:17" x14ac:dyDescent="0.3">
      <c r="A111" t="s">
        <v>288</v>
      </c>
      <c r="B111" t="s">
        <v>289</v>
      </c>
      <c r="C111" t="s">
        <v>10610</v>
      </c>
      <c r="D111" t="s">
        <v>290</v>
      </c>
      <c r="E111">
        <v>96304.930891280004</v>
      </c>
      <c r="F111">
        <v>10931.5</v>
      </c>
      <c r="G111">
        <v>148.54706108257599</v>
      </c>
      <c r="H111">
        <v>0.93770902811654699</v>
      </c>
      <c r="I111">
        <v>26.7914673714406</v>
      </c>
      <c r="J111">
        <v>1.3903796344019901</v>
      </c>
      <c r="K111">
        <v>10231.798204901999</v>
      </c>
      <c r="L111">
        <v>7978.3279218029802</v>
      </c>
      <c r="M111">
        <v>66.545951651863902</v>
      </c>
      <c r="N111">
        <v>0.90038804541036299</v>
      </c>
      <c r="O111">
        <v>4.6846269953803201</v>
      </c>
      <c r="P111">
        <v>182.55531430934599</v>
      </c>
      <c r="Q111">
        <v>8.4313956393581996E-2</v>
      </c>
    </row>
    <row r="112" spans="1:17" x14ac:dyDescent="0.3">
      <c r="A112" t="s">
        <v>291</v>
      </c>
      <c r="B112" t="s">
        <v>292</v>
      </c>
      <c r="C112" t="s">
        <v>10615</v>
      </c>
      <c r="D112" t="s">
        <v>51</v>
      </c>
      <c r="E112">
        <v>96182.951457479998</v>
      </c>
      <c r="F112">
        <v>2093.5500000000002</v>
      </c>
      <c r="G112">
        <v>63.684221677975401</v>
      </c>
      <c r="H112">
        <v>14.6789555427283</v>
      </c>
      <c r="I112">
        <v>17.883531675167401</v>
      </c>
      <c r="J112">
        <v>-0.29557473360354303</v>
      </c>
      <c r="K112">
        <v>1880.24846187759</v>
      </c>
      <c r="L112">
        <v>1583.5299521099701</v>
      </c>
      <c r="M112">
        <v>70.848915542553897</v>
      </c>
      <c r="N112">
        <v>0.93584410040324095</v>
      </c>
      <c r="O112">
        <v>1.81509875570202</v>
      </c>
      <c r="P112">
        <v>95.257414661443704</v>
      </c>
      <c r="Q112">
        <v>9.4411014532536003E-2</v>
      </c>
    </row>
    <row r="113" spans="1:17" x14ac:dyDescent="0.3">
      <c r="A113" t="s">
        <v>293</v>
      </c>
      <c r="B113" t="s">
        <v>294</v>
      </c>
      <c r="C113" t="s">
        <v>10619</v>
      </c>
      <c r="D113" t="s">
        <v>130</v>
      </c>
      <c r="E113">
        <v>96162.392007369999</v>
      </c>
      <c r="F113">
        <v>7392.6</v>
      </c>
      <c r="G113">
        <v>50.384300608951897</v>
      </c>
      <c r="H113">
        <v>5.3232439800165396</v>
      </c>
      <c r="I113">
        <v>26.760066500895501</v>
      </c>
      <c r="J113">
        <v>0.42615860548023898</v>
      </c>
      <c r="K113">
        <v>6887.0375992366799</v>
      </c>
      <c r="L113">
        <v>5902.2710568647499</v>
      </c>
      <c r="M113">
        <v>66.982007145548707</v>
      </c>
      <c r="N113">
        <v>0.77279960333631503</v>
      </c>
      <c r="O113">
        <v>2.40037334631928</v>
      </c>
      <c r="P113">
        <v>86.115481929985705</v>
      </c>
      <c r="Q113">
        <v>2.1877915827340001E-3</v>
      </c>
    </row>
    <row r="114" spans="1:17" x14ac:dyDescent="0.3">
      <c r="A114" t="s">
        <v>295</v>
      </c>
      <c r="B114" t="s">
        <v>296</v>
      </c>
      <c r="C114" t="s">
        <v>10616</v>
      </c>
      <c r="D114" t="s">
        <v>198</v>
      </c>
      <c r="E114">
        <v>95863.620496599993</v>
      </c>
      <c r="F114">
        <v>32600.15</v>
      </c>
      <c r="G114">
        <v>49.7842669476439</v>
      </c>
      <c r="H114">
        <v>-6.1880820635427796</v>
      </c>
      <c r="I114">
        <v>3.52469057418346</v>
      </c>
      <c r="J114">
        <v>2.96010154543825</v>
      </c>
      <c r="K114">
        <v>32817.403914239098</v>
      </c>
      <c r="L114">
        <v>28837.003190269901</v>
      </c>
      <c r="M114">
        <v>52.311228222578897</v>
      </c>
      <c r="N114">
        <v>0.54628395229673898</v>
      </c>
      <c r="O114">
        <v>12.508684775990201</v>
      </c>
      <c r="P114">
        <v>78.929501551904394</v>
      </c>
      <c r="Q114">
        <v>0.133304856302293</v>
      </c>
    </row>
    <row r="115" spans="1:17" x14ac:dyDescent="0.3">
      <c r="A115" t="s">
        <v>297</v>
      </c>
      <c r="B115" t="s">
        <v>298</v>
      </c>
      <c r="C115" t="s">
        <v>10609</v>
      </c>
      <c r="D115" t="s">
        <v>177</v>
      </c>
      <c r="E115">
        <v>94682.65004547</v>
      </c>
      <c r="F115">
        <v>858.3</v>
      </c>
      <c r="G115">
        <v>3.5335779330631301</v>
      </c>
      <c r="H115">
        <v>-4.6807887105185904</v>
      </c>
      <c r="I115">
        <v>-28.373393573266998</v>
      </c>
      <c r="J115">
        <v>0.49199578124187399</v>
      </c>
      <c r="K115">
        <v>888.37851251933205</v>
      </c>
      <c r="L115">
        <v>939.81217452407702</v>
      </c>
      <c r="M115">
        <v>47.685838545054999</v>
      </c>
      <c r="N115">
        <v>1.5942482113599501</v>
      </c>
      <c r="O115">
        <v>46.731911918909397</v>
      </c>
      <c r="P115">
        <v>64.425287356321803</v>
      </c>
      <c r="Q115">
        <v>-7.6888126054399999E-3</v>
      </c>
    </row>
    <row r="116" spans="1:17" x14ac:dyDescent="0.3">
      <c r="A116" t="s">
        <v>299</v>
      </c>
      <c r="B116" t="s">
        <v>300</v>
      </c>
      <c r="C116" t="s">
        <v>10611</v>
      </c>
      <c r="D116" t="s">
        <v>248</v>
      </c>
      <c r="E116">
        <v>94531.284931019996</v>
      </c>
      <c r="F116">
        <v>4385.75</v>
      </c>
      <c r="G116">
        <v>45.537782040060002</v>
      </c>
      <c r="H116">
        <v>7.7004582662641603</v>
      </c>
      <c r="I116">
        <v>3.1228033670617599</v>
      </c>
      <c r="J116">
        <v>4.7001986148764496</v>
      </c>
      <c r="K116">
        <v>4102.6274139553198</v>
      </c>
      <c r="L116">
        <v>3641.8440555481998</v>
      </c>
      <c r="M116">
        <v>77.554995896145797</v>
      </c>
      <c r="N116">
        <v>1.05664232051106</v>
      </c>
      <c r="O116">
        <v>1.2107393262269901</v>
      </c>
      <c r="P116">
        <v>81.525630678173002</v>
      </c>
      <c r="Q116">
        <v>2.0130455576533E-2</v>
      </c>
    </row>
    <row r="117" spans="1:17" x14ac:dyDescent="0.3">
      <c r="A117" t="s">
        <v>301</v>
      </c>
      <c r="B117" t="s">
        <v>302</v>
      </c>
      <c r="C117" t="s">
        <v>10624</v>
      </c>
      <c r="D117" t="s">
        <v>303</v>
      </c>
      <c r="E117">
        <v>94068.936675250006</v>
      </c>
      <c r="F117">
        <v>10622.8</v>
      </c>
      <c r="G117">
        <v>115.37812367538901</v>
      </c>
      <c r="H117">
        <v>-7.3096088930400098</v>
      </c>
      <c r="I117">
        <v>42.818725497230702</v>
      </c>
      <c r="J117">
        <v>0.72512867008640103</v>
      </c>
      <c r="K117">
        <v>10396.8358884302</v>
      </c>
      <c r="L117">
        <v>8563.2835497079304</v>
      </c>
      <c r="M117">
        <v>49.425007141076499</v>
      </c>
      <c r="N117">
        <v>0.210447624232207</v>
      </c>
      <c r="O117">
        <v>25.1835674210189</v>
      </c>
      <c r="P117">
        <v>143.65337859534799</v>
      </c>
      <c r="Q117">
        <v>0.18878271460948901</v>
      </c>
    </row>
    <row r="118" spans="1:17" x14ac:dyDescent="0.3">
      <c r="A118" t="s">
        <v>304</v>
      </c>
      <c r="B118" t="s">
        <v>305</v>
      </c>
      <c r="C118" t="s">
        <v>10615</v>
      </c>
      <c r="D118" t="s">
        <v>51</v>
      </c>
      <c r="E118">
        <v>92933.414250479997</v>
      </c>
      <c r="F118">
        <v>2362.4499999999998</v>
      </c>
      <c r="G118">
        <v>1.18787703401498</v>
      </c>
      <c r="H118">
        <v>8.3666805380993292</v>
      </c>
      <c r="I118">
        <v>-2.07726212290566</v>
      </c>
      <c r="J118">
        <v>3.4787851021436298</v>
      </c>
      <c r="K118">
        <v>2165.6523618391002</v>
      </c>
      <c r="L118">
        <v>2073.5056238760499</v>
      </c>
      <c r="M118">
        <v>70.290497921497504</v>
      </c>
      <c r="N118">
        <v>0.856642040325856</v>
      </c>
      <c r="O118">
        <v>5.3990560646786303</v>
      </c>
      <c r="P118">
        <v>40.367190517215697</v>
      </c>
    </row>
    <row r="119" spans="1:17" x14ac:dyDescent="0.3">
      <c r="A119" t="s">
        <v>306</v>
      </c>
      <c r="B119" t="s">
        <v>307</v>
      </c>
      <c r="C119" t="s">
        <v>10619</v>
      </c>
      <c r="D119" t="s">
        <v>308</v>
      </c>
      <c r="E119">
        <v>91754.441352419904</v>
      </c>
      <c r="F119">
        <v>641.9</v>
      </c>
      <c r="G119">
        <v>32.370071674936597</v>
      </c>
      <c r="H119">
        <v>2.1694668669222299</v>
      </c>
      <c r="I119">
        <v>-3.7789741306168199</v>
      </c>
      <c r="J119">
        <v>3.2311217232737399</v>
      </c>
      <c r="K119">
        <v>613.14039309075099</v>
      </c>
      <c r="L119">
        <v>548.35759359324902</v>
      </c>
      <c r="M119">
        <v>68.850451345025306</v>
      </c>
      <c r="N119">
        <v>0.62209039579358305</v>
      </c>
      <c r="O119">
        <v>3.2793269979747701</v>
      </c>
      <c r="P119">
        <v>72.739504843918098</v>
      </c>
      <c r="Q119">
        <v>0.20987024859872899</v>
      </c>
    </row>
    <row r="120" spans="1:17" x14ac:dyDescent="0.3">
      <c r="A120" t="s">
        <v>309</v>
      </c>
      <c r="B120" t="s">
        <v>310</v>
      </c>
      <c r="C120" t="s">
        <v>6589</v>
      </c>
      <c r="D120" t="s">
        <v>80</v>
      </c>
      <c r="E120">
        <v>90246.610127519903</v>
      </c>
      <c r="F120">
        <v>24706.05</v>
      </c>
      <c r="G120">
        <v>-23.289977561981701</v>
      </c>
      <c r="H120">
        <v>-11.436266245618601</v>
      </c>
      <c r="I120">
        <v>-18.485256553373699</v>
      </c>
      <c r="J120">
        <v>1.13375320202341</v>
      </c>
      <c r="K120">
        <v>26152.7943163401</v>
      </c>
      <c r="L120">
        <v>26157.796412777701</v>
      </c>
      <c r="M120">
        <v>44.167085809649798</v>
      </c>
      <c r="N120">
        <v>0.82472240747370296</v>
      </c>
      <c r="O120">
        <v>24.413858144057802</v>
      </c>
      <c r="P120">
        <v>4.6953032136130002</v>
      </c>
      <c r="Q120">
        <v>-6.5590241268385002E-2</v>
      </c>
    </row>
    <row r="121" spans="1:17" x14ac:dyDescent="0.3">
      <c r="A121" t="s">
        <v>311</v>
      </c>
      <c r="B121" t="s">
        <v>312</v>
      </c>
      <c r="C121" t="s">
        <v>10622</v>
      </c>
      <c r="D121" t="s">
        <v>313</v>
      </c>
      <c r="E121">
        <v>90114.083549999996</v>
      </c>
      <c r="F121">
        <v>4411.6000000000004</v>
      </c>
      <c r="G121">
        <v>107.764897895518</v>
      </c>
      <c r="H121">
        <v>-17.921476067367301</v>
      </c>
      <c r="I121">
        <v>97.298785093265906</v>
      </c>
      <c r="J121">
        <v>-13.558543546380401</v>
      </c>
      <c r="K121">
        <v>4544.9114676734798</v>
      </c>
      <c r="L121">
        <v>3191.0146281625598</v>
      </c>
      <c r="M121">
        <v>36.3512182720022</v>
      </c>
      <c r="N121">
        <v>0.74387401383427598</v>
      </c>
      <c r="O121">
        <v>32.8316257140266</v>
      </c>
      <c r="P121">
        <v>153.24913892078001</v>
      </c>
      <c r="Q121">
        <v>0.26448725986704202</v>
      </c>
    </row>
    <row r="122" spans="1:17" x14ac:dyDescent="0.3">
      <c r="A122" t="s">
        <v>314</v>
      </c>
      <c r="B122" t="s">
        <v>315</v>
      </c>
      <c r="C122" t="s">
        <v>10615</v>
      </c>
      <c r="D122" t="s">
        <v>51</v>
      </c>
      <c r="E122">
        <v>89874.193541465007</v>
      </c>
      <c r="F122">
        <v>1538.2</v>
      </c>
      <c r="G122">
        <v>55.7052576651474</v>
      </c>
      <c r="H122">
        <v>12.4320698091118</v>
      </c>
      <c r="I122">
        <v>35.6133349116337</v>
      </c>
      <c r="J122">
        <v>-0.56546471265320297</v>
      </c>
      <c r="K122">
        <v>1379.44995399612</v>
      </c>
      <c r="L122">
        <v>1160.9607531090301</v>
      </c>
      <c r="M122">
        <v>67.621212774762995</v>
      </c>
      <c r="N122">
        <v>1.28337723186928</v>
      </c>
      <c r="O122">
        <v>0.572097256533599</v>
      </c>
      <c r="P122">
        <v>88.551115469477807</v>
      </c>
      <c r="Q122">
        <v>8.1677588341467003E-2</v>
      </c>
    </row>
    <row r="123" spans="1:17" x14ac:dyDescent="0.3">
      <c r="A123" t="s">
        <v>316</v>
      </c>
      <c r="B123" t="s">
        <v>317</v>
      </c>
      <c r="C123" t="s">
        <v>10613</v>
      </c>
      <c r="D123" t="s">
        <v>186</v>
      </c>
      <c r="E123">
        <v>88420.864955265002</v>
      </c>
      <c r="F123">
        <v>678.2</v>
      </c>
      <c r="G123">
        <v>-5.1244041160598597</v>
      </c>
      <c r="H123">
        <v>0.98561254197577597</v>
      </c>
      <c r="I123">
        <v>16.173997904607798</v>
      </c>
      <c r="J123">
        <v>3.42141947067726</v>
      </c>
      <c r="K123">
        <v>645.95752977300003</v>
      </c>
      <c r="L123">
        <v>585.37360971941803</v>
      </c>
      <c r="M123">
        <v>65.810291614538997</v>
      </c>
      <c r="N123">
        <v>0.572258338806238</v>
      </c>
      <c r="O123">
        <v>1.8873488646417</v>
      </c>
      <c r="P123">
        <v>39.461237918979997</v>
      </c>
      <c r="Q123">
        <v>-1.1766782367258999E-2</v>
      </c>
    </row>
    <row r="124" spans="1:17" x14ac:dyDescent="0.3">
      <c r="A124" t="s">
        <v>318</v>
      </c>
      <c r="B124" t="s">
        <v>319</v>
      </c>
      <c r="C124" t="s">
        <v>10609</v>
      </c>
      <c r="D124" t="s">
        <v>18</v>
      </c>
      <c r="E124">
        <v>86495.985316050006</v>
      </c>
      <c r="F124">
        <v>405.5</v>
      </c>
      <c r="G124">
        <v>106.277475353282</v>
      </c>
      <c r="H124">
        <v>15.6400899390388</v>
      </c>
      <c r="I124">
        <v>3.5341409098954202</v>
      </c>
      <c r="J124">
        <v>6.94823707774861</v>
      </c>
      <c r="K124">
        <v>368.54841368851601</v>
      </c>
      <c r="L124">
        <v>316.94686553986998</v>
      </c>
      <c r="M124">
        <v>72.542391142043201</v>
      </c>
      <c r="N124">
        <v>0.98449992439504097</v>
      </c>
      <c r="O124">
        <v>2.2564734895191099</v>
      </c>
      <c r="P124">
        <v>154.285117056856</v>
      </c>
      <c r="Q124">
        <v>9.0600295371604994E-2</v>
      </c>
    </row>
    <row r="125" spans="1:17" x14ac:dyDescent="0.3">
      <c r="A125" t="s">
        <v>320</v>
      </c>
      <c r="B125" t="s">
        <v>321</v>
      </c>
      <c r="C125" t="s">
        <v>10615</v>
      </c>
      <c r="D125" t="s">
        <v>281</v>
      </c>
      <c r="E125">
        <v>84397.190910270001</v>
      </c>
      <c r="F125">
        <v>852.95</v>
      </c>
      <c r="G125">
        <v>19.243538312025699</v>
      </c>
      <c r="H125">
        <v>-7.7224465798280804</v>
      </c>
      <c r="I125">
        <v>-11.628806854994499</v>
      </c>
      <c r="J125">
        <v>-1.6760392568940199</v>
      </c>
      <c r="K125">
        <v>883.23861104929404</v>
      </c>
      <c r="L125">
        <v>792.84970024008896</v>
      </c>
      <c r="M125">
        <v>39.726267302599901</v>
      </c>
      <c r="N125">
        <v>0.43190363443977398</v>
      </c>
      <c r="O125">
        <v>14.883639134767501</v>
      </c>
      <c r="P125">
        <v>60.615761227756302</v>
      </c>
      <c r="Q125">
        <v>0.101212695218833</v>
      </c>
    </row>
    <row r="126" spans="1:17" x14ac:dyDescent="0.3">
      <c r="A126" t="s">
        <v>322</v>
      </c>
      <c r="B126" t="s">
        <v>323</v>
      </c>
      <c r="C126" t="s">
        <v>10617</v>
      </c>
      <c r="D126" t="s">
        <v>95</v>
      </c>
      <c r="E126">
        <v>81635.163846319905</v>
      </c>
      <c r="F126">
        <v>1672</v>
      </c>
      <c r="G126">
        <v>125.76449695237299</v>
      </c>
      <c r="H126">
        <v>6.9927893199035296</v>
      </c>
      <c r="I126">
        <v>36.751358728597999</v>
      </c>
      <c r="J126">
        <v>-0.78273592779715295</v>
      </c>
      <c r="K126">
        <v>1619.1881791706301</v>
      </c>
      <c r="L126">
        <v>1311.97664751915</v>
      </c>
      <c r="M126">
        <v>47.3477194721861</v>
      </c>
      <c r="N126">
        <v>0.62924811362779898</v>
      </c>
      <c r="O126">
        <v>14.1148325358851</v>
      </c>
      <c r="P126">
        <v>156.12745098039201</v>
      </c>
      <c r="Q126">
        <v>0.145442077174742</v>
      </c>
    </row>
    <row r="127" spans="1:17" x14ac:dyDescent="0.3">
      <c r="A127" t="s">
        <v>324</v>
      </c>
      <c r="B127" t="s">
        <v>325</v>
      </c>
      <c r="C127" t="s">
        <v>10623</v>
      </c>
      <c r="D127" t="s">
        <v>139</v>
      </c>
      <c r="E127">
        <v>81558.278688974999</v>
      </c>
      <c r="F127">
        <v>2883.65</v>
      </c>
      <c r="G127">
        <v>53.0886073450569</v>
      </c>
      <c r="H127">
        <v>-11.6327906336286</v>
      </c>
      <c r="I127">
        <v>5.0492839976206501</v>
      </c>
      <c r="J127">
        <v>-0.74688598276171503</v>
      </c>
      <c r="K127">
        <v>3000.8866774314502</v>
      </c>
      <c r="L127">
        <v>2572.3465926747899</v>
      </c>
      <c r="M127">
        <v>45.045445314433501</v>
      </c>
      <c r="N127">
        <v>0.66062257379330502</v>
      </c>
      <c r="O127">
        <v>17.999757252093598</v>
      </c>
      <c r="P127">
        <v>88.2278067885117</v>
      </c>
      <c r="Q127">
        <v>6.9925281830176003E-2</v>
      </c>
    </row>
    <row r="128" spans="1:17" x14ac:dyDescent="0.3">
      <c r="A128" t="s">
        <v>326</v>
      </c>
      <c r="B128" t="s">
        <v>327</v>
      </c>
      <c r="C128" t="s">
        <v>10616</v>
      </c>
      <c r="D128" t="s">
        <v>328</v>
      </c>
      <c r="E128">
        <v>80033.02802328</v>
      </c>
      <c r="F128">
        <v>4064.4</v>
      </c>
      <c r="G128">
        <v>17.978655737229701</v>
      </c>
      <c r="H128">
        <v>-2.0480181076116102</v>
      </c>
      <c r="I128">
        <v>0.44205128701507401</v>
      </c>
      <c r="J128">
        <v>3.2366864082331102</v>
      </c>
      <c r="K128">
        <v>4050.1184080407902</v>
      </c>
      <c r="L128">
        <v>3748.73186105579</v>
      </c>
      <c r="M128">
        <v>60.123227523661498</v>
      </c>
      <c r="N128">
        <v>0.445853269244604</v>
      </c>
      <c r="O128">
        <v>15.187973624643201</v>
      </c>
      <c r="P128">
        <v>47.095653432738601</v>
      </c>
      <c r="Q128">
        <v>0.12892152224978501</v>
      </c>
    </row>
    <row r="129" spans="1:17" x14ac:dyDescent="0.3">
      <c r="A129" t="s">
        <v>329</v>
      </c>
      <c r="B129" t="s">
        <v>330</v>
      </c>
      <c r="C129" t="s">
        <v>10611</v>
      </c>
      <c r="D129" t="s">
        <v>54</v>
      </c>
      <c r="E129">
        <v>77410.267462620002</v>
      </c>
      <c r="F129">
        <v>1900.8</v>
      </c>
      <c r="G129">
        <v>22.6197976419997</v>
      </c>
      <c r="H129">
        <v>4.2635779571309103</v>
      </c>
      <c r="I129">
        <v>32.231577464894301</v>
      </c>
      <c r="J129">
        <v>4.2573492164143696</v>
      </c>
      <c r="K129">
        <v>1809.2453262186</v>
      </c>
      <c r="L129">
        <v>1602.1661093662101</v>
      </c>
      <c r="M129">
        <v>69.536513953566896</v>
      </c>
      <c r="N129">
        <v>1.02865522034704</v>
      </c>
      <c r="O129">
        <v>2.5305134680134702</v>
      </c>
      <c r="P129">
        <v>60.764579016365701</v>
      </c>
      <c r="Q129">
        <v>-7.5089923421299996E-3</v>
      </c>
    </row>
    <row r="130" spans="1:17" x14ac:dyDescent="0.3">
      <c r="A130" t="s">
        <v>331</v>
      </c>
      <c r="B130" t="s">
        <v>332</v>
      </c>
      <c r="C130" t="s">
        <v>10611</v>
      </c>
      <c r="D130" t="s">
        <v>24</v>
      </c>
      <c r="E130">
        <v>77043.625693298003</v>
      </c>
      <c r="F130">
        <v>24.39</v>
      </c>
      <c r="G130">
        <v>15.805755896269201</v>
      </c>
      <c r="H130">
        <v>-5.1268042226149104</v>
      </c>
      <c r="I130">
        <v>-18.6604577045997</v>
      </c>
      <c r="J130">
        <v>0.54722734397709205</v>
      </c>
      <c r="K130">
        <v>24.4906003633788</v>
      </c>
      <c r="L130">
        <v>23.078409170149399</v>
      </c>
      <c r="M130">
        <v>53.300785642358001</v>
      </c>
      <c r="N130">
        <v>0.56260715778647596</v>
      </c>
      <c r="O130">
        <v>34.6863468634686</v>
      </c>
      <c r="P130">
        <v>55.350318471337602</v>
      </c>
      <c r="Q130">
        <v>7.5171198314190002E-2</v>
      </c>
    </row>
    <row r="131" spans="1:17" x14ac:dyDescent="0.3">
      <c r="A131" t="s">
        <v>333</v>
      </c>
      <c r="B131" t="s">
        <v>334</v>
      </c>
      <c r="C131" t="s">
        <v>10621</v>
      </c>
      <c r="D131" t="s">
        <v>335</v>
      </c>
      <c r="E131">
        <v>76948.365255124998</v>
      </c>
      <c r="F131">
        <v>13270.55</v>
      </c>
      <c r="G131">
        <v>137.91613948294099</v>
      </c>
      <c r="H131">
        <v>11.0504201627383</v>
      </c>
      <c r="I131">
        <v>81.484925044658993</v>
      </c>
      <c r="J131">
        <v>5.47482084473741</v>
      </c>
      <c r="K131">
        <v>11543.221033202501</v>
      </c>
      <c r="L131">
        <v>8821.6593329809202</v>
      </c>
      <c r="M131">
        <v>73.463250312705995</v>
      </c>
      <c r="N131">
        <v>1.0997555498203</v>
      </c>
      <c r="O131">
        <v>0.93703727426519501</v>
      </c>
      <c r="P131">
        <v>180.35682219100201</v>
      </c>
      <c r="Q131">
        <v>0.13146876327582399</v>
      </c>
    </row>
    <row r="132" spans="1:17" x14ac:dyDescent="0.3">
      <c r="A132" t="s">
        <v>336</v>
      </c>
      <c r="B132" t="s">
        <v>337</v>
      </c>
      <c r="C132" t="s">
        <v>10611</v>
      </c>
      <c r="D132" t="s">
        <v>130</v>
      </c>
      <c r="E132">
        <v>76918.945152329994</v>
      </c>
      <c r="F132">
        <v>1685.95</v>
      </c>
      <c r="G132">
        <v>99.6900324711699</v>
      </c>
      <c r="H132">
        <v>14.302453916621999</v>
      </c>
      <c r="I132">
        <v>52.738890020051898</v>
      </c>
      <c r="J132">
        <v>6.8726916467997397</v>
      </c>
      <c r="K132">
        <v>1470.4181595642599</v>
      </c>
      <c r="L132">
        <v>1189.0490937304201</v>
      </c>
      <c r="M132">
        <v>72.8982699968753</v>
      </c>
      <c r="N132">
        <v>1.0291139001349801</v>
      </c>
      <c r="O132">
        <v>4.5819864171535203</v>
      </c>
      <c r="P132">
        <v>154.94480568577001</v>
      </c>
      <c r="Q132">
        <v>2.4962313758677999E-2</v>
      </c>
    </row>
    <row r="133" spans="1:17" x14ac:dyDescent="0.3">
      <c r="A133" t="s">
        <v>338</v>
      </c>
      <c r="B133" t="s">
        <v>339</v>
      </c>
      <c r="C133" t="s">
        <v>10622</v>
      </c>
      <c r="D133" t="s">
        <v>191</v>
      </c>
      <c r="E133">
        <v>76860.983949300004</v>
      </c>
      <c r="F133">
        <v>260.39999999999998</v>
      </c>
      <c r="G133">
        <v>11.1411378102288</v>
      </c>
      <c r="H133">
        <v>11.871670032553601</v>
      </c>
      <c r="I133">
        <v>37.903111655758202</v>
      </c>
      <c r="J133">
        <v>3.95028722971418</v>
      </c>
      <c r="K133">
        <v>239.88585086590001</v>
      </c>
      <c r="L133">
        <v>205.519922828582</v>
      </c>
      <c r="M133">
        <v>71.709276604555896</v>
      </c>
      <c r="N133">
        <v>0.53161807411444495</v>
      </c>
      <c r="O133">
        <v>0.94086021505377304</v>
      </c>
      <c r="P133">
        <v>65.280863218025999</v>
      </c>
      <c r="Q133">
        <v>9.5855570301021001E-2</v>
      </c>
    </row>
    <row r="134" spans="1:17" x14ac:dyDescent="0.3">
      <c r="A134" t="s">
        <v>340</v>
      </c>
      <c r="B134" t="s">
        <v>341</v>
      </c>
      <c r="C134" t="s">
        <v>10610</v>
      </c>
      <c r="D134" t="s">
        <v>290</v>
      </c>
      <c r="E134">
        <v>75881.502190725005</v>
      </c>
      <c r="F134">
        <v>4882.5</v>
      </c>
      <c r="G134">
        <v>67.436164644052297</v>
      </c>
      <c r="H134">
        <v>2.9705445677344202</v>
      </c>
      <c r="I134">
        <v>1.1081035913289401</v>
      </c>
      <c r="J134">
        <v>9.1991867433060606E-2</v>
      </c>
      <c r="K134">
        <v>4538.3158637753904</v>
      </c>
      <c r="L134">
        <v>3910.4259952300199</v>
      </c>
      <c r="M134">
        <v>71.055020985673707</v>
      </c>
      <c r="N134">
        <v>0.585955295971607</v>
      </c>
      <c r="O134">
        <v>2.3594470046082798</v>
      </c>
      <c r="P134">
        <v>95.777697582100302</v>
      </c>
      <c r="Q134">
        <v>0.135374982643296</v>
      </c>
    </row>
    <row r="135" spans="1:17" x14ac:dyDescent="0.3">
      <c r="A135" t="s">
        <v>342</v>
      </c>
      <c r="B135" t="s">
        <v>343</v>
      </c>
      <c r="C135" t="s">
        <v>10616</v>
      </c>
      <c r="D135" t="s">
        <v>127</v>
      </c>
      <c r="E135">
        <v>75481.229019840001</v>
      </c>
      <c r="F135">
        <v>1620.3</v>
      </c>
      <c r="G135">
        <v>28.7498795057477</v>
      </c>
      <c r="H135">
        <v>-1.62725753701722</v>
      </c>
      <c r="I135">
        <v>31.371338234987</v>
      </c>
      <c r="J135">
        <v>1.08322136163266</v>
      </c>
      <c r="K135">
        <v>1597.94932585672</v>
      </c>
      <c r="L135">
        <v>1373.2936109723801</v>
      </c>
      <c r="M135">
        <v>55.7529965487483</v>
      </c>
      <c r="N135">
        <v>0.68694693235091797</v>
      </c>
      <c r="O135">
        <v>11.368265136085901</v>
      </c>
      <c r="P135">
        <v>61.6581861718048</v>
      </c>
      <c r="Q135">
        <v>9.8047487093087998E-2</v>
      </c>
    </row>
    <row r="136" spans="1:17" x14ac:dyDescent="0.3">
      <c r="A136" t="s">
        <v>344</v>
      </c>
      <c r="B136" t="s">
        <v>345</v>
      </c>
      <c r="C136" t="s">
        <v>10619</v>
      </c>
      <c r="D136" t="s">
        <v>130</v>
      </c>
      <c r="E136">
        <v>75152</v>
      </c>
      <c r="F136">
        <v>923.3</v>
      </c>
      <c r="G136">
        <v>14.4578491048294</v>
      </c>
      <c r="H136">
        <v>-8.6666622387443404</v>
      </c>
      <c r="I136">
        <v>-16.058429623661599</v>
      </c>
      <c r="J136">
        <v>1.29924374596347</v>
      </c>
      <c r="K136">
        <v>970.67937524303295</v>
      </c>
      <c r="L136">
        <v>925.09829004877599</v>
      </c>
      <c r="M136">
        <v>50.770931837100299</v>
      </c>
      <c r="N136">
        <v>0.417315271333624</v>
      </c>
      <c r="O136">
        <v>23.351023502653501</v>
      </c>
      <c r="P136">
        <v>45.275745417354997</v>
      </c>
      <c r="Q136">
        <v>5.3666708732637999E-2</v>
      </c>
    </row>
    <row r="137" spans="1:17" x14ac:dyDescent="0.3">
      <c r="A137" t="s">
        <v>346</v>
      </c>
      <c r="B137" t="s">
        <v>347</v>
      </c>
      <c r="C137" t="s">
        <v>10624</v>
      </c>
      <c r="D137" t="s">
        <v>166</v>
      </c>
      <c r="E137">
        <v>75087.372420750005</v>
      </c>
      <c r="F137">
        <v>2490.65</v>
      </c>
      <c r="G137">
        <v>-19.881813471100301</v>
      </c>
      <c r="H137">
        <v>6.2483668426834598</v>
      </c>
      <c r="I137">
        <v>-7.3573084736857597</v>
      </c>
      <c r="J137">
        <v>0.27024376882481299</v>
      </c>
      <c r="K137">
        <v>2460.6283709189702</v>
      </c>
      <c r="L137">
        <v>2412.0831085259701</v>
      </c>
      <c r="M137">
        <v>57.879842239225198</v>
      </c>
      <c r="N137">
        <v>0.65760116566784199</v>
      </c>
      <c r="O137">
        <v>8.1625278541745896</v>
      </c>
      <c r="P137">
        <v>19.613398967462999</v>
      </c>
      <c r="Q137">
        <v>1.0813464974459999E-3</v>
      </c>
    </row>
    <row r="138" spans="1:17" x14ac:dyDescent="0.3">
      <c r="A138" t="s">
        <v>348</v>
      </c>
      <c r="B138" t="s">
        <v>349</v>
      </c>
      <c r="C138" t="s">
        <v>10611</v>
      </c>
      <c r="D138" t="s">
        <v>34</v>
      </c>
      <c r="E138">
        <v>74460.168869679997</v>
      </c>
      <c r="F138">
        <v>548.35</v>
      </c>
      <c r="G138">
        <v>6.5537455584172699</v>
      </c>
      <c r="H138">
        <v>-4.7876720557847801</v>
      </c>
      <c r="I138">
        <v>-7.3541549988725103</v>
      </c>
      <c r="J138">
        <v>-1.40170678927577</v>
      </c>
      <c r="K138">
        <v>557.92873940577704</v>
      </c>
      <c r="L138">
        <v>505.30116169512598</v>
      </c>
      <c r="M138">
        <v>42.082082997256798</v>
      </c>
      <c r="N138">
        <v>0.57219240601371502</v>
      </c>
      <c r="O138">
        <v>15.382511169873201</v>
      </c>
      <c r="P138">
        <v>46.421895861148201</v>
      </c>
      <c r="Q138">
        <v>0.17579796599860201</v>
      </c>
    </row>
    <row r="139" spans="1:17" x14ac:dyDescent="0.3">
      <c r="A139" t="s">
        <v>350</v>
      </c>
      <c r="B139" t="s">
        <v>351</v>
      </c>
      <c r="C139" t="s">
        <v>10611</v>
      </c>
      <c r="D139" t="s">
        <v>37</v>
      </c>
      <c r="E139">
        <v>71404.08</v>
      </c>
      <c r="F139">
        <v>407.65</v>
      </c>
      <c r="G139">
        <v>60.6261607325686</v>
      </c>
      <c r="H139">
        <v>2.6065749971141501</v>
      </c>
      <c r="I139">
        <v>-14.957569484141899</v>
      </c>
      <c r="J139">
        <v>5.1727486751609097</v>
      </c>
      <c r="K139">
        <v>390.96295422188899</v>
      </c>
      <c r="L139">
        <v>343.43259299453302</v>
      </c>
      <c r="M139">
        <v>58.1120639602848</v>
      </c>
      <c r="N139">
        <v>0.499205487287051</v>
      </c>
      <c r="O139">
        <v>14.755304795780701</v>
      </c>
      <c r="P139">
        <v>101.30864197530801</v>
      </c>
      <c r="Q139">
        <v>0.10164820781228801</v>
      </c>
    </row>
    <row r="140" spans="1:17" x14ac:dyDescent="0.3">
      <c r="A140" t="s">
        <v>352</v>
      </c>
      <c r="B140" t="s">
        <v>353</v>
      </c>
      <c r="C140" t="s">
        <v>10622</v>
      </c>
      <c r="D140" t="s">
        <v>354</v>
      </c>
      <c r="E140">
        <v>70435.764280649993</v>
      </c>
      <c r="F140">
        <v>5506.15</v>
      </c>
      <c r="G140">
        <v>-3.4496160511674701</v>
      </c>
      <c r="H140">
        <v>-4.7203969958660998</v>
      </c>
      <c r="I140">
        <v>24.143539908343801</v>
      </c>
      <c r="J140">
        <v>5.1778511095621198</v>
      </c>
      <c r="K140">
        <v>5427.6203018209499</v>
      </c>
      <c r="L140">
        <v>4837.9205014148502</v>
      </c>
      <c r="M140">
        <v>68.8169793528768</v>
      </c>
      <c r="N140">
        <v>0.486507349157348</v>
      </c>
      <c r="O140">
        <v>17.323356610335701</v>
      </c>
      <c r="P140">
        <v>52.906137184115501</v>
      </c>
      <c r="Q140">
        <v>0.10922459777549599</v>
      </c>
    </row>
    <row r="141" spans="1:17" x14ac:dyDescent="0.3">
      <c r="A141" t="s">
        <v>355</v>
      </c>
      <c r="B141" t="s">
        <v>356</v>
      </c>
      <c r="C141" t="s">
        <v>10623</v>
      </c>
      <c r="D141" t="s">
        <v>139</v>
      </c>
      <c r="E141">
        <v>69946.350006459994</v>
      </c>
      <c r="F141">
        <v>1677.65</v>
      </c>
      <c r="G141">
        <v>166.14427449109701</v>
      </c>
      <c r="H141">
        <v>-3.3720944127383401</v>
      </c>
      <c r="I141">
        <v>24.597906732212198</v>
      </c>
      <c r="J141">
        <v>-5.8071785401511802</v>
      </c>
      <c r="K141">
        <v>1741.4639310996999</v>
      </c>
      <c r="L141">
        <v>1406.50109856309</v>
      </c>
      <c r="M141">
        <v>45.830875752549503</v>
      </c>
      <c r="N141">
        <v>0.76897556690023805</v>
      </c>
      <c r="O141">
        <v>23.672994963192501</v>
      </c>
      <c r="P141">
        <v>198.14288253065499</v>
      </c>
      <c r="Q141">
        <v>0.179168698462633</v>
      </c>
    </row>
    <row r="142" spans="1:17" x14ac:dyDescent="0.3">
      <c r="A142" t="s">
        <v>357</v>
      </c>
      <c r="B142" t="s">
        <v>358</v>
      </c>
      <c r="C142" t="s">
        <v>10613</v>
      </c>
      <c r="D142" t="s">
        <v>359</v>
      </c>
      <c r="E142">
        <v>69130.157077409996</v>
      </c>
      <c r="F142">
        <v>1899.45</v>
      </c>
      <c r="G142">
        <v>20.492415818223201</v>
      </c>
      <c r="H142">
        <v>17.356746005094902</v>
      </c>
      <c r="I142">
        <v>3.54430635477588</v>
      </c>
      <c r="J142">
        <v>5.7410920641962804</v>
      </c>
      <c r="K142">
        <v>1679.49364094628</v>
      </c>
      <c r="L142">
        <v>1512.2773194195399</v>
      </c>
      <c r="M142">
        <v>77.045192438825097</v>
      </c>
      <c r="N142">
        <v>0.84936360608369998</v>
      </c>
      <c r="O142">
        <v>2.3980625970675602</v>
      </c>
      <c r="P142">
        <v>62.353092012479102</v>
      </c>
      <c r="Q142">
        <v>5.1244410258640002E-2</v>
      </c>
    </row>
    <row r="143" spans="1:17" hidden="1" x14ac:dyDescent="0.3">
      <c r="A143" t="s">
        <v>360</v>
      </c>
      <c r="B143" t="s">
        <v>361</v>
      </c>
      <c r="C143" t="s">
        <v>10625</v>
      </c>
      <c r="D143" t="s">
        <v>124</v>
      </c>
      <c r="E143">
        <v>69102.430591259996</v>
      </c>
      <c r="F143">
        <v>260.3</v>
      </c>
      <c r="G143">
        <v>306.16850099430798</v>
      </c>
      <c r="H143">
        <v>-7.0951382678289603</v>
      </c>
      <c r="I143">
        <v>51.496606535787699</v>
      </c>
      <c r="J143">
        <v>5.8867130917869197</v>
      </c>
      <c r="K143">
        <v>234.22807089705299</v>
      </c>
      <c r="M143">
        <v>62.595238999348403</v>
      </c>
      <c r="N143">
        <v>0.43944974969620099</v>
      </c>
      <c r="O143">
        <v>19.093353822512402</v>
      </c>
      <c r="P143">
        <v>456.19658119658101</v>
      </c>
    </row>
    <row r="144" spans="1:17" x14ac:dyDescent="0.3">
      <c r="A144" t="s">
        <v>362</v>
      </c>
      <c r="B144" t="s">
        <v>363</v>
      </c>
      <c r="C144" t="s">
        <v>10615</v>
      </c>
      <c r="D144" t="s">
        <v>51</v>
      </c>
      <c r="E144">
        <v>68965.689824999994</v>
      </c>
      <c r="F144">
        <v>5753.85</v>
      </c>
      <c r="G144">
        <v>25.354953842561201</v>
      </c>
      <c r="H144">
        <v>8.9981745928481196</v>
      </c>
      <c r="I144">
        <v>-5.61498652101867</v>
      </c>
      <c r="J144">
        <v>1.3830839405486901</v>
      </c>
      <c r="K144">
        <v>5374.1240568040303</v>
      </c>
      <c r="L144">
        <v>4921.6942708800398</v>
      </c>
      <c r="M144">
        <v>71.953273019109005</v>
      </c>
      <c r="N144">
        <v>1.3182107512649901</v>
      </c>
      <c r="O144">
        <v>1.9239291952344899</v>
      </c>
      <c r="P144">
        <v>66.923411662315004</v>
      </c>
      <c r="Q144">
        <v>1.8470020250465999E-2</v>
      </c>
    </row>
    <row r="145" spans="1:17" x14ac:dyDescent="0.3">
      <c r="A145" t="s">
        <v>364</v>
      </c>
      <c r="B145" t="s">
        <v>365</v>
      </c>
      <c r="C145" t="s">
        <v>10611</v>
      </c>
      <c r="D145" t="s">
        <v>366</v>
      </c>
      <c r="E145">
        <v>67949.984474130004</v>
      </c>
      <c r="F145">
        <v>716.65</v>
      </c>
      <c r="G145">
        <v>-42.379815083282899</v>
      </c>
      <c r="H145">
        <v>-3.5224201247981002</v>
      </c>
      <c r="I145">
        <v>-14.7829788285307</v>
      </c>
      <c r="J145">
        <v>1.9833527560147499</v>
      </c>
      <c r="K145">
        <v>715.83405618474796</v>
      </c>
      <c r="L145">
        <v>735.74594000112597</v>
      </c>
      <c r="M145">
        <v>57.937847094658899</v>
      </c>
      <c r="N145">
        <v>0.75287195638529802</v>
      </c>
      <c r="O145">
        <v>19.6958068792297</v>
      </c>
      <c r="P145">
        <v>10.6026699591017</v>
      </c>
      <c r="Q145">
        <v>-0.15321845586997701</v>
      </c>
    </row>
    <row r="146" spans="1:17" x14ac:dyDescent="0.3">
      <c r="A146" t="s">
        <v>367</v>
      </c>
      <c r="B146" t="s">
        <v>368</v>
      </c>
      <c r="C146" t="s">
        <v>10621</v>
      </c>
      <c r="D146" t="s">
        <v>98</v>
      </c>
      <c r="E146">
        <v>67855.159032044903</v>
      </c>
      <c r="F146">
        <v>565.70000000000005</v>
      </c>
      <c r="G146">
        <v>-31.074052600834701</v>
      </c>
      <c r="H146">
        <v>9.5137936634207492</v>
      </c>
      <c r="I146">
        <v>-12.836166370904101</v>
      </c>
      <c r="J146">
        <v>4.9385793295047398</v>
      </c>
      <c r="K146">
        <v>533.58772534628304</v>
      </c>
      <c r="L146">
        <v>537.02069460610198</v>
      </c>
      <c r="M146">
        <v>79.870075518065804</v>
      </c>
      <c r="N146">
        <v>0.87069422774668004</v>
      </c>
      <c r="O146">
        <v>20.160862648046599</v>
      </c>
      <c r="P146">
        <v>28.861047835990899</v>
      </c>
      <c r="Q146">
        <v>-8.0961293680125002E-2</v>
      </c>
    </row>
    <row r="147" spans="1:17" x14ac:dyDescent="0.3">
      <c r="A147" t="s">
        <v>369</v>
      </c>
      <c r="B147" t="s">
        <v>370</v>
      </c>
      <c r="C147" t="s">
        <v>10624</v>
      </c>
      <c r="D147" t="s">
        <v>166</v>
      </c>
      <c r="E147">
        <v>67173.940935969993</v>
      </c>
      <c r="F147">
        <v>4420.5</v>
      </c>
      <c r="G147">
        <v>-7.8843147939767997</v>
      </c>
      <c r="H147">
        <v>8.0640238925427603</v>
      </c>
      <c r="I147">
        <v>8.5434735712981897</v>
      </c>
      <c r="J147">
        <v>0.56098860976913001</v>
      </c>
      <c r="K147">
        <v>4110.6169082654296</v>
      </c>
      <c r="L147">
        <v>3777.8104887855602</v>
      </c>
      <c r="M147">
        <v>60.235257845311402</v>
      </c>
      <c r="N147">
        <v>0.79002679672684595</v>
      </c>
      <c r="O147">
        <v>4.0606266259472799</v>
      </c>
      <c r="P147">
        <v>37.282608695652101</v>
      </c>
      <c r="Q147">
        <v>9.939949830112E-3</v>
      </c>
    </row>
    <row r="148" spans="1:17" x14ac:dyDescent="0.3">
      <c r="A148" t="s">
        <v>371</v>
      </c>
      <c r="B148" t="s">
        <v>372</v>
      </c>
      <c r="C148" t="s">
        <v>10618</v>
      </c>
      <c r="D148" t="s">
        <v>373</v>
      </c>
      <c r="E148">
        <v>66331.332808899999</v>
      </c>
      <c r="F148">
        <v>221.76</v>
      </c>
      <c r="G148">
        <v>53.585678490562302</v>
      </c>
      <c r="H148">
        <v>-5.2952884088227101</v>
      </c>
      <c r="I148">
        <v>-18.692891643473299</v>
      </c>
      <c r="J148">
        <v>4.6914520309882599</v>
      </c>
      <c r="K148">
        <v>236.20362074150901</v>
      </c>
      <c r="L148">
        <v>220.90836987007501</v>
      </c>
      <c r="M148">
        <v>51.611254464432498</v>
      </c>
      <c r="N148">
        <v>0.98609657685639596</v>
      </c>
      <c r="O148">
        <v>29.126082251082199</v>
      </c>
      <c r="P148">
        <v>86.352941176470594</v>
      </c>
      <c r="Q148">
        <v>7.8143583855902005E-2</v>
      </c>
    </row>
    <row r="149" spans="1:17" x14ac:dyDescent="0.3">
      <c r="A149" t="s">
        <v>374</v>
      </c>
      <c r="B149" t="s">
        <v>375</v>
      </c>
      <c r="C149" t="s">
        <v>10623</v>
      </c>
      <c r="D149" t="s">
        <v>139</v>
      </c>
      <c r="E149">
        <v>65957.382118355003</v>
      </c>
      <c r="F149">
        <v>3563.35</v>
      </c>
      <c r="G149">
        <v>74.396409509571598</v>
      </c>
      <c r="H149">
        <v>-1.9487892129981701</v>
      </c>
      <c r="I149">
        <v>10.6829997147524</v>
      </c>
      <c r="J149">
        <v>9.0658108058539</v>
      </c>
      <c r="K149">
        <v>3505.1322254537899</v>
      </c>
      <c r="L149">
        <v>2963.1504723182502</v>
      </c>
      <c r="M149">
        <v>66.925396419765605</v>
      </c>
      <c r="N149">
        <v>0.39019683818607498</v>
      </c>
      <c r="O149">
        <v>16.0986150672821</v>
      </c>
      <c r="P149">
        <v>106.206417638378</v>
      </c>
      <c r="Q149">
        <v>0.19173973158221999</v>
      </c>
    </row>
    <row r="150" spans="1:17" x14ac:dyDescent="0.3">
      <c r="A150" t="s">
        <v>376</v>
      </c>
      <c r="B150" t="s">
        <v>377</v>
      </c>
      <c r="C150" t="s">
        <v>10624</v>
      </c>
      <c r="D150" t="s">
        <v>378</v>
      </c>
      <c r="E150">
        <v>65522.508087239999</v>
      </c>
      <c r="F150">
        <v>993.7</v>
      </c>
      <c r="G150">
        <v>83.918261454225402</v>
      </c>
      <c r="H150">
        <v>-6.8982486213806702</v>
      </c>
      <c r="I150">
        <v>13.6676035105503</v>
      </c>
      <c r="J150">
        <v>6.67755212478313</v>
      </c>
      <c r="K150">
        <v>951.24660534242196</v>
      </c>
      <c r="L150">
        <v>790.15311257077701</v>
      </c>
      <c r="M150">
        <v>65.046356111125903</v>
      </c>
      <c r="N150">
        <v>0.57799540619015899</v>
      </c>
      <c r="O150">
        <v>19.452551071752001</v>
      </c>
      <c r="P150">
        <v>125.89224823823599</v>
      </c>
      <c r="Q150">
        <v>0.15373662754411899</v>
      </c>
    </row>
    <row r="151" spans="1:17" x14ac:dyDescent="0.3">
      <c r="A151" t="s">
        <v>379</v>
      </c>
      <c r="B151" t="s">
        <v>380</v>
      </c>
      <c r="C151" t="s">
        <v>10616</v>
      </c>
      <c r="D151" t="s">
        <v>198</v>
      </c>
      <c r="E151">
        <v>65331.233103325001</v>
      </c>
      <c r="F151">
        <v>1115.8499999999999</v>
      </c>
      <c r="G151">
        <v>52.528950462751403</v>
      </c>
      <c r="H151">
        <v>14.041751375967801</v>
      </c>
      <c r="I151">
        <v>58.593714373634498</v>
      </c>
      <c r="J151">
        <v>-0.114638265359247</v>
      </c>
      <c r="K151">
        <v>1027.15181853435</v>
      </c>
      <c r="L151">
        <v>829.94667139667501</v>
      </c>
      <c r="M151">
        <v>63.851033975161002</v>
      </c>
      <c r="N151">
        <v>0.71380499907535799</v>
      </c>
      <c r="O151">
        <v>8.1955459963256807</v>
      </c>
      <c r="P151">
        <v>103.399562522785</v>
      </c>
      <c r="Q151">
        <v>0.13091991366642799</v>
      </c>
    </row>
    <row r="152" spans="1:17" x14ac:dyDescent="0.3">
      <c r="A152" t="s">
        <v>381</v>
      </c>
      <c r="B152" t="s">
        <v>382</v>
      </c>
      <c r="C152" t="s">
        <v>10620</v>
      </c>
      <c r="D152" t="s">
        <v>86</v>
      </c>
      <c r="E152">
        <v>64553.555632629999</v>
      </c>
      <c r="F152">
        <v>310.95</v>
      </c>
      <c r="G152">
        <v>70.014760795113602</v>
      </c>
      <c r="H152">
        <v>-4.0823180118882902</v>
      </c>
      <c r="I152">
        <v>6.7276496629977496</v>
      </c>
      <c r="J152">
        <v>-1.8634895162688501</v>
      </c>
      <c r="K152">
        <v>315.700689338286</v>
      </c>
      <c r="L152">
        <v>257.39730880228501</v>
      </c>
      <c r="M152">
        <v>38.369969073024997</v>
      </c>
      <c r="N152">
        <v>0.25400890434752899</v>
      </c>
      <c r="O152">
        <v>16.079755587714999</v>
      </c>
      <c r="P152">
        <v>118.670886075949</v>
      </c>
    </row>
    <row r="153" spans="1:17" x14ac:dyDescent="0.3">
      <c r="A153" t="s">
        <v>383</v>
      </c>
      <c r="B153" t="s">
        <v>384</v>
      </c>
      <c r="C153" t="s">
        <v>10616</v>
      </c>
      <c r="D153" t="s">
        <v>198</v>
      </c>
      <c r="E153">
        <v>63509.307194399997</v>
      </c>
      <c r="F153">
        <v>4100.3</v>
      </c>
      <c r="G153">
        <v>7.7613987935179596</v>
      </c>
      <c r="H153">
        <v>3.56621286378734</v>
      </c>
      <c r="I153">
        <v>28.5418505895435</v>
      </c>
      <c r="J153">
        <v>1.4323610141838401</v>
      </c>
      <c r="K153">
        <v>4100.0064578171596</v>
      </c>
      <c r="L153">
        <v>3681.6565046832902</v>
      </c>
      <c r="M153">
        <v>54.030349579663103</v>
      </c>
      <c r="N153">
        <v>0.48030844079863999</v>
      </c>
      <c r="O153">
        <v>20.747262395434401</v>
      </c>
      <c r="P153">
        <v>56.967307250593301</v>
      </c>
      <c r="Q153">
        <v>0.111176481401235</v>
      </c>
    </row>
    <row r="154" spans="1:17" x14ac:dyDescent="0.3">
      <c r="A154" t="s">
        <v>385</v>
      </c>
      <c r="B154" t="s">
        <v>386</v>
      </c>
      <c r="C154" t="s">
        <v>10623</v>
      </c>
      <c r="D154" t="s">
        <v>139</v>
      </c>
      <c r="E154">
        <v>63052.263918169898</v>
      </c>
      <c r="F154">
        <v>1703.1</v>
      </c>
      <c r="G154">
        <v>27.557551911795301</v>
      </c>
      <c r="H154">
        <v>-4.3252159486074904</v>
      </c>
      <c r="I154">
        <v>12.9167043396886</v>
      </c>
      <c r="J154">
        <v>-0.87442073172207702</v>
      </c>
      <c r="K154">
        <v>1748.5698102608701</v>
      </c>
      <c r="L154">
        <v>1550.1420515823299</v>
      </c>
      <c r="M154">
        <v>43.737398747283102</v>
      </c>
      <c r="N154">
        <v>0.75227522043147399</v>
      </c>
      <c r="O154">
        <v>14.6761787328988</v>
      </c>
      <c r="P154">
        <v>62.030254019598502</v>
      </c>
      <c r="Q154">
        <v>0.107594474259323</v>
      </c>
    </row>
    <row r="155" spans="1:17" x14ac:dyDescent="0.3">
      <c r="A155" t="s">
        <v>387</v>
      </c>
      <c r="B155" t="s">
        <v>388</v>
      </c>
      <c r="C155" t="s">
        <v>10611</v>
      </c>
      <c r="D155" t="s">
        <v>34</v>
      </c>
      <c r="E155">
        <v>62768.780423999997</v>
      </c>
      <c r="F155">
        <v>51.86</v>
      </c>
      <c r="G155">
        <v>28.539986938083501</v>
      </c>
      <c r="H155">
        <v>-7.9893216990887499</v>
      </c>
      <c r="I155">
        <v>-24.150709406683401</v>
      </c>
      <c r="J155">
        <v>2.8524943807550298</v>
      </c>
      <c r="K155">
        <v>53.7755374970764</v>
      </c>
      <c r="L155">
        <v>49.7658912241968</v>
      </c>
      <c r="M155">
        <v>52.985122812065001</v>
      </c>
      <c r="N155">
        <v>0.32224083054811098</v>
      </c>
      <c r="O155">
        <v>36.232163517161602</v>
      </c>
      <c r="P155">
        <v>71.155115511551102</v>
      </c>
      <c r="Q155">
        <v>0.125805814586995</v>
      </c>
    </row>
    <row r="156" spans="1:17" x14ac:dyDescent="0.3">
      <c r="A156" t="s">
        <v>389</v>
      </c>
      <c r="B156" t="s">
        <v>390</v>
      </c>
      <c r="C156" t="s">
        <v>10624</v>
      </c>
      <c r="D156" t="s">
        <v>303</v>
      </c>
      <c r="E156">
        <v>62248.101525469901</v>
      </c>
      <c r="F156">
        <v>7307.9</v>
      </c>
      <c r="G156">
        <v>-4.8254351142112597</v>
      </c>
      <c r="H156">
        <v>-11.1598894863073</v>
      </c>
      <c r="I156">
        <v>19.919440656353999</v>
      </c>
      <c r="J156">
        <v>1.24059613684505</v>
      </c>
      <c r="K156">
        <v>7952.1165276709098</v>
      </c>
      <c r="L156">
        <v>7160.1083042037499</v>
      </c>
      <c r="M156">
        <v>31.717091186138301</v>
      </c>
      <c r="N156">
        <v>0.55441595080992101</v>
      </c>
      <c r="O156">
        <v>35.949451962944202</v>
      </c>
      <c r="P156">
        <v>37.237558685445997</v>
      </c>
      <c r="Q156">
        <v>0.119405227512645</v>
      </c>
    </row>
    <row r="157" spans="1:17" x14ac:dyDescent="0.3">
      <c r="A157" t="s">
        <v>391</v>
      </c>
      <c r="B157" t="s">
        <v>392</v>
      </c>
      <c r="C157" t="s">
        <v>10615</v>
      </c>
      <c r="D157" t="s">
        <v>51</v>
      </c>
      <c r="E157">
        <v>61955.739869319899</v>
      </c>
      <c r="F157">
        <v>29065.85</v>
      </c>
      <c r="G157">
        <v>-2.5487164426618301</v>
      </c>
      <c r="H157">
        <v>2.7250224798639602</v>
      </c>
      <c r="I157">
        <v>-10.504838748685399</v>
      </c>
      <c r="J157">
        <v>6.1873414202038699</v>
      </c>
      <c r="K157">
        <v>27753.0383661589</v>
      </c>
      <c r="L157">
        <v>26327.861546996101</v>
      </c>
      <c r="M157">
        <v>71.013864767570297</v>
      </c>
      <c r="N157">
        <v>1.29978989987718</v>
      </c>
      <c r="O157">
        <v>3.0324246495457801</v>
      </c>
      <c r="P157">
        <v>32.1175</v>
      </c>
      <c r="Q157">
        <v>2.3665441701724001E-2</v>
      </c>
    </row>
    <row r="158" spans="1:17" x14ac:dyDescent="0.3">
      <c r="A158" t="s">
        <v>393</v>
      </c>
      <c r="B158" t="s">
        <v>394</v>
      </c>
      <c r="C158" t="s">
        <v>10621</v>
      </c>
      <c r="D158" t="s">
        <v>89</v>
      </c>
      <c r="E158">
        <v>61502.693715959998</v>
      </c>
      <c r="F158">
        <v>588.9</v>
      </c>
      <c r="G158">
        <v>137.00932496434501</v>
      </c>
      <c r="H158">
        <v>11.677357113376001</v>
      </c>
      <c r="I158">
        <v>41.348160222076899</v>
      </c>
      <c r="J158">
        <v>3.8878944485229101</v>
      </c>
      <c r="K158">
        <v>519.81364553262995</v>
      </c>
      <c r="L158">
        <v>410.88032527834702</v>
      </c>
      <c r="M158">
        <v>71.548256438783696</v>
      </c>
      <c r="N158">
        <v>2.30568805812872</v>
      </c>
      <c r="O158">
        <v>7.5904228222109102</v>
      </c>
      <c r="P158">
        <v>190.38461538461499</v>
      </c>
      <c r="Q158">
        <v>0.23800712871496699</v>
      </c>
    </row>
    <row r="159" spans="1:17" x14ac:dyDescent="0.3">
      <c r="A159" t="s">
        <v>395</v>
      </c>
      <c r="B159" t="s">
        <v>396</v>
      </c>
      <c r="C159" t="s">
        <v>10620</v>
      </c>
      <c r="D159" t="s">
        <v>397</v>
      </c>
      <c r="E159">
        <v>60250.071601980002</v>
      </c>
      <c r="F159">
        <v>990.35</v>
      </c>
      <c r="G159">
        <v>22.229219424256399</v>
      </c>
      <c r="H159">
        <v>-6.7562541413372701</v>
      </c>
      <c r="I159">
        <v>-13.204869355477401</v>
      </c>
      <c r="J159">
        <v>2.3249848314510002</v>
      </c>
      <c r="K159">
        <v>1014.8845267128301</v>
      </c>
      <c r="L159">
        <v>945.29295414204103</v>
      </c>
      <c r="M159">
        <v>50.2795035187767</v>
      </c>
      <c r="N159">
        <v>0.69452422352705601</v>
      </c>
      <c r="O159">
        <v>19.149795526833898</v>
      </c>
      <c r="P159">
        <v>51.475986540226302</v>
      </c>
      <c r="Q159">
        <v>2.7758668295626999E-2</v>
      </c>
    </row>
    <row r="160" spans="1:17" x14ac:dyDescent="0.3">
      <c r="A160" t="s">
        <v>398</v>
      </c>
      <c r="B160" t="s">
        <v>399</v>
      </c>
      <c r="C160" t="s">
        <v>10619</v>
      </c>
      <c r="D160" t="s">
        <v>400</v>
      </c>
      <c r="E160">
        <v>60120.628942374002</v>
      </c>
      <c r="F160">
        <v>226.77</v>
      </c>
      <c r="G160">
        <v>40.002450470586901</v>
      </c>
      <c r="H160">
        <v>18.015420566453798</v>
      </c>
      <c r="I160">
        <v>37.389668936144702</v>
      </c>
      <c r="J160">
        <v>9.77341881979339</v>
      </c>
      <c r="K160">
        <v>186.601429196239</v>
      </c>
      <c r="L160">
        <v>171.80757100623799</v>
      </c>
      <c r="M160">
        <v>74.643098678462295</v>
      </c>
      <c r="N160">
        <v>2.7688099778899602</v>
      </c>
      <c r="O160">
        <v>1.3361555761343999</v>
      </c>
      <c r="P160">
        <v>72.711348057882702</v>
      </c>
      <c r="Q160">
        <v>-7.1550335447968003E-2</v>
      </c>
    </row>
    <row r="161" spans="1:17" x14ac:dyDescent="0.3">
      <c r="A161" t="s">
        <v>401</v>
      </c>
      <c r="B161" t="s">
        <v>402</v>
      </c>
      <c r="C161" t="s">
        <v>10618</v>
      </c>
      <c r="D161" t="s">
        <v>127</v>
      </c>
      <c r="E161">
        <v>60090.139059300003</v>
      </c>
      <c r="F161">
        <v>730.8</v>
      </c>
      <c r="G161">
        <v>41.776391866864202</v>
      </c>
      <c r="H161">
        <v>-4.2093678846995299</v>
      </c>
      <c r="I161">
        <v>1.9380450291462601</v>
      </c>
      <c r="J161">
        <v>2.8779944129477499</v>
      </c>
      <c r="K161">
        <v>737.59892995873201</v>
      </c>
      <c r="L161">
        <v>658.427824138765</v>
      </c>
      <c r="M161">
        <v>57.911213186525998</v>
      </c>
      <c r="N161">
        <v>0.595419916245717</v>
      </c>
      <c r="O161">
        <v>16.037219485495299</v>
      </c>
      <c r="P161">
        <v>77.2065955383123</v>
      </c>
      <c r="Q161">
        <v>0.178250964145869</v>
      </c>
    </row>
    <row r="162" spans="1:17" x14ac:dyDescent="0.3">
      <c r="A162" t="s">
        <v>403</v>
      </c>
      <c r="B162" t="s">
        <v>404</v>
      </c>
      <c r="C162" t="s">
        <v>10616</v>
      </c>
      <c r="D162" t="s">
        <v>405</v>
      </c>
      <c r="E162">
        <v>59212.527143065003</v>
      </c>
      <c r="F162">
        <v>138519.6</v>
      </c>
      <c r="G162">
        <v>-0.20322758984257999</v>
      </c>
      <c r="H162">
        <v>4.7929306464280197</v>
      </c>
      <c r="I162">
        <v>-19.849854753722301</v>
      </c>
      <c r="J162">
        <v>1.05775439704374</v>
      </c>
      <c r="K162">
        <v>134204.682551253</v>
      </c>
      <c r="L162">
        <v>127822.429153359</v>
      </c>
      <c r="M162">
        <v>63.333753523879203</v>
      </c>
      <c r="N162">
        <v>0.83147587636952902</v>
      </c>
      <c r="O162">
        <v>9.3310982705696297</v>
      </c>
      <c r="P162">
        <v>30.181476434377998</v>
      </c>
      <c r="Q162">
        <v>6.0562482559971001E-2</v>
      </c>
    </row>
    <row r="163" spans="1:17" x14ac:dyDescent="0.3">
      <c r="A163" t="s">
        <v>406</v>
      </c>
      <c r="B163" t="s">
        <v>407</v>
      </c>
      <c r="C163" t="s">
        <v>10611</v>
      </c>
      <c r="D163" t="s">
        <v>408</v>
      </c>
      <c r="E163">
        <v>58144.267312627999</v>
      </c>
      <c r="F163">
        <v>219.08</v>
      </c>
      <c r="G163">
        <v>-10.384318420395299</v>
      </c>
      <c r="H163">
        <v>1.2519016467222099</v>
      </c>
      <c r="I163">
        <v>5.1841548811431899</v>
      </c>
      <c r="J163">
        <v>6.5079808131784196</v>
      </c>
      <c r="K163">
        <v>219.60638755432001</v>
      </c>
      <c r="L163">
        <v>203.777510576243</v>
      </c>
      <c r="M163">
        <v>63.965797147488999</v>
      </c>
      <c r="N163">
        <v>0.87868941470052297</v>
      </c>
      <c r="O163">
        <v>12.698557604528</v>
      </c>
      <c r="P163">
        <v>41.341935483870898</v>
      </c>
      <c r="Q163">
        <v>8.0853131564830996E-2</v>
      </c>
    </row>
    <row r="164" spans="1:17" x14ac:dyDescent="0.3">
      <c r="A164" t="s">
        <v>409</v>
      </c>
      <c r="B164" t="s">
        <v>410</v>
      </c>
      <c r="C164" t="s">
        <v>10610</v>
      </c>
      <c r="D164" t="s">
        <v>290</v>
      </c>
      <c r="E164">
        <v>58086.81323639</v>
      </c>
      <c r="F164">
        <v>5462.2</v>
      </c>
      <c r="G164">
        <v>-2.6130345849297201</v>
      </c>
      <c r="H164">
        <v>7.8142086916621203</v>
      </c>
      <c r="I164">
        <v>-11.374417947490199</v>
      </c>
      <c r="J164">
        <v>8.1240875620683095</v>
      </c>
      <c r="K164">
        <v>5050.2528706010398</v>
      </c>
      <c r="L164">
        <v>4909.0435732923497</v>
      </c>
      <c r="M164">
        <v>80.815497542397907</v>
      </c>
      <c r="N164">
        <v>0.73560362573129601</v>
      </c>
      <c r="O164">
        <v>7.5271868477902704</v>
      </c>
      <c r="P164">
        <v>32.867915349063402</v>
      </c>
      <c r="Q164">
        <v>1.4000928421642E-2</v>
      </c>
    </row>
    <row r="165" spans="1:17" x14ac:dyDescent="0.3">
      <c r="A165" t="s">
        <v>411</v>
      </c>
      <c r="B165" t="s">
        <v>412</v>
      </c>
      <c r="C165" t="s">
        <v>10610</v>
      </c>
      <c r="D165" t="s">
        <v>21</v>
      </c>
      <c r="E165">
        <v>57968.364507094899</v>
      </c>
      <c r="F165">
        <v>2997.65</v>
      </c>
      <c r="G165">
        <v>-0.332829960297502</v>
      </c>
      <c r="H165">
        <v>3.4028552026966898</v>
      </c>
      <c r="I165">
        <v>-1.8514155021321801</v>
      </c>
      <c r="J165">
        <v>8.9834717444353096</v>
      </c>
      <c r="K165">
        <v>2725.4110735951899</v>
      </c>
      <c r="L165">
        <v>2514.4192949856501</v>
      </c>
      <c r="M165">
        <v>76.877220035480505</v>
      </c>
      <c r="N165">
        <v>0.48979417798574798</v>
      </c>
      <c r="O165">
        <v>5.1823928744182801</v>
      </c>
      <c r="P165">
        <v>44.8769996616886</v>
      </c>
      <c r="Q165">
        <v>-2.9487572559926001E-2</v>
      </c>
    </row>
    <row r="166" spans="1:17" hidden="1" x14ac:dyDescent="0.3">
      <c r="A166" t="s">
        <v>413</v>
      </c>
      <c r="B166" t="s">
        <v>414</v>
      </c>
      <c r="C166" t="s">
        <v>10625</v>
      </c>
      <c r="D166" t="s">
        <v>104</v>
      </c>
      <c r="E166">
        <v>57923.018049819897</v>
      </c>
      <c r="F166">
        <v>126.26</v>
      </c>
      <c r="G166">
        <v>10.7781501171154</v>
      </c>
      <c r="H166">
        <v>113.169471592842</v>
      </c>
      <c r="I166">
        <v>26.690921698105502</v>
      </c>
      <c r="J166">
        <v>9.3338306783289298</v>
      </c>
      <c r="O166">
        <v>24.663392998574299</v>
      </c>
      <c r="P166">
        <v>66.131578947368396</v>
      </c>
    </row>
    <row r="167" spans="1:17" x14ac:dyDescent="0.3">
      <c r="A167" t="s">
        <v>415</v>
      </c>
      <c r="B167" t="s">
        <v>416</v>
      </c>
      <c r="C167" t="s">
        <v>10609</v>
      </c>
      <c r="D167" t="s">
        <v>417</v>
      </c>
      <c r="E167">
        <v>57180.0033545599</v>
      </c>
      <c r="F167">
        <v>370.8</v>
      </c>
      <c r="G167">
        <v>40.080021766381101</v>
      </c>
      <c r="H167">
        <v>9.87733257015317</v>
      </c>
      <c r="I167">
        <v>18.490299621311799</v>
      </c>
      <c r="J167">
        <v>2.3815994371780498</v>
      </c>
      <c r="K167">
        <v>349.20027872681698</v>
      </c>
      <c r="L167">
        <v>297.31845890060202</v>
      </c>
      <c r="M167">
        <v>70.797630659998603</v>
      </c>
      <c r="N167">
        <v>0.56336300912105497</v>
      </c>
      <c r="O167">
        <v>3.61380798274002</v>
      </c>
      <c r="P167">
        <v>93.427230046948296</v>
      </c>
      <c r="Q167">
        <v>5.1997061201023001E-2</v>
      </c>
    </row>
    <row r="168" spans="1:17" x14ac:dyDescent="0.3">
      <c r="A168" t="s">
        <v>418</v>
      </c>
      <c r="B168" t="s">
        <v>419</v>
      </c>
      <c r="C168" t="s">
        <v>10611</v>
      </c>
      <c r="D168" t="s">
        <v>124</v>
      </c>
      <c r="E168">
        <v>57144.235500000003</v>
      </c>
      <c r="F168">
        <v>284.35000000000002</v>
      </c>
      <c r="G168">
        <v>251.21591383019501</v>
      </c>
      <c r="H168">
        <v>-13.7367728869314</v>
      </c>
      <c r="I168">
        <v>30.886514611917502</v>
      </c>
      <c r="J168">
        <v>-2.15481261788773</v>
      </c>
      <c r="K168">
        <v>290.63054876561699</v>
      </c>
      <c r="L168">
        <v>218.05533747080401</v>
      </c>
      <c r="M168">
        <v>37.742375920536603</v>
      </c>
      <c r="N168">
        <v>0.43192754070865802</v>
      </c>
      <c r="O168">
        <v>24.388957270968799</v>
      </c>
      <c r="P168">
        <v>320.325203252032</v>
      </c>
      <c r="Q168">
        <v>0.18428192355569001</v>
      </c>
    </row>
    <row r="169" spans="1:17" x14ac:dyDescent="0.3">
      <c r="A169" t="s">
        <v>420</v>
      </c>
      <c r="B169" t="s">
        <v>421</v>
      </c>
      <c r="C169" t="s">
        <v>10611</v>
      </c>
      <c r="D169" t="s">
        <v>24</v>
      </c>
      <c r="E169">
        <v>56371.782230831901</v>
      </c>
      <c r="F169">
        <v>74.42</v>
      </c>
      <c r="G169">
        <v>-46.992745618157599</v>
      </c>
      <c r="H169">
        <v>-4.49211155893674</v>
      </c>
      <c r="I169">
        <v>-21.927075845542301</v>
      </c>
      <c r="J169">
        <v>4.1023062427458399</v>
      </c>
      <c r="K169">
        <v>75.788235773853799</v>
      </c>
      <c r="L169">
        <v>78.775700594429296</v>
      </c>
      <c r="M169">
        <v>67.712237109519904</v>
      </c>
      <c r="N169">
        <v>0.745939062221043</v>
      </c>
      <c r="O169">
        <v>35.3130878796022</v>
      </c>
      <c r="P169">
        <v>5.6651994888541699</v>
      </c>
      <c r="Q169">
        <v>5.7519293367798E-2</v>
      </c>
    </row>
    <row r="170" spans="1:17" hidden="1" x14ac:dyDescent="0.3">
      <c r="A170" t="s">
        <v>422</v>
      </c>
      <c r="B170" t="s">
        <v>423</v>
      </c>
      <c r="C170" t="s">
        <v>10625</v>
      </c>
      <c r="D170" t="s">
        <v>27</v>
      </c>
      <c r="E170">
        <v>55997.5</v>
      </c>
      <c r="F170">
        <v>1142.75</v>
      </c>
      <c r="G170">
        <v>12.842975358011801</v>
      </c>
      <c r="H170">
        <v>-0.68623499574194902</v>
      </c>
      <c r="I170">
        <v>28.755746939001899</v>
      </c>
      <c r="J170">
        <v>-4.7719981975625103</v>
      </c>
      <c r="K170">
        <v>1100.7750896360101</v>
      </c>
      <c r="M170">
        <v>43.865420229099499</v>
      </c>
      <c r="N170">
        <v>0.388176075314909</v>
      </c>
      <c r="O170">
        <v>19.7637278494858</v>
      </c>
      <c r="P170">
        <v>51.357615894039697</v>
      </c>
    </row>
    <row r="171" spans="1:17" x14ac:dyDescent="0.3">
      <c r="A171" t="s">
        <v>424</v>
      </c>
      <c r="B171" t="s">
        <v>425</v>
      </c>
      <c r="C171" t="s">
        <v>10621</v>
      </c>
      <c r="D171" t="s">
        <v>335</v>
      </c>
      <c r="E171">
        <v>55714.372521199999</v>
      </c>
      <c r="F171">
        <v>1690.55</v>
      </c>
      <c r="G171">
        <v>74.469441589354304</v>
      </c>
      <c r="H171">
        <v>11.502509092694501</v>
      </c>
      <c r="I171">
        <v>42.629017731531803</v>
      </c>
      <c r="J171">
        <v>5.8063818680924904</v>
      </c>
      <c r="K171">
        <v>1503.21767938466</v>
      </c>
      <c r="L171">
        <v>1262.69547807197</v>
      </c>
      <c r="M171">
        <v>76.556300328535798</v>
      </c>
      <c r="N171">
        <v>2.16961315203852</v>
      </c>
      <c r="O171">
        <v>0.49983733104610401</v>
      </c>
      <c r="P171">
        <v>109.563654394446</v>
      </c>
      <c r="Q171">
        <v>4.9914611992224002E-2</v>
      </c>
    </row>
    <row r="172" spans="1:17" x14ac:dyDescent="0.3">
      <c r="A172" t="s">
        <v>426</v>
      </c>
      <c r="B172" t="s">
        <v>427</v>
      </c>
      <c r="C172" t="s">
        <v>10616</v>
      </c>
      <c r="D172" t="s">
        <v>405</v>
      </c>
      <c r="E172">
        <v>55478.1671862</v>
      </c>
      <c r="F172">
        <v>2853.15</v>
      </c>
      <c r="G172">
        <v>-7.8047247940744704</v>
      </c>
      <c r="H172">
        <v>-10.3746217197295</v>
      </c>
      <c r="I172">
        <v>10.5170628759913</v>
      </c>
      <c r="J172">
        <v>1.52711710811796</v>
      </c>
      <c r="K172">
        <v>3023.9722575583701</v>
      </c>
      <c r="L172">
        <v>2749.1020554482102</v>
      </c>
      <c r="M172">
        <v>37.555580887500803</v>
      </c>
      <c r="N172">
        <v>1.0898898541870701</v>
      </c>
      <c r="O172">
        <v>18.290310709216101</v>
      </c>
      <c r="P172">
        <v>30.055155438052601</v>
      </c>
      <c r="Q172">
        <v>-5.9931499062579998E-3</v>
      </c>
    </row>
    <row r="173" spans="1:17" x14ac:dyDescent="0.3">
      <c r="A173" t="s">
        <v>428</v>
      </c>
      <c r="B173" t="s">
        <v>429</v>
      </c>
      <c r="C173" t="s">
        <v>10613</v>
      </c>
      <c r="D173" t="s">
        <v>186</v>
      </c>
      <c r="E173">
        <v>55446.345465279999</v>
      </c>
      <c r="F173">
        <v>17110.7</v>
      </c>
      <c r="G173">
        <v>-17.986482510810902</v>
      </c>
      <c r="H173">
        <v>1.30533993159119</v>
      </c>
      <c r="I173">
        <v>-9.3816637973120898</v>
      </c>
      <c r="J173">
        <v>0.16801025310318099</v>
      </c>
      <c r="K173">
        <v>16809.281782877199</v>
      </c>
      <c r="L173">
        <v>16467.3860625036</v>
      </c>
      <c r="M173">
        <v>55.549314433148503</v>
      </c>
      <c r="N173">
        <v>0.68018233230328795</v>
      </c>
      <c r="O173">
        <v>12.5027029870198</v>
      </c>
      <c r="P173">
        <v>11.5037731176769</v>
      </c>
      <c r="Q173">
        <v>-3.2301501151477001E-2</v>
      </c>
    </row>
    <row r="174" spans="1:17" x14ac:dyDescent="0.3">
      <c r="A174" t="s">
        <v>430</v>
      </c>
      <c r="B174" t="s">
        <v>431</v>
      </c>
      <c r="C174" t="s">
        <v>10618</v>
      </c>
      <c r="D174" t="s">
        <v>127</v>
      </c>
      <c r="E174">
        <v>55299.472569131998</v>
      </c>
      <c r="F174">
        <v>131.79</v>
      </c>
      <c r="G174">
        <v>25.490310020068598</v>
      </c>
      <c r="H174">
        <v>-8.6010335499235104</v>
      </c>
      <c r="I174">
        <v>-8.7911232580348209</v>
      </c>
      <c r="J174">
        <v>3.2163601715642498</v>
      </c>
      <c r="K174">
        <v>142.46992576181</v>
      </c>
      <c r="L174">
        <v>133.497476148782</v>
      </c>
      <c r="M174">
        <v>47.6056052420996</v>
      </c>
      <c r="N174">
        <v>0.76637670371396904</v>
      </c>
      <c r="O174">
        <v>33.052583655816001</v>
      </c>
      <c r="P174">
        <v>61.112469437652798</v>
      </c>
      <c r="Q174">
        <v>-1.1200003035945E-2</v>
      </c>
    </row>
    <row r="175" spans="1:17" x14ac:dyDescent="0.3">
      <c r="A175" t="s">
        <v>432</v>
      </c>
      <c r="B175" t="s">
        <v>433</v>
      </c>
      <c r="C175" t="s">
        <v>10611</v>
      </c>
      <c r="D175" t="s">
        <v>34</v>
      </c>
      <c r="E175">
        <v>55078.175842867997</v>
      </c>
      <c r="F175">
        <v>120.56</v>
      </c>
      <c r="G175">
        <v>6.9638667117847097</v>
      </c>
      <c r="H175">
        <v>-2.1604087869823898</v>
      </c>
      <c r="I175">
        <v>-23.655604784340898</v>
      </c>
      <c r="J175">
        <v>2.9555477497652598</v>
      </c>
      <c r="K175">
        <v>122.00482746564001</v>
      </c>
      <c r="L175">
        <v>120.962240930215</v>
      </c>
      <c r="M175">
        <v>60.448103183229797</v>
      </c>
      <c r="N175">
        <v>0.42250383794478402</v>
      </c>
      <c r="O175">
        <v>31.013603185135999</v>
      </c>
      <c r="P175">
        <v>41.419354838709602</v>
      </c>
      <c r="Q175">
        <v>5.4759068831721998E-2</v>
      </c>
    </row>
    <row r="176" spans="1:17" x14ac:dyDescent="0.3">
      <c r="A176" t="s">
        <v>434</v>
      </c>
      <c r="B176" t="s">
        <v>435</v>
      </c>
      <c r="C176" t="s">
        <v>10612</v>
      </c>
      <c r="D176" t="s">
        <v>27</v>
      </c>
      <c r="E176">
        <v>54690.074999999997</v>
      </c>
      <c r="F176">
        <v>1906.9</v>
      </c>
      <c r="G176">
        <v>-22.786381123537002</v>
      </c>
      <c r="H176">
        <v>5.4936452784346796</v>
      </c>
      <c r="I176">
        <v>-7.23861908748591</v>
      </c>
      <c r="J176">
        <v>2.6031736589329899</v>
      </c>
      <c r="K176">
        <v>1865.56250253649</v>
      </c>
      <c r="L176">
        <v>1799.4647353401999</v>
      </c>
      <c r="M176">
        <v>63.116267850083098</v>
      </c>
      <c r="N176">
        <v>0.51180442599278897</v>
      </c>
      <c r="O176">
        <v>9.3214117153495195</v>
      </c>
      <c r="P176">
        <v>23.551898406116301</v>
      </c>
      <c r="Q176">
        <v>1.179265987444E-2</v>
      </c>
    </row>
    <row r="177" spans="1:17" x14ac:dyDescent="0.3">
      <c r="A177" t="s">
        <v>436</v>
      </c>
      <c r="B177" t="s">
        <v>437</v>
      </c>
      <c r="C177" t="s">
        <v>10622</v>
      </c>
      <c r="D177" t="s">
        <v>313</v>
      </c>
      <c r="E177">
        <v>54456.406056100001</v>
      </c>
      <c r="F177">
        <v>2085.1999999999998</v>
      </c>
      <c r="G177">
        <v>353.23922670156497</v>
      </c>
      <c r="H177">
        <v>-24.99557737248</v>
      </c>
      <c r="I177">
        <v>131.080127433417</v>
      </c>
      <c r="J177">
        <v>-8.5193721048938809</v>
      </c>
      <c r="K177">
        <v>2253.4379851826302</v>
      </c>
      <c r="L177">
        <v>1522.03581119006</v>
      </c>
      <c r="M177">
        <v>26.197842982106899</v>
      </c>
      <c r="N177">
        <v>0.40450313711558999</v>
      </c>
      <c r="O177">
        <v>42.885574525225401</v>
      </c>
      <c r="P177">
        <v>407.99683293744999</v>
      </c>
      <c r="Q177">
        <v>0.22225017948947701</v>
      </c>
    </row>
    <row r="178" spans="1:17" x14ac:dyDescent="0.3">
      <c r="A178" t="s">
        <v>438</v>
      </c>
      <c r="B178" t="s">
        <v>439</v>
      </c>
      <c r="C178" t="s">
        <v>10613</v>
      </c>
      <c r="D178" t="s">
        <v>266</v>
      </c>
      <c r="E178">
        <v>53530.144440794997</v>
      </c>
      <c r="F178">
        <v>2004.8</v>
      </c>
      <c r="G178">
        <v>3.25660696091632</v>
      </c>
      <c r="H178">
        <v>-1.1804442810978399</v>
      </c>
      <c r="I178">
        <v>5.1527150306408904</v>
      </c>
      <c r="J178">
        <v>4.9621808544301604</v>
      </c>
      <c r="K178">
        <v>1990.0027371746901</v>
      </c>
      <c r="L178">
        <v>1861.27019015519</v>
      </c>
      <c r="M178">
        <v>61.333949746045597</v>
      </c>
      <c r="N178">
        <v>0.94326584523949797</v>
      </c>
      <c r="O178">
        <v>8.8612330407022899</v>
      </c>
      <c r="P178">
        <v>33.209302325581298</v>
      </c>
      <c r="Q178">
        <v>7.7249211752080001E-3</v>
      </c>
    </row>
    <row r="179" spans="1:17" x14ac:dyDescent="0.3">
      <c r="A179" t="s">
        <v>440</v>
      </c>
      <c r="B179" t="s">
        <v>441</v>
      </c>
      <c r="C179" t="s">
        <v>10611</v>
      </c>
      <c r="D179" t="s">
        <v>34</v>
      </c>
      <c r="E179">
        <v>52684.621412808003</v>
      </c>
      <c r="F179">
        <v>60.18</v>
      </c>
      <c r="G179">
        <v>40.6708319966394</v>
      </c>
      <c r="H179">
        <v>-5.4379498703664497</v>
      </c>
      <c r="I179">
        <v>-20.223543647768601</v>
      </c>
      <c r="J179">
        <v>3.8872543506720598</v>
      </c>
      <c r="K179">
        <v>61.763692999828798</v>
      </c>
      <c r="L179">
        <v>57.450790052562297</v>
      </c>
      <c r="M179">
        <v>55.357496424574002</v>
      </c>
      <c r="N179">
        <v>0.33490984218536002</v>
      </c>
      <c r="O179">
        <v>27.783316716517099</v>
      </c>
      <c r="P179">
        <v>76.480938416422205</v>
      </c>
      <c r="Q179">
        <v>0.10922030187585401</v>
      </c>
    </row>
    <row r="180" spans="1:17" x14ac:dyDescent="0.3">
      <c r="A180" t="s">
        <v>442</v>
      </c>
      <c r="B180" t="s">
        <v>443</v>
      </c>
      <c r="C180" t="s">
        <v>10622</v>
      </c>
      <c r="D180" t="s">
        <v>444</v>
      </c>
      <c r="E180">
        <v>52542.099825354999</v>
      </c>
      <c r="F180">
        <v>1946.35</v>
      </c>
      <c r="G180">
        <v>-31.220156653974598</v>
      </c>
      <c r="H180">
        <v>-15.1131455371277</v>
      </c>
      <c r="I180">
        <v>-17.992727456815999</v>
      </c>
      <c r="J180">
        <v>3.00437480942997</v>
      </c>
      <c r="K180">
        <v>2112.3953855459699</v>
      </c>
      <c r="L180">
        <v>2046.7761936632301</v>
      </c>
      <c r="M180">
        <v>43.691159068614603</v>
      </c>
      <c r="N180">
        <v>1.55412249213146</v>
      </c>
      <c r="O180">
        <v>26.082153775014699</v>
      </c>
      <c r="P180">
        <v>11.8591954022988</v>
      </c>
      <c r="Q180">
        <v>5.8378036186880001E-3</v>
      </c>
    </row>
    <row r="181" spans="1:17" x14ac:dyDescent="0.3">
      <c r="A181" t="s">
        <v>445</v>
      </c>
      <c r="B181" t="s">
        <v>446</v>
      </c>
      <c r="C181" t="s">
        <v>10624</v>
      </c>
      <c r="D181" t="s">
        <v>378</v>
      </c>
      <c r="E181">
        <v>52466.750651745002</v>
      </c>
      <c r="F181">
        <v>1748.5</v>
      </c>
      <c r="G181">
        <v>36.121407181372199</v>
      </c>
      <c r="H181">
        <v>8.0631090789694806</v>
      </c>
      <c r="I181">
        <v>49.9589219009247</v>
      </c>
      <c r="J181">
        <v>3.3253268355749102</v>
      </c>
      <c r="K181">
        <v>1602.1236964347599</v>
      </c>
      <c r="L181">
        <v>1335.44517003077</v>
      </c>
      <c r="M181">
        <v>72.595401231895394</v>
      </c>
      <c r="N181">
        <v>0.98091588646753103</v>
      </c>
      <c r="O181">
        <v>2.3162710895052898</v>
      </c>
      <c r="P181">
        <v>71.581374809871903</v>
      </c>
      <c r="Q181">
        <v>0.12185538098096101</v>
      </c>
    </row>
    <row r="182" spans="1:17" x14ac:dyDescent="0.3">
      <c r="A182" t="s">
        <v>447</v>
      </c>
      <c r="B182" t="s">
        <v>448</v>
      </c>
      <c r="C182" t="s">
        <v>10617</v>
      </c>
      <c r="D182" t="s">
        <v>101</v>
      </c>
      <c r="E182">
        <v>52388.099477925003</v>
      </c>
      <c r="F182">
        <v>133.71</v>
      </c>
      <c r="G182">
        <v>101.486838612131</v>
      </c>
      <c r="H182">
        <v>-9.4550779280740596</v>
      </c>
      <c r="I182">
        <v>0.13915263108652601</v>
      </c>
      <c r="J182">
        <v>-7.8339567079728001</v>
      </c>
      <c r="K182">
        <v>139.43616831651099</v>
      </c>
      <c r="L182">
        <v>119.255453222113</v>
      </c>
      <c r="M182">
        <v>31.010062966730398</v>
      </c>
      <c r="N182">
        <v>0.76984264842769401</v>
      </c>
      <c r="O182">
        <v>27.514770772567498</v>
      </c>
      <c r="P182">
        <v>137.28482697426699</v>
      </c>
      <c r="Q182">
        <v>0.18398184100147599</v>
      </c>
    </row>
    <row r="183" spans="1:17" x14ac:dyDescent="0.3">
      <c r="A183" t="s">
        <v>449</v>
      </c>
      <c r="B183" t="s">
        <v>450</v>
      </c>
      <c r="C183" t="s">
        <v>10622</v>
      </c>
      <c r="D183" t="s">
        <v>263</v>
      </c>
      <c r="E183">
        <v>51453.457347329997</v>
      </c>
      <c r="F183">
        <v>4481.05</v>
      </c>
      <c r="G183">
        <v>35.993610713512403</v>
      </c>
      <c r="H183">
        <v>-9.6674911492435793</v>
      </c>
      <c r="I183">
        <v>8.0669159388915297</v>
      </c>
      <c r="J183">
        <v>3.04256732919908</v>
      </c>
      <c r="K183">
        <v>4781.9626449285097</v>
      </c>
      <c r="L183">
        <v>4198.9121991328802</v>
      </c>
      <c r="M183">
        <v>55.713608454716699</v>
      </c>
      <c r="N183">
        <v>0.51697562649395001</v>
      </c>
      <c r="O183">
        <v>30.325481750928901</v>
      </c>
      <c r="P183">
        <v>79.224077592240704</v>
      </c>
      <c r="Q183">
        <v>0.129840246348496</v>
      </c>
    </row>
    <row r="184" spans="1:17" x14ac:dyDescent="0.3">
      <c r="A184" t="s">
        <v>451</v>
      </c>
      <c r="B184" t="s">
        <v>452</v>
      </c>
      <c r="C184" t="s">
        <v>10622</v>
      </c>
      <c r="D184" t="s">
        <v>163</v>
      </c>
      <c r="E184">
        <v>51069.706466625001</v>
      </c>
      <c r="F184">
        <v>12202.2</v>
      </c>
      <c r="G184">
        <v>135.583104665451</v>
      </c>
      <c r="H184">
        <v>3.4704146199049202</v>
      </c>
      <c r="I184">
        <v>95.1823850713768</v>
      </c>
      <c r="J184">
        <v>5.5353128014439799</v>
      </c>
      <c r="K184">
        <v>11573.2226634907</v>
      </c>
      <c r="L184">
        <v>8831.9034759524602</v>
      </c>
      <c r="M184">
        <v>55.592820485732901</v>
      </c>
      <c r="N184">
        <v>0.47889049740460199</v>
      </c>
      <c r="O184">
        <v>17.8639917391945</v>
      </c>
      <c r="P184">
        <v>213.206191124002</v>
      </c>
      <c r="Q184">
        <v>0.16557280138889499</v>
      </c>
    </row>
    <row r="185" spans="1:17" x14ac:dyDescent="0.3">
      <c r="A185" t="s">
        <v>453</v>
      </c>
      <c r="B185" t="s">
        <v>454</v>
      </c>
      <c r="C185" t="s">
        <v>10611</v>
      </c>
      <c r="D185" t="s">
        <v>24</v>
      </c>
      <c r="E185">
        <v>49813.786755303998</v>
      </c>
      <c r="F185">
        <v>199.56</v>
      </c>
      <c r="G185">
        <v>13.16791289739</v>
      </c>
      <c r="H185">
        <v>7.9198467336971602E-4</v>
      </c>
      <c r="I185">
        <v>19.1498743026408</v>
      </c>
      <c r="J185">
        <v>-1.2375424937509401</v>
      </c>
      <c r="K185">
        <v>190.67618303742199</v>
      </c>
      <c r="L185">
        <v>166.93013478401599</v>
      </c>
      <c r="M185">
        <v>64.962049881747305</v>
      </c>
      <c r="N185">
        <v>0.62105347436861102</v>
      </c>
      <c r="O185">
        <v>3.5227500501102398</v>
      </c>
      <c r="P185">
        <v>46.951399116347503</v>
      </c>
      <c r="Q185">
        <v>0.13096702667996701</v>
      </c>
    </row>
    <row r="186" spans="1:17" x14ac:dyDescent="0.3">
      <c r="A186" t="s">
        <v>455</v>
      </c>
      <c r="B186" t="s">
        <v>456</v>
      </c>
      <c r="C186" t="s">
        <v>10610</v>
      </c>
      <c r="D186" t="s">
        <v>21</v>
      </c>
      <c r="E186">
        <v>49722.87929076</v>
      </c>
      <c r="F186">
        <v>1826.5</v>
      </c>
      <c r="G186">
        <v>27.471703100733802</v>
      </c>
      <c r="H186">
        <v>-1.2663361209581001</v>
      </c>
      <c r="I186">
        <v>3.58276701325302</v>
      </c>
      <c r="J186">
        <v>0.110856544303276</v>
      </c>
      <c r="K186">
        <v>1728.8709344302199</v>
      </c>
      <c r="L186">
        <v>1523.52858313453</v>
      </c>
      <c r="M186">
        <v>59.930296235039897</v>
      </c>
      <c r="N186">
        <v>0.57823223015712399</v>
      </c>
      <c r="O186">
        <v>5.5954010402408896</v>
      </c>
      <c r="P186">
        <v>75.963391136801505</v>
      </c>
      <c r="Q186">
        <v>0.185707217822701</v>
      </c>
    </row>
    <row r="187" spans="1:17" x14ac:dyDescent="0.3">
      <c r="A187" t="s">
        <v>457</v>
      </c>
      <c r="B187" t="s">
        <v>458</v>
      </c>
      <c r="C187" t="s">
        <v>10613</v>
      </c>
      <c r="D187" t="s">
        <v>119</v>
      </c>
      <c r="E187">
        <v>49452.770920249997</v>
      </c>
      <c r="F187">
        <v>376.95</v>
      </c>
      <c r="G187">
        <v>-27.104608249388999</v>
      </c>
      <c r="H187">
        <v>15.671231271072701</v>
      </c>
      <c r="I187">
        <v>-15.085821496591</v>
      </c>
      <c r="J187">
        <v>5.2695922964211803</v>
      </c>
      <c r="K187">
        <v>353.43902297409602</v>
      </c>
      <c r="L187">
        <v>356.88566968769999</v>
      </c>
      <c r="M187">
        <v>58.528918477594502</v>
      </c>
      <c r="N187">
        <v>1.3797700758924201</v>
      </c>
      <c r="O187">
        <v>8.9003846664013704</v>
      </c>
      <c r="P187">
        <v>31.892932120363799</v>
      </c>
      <c r="Q187">
        <v>9.7751704528600001E-4</v>
      </c>
    </row>
    <row r="188" spans="1:17" x14ac:dyDescent="0.3">
      <c r="A188" t="s">
        <v>459</v>
      </c>
      <c r="B188" t="s">
        <v>460</v>
      </c>
      <c r="C188" t="s">
        <v>10615</v>
      </c>
      <c r="D188" t="s">
        <v>51</v>
      </c>
      <c r="E188">
        <v>49379.317820490003</v>
      </c>
      <c r="F188">
        <v>2944</v>
      </c>
      <c r="G188">
        <v>79.4330537712069</v>
      </c>
      <c r="H188">
        <v>9.3198542530290691</v>
      </c>
      <c r="I188">
        <v>23.866144511911699</v>
      </c>
      <c r="J188">
        <v>1.2377162967279001</v>
      </c>
      <c r="K188">
        <v>2696.0887824461101</v>
      </c>
      <c r="L188">
        <v>2251.1235516677002</v>
      </c>
      <c r="M188">
        <v>55.118831024731897</v>
      </c>
      <c r="N188">
        <v>0.82962437996828398</v>
      </c>
      <c r="O188">
        <v>4.8913043478260896</v>
      </c>
      <c r="P188">
        <v>112.555503411429</v>
      </c>
      <c r="Q188">
        <v>6.9142169145142998E-2</v>
      </c>
    </row>
    <row r="189" spans="1:17" x14ac:dyDescent="0.3">
      <c r="A189" t="s">
        <v>461</v>
      </c>
      <c r="B189" t="s">
        <v>462</v>
      </c>
      <c r="C189" t="s">
        <v>10611</v>
      </c>
      <c r="D189" t="s">
        <v>54</v>
      </c>
      <c r="E189">
        <v>48664.807344375004</v>
      </c>
      <c r="F189">
        <v>4282.75</v>
      </c>
      <c r="G189">
        <v>37.300597239389198</v>
      </c>
      <c r="H189">
        <v>-2.09267179235807</v>
      </c>
      <c r="I189">
        <v>-9.4554477546430498</v>
      </c>
      <c r="J189">
        <v>13.2667127035094</v>
      </c>
      <c r="K189">
        <v>4280.9021274697398</v>
      </c>
      <c r="L189">
        <v>4017.64248980301</v>
      </c>
      <c r="M189">
        <v>71.095877712540897</v>
      </c>
      <c r="N189">
        <v>0.452533233348688</v>
      </c>
      <c r="O189">
        <v>16.700717996614301</v>
      </c>
      <c r="P189">
        <v>66.621277257960898</v>
      </c>
      <c r="Q189">
        <v>4.6083806957901999E-2</v>
      </c>
    </row>
    <row r="190" spans="1:17" x14ac:dyDescent="0.3">
      <c r="A190" t="s">
        <v>463</v>
      </c>
      <c r="B190" t="s">
        <v>464</v>
      </c>
      <c r="C190" t="s">
        <v>10622</v>
      </c>
      <c r="D190" t="s">
        <v>92</v>
      </c>
      <c r="E190">
        <v>47816.245312500003</v>
      </c>
      <c r="F190">
        <v>1315.75</v>
      </c>
      <c r="G190">
        <v>98.885897289488696</v>
      </c>
      <c r="H190">
        <v>-15.4508947578798</v>
      </c>
      <c r="I190">
        <v>35.4853150987283</v>
      </c>
      <c r="J190">
        <v>-3.5361895933857901</v>
      </c>
      <c r="K190">
        <v>1404.4389858263801</v>
      </c>
      <c r="L190">
        <v>1112.41861507768</v>
      </c>
      <c r="M190">
        <v>31.817962265956101</v>
      </c>
      <c r="N190">
        <v>0.39620967432958698</v>
      </c>
      <c r="O190">
        <v>36.401292038761099</v>
      </c>
      <c r="P190">
        <v>192.388888888888</v>
      </c>
      <c r="Q190">
        <v>0.18828833803984099</v>
      </c>
    </row>
    <row r="191" spans="1:17" x14ac:dyDescent="0.3">
      <c r="A191" t="s">
        <v>465</v>
      </c>
      <c r="B191" t="s">
        <v>466</v>
      </c>
      <c r="C191" t="s">
        <v>10615</v>
      </c>
      <c r="D191" t="s">
        <v>51</v>
      </c>
      <c r="E191">
        <v>47315.899057299997</v>
      </c>
      <c r="F191">
        <v>1686.65</v>
      </c>
      <c r="G191">
        <v>94.745664133579993</v>
      </c>
      <c r="H191">
        <v>16.671136474844001</v>
      </c>
      <c r="I191">
        <v>75.632674271406302</v>
      </c>
      <c r="J191">
        <v>12.958228659657401</v>
      </c>
      <c r="K191">
        <v>1408.5640277805701</v>
      </c>
      <c r="L191">
        <v>1102.8619684510099</v>
      </c>
      <c r="M191">
        <v>86.390725081355697</v>
      </c>
      <c r="N191">
        <v>1.4488997368691101</v>
      </c>
      <c r="O191">
        <v>0.46245516260041603</v>
      </c>
      <c r="P191">
        <v>133.575682038498</v>
      </c>
      <c r="Q191">
        <v>0.15227059976951299</v>
      </c>
    </row>
    <row r="192" spans="1:17" x14ac:dyDescent="0.3">
      <c r="A192" t="s">
        <v>467</v>
      </c>
      <c r="B192" t="s">
        <v>468</v>
      </c>
      <c r="C192" t="s">
        <v>10611</v>
      </c>
      <c r="D192" t="s">
        <v>54</v>
      </c>
      <c r="E192">
        <v>47078.7385851</v>
      </c>
      <c r="F192">
        <v>625.79999999999995</v>
      </c>
      <c r="G192">
        <v>-42.085345159537702</v>
      </c>
      <c r="H192">
        <v>-4.8287306104550298</v>
      </c>
      <c r="I192">
        <v>-7.4433683670022504</v>
      </c>
      <c r="J192">
        <v>3.27758505426754</v>
      </c>
      <c r="K192">
        <v>636.51530731644402</v>
      </c>
      <c r="L192">
        <v>652.06258445170397</v>
      </c>
      <c r="M192">
        <v>60.109913732392897</v>
      </c>
      <c r="N192">
        <v>0.59171831471326897</v>
      </c>
      <c r="O192">
        <v>29.977628635346701</v>
      </c>
      <c r="P192">
        <v>13.021491782553699</v>
      </c>
      <c r="Q192">
        <v>-4.0106537330491E-2</v>
      </c>
    </row>
    <row r="193" spans="1:17" x14ac:dyDescent="0.3">
      <c r="A193" t="s">
        <v>469</v>
      </c>
      <c r="B193" t="s">
        <v>470</v>
      </c>
      <c r="C193" t="s">
        <v>622</v>
      </c>
      <c r="D193" t="s">
        <v>471</v>
      </c>
      <c r="E193">
        <v>47043.025137359997</v>
      </c>
      <c r="F193">
        <v>41512.6</v>
      </c>
      <c r="G193">
        <v>-23.7914043552592</v>
      </c>
      <c r="H193">
        <v>3.5252128339693698</v>
      </c>
      <c r="I193">
        <v>3.2382649813155302</v>
      </c>
      <c r="J193">
        <v>2.7664297586937399</v>
      </c>
      <c r="K193">
        <v>40184.671573366599</v>
      </c>
      <c r="L193">
        <v>38366.576648108399</v>
      </c>
      <c r="M193">
        <v>66.499655647861601</v>
      </c>
      <c r="N193">
        <v>0.71735080395794604</v>
      </c>
      <c r="O193">
        <v>3.39511377268588</v>
      </c>
      <c r="P193">
        <v>25.5292931217218</v>
      </c>
      <c r="Q193">
        <v>1.488561812325E-3</v>
      </c>
    </row>
    <row r="194" spans="1:17" x14ac:dyDescent="0.3">
      <c r="A194" t="s">
        <v>472</v>
      </c>
      <c r="B194" t="s">
        <v>473</v>
      </c>
      <c r="C194" t="s">
        <v>10622</v>
      </c>
      <c r="D194" t="s">
        <v>133</v>
      </c>
      <c r="E194">
        <v>46163.846171365003</v>
      </c>
      <c r="F194">
        <v>52274.7</v>
      </c>
      <c r="G194">
        <v>1.91369728635404</v>
      </c>
      <c r="H194">
        <v>-6.0214010377254796</v>
      </c>
      <c r="I194">
        <v>25.135884261270999</v>
      </c>
      <c r="J194">
        <v>7.9219565813424903E-2</v>
      </c>
      <c r="K194">
        <v>52836.302086105701</v>
      </c>
      <c r="L194">
        <v>46839.197002009998</v>
      </c>
      <c r="M194">
        <v>49.336771329710601</v>
      </c>
      <c r="N194">
        <v>0.93020076075248503</v>
      </c>
      <c r="O194">
        <v>14.766799235576601</v>
      </c>
      <c r="P194">
        <v>49.451507674890003</v>
      </c>
      <c r="Q194">
        <v>-4.0296949026610001E-3</v>
      </c>
    </row>
    <row r="195" spans="1:17" x14ac:dyDescent="0.3">
      <c r="A195" t="s">
        <v>474</v>
      </c>
      <c r="B195" t="s">
        <v>475</v>
      </c>
      <c r="C195" t="s">
        <v>10611</v>
      </c>
      <c r="D195" t="s">
        <v>248</v>
      </c>
      <c r="E195">
        <v>45357.703587839998</v>
      </c>
      <c r="F195">
        <v>707.4</v>
      </c>
      <c r="G195">
        <v>99.758411512445903</v>
      </c>
      <c r="H195">
        <v>9.1518774083086907</v>
      </c>
      <c r="I195">
        <v>28.563321568653599</v>
      </c>
      <c r="J195">
        <v>8.4365998561290496</v>
      </c>
      <c r="K195">
        <v>649.42529010980002</v>
      </c>
      <c r="L195">
        <v>546.33899526541404</v>
      </c>
      <c r="M195">
        <v>66.539988122922495</v>
      </c>
      <c r="N195">
        <v>1.3275460440426401</v>
      </c>
      <c r="O195">
        <v>4.5306757138818297</v>
      </c>
      <c r="P195">
        <v>129.043224866439</v>
      </c>
      <c r="Q195">
        <v>5.2670306395918999E-2</v>
      </c>
    </row>
    <row r="196" spans="1:17" x14ac:dyDescent="0.3">
      <c r="A196" t="s">
        <v>476</v>
      </c>
      <c r="B196" t="s">
        <v>477</v>
      </c>
      <c r="C196" t="s">
        <v>10611</v>
      </c>
      <c r="D196" t="s">
        <v>34</v>
      </c>
      <c r="E196">
        <v>44463.945079281002</v>
      </c>
      <c r="F196">
        <v>62.31</v>
      </c>
      <c r="G196">
        <v>29.485230712677499</v>
      </c>
      <c r="H196">
        <v>-7.8289406881155799</v>
      </c>
      <c r="I196">
        <v>-9.6881786941527395</v>
      </c>
      <c r="J196">
        <v>1.36519530898685</v>
      </c>
      <c r="K196">
        <v>64.125365361963304</v>
      </c>
      <c r="L196">
        <v>58.341511989956601</v>
      </c>
      <c r="M196">
        <v>50.020730425914898</v>
      </c>
      <c r="N196">
        <v>0.40884657371083699</v>
      </c>
      <c r="O196">
        <v>17.958594126143399</v>
      </c>
      <c r="P196">
        <v>65.059602649006607</v>
      </c>
      <c r="Q196">
        <v>0.14429817873477299</v>
      </c>
    </row>
    <row r="197" spans="1:17" x14ac:dyDescent="0.3">
      <c r="A197" t="s">
        <v>478</v>
      </c>
      <c r="B197" t="s">
        <v>479</v>
      </c>
      <c r="C197" t="s">
        <v>10611</v>
      </c>
      <c r="D197" t="s">
        <v>37</v>
      </c>
      <c r="E197">
        <v>44265.279999999999</v>
      </c>
      <c r="F197">
        <v>264.25</v>
      </c>
      <c r="G197">
        <v>73.975762853649599</v>
      </c>
      <c r="H197">
        <v>-1.82832100433774</v>
      </c>
      <c r="I197">
        <v>-17.292722062771102</v>
      </c>
      <c r="J197">
        <v>11.2123402577423</v>
      </c>
      <c r="K197">
        <v>257.66178385408699</v>
      </c>
      <c r="L197">
        <v>228.90780667804199</v>
      </c>
      <c r="M197">
        <v>59.258163890006202</v>
      </c>
      <c r="N197">
        <v>0.62747921797759798</v>
      </c>
      <c r="O197">
        <v>22.876064333017901</v>
      </c>
      <c r="P197">
        <v>113.88101983002799</v>
      </c>
      <c r="Q197">
        <v>3.8811095186952999E-2</v>
      </c>
    </row>
    <row r="198" spans="1:17" x14ac:dyDescent="0.3">
      <c r="A198" t="s">
        <v>480</v>
      </c>
      <c r="B198" t="s">
        <v>481</v>
      </c>
      <c r="C198" t="s">
        <v>6589</v>
      </c>
      <c r="D198" t="s">
        <v>80</v>
      </c>
      <c r="E198">
        <v>44103.716588179901</v>
      </c>
      <c r="F198">
        <v>2323.75</v>
      </c>
      <c r="G198">
        <v>-9.4228783891457404</v>
      </c>
      <c r="H198">
        <v>-13.0991795483679</v>
      </c>
      <c r="I198">
        <v>-25.030409734542001</v>
      </c>
      <c r="J198">
        <v>1.17081723405897</v>
      </c>
      <c r="K198">
        <v>2485.6567551171602</v>
      </c>
      <c r="L198">
        <v>2413.40141588202</v>
      </c>
      <c r="M198">
        <v>42.501097002762599</v>
      </c>
      <c r="N198">
        <v>0.59139248964986002</v>
      </c>
      <c r="O198">
        <v>22.388380849919301</v>
      </c>
      <c r="P198">
        <v>28.8824181919023</v>
      </c>
      <c r="Q198">
        <v>-4.5396904665676002E-2</v>
      </c>
    </row>
    <row r="199" spans="1:17" x14ac:dyDescent="0.3">
      <c r="A199" t="s">
        <v>482</v>
      </c>
      <c r="B199" t="s">
        <v>483</v>
      </c>
      <c r="C199" t="s">
        <v>10616</v>
      </c>
      <c r="D199" t="s">
        <v>484</v>
      </c>
      <c r="E199">
        <v>43554</v>
      </c>
      <c r="F199">
        <v>499.4</v>
      </c>
      <c r="G199">
        <v>58.608946101855302</v>
      </c>
      <c r="H199">
        <v>-7.9020421708138198</v>
      </c>
      <c r="I199">
        <v>39.581272575298499</v>
      </c>
      <c r="J199">
        <v>3.1350247875371902</v>
      </c>
      <c r="K199">
        <v>513.73865453610404</v>
      </c>
      <c r="L199">
        <v>422.76618810019198</v>
      </c>
      <c r="M199">
        <v>59.215636066977098</v>
      </c>
      <c r="N199">
        <v>0.428531827496622</v>
      </c>
      <c r="O199">
        <v>24.219062875450501</v>
      </c>
      <c r="P199">
        <v>106.61977658254</v>
      </c>
      <c r="Q199">
        <v>0.15669372860213701</v>
      </c>
    </row>
    <row r="200" spans="1:17" x14ac:dyDescent="0.3">
      <c r="A200" t="s">
        <v>485</v>
      </c>
      <c r="B200" t="s">
        <v>486</v>
      </c>
      <c r="C200" t="s">
        <v>10624</v>
      </c>
      <c r="D200" t="s">
        <v>378</v>
      </c>
      <c r="E200">
        <v>43471.441528515003</v>
      </c>
      <c r="F200">
        <v>573.70000000000005</v>
      </c>
      <c r="G200">
        <v>-29.722023973681299</v>
      </c>
      <c r="H200">
        <v>4.2593328246915396</v>
      </c>
      <c r="I200">
        <v>5.6410229333914197</v>
      </c>
      <c r="J200">
        <v>4.9903762858035003</v>
      </c>
      <c r="K200">
        <v>550.14990801496504</v>
      </c>
      <c r="L200">
        <v>549.68394103783601</v>
      </c>
      <c r="M200">
        <v>69.231394513081199</v>
      </c>
      <c r="N200">
        <v>0.76209992471519605</v>
      </c>
      <c r="O200">
        <v>11.390970890709401</v>
      </c>
      <c r="P200">
        <v>28.115230013398801</v>
      </c>
      <c r="Q200">
        <v>-0.105760202974871</v>
      </c>
    </row>
    <row r="201" spans="1:17" x14ac:dyDescent="0.3">
      <c r="A201" t="s">
        <v>487</v>
      </c>
      <c r="B201" t="s">
        <v>488</v>
      </c>
      <c r="C201" t="s">
        <v>10610</v>
      </c>
      <c r="D201" t="s">
        <v>290</v>
      </c>
      <c r="E201">
        <v>43367.444522799997</v>
      </c>
      <c r="F201">
        <v>7088.15</v>
      </c>
      <c r="G201">
        <v>-27.9265553488395</v>
      </c>
      <c r="H201">
        <v>-1.0526251699268601</v>
      </c>
      <c r="I201">
        <v>-21.021418053581499</v>
      </c>
      <c r="J201">
        <v>0.50111796908897899</v>
      </c>
      <c r="K201">
        <v>6993.9662313074896</v>
      </c>
      <c r="L201">
        <v>7333.2595254697799</v>
      </c>
      <c r="M201">
        <v>62.146501356777001</v>
      </c>
      <c r="N201">
        <v>0.69292988676395495</v>
      </c>
      <c r="O201">
        <v>29.794092957964999</v>
      </c>
      <c r="P201">
        <v>10.558865734963801</v>
      </c>
      <c r="Q201">
        <v>1.6949150556974001E-2</v>
      </c>
    </row>
    <row r="202" spans="1:17" x14ac:dyDescent="0.3">
      <c r="A202" t="s">
        <v>489</v>
      </c>
      <c r="B202" t="s">
        <v>490</v>
      </c>
      <c r="C202" t="s">
        <v>10619</v>
      </c>
      <c r="D202" t="s">
        <v>491</v>
      </c>
      <c r="E202">
        <v>43237.239719040001</v>
      </c>
      <c r="F202">
        <v>650.25</v>
      </c>
      <c r="G202">
        <v>4.3120298489190798</v>
      </c>
      <c r="H202">
        <v>14.0437463963968</v>
      </c>
      <c r="I202">
        <v>20.010857175095801</v>
      </c>
      <c r="J202">
        <v>0.62294395204851705</v>
      </c>
      <c r="K202">
        <v>586.13244700059295</v>
      </c>
      <c r="L202">
        <v>530.62991565034599</v>
      </c>
      <c r="M202">
        <v>68.850736417331007</v>
      </c>
      <c r="N202">
        <v>1.1831574967648499</v>
      </c>
      <c r="O202">
        <v>1.9761630142252899</v>
      </c>
      <c r="P202">
        <v>54.435340220876299</v>
      </c>
      <c r="Q202">
        <v>-6.6846678602167003E-2</v>
      </c>
    </row>
    <row r="203" spans="1:17" x14ac:dyDescent="0.3">
      <c r="A203" t="s">
        <v>492</v>
      </c>
      <c r="B203" t="s">
        <v>493</v>
      </c>
      <c r="C203" t="s">
        <v>10615</v>
      </c>
      <c r="D203" t="s">
        <v>494</v>
      </c>
      <c r="E203">
        <v>42682.091909499999</v>
      </c>
      <c r="F203">
        <v>351.6</v>
      </c>
      <c r="G203">
        <v>7.3841401979445598</v>
      </c>
      <c r="H203">
        <v>4.3806583425176298</v>
      </c>
      <c r="I203">
        <v>17.0155642190756</v>
      </c>
      <c r="J203">
        <v>6.6851503690507998</v>
      </c>
      <c r="K203">
        <v>341.84827723579502</v>
      </c>
      <c r="L203">
        <v>304.33319365999699</v>
      </c>
      <c r="M203">
        <v>64.189356509478799</v>
      </c>
      <c r="N203">
        <v>0.63289571645631604</v>
      </c>
      <c r="O203">
        <v>7.1672354948805399</v>
      </c>
      <c r="P203">
        <v>61.655172413793103</v>
      </c>
      <c r="Q203">
        <v>-3.0690068019421E-2</v>
      </c>
    </row>
    <row r="204" spans="1:17" x14ac:dyDescent="0.3">
      <c r="A204" t="s">
        <v>495</v>
      </c>
      <c r="B204" t="s">
        <v>496</v>
      </c>
      <c r="C204" t="s">
        <v>10622</v>
      </c>
      <c r="D204" t="s">
        <v>497</v>
      </c>
      <c r="E204">
        <v>42419.792760659999</v>
      </c>
      <c r="F204">
        <v>4633.2</v>
      </c>
      <c r="G204">
        <v>51.9165630098123</v>
      </c>
      <c r="H204">
        <v>12.0021900745101</v>
      </c>
      <c r="I204">
        <v>34.877472756744503</v>
      </c>
      <c r="J204">
        <v>6.2647913427731199</v>
      </c>
      <c r="K204">
        <v>4335.0809926546299</v>
      </c>
      <c r="L204">
        <v>3717.9024113861301</v>
      </c>
      <c r="M204">
        <v>76.313614383332606</v>
      </c>
      <c r="N204">
        <v>1.0283593256779799</v>
      </c>
      <c r="O204">
        <v>8.7736337736337795</v>
      </c>
      <c r="P204">
        <v>99.612252811167096</v>
      </c>
      <c r="Q204">
        <v>0.24214377108936899</v>
      </c>
    </row>
    <row r="205" spans="1:17" x14ac:dyDescent="0.3">
      <c r="A205" t="s">
        <v>498</v>
      </c>
      <c r="B205" t="s">
        <v>499</v>
      </c>
      <c r="C205" t="s">
        <v>10611</v>
      </c>
      <c r="D205" t="s">
        <v>54</v>
      </c>
      <c r="E205">
        <v>42106.569345183998</v>
      </c>
      <c r="F205">
        <v>167.62</v>
      </c>
      <c r="G205">
        <v>6.21695679835529</v>
      </c>
      <c r="H205">
        <v>-4.7916446770468397</v>
      </c>
      <c r="I205">
        <v>-14.071408077382101</v>
      </c>
      <c r="J205">
        <v>3.0324810761369401</v>
      </c>
      <c r="K205">
        <v>171.74979469380801</v>
      </c>
      <c r="L205">
        <v>160.76256953769399</v>
      </c>
      <c r="M205">
        <v>52.3623419179943</v>
      </c>
      <c r="N205">
        <v>0.40130815228704902</v>
      </c>
      <c r="O205">
        <v>15.887125641331499</v>
      </c>
      <c r="P205">
        <v>38.471705906650101</v>
      </c>
      <c r="Q205">
        <v>8.4761336550725E-2</v>
      </c>
    </row>
    <row r="206" spans="1:17" x14ac:dyDescent="0.3">
      <c r="A206" t="s">
        <v>500</v>
      </c>
      <c r="B206" t="s">
        <v>501</v>
      </c>
      <c r="C206" t="s">
        <v>10611</v>
      </c>
      <c r="D206" t="s">
        <v>408</v>
      </c>
      <c r="E206">
        <v>41942.313742999999</v>
      </c>
      <c r="F206">
        <v>696.45</v>
      </c>
      <c r="G206">
        <v>182.55788481019499</v>
      </c>
      <c r="H206">
        <v>29.170516372588299</v>
      </c>
      <c r="I206">
        <v>54.912611691860398</v>
      </c>
      <c r="J206">
        <v>13.638491294047499</v>
      </c>
      <c r="K206">
        <v>605.87703780782101</v>
      </c>
      <c r="L206">
        <v>487.72902543576498</v>
      </c>
      <c r="M206">
        <v>78.562563685085394</v>
      </c>
      <c r="N206">
        <v>1.1094461039143999</v>
      </c>
      <c r="O206">
        <v>3.6686050685619902</v>
      </c>
      <c r="P206">
        <v>231.13039343872501</v>
      </c>
      <c r="Q206">
        <v>0.133971585904825</v>
      </c>
    </row>
    <row r="207" spans="1:17" hidden="1" x14ac:dyDescent="0.3">
      <c r="A207" t="s">
        <v>502</v>
      </c>
      <c r="B207" t="s">
        <v>503</v>
      </c>
      <c r="C207" t="s">
        <v>10625</v>
      </c>
      <c r="D207" t="s">
        <v>163</v>
      </c>
      <c r="E207">
        <v>41927.620106249997</v>
      </c>
      <c r="F207">
        <v>1715.25</v>
      </c>
      <c r="G207">
        <v>370.80944839332</v>
      </c>
      <c r="H207">
        <v>10.3690522214534</v>
      </c>
      <c r="I207">
        <v>95.6040804411914</v>
      </c>
      <c r="J207">
        <v>-7.3632942999151201</v>
      </c>
      <c r="K207">
        <v>1591.16182626777</v>
      </c>
      <c r="L207">
        <v>1114.61016614752</v>
      </c>
      <c r="M207">
        <v>39.407061055249301</v>
      </c>
      <c r="N207">
        <v>1.4818998215841801</v>
      </c>
      <c r="O207">
        <v>10.1821891852499</v>
      </c>
      <c r="P207">
        <v>462.37704918032699</v>
      </c>
      <c r="Q207">
        <v>0.21857924056727299</v>
      </c>
    </row>
    <row r="208" spans="1:17" x14ac:dyDescent="0.3">
      <c r="A208" t="s">
        <v>504</v>
      </c>
      <c r="B208" t="s">
        <v>505</v>
      </c>
      <c r="C208" t="s">
        <v>10622</v>
      </c>
      <c r="D208" t="s">
        <v>263</v>
      </c>
      <c r="E208">
        <v>41504.26401295</v>
      </c>
      <c r="F208">
        <v>4422.3500000000004</v>
      </c>
      <c r="G208">
        <v>-6.2467528551893396</v>
      </c>
      <c r="H208">
        <v>-1.47836044819569</v>
      </c>
      <c r="I208">
        <v>6.3851941439259701</v>
      </c>
      <c r="J208">
        <v>-5.40605298145202</v>
      </c>
      <c r="K208">
        <v>4335.8175012904503</v>
      </c>
      <c r="L208">
        <v>3926.5782207555899</v>
      </c>
      <c r="M208">
        <v>38.580490569148203</v>
      </c>
      <c r="N208">
        <v>1.2047543847801201</v>
      </c>
      <c r="O208">
        <v>11.930308546360999</v>
      </c>
      <c r="P208">
        <v>32.403706531339303</v>
      </c>
      <c r="Q208">
        <v>9.0548371123465005E-2</v>
      </c>
    </row>
    <row r="209" spans="1:17" x14ac:dyDescent="0.3">
      <c r="A209" t="s">
        <v>506</v>
      </c>
      <c r="B209" t="s">
        <v>507</v>
      </c>
      <c r="C209" t="s">
        <v>10622</v>
      </c>
      <c r="D209" t="s">
        <v>508</v>
      </c>
      <c r="E209">
        <v>41373.808825245003</v>
      </c>
      <c r="F209">
        <v>3875.95</v>
      </c>
      <c r="G209">
        <v>5.9632726755412904</v>
      </c>
      <c r="H209">
        <v>-6.5102995268963797</v>
      </c>
      <c r="I209">
        <v>21.396341852751799</v>
      </c>
      <c r="J209">
        <v>2.10429712857648</v>
      </c>
      <c r="K209">
        <v>3875.9119397637701</v>
      </c>
      <c r="L209">
        <v>3444.3443595427002</v>
      </c>
      <c r="M209">
        <v>53.173571202207803</v>
      </c>
      <c r="N209">
        <v>0.66148090495978695</v>
      </c>
      <c r="O209">
        <v>13.7669474580425</v>
      </c>
      <c r="P209">
        <v>46.350626793535596</v>
      </c>
      <c r="Q209">
        <v>0.121153718017458</v>
      </c>
    </row>
    <row r="210" spans="1:17" hidden="1" x14ac:dyDescent="0.3">
      <c r="A210" t="s">
        <v>509</v>
      </c>
      <c r="B210" t="s">
        <v>510</v>
      </c>
      <c r="C210" t="s">
        <v>10625</v>
      </c>
      <c r="D210" t="s">
        <v>34</v>
      </c>
      <c r="E210">
        <v>41256.386102889002</v>
      </c>
      <c r="F210">
        <v>60.41</v>
      </c>
      <c r="G210">
        <v>33.859231832098097</v>
      </c>
      <c r="H210">
        <v>-7.4994900162791902</v>
      </c>
      <c r="I210">
        <v>-19.733782007082802</v>
      </c>
      <c r="J210">
        <v>3.0625171961392499</v>
      </c>
      <c r="K210">
        <v>61.3480385083828</v>
      </c>
      <c r="L210">
        <v>55.7518775780919</v>
      </c>
      <c r="M210">
        <v>50.2351347862338</v>
      </c>
      <c r="N210">
        <v>0.44003089923086403</v>
      </c>
      <c r="O210">
        <v>28.290018208905799</v>
      </c>
      <c r="P210">
        <v>77.415565345080694</v>
      </c>
      <c r="Q210">
        <v>0.120491872880055</v>
      </c>
    </row>
    <row r="211" spans="1:17" x14ac:dyDescent="0.3">
      <c r="A211" t="s">
        <v>511</v>
      </c>
      <c r="B211" t="s">
        <v>512</v>
      </c>
      <c r="C211" t="s">
        <v>10609</v>
      </c>
      <c r="D211" t="s">
        <v>177</v>
      </c>
      <c r="E211">
        <v>40986.748042500003</v>
      </c>
      <c r="F211">
        <v>594</v>
      </c>
      <c r="G211">
        <v>3.11455999915212</v>
      </c>
      <c r="H211">
        <v>-9.5087941364568902</v>
      </c>
      <c r="I211">
        <v>-8.8592840388246898</v>
      </c>
      <c r="J211">
        <v>-1.74179430378788</v>
      </c>
      <c r="K211">
        <v>615.77888453288006</v>
      </c>
      <c r="L211">
        <v>563.46631087207504</v>
      </c>
      <c r="M211">
        <v>35.797359865691199</v>
      </c>
      <c r="N211">
        <v>0.89748083384021604</v>
      </c>
      <c r="O211">
        <v>15.707070707070599</v>
      </c>
      <c r="P211">
        <v>49.603324518322601</v>
      </c>
      <c r="Q211">
        <v>-7.0903053554366005E-2</v>
      </c>
    </row>
    <row r="212" spans="1:17" hidden="1" x14ac:dyDescent="0.3">
      <c r="A212" t="s">
        <v>513</v>
      </c>
      <c r="B212" t="s">
        <v>514</v>
      </c>
      <c r="C212" t="s">
        <v>10610</v>
      </c>
      <c r="D212" t="s">
        <v>21</v>
      </c>
      <c r="E212">
        <v>40858.934341599997</v>
      </c>
      <c r="F212">
        <v>1036.95</v>
      </c>
      <c r="G212">
        <v>-48.6892040069609</v>
      </c>
      <c r="H212">
        <v>-0.179561152583981</v>
      </c>
      <c r="I212">
        <v>-22.3983339161563</v>
      </c>
      <c r="J212">
        <v>-0.358537017927686</v>
      </c>
      <c r="K212">
        <v>1012.20416509815</v>
      </c>
      <c r="M212">
        <v>55.134056519264902</v>
      </c>
      <c r="N212">
        <v>2.4816670799003799</v>
      </c>
      <c r="O212">
        <v>35.0113313081633</v>
      </c>
      <c r="P212">
        <v>6.8910421606020096</v>
      </c>
    </row>
    <row r="213" spans="1:17" x14ac:dyDescent="0.3">
      <c r="A213" t="s">
        <v>515</v>
      </c>
      <c r="B213" t="s">
        <v>516</v>
      </c>
      <c r="C213" t="s">
        <v>10618</v>
      </c>
      <c r="D213" t="s">
        <v>373</v>
      </c>
      <c r="E213">
        <v>40584.642628214999</v>
      </c>
      <c r="F213">
        <v>768.4</v>
      </c>
      <c r="G213">
        <v>9.0854791042924106</v>
      </c>
      <c r="H213">
        <v>9.3164868495998707</v>
      </c>
      <c r="I213">
        <v>18.100072744288699</v>
      </c>
      <c r="J213">
        <v>4.2101118197876302</v>
      </c>
      <c r="K213">
        <v>734.85562760789696</v>
      </c>
      <c r="L213">
        <v>649.47769826863805</v>
      </c>
      <c r="M213">
        <v>66.191051913437406</v>
      </c>
      <c r="N213">
        <v>0.60029000100313901</v>
      </c>
      <c r="O213">
        <v>3.9823008849557402</v>
      </c>
      <c r="P213">
        <v>56.178861788617802</v>
      </c>
    </row>
    <row r="214" spans="1:17" x14ac:dyDescent="0.3">
      <c r="A214" t="s">
        <v>517</v>
      </c>
      <c r="B214" t="s">
        <v>518</v>
      </c>
      <c r="C214" t="s">
        <v>10610</v>
      </c>
      <c r="D214" t="s">
        <v>21</v>
      </c>
      <c r="E214">
        <v>40577.828410759997</v>
      </c>
      <c r="F214">
        <v>6022.25</v>
      </c>
      <c r="G214">
        <v>-5.0894725865264796</v>
      </c>
      <c r="H214">
        <v>-3.8563696102610598</v>
      </c>
      <c r="I214">
        <v>-20.588724397150699</v>
      </c>
      <c r="J214">
        <v>0.35828799089056301</v>
      </c>
      <c r="K214">
        <v>5844.3707177758697</v>
      </c>
      <c r="L214">
        <v>5577.1109085784201</v>
      </c>
      <c r="M214">
        <v>57.722844170660402</v>
      </c>
      <c r="N214">
        <v>0.47705816444250598</v>
      </c>
      <c r="O214">
        <v>13.702519822325501</v>
      </c>
      <c r="P214">
        <v>40.468832001865998</v>
      </c>
      <c r="Q214">
        <v>-4.9965282997839998E-3</v>
      </c>
    </row>
    <row r="215" spans="1:17" x14ac:dyDescent="0.3">
      <c r="A215" t="s">
        <v>519</v>
      </c>
      <c r="B215" t="s">
        <v>520</v>
      </c>
      <c r="C215" t="s">
        <v>10616</v>
      </c>
      <c r="D215" t="s">
        <v>198</v>
      </c>
      <c r="E215">
        <v>40463.668895590003</v>
      </c>
      <c r="F215">
        <v>695.35</v>
      </c>
      <c r="G215">
        <v>-9.1661956655415793</v>
      </c>
      <c r="H215">
        <v>-3.9344761528164698</v>
      </c>
      <c r="I215">
        <v>-4.6515601804452897</v>
      </c>
      <c r="J215">
        <v>2.7590421248216299</v>
      </c>
      <c r="K215">
        <v>672.91318513220199</v>
      </c>
      <c r="L215">
        <v>635.10182352633501</v>
      </c>
      <c r="M215">
        <v>56.882845293488799</v>
      </c>
      <c r="N215">
        <v>0.741655186043639</v>
      </c>
      <c r="O215">
        <v>9.9446321996117</v>
      </c>
      <c r="P215">
        <v>42.4605613603769</v>
      </c>
      <c r="Q215">
        <v>2.4016265129729E-2</v>
      </c>
    </row>
    <row r="216" spans="1:17" x14ac:dyDescent="0.3">
      <c r="A216" t="s">
        <v>521</v>
      </c>
      <c r="B216" t="s">
        <v>522</v>
      </c>
      <c r="C216" t="s">
        <v>10624</v>
      </c>
      <c r="D216" t="s">
        <v>303</v>
      </c>
      <c r="E216">
        <v>40250.95032951</v>
      </c>
      <c r="F216">
        <v>2821.05</v>
      </c>
      <c r="G216">
        <v>13.836935774736199</v>
      </c>
      <c r="H216">
        <v>1.50973975474253</v>
      </c>
      <c r="I216">
        <v>10.6070292638688</v>
      </c>
      <c r="J216">
        <v>1.5997214603766701</v>
      </c>
      <c r="K216">
        <v>2795.9488115909899</v>
      </c>
      <c r="L216">
        <v>2464.2340357283001</v>
      </c>
      <c r="M216">
        <v>51.832558532826901</v>
      </c>
      <c r="N216">
        <v>0.91177510349130997</v>
      </c>
      <c r="O216">
        <v>12.3340600131156</v>
      </c>
      <c r="P216">
        <v>46.788250904076797</v>
      </c>
      <c r="Q216">
        <v>1.7312963570281999E-2</v>
      </c>
    </row>
    <row r="217" spans="1:17" x14ac:dyDescent="0.3">
      <c r="A217" t="s">
        <v>523</v>
      </c>
      <c r="B217" t="s">
        <v>524</v>
      </c>
      <c r="C217" t="s">
        <v>10615</v>
      </c>
      <c r="D217" t="s">
        <v>281</v>
      </c>
      <c r="E217">
        <v>40088.277658799998</v>
      </c>
      <c r="F217">
        <v>551.20000000000005</v>
      </c>
      <c r="G217">
        <v>42.8533424482914</v>
      </c>
      <c r="H217">
        <v>5.80206107119389</v>
      </c>
      <c r="I217">
        <v>13.920533861208201</v>
      </c>
      <c r="J217">
        <v>-0.799473094517408</v>
      </c>
      <c r="K217">
        <v>494.24647138043798</v>
      </c>
      <c r="L217">
        <v>438.39987975080999</v>
      </c>
      <c r="M217">
        <v>69.162845196976406</v>
      </c>
      <c r="N217">
        <v>0.99284967792615197</v>
      </c>
      <c r="O217">
        <v>2.0954281567489002</v>
      </c>
      <c r="P217">
        <v>75.653282345442904</v>
      </c>
      <c r="Q217">
        <v>5.3913023179399999E-2</v>
      </c>
    </row>
    <row r="218" spans="1:17" x14ac:dyDescent="0.3">
      <c r="A218" t="s">
        <v>525</v>
      </c>
      <c r="B218" t="s">
        <v>526</v>
      </c>
      <c r="C218" t="s">
        <v>10611</v>
      </c>
      <c r="D218" t="s">
        <v>527</v>
      </c>
      <c r="E218">
        <v>39981.071499555001</v>
      </c>
      <c r="F218">
        <v>1084.95</v>
      </c>
      <c r="G218">
        <v>83.991429853717904</v>
      </c>
      <c r="H218">
        <v>10.690464984840199</v>
      </c>
      <c r="I218">
        <v>38.580487392165999</v>
      </c>
      <c r="J218">
        <v>2.9804373777468598</v>
      </c>
      <c r="K218">
        <v>984.40564922389694</v>
      </c>
      <c r="L218">
        <v>791.58040989090898</v>
      </c>
      <c r="M218">
        <v>67.433662608309604</v>
      </c>
      <c r="N218">
        <v>0.85688575167386505</v>
      </c>
      <c r="O218">
        <v>11.986727498963001</v>
      </c>
      <c r="P218">
        <v>128.41052631578901</v>
      </c>
      <c r="Q218">
        <v>0.14089530449827301</v>
      </c>
    </row>
    <row r="219" spans="1:17" x14ac:dyDescent="0.3">
      <c r="A219" t="s">
        <v>528</v>
      </c>
      <c r="B219" t="s">
        <v>529</v>
      </c>
      <c r="C219" t="s">
        <v>10626</v>
      </c>
      <c r="D219" t="s">
        <v>530</v>
      </c>
      <c r="E219">
        <v>39794.592004550002</v>
      </c>
      <c r="F219">
        <v>34981.25</v>
      </c>
      <c r="G219">
        <v>-11.996231869158599</v>
      </c>
      <c r="H219">
        <v>-9.8766077276018294</v>
      </c>
      <c r="I219">
        <v>3.3949208563024</v>
      </c>
      <c r="J219">
        <v>-4.0707311299174203</v>
      </c>
      <c r="K219">
        <v>36670.444425087102</v>
      </c>
      <c r="L219">
        <v>33365.6076376852</v>
      </c>
      <c r="M219">
        <v>30.468245441071598</v>
      </c>
      <c r="N219">
        <v>0.45940909117497303</v>
      </c>
      <c r="O219">
        <v>16.795426121136298</v>
      </c>
      <c r="P219">
        <v>22.745750282027899</v>
      </c>
      <c r="Q219">
        <v>3.6844295384058999E-2</v>
      </c>
    </row>
    <row r="220" spans="1:17" x14ac:dyDescent="0.3">
      <c r="A220" t="s">
        <v>531</v>
      </c>
      <c r="B220" t="s">
        <v>532</v>
      </c>
      <c r="C220" t="s">
        <v>10614</v>
      </c>
      <c r="D220" t="s">
        <v>46</v>
      </c>
      <c r="E220">
        <v>39458.826000000001</v>
      </c>
      <c r="F220">
        <v>64.709999999999994</v>
      </c>
      <c r="G220">
        <v>109.803057569231</v>
      </c>
      <c r="H220">
        <v>-5.8654081386475001</v>
      </c>
      <c r="I220">
        <v>-14.516899225352599</v>
      </c>
      <c r="J220">
        <v>2.97839963454178</v>
      </c>
      <c r="K220">
        <v>65.369416172214102</v>
      </c>
      <c r="L220">
        <v>58.191446197105002</v>
      </c>
      <c r="M220">
        <v>61.652289481888502</v>
      </c>
      <c r="N220">
        <v>0.23734050379141</v>
      </c>
      <c r="O220">
        <v>20.769587389893299</v>
      </c>
      <c r="P220">
        <v>145.57874762808299</v>
      </c>
      <c r="Q220">
        <v>0.12913368420121901</v>
      </c>
    </row>
    <row r="221" spans="1:17" x14ac:dyDescent="0.3">
      <c r="A221" t="s">
        <v>533</v>
      </c>
      <c r="B221" t="s">
        <v>534</v>
      </c>
      <c r="C221" t="s">
        <v>10622</v>
      </c>
      <c r="D221" t="s">
        <v>444</v>
      </c>
      <c r="E221">
        <v>39329.393587259998</v>
      </c>
      <c r="F221">
        <v>1422.6</v>
      </c>
      <c r="G221">
        <v>-38.184692703210203</v>
      </c>
      <c r="H221">
        <v>-6.3459923156437004</v>
      </c>
      <c r="I221">
        <v>-13.590942938472899</v>
      </c>
      <c r="J221">
        <v>-1.4936633809326101</v>
      </c>
      <c r="K221">
        <v>1481.7985043728199</v>
      </c>
      <c r="L221">
        <v>1512.14373538421</v>
      </c>
      <c r="M221">
        <v>51.821488139103401</v>
      </c>
      <c r="N221">
        <v>0.89178201572830795</v>
      </c>
      <c r="O221">
        <v>26.528890763390901</v>
      </c>
      <c r="P221">
        <v>9.0114942528735504</v>
      </c>
      <c r="Q221">
        <v>4.7944556768212999E-2</v>
      </c>
    </row>
    <row r="222" spans="1:17" x14ac:dyDescent="0.3">
      <c r="A222" t="s">
        <v>535</v>
      </c>
      <c r="B222" t="s">
        <v>536</v>
      </c>
      <c r="C222" t="s">
        <v>10615</v>
      </c>
      <c r="D222" t="s">
        <v>51</v>
      </c>
      <c r="E222">
        <v>39011.297638689997</v>
      </c>
      <c r="F222">
        <v>3103.35</v>
      </c>
      <c r="G222">
        <v>47.988202895162097</v>
      </c>
      <c r="H222">
        <v>34.777973654403397</v>
      </c>
      <c r="I222">
        <v>34.229546599022299</v>
      </c>
      <c r="J222">
        <v>1.5506794072627901</v>
      </c>
      <c r="K222">
        <v>2644.25674858806</v>
      </c>
      <c r="L222">
        <v>2254.9342042233602</v>
      </c>
      <c r="M222">
        <v>70.828791388669103</v>
      </c>
      <c r="N222">
        <v>1.5135647986210301</v>
      </c>
      <c r="O222">
        <v>9.2319590120353698</v>
      </c>
      <c r="P222">
        <v>88.076118905487704</v>
      </c>
      <c r="Q222">
        <v>7.6508860975777998E-2</v>
      </c>
    </row>
    <row r="223" spans="1:17" x14ac:dyDescent="0.3">
      <c r="A223" t="s">
        <v>537</v>
      </c>
      <c r="B223" t="s">
        <v>538</v>
      </c>
      <c r="C223" t="s">
        <v>10611</v>
      </c>
      <c r="D223" t="s">
        <v>54</v>
      </c>
      <c r="E223">
        <v>38723.750757239999</v>
      </c>
      <c r="F223">
        <v>305</v>
      </c>
      <c r="G223">
        <v>-25.333008819481201</v>
      </c>
      <c r="H223">
        <v>5.5861226552683698</v>
      </c>
      <c r="I223">
        <v>-7.6387308382532799</v>
      </c>
      <c r="J223">
        <v>6.8929278485327101</v>
      </c>
      <c r="K223">
        <v>296.23036752949997</v>
      </c>
      <c r="L223">
        <v>285.08992671000499</v>
      </c>
      <c r="M223">
        <v>70.028184656263093</v>
      </c>
      <c r="N223">
        <v>0.70844998475967902</v>
      </c>
      <c r="O223">
        <v>4.7377049180327804</v>
      </c>
      <c r="P223">
        <v>28.502211923319901</v>
      </c>
      <c r="Q223">
        <v>7.5690210348130005E-2</v>
      </c>
    </row>
    <row r="224" spans="1:17" x14ac:dyDescent="0.3">
      <c r="A224" t="s">
        <v>539</v>
      </c>
      <c r="B224" t="s">
        <v>540</v>
      </c>
      <c r="C224" t="s">
        <v>10609</v>
      </c>
      <c r="D224" t="s">
        <v>177</v>
      </c>
      <c r="E224">
        <v>37828.043232000004</v>
      </c>
      <c r="F224">
        <v>524.04999999999995</v>
      </c>
      <c r="G224">
        <v>-10.0197543280247</v>
      </c>
      <c r="H224">
        <v>-2.2315314094473</v>
      </c>
      <c r="I224">
        <v>7.9487158522895101</v>
      </c>
      <c r="J224">
        <v>-1.48107122418488</v>
      </c>
      <c r="K224">
        <v>521.65796429419697</v>
      </c>
      <c r="L224">
        <v>473.50861021133397</v>
      </c>
      <c r="M224">
        <v>46.417635268593102</v>
      </c>
      <c r="N224">
        <v>0.336867048422405</v>
      </c>
      <c r="O224">
        <v>6.7455395477530704</v>
      </c>
      <c r="P224">
        <v>39.486292254458299</v>
      </c>
      <c r="Q224">
        <v>-3.7119320469972003E-2</v>
      </c>
    </row>
    <row r="225" spans="1:17" x14ac:dyDescent="0.3">
      <c r="A225" t="s">
        <v>541</v>
      </c>
      <c r="B225" t="s">
        <v>542</v>
      </c>
      <c r="C225" t="s">
        <v>10617</v>
      </c>
      <c r="D225" t="s">
        <v>153</v>
      </c>
      <c r="E225">
        <v>37667.983483484997</v>
      </c>
      <c r="F225">
        <v>275.45</v>
      </c>
      <c r="G225">
        <v>80.536225862033206</v>
      </c>
      <c r="H225">
        <v>-0.60791815093381396</v>
      </c>
      <c r="I225">
        <v>0.60771896866311004</v>
      </c>
      <c r="J225">
        <v>3.1912207143477498</v>
      </c>
      <c r="K225">
        <v>262.58438457402298</v>
      </c>
      <c r="L225">
        <v>225.22945503546899</v>
      </c>
      <c r="M225">
        <v>55.146761256176298</v>
      </c>
      <c r="N225">
        <v>0.34993444148185499</v>
      </c>
      <c r="O225">
        <v>13.1965874024323</v>
      </c>
      <c r="P225">
        <v>135.83047945205399</v>
      </c>
      <c r="Q225">
        <v>0.173153914635814</v>
      </c>
    </row>
    <row r="226" spans="1:17" x14ac:dyDescent="0.3">
      <c r="A226" t="s">
        <v>543</v>
      </c>
      <c r="B226" t="s">
        <v>544</v>
      </c>
      <c r="C226" t="s">
        <v>10611</v>
      </c>
      <c r="D226" t="s">
        <v>545</v>
      </c>
      <c r="E226">
        <v>37533.548804999999</v>
      </c>
      <c r="F226">
        <v>672.6</v>
      </c>
      <c r="G226">
        <v>31.342259859556599</v>
      </c>
      <c r="H226">
        <v>-16.138587775859602</v>
      </c>
      <c r="I226">
        <v>-7.0346389925046804</v>
      </c>
      <c r="J226">
        <v>3.7713370568369098</v>
      </c>
      <c r="K226">
        <v>707.94522950720295</v>
      </c>
      <c r="L226">
        <v>634.24291876940504</v>
      </c>
      <c r="M226">
        <v>51.852224845802297</v>
      </c>
      <c r="N226">
        <v>0.77792730334253501</v>
      </c>
      <c r="O226">
        <v>22.918525126375201</v>
      </c>
      <c r="P226">
        <v>61.682692307692299</v>
      </c>
      <c r="Q226">
        <v>5.7266550959323002E-2</v>
      </c>
    </row>
    <row r="227" spans="1:17" x14ac:dyDescent="0.3">
      <c r="A227" t="s">
        <v>546</v>
      </c>
      <c r="B227" t="s">
        <v>547</v>
      </c>
      <c r="C227" t="s">
        <v>10621</v>
      </c>
      <c r="D227" t="s">
        <v>548</v>
      </c>
      <c r="E227">
        <v>37317.378723900001</v>
      </c>
      <c r="F227">
        <v>1340.1</v>
      </c>
      <c r="G227">
        <v>0.52533410444169704</v>
      </c>
      <c r="H227">
        <v>2.4857417407295399</v>
      </c>
      <c r="I227">
        <v>5.9192743607253302</v>
      </c>
      <c r="J227">
        <v>0.34869065978990199</v>
      </c>
      <c r="K227">
        <v>1287.2494611217501</v>
      </c>
      <c r="L227">
        <v>1184.83283972872</v>
      </c>
      <c r="M227">
        <v>63.518063430170301</v>
      </c>
      <c r="N227">
        <v>1.0185361601015701</v>
      </c>
      <c r="O227">
        <v>7.5442131184240102</v>
      </c>
      <c r="P227">
        <v>35.974836385774402</v>
      </c>
      <c r="Q227">
        <v>0.12868732236234201</v>
      </c>
    </row>
    <row r="228" spans="1:17" x14ac:dyDescent="0.3">
      <c r="A228" t="s">
        <v>549</v>
      </c>
      <c r="B228" t="s">
        <v>550</v>
      </c>
      <c r="C228" t="s">
        <v>10609</v>
      </c>
      <c r="D228" t="s">
        <v>18</v>
      </c>
      <c r="E228">
        <v>37279.528585567001</v>
      </c>
      <c r="F228">
        <v>213.75</v>
      </c>
      <c r="G228">
        <v>106.838733212264</v>
      </c>
      <c r="H228">
        <v>5.7529983704720999</v>
      </c>
      <c r="I228">
        <v>-24.8088026738371</v>
      </c>
      <c r="J228">
        <v>2.3745383482904798</v>
      </c>
      <c r="K228">
        <v>214.377010542086</v>
      </c>
      <c r="L228">
        <v>190.56014600183499</v>
      </c>
      <c r="M228">
        <v>56.966182680116503</v>
      </c>
      <c r="N228">
        <v>0.50508746859949305</v>
      </c>
      <c r="O228">
        <v>35.321637426900502</v>
      </c>
      <c r="P228">
        <v>150.29274004683799</v>
      </c>
      <c r="Q228">
        <v>0.13608744335609099</v>
      </c>
    </row>
    <row r="229" spans="1:17" x14ac:dyDescent="0.3">
      <c r="A229" t="s">
        <v>551</v>
      </c>
      <c r="B229" t="s">
        <v>552</v>
      </c>
      <c r="C229" t="s">
        <v>10611</v>
      </c>
      <c r="D229" t="s">
        <v>553</v>
      </c>
      <c r="E229">
        <v>36915.102453915002</v>
      </c>
      <c r="F229">
        <v>2741.65</v>
      </c>
      <c r="G229">
        <v>172.39536247327601</v>
      </c>
      <c r="H229">
        <v>22.0929494984975</v>
      </c>
      <c r="I229">
        <v>8.6647523129419799</v>
      </c>
      <c r="J229">
        <v>5.2189077223341602</v>
      </c>
      <c r="K229">
        <v>2548.5788005136601</v>
      </c>
      <c r="L229">
        <v>2305.46174210756</v>
      </c>
      <c r="M229">
        <v>67.631973659592504</v>
      </c>
      <c r="N229">
        <v>0.97290343816083702</v>
      </c>
      <c r="O229">
        <v>19.0779275253952</v>
      </c>
      <c r="P229">
        <v>209.58107497741599</v>
      </c>
      <c r="Q229">
        <v>0.18767000614099899</v>
      </c>
    </row>
    <row r="230" spans="1:17" x14ac:dyDescent="0.3">
      <c r="A230" t="s">
        <v>554</v>
      </c>
      <c r="B230" t="s">
        <v>555</v>
      </c>
      <c r="C230" t="s">
        <v>10611</v>
      </c>
      <c r="D230" t="s">
        <v>37</v>
      </c>
      <c r="E230">
        <v>36507.9660502349</v>
      </c>
      <c r="F230">
        <v>1061.6500000000001</v>
      </c>
      <c r="G230">
        <v>-7.22807680867888</v>
      </c>
      <c r="H230">
        <v>1.38801142998682</v>
      </c>
      <c r="I230">
        <v>2.37930883990111</v>
      </c>
      <c r="J230">
        <v>1.98535436412688</v>
      </c>
      <c r="K230">
        <v>1036.65087543653</v>
      </c>
      <c r="L230">
        <v>975.15721719948397</v>
      </c>
      <c r="M230">
        <v>52.897925901259903</v>
      </c>
      <c r="N230">
        <v>1.18607010826256</v>
      </c>
      <c r="O230">
        <v>6.6735741534403799</v>
      </c>
      <c r="P230">
        <v>24.278606965174099</v>
      </c>
      <c r="Q230">
        <v>-4.0550259652809999E-2</v>
      </c>
    </row>
    <row r="231" spans="1:17" x14ac:dyDescent="0.3">
      <c r="A231" t="s">
        <v>556</v>
      </c>
      <c r="B231" t="s">
        <v>557</v>
      </c>
      <c r="C231" t="s">
        <v>10616</v>
      </c>
      <c r="D231" t="s">
        <v>198</v>
      </c>
      <c r="E231">
        <v>36469.656600959999</v>
      </c>
      <c r="F231">
        <v>2578.85</v>
      </c>
      <c r="G231">
        <v>30.970175196422399</v>
      </c>
      <c r="H231">
        <v>-0.18567970333025999</v>
      </c>
      <c r="I231">
        <v>28.216459418903401</v>
      </c>
      <c r="J231">
        <v>2.8084075898895899</v>
      </c>
      <c r="K231">
        <v>2509.4864152651498</v>
      </c>
      <c r="L231">
        <v>2149.32992943212</v>
      </c>
      <c r="M231">
        <v>62.134982045638999</v>
      </c>
      <c r="N231">
        <v>0.72362247124385803</v>
      </c>
      <c r="O231">
        <v>18.7079512185664</v>
      </c>
      <c r="P231">
        <v>67.452355443005104</v>
      </c>
      <c r="Q231">
        <v>2.6887839446243001E-2</v>
      </c>
    </row>
    <row r="232" spans="1:17" x14ac:dyDescent="0.3">
      <c r="A232" t="s">
        <v>558</v>
      </c>
      <c r="B232" t="s">
        <v>559</v>
      </c>
      <c r="C232" t="s">
        <v>10621</v>
      </c>
      <c r="D232" t="s">
        <v>335</v>
      </c>
      <c r="E232">
        <v>35910.622724200002</v>
      </c>
      <c r="F232">
        <v>1723.6</v>
      </c>
      <c r="G232">
        <v>106.011957248827</v>
      </c>
      <c r="H232">
        <v>5.1922085847746704</v>
      </c>
      <c r="I232">
        <v>21.473060014912001</v>
      </c>
      <c r="J232">
        <v>0.16189051006746</v>
      </c>
      <c r="K232">
        <v>1658.4103059717199</v>
      </c>
      <c r="L232">
        <v>1381.35232541956</v>
      </c>
      <c r="M232">
        <v>64.605880952077101</v>
      </c>
      <c r="N232">
        <v>1.05775432396639</v>
      </c>
      <c r="O232">
        <v>10.106753307031701</v>
      </c>
      <c r="P232">
        <v>145.632036482827</v>
      </c>
      <c r="Q232">
        <v>0.188382374438084</v>
      </c>
    </row>
    <row r="233" spans="1:17" x14ac:dyDescent="0.3">
      <c r="A233" t="s">
        <v>560</v>
      </c>
      <c r="B233" t="s">
        <v>561</v>
      </c>
      <c r="C233" t="s">
        <v>10611</v>
      </c>
      <c r="D233" t="s">
        <v>37</v>
      </c>
      <c r="E233">
        <v>35704.511088500003</v>
      </c>
      <c r="F233">
        <v>602.04999999999995</v>
      </c>
      <c r="G233">
        <v>-30.544329032039901</v>
      </c>
      <c r="H233">
        <v>2.56702771674132</v>
      </c>
      <c r="I233">
        <v>-4.9108895069256899</v>
      </c>
      <c r="J233">
        <v>4.1522392441571796</v>
      </c>
      <c r="K233">
        <v>578.25679519176299</v>
      </c>
      <c r="L233">
        <v>567.25582909767297</v>
      </c>
      <c r="M233">
        <v>70.801862242367605</v>
      </c>
      <c r="N233">
        <v>0.82958166138710898</v>
      </c>
      <c r="O233">
        <v>12.1169338094842</v>
      </c>
      <c r="P233">
        <v>32.376868953386001</v>
      </c>
      <c r="Q233">
        <v>-8.4406729562822996E-2</v>
      </c>
    </row>
    <row r="234" spans="1:17" x14ac:dyDescent="0.3">
      <c r="A234" t="s">
        <v>562</v>
      </c>
      <c r="B234" t="s">
        <v>563</v>
      </c>
      <c r="C234" t="s">
        <v>10615</v>
      </c>
      <c r="D234" t="s">
        <v>51</v>
      </c>
      <c r="E234">
        <v>35593.433264309999</v>
      </c>
      <c r="F234">
        <v>1386.75</v>
      </c>
      <c r="G234">
        <v>30.4504404504398</v>
      </c>
      <c r="H234">
        <v>13.826341048359099</v>
      </c>
      <c r="I234">
        <v>2.13066897835344</v>
      </c>
      <c r="J234">
        <v>2.8463137680082902</v>
      </c>
      <c r="K234">
        <v>1286.5898262368401</v>
      </c>
      <c r="L234">
        <v>1182.1465298166199</v>
      </c>
      <c r="M234">
        <v>70.461950923985</v>
      </c>
      <c r="N234">
        <v>1.0690213267314901</v>
      </c>
      <c r="O234">
        <v>3.1224085091040101</v>
      </c>
      <c r="P234">
        <v>61.852240896358502</v>
      </c>
      <c r="Q234">
        <v>-2.8406426743686999E-2</v>
      </c>
    </row>
    <row r="235" spans="1:17" x14ac:dyDescent="0.3">
      <c r="A235" t="s">
        <v>564</v>
      </c>
      <c r="B235" t="s">
        <v>565</v>
      </c>
      <c r="C235" t="s">
        <v>10613</v>
      </c>
      <c r="D235" t="s">
        <v>186</v>
      </c>
      <c r="E235">
        <v>35343.404999999999</v>
      </c>
      <c r="F235">
        <v>809.1</v>
      </c>
      <c r="G235">
        <v>23.965602443583698</v>
      </c>
      <c r="H235">
        <v>-0.26904429148608799</v>
      </c>
      <c r="I235">
        <v>64.772429260509895</v>
      </c>
      <c r="J235">
        <v>-0.52148834229008501</v>
      </c>
      <c r="K235">
        <v>752.69945596580203</v>
      </c>
      <c r="L235">
        <v>605.68219346454998</v>
      </c>
      <c r="M235">
        <v>54.777721612432501</v>
      </c>
      <c r="N235">
        <v>0.22936057967729701</v>
      </c>
      <c r="O235">
        <v>4.9932023235693901</v>
      </c>
      <c r="P235">
        <v>93.982258451210697</v>
      </c>
      <c r="Q235">
        <v>7.0343464488689996E-3</v>
      </c>
    </row>
    <row r="236" spans="1:17" x14ac:dyDescent="0.3">
      <c r="A236" t="s">
        <v>566</v>
      </c>
      <c r="B236" t="s">
        <v>567</v>
      </c>
      <c r="C236" t="s">
        <v>10611</v>
      </c>
      <c r="D236" t="s">
        <v>568</v>
      </c>
      <c r="E236">
        <v>35236.606830390003</v>
      </c>
      <c r="F236">
        <v>554.85</v>
      </c>
      <c r="G236">
        <v>-66.338499097798007</v>
      </c>
      <c r="H236">
        <v>20.594969205497001</v>
      </c>
      <c r="I236">
        <v>24.323966219279701</v>
      </c>
      <c r="J236">
        <v>1.3594720310614199</v>
      </c>
      <c r="K236">
        <v>481.78587559299598</v>
      </c>
      <c r="L236">
        <v>517.25834768578795</v>
      </c>
      <c r="M236">
        <v>61.584509140884101</v>
      </c>
      <c r="N236">
        <v>1.3935508087474799</v>
      </c>
      <c r="O236">
        <v>79.922501577002706</v>
      </c>
      <c r="P236">
        <v>78.983870967741893</v>
      </c>
      <c r="Q236">
        <v>-7.4312415512607005E-2</v>
      </c>
    </row>
    <row r="237" spans="1:17" x14ac:dyDescent="0.3">
      <c r="A237" t="s">
        <v>569</v>
      </c>
      <c r="B237" t="s">
        <v>570</v>
      </c>
      <c r="C237" t="s">
        <v>10624</v>
      </c>
      <c r="D237" t="s">
        <v>571</v>
      </c>
      <c r="E237">
        <v>35072.908000000003</v>
      </c>
      <c r="F237">
        <v>3203.2</v>
      </c>
      <c r="G237">
        <v>-15.2323999065924</v>
      </c>
      <c r="H237">
        <v>-3.9007292161419498</v>
      </c>
      <c r="I237">
        <v>-22.567424170393998</v>
      </c>
      <c r="J237">
        <v>-6.3453609676837903</v>
      </c>
      <c r="K237">
        <v>3282.1530042244399</v>
      </c>
      <c r="L237">
        <v>3263.6069680272199</v>
      </c>
      <c r="M237">
        <v>34.182545756422201</v>
      </c>
      <c r="N237">
        <v>0.88510250279548697</v>
      </c>
      <c r="O237">
        <v>22.377622377622298</v>
      </c>
      <c r="P237">
        <v>29.369951534733399</v>
      </c>
      <c r="Q237">
        <v>5.9454594479415E-2</v>
      </c>
    </row>
    <row r="238" spans="1:17" x14ac:dyDescent="0.3">
      <c r="A238" t="s">
        <v>572</v>
      </c>
      <c r="B238" t="s">
        <v>573</v>
      </c>
      <c r="C238" t="s">
        <v>10622</v>
      </c>
      <c r="D238" t="s">
        <v>224</v>
      </c>
      <c r="E238">
        <v>34217.37913275</v>
      </c>
      <c r="F238">
        <v>8950.25</v>
      </c>
      <c r="G238">
        <v>56.618028804114601</v>
      </c>
      <c r="H238">
        <v>0.88484285237069005</v>
      </c>
      <c r="I238">
        <v>30.387597481070699</v>
      </c>
      <c r="J238">
        <v>0.57284456239994597</v>
      </c>
      <c r="K238">
        <v>8356.0322435525795</v>
      </c>
      <c r="L238">
        <v>7044.2352067710599</v>
      </c>
      <c r="M238">
        <v>56.493311020697398</v>
      </c>
      <c r="N238">
        <v>0.69218351103769304</v>
      </c>
      <c r="O238">
        <v>7.9288288036647003</v>
      </c>
      <c r="P238">
        <v>96.897033427562604</v>
      </c>
      <c r="Q238">
        <v>0.27757411188534797</v>
      </c>
    </row>
    <row r="239" spans="1:17" x14ac:dyDescent="0.3">
      <c r="A239" t="s">
        <v>574</v>
      </c>
      <c r="B239" t="s">
        <v>575</v>
      </c>
      <c r="C239" t="s">
        <v>6589</v>
      </c>
      <c r="D239" t="s">
        <v>80</v>
      </c>
      <c r="E239">
        <v>34005.757265100001</v>
      </c>
      <c r="F239">
        <v>4393.3500000000004</v>
      </c>
      <c r="G239">
        <v>14.326376736312</v>
      </c>
      <c r="H239">
        <v>-3.8009013866886399</v>
      </c>
      <c r="I239">
        <v>-10.6078617548922</v>
      </c>
      <c r="J239">
        <v>5.0193413125502699</v>
      </c>
      <c r="K239">
        <v>4281.8342383297104</v>
      </c>
      <c r="L239">
        <v>4029.5695603363702</v>
      </c>
      <c r="M239">
        <v>64.955521184361402</v>
      </c>
      <c r="N239">
        <v>0.59148322319037805</v>
      </c>
      <c r="O239">
        <v>4.7025618263966997</v>
      </c>
      <c r="P239">
        <v>43.919217728858499</v>
      </c>
      <c r="Q239">
        <v>1.7632103824629999E-2</v>
      </c>
    </row>
    <row r="240" spans="1:17" x14ac:dyDescent="0.3">
      <c r="A240" t="s">
        <v>576</v>
      </c>
      <c r="B240" t="s">
        <v>577</v>
      </c>
      <c r="C240" t="s">
        <v>10615</v>
      </c>
      <c r="D240" t="s">
        <v>201</v>
      </c>
      <c r="E240">
        <v>33750.073006099999</v>
      </c>
      <c r="F240">
        <v>842.55</v>
      </c>
      <c r="G240">
        <v>-22.9221669983983</v>
      </c>
      <c r="H240">
        <v>9.8441430468382798</v>
      </c>
      <c r="I240">
        <v>1.4178519350477801</v>
      </c>
      <c r="J240">
        <v>1.7658448183628299</v>
      </c>
      <c r="K240">
        <v>778.74113402002695</v>
      </c>
      <c r="L240">
        <v>732.52856335135505</v>
      </c>
      <c r="M240">
        <v>65.416905388970406</v>
      </c>
      <c r="N240">
        <v>0.634457501045259</v>
      </c>
      <c r="O240">
        <v>3.7979941843214</v>
      </c>
      <c r="P240">
        <v>38.657121698346003</v>
      </c>
      <c r="Q240">
        <v>3.1000555756169998E-3</v>
      </c>
    </row>
    <row r="241" spans="1:17" x14ac:dyDescent="0.3">
      <c r="A241" t="s">
        <v>578</v>
      </c>
      <c r="B241" t="s">
        <v>579</v>
      </c>
      <c r="C241" t="s">
        <v>6589</v>
      </c>
      <c r="D241" t="s">
        <v>80</v>
      </c>
      <c r="E241">
        <v>33747.320362259998</v>
      </c>
      <c r="F241">
        <v>1804.05</v>
      </c>
      <c r="G241">
        <v>-37.018163662509899</v>
      </c>
      <c r="H241">
        <v>-0.54246310629874295</v>
      </c>
      <c r="I241">
        <v>-25.4214869914654</v>
      </c>
      <c r="J241">
        <v>2.3926421953283601</v>
      </c>
      <c r="K241">
        <v>1807.44990085891</v>
      </c>
      <c r="L241">
        <v>1927.97613570715</v>
      </c>
      <c r="M241">
        <v>61.3972867236265</v>
      </c>
      <c r="N241">
        <v>0.81673329910180703</v>
      </c>
      <c r="O241">
        <v>34.735733488539601</v>
      </c>
      <c r="P241">
        <v>9.2436720358483697</v>
      </c>
      <c r="Q241">
        <v>-5.3881755801864002E-2</v>
      </c>
    </row>
    <row r="242" spans="1:17" hidden="1" x14ac:dyDescent="0.3">
      <c r="A242" t="s">
        <v>580</v>
      </c>
      <c r="B242" t="s">
        <v>581</v>
      </c>
      <c r="C242" t="s">
        <v>10625</v>
      </c>
      <c r="D242" t="s">
        <v>116</v>
      </c>
      <c r="E242">
        <v>33331.6236498</v>
      </c>
      <c r="F242">
        <v>638.65</v>
      </c>
      <c r="G242">
        <v>-33.621245238450598</v>
      </c>
      <c r="H242">
        <v>-4.1403331209022003</v>
      </c>
      <c r="I242">
        <v>-17.708473657460502</v>
      </c>
      <c r="J242">
        <v>-1.3666844370054101</v>
      </c>
      <c r="O242">
        <v>10.811868785719801</v>
      </c>
      <c r="P242">
        <v>2.69335906094227</v>
      </c>
    </row>
    <row r="243" spans="1:17" x14ac:dyDescent="0.3">
      <c r="A243" t="s">
        <v>582</v>
      </c>
      <c r="B243" t="s">
        <v>583</v>
      </c>
      <c r="C243" t="s">
        <v>10611</v>
      </c>
      <c r="D243" t="s">
        <v>24</v>
      </c>
      <c r="E243">
        <v>33094.175712274999</v>
      </c>
      <c r="F243">
        <v>201.72</v>
      </c>
      <c r="G243">
        <v>-42.640596301090198</v>
      </c>
      <c r="H243">
        <v>2.85232687056057</v>
      </c>
      <c r="I243">
        <v>-14.887715019739501</v>
      </c>
      <c r="J243">
        <v>6.7731580843255204</v>
      </c>
      <c r="K243">
        <v>198.93004390580299</v>
      </c>
      <c r="L243">
        <v>205.438540041262</v>
      </c>
      <c r="M243">
        <v>63.356484131966504</v>
      </c>
      <c r="N243">
        <v>0.66340431229977803</v>
      </c>
      <c r="O243">
        <v>30.4283164782867</v>
      </c>
      <c r="P243">
        <v>19.255099024534399</v>
      </c>
      <c r="Q243">
        <v>-6.9658163863554001E-2</v>
      </c>
    </row>
    <row r="244" spans="1:17" x14ac:dyDescent="0.3">
      <c r="A244" t="s">
        <v>584</v>
      </c>
      <c r="B244" t="s">
        <v>585</v>
      </c>
      <c r="C244" t="s">
        <v>10611</v>
      </c>
      <c r="D244" t="s">
        <v>553</v>
      </c>
      <c r="E244">
        <v>33068.862081749998</v>
      </c>
      <c r="F244">
        <v>4546.95</v>
      </c>
      <c r="G244">
        <v>-14.816287324444</v>
      </c>
      <c r="H244">
        <v>3.4328869920398999</v>
      </c>
      <c r="I244">
        <v>-19.056479493063598</v>
      </c>
      <c r="J244">
        <v>0.37194591996718501</v>
      </c>
      <c r="K244">
        <v>4376.4202036414999</v>
      </c>
      <c r="L244">
        <v>4299.2661065984103</v>
      </c>
      <c r="M244">
        <v>56.330394087792698</v>
      </c>
      <c r="N244">
        <v>0.675788027798782</v>
      </c>
      <c r="O244">
        <v>15.868879138763299</v>
      </c>
      <c r="P244">
        <v>24.2098505750266</v>
      </c>
      <c r="Q244">
        <v>3.7287010198755001E-2</v>
      </c>
    </row>
    <row r="245" spans="1:17" hidden="1" x14ac:dyDescent="0.3">
      <c r="A245" t="s">
        <v>586</v>
      </c>
      <c r="B245" t="s">
        <v>587</v>
      </c>
      <c r="C245" t="s">
        <v>10625</v>
      </c>
      <c r="D245" t="s">
        <v>37</v>
      </c>
      <c r="E245">
        <v>32985.715539479999</v>
      </c>
      <c r="F245">
        <v>365.15</v>
      </c>
      <c r="G245">
        <v>-8.3347669795477799</v>
      </c>
      <c r="H245">
        <v>4.0675290305399896</v>
      </c>
      <c r="I245">
        <v>7.5780046014422897</v>
      </c>
      <c r="J245">
        <v>-1.0376697924854901</v>
      </c>
      <c r="K245">
        <v>339.02658168377098</v>
      </c>
      <c r="M245">
        <v>65.8367810729806</v>
      </c>
      <c r="N245">
        <v>0.84505346473293597</v>
      </c>
      <c r="O245">
        <v>4.9979460495686601</v>
      </c>
      <c r="P245">
        <v>31.0895709926404</v>
      </c>
    </row>
    <row r="246" spans="1:17" x14ac:dyDescent="0.3">
      <c r="A246" t="s">
        <v>588</v>
      </c>
      <c r="B246" t="s">
        <v>589</v>
      </c>
      <c r="C246" t="s">
        <v>10614</v>
      </c>
      <c r="D246" t="s">
        <v>46</v>
      </c>
      <c r="E246">
        <v>32740.2</v>
      </c>
      <c r="F246">
        <v>178.19</v>
      </c>
      <c r="G246">
        <v>224.141682962061</v>
      </c>
      <c r="H246">
        <v>-3.2300562469363099</v>
      </c>
      <c r="I246">
        <v>12.508748168046001</v>
      </c>
      <c r="J246">
        <v>2.3033040890703802</v>
      </c>
      <c r="K246">
        <v>171.95284850293999</v>
      </c>
      <c r="L246">
        <v>133.49591782446299</v>
      </c>
      <c r="M246">
        <v>54.362173112762697</v>
      </c>
      <c r="N246">
        <v>1.0215200309498</v>
      </c>
      <c r="O246">
        <v>11.285706268589699</v>
      </c>
      <c r="P246">
        <v>267.78121775025699</v>
      </c>
      <c r="Q246">
        <v>0.13884855097930099</v>
      </c>
    </row>
    <row r="247" spans="1:17" x14ac:dyDescent="0.3">
      <c r="A247" t="s">
        <v>590</v>
      </c>
      <c r="B247" t="s">
        <v>591</v>
      </c>
      <c r="C247" t="s">
        <v>10616</v>
      </c>
      <c r="D247" t="s">
        <v>405</v>
      </c>
      <c r="E247">
        <v>32237.7240189599</v>
      </c>
      <c r="F247">
        <v>508.6</v>
      </c>
      <c r="G247">
        <v>1.6347736098755601</v>
      </c>
      <c r="H247">
        <v>-4.58165747108636</v>
      </c>
      <c r="I247">
        <v>-14.644662190015699</v>
      </c>
      <c r="J247">
        <v>2.4110442473584999</v>
      </c>
      <c r="K247">
        <v>511.56447086898697</v>
      </c>
      <c r="L247">
        <v>480.12906420264898</v>
      </c>
      <c r="M247">
        <v>52.748312825565499</v>
      </c>
      <c r="N247">
        <v>0.608593378807184</v>
      </c>
      <c r="O247">
        <v>11.6889500589854</v>
      </c>
      <c r="P247">
        <v>39.342465753424598</v>
      </c>
      <c r="Q247">
        <v>0.116615367686925</v>
      </c>
    </row>
    <row r="248" spans="1:17" hidden="1" x14ac:dyDescent="0.3">
      <c r="A248" t="s">
        <v>592</v>
      </c>
      <c r="B248" t="s">
        <v>593</v>
      </c>
      <c r="C248" t="s">
        <v>10625</v>
      </c>
      <c r="D248" t="s">
        <v>139</v>
      </c>
      <c r="E248">
        <v>32216.064643341</v>
      </c>
      <c r="F248">
        <v>373.34</v>
      </c>
      <c r="G248">
        <v>-5.8970567356328703</v>
      </c>
      <c r="H248">
        <v>1.56340978023167</v>
      </c>
      <c r="I248">
        <v>-9.1720360293632996</v>
      </c>
      <c r="J248">
        <v>-3.49137647650435</v>
      </c>
      <c r="K248">
        <v>367.913669529027</v>
      </c>
      <c r="L248">
        <v>353.19544966643298</v>
      </c>
      <c r="M248">
        <v>56.330526885428</v>
      </c>
      <c r="N248">
        <v>1.0072555060184301</v>
      </c>
      <c r="O248">
        <v>6.8730915519365796</v>
      </c>
      <c r="P248">
        <v>31.457746478873201</v>
      </c>
      <c r="Q248">
        <v>-0.123824141917355</v>
      </c>
    </row>
    <row r="249" spans="1:17" x14ac:dyDescent="0.3">
      <c r="A249" t="s">
        <v>594</v>
      </c>
      <c r="B249" t="s">
        <v>595</v>
      </c>
      <c r="C249" t="s">
        <v>10622</v>
      </c>
      <c r="D249" t="s">
        <v>224</v>
      </c>
      <c r="E249">
        <v>32160.931171100001</v>
      </c>
      <c r="F249">
        <v>5054.8500000000004</v>
      </c>
      <c r="G249">
        <v>153.47254252193099</v>
      </c>
      <c r="H249">
        <v>25.907809106373399</v>
      </c>
      <c r="I249">
        <v>65.340797510923096</v>
      </c>
      <c r="J249">
        <v>3.2172501360276602</v>
      </c>
      <c r="K249">
        <v>4248.1956100034404</v>
      </c>
      <c r="L249">
        <v>3221.5527177608001</v>
      </c>
      <c r="M249">
        <v>67.382213935283005</v>
      </c>
      <c r="N249">
        <v>1.3306245920325701</v>
      </c>
      <c r="O249">
        <v>6.4324361751584904</v>
      </c>
      <c r="P249">
        <v>185.133686823104</v>
      </c>
    </row>
    <row r="250" spans="1:17" x14ac:dyDescent="0.3">
      <c r="A250" t="s">
        <v>596</v>
      </c>
      <c r="B250" t="s">
        <v>597</v>
      </c>
      <c r="C250" t="s">
        <v>10616</v>
      </c>
      <c r="D250" t="s">
        <v>497</v>
      </c>
      <c r="E250">
        <v>32070.716938728001</v>
      </c>
      <c r="F250">
        <v>70.8</v>
      </c>
      <c r="G250">
        <v>-8.67323570036943</v>
      </c>
      <c r="H250">
        <v>-1.57084457215914</v>
      </c>
      <c r="I250">
        <v>-10.9691426085686</v>
      </c>
      <c r="J250">
        <v>3.36034627529473</v>
      </c>
      <c r="K250">
        <v>71.933593062450299</v>
      </c>
      <c r="L250">
        <v>68.052195709734406</v>
      </c>
      <c r="M250">
        <v>57.7701873933526</v>
      </c>
      <c r="N250">
        <v>0.54505403689662202</v>
      </c>
      <c r="O250">
        <v>12.994350282485801</v>
      </c>
      <c r="P250">
        <v>22.385479688850399</v>
      </c>
      <c r="Q250">
        <v>4.7102251209095003E-2</v>
      </c>
    </row>
    <row r="251" spans="1:17" x14ac:dyDescent="0.3">
      <c r="A251" t="s">
        <v>598</v>
      </c>
      <c r="B251" t="s">
        <v>599</v>
      </c>
      <c r="C251" t="s">
        <v>10619</v>
      </c>
      <c r="D251" t="s">
        <v>116</v>
      </c>
      <c r="E251">
        <v>31904.313618729899</v>
      </c>
      <c r="F251">
        <v>319.5</v>
      </c>
      <c r="G251">
        <v>18.292225678334599</v>
      </c>
      <c r="H251">
        <v>-1.65957946056311</v>
      </c>
      <c r="I251">
        <v>29.494623592097799</v>
      </c>
      <c r="J251">
        <v>-0.84591504228625303</v>
      </c>
      <c r="K251">
        <v>315.71809903422098</v>
      </c>
      <c r="L251">
        <v>274.706374624874</v>
      </c>
      <c r="M251">
        <v>39.893236657877203</v>
      </c>
      <c r="N251">
        <v>0.37097175375653801</v>
      </c>
      <c r="O251">
        <v>9.2018779342722894</v>
      </c>
      <c r="P251">
        <v>60.754716981131999</v>
      </c>
      <c r="Q251">
        <v>3.3488338203051998E-2</v>
      </c>
    </row>
    <row r="252" spans="1:17" x14ac:dyDescent="0.3">
      <c r="A252" t="s">
        <v>600</v>
      </c>
      <c r="B252" t="s">
        <v>601</v>
      </c>
      <c r="C252" t="s">
        <v>10626</v>
      </c>
      <c r="D252" t="s">
        <v>166</v>
      </c>
      <c r="E252">
        <v>31560.253392359999</v>
      </c>
      <c r="F252">
        <v>940</v>
      </c>
      <c r="G252">
        <v>49.3596497702029</v>
      </c>
      <c r="H252">
        <v>3.8976789806665399</v>
      </c>
      <c r="I252">
        <v>5.2288365103367802</v>
      </c>
      <c r="J252">
        <v>3.8769643938270502</v>
      </c>
      <c r="K252">
        <v>886.72777902662301</v>
      </c>
      <c r="L252">
        <v>797.297917471186</v>
      </c>
      <c r="M252">
        <v>68.595600512093498</v>
      </c>
      <c r="N252">
        <v>0.71793877049546295</v>
      </c>
      <c r="O252">
        <v>5.3191489361702002</v>
      </c>
      <c r="P252">
        <v>88.660311088810801</v>
      </c>
      <c r="Q252">
        <v>4.4432864226711E-2</v>
      </c>
    </row>
    <row r="253" spans="1:17" x14ac:dyDescent="0.3">
      <c r="A253" t="s">
        <v>602</v>
      </c>
      <c r="B253" t="s">
        <v>603</v>
      </c>
      <c r="C253" t="s">
        <v>10611</v>
      </c>
      <c r="D253" t="s">
        <v>248</v>
      </c>
      <c r="E253">
        <v>31552.744444479998</v>
      </c>
      <c r="F253">
        <v>6160.1</v>
      </c>
      <c r="G253">
        <v>125.77464762477</v>
      </c>
      <c r="H253">
        <v>-1.95823966542501</v>
      </c>
      <c r="I253">
        <v>-21.2568425300082</v>
      </c>
      <c r="J253">
        <v>4.5509095947011398</v>
      </c>
      <c r="K253">
        <v>6301.7487081871705</v>
      </c>
      <c r="L253">
        <v>5713.9661905090597</v>
      </c>
      <c r="M253">
        <v>60.631541410438302</v>
      </c>
      <c r="N253">
        <v>0.62659260702989805</v>
      </c>
      <c r="O253">
        <v>58.387850846577102</v>
      </c>
      <c r="P253">
        <v>156.563931695127</v>
      </c>
      <c r="Q253">
        <v>0.14110789493266301</v>
      </c>
    </row>
    <row r="254" spans="1:17" x14ac:dyDescent="0.3">
      <c r="A254" t="s">
        <v>604</v>
      </c>
      <c r="B254" t="s">
        <v>605</v>
      </c>
      <c r="C254" t="s">
        <v>10618</v>
      </c>
      <c r="D254" t="s">
        <v>180</v>
      </c>
      <c r="E254">
        <v>31470.685670244999</v>
      </c>
      <c r="F254">
        <v>173.16</v>
      </c>
      <c r="G254">
        <v>64.735167660975094</v>
      </c>
      <c r="H254">
        <v>-11.9278850173385</v>
      </c>
      <c r="I254">
        <v>-2.8464003806763301</v>
      </c>
      <c r="J254">
        <v>7.3735681657662602E-2</v>
      </c>
      <c r="K254">
        <v>181.63156687917299</v>
      </c>
      <c r="L254">
        <v>160.19746799791801</v>
      </c>
      <c r="M254">
        <v>42.791889301966698</v>
      </c>
      <c r="N254">
        <v>1.06274697134767</v>
      </c>
      <c r="O254">
        <v>20.6976206976206</v>
      </c>
      <c r="P254">
        <v>97.220956719817707</v>
      </c>
      <c r="Q254">
        <v>7.0924829289048003E-2</v>
      </c>
    </row>
    <row r="255" spans="1:17" x14ac:dyDescent="0.3">
      <c r="A255" t="s">
        <v>606</v>
      </c>
      <c r="B255" t="s">
        <v>607</v>
      </c>
      <c r="C255" t="s">
        <v>10615</v>
      </c>
      <c r="D255" t="s">
        <v>51</v>
      </c>
      <c r="E255">
        <v>31306.946163075001</v>
      </c>
      <c r="F255">
        <v>1868.7</v>
      </c>
      <c r="G255">
        <v>-9.4824392198748804</v>
      </c>
      <c r="H255">
        <v>-6.63013070859345</v>
      </c>
      <c r="I255">
        <v>-11.3437001111055</v>
      </c>
      <c r="J255">
        <v>-3.46241774111687</v>
      </c>
      <c r="K255">
        <v>1951.3779301741199</v>
      </c>
      <c r="L255">
        <v>1832.97292525485</v>
      </c>
      <c r="M255">
        <v>23.0439950799895</v>
      </c>
      <c r="N255">
        <v>0.65099852869996699</v>
      </c>
      <c r="O255">
        <v>18.8500026756568</v>
      </c>
      <c r="P255">
        <v>26.687230941324</v>
      </c>
      <c r="Q255">
        <v>-0.114022937164507</v>
      </c>
    </row>
    <row r="256" spans="1:17" x14ac:dyDescent="0.3">
      <c r="A256" t="s">
        <v>608</v>
      </c>
      <c r="B256" t="s">
        <v>609</v>
      </c>
      <c r="C256" t="s">
        <v>10620</v>
      </c>
      <c r="D256" t="s">
        <v>397</v>
      </c>
      <c r="E256">
        <v>31144.470266519998</v>
      </c>
      <c r="F256">
        <v>427.75</v>
      </c>
      <c r="G256">
        <v>-24.8773758930318</v>
      </c>
      <c r="H256">
        <v>9.1164808522446599</v>
      </c>
      <c r="I256">
        <v>-17.6065782005351</v>
      </c>
      <c r="J256">
        <v>-0.86337611958457205</v>
      </c>
      <c r="K256">
        <v>407.79778058492701</v>
      </c>
      <c r="L256">
        <v>415.490870033433</v>
      </c>
      <c r="M256">
        <v>55.342171644720899</v>
      </c>
      <c r="N256">
        <v>1.3281405394313099</v>
      </c>
      <c r="O256">
        <v>14.085330216247799</v>
      </c>
      <c r="P256">
        <v>20.7651044607566</v>
      </c>
      <c r="Q256">
        <v>-6.7428602355549996E-2</v>
      </c>
    </row>
    <row r="257" spans="1:17" x14ac:dyDescent="0.3">
      <c r="A257" t="s">
        <v>610</v>
      </c>
      <c r="B257" t="s">
        <v>611</v>
      </c>
      <c r="C257" t="s">
        <v>10627</v>
      </c>
      <c r="D257" t="s">
        <v>612</v>
      </c>
      <c r="E257">
        <v>31136.625826200001</v>
      </c>
      <c r="F257">
        <v>769.35</v>
      </c>
      <c r="G257">
        <v>7.7245209385817901</v>
      </c>
      <c r="H257">
        <v>-0.24051895053661401</v>
      </c>
      <c r="I257">
        <v>9.5200073378037704</v>
      </c>
      <c r="J257">
        <v>-3.7141415830026299</v>
      </c>
      <c r="K257">
        <v>798.841437012607</v>
      </c>
      <c r="L257">
        <v>698.45900341570803</v>
      </c>
      <c r="M257">
        <v>30.903584678548199</v>
      </c>
      <c r="N257">
        <v>1.0941170544782901</v>
      </c>
      <c r="O257">
        <v>19.711444726067398</v>
      </c>
      <c r="P257">
        <v>41.606847045831003</v>
      </c>
      <c r="Q257">
        <v>4.0153224735748998E-2</v>
      </c>
    </row>
    <row r="258" spans="1:17" x14ac:dyDescent="0.3">
      <c r="A258" t="s">
        <v>613</v>
      </c>
      <c r="B258" t="s">
        <v>614</v>
      </c>
      <c r="C258" t="s">
        <v>10611</v>
      </c>
      <c r="D258" t="s">
        <v>54</v>
      </c>
      <c r="E258">
        <v>31117.037961099999</v>
      </c>
      <c r="F258">
        <v>400.4</v>
      </c>
      <c r="G258">
        <v>-35.597690467330203</v>
      </c>
      <c r="H258">
        <v>-2.1446080620079502</v>
      </c>
      <c r="I258">
        <v>-24.6707210451161</v>
      </c>
      <c r="J258">
        <v>11.0446735145229</v>
      </c>
      <c r="K258">
        <v>396.26594889865601</v>
      </c>
      <c r="L258">
        <v>419.39638205408897</v>
      </c>
      <c r="M258">
        <v>74.300411802747007</v>
      </c>
      <c r="N258">
        <v>0.98393269575668096</v>
      </c>
      <c r="O258">
        <v>29.7952047952048</v>
      </c>
      <c r="P258">
        <v>19.0603627713351</v>
      </c>
      <c r="Q258">
        <v>8.2273545313593002E-2</v>
      </c>
    </row>
    <row r="259" spans="1:17" x14ac:dyDescent="0.3">
      <c r="A259" t="s">
        <v>615</v>
      </c>
      <c r="B259" t="s">
        <v>616</v>
      </c>
      <c r="C259" t="s">
        <v>10611</v>
      </c>
      <c r="D259" t="s">
        <v>408</v>
      </c>
      <c r="E259">
        <v>30990.7923284799</v>
      </c>
      <c r="F259">
        <v>1698.15</v>
      </c>
      <c r="G259">
        <v>59.996787729490897</v>
      </c>
      <c r="H259">
        <v>8.0046300477079697</v>
      </c>
      <c r="I259">
        <v>50.719236601322201</v>
      </c>
      <c r="J259">
        <v>1.3570429445971099</v>
      </c>
      <c r="K259">
        <v>1459.84931129393</v>
      </c>
      <c r="L259">
        <v>1216.36080016089</v>
      </c>
      <c r="M259">
        <v>74.804662908387201</v>
      </c>
      <c r="N259">
        <v>1.10307254380918</v>
      </c>
      <c r="O259">
        <v>0.63893060094808396</v>
      </c>
      <c r="P259">
        <v>89.493946325949906</v>
      </c>
      <c r="Q259">
        <v>0.11173158804901299</v>
      </c>
    </row>
    <row r="260" spans="1:17" x14ac:dyDescent="0.3">
      <c r="A260" t="s">
        <v>617</v>
      </c>
      <c r="B260" t="s">
        <v>618</v>
      </c>
      <c r="C260" t="s">
        <v>10618</v>
      </c>
      <c r="D260" t="s">
        <v>619</v>
      </c>
      <c r="E260">
        <v>30804.550157099999</v>
      </c>
      <c r="F260">
        <v>316.3</v>
      </c>
      <c r="G260">
        <v>85.619051679855701</v>
      </c>
      <c r="H260">
        <v>-1.59369117918572</v>
      </c>
      <c r="I260">
        <v>8.4912389948638598</v>
      </c>
      <c r="J260">
        <v>3.9135745023528599</v>
      </c>
      <c r="K260">
        <v>319.71265048404803</v>
      </c>
      <c r="L260">
        <v>286.154760752225</v>
      </c>
      <c r="M260">
        <v>57.379186202294498</v>
      </c>
      <c r="N260">
        <v>1.1149060896085501</v>
      </c>
      <c r="O260">
        <v>31.4574770787227</v>
      </c>
      <c r="P260">
        <v>133.17360855141899</v>
      </c>
      <c r="Q260">
        <v>0.102948149179486</v>
      </c>
    </row>
    <row r="261" spans="1:17" x14ac:dyDescent="0.3">
      <c r="A261" t="s">
        <v>620</v>
      </c>
      <c r="B261" t="s">
        <v>621</v>
      </c>
      <c r="C261" t="s">
        <v>622</v>
      </c>
      <c r="D261" t="s">
        <v>622</v>
      </c>
      <c r="E261">
        <v>30457.336469999998</v>
      </c>
      <c r="F261">
        <v>891.05</v>
      </c>
      <c r="G261">
        <v>-3.6236267985502</v>
      </c>
      <c r="H261">
        <v>3.3436175458219299</v>
      </c>
      <c r="I261">
        <v>7.6676269723142996</v>
      </c>
      <c r="J261">
        <v>1.94589976015295</v>
      </c>
      <c r="K261">
        <v>867.393061715572</v>
      </c>
      <c r="L261">
        <v>814.31574045425202</v>
      </c>
      <c r="M261">
        <v>57.113433184927104</v>
      </c>
      <c r="N261">
        <v>0.497106807753255</v>
      </c>
      <c r="O261">
        <v>13.2652488637001</v>
      </c>
      <c r="P261">
        <v>28.838924233661</v>
      </c>
      <c r="Q261">
        <v>0.10143876539583201</v>
      </c>
    </row>
    <row r="262" spans="1:17" x14ac:dyDescent="0.3">
      <c r="A262" t="s">
        <v>623</v>
      </c>
      <c r="B262" t="s">
        <v>624</v>
      </c>
      <c r="C262" t="s">
        <v>10611</v>
      </c>
      <c r="D262" t="s">
        <v>553</v>
      </c>
      <c r="E262">
        <v>30285.145</v>
      </c>
      <c r="F262">
        <v>1568.5</v>
      </c>
      <c r="G262">
        <v>141.87161995293701</v>
      </c>
      <c r="H262">
        <v>24.661689710994999</v>
      </c>
      <c r="I262">
        <v>56.944666944904</v>
      </c>
      <c r="J262">
        <v>9.9339123352672694</v>
      </c>
      <c r="K262">
        <v>1221.7221835927</v>
      </c>
      <c r="L262">
        <v>1012.91166460033</v>
      </c>
      <c r="M262">
        <v>81.022222773078099</v>
      </c>
      <c r="N262">
        <v>1.6999337879571801</v>
      </c>
      <c r="O262">
        <v>6.11412177239401</v>
      </c>
      <c r="P262">
        <v>183.28893303833399</v>
      </c>
      <c r="Q262">
        <v>0.104183873891592</v>
      </c>
    </row>
    <row r="263" spans="1:17" x14ac:dyDescent="0.3">
      <c r="A263" t="s">
        <v>625</v>
      </c>
      <c r="B263" t="s">
        <v>626</v>
      </c>
      <c r="C263" t="s">
        <v>10615</v>
      </c>
      <c r="D263" t="s">
        <v>51</v>
      </c>
      <c r="E263">
        <v>30072.42974413</v>
      </c>
      <c r="F263">
        <v>1885.8</v>
      </c>
      <c r="G263">
        <v>6.3650184072437499</v>
      </c>
      <c r="H263">
        <v>6.1054069732839702</v>
      </c>
      <c r="I263">
        <v>2.7991920893455799</v>
      </c>
      <c r="J263">
        <v>-3.79481904851494</v>
      </c>
      <c r="K263">
        <v>1862.60792121499</v>
      </c>
      <c r="L263">
        <v>1690.1641780221</v>
      </c>
      <c r="M263">
        <v>54.3270353291107</v>
      </c>
      <c r="N263">
        <v>0.78074853677721501</v>
      </c>
      <c r="O263">
        <v>7.6466221232368303</v>
      </c>
      <c r="P263">
        <v>51.536823496323599</v>
      </c>
      <c r="Q263">
        <v>9.0872297802184004E-2</v>
      </c>
    </row>
    <row r="264" spans="1:17" x14ac:dyDescent="0.3">
      <c r="A264" t="s">
        <v>627</v>
      </c>
      <c r="B264" t="s">
        <v>628</v>
      </c>
      <c r="C264" t="s">
        <v>10622</v>
      </c>
      <c r="D264" t="s">
        <v>263</v>
      </c>
      <c r="E264">
        <v>30048.367973759901</v>
      </c>
      <c r="F264">
        <v>1568.1</v>
      </c>
      <c r="G264">
        <v>9.6709532626566492</v>
      </c>
      <c r="H264">
        <v>-7.4116441868027003</v>
      </c>
      <c r="I264">
        <v>32.050956344996003</v>
      </c>
      <c r="J264">
        <v>-1.53704183251854</v>
      </c>
      <c r="K264">
        <v>1618.43955392627</v>
      </c>
      <c r="L264">
        <v>1419.37170156503</v>
      </c>
      <c r="M264">
        <v>47.1041228071457</v>
      </c>
      <c r="N264">
        <v>0.82264019976778702</v>
      </c>
      <c r="O264">
        <v>17.4127925514954</v>
      </c>
      <c r="P264">
        <v>52.895865834633298</v>
      </c>
      <c r="Q264">
        <v>6.9584969180911005E-2</v>
      </c>
    </row>
    <row r="265" spans="1:17" x14ac:dyDescent="0.3">
      <c r="A265" t="s">
        <v>629</v>
      </c>
      <c r="B265" t="s">
        <v>630</v>
      </c>
      <c r="C265" t="s">
        <v>10621</v>
      </c>
      <c r="D265" t="s">
        <v>335</v>
      </c>
      <c r="E265">
        <v>29744.265819224998</v>
      </c>
      <c r="F265">
        <v>459.6</v>
      </c>
      <c r="G265">
        <v>21.121182552525699</v>
      </c>
      <c r="H265">
        <v>4.7244884260403897</v>
      </c>
      <c r="I265">
        <v>44.947564199346601</v>
      </c>
      <c r="J265">
        <v>5.87799919877616</v>
      </c>
      <c r="K265">
        <v>426.00135535977898</v>
      </c>
      <c r="L265">
        <v>362.13933125369601</v>
      </c>
      <c r="M265">
        <v>66.592899498232697</v>
      </c>
      <c r="N265">
        <v>0.91528516479920297</v>
      </c>
      <c r="O265">
        <v>4.2972149695387198</v>
      </c>
      <c r="P265">
        <v>75.923444976076496</v>
      </c>
      <c r="Q265">
        <v>-4.2627136031033998E-2</v>
      </c>
    </row>
    <row r="266" spans="1:17" x14ac:dyDescent="0.3">
      <c r="A266" t="s">
        <v>631</v>
      </c>
      <c r="B266" t="s">
        <v>632</v>
      </c>
      <c r="C266" t="s">
        <v>10616</v>
      </c>
      <c r="D266" t="s">
        <v>198</v>
      </c>
      <c r="E266">
        <v>29601.00126624</v>
      </c>
      <c r="F266">
        <v>15459.2</v>
      </c>
      <c r="G266">
        <v>-12.0202073619343</v>
      </c>
      <c r="H266">
        <v>-1.68620298795894</v>
      </c>
      <c r="I266">
        <v>-3.85590048276672</v>
      </c>
      <c r="J266">
        <v>-2.31437751557681</v>
      </c>
      <c r="K266">
        <v>15650.5884719731</v>
      </c>
      <c r="L266">
        <v>15011.6065786453</v>
      </c>
      <c r="M266">
        <v>46.342735071753602</v>
      </c>
      <c r="N266">
        <v>0.217702153241917</v>
      </c>
      <c r="O266">
        <v>18.0526806044297</v>
      </c>
      <c r="P266">
        <v>21.725984251968399</v>
      </c>
      <c r="Q266">
        <v>7.8021821605122998E-2</v>
      </c>
    </row>
    <row r="267" spans="1:17" x14ac:dyDescent="0.3">
      <c r="A267" t="s">
        <v>633</v>
      </c>
      <c r="B267" t="s">
        <v>634</v>
      </c>
      <c r="C267" t="s">
        <v>10624</v>
      </c>
      <c r="D267" t="s">
        <v>166</v>
      </c>
      <c r="E267">
        <v>29527.9486106</v>
      </c>
      <c r="F267">
        <v>6703.75</v>
      </c>
      <c r="G267">
        <v>140.909515129976</v>
      </c>
      <c r="H267">
        <v>19.224723755599701</v>
      </c>
      <c r="I267">
        <v>93.755212275793596</v>
      </c>
      <c r="J267">
        <v>1.2865461712952999</v>
      </c>
      <c r="K267">
        <v>5875.1480451157604</v>
      </c>
      <c r="L267">
        <v>4373.1123118544301</v>
      </c>
      <c r="M267">
        <v>58.889479462329</v>
      </c>
      <c r="N267">
        <v>0.77875099570204398</v>
      </c>
      <c r="O267">
        <v>18.588849524519802</v>
      </c>
      <c r="P267">
        <v>175.87448559670699</v>
      </c>
      <c r="Q267">
        <v>6.4499335971575006E-2</v>
      </c>
    </row>
    <row r="268" spans="1:17" x14ac:dyDescent="0.3">
      <c r="A268" t="s">
        <v>635</v>
      </c>
      <c r="B268" t="s">
        <v>636</v>
      </c>
      <c r="C268" t="s">
        <v>10611</v>
      </c>
      <c r="D268" t="s">
        <v>198</v>
      </c>
      <c r="E268">
        <v>29460.26770258</v>
      </c>
      <c r="F268">
        <v>13487.2</v>
      </c>
      <c r="G268">
        <v>150.135373634198</v>
      </c>
      <c r="H268">
        <v>2.7765867148513999</v>
      </c>
      <c r="I268">
        <v>33.773894420592498</v>
      </c>
      <c r="J268">
        <v>-2.5230042230948002</v>
      </c>
      <c r="K268">
        <v>12908.7954412252</v>
      </c>
      <c r="L268">
        <v>10016.957265605201</v>
      </c>
      <c r="M268">
        <v>44.185261600992398</v>
      </c>
      <c r="N268">
        <v>0.83387295966193997</v>
      </c>
      <c r="O268">
        <v>8.2937896672400306</v>
      </c>
      <c r="P268">
        <v>196.80679097462701</v>
      </c>
      <c r="Q268">
        <v>0.194234307637878</v>
      </c>
    </row>
    <row r="269" spans="1:17" hidden="1" x14ac:dyDescent="0.3">
      <c r="A269" t="s">
        <v>637</v>
      </c>
      <c r="B269" t="s">
        <v>638</v>
      </c>
      <c r="C269" t="s">
        <v>10625</v>
      </c>
      <c r="D269" t="s">
        <v>119</v>
      </c>
      <c r="E269">
        <v>29173.430869889999</v>
      </c>
      <c r="F269">
        <v>1321.5</v>
      </c>
      <c r="G269">
        <v>-14.3966400016631</v>
      </c>
      <c r="H269">
        <v>6.7097833521226704</v>
      </c>
      <c r="I269">
        <v>10.073244611866</v>
      </c>
      <c r="J269">
        <v>9.2352917592445793E-2</v>
      </c>
      <c r="K269">
        <v>1193.30696715267</v>
      </c>
      <c r="L269">
        <v>1110.77629175887</v>
      </c>
      <c r="M269">
        <v>65.685907647997297</v>
      </c>
      <c r="N269">
        <v>1.9849292720615701</v>
      </c>
      <c r="O269">
        <v>5.9402194475974097</v>
      </c>
      <c r="P269">
        <v>37.663419969789999</v>
      </c>
      <c r="Q269">
        <v>-1.4337492720680001E-3</v>
      </c>
    </row>
    <row r="270" spans="1:17" x14ac:dyDescent="0.3">
      <c r="A270" t="s">
        <v>639</v>
      </c>
      <c r="B270" t="s">
        <v>640</v>
      </c>
      <c r="C270" t="s">
        <v>10613</v>
      </c>
      <c r="D270" t="s">
        <v>43</v>
      </c>
      <c r="E270">
        <v>29156.609405200001</v>
      </c>
      <c r="F270">
        <v>5402.35</v>
      </c>
      <c r="G270">
        <v>120.55359675422299</v>
      </c>
      <c r="H270">
        <v>30.7959470380368</v>
      </c>
      <c r="I270">
        <v>84.797091537679293</v>
      </c>
      <c r="J270">
        <v>27.4474609250654</v>
      </c>
      <c r="K270">
        <v>4394.2114065128499</v>
      </c>
      <c r="L270">
        <v>3412.4746375352101</v>
      </c>
      <c r="M270">
        <v>78.233690503287406</v>
      </c>
      <c r="N270">
        <v>2.0925611094660499</v>
      </c>
      <c r="O270">
        <v>10.877673605005199</v>
      </c>
      <c r="P270">
        <v>171.188695346619</v>
      </c>
      <c r="Q270">
        <v>0.171662300977316</v>
      </c>
    </row>
    <row r="271" spans="1:17" x14ac:dyDescent="0.3">
      <c r="A271" t="s">
        <v>641</v>
      </c>
      <c r="B271" t="s">
        <v>642</v>
      </c>
      <c r="C271" t="s">
        <v>10622</v>
      </c>
      <c r="D271" t="s">
        <v>163</v>
      </c>
      <c r="E271">
        <v>29112.415868736</v>
      </c>
      <c r="F271">
        <v>218.68</v>
      </c>
      <c r="G271">
        <v>301.64559710882702</v>
      </c>
      <c r="H271">
        <v>44.287900781909002</v>
      </c>
      <c r="I271">
        <v>31.2812153436739</v>
      </c>
      <c r="J271">
        <v>3.8050811575683499</v>
      </c>
      <c r="K271">
        <v>176.20926606198501</v>
      </c>
      <c r="L271">
        <v>134.92245441532501</v>
      </c>
      <c r="M271">
        <v>77.231593149919604</v>
      </c>
      <c r="N271">
        <v>1.7238200815201601</v>
      </c>
      <c r="O271">
        <v>8.3546734955185507</v>
      </c>
      <c r="P271">
        <v>364.78214665249698</v>
      </c>
      <c r="Q271">
        <v>0.192570961069123</v>
      </c>
    </row>
    <row r="272" spans="1:17" x14ac:dyDescent="0.3">
      <c r="A272" t="s">
        <v>643</v>
      </c>
      <c r="B272" t="s">
        <v>644</v>
      </c>
      <c r="C272" t="s">
        <v>10612</v>
      </c>
      <c r="D272" t="s">
        <v>645</v>
      </c>
      <c r="E272">
        <v>29100.4609173299</v>
      </c>
      <c r="F272">
        <v>299.95</v>
      </c>
      <c r="G272">
        <v>126.09997307552599</v>
      </c>
      <c r="H272">
        <v>-1.7512001967683599</v>
      </c>
      <c r="I272">
        <v>-16.4239183776121</v>
      </c>
      <c r="J272">
        <v>5.1140674894379901</v>
      </c>
      <c r="K272">
        <v>297.85477833542598</v>
      </c>
      <c r="L272">
        <v>276.79804326466598</v>
      </c>
      <c r="M272">
        <v>65.449284209336696</v>
      </c>
      <c r="N272">
        <v>0.37958300713039</v>
      </c>
      <c r="O272">
        <v>28.121353558926401</v>
      </c>
      <c r="P272">
        <v>160.147441457068</v>
      </c>
      <c r="Q272">
        <v>8.4427698702317006E-2</v>
      </c>
    </row>
    <row r="273" spans="1:17" x14ac:dyDescent="0.3">
      <c r="A273" t="s">
        <v>646</v>
      </c>
      <c r="B273" t="s">
        <v>647</v>
      </c>
      <c r="C273" t="s">
        <v>10615</v>
      </c>
      <c r="D273" t="s">
        <v>281</v>
      </c>
      <c r="E273">
        <v>28860.787143540001</v>
      </c>
      <c r="F273">
        <v>1075.3499999999999</v>
      </c>
      <c r="G273">
        <v>24.134998265153499</v>
      </c>
      <c r="H273">
        <v>-11.5928888641822</v>
      </c>
      <c r="I273">
        <v>-39.437747184180502</v>
      </c>
      <c r="J273">
        <v>-0.97198376846066603</v>
      </c>
      <c r="K273">
        <v>1190.63815609326</v>
      </c>
      <c r="L273">
        <v>1139.17265057444</v>
      </c>
      <c r="M273">
        <v>32.669531124322702</v>
      </c>
      <c r="N273">
        <v>0.84690534965751796</v>
      </c>
      <c r="O273">
        <v>40.782070953643</v>
      </c>
      <c r="P273">
        <v>61.246063877642797</v>
      </c>
    </row>
    <row r="274" spans="1:17" x14ac:dyDescent="0.3">
      <c r="A274" t="s">
        <v>648</v>
      </c>
      <c r="B274" t="s">
        <v>649</v>
      </c>
      <c r="C274" t="s">
        <v>10619</v>
      </c>
      <c r="D274" t="s">
        <v>622</v>
      </c>
      <c r="E274">
        <v>28419.137019000002</v>
      </c>
      <c r="F274">
        <v>1174.25</v>
      </c>
      <c r="G274">
        <v>-32.7260766289549</v>
      </c>
      <c r="H274">
        <v>9.5947351188686198</v>
      </c>
      <c r="I274">
        <v>7.4369363999026499</v>
      </c>
      <c r="J274">
        <v>4.0383590238120002</v>
      </c>
      <c r="K274">
        <v>1099.8123758777699</v>
      </c>
      <c r="L274">
        <v>1100.4544271042</v>
      </c>
      <c r="M274">
        <v>78.670582602795804</v>
      </c>
      <c r="N274">
        <v>0.61514365835165297</v>
      </c>
      <c r="O274">
        <v>26.710666382797498</v>
      </c>
      <c r="P274">
        <v>32.526381129732997</v>
      </c>
      <c r="Q274">
        <v>3.5186181001890002E-3</v>
      </c>
    </row>
    <row r="275" spans="1:17" x14ac:dyDescent="0.3">
      <c r="A275" t="s">
        <v>650</v>
      </c>
      <c r="B275" t="s">
        <v>651</v>
      </c>
      <c r="C275" t="s">
        <v>10609</v>
      </c>
      <c r="D275" t="s">
        <v>417</v>
      </c>
      <c r="E275">
        <v>28397.654999999999</v>
      </c>
      <c r="F275">
        <v>797.7</v>
      </c>
      <c r="G275">
        <v>83.199560999595207</v>
      </c>
      <c r="H275">
        <v>-5.8974873435672404</v>
      </c>
      <c r="I275">
        <v>67.970818593097306</v>
      </c>
      <c r="J275">
        <v>6.1448556195005599</v>
      </c>
      <c r="K275">
        <v>785.29013650463799</v>
      </c>
      <c r="L275">
        <v>606.14692553498196</v>
      </c>
      <c r="M275">
        <v>61.874018629850603</v>
      </c>
      <c r="N275">
        <v>0.49801460640950501</v>
      </c>
      <c r="O275">
        <v>21.599598846684199</v>
      </c>
      <c r="P275">
        <v>184.892857142857</v>
      </c>
      <c r="Q275">
        <v>0.10498570290500001</v>
      </c>
    </row>
    <row r="276" spans="1:17" x14ac:dyDescent="0.3">
      <c r="A276" t="s">
        <v>652</v>
      </c>
      <c r="B276" t="s">
        <v>653</v>
      </c>
      <c r="C276" t="s">
        <v>10616</v>
      </c>
      <c r="D276" t="s">
        <v>484</v>
      </c>
      <c r="E276">
        <v>28336.901981300001</v>
      </c>
      <c r="F276">
        <v>1527.35</v>
      </c>
      <c r="G276">
        <v>116.320790664169</v>
      </c>
      <c r="H276">
        <v>-0.755602418559565</v>
      </c>
      <c r="I276">
        <v>66.864475319616901</v>
      </c>
      <c r="J276">
        <v>-2.4715888119272802</v>
      </c>
      <c r="K276">
        <v>1504.9862791686401</v>
      </c>
      <c r="L276">
        <v>1148.4376946544801</v>
      </c>
      <c r="M276">
        <v>47.617560046831798</v>
      </c>
      <c r="N276">
        <v>0.26667813461529599</v>
      </c>
      <c r="O276">
        <v>16.276557436082101</v>
      </c>
      <c r="P276">
        <v>154.98330550918101</v>
      </c>
      <c r="Q276">
        <v>9.2743651096169E-2</v>
      </c>
    </row>
    <row r="277" spans="1:17" x14ac:dyDescent="0.3">
      <c r="A277" t="s">
        <v>654</v>
      </c>
      <c r="B277" t="s">
        <v>655</v>
      </c>
      <c r="C277" t="s">
        <v>10624</v>
      </c>
      <c r="D277" t="s">
        <v>378</v>
      </c>
      <c r="E277">
        <v>28310.3720135599</v>
      </c>
      <c r="F277">
        <v>6266.95</v>
      </c>
      <c r="G277">
        <v>6.0115645339420496</v>
      </c>
      <c r="H277">
        <v>-7.9837708080526504</v>
      </c>
      <c r="I277">
        <v>-6.0217957132420796</v>
      </c>
      <c r="J277">
        <v>-1.47583349662077</v>
      </c>
      <c r="K277">
        <v>6378.4946014295601</v>
      </c>
      <c r="L277">
        <v>5805.1777341025399</v>
      </c>
      <c r="M277">
        <v>40.072609212460598</v>
      </c>
      <c r="N277">
        <v>1.46586329662198</v>
      </c>
      <c r="O277">
        <v>14.838158913027801</v>
      </c>
      <c r="P277">
        <v>34.5416487762988</v>
      </c>
      <c r="Q277">
        <v>-2.5671828420370999E-2</v>
      </c>
    </row>
    <row r="278" spans="1:17" x14ac:dyDescent="0.3">
      <c r="A278" t="s">
        <v>656</v>
      </c>
      <c r="B278" t="s">
        <v>657</v>
      </c>
      <c r="C278" t="s">
        <v>10616</v>
      </c>
      <c r="D278" t="s">
        <v>198</v>
      </c>
      <c r="E278">
        <v>28186.619551799999</v>
      </c>
      <c r="F278">
        <v>1342.8</v>
      </c>
      <c r="G278">
        <v>-20.403869003295199</v>
      </c>
      <c r="H278">
        <v>-5.5434749831532404</v>
      </c>
      <c r="I278">
        <v>10.3761793511056</v>
      </c>
      <c r="J278">
        <v>-3.7273459067877002</v>
      </c>
      <c r="K278">
        <v>1340.46661548826</v>
      </c>
      <c r="L278">
        <v>1238.7743084723299</v>
      </c>
      <c r="M278">
        <v>39.8045791413508</v>
      </c>
      <c r="N278">
        <v>0.362635521666691</v>
      </c>
      <c r="O278">
        <v>12.149985105749099</v>
      </c>
      <c r="P278">
        <v>33.871691341408699</v>
      </c>
      <c r="Q278">
        <v>5.0618591613078003E-2</v>
      </c>
    </row>
    <row r="279" spans="1:17" x14ac:dyDescent="0.3">
      <c r="A279" t="s">
        <v>658</v>
      </c>
      <c r="B279" t="s">
        <v>659</v>
      </c>
      <c r="C279" t="s">
        <v>10622</v>
      </c>
      <c r="D279" t="s">
        <v>263</v>
      </c>
      <c r="E279">
        <v>27870.0453216799</v>
      </c>
      <c r="F279">
        <v>3775.6</v>
      </c>
      <c r="G279">
        <v>-10.941230094578</v>
      </c>
      <c r="H279">
        <v>-6.7645679233471299</v>
      </c>
      <c r="I279">
        <v>21.959027530381</v>
      </c>
      <c r="J279">
        <v>-0.841822920154631</v>
      </c>
      <c r="K279">
        <v>3959.70368776653</v>
      </c>
      <c r="L279">
        <v>3580.1001758808202</v>
      </c>
      <c r="M279">
        <v>35.7384854343114</v>
      </c>
      <c r="N279">
        <v>0.79108999972702798</v>
      </c>
      <c r="O279">
        <v>27.606208284775899</v>
      </c>
      <c r="P279">
        <v>49.558328381857699</v>
      </c>
      <c r="Q279">
        <v>7.8967229573620998E-2</v>
      </c>
    </row>
    <row r="280" spans="1:17" hidden="1" x14ac:dyDescent="0.3">
      <c r="A280" t="s">
        <v>660</v>
      </c>
      <c r="B280" t="s">
        <v>661</v>
      </c>
      <c r="C280" t="s">
        <v>10622</v>
      </c>
      <c r="D280" t="s">
        <v>662</v>
      </c>
      <c r="E280">
        <v>27796.787908599999</v>
      </c>
      <c r="F280">
        <v>1264.0999999999999</v>
      </c>
      <c r="G280">
        <v>163.46828603960199</v>
      </c>
      <c r="H280">
        <v>5.4390129452314504</v>
      </c>
      <c r="I280">
        <v>96.983077947381204</v>
      </c>
      <c r="J280">
        <v>6.6521091007868698</v>
      </c>
      <c r="K280">
        <v>1129.2693044949201</v>
      </c>
      <c r="M280">
        <v>67.035987098001897</v>
      </c>
      <c r="N280">
        <v>1.2838845784834301</v>
      </c>
      <c r="O280">
        <v>14.702159639269</v>
      </c>
      <c r="P280">
        <v>243.50543478260801</v>
      </c>
    </row>
    <row r="281" spans="1:17" x14ac:dyDescent="0.3">
      <c r="A281" t="s">
        <v>663</v>
      </c>
      <c r="B281" t="s">
        <v>664</v>
      </c>
      <c r="C281" t="s">
        <v>10615</v>
      </c>
      <c r="D281" t="s">
        <v>51</v>
      </c>
      <c r="E281">
        <v>27786.20968245</v>
      </c>
      <c r="F281">
        <v>1558.15</v>
      </c>
      <c r="G281">
        <v>47.4377130337907</v>
      </c>
      <c r="H281">
        <v>24.413448502341002</v>
      </c>
      <c r="I281">
        <v>39.863196612793203</v>
      </c>
      <c r="J281">
        <v>4.7812612505563701</v>
      </c>
      <c r="K281">
        <v>1311.07461478711</v>
      </c>
      <c r="L281">
        <v>1062.2155537758799</v>
      </c>
      <c r="M281">
        <v>78.557462379633094</v>
      </c>
      <c r="N281">
        <v>1.35968754724318</v>
      </c>
      <c r="O281">
        <v>1.4023040143760199</v>
      </c>
      <c r="P281">
        <v>115.15465341066</v>
      </c>
      <c r="Q281">
        <v>3.8048270142948003E-2</v>
      </c>
    </row>
    <row r="282" spans="1:17" x14ac:dyDescent="0.3">
      <c r="A282" t="s">
        <v>665</v>
      </c>
      <c r="B282" t="s">
        <v>666</v>
      </c>
      <c r="C282" t="s">
        <v>10624</v>
      </c>
      <c r="D282" t="s">
        <v>166</v>
      </c>
      <c r="E282">
        <v>27652.520195509998</v>
      </c>
      <c r="F282">
        <v>1072.3</v>
      </c>
      <c r="G282">
        <v>-20.931143989848501</v>
      </c>
      <c r="H282">
        <v>8.5659292793912795E-2</v>
      </c>
      <c r="I282">
        <v>-1.9415128829708199</v>
      </c>
      <c r="J282">
        <v>4.6297918243946503</v>
      </c>
      <c r="K282">
        <v>1068.94950652427</v>
      </c>
      <c r="L282">
        <v>1058.6704956211299</v>
      </c>
      <c r="M282">
        <v>65.132015066386202</v>
      </c>
      <c r="N282">
        <v>0.446165942892915</v>
      </c>
      <c r="O282">
        <v>25.804345798750301</v>
      </c>
      <c r="P282">
        <v>14.930332261521899</v>
      </c>
      <c r="Q282">
        <v>1.0715944849057E-2</v>
      </c>
    </row>
    <row r="283" spans="1:17" x14ac:dyDescent="0.3">
      <c r="A283" t="s">
        <v>667</v>
      </c>
      <c r="B283" t="s">
        <v>668</v>
      </c>
      <c r="C283" t="s">
        <v>10615</v>
      </c>
      <c r="D283" t="s">
        <v>281</v>
      </c>
      <c r="E283">
        <v>27519.586187500001</v>
      </c>
      <c r="F283">
        <v>3303.95</v>
      </c>
      <c r="G283">
        <v>20.126538911897601</v>
      </c>
      <c r="H283">
        <v>6.4964734167906997</v>
      </c>
      <c r="I283">
        <v>23.213217019742899</v>
      </c>
      <c r="J283">
        <v>0.78697026615658705</v>
      </c>
      <c r="K283">
        <v>3025.1243544581898</v>
      </c>
      <c r="L283">
        <v>2652.8078641766401</v>
      </c>
      <c r="M283">
        <v>64.6298343211201</v>
      </c>
      <c r="N283">
        <v>0.81944656213556799</v>
      </c>
      <c r="O283">
        <v>2.45312429062183</v>
      </c>
      <c r="P283">
        <v>69.982507588619598</v>
      </c>
      <c r="Q283">
        <v>-4.7849849519387998E-2</v>
      </c>
    </row>
    <row r="284" spans="1:17" x14ac:dyDescent="0.3">
      <c r="A284" t="s">
        <v>669</v>
      </c>
      <c r="B284" t="s">
        <v>670</v>
      </c>
      <c r="C284" t="s">
        <v>10622</v>
      </c>
      <c r="D284" t="s">
        <v>263</v>
      </c>
      <c r="E284">
        <v>27337.875199999999</v>
      </c>
      <c r="F284">
        <v>2473.4499999999998</v>
      </c>
      <c r="G284">
        <v>-18.870022574344802</v>
      </c>
      <c r="H284">
        <v>-4.4641920021596997</v>
      </c>
      <c r="I284">
        <v>3.6194584359574198</v>
      </c>
      <c r="J284">
        <v>0.79979270300453498</v>
      </c>
      <c r="K284">
        <v>2527.7471889898902</v>
      </c>
      <c r="L284">
        <v>2351.2950361592598</v>
      </c>
      <c r="M284">
        <v>49.690245999539698</v>
      </c>
      <c r="N284">
        <v>0.49021454221577698</v>
      </c>
      <c r="O284">
        <v>19.670905011219102</v>
      </c>
      <c r="P284">
        <v>31.903263651877101</v>
      </c>
      <c r="Q284">
        <v>6.7401610532602005E-2</v>
      </c>
    </row>
    <row r="285" spans="1:17" x14ac:dyDescent="0.3">
      <c r="A285" t="s">
        <v>671</v>
      </c>
      <c r="B285" t="s">
        <v>672</v>
      </c>
      <c r="C285" t="s">
        <v>10613</v>
      </c>
      <c r="D285" t="s">
        <v>186</v>
      </c>
      <c r="E285">
        <v>27170.531491109999</v>
      </c>
      <c r="F285">
        <v>8456.25</v>
      </c>
      <c r="G285">
        <v>26.022295654068799</v>
      </c>
      <c r="H285">
        <v>6.8867313739725198</v>
      </c>
      <c r="I285">
        <v>18.202143111584501</v>
      </c>
      <c r="J285">
        <v>6.1656284796360401</v>
      </c>
      <c r="K285">
        <v>7691.7568216945401</v>
      </c>
      <c r="L285">
        <v>6917.7896684041998</v>
      </c>
      <c r="M285">
        <v>74.118110483071703</v>
      </c>
      <c r="N285">
        <v>0.71949208397411402</v>
      </c>
      <c r="O285">
        <v>1.00162601626017</v>
      </c>
      <c r="P285">
        <v>55.9891533927929</v>
      </c>
      <c r="Q285">
        <v>7.2735123949469998E-3</v>
      </c>
    </row>
    <row r="286" spans="1:17" hidden="1" x14ac:dyDescent="0.3">
      <c r="A286" t="s">
        <v>673</v>
      </c>
      <c r="B286" t="s">
        <v>674</v>
      </c>
      <c r="C286" t="s">
        <v>10625</v>
      </c>
      <c r="D286" t="s">
        <v>51</v>
      </c>
      <c r="E286">
        <v>27089.290765139998</v>
      </c>
      <c r="F286">
        <v>5855.3</v>
      </c>
      <c r="G286">
        <v>22.567367789262399</v>
      </c>
      <c r="H286">
        <v>17.4989266680452</v>
      </c>
      <c r="I286">
        <v>19.5709706188239</v>
      </c>
      <c r="J286">
        <v>1.43391305083252</v>
      </c>
      <c r="K286">
        <v>5316.44784722445</v>
      </c>
      <c r="L286">
        <v>4660.5539613973197</v>
      </c>
      <c r="M286">
        <v>70.563211184030195</v>
      </c>
      <c r="N286">
        <v>0.89003797621469605</v>
      </c>
      <c r="O286">
        <v>3.9904018581455998</v>
      </c>
      <c r="P286">
        <v>54.0827872950711</v>
      </c>
      <c r="Q286">
        <v>-6.7276209599810996E-2</v>
      </c>
    </row>
    <row r="287" spans="1:17" x14ac:dyDescent="0.3">
      <c r="A287" t="s">
        <v>675</v>
      </c>
      <c r="B287" t="s">
        <v>676</v>
      </c>
      <c r="C287" t="s">
        <v>10624</v>
      </c>
      <c r="D287" t="s">
        <v>303</v>
      </c>
      <c r="E287">
        <v>27066.177534599999</v>
      </c>
      <c r="F287">
        <v>532.45000000000005</v>
      </c>
      <c r="G287">
        <v>3.41591606077816</v>
      </c>
      <c r="H287">
        <v>3.54930674248995</v>
      </c>
      <c r="I287">
        <v>26.6544898008422</v>
      </c>
      <c r="J287">
        <v>-0.14322284452769399</v>
      </c>
      <c r="K287">
        <v>502.21231438760498</v>
      </c>
      <c r="L287">
        <v>446.72265799979601</v>
      </c>
      <c r="M287">
        <v>65.016156001231707</v>
      </c>
      <c r="N287">
        <v>0.61800594977980405</v>
      </c>
      <c r="O287">
        <v>6.55460606629729</v>
      </c>
      <c r="P287">
        <v>58.4201130615888</v>
      </c>
      <c r="Q287">
        <v>5.0368311739119997E-3</v>
      </c>
    </row>
    <row r="288" spans="1:17" x14ac:dyDescent="0.3">
      <c r="A288" t="s">
        <v>677</v>
      </c>
      <c r="B288" t="s">
        <v>678</v>
      </c>
      <c r="C288" t="s">
        <v>10615</v>
      </c>
      <c r="D288" t="s">
        <v>51</v>
      </c>
      <c r="E288">
        <v>26939.336468699999</v>
      </c>
      <c r="F288">
        <v>1071.1500000000001</v>
      </c>
      <c r="G288">
        <v>77.831570538672906</v>
      </c>
      <c r="H288">
        <v>21.818574612407701</v>
      </c>
      <c r="I288">
        <v>49.420072856169199</v>
      </c>
      <c r="J288">
        <v>4.4330706243329896</v>
      </c>
      <c r="K288">
        <v>891.87319875058199</v>
      </c>
      <c r="L288">
        <v>726.44047551405504</v>
      </c>
      <c r="M288">
        <v>70.402589777315299</v>
      </c>
      <c r="N288">
        <v>0.70149543934109304</v>
      </c>
      <c r="O288">
        <v>0.82621481585212198</v>
      </c>
      <c r="P288">
        <v>115.54482342287901</v>
      </c>
      <c r="Q288">
        <v>6.5477799946645002E-2</v>
      </c>
    </row>
    <row r="289" spans="1:17" x14ac:dyDescent="0.3">
      <c r="A289" t="s">
        <v>679</v>
      </c>
      <c r="B289" t="s">
        <v>680</v>
      </c>
      <c r="C289" t="s">
        <v>10609</v>
      </c>
      <c r="D289" t="s">
        <v>303</v>
      </c>
      <c r="E289">
        <v>26790.37977064</v>
      </c>
      <c r="F289">
        <v>266.3</v>
      </c>
      <c r="G289">
        <v>56.881252207059603</v>
      </c>
      <c r="H289">
        <v>6.0702020078872403</v>
      </c>
      <c r="I289">
        <v>18.5954673868501</v>
      </c>
      <c r="J289">
        <v>7.3210737917376001</v>
      </c>
      <c r="K289">
        <v>243.84340151270499</v>
      </c>
      <c r="L289">
        <v>203.92666572252801</v>
      </c>
      <c r="M289">
        <v>68.176457185379405</v>
      </c>
      <c r="N289">
        <v>0.68328036228687306</v>
      </c>
      <c r="O289">
        <v>5.0694705219677099</v>
      </c>
      <c r="P289">
        <v>101.132930513595</v>
      </c>
      <c r="Q289">
        <v>6.8659658377382998E-2</v>
      </c>
    </row>
    <row r="290" spans="1:17" x14ac:dyDescent="0.3">
      <c r="A290" t="s">
        <v>681</v>
      </c>
      <c r="B290" t="s">
        <v>682</v>
      </c>
      <c r="C290" t="s">
        <v>10623</v>
      </c>
      <c r="D290" t="s">
        <v>139</v>
      </c>
      <c r="E290">
        <v>26604.30165456</v>
      </c>
      <c r="F290">
        <v>1130.8499999999999</v>
      </c>
      <c r="G290">
        <v>61.995545019465602</v>
      </c>
      <c r="H290">
        <v>-9.7194391667235305</v>
      </c>
      <c r="I290">
        <v>0.93852220160642597</v>
      </c>
      <c r="J290">
        <v>1.0670129832520201</v>
      </c>
      <c r="K290">
        <v>1208.41234982372</v>
      </c>
      <c r="L290">
        <v>1048.95008775007</v>
      </c>
      <c r="M290">
        <v>44.173303516649902</v>
      </c>
      <c r="N290">
        <v>0.90985004181034601</v>
      </c>
      <c r="O290">
        <v>28.496263872308401</v>
      </c>
      <c r="P290">
        <v>100.150442477876</v>
      </c>
      <c r="Q290">
        <v>0.166841004206429</v>
      </c>
    </row>
    <row r="291" spans="1:17" x14ac:dyDescent="0.3">
      <c r="A291" t="s">
        <v>683</v>
      </c>
      <c r="B291" t="s">
        <v>684</v>
      </c>
      <c r="C291" t="s">
        <v>10622</v>
      </c>
      <c r="D291" t="s">
        <v>263</v>
      </c>
      <c r="E291">
        <v>26144.030783474998</v>
      </c>
      <c r="F291">
        <v>5258.7</v>
      </c>
      <c r="G291">
        <v>-24.4893415947416</v>
      </c>
      <c r="H291">
        <v>-8.1105239424697597</v>
      </c>
      <c r="I291">
        <v>4.2584842512858199</v>
      </c>
      <c r="J291">
        <v>1.29269797949832</v>
      </c>
      <c r="K291">
        <v>5590.7750340587099</v>
      </c>
      <c r="L291">
        <v>5253.7231139345704</v>
      </c>
      <c r="M291">
        <v>46.225185659960502</v>
      </c>
      <c r="N291">
        <v>1.2479006706743601</v>
      </c>
      <c r="O291">
        <v>39.7683838210964</v>
      </c>
      <c r="P291">
        <v>30.6671636228102</v>
      </c>
      <c r="Q291">
        <v>5.1601000855272999E-2</v>
      </c>
    </row>
    <row r="292" spans="1:17" x14ac:dyDescent="0.3">
      <c r="A292" t="s">
        <v>685</v>
      </c>
      <c r="B292" t="s">
        <v>686</v>
      </c>
      <c r="C292" t="s">
        <v>10621</v>
      </c>
      <c r="D292" t="s">
        <v>335</v>
      </c>
      <c r="E292">
        <v>26129.887747649998</v>
      </c>
      <c r="F292">
        <v>2042.95</v>
      </c>
      <c r="G292">
        <v>-2.1263802543473398</v>
      </c>
      <c r="H292">
        <v>-1.32794453307885</v>
      </c>
      <c r="I292">
        <v>48.146972623564203</v>
      </c>
      <c r="J292">
        <v>-1.1879187597046399</v>
      </c>
      <c r="K292">
        <v>1962.83928260937</v>
      </c>
      <c r="L292">
        <v>1663.3814539028899</v>
      </c>
      <c r="M292">
        <v>45.052637648699303</v>
      </c>
      <c r="N292">
        <v>0.37529216549723299</v>
      </c>
      <c r="O292">
        <v>7.6874128099072303</v>
      </c>
      <c r="P292">
        <v>72.240957760728406</v>
      </c>
      <c r="Q292">
        <v>-4.9690052442326001E-2</v>
      </c>
    </row>
    <row r="293" spans="1:17" x14ac:dyDescent="0.3">
      <c r="A293" t="s">
        <v>687</v>
      </c>
      <c r="B293" t="s">
        <v>688</v>
      </c>
      <c r="C293" t="s">
        <v>10628</v>
      </c>
      <c r="D293" t="s">
        <v>689</v>
      </c>
      <c r="E293">
        <v>25792.352712</v>
      </c>
      <c r="F293">
        <v>2350.35</v>
      </c>
      <c r="G293">
        <v>104.15940201516899</v>
      </c>
      <c r="H293">
        <v>4.7176381950585196</v>
      </c>
      <c r="I293">
        <v>52.286883965583201</v>
      </c>
      <c r="J293">
        <v>7.9768645957524997</v>
      </c>
      <c r="K293">
        <v>2194.60453487931</v>
      </c>
      <c r="L293">
        <v>1798.3600929876</v>
      </c>
      <c r="M293">
        <v>71.303333002446806</v>
      </c>
      <c r="N293">
        <v>1.2970016997509699</v>
      </c>
      <c r="O293">
        <v>3.9419660901567699</v>
      </c>
      <c r="P293">
        <v>139.83163265306101</v>
      </c>
      <c r="Q293">
        <v>0.13233522959670899</v>
      </c>
    </row>
    <row r="294" spans="1:17" x14ac:dyDescent="0.3">
      <c r="A294" t="s">
        <v>690</v>
      </c>
      <c r="B294" t="s">
        <v>691</v>
      </c>
      <c r="C294" t="s">
        <v>10615</v>
      </c>
      <c r="D294" t="s">
        <v>281</v>
      </c>
      <c r="E294">
        <v>25772.353562324999</v>
      </c>
      <c r="F294">
        <v>1264.4000000000001</v>
      </c>
      <c r="G294">
        <v>-1.04122811289699</v>
      </c>
      <c r="H294">
        <v>-0.330380164606142</v>
      </c>
      <c r="I294">
        <v>-20.350752340063899</v>
      </c>
      <c r="J294">
        <v>5.9443352002374699</v>
      </c>
      <c r="K294">
        <v>1232.0304487670701</v>
      </c>
      <c r="L294">
        <v>1201.12268189364</v>
      </c>
      <c r="M294">
        <v>70.500447603713795</v>
      </c>
      <c r="N294">
        <v>0.76667474547747705</v>
      </c>
      <c r="O294">
        <v>14.275545713381799</v>
      </c>
      <c r="P294">
        <v>29.026991173018999</v>
      </c>
      <c r="Q294">
        <v>0.10659182622053801</v>
      </c>
    </row>
    <row r="295" spans="1:17" x14ac:dyDescent="0.3">
      <c r="A295" t="s">
        <v>692</v>
      </c>
      <c r="B295" t="s">
        <v>693</v>
      </c>
      <c r="C295" t="s">
        <v>10611</v>
      </c>
      <c r="D295" t="s">
        <v>527</v>
      </c>
      <c r="E295">
        <v>25767.865208759998</v>
      </c>
      <c r="F295">
        <v>809.45</v>
      </c>
      <c r="G295">
        <v>2.5450928600421099</v>
      </c>
      <c r="H295">
        <v>1.2860200454277599</v>
      </c>
      <c r="I295">
        <v>-15.549303448788301</v>
      </c>
      <c r="J295">
        <v>-3.4819530733570501</v>
      </c>
      <c r="K295">
        <v>769.33698803360596</v>
      </c>
      <c r="L295">
        <v>729.95168019099594</v>
      </c>
      <c r="M295">
        <v>53.554325256758197</v>
      </c>
      <c r="N295">
        <v>2.44368410884071</v>
      </c>
      <c r="O295">
        <v>9.0740626351225995</v>
      </c>
      <c r="P295">
        <v>33.166077157193399</v>
      </c>
      <c r="Q295">
        <v>-2.7629576361615001E-2</v>
      </c>
    </row>
    <row r="296" spans="1:17" hidden="1" x14ac:dyDescent="0.3">
      <c r="A296" t="s">
        <v>694</v>
      </c>
      <c r="B296" t="s">
        <v>695</v>
      </c>
      <c r="C296" t="s">
        <v>10625</v>
      </c>
      <c r="D296" t="s">
        <v>51</v>
      </c>
      <c r="E296">
        <v>25706.029291179999</v>
      </c>
      <c r="F296">
        <v>1385.2</v>
      </c>
      <c r="G296">
        <v>-25.7481932631318</v>
      </c>
      <c r="H296">
        <v>1.4583693344773301</v>
      </c>
      <c r="I296">
        <v>-9.8354216821417992</v>
      </c>
      <c r="J296">
        <v>7.4118423530464597</v>
      </c>
      <c r="M296">
        <v>69.049420075518</v>
      </c>
      <c r="O296">
        <v>2.0791221484262201</v>
      </c>
      <c r="P296">
        <v>13.0775510204081</v>
      </c>
    </row>
    <row r="297" spans="1:17" hidden="1" x14ac:dyDescent="0.3">
      <c r="A297" t="s">
        <v>696</v>
      </c>
      <c r="B297" t="s">
        <v>697</v>
      </c>
      <c r="C297" t="s">
        <v>10625</v>
      </c>
      <c r="D297" t="s">
        <v>408</v>
      </c>
      <c r="E297">
        <v>25582.918187499999</v>
      </c>
      <c r="F297">
        <v>1720.3</v>
      </c>
      <c r="G297">
        <v>229.948721345623</v>
      </c>
      <c r="H297">
        <v>62.255985882976702</v>
      </c>
      <c r="I297">
        <v>79.434869670949396</v>
      </c>
      <c r="J297">
        <v>18.199665849687001</v>
      </c>
      <c r="K297">
        <v>1187.9462168929599</v>
      </c>
      <c r="L297">
        <v>914.05104672137702</v>
      </c>
      <c r="M297">
        <v>82.705186395898394</v>
      </c>
      <c r="N297">
        <v>2.32475505888574</v>
      </c>
      <c r="O297">
        <v>0.15694936929606601</v>
      </c>
      <c r="P297">
        <v>346.83116883116799</v>
      </c>
    </row>
    <row r="298" spans="1:17" hidden="1" x14ac:dyDescent="0.3">
      <c r="A298" t="s">
        <v>698</v>
      </c>
      <c r="B298" t="s">
        <v>699</v>
      </c>
      <c r="C298" t="s">
        <v>10625</v>
      </c>
      <c r="D298" t="s">
        <v>127</v>
      </c>
      <c r="E298">
        <v>25555.933586800002</v>
      </c>
      <c r="F298">
        <v>417.85</v>
      </c>
      <c r="G298">
        <v>58.128853743678498</v>
      </c>
      <c r="H298">
        <v>-6.9113097833783996</v>
      </c>
      <c r="I298">
        <v>-29.611309824282099</v>
      </c>
      <c r="J298">
        <v>-4.3055300706399402E-2</v>
      </c>
      <c r="K298">
        <v>435.95713971918298</v>
      </c>
      <c r="L298">
        <v>404.33513431289703</v>
      </c>
      <c r="M298">
        <v>48.7910075704688</v>
      </c>
      <c r="N298">
        <v>0.31644316372367298</v>
      </c>
      <c r="O298">
        <v>38.1715926767978</v>
      </c>
      <c r="P298">
        <v>94.348837209302303</v>
      </c>
      <c r="Q298">
        <v>4.3397793059076997E-2</v>
      </c>
    </row>
    <row r="299" spans="1:17" x14ac:dyDescent="0.3">
      <c r="A299" t="s">
        <v>700</v>
      </c>
      <c r="B299" t="s">
        <v>701</v>
      </c>
      <c r="C299" t="s">
        <v>10617</v>
      </c>
      <c r="D299" t="s">
        <v>63</v>
      </c>
      <c r="E299">
        <v>25449.626685570001</v>
      </c>
      <c r="F299">
        <v>190.2</v>
      </c>
      <c r="G299">
        <v>99.168799145769299</v>
      </c>
      <c r="H299">
        <v>12.117250483648199</v>
      </c>
      <c r="I299">
        <v>35.290846083866903</v>
      </c>
      <c r="J299">
        <v>10.136557635508</v>
      </c>
      <c r="K299">
        <v>169.42972573579701</v>
      </c>
      <c r="L299">
        <v>140.768266051533</v>
      </c>
      <c r="M299">
        <v>75.498746386826099</v>
      </c>
      <c r="N299">
        <v>1.2207577241394401</v>
      </c>
      <c r="O299">
        <v>2.6288117770767601</v>
      </c>
      <c r="P299">
        <v>141.67725540025401</v>
      </c>
      <c r="Q299">
        <v>0.108418582228931</v>
      </c>
    </row>
    <row r="300" spans="1:17" x14ac:dyDescent="0.3">
      <c r="A300" t="s">
        <v>702</v>
      </c>
      <c r="B300" t="s">
        <v>703</v>
      </c>
      <c r="C300" t="s">
        <v>10614</v>
      </c>
      <c r="D300" t="s">
        <v>46</v>
      </c>
      <c r="E300">
        <v>24970.6921005</v>
      </c>
      <c r="F300">
        <v>265.60000000000002</v>
      </c>
      <c r="G300">
        <v>114.781539180829</v>
      </c>
      <c r="H300">
        <v>-19.131133392463202</v>
      </c>
      <c r="I300">
        <v>4.3572288594515296</v>
      </c>
      <c r="J300">
        <v>-1.61769396668592</v>
      </c>
      <c r="K300">
        <v>276.50033200359002</v>
      </c>
      <c r="L300">
        <v>231.62257519016299</v>
      </c>
      <c r="M300">
        <v>41.172263404309902</v>
      </c>
      <c r="N300">
        <v>0.37470073297555101</v>
      </c>
      <c r="O300">
        <v>32.379518072289102</v>
      </c>
      <c r="P300">
        <v>147.76119402985</v>
      </c>
      <c r="Q300">
        <v>0.17718811783996</v>
      </c>
    </row>
    <row r="301" spans="1:17" x14ac:dyDescent="0.3">
      <c r="A301" t="s">
        <v>704</v>
      </c>
      <c r="B301" t="s">
        <v>705</v>
      </c>
      <c r="C301" t="s">
        <v>10615</v>
      </c>
      <c r="D301" t="s">
        <v>51</v>
      </c>
      <c r="E301">
        <v>24889.427295615998</v>
      </c>
      <c r="F301">
        <v>186.58</v>
      </c>
      <c r="G301">
        <v>56.976434360628701</v>
      </c>
      <c r="H301">
        <v>21.296448309937102</v>
      </c>
      <c r="I301">
        <v>24.9365839306098</v>
      </c>
      <c r="J301">
        <v>1.72503699435209</v>
      </c>
      <c r="K301">
        <v>168.04322104001301</v>
      </c>
      <c r="L301">
        <v>144.387860629947</v>
      </c>
      <c r="M301">
        <v>72.0375258278345</v>
      </c>
      <c r="N301">
        <v>0.89334907855173695</v>
      </c>
      <c r="O301">
        <v>3.7088648300996798</v>
      </c>
      <c r="P301">
        <v>113.23428571428499</v>
      </c>
    </row>
    <row r="302" spans="1:17" x14ac:dyDescent="0.3">
      <c r="A302" t="s">
        <v>706</v>
      </c>
      <c r="B302" t="s">
        <v>707</v>
      </c>
      <c r="C302" t="s">
        <v>10622</v>
      </c>
      <c r="D302" t="s">
        <v>444</v>
      </c>
      <c r="E302">
        <v>24848.314920000001</v>
      </c>
      <c r="F302">
        <v>3517.3</v>
      </c>
      <c r="G302">
        <v>7.5951276671279997</v>
      </c>
      <c r="H302">
        <v>-2.2392815566125801</v>
      </c>
      <c r="I302">
        <v>6.4149446677097401</v>
      </c>
      <c r="J302">
        <v>-0.46176614161627899</v>
      </c>
      <c r="K302">
        <v>3514.2795931023502</v>
      </c>
      <c r="L302">
        <v>3222.48524939455</v>
      </c>
      <c r="M302">
        <v>50.838543531710599</v>
      </c>
      <c r="N302">
        <v>0.90229193339595704</v>
      </c>
      <c r="O302">
        <v>11.983623802348299</v>
      </c>
      <c r="P302">
        <v>40.3495471050636</v>
      </c>
      <c r="Q302">
        <v>9.9330986856753997E-2</v>
      </c>
    </row>
    <row r="303" spans="1:17" x14ac:dyDescent="0.3">
      <c r="A303" t="s">
        <v>708</v>
      </c>
      <c r="B303" t="s">
        <v>709</v>
      </c>
      <c r="C303" t="s">
        <v>10621</v>
      </c>
      <c r="D303" t="s">
        <v>98</v>
      </c>
      <c r="E303">
        <v>24340.36530895</v>
      </c>
      <c r="F303">
        <v>294.3</v>
      </c>
      <c r="G303">
        <v>-36.039676672773297</v>
      </c>
      <c r="H303">
        <v>9.0491871376566504</v>
      </c>
      <c r="I303">
        <v>-14.285592799763499</v>
      </c>
      <c r="J303">
        <v>1.2658755810957101</v>
      </c>
      <c r="K303">
        <v>286.65920655395303</v>
      </c>
      <c r="L303">
        <v>291.768915790368</v>
      </c>
      <c r="M303">
        <v>68.461555388521603</v>
      </c>
      <c r="N303">
        <v>0.79480520870219895</v>
      </c>
      <c r="O303">
        <v>21.406727828746099</v>
      </c>
      <c r="P303">
        <v>16.8552709946396</v>
      </c>
      <c r="Q303">
        <v>-0.108292603506995</v>
      </c>
    </row>
    <row r="304" spans="1:17" x14ac:dyDescent="0.3">
      <c r="A304" t="s">
        <v>710</v>
      </c>
      <c r="B304" t="s">
        <v>711</v>
      </c>
      <c r="C304" t="s">
        <v>10611</v>
      </c>
      <c r="D304" t="s">
        <v>553</v>
      </c>
      <c r="E304">
        <v>24325.69317993</v>
      </c>
      <c r="F304">
        <v>4858.2</v>
      </c>
      <c r="G304">
        <v>179.12686984909601</v>
      </c>
      <c r="H304">
        <v>24.140420713688901</v>
      </c>
      <c r="I304">
        <v>20.373750036237599</v>
      </c>
      <c r="J304">
        <v>7.9695304418298196</v>
      </c>
      <c r="K304">
        <v>4194.0268795119</v>
      </c>
      <c r="L304">
        <v>3537.4956396114198</v>
      </c>
      <c r="M304">
        <v>76.839038725989795</v>
      </c>
      <c r="N304">
        <v>1.02020918851576</v>
      </c>
      <c r="O304">
        <v>1.5890659091844599</v>
      </c>
      <c r="P304">
        <v>210.755748872613</v>
      </c>
      <c r="Q304">
        <v>0.129316760821543</v>
      </c>
    </row>
    <row r="305" spans="1:17" x14ac:dyDescent="0.3">
      <c r="A305" t="s">
        <v>712</v>
      </c>
      <c r="B305" t="s">
        <v>713</v>
      </c>
      <c r="C305" t="s">
        <v>10615</v>
      </c>
      <c r="D305" t="s">
        <v>51</v>
      </c>
      <c r="E305">
        <v>24248.690147149999</v>
      </c>
      <c r="F305">
        <v>446.2</v>
      </c>
      <c r="G305">
        <v>-14.7599740394297</v>
      </c>
      <c r="H305">
        <v>0.11801022575239099</v>
      </c>
      <c r="I305">
        <v>0.203779161674118</v>
      </c>
      <c r="J305">
        <v>3.4560962443115599</v>
      </c>
      <c r="K305">
        <v>439.97725200889499</v>
      </c>
      <c r="L305">
        <v>422.22822603715099</v>
      </c>
      <c r="M305">
        <v>67.177487125513593</v>
      </c>
      <c r="N305">
        <v>0.86690667706075097</v>
      </c>
      <c r="O305">
        <v>8.5387718511878106</v>
      </c>
      <c r="P305">
        <v>27.704636519748099</v>
      </c>
      <c r="Q305">
        <v>-9.3320012472946995E-2</v>
      </c>
    </row>
    <row r="306" spans="1:17" x14ac:dyDescent="0.3">
      <c r="A306" t="s">
        <v>714</v>
      </c>
      <c r="B306" t="s">
        <v>715</v>
      </c>
      <c r="C306" t="s">
        <v>10622</v>
      </c>
      <c r="D306" t="s">
        <v>163</v>
      </c>
      <c r="E306">
        <v>24026.726469105</v>
      </c>
      <c r="F306">
        <v>729.6</v>
      </c>
      <c r="G306">
        <v>67.1549273405478</v>
      </c>
      <c r="H306">
        <v>23.003821814427798</v>
      </c>
      <c r="I306">
        <v>47.793095594469001</v>
      </c>
      <c r="J306">
        <v>-2.8079506707164898</v>
      </c>
      <c r="K306">
        <v>655.39225706971399</v>
      </c>
      <c r="L306">
        <v>539.407011719867</v>
      </c>
      <c r="M306">
        <v>61.3646656659119</v>
      </c>
      <c r="N306">
        <v>2.9926664519337298</v>
      </c>
      <c r="O306">
        <v>15.672971491227999</v>
      </c>
      <c r="P306">
        <v>133.84615384615299</v>
      </c>
      <c r="Q306">
        <v>0.17995865008728601</v>
      </c>
    </row>
    <row r="307" spans="1:17" x14ac:dyDescent="0.3">
      <c r="A307" t="s">
        <v>716</v>
      </c>
      <c r="B307" t="s">
        <v>717</v>
      </c>
      <c r="C307" t="s">
        <v>10624</v>
      </c>
      <c r="D307" t="s">
        <v>303</v>
      </c>
      <c r="E307">
        <v>23868.859455909998</v>
      </c>
      <c r="F307">
        <v>527.15</v>
      </c>
      <c r="G307">
        <v>153.03271824670401</v>
      </c>
      <c r="H307">
        <v>17.019871367509101</v>
      </c>
      <c r="I307">
        <v>32.3173571157011</v>
      </c>
      <c r="J307">
        <v>2.3054550492465902</v>
      </c>
      <c r="K307">
        <v>432.10768236816801</v>
      </c>
      <c r="L307">
        <v>351.513761755041</v>
      </c>
      <c r="M307">
        <v>64.958774048091797</v>
      </c>
      <c r="N307">
        <v>1.26067547169546</v>
      </c>
      <c r="O307">
        <v>0.54064308071706202</v>
      </c>
      <c r="P307">
        <v>188.77019994522001</v>
      </c>
      <c r="Q307">
        <v>0.22521617396719501</v>
      </c>
    </row>
    <row r="308" spans="1:17" x14ac:dyDescent="0.3">
      <c r="A308" t="s">
        <v>718</v>
      </c>
      <c r="B308" t="s">
        <v>719</v>
      </c>
      <c r="C308" t="s">
        <v>10619</v>
      </c>
      <c r="D308" t="s">
        <v>308</v>
      </c>
      <c r="E308">
        <v>23816.99487147</v>
      </c>
      <c r="F308">
        <v>380.25</v>
      </c>
      <c r="G308">
        <v>30.937878818430701</v>
      </c>
      <c r="H308">
        <v>-6.6315223396315703</v>
      </c>
      <c r="I308">
        <v>-18.404816373598798</v>
      </c>
      <c r="J308">
        <v>0.98284845230373097</v>
      </c>
      <c r="K308">
        <v>408.828464818513</v>
      </c>
      <c r="L308">
        <v>377.79561150808502</v>
      </c>
      <c r="M308">
        <v>45.8095178756396</v>
      </c>
      <c r="N308">
        <v>1.1135293142090901</v>
      </c>
      <c r="O308">
        <v>32.071005917159702</v>
      </c>
      <c r="P308">
        <v>84.991486256385301</v>
      </c>
      <c r="Q308">
        <v>0.14573089262128</v>
      </c>
    </row>
    <row r="309" spans="1:17" x14ac:dyDescent="0.3">
      <c r="A309" t="s">
        <v>720</v>
      </c>
      <c r="B309" t="s">
        <v>721</v>
      </c>
      <c r="C309" t="s">
        <v>10613</v>
      </c>
      <c r="D309" t="s">
        <v>266</v>
      </c>
      <c r="E309">
        <v>23612.496981650002</v>
      </c>
      <c r="F309">
        <v>1844.45</v>
      </c>
      <c r="G309">
        <v>23.513398061368498</v>
      </c>
      <c r="H309">
        <v>0.95731196335814805</v>
      </c>
      <c r="I309">
        <v>1.7700195620144199</v>
      </c>
      <c r="J309">
        <v>5.80010834663232</v>
      </c>
      <c r="K309">
        <v>1707.8050624617799</v>
      </c>
      <c r="L309">
        <v>1616.44132537372</v>
      </c>
      <c r="M309">
        <v>75.207108913706804</v>
      </c>
      <c r="N309">
        <v>1.0226881430196599</v>
      </c>
      <c r="O309">
        <v>2.20390902437039</v>
      </c>
      <c r="P309">
        <v>61.616648411829097</v>
      </c>
      <c r="Q309">
        <v>7.5590025369902003E-2</v>
      </c>
    </row>
    <row r="310" spans="1:17" x14ac:dyDescent="0.3">
      <c r="A310" t="s">
        <v>722</v>
      </c>
      <c r="B310" t="s">
        <v>723</v>
      </c>
      <c r="C310" t="s">
        <v>10622</v>
      </c>
      <c r="D310" t="s">
        <v>724</v>
      </c>
      <c r="E310">
        <v>23585.11160244</v>
      </c>
      <c r="F310">
        <v>555.1</v>
      </c>
      <c r="G310">
        <v>49.598460012883102</v>
      </c>
      <c r="H310">
        <v>-15.598741998900501</v>
      </c>
      <c r="I310">
        <v>32.411034943822003</v>
      </c>
      <c r="J310">
        <v>-1.60595683905321</v>
      </c>
      <c r="K310">
        <v>590.88398415246297</v>
      </c>
      <c r="L310">
        <v>472.55214824687698</v>
      </c>
      <c r="M310">
        <v>43.761761941499401</v>
      </c>
      <c r="N310">
        <v>0.38266442459559902</v>
      </c>
      <c r="O310">
        <v>34.768510178346197</v>
      </c>
      <c r="P310">
        <v>108.058470764617</v>
      </c>
      <c r="Q310">
        <v>0.249564838058282</v>
      </c>
    </row>
    <row r="311" spans="1:17" x14ac:dyDescent="0.3">
      <c r="A311" t="s">
        <v>725</v>
      </c>
      <c r="B311" t="s">
        <v>726</v>
      </c>
      <c r="C311" t="s">
        <v>10611</v>
      </c>
      <c r="D311" t="s">
        <v>527</v>
      </c>
      <c r="E311">
        <v>23580.0104985</v>
      </c>
      <c r="F311">
        <v>2563.15</v>
      </c>
      <c r="G311">
        <v>18.533547765925999</v>
      </c>
      <c r="H311">
        <v>22.6667578752857</v>
      </c>
      <c r="I311">
        <v>-27.392128557991999</v>
      </c>
      <c r="J311">
        <v>20.989115853890301</v>
      </c>
      <c r="K311">
        <v>2354.4787937730798</v>
      </c>
      <c r="L311">
        <v>2495.9482312263199</v>
      </c>
      <c r="M311">
        <v>74.124114601487605</v>
      </c>
      <c r="N311">
        <v>2.6953906429052701</v>
      </c>
      <c r="O311">
        <v>52.000468173926599</v>
      </c>
      <c r="P311">
        <v>53.385595882828099</v>
      </c>
      <c r="Q311">
        <v>8.4081037818224999E-2</v>
      </c>
    </row>
    <row r="312" spans="1:17" x14ac:dyDescent="0.3">
      <c r="A312" t="s">
        <v>727</v>
      </c>
      <c r="B312" t="s">
        <v>728</v>
      </c>
      <c r="C312" t="s">
        <v>10624</v>
      </c>
      <c r="D312" t="s">
        <v>166</v>
      </c>
      <c r="E312">
        <v>23296.377478850001</v>
      </c>
      <c r="F312">
        <v>7788.75</v>
      </c>
      <c r="G312">
        <v>-13.1024895381953</v>
      </c>
      <c r="H312">
        <v>7.5104053455409501</v>
      </c>
      <c r="I312">
        <v>12.0350992295685</v>
      </c>
      <c r="J312">
        <v>0.81869309985578098</v>
      </c>
      <c r="K312">
        <v>7264.7118371085098</v>
      </c>
      <c r="L312">
        <v>6722.2381003672199</v>
      </c>
      <c r="M312">
        <v>57.467901504301103</v>
      </c>
      <c r="N312">
        <v>0.57837405548283305</v>
      </c>
      <c r="O312">
        <v>4.4506499759268099</v>
      </c>
      <c r="P312">
        <v>50.511609032145799</v>
      </c>
      <c r="Q312">
        <v>-8.2333587416378001E-2</v>
      </c>
    </row>
    <row r="313" spans="1:17" x14ac:dyDescent="0.3">
      <c r="A313" t="s">
        <v>729</v>
      </c>
      <c r="B313" t="s">
        <v>730</v>
      </c>
      <c r="C313" t="s">
        <v>10611</v>
      </c>
      <c r="D313" t="s">
        <v>408</v>
      </c>
      <c r="E313">
        <v>23277.270007290001</v>
      </c>
      <c r="F313">
        <v>1052.5</v>
      </c>
      <c r="G313">
        <v>-29.8170193887157</v>
      </c>
      <c r="H313">
        <v>9.1024036351381898</v>
      </c>
      <c r="I313">
        <v>0.98962420795522199</v>
      </c>
      <c r="J313">
        <v>16.0305560621998</v>
      </c>
      <c r="K313">
        <v>952.089666600589</v>
      </c>
      <c r="L313">
        <v>922.29908800718101</v>
      </c>
      <c r="M313">
        <v>63.844838846981801</v>
      </c>
      <c r="N313">
        <v>1.54840628047614</v>
      </c>
      <c r="O313">
        <v>8.3087885985748198</v>
      </c>
      <c r="P313">
        <v>42.886234048330103</v>
      </c>
      <c r="Q313">
        <v>-7.5681696816983002E-2</v>
      </c>
    </row>
    <row r="314" spans="1:17" hidden="1" x14ac:dyDescent="0.3">
      <c r="A314" t="s">
        <v>731</v>
      </c>
      <c r="B314" t="s">
        <v>732</v>
      </c>
      <c r="C314" t="s">
        <v>10625</v>
      </c>
      <c r="D314" t="s">
        <v>733</v>
      </c>
      <c r="E314">
        <v>23025.673136879999</v>
      </c>
      <c r="F314">
        <v>102.37</v>
      </c>
      <c r="G314">
        <v>84.544952072252002</v>
      </c>
      <c r="H314">
        <v>0.54981053875707897</v>
      </c>
      <c r="I314">
        <v>14.1333302896779</v>
      </c>
      <c r="J314">
        <v>-0.46928744963383201</v>
      </c>
      <c r="K314">
        <v>98.951991430384993</v>
      </c>
      <c r="L314">
        <v>83.093412741441995</v>
      </c>
      <c r="M314">
        <v>50.681017208567297</v>
      </c>
      <c r="N314">
        <v>0.46752915773834502</v>
      </c>
      <c r="O314">
        <v>4.13206994236592</v>
      </c>
      <c r="P314">
        <v>119.489708404802</v>
      </c>
      <c r="Q314">
        <v>2.0612820630179999E-2</v>
      </c>
    </row>
    <row r="315" spans="1:17" x14ac:dyDescent="0.3">
      <c r="A315" t="s">
        <v>734</v>
      </c>
      <c r="B315" t="s">
        <v>735</v>
      </c>
      <c r="C315" t="s">
        <v>10610</v>
      </c>
      <c r="D315" t="s">
        <v>736</v>
      </c>
      <c r="E315">
        <v>22927.855372049999</v>
      </c>
      <c r="F315">
        <v>1631.45</v>
      </c>
      <c r="G315">
        <v>22.8309934992667</v>
      </c>
      <c r="H315">
        <v>17.944673157653298</v>
      </c>
      <c r="I315">
        <v>31.779369321585101</v>
      </c>
      <c r="J315">
        <v>6.0389524672960997</v>
      </c>
      <c r="K315">
        <v>1432.73783005633</v>
      </c>
      <c r="L315">
        <v>1244.35153937206</v>
      </c>
      <c r="M315">
        <v>67.805711302021095</v>
      </c>
      <c r="N315">
        <v>1.3210602219349099</v>
      </c>
      <c r="O315">
        <v>3.5888320205951598</v>
      </c>
      <c r="P315">
        <v>65.101452208672697</v>
      </c>
      <c r="Q315">
        <v>6.2735905229144004E-2</v>
      </c>
    </row>
    <row r="316" spans="1:17" x14ac:dyDescent="0.3">
      <c r="A316" t="s">
        <v>737</v>
      </c>
      <c r="B316" t="s">
        <v>738</v>
      </c>
      <c r="C316" t="s">
        <v>10616</v>
      </c>
      <c r="D316" t="s">
        <v>198</v>
      </c>
      <c r="E316">
        <v>22795.090871299999</v>
      </c>
      <c r="F316">
        <v>1908.2</v>
      </c>
      <c r="G316">
        <v>-1.6111924922815899</v>
      </c>
      <c r="H316">
        <v>-4.7741972821780401</v>
      </c>
      <c r="I316">
        <v>-25.210415822775499</v>
      </c>
      <c r="J316">
        <v>-0.470150595924263</v>
      </c>
      <c r="K316">
        <v>1975.84776665308</v>
      </c>
      <c r="L316">
        <v>1803.08684238604</v>
      </c>
      <c r="M316">
        <v>51.6990146593809</v>
      </c>
      <c r="N316">
        <v>0.502781897871178</v>
      </c>
      <c r="O316">
        <v>27.258673095063401</v>
      </c>
      <c r="P316">
        <v>71.392643822697195</v>
      </c>
      <c r="Q316">
        <v>0.221687718643724</v>
      </c>
    </row>
    <row r="317" spans="1:17" x14ac:dyDescent="0.3">
      <c r="A317" t="s">
        <v>739</v>
      </c>
      <c r="B317" t="s">
        <v>740</v>
      </c>
      <c r="C317" t="s">
        <v>10624</v>
      </c>
      <c r="D317" t="s">
        <v>571</v>
      </c>
      <c r="E317">
        <v>22664.576156759998</v>
      </c>
      <c r="F317">
        <v>620.79999999999995</v>
      </c>
      <c r="G317">
        <v>6.9259535688341698</v>
      </c>
      <c r="H317">
        <v>-11.468268228205099</v>
      </c>
      <c r="I317">
        <v>-19.686214695451401</v>
      </c>
      <c r="J317">
        <v>2.7737819351266801</v>
      </c>
      <c r="K317">
        <v>680.59815609992802</v>
      </c>
      <c r="L317">
        <v>650.58145539242901</v>
      </c>
      <c r="M317">
        <v>32.9281011000704</v>
      </c>
      <c r="N317">
        <v>2.5607599093868298</v>
      </c>
      <c r="O317">
        <v>23.912693298969</v>
      </c>
      <c r="P317">
        <v>41.735159817351501</v>
      </c>
      <c r="Q317">
        <v>-7.5765887606745005E-2</v>
      </c>
    </row>
    <row r="318" spans="1:17" x14ac:dyDescent="0.3">
      <c r="A318" t="s">
        <v>741</v>
      </c>
      <c r="B318" t="s">
        <v>742</v>
      </c>
      <c r="C318" t="s">
        <v>10622</v>
      </c>
      <c r="D318" t="s">
        <v>127</v>
      </c>
      <c r="E318">
        <v>22526.684698339999</v>
      </c>
      <c r="F318">
        <v>804.4</v>
      </c>
      <c r="G318">
        <v>43.484103831187802</v>
      </c>
      <c r="H318">
        <v>19.357462166425702</v>
      </c>
      <c r="I318">
        <v>9.2831483903250902</v>
      </c>
      <c r="J318">
        <v>8.7681528452777293</v>
      </c>
      <c r="K318">
        <v>706.20810512461901</v>
      </c>
      <c r="L318">
        <v>617.54480453355495</v>
      </c>
      <c r="M318">
        <v>76.352306675263605</v>
      </c>
      <c r="N318">
        <v>2.6091973339505898</v>
      </c>
      <c r="O318">
        <v>4.9850820487319796</v>
      </c>
      <c r="P318">
        <v>91.432651118514997</v>
      </c>
      <c r="Q318">
        <v>7.5955735481836997E-2</v>
      </c>
    </row>
    <row r="319" spans="1:17" x14ac:dyDescent="0.3">
      <c r="A319" t="s">
        <v>743</v>
      </c>
      <c r="B319" t="s">
        <v>744</v>
      </c>
      <c r="C319" t="s">
        <v>10611</v>
      </c>
      <c r="D319" t="s">
        <v>545</v>
      </c>
      <c r="E319">
        <v>22522.337886915</v>
      </c>
      <c r="F319">
        <v>866.6</v>
      </c>
      <c r="G319">
        <v>6.5357096663951602</v>
      </c>
      <c r="H319">
        <v>7.9793602282083302</v>
      </c>
      <c r="I319">
        <v>11.563485310979701</v>
      </c>
      <c r="J319">
        <v>2.9505494506435102</v>
      </c>
      <c r="K319">
        <v>803.88844548967802</v>
      </c>
      <c r="L319">
        <v>750.92834122339298</v>
      </c>
      <c r="M319">
        <v>62.780329587807202</v>
      </c>
      <c r="N319">
        <v>1.3384935281252399</v>
      </c>
      <c r="O319">
        <v>5.4350334641126201</v>
      </c>
      <c r="P319">
        <v>43.476821192052903</v>
      </c>
      <c r="Q319">
        <v>4.0626090443824002E-2</v>
      </c>
    </row>
    <row r="320" spans="1:17" x14ac:dyDescent="0.3">
      <c r="A320" t="s">
        <v>745</v>
      </c>
      <c r="B320" t="s">
        <v>746</v>
      </c>
      <c r="C320" t="s">
        <v>10612</v>
      </c>
      <c r="D320" t="s">
        <v>645</v>
      </c>
      <c r="E320">
        <v>22347.646206459998</v>
      </c>
      <c r="F320">
        <v>1289</v>
      </c>
      <c r="G320">
        <v>24.178729918013602</v>
      </c>
      <c r="H320">
        <v>-2.4882870060925901</v>
      </c>
      <c r="I320">
        <v>59.646117554577302</v>
      </c>
      <c r="J320">
        <v>5.9141675429148197</v>
      </c>
      <c r="K320">
        <v>1263.8516125436499</v>
      </c>
      <c r="L320">
        <v>1055.5129167591299</v>
      </c>
      <c r="M320">
        <v>64.251267460829695</v>
      </c>
      <c r="N320">
        <v>0.463127176147341</v>
      </c>
      <c r="O320">
        <v>15.981380915438301</v>
      </c>
      <c r="P320">
        <v>97.927063339731205</v>
      </c>
      <c r="Q320">
        <v>0.11667954384910401</v>
      </c>
    </row>
    <row r="321" spans="1:17" x14ac:dyDescent="0.3">
      <c r="A321" t="s">
        <v>747</v>
      </c>
      <c r="B321" t="s">
        <v>748</v>
      </c>
      <c r="C321" t="s">
        <v>10622</v>
      </c>
      <c r="D321" t="s">
        <v>497</v>
      </c>
      <c r="E321">
        <v>22251.910000774998</v>
      </c>
      <c r="F321">
        <v>1477.45</v>
      </c>
      <c r="G321">
        <v>7.558488180836</v>
      </c>
      <c r="H321">
        <v>-7.6589134553348499</v>
      </c>
      <c r="I321">
        <v>38.885174152242499</v>
      </c>
      <c r="J321">
        <v>-3.17265942886787</v>
      </c>
      <c r="K321">
        <v>1478.44514846276</v>
      </c>
      <c r="L321">
        <v>1235.09070259126</v>
      </c>
      <c r="M321">
        <v>42.392681846655798</v>
      </c>
      <c r="N321">
        <v>0.423467807311877</v>
      </c>
      <c r="O321">
        <v>15.063115503062599</v>
      </c>
      <c r="P321">
        <v>77.738345864661596</v>
      </c>
      <c r="Q321">
        <v>0.13135708831110601</v>
      </c>
    </row>
    <row r="322" spans="1:17" x14ac:dyDescent="0.3">
      <c r="A322" t="s">
        <v>749</v>
      </c>
      <c r="B322" t="s">
        <v>750</v>
      </c>
      <c r="C322" t="s">
        <v>10611</v>
      </c>
      <c r="D322" t="s">
        <v>408</v>
      </c>
      <c r="E322">
        <v>22043.857523160001</v>
      </c>
      <c r="F322">
        <v>6317.55</v>
      </c>
      <c r="G322">
        <v>114.15526335475499</v>
      </c>
      <c r="H322">
        <v>27.9477389590534</v>
      </c>
      <c r="I322">
        <v>30.676246573555002</v>
      </c>
      <c r="J322">
        <v>7.9398805680095996E-2</v>
      </c>
      <c r="K322">
        <v>5642.92931773088</v>
      </c>
      <c r="L322">
        <v>4430.6427152933502</v>
      </c>
      <c r="M322">
        <v>52.170357073790903</v>
      </c>
      <c r="N322">
        <v>2.0283221177819599</v>
      </c>
      <c r="O322">
        <v>9.2013517898552308</v>
      </c>
      <c r="P322">
        <v>200.835714285714</v>
      </c>
    </row>
    <row r="323" spans="1:17" x14ac:dyDescent="0.3">
      <c r="A323" t="s">
        <v>751</v>
      </c>
      <c r="B323" t="s">
        <v>752</v>
      </c>
      <c r="C323" t="s">
        <v>10615</v>
      </c>
      <c r="D323" t="s">
        <v>51</v>
      </c>
      <c r="E323">
        <v>21967.89473824</v>
      </c>
      <c r="F323">
        <v>1101.25</v>
      </c>
      <c r="G323">
        <v>15.7831291042472</v>
      </c>
      <c r="H323">
        <v>-1.5397280850032</v>
      </c>
      <c r="I323">
        <v>-6.7060360525452296</v>
      </c>
      <c r="J323">
        <v>3.90331359902506</v>
      </c>
      <c r="K323">
        <v>1070.75098055844</v>
      </c>
      <c r="L323">
        <v>947.33840012177905</v>
      </c>
      <c r="M323">
        <v>50.371547439922402</v>
      </c>
      <c r="N323">
        <v>0.51358595660297202</v>
      </c>
      <c r="O323">
        <v>16.6810442678774</v>
      </c>
      <c r="P323">
        <v>55.7307501944424</v>
      </c>
      <c r="Q323">
        <v>2.1348641726082002E-2</v>
      </c>
    </row>
    <row r="324" spans="1:17" x14ac:dyDescent="0.3">
      <c r="A324" t="s">
        <v>753</v>
      </c>
      <c r="B324" t="s">
        <v>754</v>
      </c>
      <c r="C324" t="s">
        <v>10620</v>
      </c>
      <c r="D324" t="s">
        <v>755</v>
      </c>
      <c r="E324">
        <v>21935.425600735001</v>
      </c>
      <c r="F324">
        <v>323.35000000000002</v>
      </c>
      <c r="G324">
        <v>78.421847074614305</v>
      </c>
      <c r="H324">
        <v>27.350281305026801</v>
      </c>
      <c r="I324">
        <v>48.6795939182241</v>
      </c>
      <c r="J324">
        <v>3.3366144911848701</v>
      </c>
      <c r="K324">
        <v>263.63393534310001</v>
      </c>
      <c r="L324">
        <v>212.46378085374499</v>
      </c>
      <c r="M324">
        <v>61.741841433948103</v>
      </c>
      <c r="N324">
        <v>1.79764127317394</v>
      </c>
      <c r="O324">
        <v>6.3553425081181301</v>
      </c>
      <c r="P324">
        <v>118.03776129467199</v>
      </c>
      <c r="Q324">
        <v>5.1518752088923002E-2</v>
      </c>
    </row>
    <row r="325" spans="1:17" x14ac:dyDescent="0.3">
      <c r="A325" t="s">
        <v>756</v>
      </c>
      <c r="B325" t="s">
        <v>757</v>
      </c>
      <c r="C325" t="s">
        <v>10622</v>
      </c>
      <c r="D325" t="s">
        <v>444</v>
      </c>
      <c r="E325">
        <v>21897.335067200002</v>
      </c>
      <c r="F325">
        <v>688.8</v>
      </c>
      <c r="G325">
        <v>97.469993612927993</v>
      </c>
      <c r="H325">
        <v>23.0741345013687</v>
      </c>
      <c r="I325">
        <v>18.542084706828501</v>
      </c>
      <c r="J325">
        <v>8.4923438576493506</v>
      </c>
      <c r="K325">
        <v>598.87355619591199</v>
      </c>
      <c r="L325">
        <v>506.16391458369299</v>
      </c>
      <c r="M325">
        <v>75.157526193325097</v>
      </c>
      <c r="N325">
        <v>1.0872524767374701</v>
      </c>
      <c r="O325">
        <v>3.0778164924506402</v>
      </c>
      <c r="P325">
        <v>127.74012233427</v>
      </c>
      <c r="Q325">
        <v>0.16912841297349601</v>
      </c>
    </row>
    <row r="326" spans="1:17" x14ac:dyDescent="0.3">
      <c r="A326" t="s">
        <v>758</v>
      </c>
      <c r="B326" t="s">
        <v>759</v>
      </c>
      <c r="C326" t="s">
        <v>10619</v>
      </c>
      <c r="D326" t="s">
        <v>491</v>
      </c>
      <c r="E326">
        <v>21880.057703041999</v>
      </c>
      <c r="F326">
        <v>184.92</v>
      </c>
      <c r="G326">
        <v>-32.8583724569433</v>
      </c>
      <c r="H326">
        <v>3.5350082230764901</v>
      </c>
      <c r="I326">
        <v>3.1407631003062799</v>
      </c>
      <c r="J326">
        <v>4.9269329865140001</v>
      </c>
      <c r="K326">
        <v>172.04492254978399</v>
      </c>
      <c r="L326">
        <v>171.219809863287</v>
      </c>
      <c r="M326">
        <v>70.333134996265898</v>
      </c>
      <c r="N326">
        <v>1.3371932100895301</v>
      </c>
      <c r="O326">
        <v>23.0261734804239</v>
      </c>
      <c r="P326">
        <v>29.9964850615114</v>
      </c>
      <c r="Q326">
        <v>4.0275025943357003E-2</v>
      </c>
    </row>
    <row r="327" spans="1:17" x14ac:dyDescent="0.3">
      <c r="A327" t="s">
        <v>760</v>
      </c>
      <c r="B327" t="s">
        <v>761</v>
      </c>
      <c r="C327" t="s">
        <v>10616</v>
      </c>
      <c r="D327" t="s">
        <v>198</v>
      </c>
      <c r="E327">
        <v>21676.766221779999</v>
      </c>
      <c r="F327">
        <v>572.4</v>
      </c>
      <c r="G327">
        <v>-16.183675459094999</v>
      </c>
      <c r="H327">
        <v>-4.7793284000838501</v>
      </c>
      <c r="I327">
        <v>10.0092666191189</v>
      </c>
      <c r="J327">
        <v>6.7232901874894999</v>
      </c>
      <c r="K327">
        <v>561.31140263532495</v>
      </c>
      <c r="L327">
        <v>516.27411541868503</v>
      </c>
      <c r="M327">
        <v>63.265053468226299</v>
      </c>
      <c r="N327">
        <v>0.61806907512020104</v>
      </c>
      <c r="O327">
        <v>8.7351502445842009</v>
      </c>
      <c r="P327">
        <v>40.707964601769902</v>
      </c>
      <c r="Q327">
        <v>9.7154054824740002E-2</v>
      </c>
    </row>
    <row r="328" spans="1:17" x14ac:dyDescent="0.3">
      <c r="A328" t="s">
        <v>762</v>
      </c>
      <c r="B328" t="s">
        <v>763</v>
      </c>
      <c r="C328" t="s">
        <v>10611</v>
      </c>
      <c r="D328" t="s">
        <v>408</v>
      </c>
      <c r="E328">
        <v>21597.501808519999</v>
      </c>
      <c r="F328">
        <v>4449.3</v>
      </c>
      <c r="G328">
        <v>50.735328045898903</v>
      </c>
      <c r="H328">
        <v>6.6174495038493202</v>
      </c>
      <c r="I328">
        <v>31.162899492507201</v>
      </c>
      <c r="J328">
        <v>4.1659859786730999</v>
      </c>
      <c r="K328">
        <v>4041.8754467992599</v>
      </c>
      <c r="L328">
        <v>3359.3335609439</v>
      </c>
      <c r="M328">
        <v>54.5058796267787</v>
      </c>
      <c r="N328">
        <v>1.07193498758934</v>
      </c>
      <c r="O328">
        <v>10.354437776728901</v>
      </c>
      <c r="P328">
        <v>99.520179372197305</v>
      </c>
      <c r="Q328">
        <v>-1.3149704389429999E-3</v>
      </c>
    </row>
    <row r="329" spans="1:17" hidden="1" x14ac:dyDescent="0.3">
      <c r="A329" t="s">
        <v>764</v>
      </c>
      <c r="B329" t="s">
        <v>765</v>
      </c>
      <c r="C329" t="s">
        <v>10625</v>
      </c>
      <c r="D329" t="s">
        <v>248</v>
      </c>
      <c r="E329">
        <v>21583.661260950001</v>
      </c>
      <c r="F329">
        <v>743</v>
      </c>
      <c r="G329">
        <v>61.441810572657403</v>
      </c>
      <c r="H329">
        <v>7.2637800455716199</v>
      </c>
      <c r="I329">
        <v>38.303477967603797</v>
      </c>
      <c r="J329">
        <v>3.8488066926963902</v>
      </c>
      <c r="K329">
        <v>672.31691352417204</v>
      </c>
      <c r="L329">
        <v>562.47900270127502</v>
      </c>
      <c r="M329">
        <v>66.642785414137407</v>
      </c>
      <c r="N329">
        <v>1.1659363088341499</v>
      </c>
      <c r="O329">
        <v>4.3068640646029603</v>
      </c>
      <c r="P329">
        <v>93.313386236503106</v>
      </c>
      <c r="Q329">
        <v>-2.2037525260346E-2</v>
      </c>
    </row>
    <row r="330" spans="1:17" x14ac:dyDescent="0.3">
      <c r="A330" t="s">
        <v>766</v>
      </c>
      <c r="B330" t="s">
        <v>767</v>
      </c>
      <c r="C330" t="s">
        <v>10610</v>
      </c>
      <c r="D330" t="s">
        <v>290</v>
      </c>
      <c r="E330">
        <v>21567.316990719999</v>
      </c>
      <c r="F330">
        <v>1959.35</v>
      </c>
      <c r="G330">
        <v>-1.04275659907402</v>
      </c>
      <c r="H330">
        <v>2.0692422310889902</v>
      </c>
      <c r="I330">
        <v>-17.694983735256798</v>
      </c>
      <c r="J330">
        <v>9.7587150245653902</v>
      </c>
      <c r="K330">
        <v>1819.33519637779</v>
      </c>
      <c r="L330">
        <v>1825.14162590621</v>
      </c>
      <c r="M330">
        <v>72.960428140503495</v>
      </c>
      <c r="N330">
        <v>1.1873947934085001</v>
      </c>
      <c r="O330">
        <v>25.498251971317</v>
      </c>
      <c r="P330">
        <v>27.503741784342999</v>
      </c>
      <c r="Q330">
        <v>7.6829761273772001E-2</v>
      </c>
    </row>
    <row r="331" spans="1:17" x14ac:dyDescent="0.3">
      <c r="A331" t="s">
        <v>768</v>
      </c>
      <c r="B331" t="s">
        <v>769</v>
      </c>
      <c r="C331" t="s">
        <v>10626</v>
      </c>
      <c r="D331" t="s">
        <v>622</v>
      </c>
      <c r="E331">
        <v>21565.833756799999</v>
      </c>
      <c r="F331">
        <v>699.9</v>
      </c>
      <c r="G331">
        <v>119.518639319106</v>
      </c>
      <c r="H331">
        <v>-1.2601313982811699</v>
      </c>
      <c r="I331">
        <v>-16.721510859867799</v>
      </c>
      <c r="J331">
        <v>-1.59044776004886</v>
      </c>
      <c r="K331">
        <v>675.57901659698302</v>
      </c>
      <c r="L331">
        <v>586.21483047402899</v>
      </c>
      <c r="M331">
        <v>49.620213797539598</v>
      </c>
      <c r="N331">
        <v>1.0000968844553699</v>
      </c>
      <c r="O331">
        <v>11.765966566652301</v>
      </c>
      <c r="P331">
        <v>156.32668009522001</v>
      </c>
      <c r="Q331">
        <v>0.14039267487481</v>
      </c>
    </row>
    <row r="332" spans="1:17" x14ac:dyDescent="0.3">
      <c r="A332" t="s">
        <v>770</v>
      </c>
      <c r="B332" t="s">
        <v>771</v>
      </c>
      <c r="C332" t="s">
        <v>10611</v>
      </c>
      <c r="D332" t="s">
        <v>54</v>
      </c>
      <c r="E332">
        <v>21565.050926925</v>
      </c>
      <c r="F332">
        <v>739.25</v>
      </c>
      <c r="G332">
        <v>-31.931861606054099</v>
      </c>
      <c r="H332">
        <v>-4.3859549637450499</v>
      </c>
      <c r="I332">
        <v>-9.1639397477655997</v>
      </c>
      <c r="J332">
        <v>3.4395620769706499</v>
      </c>
      <c r="K332">
        <v>747.77047327650905</v>
      </c>
      <c r="L332">
        <v>732.15070971529804</v>
      </c>
      <c r="M332">
        <v>60.286955487673197</v>
      </c>
      <c r="N332">
        <v>0.65070081042944194</v>
      </c>
      <c r="O332">
        <v>16.706121068650599</v>
      </c>
      <c r="P332">
        <v>23.198066827764301</v>
      </c>
    </row>
    <row r="333" spans="1:17" x14ac:dyDescent="0.3">
      <c r="A333" t="s">
        <v>772</v>
      </c>
      <c r="B333" t="s">
        <v>773</v>
      </c>
      <c r="C333" t="s">
        <v>10621</v>
      </c>
      <c r="D333" t="s">
        <v>774</v>
      </c>
      <c r="E333">
        <v>21488.722419000002</v>
      </c>
      <c r="F333">
        <v>1343.15</v>
      </c>
      <c r="G333">
        <v>-36.764047282175902</v>
      </c>
      <c r="H333">
        <v>-3.0135964253858001</v>
      </c>
      <c r="I333">
        <v>-4.4974093166868796</v>
      </c>
      <c r="J333">
        <v>-3.8285956164496402</v>
      </c>
      <c r="K333">
        <v>1386.6337680008501</v>
      </c>
      <c r="L333">
        <v>1319.73820500703</v>
      </c>
      <c r="M333">
        <v>28.740660285642399</v>
      </c>
      <c r="N333">
        <v>0.41963840870390401</v>
      </c>
      <c r="O333">
        <v>15.028105572720801</v>
      </c>
      <c r="P333">
        <v>20.966361957941199</v>
      </c>
      <c r="Q333">
        <v>-2.0879214609725E-2</v>
      </c>
    </row>
    <row r="334" spans="1:17" x14ac:dyDescent="0.3">
      <c r="A334" t="s">
        <v>775</v>
      </c>
      <c r="B334" t="s">
        <v>776</v>
      </c>
      <c r="C334" t="s">
        <v>10613</v>
      </c>
      <c r="D334" t="s">
        <v>119</v>
      </c>
      <c r="E334">
        <v>21407.676390000001</v>
      </c>
      <c r="F334">
        <v>854.6</v>
      </c>
      <c r="G334">
        <v>49.877496527703997</v>
      </c>
      <c r="H334">
        <v>18.628001862547801</v>
      </c>
      <c r="I334">
        <v>50.180672543717897</v>
      </c>
      <c r="J334">
        <v>0.118231636629374</v>
      </c>
      <c r="K334">
        <v>743.12414345945001</v>
      </c>
      <c r="L334">
        <v>610.47854396057403</v>
      </c>
      <c r="M334">
        <v>67.860522609339299</v>
      </c>
      <c r="N334">
        <v>1.23996556087827</v>
      </c>
      <c r="O334">
        <v>4.6337467821202898</v>
      </c>
      <c r="P334">
        <v>89.826743669480194</v>
      </c>
    </row>
    <row r="335" spans="1:17" x14ac:dyDescent="0.3">
      <c r="A335" t="s">
        <v>777</v>
      </c>
      <c r="B335" t="s">
        <v>778</v>
      </c>
      <c r="C335" t="s">
        <v>10614</v>
      </c>
      <c r="D335" t="s">
        <v>46</v>
      </c>
      <c r="E335">
        <v>21321.623965949999</v>
      </c>
      <c r="F335">
        <v>839.9</v>
      </c>
      <c r="G335">
        <v>1.77956929463464</v>
      </c>
      <c r="H335">
        <v>-7.56658793619654</v>
      </c>
      <c r="I335">
        <v>12.3558077310675</v>
      </c>
      <c r="J335">
        <v>0.88080440924257297</v>
      </c>
      <c r="K335">
        <v>845.09102084743995</v>
      </c>
      <c r="L335">
        <v>749.22223279745594</v>
      </c>
      <c r="M335">
        <v>42.477001955524898</v>
      </c>
      <c r="N335">
        <v>0.39531962920450497</v>
      </c>
      <c r="O335">
        <v>15.3470651268007</v>
      </c>
      <c r="P335">
        <v>52.6952095264066</v>
      </c>
      <c r="Q335">
        <v>6.9161803744301004E-2</v>
      </c>
    </row>
    <row r="336" spans="1:17" x14ac:dyDescent="0.3">
      <c r="A336" t="s">
        <v>779</v>
      </c>
      <c r="B336" t="s">
        <v>780</v>
      </c>
      <c r="C336" t="s">
        <v>10623</v>
      </c>
      <c r="D336" t="s">
        <v>139</v>
      </c>
      <c r="E336">
        <v>21224.842429004999</v>
      </c>
      <c r="F336">
        <v>1488.25</v>
      </c>
      <c r="G336">
        <v>196.890832255893</v>
      </c>
      <c r="H336">
        <v>-2.64971749778375E-2</v>
      </c>
      <c r="I336">
        <v>0.56869395894631003</v>
      </c>
      <c r="J336">
        <v>-1.35718976448496</v>
      </c>
      <c r="K336">
        <v>1442.8169290225601</v>
      </c>
      <c r="L336">
        <v>1173.4271651715201</v>
      </c>
      <c r="M336">
        <v>57.898493843917699</v>
      </c>
      <c r="N336">
        <v>0.86510251126972404</v>
      </c>
      <c r="O336">
        <v>5.8289937846463804</v>
      </c>
      <c r="P336">
        <v>235.19144144144099</v>
      </c>
    </row>
    <row r="337" spans="1:17" x14ac:dyDescent="0.3">
      <c r="A337" t="s">
        <v>781</v>
      </c>
      <c r="B337" t="s">
        <v>782</v>
      </c>
      <c r="C337" t="s">
        <v>10612</v>
      </c>
      <c r="D337" t="s">
        <v>645</v>
      </c>
      <c r="E337">
        <v>20993.838840232002</v>
      </c>
      <c r="F337">
        <v>149.97999999999999</v>
      </c>
      <c r="G337">
        <v>95.022621261569</v>
      </c>
      <c r="H337">
        <v>22.4860805076015</v>
      </c>
      <c r="I337">
        <v>21.800922322998101</v>
      </c>
      <c r="J337">
        <v>8.6458123243045293</v>
      </c>
      <c r="K337">
        <v>125.934101079467</v>
      </c>
      <c r="L337">
        <v>103.75782163071599</v>
      </c>
      <c r="M337">
        <v>67.6082084283493</v>
      </c>
      <c r="N337">
        <v>1.26106910547787</v>
      </c>
      <c r="O337">
        <v>0.83344445926123401</v>
      </c>
      <c r="P337">
        <v>143.869918699186</v>
      </c>
      <c r="Q337">
        <v>7.3289247945682007E-2</v>
      </c>
    </row>
    <row r="338" spans="1:17" x14ac:dyDescent="0.3">
      <c r="A338" t="s">
        <v>783</v>
      </c>
      <c r="B338" t="s">
        <v>784</v>
      </c>
      <c r="C338" t="s">
        <v>10613</v>
      </c>
      <c r="D338" t="s">
        <v>40</v>
      </c>
      <c r="E338">
        <v>20936.40083766</v>
      </c>
      <c r="F338">
        <v>555.70000000000005</v>
      </c>
      <c r="G338">
        <v>40.703596686880203</v>
      </c>
      <c r="H338">
        <v>14.009287951234599</v>
      </c>
      <c r="I338">
        <v>6.5574985351310398</v>
      </c>
      <c r="J338">
        <v>3.3696996955260698</v>
      </c>
      <c r="K338">
        <v>510.71824424533901</v>
      </c>
      <c r="L338">
        <v>447.37820293398198</v>
      </c>
      <c r="M338">
        <v>71.456070965481203</v>
      </c>
      <c r="N338">
        <v>0.55255905570188901</v>
      </c>
      <c r="O338">
        <v>6.7932337592226002</v>
      </c>
      <c r="P338">
        <v>71.857120766970695</v>
      </c>
      <c r="Q338">
        <v>0.148399166346037</v>
      </c>
    </row>
    <row r="339" spans="1:17" x14ac:dyDescent="0.3">
      <c r="A339" t="s">
        <v>785</v>
      </c>
      <c r="B339" t="s">
        <v>786</v>
      </c>
      <c r="C339" t="s">
        <v>10624</v>
      </c>
      <c r="D339" t="s">
        <v>378</v>
      </c>
      <c r="E339">
        <v>20918.05642637</v>
      </c>
      <c r="F339">
        <v>508.95</v>
      </c>
      <c r="G339">
        <v>60.905008342709003</v>
      </c>
      <c r="H339">
        <v>0.78651801994730297</v>
      </c>
      <c r="I339">
        <v>26.700061113564701</v>
      </c>
      <c r="J339">
        <v>4.4536604037626404</v>
      </c>
      <c r="K339">
        <v>490.42829245236601</v>
      </c>
      <c r="L339">
        <v>413.02646520507801</v>
      </c>
      <c r="M339">
        <v>60.518102978908303</v>
      </c>
      <c r="N339">
        <v>0.67527262277566602</v>
      </c>
      <c r="O339">
        <v>12.849985263778301</v>
      </c>
      <c r="P339">
        <v>93.186562915164103</v>
      </c>
      <c r="Q339">
        <v>3.9459245393920997E-2</v>
      </c>
    </row>
    <row r="340" spans="1:17" x14ac:dyDescent="0.3">
      <c r="A340" t="s">
        <v>787</v>
      </c>
      <c r="B340" t="s">
        <v>788</v>
      </c>
      <c r="C340" t="s">
        <v>10615</v>
      </c>
      <c r="D340" t="s">
        <v>789</v>
      </c>
      <c r="E340">
        <v>20630.495655405</v>
      </c>
      <c r="F340">
        <v>2213.15</v>
      </c>
      <c r="G340">
        <v>29.146022516255499</v>
      </c>
      <c r="H340">
        <v>3.8686782815661198</v>
      </c>
      <c r="I340">
        <v>26.156089790320099</v>
      </c>
      <c r="J340">
        <v>12.6853726321932</v>
      </c>
      <c r="K340">
        <v>1963.96899491417</v>
      </c>
      <c r="L340">
        <v>1701.1363535246001</v>
      </c>
      <c r="M340">
        <v>71.219641837772997</v>
      </c>
      <c r="N340">
        <v>0.87136076865740097</v>
      </c>
      <c r="O340">
        <v>1.0595757178681799</v>
      </c>
      <c r="P340">
        <v>77.037836973042104</v>
      </c>
      <c r="Q340">
        <v>8.2267942051473003E-2</v>
      </c>
    </row>
    <row r="341" spans="1:17" hidden="1" x14ac:dyDescent="0.3">
      <c r="A341" t="s">
        <v>790</v>
      </c>
      <c r="B341" t="s">
        <v>791</v>
      </c>
      <c r="C341" t="s">
        <v>10625</v>
      </c>
      <c r="D341" t="s">
        <v>571</v>
      </c>
      <c r="E341">
        <v>20599.916062879998</v>
      </c>
      <c r="F341">
        <v>1988.4</v>
      </c>
      <c r="G341">
        <v>-16.766895919616001</v>
      </c>
      <c r="H341">
        <v>-0.48390409635310599</v>
      </c>
      <c r="I341">
        <v>6.8451001628765598</v>
      </c>
      <c r="J341">
        <v>-6.5589342743011398</v>
      </c>
      <c r="K341">
        <v>1990.7951711559299</v>
      </c>
      <c r="L341">
        <v>1827.3195491249201</v>
      </c>
      <c r="M341">
        <v>36.407421837216603</v>
      </c>
      <c r="N341">
        <v>0.97378054032037997</v>
      </c>
      <c r="O341">
        <v>17.1796419231542</v>
      </c>
      <c r="P341">
        <v>35.986869101354102</v>
      </c>
      <c r="Q341">
        <v>-2.7696060122797999E-2</v>
      </c>
    </row>
    <row r="342" spans="1:17" x14ac:dyDescent="0.3">
      <c r="A342" t="s">
        <v>792</v>
      </c>
      <c r="B342" t="s">
        <v>793</v>
      </c>
      <c r="C342" t="s">
        <v>10622</v>
      </c>
      <c r="D342" t="s">
        <v>263</v>
      </c>
      <c r="E342">
        <v>20471.19167692</v>
      </c>
      <c r="F342">
        <v>692.8</v>
      </c>
      <c r="G342">
        <v>19.676724445322101</v>
      </c>
      <c r="H342">
        <v>-6.4647137282786398</v>
      </c>
      <c r="I342">
        <v>-2.2098044531886001</v>
      </c>
      <c r="J342">
        <v>5.2256734162734801</v>
      </c>
      <c r="K342">
        <v>663.13115557224705</v>
      </c>
      <c r="L342">
        <v>620.83677454026395</v>
      </c>
      <c r="M342">
        <v>55.843140375563799</v>
      </c>
      <c r="N342">
        <v>1.4540235701892199</v>
      </c>
      <c r="O342">
        <v>15.32188221709</v>
      </c>
      <c r="P342">
        <v>49.632829373650097</v>
      </c>
      <c r="Q342">
        <v>0.110747176980174</v>
      </c>
    </row>
    <row r="343" spans="1:17" x14ac:dyDescent="0.3">
      <c r="A343" t="s">
        <v>794</v>
      </c>
      <c r="B343" t="s">
        <v>795</v>
      </c>
      <c r="C343" t="s">
        <v>10621</v>
      </c>
      <c r="D343" t="s">
        <v>224</v>
      </c>
      <c r="E343">
        <v>20397.106532754999</v>
      </c>
      <c r="F343">
        <v>467.6</v>
      </c>
      <c r="G343">
        <v>22.592237069715399</v>
      </c>
      <c r="H343">
        <v>1.8652333042818401</v>
      </c>
      <c r="I343">
        <v>38.625813498276401</v>
      </c>
      <c r="J343">
        <v>-10.558809273041</v>
      </c>
      <c r="K343">
        <v>452.99092948867099</v>
      </c>
      <c r="L343">
        <v>374.90971444074302</v>
      </c>
      <c r="M343">
        <v>39.912239395895597</v>
      </c>
      <c r="N343">
        <v>2.20940258030604</v>
      </c>
      <c r="O343">
        <v>23.492301112061501</v>
      </c>
      <c r="P343">
        <v>66.405693950177906</v>
      </c>
      <c r="Q343">
        <v>7.3285469948726006E-2</v>
      </c>
    </row>
    <row r="344" spans="1:17" hidden="1" x14ac:dyDescent="0.3">
      <c r="A344" t="s">
        <v>796</v>
      </c>
      <c r="B344" t="s">
        <v>797</v>
      </c>
      <c r="C344" t="s">
        <v>10625</v>
      </c>
      <c r="D344" t="s">
        <v>548</v>
      </c>
      <c r="E344">
        <v>20375.623264099999</v>
      </c>
      <c r="F344">
        <v>810.45</v>
      </c>
      <c r="G344">
        <v>-40.439949381482997</v>
      </c>
      <c r="H344">
        <v>-1.84964972107259</v>
      </c>
      <c r="I344">
        <v>-15.327313583733799</v>
      </c>
      <c r="J344">
        <v>2.3144413858779802</v>
      </c>
      <c r="K344">
        <v>825.13087162126703</v>
      </c>
      <c r="L344">
        <v>846.83321187974002</v>
      </c>
      <c r="M344">
        <v>53.618278716551004</v>
      </c>
      <c r="N344">
        <v>0.65277205199080901</v>
      </c>
      <c r="O344">
        <v>18.329323215497499</v>
      </c>
      <c r="P344">
        <v>6.8842729970326397</v>
      </c>
      <c r="Q344">
        <v>-0.149591873378049</v>
      </c>
    </row>
    <row r="345" spans="1:17" x14ac:dyDescent="0.3">
      <c r="A345" t="s">
        <v>798</v>
      </c>
      <c r="B345" t="s">
        <v>799</v>
      </c>
      <c r="C345" t="s">
        <v>10614</v>
      </c>
      <c r="D345" t="s">
        <v>204</v>
      </c>
      <c r="E345">
        <v>20337.44599964</v>
      </c>
      <c r="F345">
        <v>1298.25</v>
      </c>
      <c r="G345">
        <v>76.655280975422698</v>
      </c>
      <c r="H345">
        <v>-6.5825455512112097</v>
      </c>
      <c r="I345">
        <v>19.876247059059299</v>
      </c>
      <c r="J345">
        <v>0.54451693772771703</v>
      </c>
      <c r="K345">
        <v>1253.65531219538</v>
      </c>
      <c r="L345">
        <v>1054.8504362758599</v>
      </c>
      <c r="M345">
        <v>50.341154947749096</v>
      </c>
      <c r="N345">
        <v>0.51278386997503</v>
      </c>
      <c r="O345">
        <v>9.9826689774696593</v>
      </c>
      <c r="P345">
        <v>115.925155925155</v>
      </c>
      <c r="Q345">
        <v>0.15432607635149601</v>
      </c>
    </row>
    <row r="346" spans="1:17" x14ac:dyDescent="0.3">
      <c r="A346" t="s">
        <v>800</v>
      </c>
      <c r="B346" t="s">
        <v>801</v>
      </c>
      <c r="C346" t="s">
        <v>10621</v>
      </c>
      <c r="D346" t="s">
        <v>40</v>
      </c>
      <c r="E346">
        <v>20184.474406919999</v>
      </c>
      <c r="F346">
        <v>911.85</v>
      </c>
      <c r="G346">
        <v>-12.4886292317873</v>
      </c>
      <c r="H346">
        <v>-5.6195282838377398</v>
      </c>
      <c r="I346">
        <v>-2.9004432338614898</v>
      </c>
      <c r="J346">
        <v>0.86028668780228301</v>
      </c>
      <c r="K346">
        <v>917.11473438381597</v>
      </c>
      <c r="L346">
        <v>857.89204104477506</v>
      </c>
      <c r="M346">
        <v>51.515966827942499</v>
      </c>
      <c r="N346">
        <v>1.0269549249536201</v>
      </c>
      <c r="O346">
        <v>12.4088391731096</v>
      </c>
      <c r="P346">
        <v>28.2128796400449</v>
      </c>
    </row>
    <row r="347" spans="1:17" hidden="1" x14ac:dyDescent="0.3">
      <c r="A347" t="s">
        <v>802</v>
      </c>
      <c r="B347" t="s">
        <v>803</v>
      </c>
      <c r="C347" t="s">
        <v>10625</v>
      </c>
      <c r="D347" t="s">
        <v>139</v>
      </c>
      <c r="E347">
        <v>20173.740000000002</v>
      </c>
      <c r="F347">
        <v>138.93</v>
      </c>
      <c r="G347">
        <v>-11.8705332891832</v>
      </c>
      <c r="H347">
        <v>-8.0589311479114105</v>
      </c>
      <c r="I347">
        <v>-4.0209813535683203</v>
      </c>
      <c r="J347">
        <v>-0.71568965407089002</v>
      </c>
      <c r="K347">
        <v>141.46254489114401</v>
      </c>
      <c r="L347">
        <v>132.93074945669201</v>
      </c>
      <c r="M347">
        <v>53.328059728626101</v>
      </c>
      <c r="N347">
        <v>5.8277582469445699</v>
      </c>
      <c r="O347">
        <v>11.4590081335924</v>
      </c>
      <c r="P347">
        <v>20.4421326397919</v>
      </c>
    </row>
    <row r="348" spans="1:17" hidden="1" x14ac:dyDescent="0.3">
      <c r="A348" t="s">
        <v>804</v>
      </c>
      <c r="B348" t="s">
        <v>805</v>
      </c>
      <c r="C348" t="s">
        <v>10625</v>
      </c>
      <c r="D348" t="s">
        <v>139</v>
      </c>
      <c r="E348">
        <v>20155.501969815999</v>
      </c>
      <c r="F348">
        <v>340.71</v>
      </c>
      <c r="G348">
        <v>-17.291966356971699</v>
      </c>
      <c r="H348">
        <v>-0.79748395229259605</v>
      </c>
      <c r="I348">
        <v>-12.846463916418401</v>
      </c>
      <c r="J348">
        <v>-1.40667148479774</v>
      </c>
      <c r="K348">
        <v>341.03122754279798</v>
      </c>
      <c r="L348">
        <v>336.27755193313999</v>
      </c>
      <c r="M348">
        <v>42.778347382377802</v>
      </c>
      <c r="N348">
        <v>1.05628054094667</v>
      </c>
      <c r="O348">
        <v>7.1292301370667204</v>
      </c>
      <c r="P348">
        <v>15.1047297297297</v>
      </c>
      <c r="Q348">
        <v>-0.10379904096142301</v>
      </c>
    </row>
    <row r="349" spans="1:17" x14ac:dyDescent="0.3">
      <c r="A349" t="s">
        <v>806</v>
      </c>
      <c r="B349" t="s">
        <v>807</v>
      </c>
      <c r="C349" t="s">
        <v>10614</v>
      </c>
      <c r="D349" t="s">
        <v>46</v>
      </c>
      <c r="E349">
        <v>20150.736241859999</v>
      </c>
      <c r="F349">
        <v>323.55</v>
      </c>
      <c r="G349">
        <v>83.048290422290606</v>
      </c>
      <c r="H349">
        <v>-2.4539421526978602</v>
      </c>
      <c r="I349">
        <v>15.279741362106501</v>
      </c>
      <c r="J349">
        <v>1.19465959470113</v>
      </c>
      <c r="K349">
        <v>318.49621741225297</v>
      </c>
      <c r="L349">
        <v>258.28974077834602</v>
      </c>
      <c r="M349">
        <v>48.785861534566898</v>
      </c>
      <c r="N349">
        <v>0.56774864129441804</v>
      </c>
      <c r="O349">
        <v>12.656467315716201</v>
      </c>
      <c r="P349">
        <v>136.94617356279699</v>
      </c>
      <c r="Q349">
        <v>0.16654050220774</v>
      </c>
    </row>
    <row r="350" spans="1:17" x14ac:dyDescent="0.3">
      <c r="A350" t="s">
        <v>808</v>
      </c>
      <c r="B350" t="s">
        <v>809</v>
      </c>
      <c r="C350" t="s">
        <v>10622</v>
      </c>
      <c r="D350" t="s">
        <v>313</v>
      </c>
      <c r="E350">
        <v>20059.77348</v>
      </c>
      <c r="F350">
        <v>1764.75</v>
      </c>
      <c r="G350">
        <v>93.329469833663097</v>
      </c>
      <c r="H350">
        <v>-33.661634860841701</v>
      </c>
      <c r="I350">
        <v>102.676857832487</v>
      </c>
      <c r="J350">
        <v>-13.1427581105958</v>
      </c>
      <c r="K350">
        <v>1998.3508588786599</v>
      </c>
      <c r="L350">
        <v>1388.32551458904</v>
      </c>
      <c r="M350">
        <v>19.438018591346399</v>
      </c>
      <c r="N350">
        <v>0.38936386465050299</v>
      </c>
      <c r="O350">
        <v>60.577985550361198</v>
      </c>
      <c r="P350">
        <v>172.211938917168</v>
      </c>
      <c r="Q350">
        <v>0.193030303805374</v>
      </c>
    </row>
    <row r="351" spans="1:17" x14ac:dyDescent="0.3">
      <c r="A351" t="s">
        <v>810</v>
      </c>
      <c r="B351" t="s">
        <v>811</v>
      </c>
      <c r="C351" t="s">
        <v>10623</v>
      </c>
      <c r="D351" t="s">
        <v>139</v>
      </c>
      <c r="E351">
        <v>20009.156319325</v>
      </c>
      <c r="F351">
        <v>586.15</v>
      </c>
      <c r="G351">
        <v>159.59319265484899</v>
      </c>
      <c r="H351">
        <v>11.937970438751201</v>
      </c>
      <c r="I351">
        <v>55.671532501034001</v>
      </c>
      <c r="J351">
        <v>10.199844145690401</v>
      </c>
      <c r="K351">
        <v>503.901067650789</v>
      </c>
      <c r="L351">
        <v>383.38700797586398</v>
      </c>
      <c r="M351">
        <v>66.496538356192801</v>
      </c>
      <c r="N351">
        <v>1.15730977137639</v>
      </c>
      <c r="O351">
        <v>5.0925531007421201</v>
      </c>
      <c r="P351">
        <v>190.89330024813799</v>
      </c>
      <c r="Q351">
        <v>0.231764999595132</v>
      </c>
    </row>
    <row r="352" spans="1:17" x14ac:dyDescent="0.3">
      <c r="A352" t="s">
        <v>812</v>
      </c>
      <c r="B352" t="s">
        <v>813</v>
      </c>
      <c r="C352" t="s">
        <v>10615</v>
      </c>
      <c r="D352" t="s">
        <v>281</v>
      </c>
      <c r="E352">
        <v>19982.279709959999</v>
      </c>
      <c r="F352">
        <v>400.35</v>
      </c>
      <c r="G352">
        <v>-0.24599083679700501</v>
      </c>
      <c r="H352">
        <v>20.366421682239501</v>
      </c>
      <c r="I352">
        <v>-25.664543286795102</v>
      </c>
      <c r="J352">
        <v>2.2920746932963301</v>
      </c>
      <c r="K352">
        <v>370.01135998624898</v>
      </c>
      <c r="L352">
        <v>371.10484389272602</v>
      </c>
      <c r="M352">
        <v>69.501454888633305</v>
      </c>
      <c r="N352">
        <v>0.87182529881003301</v>
      </c>
      <c r="O352">
        <v>39.3780442113151</v>
      </c>
      <c r="P352">
        <v>28.688524590163901</v>
      </c>
      <c r="Q352">
        <v>0.10211859843631201</v>
      </c>
    </row>
    <row r="353" spans="1:17" x14ac:dyDescent="0.3">
      <c r="A353" t="s">
        <v>814</v>
      </c>
      <c r="B353" t="s">
        <v>815</v>
      </c>
      <c r="C353" t="s">
        <v>10611</v>
      </c>
      <c r="D353" t="s">
        <v>527</v>
      </c>
      <c r="E353">
        <v>19843.929700174998</v>
      </c>
      <c r="F353">
        <v>458.7</v>
      </c>
      <c r="G353">
        <v>-46.9578815164787</v>
      </c>
      <c r="H353">
        <v>-1.8632359641818701</v>
      </c>
      <c r="I353">
        <v>-33.179286301466497</v>
      </c>
      <c r="J353">
        <v>14.559011017088199</v>
      </c>
      <c r="K353">
        <v>450.52258602375201</v>
      </c>
      <c r="L353">
        <v>475.04841263047399</v>
      </c>
      <c r="M353">
        <v>68.416795005268796</v>
      </c>
      <c r="N353">
        <v>0.74327911450761197</v>
      </c>
      <c r="O353">
        <v>49.339997993322498</v>
      </c>
      <c r="P353">
        <v>50.749309846194301</v>
      </c>
      <c r="Q353">
        <v>4.9211549286825002E-2</v>
      </c>
    </row>
    <row r="354" spans="1:17" x14ac:dyDescent="0.3">
      <c r="A354" t="s">
        <v>816</v>
      </c>
      <c r="B354" t="s">
        <v>817</v>
      </c>
      <c r="C354" t="s">
        <v>10614</v>
      </c>
      <c r="D354" t="s">
        <v>46</v>
      </c>
      <c r="E354">
        <v>19829.658864870002</v>
      </c>
      <c r="F354">
        <v>1692.5</v>
      </c>
      <c r="G354">
        <v>209.452984611478</v>
      </c>
      <c r="H354">
        <v>7.8923851172266</v>
      </c>
      <c r="I354">
        <v>110.331655289727</v>
      </c>
      <c r="J354">
        <v>3.7835208323157499</v>
      </c>
      <c r="K354">
        <v>1538.73752330459</v>
      </c>
      <c r="L354">
        <v>1105.5927822082199</v>
      </c>
      <c r="M354">
        <v>58.115486287956003</v>
      </c>
      <c r="N354">
        <v>0.36270325307592999</v>
      </c>
      <c r="O354">
        <v>6.1565731166912796</v>
      </c>
      <c r="P354">
        <v>258.27688399661298</v>
      </c>
      <c r="Q354">
        <v>0.190466472049999</v>
      </c>
    </row>
    <row r="355" spans="1:17" x14ac:dyDescent="0.3">
      <c r="A355" t="s">
        <v>818</v>
      </c>
      <c r="B355" t="s">
        <v>819</v>
      </c>
      <c r="C355" t="s">
        <v>6589</v>
      </c>
      <c r="D355" t="s">
        <v>80</v>
      </c>
      <c r="E355">
        <v>19666.614787400002</v>
      </c>
      <c r="F355">
        <v>819.8</v>
      </c>
      <c r="G355">
        <v>-31.2120998253476</v>
      </c>
      <c r="H355">
        <v>4.9313466507741701</v>
      </c>
      <c r="I355">
        <v>-17.234276703155</v>
      </c>
      <c r="J355">
        <v>4.5129636762042402</v>
      </c>
      <c r="K355">
        <v>811.17359262800198</v>
      </c>
      <c r="L355">
        <v>842.47839842303495</v>
      </c>
      <c r="M355">
        <v>67.5083928517722</v>
      </c>
      <c r="N355">
        <v>0.701660349830597</v>
      </c>
      <c r="O355">
        <v>29.080263478897201</v>
      </c>
      <c r="P355">
        <v>17.1142857142857</v>
      </c>
      <c r="Q355">
        <v>-8.2384303950593998E-2</v>
      </c>
    </row>
    <row r="356" spans="1:17" hidden="1" x14ac:dyDescent="0.3">
      <c r="A356" t="s">
        <v>820</v>
      </c>
      <c r="B356" t="s">
        <v>821</v>
      </c>
      <c r="C356" t="s">
        <v>10625</v>
      </c>
      <c r="D356" t="s">
        <v>127</v>
      </c>
      <c r="E356">
        <v>19638.143192700001</v>
      </c>
      <c r="F356">
        <v>13360</v>
      </c>
      <c r="G356">
        <v>98.691441592729305</v>
      </c>
      <c r="H356">
        <v>-7.2179220216776496</v>
      </c>
      <c r="I356">
        <v>48.287230325404799</v>
      </c>
      <c r="J356">
        <v>-9.5965837794710591</v>
      </c>
      <c r="K356">
        <v>13135.6432566413</v>
      </c>
      <c r="L356">
        <v>9653.4121855930607</v>
      </c>
      <c r="M356">
        <v>39.854552227454697</v>
      </c>
      <c r="N356">
        <v>0.20996571260879701</v>
      </c>
      <c r="O356">
        <v>17.530688622754401</v>
      </c>
      <c r="P356">
        <v>198.92489959389999</v>
      </c>
    </row>
    <row r="357" spans="1:17" x14ac:dyDescent="0.3">
      <c r="A357" t="s">
        <v>822</v>
      </c>
      <c r="B357" t="s">
        <v>823</v>
      </c>
      <c r="C357" t="s">
        <v>10620</v>
      </c>
      <c r="D357" t="s">
        <v>417</v>
      </c>
      <c r="E357">
        <v>19621.9186078399</v>
      </c>
      <c r="F357">
        <v>1317.45</v>
      </c>
      <c r="G357">
        <v>41.163257620608597</v>
      </c>
      <c r="H357">
        <v>-2.4425581652973101</v>
      </c>
      <c r="I357">
        <v>25.984478708771199</v>
      </c>
      <c r="J357">
        <v>-1.30527797567405</v>
      </c>
      <c r="K357">
        <v>1293.3065620592899</v>
      </c>
      <c r="L357">
        <v>1082.3868495157201</v>
      </c>
      <c r="M357">
        <v>55.500217208770998</v>
      </c>
      <c r="N357">
        <v>0.459751532610156</v>
      </c>
      <c r="O357">
        <v>17.173327260996601</v>
      </c>
      <c r="P357">
        <v>81.0927835051546</v>
      </c>
      <c r="Q357">
        <v>0.17172935106787601</v>
      </c>
    </row>
    <row r="358" spans="1:17" x14ac:dyDescent="0.3">
      <c r="A358" t="s">
        <v>824</v>
      </c>
      <c r="B358" t="s">
        <v>825</v>
      </c>
      <c r="C358" t="s">
        <v>10615</v>
      </c>
      <c r="D358" t="s">
        <v>281</v>
      </c>
      <c r="E358">
        <v>19542.785585400001</v>
      </c>
      <c r="F358">
        <v>2471.1</v>
      </c>
      <c r="G358">
        <v>-2.2919251852958298</v>
      </c>
      <c r="H358">
        <v>13.8699879524578</v>
      </c>
      <c r="I358">
        <v>-1.7003995840791799</v>
      </c>
      <c r="J358">
        <v>7.0500278737946198</v>
      </c>
      <c r="K358">
        <v>2173.3645235877102</v>
      </c>
      <c r="L358">
        <v>2031.59100807502</v>
      </c>
      <c r="M358">
        <v>87.270308993186902</v>
      </c>
      <c r="N358">
        <v>1.1584944558074299</v>
      </c>
      <c r="O358">
        <v>1.0481162235441699</v>
      </c>
      <c r="P358">
        <v>41.205714285714201</v>
      </c>
      <c r="Q358">
        <v>6.1981855710964998E-2</v>
      </c>
    </row>
    <row r="359" spans="1:17" x14ac:dyDescent="0.3">
      <c r="A359" t="s">
        <v>826</v>
      </c>
      <c r="B359" t="s">
        <v>827</v>
      </c>
      <c r="C359" t="s">
        <v>10611</v>
      </c>
      <c r="D359" t="s">
        <v>54</v>
      </c>
      <c r="E359">
        <v>19460.630596899999</v>
      </c>
      <c r="F359">
        <v>1203.5999999999999</v>
      </c>
      <c r="G359">
        <v>-39.986813763173501</v>
      </c>
      <c r="H359">
        <v>-5.9907678328995297</v>
      </c>
      <c r="I359">
        <v>-29.888432123448801</v>
      </c>
      <c r="J359">
        <v>3.7273865012532301</v>
      </c>
      <c r="K359">
        <v>1299.9230850188101</v>
      </c>
      <c r="L359">
        <v>1386.4313265990199</v>
      </c>
      <c r="M359">
        <v>39.522470032458301</v>
      </c>
      <c r="N359">
        <v>0.70877635814122497</v>
      </c>
      <c r="O359">
        <v>49.219009637753402</v>
      </c>
      <c r="P359">
        <v>4.3885516045099697</v>
      </c>
      <c r="Q359">
        <v>5.2734815928281997E-2</v>
      </c>
    </row>
    <row r="360" spans="1:17" x14ac:dyDescent="0.3">
      <c r="A360" t="s">
        <v>828</v>
      </c>
      <c r="B360" t="s">
        <v>829</v>
      </c>
      <c r="C360" t="s">
        <v>10622</v>
      </c>
      <c r="D360" t="s">
        <v>163</v>
      </c>
      <c r="E360">
        <v>19421.225242875</v>
      </c>
      <c r="F360">
        <v>798.55</v>
      </c>
      <c r="G360">
        <v>109.258472808579</v>
      </c>
      <c r="H360">
        <v>0.95725715445213899</v>
      </c>
      <c r="I360">
        <v>27.8912023354337</v>
      </c>
      <c r="J360">
        <v>-0.62310030628895396</v>
      </c>
      <c r="K360">
        <v>809.11418622025099</v>
      </c>
      <c r="L360">
        <v>666.64650777438499</v>
      </c>
      <c r="M360">
        <v>52.647364272677301</v>
      </c>
      <c r="N360">
        <v>0.55065548727888602</v>
      </c>
      <c r="O360">
        <v>22.722434412372401</v>
      </c>
      <c r="P360">
        <v>166.183333333333</v>
      </c>
      <c r="Q360">
        <v>0.18146739927318101</v>
      </c>
    </row>
    <row r="361" spans="1:17" x14ac:dyDescent="0.3">
      <c r="A361" t="s">
        <v>830</v>
      </c>
      <c r="B361" t="s">
        <v>831</v>
      </c>
      <c r="C361" t="s">
        <v>10620</v>
      </c>
      <c r="D361" t="s">
        <v>397</v>
      </c>
      <c r="E361">
        <v>19348.469221619998</v>
      </c>
      <c r="F361">
        <v>8096.25</v>
      </c>
      <c r="G361">
        <v>-2.22423118474671</v>
      </c>
      <c r="H361">
        <v>2.60323676557825</v>
      </c>
      <c r="I361">
        <v>17.880237438280901</v>
      </c>
      <c r="J361">
        <v>1.66838817518116</v>
      </c>
      <c r="K361">
        <v>7905.8544037434303</v>
      </c>
      <c r="L361">
        <v>7227.2983647052397</v>
      </c>
      <c r="M361">
        <v>57.3853661422648</v>
      </c>
      <c r="N361">
        <v>0.28531532166998003</v>
      </c>
      <c r="O361">
        <v>10.915547321290701</v>
      </c>
      <c r="P361">
        <v>47.564065176976598</v>
      </c>
      <c r="Q361">
        <v>1.5122971535941001E-2</v>
      </c>
    </row>
    <row r="362" spans="1:17" x14ac:dyDescent="0.3">
      <c r="A362" t="s">
        <v>832</v>
      </c>
      <c r="B362" t="s">
        <v>833</v>
      </c>
      <c r="C362" t="s">
        <v>10622</v>
      </c>
      <c r="D362" t="s">
        <v>263</v>
      </c>
      <c r="E362">
        <v>19258.208971420001</v>
      </c>
      <c r="F362">
        <v>1323.85</v>
      </c>
      <c r="G362">
        <v>155.08826462808301</v>
      </c>
      <c r="H362">
        <v>5.6815575991757097</v>
      </c>
      <c r="I362">
        <v>29.068064760527001</v>
      </c>
      <c r="J362">
        <v>3.1980521149432701</v>
      </c>
      <c r="K362">
        <v>1252.42864860226</v>
      </c>
      <c r="L362">
        <v>1000.09487969519</v>
      </c>
      <c r="M362">
        <v>63.0753106461759</v>
      </c>
      <c r="N362">
        <v>1.48420818459712</v>
      </c>
      <c r="O362">
        <v>9.5290251916757995</v>
      </c>
      <c r="P362">
        <v>189.050218340611</v>
      </c>
      <c r="Q362">
        <v>0.189752922615648</v>
      </c>
    </row>
    <row r="363" spans="1:17" x14ac:dyDescent="0.3">
      <c r="A363" t="s">
        <v>834</v>
      </c>
      <c r="B363" t="s">
        <v>835</v>
      </c>
      <c r="C363" t="s">
        <v>622</v>
      </c>
      <c r="D363" t="s">
        <v>622</v>
      </c>
      <c r="E363">
        <v>19137.338060489899</v>
      </c>
      <c r="F363">
        <v>37.74</v>
      </c>
      <c r="G363">
        <v>-24.409018385536498</v>
      </c>
      <c r="H363">
        <v>0.66086750708581499</v>
      </c>
      <c r="I363">
        <v>-25.783951418627002</v>
      </c>
      <c r="J363">
        <v>1.0820923904000599</v>
      </c>
      <c r="K363">
        <v>37.969404959075902</v>
      </c>
      <c r="L363">
        <v>38.378168642175403</v>
      </c>
      <c r="M363">
        <v>56.728625602085401</v>
      </c>
      <c r="N363">
        <v>0.53212074586776203</v>
      </c>
      <c r="O363">
        <v>40.169581346051899</v>
      </c>
      <c r="P363">
        <v>16.481481481481399</v>
      </c>
      <c r="Q363">
        <v>5.8023078355821003E-2</v>
      </c>
    </row>
    <row r="364" spans="1:17" x14ac:dyDescent="0.3">
      <c r="A364" t="s">
        <v>836</v>
      </c>
      <c r="B364" t="s">
        <v>837</v>
      </c>
      <c r="C364" t="s">
        <v>10623</v>
      </c>
      <c r="D364" t="s">
        <v>139</v>
      </c>
      <c r="E364">
        <v>19135.725912475002</v>
      </c>
      <c r="F364">
        <v>1687.95</v>
      </c>
      <c r="G364">
        <v>170.35758833986799</v>
      </c>
      <c r="H364">
        <v>-6.31557895424175</v>
      </c>
      <c r="I364">
        <v>7.01197608147206</v>
      </c>
      <c r="J364">
        <v>-1.5401978569250301</v>
      </c>
      <c r="K364">
        <v>1795.9497335471499</v>
      </c>
      <c r="L364">
        <v>1515.1982338213199</v>
      </c>
      <c r="M364">
        <v>34.946303757000003</v>
      </c>
      <c r="N364">
        <v>0.65725286300892605</v>
      </c>
      <c r="O364">
        <v>28.013472761159701</v>
      </c>
      <c r="P364">
        <v>199.981398707919</v>
      </c>
      <c r="Q364">
        <v>0.10421177286002201</v>
      </c>
    </row>
    <row r="365" spans="1:17" x14ac:dyDescent="0.3">
      <c r="A365" t="s">
        <v>838</v>
      </c>
      <c r="B365" t="s">
        <v>839</v>
      </c>
      <c r="C365" t="s">
        <v>10622</v>
      </c>
      <c r="D365" t="s">
        <v>724</v>
      </c>
      <c r="E365">
        <v>19085.966400959998</v>
      </c>
      <c r="F365">
        <v>1416.05</v>
      </c>
      <c r="G365">
        <v>68.450395138296599</v>
      </c>
      <c r="H365">
        <v>-14.5887351775729</v>
      </c>
      <c r="I365">
        <v>30.9877205029903</v>
      </c>
      <c r="J365">
        <v>-1.3111192887084999</v>
      </c>
      <c r="K365">
        <v>1485.05861450312</v>
      </c>
      <c r="L365">
        <v>1188.2835645340899</v>
      </c>
      <c r="M365">
        <v>41.424475969755598</v>
      </c>
      <c r="N365">
        <v>0.45465260459531698</v>
      </c>
      <c r="O365">
        <v>33.960665230747502</v>
      </c>
      <c r="P365">
        <v>107.93685756240799</v>
      </c>
      <c r="Q365">
        <v>0.23623941758988901</v>
      </c>
    </row>
    <row r="366" spans="1:17" x14ac:dyDescent="0.3">
      <c r="A366" t="s">
        <v>840</v>
      </c>
      <c r="B366" t="s">
        <v>841</v>
      </c>
      <c r="C366" t="s">
        <v>10622</v>
      </c>
      <c r="D366" t="s">
        <v>127</v>
      </c>
      <c r="E366">
        <v>18898.64857668</v>
      </c>
      <c r="F366">
        <v>726.1</v>
      </c>
      <c r="G366">
        <v>99.810105004333494</v>
      </c>
      <c r="H366">
        <v>8.8536609598141407</v>
      </c>
      <c r="I366">
        <v>16.568165450324202</v>
      </c>
      <c r="J366">
        <v>5.5037624031078698</v>
      </c>
      <c r="K366">
        <v>641.37655033288797</v>
      </c>
      <c r="L366">
        <v>551.45979958615601</v>
      </c>
      <c r="M366">
        <v>69.520411888428796</v>
      </c>
      <c r="N366">
        <v>1.1373984917392099</v>
      </c>
      <c r="O366">
        <v>1.2257264839553801</v>
      </c>
      <c r="P366">
        <v>130.58113686884701</v>
      </c>
      <c r="Q366">
        <v>0.17370399081924401</v>
      </c>
    </row>
    <row r="367" spans="1:17" x14ac:dyDescent="0.3">
      <c r="A367" t="s">
        <v>842</v>
      </c>
      <c r="B367" t="s">
        <v>843</v>
      </c>
      <c r="C367" t="s">
        <v>10609</v>
      </c>
      <c r="D367" t="s">
        <v>177</v>
      </c>
      <c r="E367">
        <v>18847.481015279998</v>
      </c>
      <c r="F367">
        <v>338.6</v>
      </c>
      <c r="G367">
        <v>-5.2497925704059503</v>
      </c>
      <c r="H367">
        <v>4.1393318908321497</v>
      </c>
      <c r="I367">
        <v>-20.472912624863199</v>
      </c>
      <c r="J367">
        <v>2.9001231128447298</v>
      </c>
      <c r="K367">
        <v>322.35007328026501</v>
      </c>
      <c r="L367">
        <v>315.98985606405199</v>
      </c>
      <c r="M367">
        <v>62.368076807406901</v>
      </c>
      <c r="N367">
        <v>0.571623165662838</v>
      </c>
      <c r="O367">
        <v>20.1269935026579</v>
      </c>
      <c r="P367">
        <v>33.045186640471499</v>
      </c>
      <c r="Q367">
        <v>-4.3976152150023998E-2</v>
      </c>
    </row>
    <row r="368" spans="1:17" x14ac:dyDescent="0.3">
      <c r="A368" t="s">
        <v>844</v>
      </c>
      <c r="B368" t="s">
        <v>845</v>
      </c>
      <c r="C368" t="s">
        <v>622</v>
      </c>
      <c r="D368" t="s">
        <v>622</v>
      </c>
      <c r="E368">
        <v>18791.525718294</v>
      </c>
      <c r="F368">
        <v>197.15</v>
      </c>
      <c r="G368">
        <v>29.176854216265401</v>
      </c>
      <c r="H368">
        <v>8.5774163022578005</v>
      </c>
      <c r="I368">
        <v>10.549428075711999</v>
      </c>
      <c r="J368">
        <v>9.2068417980909807</v>
      </c>
      <c r="K368">
        <v>171.52223850376399</v>
      </c>
      <c r="L368">
        <v>150.71664070912499</v>
      </c>
      <c r="M368">
        <v>74.878027824529198</v>
      </c>
      <c r="N368">
        <v>0.72781679489879803</v>
      </c>
      <c r="O368">
        <v>0.58331219883338503</v>
      </c>
      <c r="P368">
        <v>75.088809946713994</v>
      </c>
      <c r="Q368">
        <v>3.5444949228804999E-2</v>
      </c>
    </row>
    <row r="369" spans="1:17" x14ac:dyDescent="0.3">
      <c r="A369" t="s">
        <v>846</v>
      </c>
      <c r="B369" t="s">
        <v>847</v>
      </c>
      <c r="C369" t="s">
        <v>10611</v>
      </c>
      <c r="D369" t="s">
        <v>124</v>
      </c>
      <c r="E369">
        <v>18786.492474588002</v>
      </c>
      <c r="F369">
        <v>71.739999999999995</v>
      </c>
      <c r="G369">
        <v>363.70503067467303</v>
      </c>
      <c r="H369">
        <v>-1.5446192857058401</v>
      </c>
      <c r="I369">
        <v>41.374940309201001</v>
      </c>
      <c r="J369">
        <v>-0.75802895278488602</v>
      </c>
      <c r="K369">
        <v>69.801156860602205</v>
      </c>
      <c r="L369">
        <v>51.627408991112503</v>
      </c>
      <c r="M369">
        <v>42.8332440069901</v>
      </c>
      <c r="N369">
        <v>0.60693167293518502</v>
      </c>
      <c r="O369">
        <v>27.4045163088932</v>
      </c>
      <c r="P369">
        <v>406.99646643109497</v>
      </c>
      <c r="Q369">
        <v>0.155920323523765</v>
      </c>
    </row>
    <row r="370" spans="1:17" x14ac:dyDescent="0.3">
      <c r="A370" t="s">
        <v>848</v>
      </c>
      <c r="B370" t="s">
        <v>849</v>
      </c>
      <c r="C370" t="s">
        <v>10612</v>
      </c>
      <c r="D370" t="s">
        <v>27</v>
      </c>
      <c r="E370">
        <v>18665.649937396</v>
      </c>
      <c r="F370">
        <v>93.94</v>
      </c>
      <c r="G370">
        <v>-13.729113721680999</v>
      </c>
      <c r="H370">
        <v>-10.3769950759427</v>
      </c>
      <c r="I370">
        <v>-7.2581786668223698</v>
      </c>
      <c r="J370">
        <v>4.9397984835900299</v>
      </c>
      <c r="K370">
        <v>88.644090268811794</v>
      </c>
      <c r="L370">
        <v>85.223350258566896</v>
      </c>
      <c r="M370">
        <v>60.357826081109799</v>
      </c>
      <c r="N370">
        <v>0.452640560514395</v>
      </c>
      <c r="O370">
        <v>18.5863317010858</v>
      </c>
      <c r="P370">
        <v>44.411990776325901</v>
      </c>
      <c r="Q370">
        <v>8.4859427711503996E-2</v>
      </c>
    </row>
    <row r="371" spans="1:17" x14ac:dyDescent="0.3">
      <c r="A371" t="s">
        <v>850</v>
      </c>
      <c r="B371" t="s">
        <v>851</v>
      </c>
      <c r="C371" t="s">
        <v>10621</v>
      </c>
      <c r="D371" t="s">
        <v>548</v>
      </c>
      <c r="E371">
        <v>18588.938110200001</v>
      </c>
      <c r="F371">
        <v>1452.95</v>
      </c>
      <c r="G371">
        <v>-43.526082592376298</v>
      </c>
      <c r="H371">
        <v>-7.4687580871480197</v>
      </c>
      <c r="I371">
        <v>-9.8978721846033402</v>
      </c>
      <c r="J371">
        <v>2.8601145855321102</v>
      </c>
      <c r="K371">
        <v>1477.83881467585</v>
      </c>
      <c r="L371">
        <v>1484.8603583976201</v>
      </c>
      <c r="M371">
        <v>45.679821775473101</v>
      </c>
      <c r="N371">
        <v>0.62516712921149897</v>
      </c>
      <c r="O371">
        <v>20.3723459169276</v>
      </c>
      <c r="P371">
        <v>14.4956658786446</v>
      </c>
      <c r="Q371">
        <v>-0.103995318007641</v>
      </c>
    </row>
    <row r="372" spans="1:17" x14ac:dyDescent="0.3">
      <c r="A372" t="s">
        <v>852</v>
      </c>
      <c r="B372" t="s">
        <v>853</v>
      </c>
      <c r="C372" t="s">
        <v>10622</v>
      </c>
      <c r="D372" t="s">
        <v>497</v>
      </c>
      <c r="E372">
        <v>18439.530970700001</v>
      </c>
      <c r="F372">
        <v>1639.65</v>
      </c>
      <c r="G372">
        <v>9.1950649941415108</v>
      </c>
      <c r="H372">
        <v>-6.6792427409182604</v>
      </c>
      <c r="I372">
        <v>1.7813833632780101</v>
      </c>
      <c r="J372">
        <v>1.19137517793512</v>
      </c>
      <c r="K372">
        <v>1697.5262804348699</v>
      </c>
      <c r="L372">
        <v>1599.6785744889301</v>
      </c>
      <c r="M372">
        <v>42.165767557044298</v>
      </c>
      <c r="N372">
        <v>0.75526867148086696</v>
      </c>
      <c r="O372">
        <v>15.9973165004726</v>
      </c>
      <c r="P372">
        <v>44.233814215341297</v>
      </c>
    </row>
    <row r="373" spans="1:17" x14ac:dyDescent="0.3">
      <c r="A373" t="s">
        <v>854</v>
      </c>
      <c r="B373" t="s">
        <v>855</v>
      </c>
      <c r="C373" t="s">
        <v>10611</v>
      </c>
      <c r="D373" t="s">
        <v>54</v>
      </c>
      <c r="E373">
        <v>18350.704924720001</v>
      </c>
      <c r="F373">
        <v>215.08</v>
      </c>
      <c r="G373">
        <v>19.549404485068202</v>
      </c>
      <c r="H373">
        <v>-1.81910475945618</v>
      </c>
      <c r="I373">
        <v>5.5856370051948501</v>
      </c>
      <c r="J373">
        <v>4.87594871833182</v>
      </c>
      <c r="K373">
        <v>203.88175335048399</v>
      </c>
      <c r="L373">
        <v>182.53186881022299</v>
      </c>
      <c r="M373">
        <v>68.156271780388494</v>
      </c>
      <c r="N373">
        <v>0.88738119317925401</v>
      </c>
      <c r="O373">
        <v>7.1229310024176904</v>
      </c>
      <c r="P373">
        <v>71.583566015157501</v>
      </c>
      <c r="Q373">
        <v>1.6651936026736001E-2</v>
      </c>
    </row>
    <row r="374" spans="1:17" hidden="1" x14ac:dyDescent="0.3">
      <c r="A374" t="s">
        <v>856</v>
      </c>
      <c r="B374" t="s">
        <v>857</v>
      </c>
      <c r="C374" t="s">
        <v>10625</v>
      </c>
      <c r="D374" t="s">
        <v>858</v>
      </c>
      <c r="E374">
        <v>18126.016344975</v>
      </c>
      <c r="F374">
        <v>1726.85</v>
      </c>
      <c r="G374">
        <v>-4.8709761205793303</v>
      </c>
      <c r="H374">
        <v>-7.7853889455025804</v>
      </c>
      <c r="I374">
        <v>11.0417954604107</v>
      </c>
      <c r="J374">
        <v>5.0001576313295502</v>
      </c>
      <c r="K374">
        <v>1653.6989245770901</v>
      </c>
      <c r="M374">
        <v>53.386552144725201</v>
      </c>
      <c r="N374">
        <v>0.81969894992012204</v>
      </c>
      <c r="O374">
        <v>12.2535252048527</v>
      </c>
      <c r="P374">
        <v>40.206227418503602</v>
      </c>
    </row>
    <row r="375" spans="1:17" x14ac:dyDescent="0.3">
      <c r="A375" t="s">
        <v>859</v>
      </c>
      <c r="B375" t="s">
        <v>860</v>
      </c>
      <c r="C375" t="s">
        <v>10611</v>
      </c>
      <c r="D375" t="s">
        <v>408</v>
      </c>
      <c r="E375">
        <v>18084.624080107998</v>
      </c>
      <c r="F375">
        <v>112.11</v>
      </c>
      <c r="G375">
        <v>-37.5442535608898</v>
      </c>
      <c r="H375">
        <v>-4.0751140051097599</v>
      </c>
      <c r="I375">
        <v>-17.383373889347901</v>
      </c>
      <c r="J375">
        <v>4.2401869839785302</v>
      </c>
      <c r="K375">
        <v>112.731447223486</v>
      </c>
      <c r="L375">
        <v>114.449423522613</v>
      </c>
      <c r="M375">
        <v>69.9407456693461</v>
      </c>
      <c r="N375">
        <v>0.64890495040721297</v>
      </c>
      <c r="O375">
        <v>22.2014093301222</v>
      </c>
      <c r="P375">
        <v>7.2822966507177096</v>
      </c>
      <c r="Q375">
        <v>0.121929419417282</v>
      </c>
    </row>
    <row r="376" spans="1:17" x14ac:dyDescent="0.3">
      <c r="A376" t="s">
        <v>861</v>
      </c>
      <c r="B376" t="s">
        <v>862</v>
      </c>
      <c r="C376" t="s">
        <v>10611</v>
      </c>
      <c r="D376" t="s">
        <v>24</v>
      </c>
      <c r="E376">
        <v>17976.350943377998</v>
      </c>
      <c r="F376">
        <v>222.45</v>
      </c>
      <c r="G376">
        <v>48.952873099641202</v>
      </c>
      <c r="H376">
        <v>5.2297865214362904</v>
      </c>
      <c r="I376">
        <v>12.175515843636401</v>
      </c>
      <c r="J376">
        <v>3.4785442551226802</v>
      </c>
      <c r="K376">
        <v>211.70454449312399</v>
      </c>
      <c r="L376">
        <v>186.180151953538</v>
      </c>
      <c r="M376">
        <v>58.776195888394597</v>
      </c>
      <c r="N376">
        <v>0.43240965979770901</v>
      </c>
      <c r="O376">
        <v>4.6302539896605897</v>
      </c>
      <c r="P376">
        <v>88.516949152542296</v>
      </c>
      <c r="Q376">
        <v>0.19837048799831999</v>
      </c>
    </row>
    <row r="377" spans="1:17" x14ac:dyDescent="0.3">
      <c r="A377" t="s">
        <v>863</v>
      </c>
      <c r="B377" t="s">
        <v>864</v>
      </c>
      <c r="C377" t="s">
        <v>10626</v>
      </c>
      <c r="D377" t="s">
        <v>166</v>
      </c>
      <c r="E377">
        <v>17972.765340529899</v>
      </c>
      <c r="F377">
        <v>1177</v>
      </c>
      <c r="G377">
        <v>2.9388072526306601</v>
      </c>
      <c r="H377">
        <v>14.980694580535999</v>
      </c>
      <c r="I377">
        <v>6.4324959243630104</v>
      </c>
      <c r="J377">
        <v>4.9754075866690197</v>
      </c>
      <c r="K377">
        <v>1058.47301468662</v>
      </c>
      <c r="L377">
        <v>994.949254983017</v>
      </c>
      <c r="M377">
        <v>70.944388151376899</v>
      </c>
      <c r="N377">
        <v>1.2347122397436301</v>
      </c>
      <c r="O377">
        <v>1.8436703483432499</v>
      </c>
      <c r="P377">
        <v>41.398366170110499</v>
      </c>
      <c r="Q377">
        <v>7.1559883230829999E-3</v>
      </c>
    </row>
    <row r="378" spans="1:17" x14ac:dyDescent="0.3">
      <c r="A378" t="s">
        <v>865</v>
      </c>
      <c r="B378" t="s">
        <v>866</v>
      </c>
      <c r="C378" t="s">
        <v>10616</v>
      </c>
      <c r="D378" t="s">
        <v>484</v>
      </c>
      <c r="E378">
        <v>17966.390424990001</v>
      </c>
      <c r="F378">
        <v>657.2</v>
      </c>
      <c r="G378">
        <v>102.045059307252</v>
      </c>
      <c r="H378">
        <v>2.0004983664534501</v>
      </c>
      <c r="I378">
        <v>16.294700079763501</v>
      </c>
      <c r="J378">
        <v>5.3189241824250701E-2</v>
      </c>
      <c r="K378">
        <v>589.52208299351798</v>
      </c>
      <c r="L378">
        <v>481.614748526234</v>
      </c>
      <c r="M378">
        <v>62.5608418811563</v>
      </c>
      <c r="N378">
        <v>0.97408979676985696</v>
      </c>
      <c r="O378">
        <v>4.17681071211197</v>
      </c>
      <c r="P378">
        <v>180.974775545104</v>
      </c>
      <c r="Q378">
        <v>0.245060327399207</v>
      </c>
    </row>
    <row r="379" spans="1:17" x14ac:dyDescent="0.3">
      <c r="A379" t="s">
        <v>867</v>
      </c>
      <c r="B379" t="s">
        <v>868</v>
      </c>
      <c r="C379" t="s">
        <v>10609</v>
      </c>
      <c r="D379" t="s">
        <v>177</v>
      </c>
      <c r="E379">
        <v>17925.697262549998</v>
      </c>
      <c r="F379">
        <v>1767</v>
      </c>
      <c r="G379">
        <v>50.964362970315896</v>
      </c>
      <c r="H379">
        <v>3.06139508935158</v>
      </c>
      <c r="I379">
        <v>4.2232608486861096</v>
      </c>
      <c r="J379">
        <v>2.1260063395224398</v>
      </c>
      <c r="K379">
        <v>1703.5339822983501</v>
      </c>
      <c r="L379">
        <v>1442.50537984623</v>
      </c>
      <c r="M379">
        <v>50.725827172195501</v>
      </c>
      <c r="N379">
        <v>0.39915968447164202</v>
      </c>
      <c r="O379">
        <v>8.2144878324844406</v>
      </c>
      <c r="P379">
        <v>80.536398467432903</v>
      </c>
      <c r="Q379">
        <v>3.6963684321013997E-2</v>
      </c>
    </row>
    <row r="380" spans="1:17" x14ac:dyDescent="0.3">
      <c r="A380" t="s">
        <v>869</v>
      </c>
      <c r="B380" t="s">
        <v>870</v>
      </c>
      <c r="C380" t="s">
        <v>10613</v>
      </c>
      <c r="D380" t="s">
        <v>219</v>
      </c>
      <c r="E380">
        <v>17895.445771499999</v>
      </c>
      <c r="F380">
        <v>2527.3000000000002</v>
      </c>
      <c r="G380">
        <v>125.723978569336</v>
      </c>
      <c r="H380">
        <v>19.1654681424397</v>
      </c>
      <c r="I380">
        <v>34.250250044969199</v>
      </c>
      <c r="J380">
        <v>10.779777148705</v>
      </c>
      <c r="K380">
        <v>2148.5646884944899</v>
      </c>
      <c r="L380">
        <v>1737.8114712679701</v>
      </c>
      <c r="M380">
        <v>77.948569645035704</v>
      </c>
      <c r="N380">
        <v>0.88362886233750904</v>
      </c>
      <c r="O380">
        <v>3.0724488584655298</v>
      </c>
      <c r="P380">
        <v>160.53296221844201</v>
      </c>
      <c r="Q380">
        <v>7.3127852980814007E-2</v>
      </c>
    </row>
    <row r="381" spans="1:17" x14ac:dyDescent="0.3">
      <c r="A381" t="s">
        <v>871</v>
      </c>
      <c r="B381" t="s">
        <v>872</v>
      </c>
      <c r="C381" t="s">
        <v>10610</v>
      </c>
      <c r="D381" t="s">
        <v>21</v>
      </c>
      <c r="E381">
        <v>17831.36920565</v>
      </c>
      <c r="F381">
        <v>775.8</v>
      </c>
      <c r="G381">
        <v>23.1809774995907</v>
      </c>
      <c r="H381">
        <v>5.9956464435010401</v>
      </c>
      <c r="I381">
        <v>32.515721668743403</v>
      </c>
      <c r="J381">
        <v>3.7175762613678098</v>
      </c>
      <c r="K381">
        <v>743.46978791457298</v>
      </c>
      <c r="L381">
        <v>628.88134361653704</v>
      </c>
      <c r="M381">
        <v>55.419950039452701</v>
      </c>
      <c r="N381">
        <v>0.86061509775689204</v>
      </c>
      <c r="O381">
        <v>8.2108790925496198</v>
      </c>
      <c r="P381">
        <v>70.019723865877694</v>
      </c>
      <c r="Q381">
        <v>4.8364172177905999E-2</v>
      </c>
    </row>
    <row r="382" spans="1:17" x14ac:dyDescent="0.3">
      <c r="A382" t="s">
        <v>873</v>
      </c>
      <c r="B382" t="s">
        <v>874</v>
      </c>
      <c r="C382" t="s">
        <v>10622</v>
      </c>
      <c r="D382" t="s">
        <v>444</v>
      </c>
      <c r="E382">
        <v>17801.257324949998</v>
      </c>
      <c r="F382">
        <v>287.95</v>
      </c>
      <c r="G382">
        <v>5.9236622098036698</v>
      </c>
      <c r="H382">
        <v>-11.773064159524001</v>
      </c>
      <c r="I382">
        <v>22.115907628761999</v>
      </c>
      <c r="J382">
        <v>2.6173539990983201</v>
      </c>
      <c r="K382">
        <v>303.90981492037099</v>
      </c>
      <c r="L382">
        <v>269.051633545333</v>
      </c>
      <c r="M382">
        <v>40.786981629915402</v>
      </c>
      <c r="N382">
        <v>0.52753538491255503</v>
      </c>
      <c r="O382">
        <v>23.597846848411098</v>
      </c>
      <c r="P382">
        <v>54.978471474703902</v>
      </c>
      <c r="Q382">
        <v>5.2170686686044999E-2</v>
      </c>
    </row>
    <row r="383" spans="1:17" x14ac:dyDescent="0.3">
      <c r="A383" t="s">
        <v>875</v>
      </c>
      <c r="B383" t="s">
        <v>876</v>
      </c>
      <c r="C383" t="s">
        <v>10611</v>
      </c>
      <c r="D383" t="s">
        <v>54</v>
      </c>
      <c r="E383">
        <v>17673.513960127999</v>
      </c>
      <c r="F383">
        <v>214.14</v>
      </c>
      <c r="G383">
        <v>-18.333030692461602</v>
      </c>
      <c r="H383">
        <v>-4.02387362403213</v>
      </c>
      <c r="I383">
        <v>-22.808714687258899</v>
      </c>
      <c r="J383">
        <v>4.9628461969795001</v>
      </c>
      <c r="K383">
        <v>212.30744118473999</v>
      </c>
      <c r="L383">
        <v>211.975502576991</v>
      </c>
      <c r="M383">
        <v>65.621525272450299</v>
      </c>
      <c r="N383">
        <v>2.3510129463297398</v>
      </c>
      <c r="O383">
        <v>35.0751844587652</v>
      </c>
      <c r="P383">
        <v>17.000409780084599</v>
      </c>
      <c r="Q383">
        <v>4.4535421865437998E-2</v>
      </c>
    </row>
    <row r="384" spans="1:17" hidden="1" x14ac:dyDescent="0.3">
      <c r="A384" t="s">
        <v>877</v>
      </c>
      <c r="B384" t="s">
        <v>878</v>
      </c>
      <c r="C384" t="s">
        <v>10625</v>
      </c>
      <c r="D384" t="s">
        <v>54</v>
      </c>
      <c r="E384">
        <v>17495.144939275</v>
      </c>
      <c r="F384">
        <v>400.65</v>
      </c>
      <c r="G384">
        <v>-6.0530551345932704</v>
      </c>
      <c r="H384">
        <v>-16.5202751391836</v>
      </c>
      <c r="I384">
        <v>9.8597164463967992</v>
      </c>
      <c r="J384">
        <v>5.0683235675895597</v>
      </c>
      <c r="K384">
        <v>404.78148578412601</v>
      </c>
      <c r="M384">
        <v>48.316756371662301</v>
      </c>
      <c r="N384">
        <v>0.569165984882817</v>
      </c>
      <c r="O384">
        <v>21.539997504055901</v>
      </c>
      <c r="P384">
        <v>37.208904109589</v>
      </c>
    </row>
    <row r="385" spans="1:17" x14ac:dyDescent="0.3">
      <c r="A385" t="s">
        <v>879</v>
      </c>
      <c r="B385" t="s">
        <v>880</v>
      </c>
      <c r="C385" t="s">
        <v>10619</v>
      </c>
      <c r="D385" t="s">
        <v>130</v>
      </c>
      <c r="E385">
        <v>17469.613134539999</v>
      </c>
      <c r="F385">
        <v>2896.65</v>
      </c>
      <c r="G385">
        <v>-34.580332764816603</v>
      </c>
      <c r="H385">
        <v>0.52420942655943004</v>
      </c>
      <c r="I385">
        <v>-3.3018838546858098</v>
      </c>
      <c r="J385">
        <v>5.8752479082725904</v>
      </c>
      <c r="K385">
        <v>2781.3566722076498</v>
      </c>
      <c r="L385">
        <v>2706.4953758522101</v>
      </c>
      <c r="M385">
        <v>63.853921885960197</v>
      </c>
      <c r="N385">
        <v>0.861753229222463</v>
      </c>
      <c r="O385">
        <v>13.648525020281999</v>
      </c>
      <c r="P385">
        <v>29.894618834080699</v>
      </c>
      <c r="Q385">
        <v>-6.2965387668133005E-2</v>
      </c>
    </row>
    <row r="386" spans="1:17" x14ac:dyDescent="0.3">
      <c r="A386" t="s">
        <v>881</v>
      </c>
      <c r="B386" t="s">
        <v>882</v>
      </c>
      <c r="C386" t="s">
        <v>10611</v>
      </c>
      <c r="D386" t="s">
        <v>568</v>
      </c>
      <c r="E386">
        <v>17407.70484337</v>
      </c>
      <c r="F386">
        <v>993.15</v>
      </c>
      <c r="G386">
        <v>131.10275494601899</v>
      </c>
      <c r="H386">
        <v>36.268789831227799</v>
      </c>
      <c r="I386">
        <v>29.511007302558301</v>
      </c>
      <c r="J386">
        <v>-1.30143204370861</v>
      </c>
      <c r="K386">
        <v>848.86403220122997</v>
      </c>
      <c r="L386">
        <v>677.96471767450396</v>
      </c>
      <c r="M386">
        <v>61.609239916818197</v>
      </c>
      <c r="N386">
        <v>1.9218964208113001</v>
      </c>
      <c r="O386">
        <v>9.8323516085183407</v>
      </c>
      <c r="P386">
        <v>162.668606188838</v>
      </c>
    </row>
    <row r="387" spans="1:17" x14ac:dyDescent="0.3">
      <c r="A387" t="s">
        <v>883</v>
      </c>
      <c r="B387" t="s">
        <v>884</v>
      </c>
      <c r="C387" t="s">
        <v>10610</v>
      </c>
      <c r="D387" t="s">
        <v>21</v>
      </c>
      <c r="E387">
        <v>17393.80968378</v>
      </c>
      <c r="F387">
        <v>618.4</v>
      </c>
      <c r="G387">
        <v>-6.5168256782354002</v>
      </c>
      <c r="H387">
        <v>-7.25136015057946</v>
      </c>
      <c r="I387">
        <v>-38.0760019029684</v>
      </c>
      <c r="J387">
        <v>0.53881026823842904</v>
      </c>
      <c r="K387">
        <v>635.35454283164904</v>
      </c>
      <c r="L387">
        <v>634.60411812803204</v>
      </c>
      <c r="M387">
        <v>48.825874157833297</v>
      </c>
      <c r="N387">
        <v>0.72219711230643002</v>
      </c>
      <c r="O387">
        <v>40.685640362225101</v>
      </c>
      <c r="P387">
        <v>31.686541737649002</v>
      </c>
      <c r="Q387">
        <v>6.7073325172438997E-2</v>
      </c>
    </row>
    <row r="388" spans="1:17" x14ac:dyDescent="0.3">
      <c r="A388" t="s">
        <v>885</v>
      </c>
      <c r="B388" t="s">
        <v>886</v>
      </c>
      <c r="C388" t="s">
        <v>10611</v>
      </c>
      <c r="D388" t="s">
        <v>887</v>
      </c>
      <c r="E388">
        <v>17388.842295875002</v>
      </c>
      <c r="F388">
        <v>188.97</v>
      </c>
      <c r="G388">
        <v>23.450721439463699</v>
      </c>
      <c r="H388">
        <v>13.1520117676704</v>
      </c>
      <c r="I388">
        <v>16.798959650128399</v>
      </c>
      <c r="J388">
        <v>3.3169601315888002</v>
      </c>
      <c r="K388">
        <v>182.326444705488</v>
      </c>
      <c r="L388">
        <v>161.68473245797799</v>
      </c>
      <c r="M388">
        <v>58.935485466687098</v>
      </c>
      <c r="N388">
        <v>0.59750337759628203</v>
      </c>
      <c r="O388">
        <v>6.3131714028681696</v>
      </c>
      <c r="P388">
        <v>55.723114956736701</v>
      </c>
      <c r="Q388">
        <v>1.9426747329541E-2</v>
      </c>
    </row>
    <row r="389" spans="1:17" x14ac:dyDescent="0.3">
      <c r="A389" t="s">
        <v>888</v>
      </c>
      <c r="B389" t="s">
        <v>889</v>
      </c>
      <c r="C389" t="s">
        <v>10619</v>
      </c>
      <c r="D389" t="s">
        <v>308</v>
      </c>
      <c r="E389">
        <v>17336.164797185</v>
      </c>
      <c r="F389">
        <v>796.85</v>
      </c>
      <c r="G389">
        <v>25.296104411142998</v>
      </c>
      <c r="H389">
        <v>-3.9630326619768801</v>
      </c>
      <c r="I389">
        <v>-19.395778885062999</v>
      </c>
      <c r="J389">
        <v>2.3420839580177599</v>
      </c>
      <c r="K389">
        <v>805.26624285472406</v>
      </c>
      <c r="L389">
        <v>750.90271369692903</v>
      </c>
      <c r="M389">
        <v>54.101681217597502</v>
      </c>
      <c r="N389">
        <v>0.42403064567440202</v>
      </c>
      <c r="O389">
        <v>20.2233795570057</v>
      </c>
      <c r="P389">
        <v>57.200631288222503</v>
      </c>
      <c r="Q389">
        <v>0.193991563037583</v>
      </c>
    </row>
    <row r="390" spans="1:17" x14ac:dyDescent="0.3">
      <c r="A390" t="s">
        <v>890</v>
      </c>
      <c r="B390" t="s">
        <v>891</v>
      </c>
      <c r="C390" t="s">
        <v>10616</v>
      </c>
      <c r="D390" t="s">
        <v>724</v>
      </c>
      <c r="E390">
        <v>17288.380599659999</v>
      </c>
      <c r="F390">
        <v>966.8</v>
      </c>
      <c r="G390">
        <v>20.6173762499321</v>
      </c>
      <c r="H390">
        <v>6.3571994348612204</v>
      </c>
      <c r="I390">
        <v>16.965819683983501</v>
      </c>
      <c r="J390">
        <v>-0.29029166978779303</v>
      </c>
      <c r="K390">
        <v>879.30518403620601</v>
      </c>
      <c r="L390">
        <v>758.06533852642303</v>
      </c>
      <c r="M390">
        <v>67.365041791150205</v>
      </c>
      <c r="N390">
        <v>0.72405292760579198</v>
      </c>
      <c r="O390">
        <v>3.2736863880843998</v>
      </c>
      <c r="P390">
        <v>65.689802913453207</v>
      </c>
      <c r="Q390">
        <v>0.185725613455718</v>
      </c>
    </row>
    <row r="391" spans="1:17" x14ac:dyDescent="0.3">
      <c r="A391" t="s">
        <v>892</v>
      </c>
      <c r="B391" t="s">
        <v>893</v>
      </c>
      <c r="C391" t="s">
        <v>10618</v>
      </c>
      <c r="D391" t="s">
        <v>127</v>
      </c>
      <c r="E391">
        <v>17060.013992429998</v>
      </c>
      <c r="F391">
        <v>936.85</v>
      </c>
      <c r="G391">
        <v>313.51717849214998</v>
      </c>
      <c r="H391">
        <v>13.9898407129698</v>
      </c>
      <c r="I391">
        <v>-33.325038029810798</v>
      </c>
      <c r="J391">
        <v>2.3887237902498</v>
      </c>
      <c r="K391">
        <v>908.72785570928704</v>
      </c>
      <c r="L391">
        <v>828.95987342226294</v>
      </c>
      <c r="M391">
        <v>64.536815995172105</v>
      </c>
      <c r="N391">
        <v>1.07391461563487</v>
      </c>
      <c r="O391">
        <v>40.2572450232161</v>
      </c>
      <c r="P391">
        <v>364.36183395291198</v>
      </c>
      <c r="Q391">
        <v>0.22589352286111999</v>
      </c>
    </row>
    <row r="392" spans="1:17" x14ac:dyDescent="0.3">
      <c r="A392" t="s">
        <v>894</v>
      </c>
      <c r="B392" t="s">
        <v>895</v>
      </c>
      <c r="C392" t="s">
        <v>10624</v>
      </c>
      <c r="D392" t="s">
        <v>303</v>
      </c>
      <c r="E392">
        <v>17019.788814359999</v>
      </c>
      <c r="F392">
        <v>500.35</v>
      </c>
      <c r="G392">
        <v>188.01340109946</v>
      </c>
      <c r="H392">
        <v>58.459580309022897</v>
      </c>
      <c r="I392">
        <v>54.504792539855202</v>
      </c>
      <c r="J392">
        <v>13.4816455804644</v>
      </c>
      <c r="K392">
        <v>337.706211330695</v>
      </c>
      <c r="L392">
        <v>273.66279634348001</v>
      </c>
      <c r="M392">
        <v>85.523256240978597</v>
      </c>
      <c r="N392">
        <v>1.1825035050286401</v>
      </c>
      <c r="O392">
        <v>1.32906965124413</v>
      </c>
      <c r="P392">
        <v>223.85113268608399</v>
      </c>
      <c r="Q392">
        <v>0.13784548981706901</v>
      </c>
    </row>
    <row r="393" spans="1:17" x14ac:dyDescent="0.3">
      <c r="A393" t="s">
        <v>896</v>
      </c>
      <c r="B393" t="s">
        <v>897</v>
      </c>
      <c r="C393" t="s">
        <v>10624</v>
      </c>
      <c r="D393" t="s">
        <v>571</v>
      </c>
      <c r="E393">
        <v>16973.20941372</v>
      </c>
      <c r="F393">
        <v>5507.1</v>
      </c>
      <c r="G393">
        <v>-6.7412892359551897</v>
      </c>
      <c r="H393">
        <v>4.0811603282960203</v>
      </c>
      <c r="I393">
        <v>16.034740801274602</v>
      </c>
      <c r="J393">
        <v>4.7099223204614802</v>
      </c>
      <c r="K393">
        <v>5164.8878291158999</v>
      </c>
      <c r="L393">
        <v>4773.6897689862199</v>
      </c>
      <c r="M393">
        <v>63.457181647026303</v>
      </c>
      <c r="N393">
        <v>0.53884474485011702</v>
      </c>
      <c r="O393">
        <v>8.2030469757222502</v>
      </c>
      <c r="P393">
        <v>36.958468042775401</v>
      </c>
      <c r="Q393">
        <v>6.1877590870458E-2</v>
      </c>
    </row>
    <row r="394" spans="1:17" x14ac:dyDescent="0.3">
      <c r="A394" t="s">
        <v>898</v>
      </c>
      <c r="B394" t="s">
        <v>899</v>
      </c>
      <c r="C394" t="s">
        <v>10615</v>
      </c>
      <c r="D394" t="s">
        <v>51</v>
      </c>
      <c r="E394">
        <v>16950.875</v>
      </c>
      <c r="F394">
        <v>6850.35</v>
      </c>
      <c r="G394">
        <v>36.618055534639602</v>
      </c>
      <c r="H394">
        <v>6.6959312291294397</v>
      </c>
      <c r="I394">
        <v>12.624499543358599</v>
      </c>
      <c r="J394">
        <v>1.4862927545876199</v>
      </c>
      <c r="K394">
        <v>6588.45454087896</v>
      </c>
      <c r="L394">
        <v>5770.13891583656</v>
      </c>
      <c r="M394">
        <v>55.3595675287525</v>
      </c>
      <c r="N394">
        <v>0.40652687854654102</v>
      </c>
      <c r="O394">
        <v>10.537417796170899</v>
      </c>
      <c r="P394">
        <v>70.360100470020598</v>
      </c>
      <c r="Q394">
        <v>8.7672956556565998E-2</v>
      </c>
    </row>
    <row r="395" spans="1:17" x14ac:dyDescent="0.3">
      <c r="A395" t="s">
        <v>900</v>
      </c>
      <c r="B395" t="s">
        <v>901</v>
      </c>
      <c r="C395" t="s">
        <v>10621</v>
      </c>
      <c r="D395" t="s">
        <v>902</v>
      </c>
      <c r="E395">
        <v>16887.368969899999</v>
      </c>
      <c r="F395">
        <v>754.8</v>
      </c>
      <c r="G395">
        <v>-8.7799685809527599</v>
      </c>
      <c r="H395">
        <v>9.1462680516145998</v>
      </c>
      <c r="I395">
        <v>-7.0060157955036004</v>
      </c>
      <c r="J395">
        <v>2.12536611644027</v>
      </c>
      <c r="K395">
        <v>710.14016054244996</v>
      </c>
      <c r="L395">
        <v>686.977993869388</v>
      </c>
      <c r="M395">
        <v>77.858560735960097</v>
      </c>
      <c r="N395">
        <v>0.95842292343589797</v>
      </c>
      <c r="O395">
        <v>12.546369899310999</v>
      </c>
      <c r="P395">
        <v>27.070707070707002</v>
      </c>
      <c r="Q395">
        <v>7.0847214170233999E-2</v>
      </c>
    </row>
    <row r="396" spans="1:17" x14ac:dyDescent="0.3">
      <c r="A396" t="s">
        <v>903</v>
      </c>
      <c r="B396" t="s">
        <v>904</v>
      </c>
      <c r="C396" t="s">
        <v>10615</v>
      </c>
      <c r="D396" t="s">
        <v>51</v>
      </c>
      <c r="E396">
        <v>16858.45191987</v>
      </c>
      <c r="F396">
        <v>1263.05</v>
      </c>
      <c r="G396">
        <v>23.1291027135061</v>
      </c>
      <c r="H396">
        <v>20.6484953862679</v>
      </c>
      <c r="I396">
        <v>32.514072879886299</v>
      </c>
      <c r="J396">
        <v>3.5985209923505699</v>
      </c>
      <c r="K396">
        <v>1092.5912942506</v>
      </c>
      <c r="L396">
        <v>951.17896057895496</v>
      </c>
      <c r="M396">
        <v>74.340690168002595</v>
      </c>
      <c r="N396">
        <v>1.1249787880044699</v>
      </c>
      <c r="O396">
        <v>1.3142789279917799</v>
      </c>
      <c r="P396">
        <v>59.405565722218697</v>
      </c>
      <c r="Q396">
        <v>4.4512152791904999E-2</v>
      </c>
    </row>
    <row r="397" spans="1:17" x14ac:dyDescent="0.3">
      <c r="A397" t="s">
        <v>905</v>
      </c>
      <c r="B397" t="s">
        <v>906</v>
      </c>
      <c r="C397" t="s">
        <v>10615</v>
      </c>
      <c r="D397" t="s">
        <v>51</v>
      </c>
      <c r="E397">
        <v>16723.946371440001</v>
      </c>
      <c r="F397">
        <v>1643.75</v>
      </c>
      <c r="G397">
        <v>43.336468051092098</v>
      </c>
      <c r="H397">
        <v>-6.3612493432325303</v>
      </c>
      <c r="I397">
        <v>-0.33026784157998301</v>
      </c>
      <c r="J397">
        <v>0.153149701161647</v>
      </c>
      <c r="K397">
        <v>1599.1346855484901</v>
      </c>
      <c r="L397">
        <v>1450.2748905742501</v>
      </c>
      <c r="M397">
        <v>47.795462549099497</v>
      </c>
      <c r="N397">
        <v>0.42907660911286799</v>
      </c>
      <c r="O397">
        <v>9.4448669201520907</v>
      </c>
      <c r="P397">
        <v>74.839121416795194</v>
      </c>
    </row>
    <row r="398" spans="1:17" x14ac:dyDescent="0.3">
      <c r="A398" t="s">
        <v>907</v>
      </c>
      <c r="B398" t="s">
        <v>908</v>
      </c>
      <c r="C398" t="s">
        <v>10610</v>
      </c>
      <c r="D398" t="s">
        <v>21</v>
      </c>
      <c r="E398">
        <v>16621.23367926</v>
      </c>
      <c r="F398">
        <v>601.25</v>
      </c>
      <c r="G398">
        <v>1.45575179068626</v>
      </c>
      <c r="H398">
        <v>-16.7854386412933</v>
      </c>
      <c r="I398">
        <v>-37.537409150307802</v>
      </c>
      <c r="J398">
        <v>3.2224942941546799</v>
      </c>
      <c r="K398">
        <v>647.47161182489594</v>
      </c>
      <c r="L398">
        <v>646.16437754910896</v>
      </c>
      <c r="M398">
        <v>45.242806016224598</v>
      </c>
      <c r="N398">
        <v>1.18800627048507</v>
      </c>
      <c r="O398">
        <v>43.343035343035297</v>
      </c>
      <c r="P398">
        <v>29.537864914359499</v>
      </c>
      <c r="Q398">
        <v>2.8957364256320998E-2</v>
      </c>
    </row>
    <row r="399" spans="1:17" x14ac:dyDescent="0.3">
      <c r="A399" t="s">
        <v>909</v>
      </c>
      <c r="B399" t="s">
        <v>910</v>
      </c>
      <c r="C399" t="s">
        <v>10624</v>
      </c>
      <c r="D399" t="s">
        <v>571</v>
      </c>
      <c r="E399">
        <v>16609.844525299999</v>
      </c>
      <c r="F399">
        <v>1549.9</v>
      </c>
      <c r="G399">
        <v>-17.273094447287001</v>
      </c>
      <c r="H399">
        <v>6.2561539241772302</v>
      </c>
      <c r="I399">
        <v>-6.1730416844653302</v>
      </c>
      <c r="J399">
        <v>-3.4459654052988502</v>
      </c>
      <c r="K399">
        <v>1510.2753255791299</v>
      </c>
      <c r="L399">
        <v>1435.6979973006501</v>
      </c>
      <c r="M399">
        <v>46.753881242448898</v>
      </c>
      <c r="N399">
        <v>0.76249417616707305</v>
      </c>
      <c r="O399">
        <v>9.0392928576037193</v>
      </c>
      <c r="P399">
        <v>24.6902654867256</v>
      </c>
      <c r="Q399">
        <v>-2.2660917040262001E-2</v>
      </c>
    </row>
    <row r="400" spans="1:17" x14ac:dyDescent="0.3">
      <c r="A400" t="s">
        <v>911</v>
      </c>
      <c r="B400" t="s">
        <v>912</v>
      </c>
      <c r="C400" t="s">
        <v>10615</v>
      </c>
      <c r="D400" t="s">
        <v>51</v>
      </c>
      <c r="E400">
        <v>16607.10442032</v>
      </c>
      <c r="F400">
        <v>683.65</v>
      </c>
      <c r="G400">
        <v>104.35620957511</v>
      </c>
      <c r="H400">
        <v>31.591202604087499</v>
      </c>
      <c r="I400">
        <v>34.749600015564198</v>
      </c>
      <c r="J400">
        <v>0.97476383123143695</v>
      </c>
      <c r="K400">
        <v>579.53874336035994</v>
      </c>
      <c r="L400">
        <v>466.85898114921599</v>
      </c>
      <c r="M400">
        <v>69.391546802262596</v>
      </c>
      <c r="N400">
        <v>0.60137616084333201</v>
      </c>
      <c r="O400">
        <v>2.0990272800409602</v>
      </c>
      <c r="P400">
        <v>133.60669742012601</v>
      </c>
      <c r="Q400">
        <v>7.8007514223346994E-2</v>
      </c>
    </row>
    <row r="401" spans="1:17" x14ac:dyDescent="0.3">
      <c r="A401" t="s">
        <v>913</v>
      </c>
      <c r="B401" t="s">
        <v>914</v>
      </c>
      <c r="C401" t="s">
        <v>10624</v>
      </c>
      <c r="D401" t="s">
        <v>571</v>
      </c>
      <c r="E401">
        <v>16604.99070531</v>
      </c>
      <c r="F401">
        <v>870.85</v>
      </c>
      <c r="G401">
        <v>67.571127755134896</v>
      </c>
      <c r="H401">
        <v>-1.1160836286782601</v>
      </c>
      <c r="I401">
        <v>3.9908951165</v>
      </c>
      <c r="J401">
        <v>4.0447865379377701</v>
      </c>
      <c r="K401">
        <v>824.43333870237905</v>
      </c>
      <c r="L401">
        <v>693.10728229956203</v>
      </c>
      <c r="M401">
        <v>61.272138297463101</v>
      </c>
      <c r="N401">
        <v>0.87238752195010705</v>
      </c>
      <c r="O401">
        <v>6.4017913532755397</v>
      </c>
      <c r="P401">
        <v>106.85273159144801</v>
      </c>
      <c r="Q401">
        <v>0.13580902330011599</v>
      </c>
    </row>
    <row r="402" spans="1:17" hidden="1" x14ac:dyDescent="0.3">
      <c r="A402" t="s">
        <v>915</v>
      </c>
      <c r="B402" t="s">
        <v>916</v>
      </c>
      <c r="C402" t="s">
        <v>10625</v>
      </c>
      <c r="D402" t="s">
        <v>263</v>
      </c>
      <c r="E402">
        <v>16579.962585000001</v>
      </c>
      <c r="F402">
        <v>15422.95</v>
      </c>
      <c r="G402">
        <v>-14.3003824226353</v>
      </c>
      <c r="H402">
        <v>-2.29940390288191</v>
      </c>
      <c r="I402">
        <v>-7.2123676745003999</v>
      </c>
      <c r="J402">
        <v>3.3963641401556899</v>
      </c>
      <c r="K402">
        <v>15583.0943147258</v>
      </c>
      <c r="L402">
        <v>15096.2850022237</v>
      </c>
      <c r="M402">
        <v>63.921218369458501</v>
      </c>
      <c r="N402">
        <v>0.69283364045066897</v>
      </c>
      <c r="O402">
        <v>15.374490613015</v>
      </c>
      <c r="P402">
        <v>21.227686817635099</v>
      </c>
      <c r="Q402">
        <v>7.3707355802539995E-2</v>
      </c>
    </row>
    <row r="403" spans="1:17" x14ac:dyDescent="0.3">
      <c r="A403" t="s">
        <v>917</v>
      </c>
      <c r="B403" t="s">
        <v>918</v>
      </c>
      <c r="C403" t="s">
        <v>10624</v>
      </c>
      <c r="D403" t="s">
        <v>571</v>
      </c>
      <c r="E403">
        <v>16534.080564</v>
      </c>
      <c r="F403">
        <v>3292.2</v>
      </c>
      <c r="G403">
        <v>-54.727695811747097</v>
      </c>
      <c r="H403">
        <v>-8.6477953121577702</v>
      </c>
      <c r="I403">
        <v>-7.2609952805218798</v>
      </c>
      <c r="J403">
        <v>0.70963429878667095</v>
      </c>
      <c r="K403">
        <v>3474.5201835317498</v>
      </c>
      <c r="L403">
        <v>3539.2852841465001</v>
      </c>
      <c r="M403">
        <v>41.141236292886902</v>
      </c>
      <c r="N403">
        <v>0.84593973228202202</v>
      </c>
      <c r="O403">
        <v>43.498268634955302</v>
      </c>
      <c r="P403">
        <v>14.473478328900001</v>
      </c>
      <c r="Q403">
        <v>-6.8585497794027006E-2</v>
      </c>
    </row>
    <row r="404" spans="1:17" x14ac:dyDescent="0.3">
      <c r="A404" t="s">
        <v>919</v>
      </c>
      <c r="B404" t="s">
        <v>920</v>
      </c>
      <c r="C404" t="s">
        <v>10620</v>
      </c>
      <c r="D404" t="s">
        <v>921</v>
      </c>
      <c r="E404">
        <v>16368.011261846999</v>
      </c>
      <c r="F404">
        <v>209.04</v>
      </c>
      <c r="G404">
        <v>9.14145038348817</v>
      </c>
      <c r="H404">
        <v>1.1361830104882</v>
      </c>
      <c r="I404">
        <v>-12.1143105197126</v>
      </c>
      <c r="J404">
        <v>2.8082085023476102</v>
      </c>
      <c r="K404">
        <v>205.93745162064999</v>
      </c>
      <c r="L404">
        <v>198.09647824573599</v>
      </c>
      <c r="M404">
        <v>64.382729532612998</v>
      </c>
      <c r="N404">
        <v>0.77118324654017301</v>
      </c>
      <c r="O404">
        <v>13.6385380788365</v>
      </c>
      <c r="P404">
        <v>53.480176211453703</v>
      </c>
      <c r="Q404">
        <v>1.3286614358025001E-2</v>
      </c>
    </row>
    <row r="405" spans="1:17" x14ac:dyDescent="0.3">
      <c r="A405" t="s">
        <v>922</v>
      </c>
      <c r="B405" t="s">
        <v>923</v>
      </c>
      <c r="C405" t="s">
        <v>10622</v>
      </c>
      <c r="D405" t="s">
        <v>724</v>
      </c>
      <c r="E405">
        <v>16296.5339625</v>
      </c>
      <c r="F405">
        <v>3916.5</v>
      </c>
      <c r="G405">
        <v>53.415686420944503</v>
      </c>
      <c r="H405">
        <v>-19.177282476159199</v>
      </c>
      <c r="I405">
        <v>17.377513920501201</v>
      </c>
      <c r="J405">
        <v>3.7651845849825198</v>
      </c>
      <c r="K405">
        <v>4215.6397490231702</v>
      </c>
      <c r="L405">
        <v>3570.20266575409</v>
      </c>
      <c r="M405">
        <v>44.610649863443903</v>
      </c>
      <c r="N405">
        <v>0.68924910256889305</v>
      </c>
      <c r="O405">
        <v>40.1251117068811</v>
      </c>
      <c r="P405">
        <v>105.58515524526899</v>
      </c>
      <c r="Q405">
        <v>0.130419320859507</v>
      </c>
    </row>
    <row r="406" spans="1:17" x14ac:dyDescent="0.3">
      <c r="A406" t="s">
        <v>924</v>
      </c>
      <c r="B406" t="s">
        <v>925</v>
      </c>
      <c r="C406" t="s">
        <v>10618</v>
      </c>
      <c r="D406" t="s">
        <v>127</v>
      </c>
      <c r="E406">
        <v>16168.15247445</v>
      </c>
      <c r="F406">
        <v>54.75</v>
      </c>
      <c r="G406">
        <v>-26.181977844122201</v>
      </c>
      <c r="H406">
        <v>-5.3074510812378701</v>
      </c>
      <c r="I406">
        <v>-24.431486595355398</v>
      </c>
      <c r="J406">
        <v>1.1312210518757899</v>
      </c>
      <c r="K406">
        <v>57.019519936924702</v>
      </c>
      <c r="L406">
        <v>55.900771713333398</v>
      </c>
      <c r="M406">
        <v>48.806797574184998</v>
      </c>
      <c r="N406">
        <v>0.49257791671333001</v>
      </c>
      <c r="O406">
        <v>34.611872146118699</v>
      </c>
      <c r="P406">
        <v>39.846743295019103</v>
      </c>
    </row>
    <row r="407" spans="1:17" x14ac:dyDescent="0.3">
      <c r="A407" t="s">
        <v>926</v>
      </c>
      <c r="B407" t="s">
        <v>927</v>
      </c>
      <c r="C407" t="s">
        <v>10619</v>
      </c>
      <c r="D407" t="s">
        <v>755</v>
      </c>
      <c r="E407">
        <v>16146.6778813</v>
      </c>
      <c r="F407">
        <v>397.15</v>
      </c>
      <c r="G407">
        <v>16.256167842167301</v>
      </c>
      <c r="H407">
        <v>13.2451992254088</v>
      </c>
      <c r="I407">
        <v>-5.2918007392705899</v>
      </c>
      <c r="J407">
        <v>3.9667526374224402</v>
      </c>
      <c r="K407">
        <v>365.51153611797702</v>
      </c>
      <c r="L407">
        <v>331.162759137271</v>
      </c>
      <c r="M407">
        <v>59.475338505107203</v>
      </c>
      <c r="N407">
        <v>0.88981226978211503</v>
      </c>
      <c r="O407">
        <v>8.2588442653909198</v>
      </c>
      <c r="P407">
        <v>72.824194952132203</v>
      </c>
      <c r="Q407">
        <v>0.19475465640798201</v>
      </c>
    </row>
    <row r="408" spans="1:17" x14ac:dyDescent="0.3">
      <c r="A408" t="s">
        <v>928</v>
      </c>
      <c r="B408" t="s">
        <v>929</v>
      </c>
      <c r="C408" t="s">
        <v>10622</v>
      </c>
      <c r="D408" t="s">
        <v>263</v>
      </c>
      <c r="E408">
        <v>16109.9403993</v>
      </c>
      <c r="F408">
        <v>919.4</v>
      </c>
      <c r="G408">
        <v>44.963268075928397</v>
      </c>
      <c r="H408">
        <v>-5.6926912164654597</v>
      </c>
      <c r="I408">
        <v>4.6969658780651198</v>
      </c>
      <c r="J408">
        <v>-0.70963728029885997</v>
      </c>
      <c r="K408">
        <v>938.00601322582804</v>
      </c>
      <c r="L408">
        <v>821.82927344056702</v>
      </c>
      <c r="M408">
        <v>45.409667905151402</v>
      </c>
      <c r="N408">
        <v>0.382217949594926</v>
      </c>
      <c r="O408">
        <v>15.292582118773099</v>
      </c>
      <c r="P408">
        <v>75.458015267175497</v>
      </c>
      <c r="Q408">
        <v>0.16152366134176899</v>
      </c>
    </row>
    <row r="409" spans="1:17" x14ac:dyDescent="0.3">
      <c r="A409" t="s">
        <v>930</v>
      </c>
      <c r="B409" t="s">
        <v>931</v>
      </c>
      <c r="C409" t="s">
        <v>10622</v>
      </c>
      <c r="D409" t="s">
        <v>92</v>
      </c>
      <c r="E409">
        <v>16069.63846176</v>
      </c>
      <c r="F409">
        <v>2881.3</v>
      </c>
      <c r="G409">
        <v>-6.3494916093560496</v>
      </c>
      <c r="H409">
        <v>-11.9000867917403</v>
      </c>
      <c r="I409">
        <v>10.225798395702199</v>
      </c>
      <c r="J409">
        <v>-4.1253110613856396</v>
      </c>
      <c r="K409">
        <v>3009.2870387023299</v>
      </c>
      <c r="L409">
        <v>2619.53677928549</v>
      </c>
      <c r="M409">
        <v>35.879589556609801</v>
      </c>
      <c r="N409">
        <v>0.39217940688942599</v>
      </c>
      <c r="O409">
        <v>26.852462430153</v>
      </c>
      <c r="P409">
        <v>66.0691642651297</v>
      </c>
      <c r="Q409">
        <v>0.14697897181847</v>
      </c>
    </row>
    <row r="410" spans="1:17" x14ac:dyDescent="0.3">
      <c r="A410" t="s">
        <v>932</v>
      </c>
      <c r="B410" t="s">
        <v>933</v>
      </c>
      <c r="C410" t="s">
        <v>10614</v>
      </c>
      <c r="D410" t="s">
        <v>258</v>
      </c>
      <c r="E410">
        <v>15983.2165875299</v>
      </c>
      <c r="F410">
        <v>670.95</v>
      </c>
      <c r="G410">
        <v>48.1606393590883</v>
      </c>
      <c r="H410">
        <v>9.1047968897759401E-2</v>
      </c>
      <c r="I410">
        <v>0.32511288265674798</v>
      </c>
      <c r="J410">
        <v>2.1930446380809898</v>
      </c>
      <c r="K410">
        <v>680.03264761739104</v>
      </c>
      <c r="L410">
        <v>590.03414203289503</v>
      </c>
      <c r="M410">
        <v>56.3384603313703</v>
      </c>
      <c r="N410">
        <v>0.62834892966711398</v>
      </c>
      <c r="O410">
        <v>23.407109322602199</v>
      </c>
      <c r="P410">
        <v>165.197628458498</v>
      </c>
      <c r="Q410">
        <v>7.2008658826374999E-2</v>
      </c>
    </row>
    <row r="411" spans="1:17" x14ac:dyDescent="0.3">
      <c r="A411" t="s">
        <v>934</v>
      </c>
      <c r="B411" t="s">
        <v>935</v>
      </c>
      <c r="C411" t="s">
        <v>10616</v>
      </c>
      <c r="D411" t="s">
        <v>198</v>
      </c>
      <c r="E411">
        <v>15958.853970149999</v>
      </c>
      <c r="F411">
        <v>652.6</v>
      </c>
      <c r="G411">
        <v>2.1412342944907601</v>
      </c>
      <c r="H411">
        <v>0.47992936276921699</v>
      </c>
      <c r="I411">
        <v>10.0357529958142</v>
      </c>
      <c r="J411">
        <v>4.6867954563809802</v>
      </c>
      <c r="K411">
        <v>644.14627639743696</v>
      </c>
      <c r="L411">
        <v>600.56297723997397</v>
      </c>
      <c r="M411">
        <v>60.510908350386302</v>
      </c>
      <c r="N411">
        <v>0.27622192871559298</v>
      </c>
      <c r="O411">
        <v>10.634385534783901</v>
      </c>
      <c r="P411">
        <v>30.246482386987299</v>
      </c>
      <c r="Q411">
        <v>5.3561186793557002E-2</v>
      </c>
    </row>
    <row r="412" spans="1:17" x14ac:dyDescent="0.3">
      <c r="A412" t="s">
        <v>936</v>
      </c>
      <c r="B412" t="s">
        <v>937</v>
      </c>
      <c r="C412" t="s">
        <v>10615</v>
      </c>
      <c r="D412" t="s">
        <v>51</v>
      </c>
      <c r="E412">
        <v>15798.3157733399</v>
      </c>
      <c r="F412">
        <v>6856.4</v>
      </c>
      <c r="G412">
        <v>25.451921392665799</v>
      </c>
      <c r="H412">
        <v>6.1974454490516404</v>
      </c>
      <c r="I412">
        <v>8.2525465060873593</v>
      </c>
      <c r="J412">
        <v>0.65708353355540094</v>
      </c>
      <c r="K412">
        <v>6468.3370780209498</v>
      </c>
      <c r="L412">
        <v>5673.9827852800299</v>
      </c>
      <c r="M412">
        <v>72.908552936411198</v>
      </c>
      <c r="N412">
        <v>0.53573799867347105</v>
      </c>
      <c r="O412">
        <v>9.9644128113879091</v>
      </c>
      <c r="P412">
        <v>55.6915333996117</v>
      </c>
      <c r="Q412">
        <v>3.4948513480229999E-3</v>
      </c>
    </row>
    <row r="413" spans="1:17" x14ac:dyDescent="0.3">
      <c r="A413" t="s">
        <v>938</v>
      </c>
      <c r="B413" t="s">
        <v>939</v>
      </c>
      <c r="C413" t="s">
        <v>10614</v>
      </c>
      <c r="D413" t="s">
        <v>568</v>
      </c>
      <c r="E413">
        <v>15781.826428725</v>
      </c>
      <c r="F413">
        <v>651.65</v>
      </c>
      <c r="G413">
        <v>10.3381325063795</v>
      </c>
      <c r="H413">
        <v>-12.0397916833846</v>
      </c>
      <c r="I413">
        <v>-25.9634878249121</v>
      </c>
      <c r="J413">
        <v>-1.8145974763114801</v>
      </c>
      <c r="K413">
        <v>692.81004506617205</v>
      </c>
      <c r="L413">
        <v>640.41882916836505</v>
      </c>
      <c r="M413">
        <v>33.752361634969503</v>
      </c>
      <c r="N413">
        <v>0.31812160811129597</v>
      </c>
      <c r="O413">
        <v>26.747487148008901</v>
      </c>
      <c r="P413">
        <v>50.740226694425097</v>
      </c>
      <c r="Q413">
        <v>9.2255504084261003E-2</v>
      </c>
    </row>
    <row r="414" spans="1:17" x14ac:dyDescent="0.3">
      <c r="A414" t="s">
        <v>940</v>
      </c>
      <c r="B414" t="s">
        <v>941</v>
      </c>
      <c r="C414" t="s">
        <v>10611</v>
      </c>
      <c r="D414" t="s">
        <v>545</v>
      </c>
      <c r="E414">
        <v>15760.093821585</v>
      </c>
      <c r="F414">
        <v>310.14999999999998</v>
      </c>
      <c r="G414">
        <v>-14.0983731665606</v>
      </c>
      <c r="H414">
        <v>-6.27014963717561</v>
      </c>
      <c r="I414">
        <v>-21.8535100333971</v>
      </c>
      <c r="J414">
        <v>3.9590626729041398</v>
      </c>
      <c r="K414">
        <v>317.70602862610099</v>
      </c>
      <c r="L414">
        <v>317.66324864637301</v>
      </c>
      <c r="M414">
        <v>65.296450348859395</v>
      </c>
      <c r="N414">
        <v>0.67056408290766001</v>
      </c>
      <c r="O414">
        <v>26.390456230856</v>
      </c>
      <c r="P414">
        <v>20.680933852140001</v>
      </c>
      <c r="Q414">
        <v>-4.9847010166062002E-2</v>
      </c>
    </row>
    <row r="415" spans="1:17" x14ac:dyDescent="0.3">
      <c r="A415" t="s">
        <v>942</v>
      </c>
      <c r="B415" t="s">
        <v>943</v>
      </c>
      <c r="C415" t="s">
        <v>10622</v>
      </c>
      <c r="D415" t="s">
        <v>944</v>
      </c>
      <c r="E415">
        <v>15730.3089019299</v>
      </c>
      <c r="F415">
        <v>1305.55</v>
      </c>
      <c r="G415">
        <v>40.956414028427403</v>
      </c>
      <c r="H415">
        <v>-7.1365858538514502</v>
      </c>
      <c r="I415">
        <v>-0.20949166067911101</v>
      </c>
      <c r="J415">
        <v>4.00226804173563</v>
      </c>
      <c r="K415">
        <v>1368.0657077099299</v>
      </c>
      <c r="L415">
        <v>1218.0501796261699</v>
      </c>
      <c r="M415">
        <v>53.375177802769898</v>
      </c>
      <c r="N415">
        <v>0.65768353757346898</v>
      </c>
      <c r="O415">
        <v>29.830339703573198</v>
      </c>
      <c r="P415">
        <v>102.61503841080101</v>
      </c>
      <c r="Q415">
        <v>0.19286316863358899</v>
      </c>
    </row>
    <row r="416" spans="1:17" x14ac:dyDescent="0.3">
      <c r="A416" t="s">
        <v>945</v>
      </c>
      <c r="B416" t="s">
        <v>946</v>
      </c>
      <c r="C416" t="s">
        <v>10611</v>
      </c>
      <c r="D416" t="s">
        <v>248</v>
      </c>
      <c r="E416">
        <v>15599.99223177</v>
      </c>
      <c r="F416">
        <v>3605.35</v>
      </c>
      <c r="G416">
        <v>128.31514565096401</v>
      </c>
      <c r="H416">
        <v>-3.41601721260876</v>
      </c>
      <c r="I416">
        <v>-14.032857613977299</v>
      </c>
      <c r="J416">
        <v>2.76486073598219</v>
      </c>
      <c r="K416">
        <v>3767.2236908404998</v>
      </c>
      <c r="L416">
        <v>3330.6719129732701</v>
      </c>
      <c r="M416">
        <v>67.267504827387995</v>
      </c>
      <c r="N416">
        <v>0.91168861178996397</v>
      </c>
      <c r="O416">
        <v>19.265813305226899</v>
      </c>
      <c r="P416">
        <v>166.86528497409299</v>
      </c>
      <c r="Q416">
        <v>0.26896756435420699</v>
      </c>
    </row>
    <row r="417" spans="1:17" x14ac:dyDescent="0.3">
      <c r="A417" t="s">
        <v>947</v>
      </c>
      <c r="B417" t="s">
        <v>948</v>
      </c>
      <c r="C417" t="s">
        <v>10620</v>
      </c>
      <c r="D417" t="s">
        <v>72</v>
      </c>
      <c r="E417">
        <v>15591</v>
      </c>
      <c r="F417">
        <v>103.39</v>
      </c>
      <c r="G417">
        <v>110.01332858051499</v>
      </c>
      <c r="H417">
        <v>16.573876866113299</v>
      </c>
      <c r="I417">
        <v>13.4174307673889</v>
      </c>
      <c r="J417">
        <v>1.4165302775509501</v>
      </c>
      <c r="K417">
        <v>94.2634839563447</v>
      </c>
      <c r="L417">
        <v>76.444631226478506</v>
      </c>
      <c r="M417">
        <v>56.3431915715041</v>
      </c>
      <c r="N417">
        <v>0.646065502875387</v>
      </c>
      <c r="O417">
        <v>27.478479543476102</v>
      </c>
      <c r="P417">
        <v>160.428211586901</v>
      </c>
      <c r="Q417">
        <v>7.7226063512621998E-2</v>
      </c>
    </row>
    <row r="418" spans="1:17" hidden="1" x14ac:dyDescent="0.3">
      <c r="A418" t="s">
        <v>949</v>
      </c>
      <c r="B418" t="s">
        <v>950</v>
      </c>
      <c r="C418" t="s">
        <v>10625</v>
      </c>
      <c r="D418" t="s">
        <v>733</v>
      </c>
      <c r="E418">
        <v>15502.9956089399</v>
      </c>
      <c r="F418">
        <v>879.43</v>
      </c>
      <c r="G418">
        <v>-2.6481289485920398</v>
      </c>
      <c r="H418">
        <v>-0.84115908809381401</v>
      </c>
      <c r="I418">
        <v>-0.116684950375228</v>
      </c>
      <c r="J418">
        <v>1.0576459477789599</v>
      </c>
      <c r="K418">
        <v>859.13054196107498</v>
      </c>
      <c r="L418">
        <v>801.40813597185604</v>
      </c>
      <c r="M418">
        <v>63.673105172010501</v>
      </c>
      <c r="N418">
        <v>0.49242216230275099</v>
      </c>
      <c r="O418">
        <v>2.1115950104044701</v>
      </c>
      <c r="P418">
        <v>30.6692223113726</v>
      </c>
      <c r="Q418">
        <v>-2.790653939747E-3</v>
      </c>
    </row>
    <row r="419" spans="1:17" x14ac:dyDescent="0.3">
      <c r="A419" t="s">
        <v>951</v>
      </c>
      <c r="B419" t="s">
        <v>952</v>
      </c>
      <c r="C419" t="s">
        <v>10615</v>
      </c>
      <c r="D419" t="s">
        <v>51</v>
      </c>
      <c r="E419">
        <v>15436.601697575001</v>
      </c>
      <c r="F419">
        <v>12198.35</v>
      </c>
      <c r="G419">
        <v>179.84625972510699</v>
      </c>
      <c r="H419">
        <v>48.428369003235503</v>
      </c>
      <c r="I419">
        <v>62.4652833534793</v>
      </c>
      <c r="J419">
        <v>2.74754618206783</v>
      </c>
      <c r="K419">
        <v>9393.0507003293606</v>
      </c>
      <c r="L419">
        <v>6961.7417558002498</v>
      </c>
      <c r="M419">
        <v>79.438942179704497</v>
      </c>
      <c r="N419">
        <v>0.54917097184101304</v>
      </c>
      <c r="O419">
        <v>1.65309242643472</v>
      </c>
      <c r="P419">
        <v>258.77499999999998</v>
      </c>
      <c r="Q419">
        <v>0.16830523868063399</v>
      </c>
    </row>
    <row r="420" spans="1:17" x14ac:dyDescent="0.3">
      <c r="A420" t="s">
        <v>953</v>
      </c>
      <c r="B420" t="s">
        <v>954</v>
      </c>
      <c r="C420" t="s">
        <v>10613</v>
      </c>
      <c r="D420" t="s">
        <v>955</v>
      </c>
      <c r="E420">
        <v>15410.655446639999</v>
      </c>
      <c r="F420">
        <v>797.1</v>
      </c>
      <c r="G420">
        <v>36.736528906721198</v>
      </c>
      <c r="H420">
        <v>-5.1291918959349898</v>
      </c>
      <c r="I420">
        <v>40.919841176460402</v>
      </c>
      <c r="J420">
        <v>-1.5776618338702799</v>
      </c>
      <c r="K420">
        <v>765.02846380511698</v>
      </c>
      <c r="L420">
        <v>622.68055174400797</v>
      </c>
      <c r="M420">
        <v>44.071482605573301</v>
      </c>
      <c r="N420">
        <v>0.586643347266674</v>
      </c>
      <c r="O420">
        <v>9.9861999749090309</v>
      </c>
      <c r="P420">
        <v>78.5818304021507</v>
      </c>
      <c r="Q420">
        <v>-9.1277050943499999E-3</v>
      </c>
    </row>
    <row r="421" spans="1:17" x14ac:dyDescent="0.3">
      <c r="A421" t="s">
        <v>956</v>
      </c>
      <c r="B421" t="s">
        <v>957</v>
      </c>
      <c r="C421" t="s">
        <v>10613</v>
      </c>
      <c r="D421" t="s">
        <v>186</v>
      </c>
      <c r="E421">
        <v>15322.157639035</v>
      </c>
      <c r="F421">
        <v>468.6</v>
      </c>
      <c r="G421">
        <v>11.344363745222999</v>
      </c>
      <c r="H421">
        <v>0.108808731206612</v>
      </c>
      <c r="I421">
        <v>-6.4131824844594503</v>
      </c>
      <c r="J421">
        <v>-1.2231018242034699</v>
      </c>
      <c r="K421">
        <v>458.29952038885801</v>
      </c>
      <c r="L421">
        <v>427.85177985074603</v>
      </c>
      <c r="M421">
        <v>55.011123991894799</v>
      </c>
      <c r="N421">
        <v>0.85759476585148098</v>
      </c>
      <c r="O421">
        <v>9.0482287665386103</v>
      </c>
      <c r="P421">
        <v>82.832618025751003</v>
      </c>
    </row>
    <row r="422" spans="1:17" x14ac:dyDescent="0.3">
      <c r="A422" t="s">
        <v>958</v>
      </c>
      <c r="B422" t="s">
        <v>959</v>
      </c>
      <c r="C422" t="s">
        <v>10622</v>
      </c>
      <c r="D422" t="s">
        <v>263</v>
      </c>
      <c r="E422">
        <v>15220.70589105</v>
      </c>
      <c r="F422">
        <v>1907</v>
      </c>
      <c r="G422">
        <v>92.390556537042499</v>
      </c>
      <c r="H422">
        <v>-18.189940834439099</v>
      </c>
      <c r="I422">
        <v>94.076325642396895</v>
      </c>
      <c r="J422">
        <v>4.13857851773329E-2</v>
      </c>
      <c r="K422">
        <v>2028.0802258587401</v>
      </c>
      <c r="L422">
        <v>1512.5524892383801</v>
      </c>
      <c r="M422">
        <v>36.237784108520998</v>
      </c>
      <c r="N422">
        <v>0.41937710772383602</v>
      </c>
      <c r="O422">
        <v>40.744625065547901</v>
      </c>
      <c r="P422">
        <v>150.22962865765601</v>
      </c>
      <c r="Q422">
        <v>0.15049818865924999</v>
      </c>
    </row>
    <row r="423" spans="1:17" x14ac:dyDescent="0.3">
      <c r="A423" t="s">
        <v>960</v>
      </c>
      <c r="B423" t="s">
        <v>961</v>
      </c>
      <c r="C423" t="s">
        <v>10612</v>
      </c>
      <c r="D423" t="s">
        <v>962</v>
      </c>
      <c r="E423">
        <v>15138.6646581899</v>
      </c>
      <c r="F423">
        <v>497.3</v>
      </c>
      <c r="G423">
        <v>168.17097967763101</v>
      </c>
      <c r="H423">
        <v>-15.281901409648</v>
      </c>
      <c r="I423">
        <v>10.2099257533079</v>
      </c>
      <c r="J423">
        <v>-0.65910318757409703</v>
      </c>
      <c r="K423">
        <v>474.08745796274002</v>
      </c>
      <c r="L423">
        <v>391.561466426263</v>
      </c>
      <c r="M423">
        <v>45.670775049775699</v>
      </c>
      <c r="N423">
        <v>0.46293848092550299</v>
      </c>
      <c r="O423">
        <v>24.230846571486001</v>
      </c>
      <c r="P423">
        <v>200.48338368579999</v>
      </c>
      <c r="Q423">
        <v>0.120298125678979</v>
      </c>
    </row>
    <row r="424" spans="1:17" hidden="1" x14ac:dyDescent="0.3">
      <c r="A424" t="s">
        <v>963</v>
      </c>
      <c r="B424" t="s">
        <v>964</v>
      </c>
      <c r="C424" t="s">
        <v>10625</v>
      </c>
      <c r="D424" t="s">
        <v>51</v>
      </c>
      <c r="E424">
        <v>15113.757697700001</v>
      </c>
      <c r="F424">
        <v>940.65</v>
      </c>
      <c r="G424">
        <v>-9.5298244897313307</v>
      </c>
      <c r="H424">
        <v>31.042584056218601</v>
      </c>
      <c r="I424">
        <v>6.3829470912587398</v>
      </c>
      <c r="J424">
        <v>-4.3204123776695296</v>
      </c>
      <c r="O424">
        <v>25.00930207835</v>
      </c>
      <c r="P424">
        <v>29.744827586206799</v>
      </c>
    </row>
    <row r="425" spans="1:17" x14ac:dyDescent="0.3">
      <c r="A425" t="s">
        <v>965</v>
      </c>
      <c r="B425" t="s">
        <v>966</v>
      </c>
      <c r="C425" t="s">
        <v>10614</v>
      </c>
      <c r="D425" t="s">
        <v>46</v>
      </c>
      <c r="E425">
        <v>15112.00881795</v>
      </c>
      <c r="F425">
        <v>1568.7</v>
      </c>
      <c r="G425">
        <v>-2.2591244487059301</v>
      </c>
      <c r="H425">
        <v>-8.9179706389173603</v>
      </c>
      <c r="I425">
        <v>11.957572142876</v>
      </c>
      <c r="J425">
        <v>-3.87811704209247</v>
      </c>
      <c r="K425">
        <v>1634.80143912979</v>
      </c>
      <c r="L425">
        <v>1454.12231578214</v>
      </c>
      <c r="M425">
        <v>29.932259363910699</v>
      </c>
      <c r="N425">
        <v>0.41850902101993798</v>
      </c>
      <c r="O425">
        <v>18.569516159877601</v>
      </c>
      <c r="P425">
        <v>53.051368359432097</v>
      </c>
      <c r="Q425">
        <v>-2.9914187292142999E-2</v>
      </c>
    </row>
    <row r="426" spans="1:17" hidden="1" x14ac:dyDescent="0.3">
      <c r="A426" t="s">
        <v>967</v>
      </c>
      <c r="B426" t="s">
        <v>968</v>
      </c>
      <c r="C426" t="s">
        <v>10625</v>
      </c>
      <c r="D426" t="s">
        <v>46</v>
      </c>
      <c r="E426">
        <v>15081.9555612</v>
      </c>
      <c r="F426">
        <v>1432.45</v>
      </c>
      <c r="G426">
        <v>418.69644617192102</v>
      </c>
      <c r="H426">
        <v>-24.189691805850298</v>
      </c>
      <c r="I426">
        <v>21.299833614114799</v>
      </c>
      <c r="J426">
        <v>-3.3247660809745301</v>
      </c>
      <c r="K426">
        <v>1730.85883187424</v>
      </c>
      <c r="L426">
        <v>1447.6539792245801</v>
      </c>
      <c r="M426">
        <v>36.444556056211603</v>
      </c>
      <c r="N426">
        <v>0.52062731627209002</v>
      </c>
      <c r="O426">
        <v>112.066738804146</v>
      </c>
      <c r="P426">
        <v>532.93124779073798</v>
      </c>
      <c r="Q426">
        <v>0.27753456216863198</v>
      </c>
    </row>
    <row r="427" spans="1:17" x14ac:dyDescent="0.3">
      <c r="A427" t="s">
        <v>969</v>
      </c>
      <c r="B427" t="s">
        <v>970</v>
      </c>
      <c r="C427" t="s">
        <v>10610</v>
      </c>
      <c r="D427" t="s">
        <v>290</v>
      </c>
      <c r="E427">
        <v>15037.66441489</v>
      </c>
      <c r="F427">
        <v>1074.2</v>
      </c>
      <c r="G427">
        <v>99.751278595663294</v>
      </c>
      <c r="H427">
        <v>1.53379498082143</v>
      </c>
      <c r="I427">
        <v>22.31346186287</v>
      </c>
      <c r="J427">
        <v>1.91868833115977</v>
      </c>
      <c r="K427">
        <v>1009.20228911987</v>
      </c>
      <c r="L427">
        <v>837.10719792826001</v>
      </c>
      <c r="M427">
        <v>56.506966249647903</v>
      </c>
      <c r="N427">
        <v>0.75487896990310699</v>
      </c>
      <c r="O427">
        <v>7.70340718674362</v>
      </c>
      <c r="P427">
        <v>166.53433409838101</v>
      </c>
      <c r="Q427">
        <v>0.140305856566902</v>
      </c>
    </row>
    <row r="428" spans="1:17" x14ac:dyDescent="0.3">
      <c r="A428" t="s">
        <v>971</v>
      </c>
      <c r="B428" t="s">
        <v>972</v>
      </c>
      <c r="C428" t="s">
        <v>10618</v>
      </c>
      <c r="D428" t="s">
        <v>973</v>
      </c>
      <c r="E428">
        <v>14890.777858039901</v>
      </c>
      <c r="F428">
        <v>2138.1999999999998</v>
      </c>
      <c r="G428">
        <v>160.15317816036901</v>
      </c>
      <c r="H428">
        <v>48.637156032904599</v>
      </c>
      <c r="I428">
        <v>111.17448879104499</v>
      </c>
      <c r="J428">
        <v>8.9552989796841604</v>
      </c>
      <c r="K428">
        <v>1653.6972167147701</v>
      </c>
      <c r="L428">
        <v>1207.31993585191</v>
      </c>
      <c r="M428">
        <v>66.5552476037589</v>
      </c>
      <c r="N428">
        <v>1.8391736611546601</v>
      </c>
      <c r="O428">
        <v>18.9785801141146</v>
      </c>
      <c r="P428">
        <v>202.60401924709799</v>
      </c>
      <c r="Q428">
        <v>0.243236456651268</v>
      </c>
    </row>
    <row r="429" spans="1:17" x14ac:dyDescent="0.3">
      <c r="A429" t="s">
        <v>974</v>
      </c>
      <c r="B429" t="s">
        <v>975</v>
      </c>
      <c r="C429" t="s">
        <v>10615</v>
      </c>
      <c r="D429" t="s">
        <v>51</v>
      </c>
      <c r="E429">
        <v>14877.58977796</v>
      </c>
      <c r="F429">
        <v>1018.3</v>
      </c>
      <c r="G429">
        <v>311.54155109854202</v>
      </c>
      <c r="H429">
        <v>13.5054456349079</v>
      </c>
      <c r="I429">
        <v>67.399944871803299</v>
      </c>
      <c r="J429">
        <v>1.2637923824519299</v>
      </c>
      <c r="K429">
        <v>835.98097456026096</v>
      </c>
      <c r="L429">
        <v>600.00947106798799</v>
      </c>
      <c r="M429">
        <v>60.758033143767904</v>
      </c>
      <c r="N429">
        <v>0.45908885202835997</v>
      </c>
      <c r="O429">
        <v>0</v>
      </c>
      <c r="P429">
        <v>377.51465416178098</v>
      </c>
      <c r="Q429">
        <v>9.1481366328481001E-2</v>
      </c>
    </row>
    <row r="430" spans="1:17" x14ac:dyDescent="0.3">
      <c r="A430" t="s">
        <v>976</v>
      </c>
      <c r="B430" t="s">
        <v>977</v>
      </c>
      <c r="C430" t="s">
        <v>10627</v>
      </c>
      <c r="D430" t="s">
        <v>978</v>
      </c>
      <c r="E430">
        <v>14869.02997944</v>
      </c>
      <c r="F430">
        <v>1485.8</v>
      </c>
      <c r="G430">
        <v>-40.681839042183199</v>
      </c>
      <c r="H430">
        <v>4.9243548624538303</v>
      </c>
      <c r="I430">
        <v>-4.7984183739288602</v>
      </c>
      <c r="J430">
        <v>1.9293503049535401</v>
      </c>
      <c r="K430">
        <v>1453.6915518353601</v>
      </c>
      <c r="L430">
        <v>1465.0402457632999</v>
      </c>
      <c r="M430">
        <v>59.769100544417597</v>
      </c>
      <c r="N430">
        <v>0.92969533542010596</v>
      </c>
      <c r="O430">
        <v>26.224929331000101</v>
      </c>
      <c r="P430">
        <v>23.384819797375801</v>
      </c>
      <c r="Q430">
        <v>-1.7935984496512E-2</v>
      </c>
    </row>
    <row r="431" spans="1:17" x14ac:dyDescent="0.3">
      <c r="A431" t="s">
        <v>979</v>
      </c>
      <c r="B431" t="s">
        <v>980</v>
      </c>
      <c r="C431" t="s">
        <v>10609</v>
      </c>
      <c r="D431" t="s">
        <v>18</v>
      </c>
      <c r="E431">
        <v>14798.814931999999</v>
      </c>
      <c r="F431">
        <v>1016.75</v>
      </c>
      <c r="G431">
        <v>148.176187736938</v>
      </c>
      <c r="H431">
        <v>-4.6807903507916802</v>
      </c>
      <c r="I431">
        <v>-4.6242554688134501</v>
      </c>
      <c r="J431">
        <v>0.18669015960375601</v>
      </c>
      <c r="K431">
        <v>979.26097850268798</v>
      </c>
      <c r="L431">
        <v>855.504878275637</v>
      </c>
      <c r="M431">
        <v>58.326536379915702</v>
      </c>
      <c r="N431">
        <v>0.80368706328205297</v>
      </c>
      <c r="O431">
        <v>25.399557413326701</v>
      </c>
      <c r="P431">
        <v>177.19465648854899</v>
      </c>
      <c r="Q431">
        <v>0.202546748010482</v>
      </c>
    </row>
    <row r="432" spans="1:17" hidden="1" x14ac:dyDescent="0.3">
      <c r="A432" t="s">
        <v>981</v>
      </c>
      <c r="B432" t="s">
        <v>982</v>
      </c>
      <c r="C432" t="s">
        <v>10625</v>
      </c>
      <c r="D432" t="s">
        <v>571</v>
      </c>
      <c r="E432">
        <v>14745.270568489999</v>
      </c>
      <c r="F432">
        <v>3271.6</v>
      </c>
      <c r="G432">
        <v>-10.3884715052285</v>
      </c>
      <c r="H432">
        <v>13.6381000540157</v>
      </c>
      <c r="I432">
        <v>7.9289459730158001</v>
      </c>
      <c r="J432">
        <v>0.28731310347307099</v>
      </c>
      <c r="K432">
        <v>2995.42894627756</v>
      </c>
      <c r="L432">
        <v>2716.6913917272</v>
      </c>
      <c r="M432">
        <v>61.673412901076198</v>
      </c>
      <c r="N432">
        <v>0.756481227165548</v>
      </c>
      <c r="O432">
        <v>2.9740799608754198</v>
      </c>
      <c r="P432">
        <v>44.314071460079397</v>
      </c>
      <c r="Q432">
        <v>1.2723685781938001E-2</v>
      </c>
    </row>
    <row r="433" spans="1:17" hidden="1" x14ac:dyDescent="0.3">
      <c r="A433" t="s">
        <v>983</v>
      </c>
      <c r="B433" t="s">
        <v>984</v>
      </c>
      <c r="C433" t="s">
        <v>10613</v>
      </c>
      <c r="D433" t="s">
        <v>985</v>
      </c>
      <c r="E433">
        <v>14736.984954060001</v>
      </c>
      <c r="F433">
        <v>2612.1</v>
      </c>
      <c r="G433">
        <v>69.318690152585503</v>
      </c>
      <c r="H433">
        <v>7.0487866559973202</v>
      </c>
      <c r="I433">
        <v>54.7244696265928</v>
      </c>
      <c r="J433">
        <v>4.1041441048110103</v>
      </c>
      <c r="K433">
        <v>2235.7737937230199</v>
      </c>
      <c r="M433">
        <v>64.727733653707702</v>
      </c>
      <c r="N433">
        <v>1.31436230239387</v>
      </c>
      <c r="O433">
        <v>1.4509398568201799</v>
      </c>
      <c r="P433">
        <v>113.12826370757099</v>
      </c>
    </row>
    <row r="434" spans="1:17" x14ac:dyDescent="0.3">
      <c r="A434" t="s">
        <v>986</v>
      </c>
      <c r="B434" t="s">
        <v>987</v>
      </c>
      <c r="C434" t="s">
        <v>10613</v>
      </c>
      <c r="D434" t="s">
        <v>119</v>
      </c>
      <c r="E434">
        <v>14716.842264319999</v>
      </c>
      <c r="F434">
        <v>2281.5500000000002</v>
      </c>
      <c r="G434">
        <v>15.779259327379799</v>
      </c>
      <c r="H434">
        <v>1.66026184833863</v>
      </c>
      <c r="I434">
        <v>31.692030908369901</v>
      </c>
      <c r="J434">
        <v>2.6849762194654399</v>
      </c>
      <c r="K434">
        <v>2145.1469993821502</v>
      </c>
      <c r="L434">
        <v>1827.3389290938801</v>
      </c>
      <c r="M434">
        <v>58.5482917390243</v>
      </c>
      <c r="N434">
        <v>0.47948481406786397</v>
      </c>
      <c r="O434">
        <v>8.8733536411649894</v>
      </c>
      <c r="P434">
        <v>58.424469673297899</v>
      </c>
      <c r="Q434">
        <v>-5.6408015027112998E-2</v>
      </c>
    </row>
    <row r="435" spans="1:17" x14ac:dyDescent="0.3">
      <c r="A435" t="s">
        <v>988</v>
      </c>
      <c r="B435" t="s">
        <v>989</v>
      </c>
      <c r="C435" t="s">
        <v>10622</v>
      </c>
      <c r="D435" t="s">
        <v>133</v>
      </c>
      <c r="E435">
        <v>14661.022558500001</v>
      </c>
      <c r="F435">
        <v>1787.35</v>
      </c>
      <c r="G435">
        <v>86.980297960002304</v>
      </c>
      <c r="H435">
        <v>19.8576626179646</v>
      </c>
      <c r="I435">
        <v>111.27638945409301</v>
      </c>
      <c r="J435">
        <v>2.9930795572879898</v>
      </c>
      <c r="K435">
        <v>1474.8191810214</v>
      </c>
      <c r="L435">
        <v>1071.26352602519</v>
      </c>
      <c r="M435">
        <v>64.667370646943894</v>
      </c>
      <c r="N435">
        <v>0.88466571485677004</v>
      </c>
      <c r="O435">
        <v>4.2521050717542597</v>
      </c>
      <c r="P435">
        <v>174.97692307692299</v>
      </c>
      <c r="Q435">
        <v>0.23525884536913599</v>
      </c>
    </row>
    <row r="436" spans="1:17" x14ac:dyDescent="0.3">
      <c r="A436" t="s">
        <v>990</v>
      </c>
      <c r="B436" t="s">
        <v>991</v>
      </c>
      <c r="C436" t="s">
        <v>10622</v>
      </c>
      <c r="D436" t="s">
        <v>163</v>
      </c>
      <c r="E436">
        <v>14642.3054336</v>
      </c>
      <c r="F436">
        <v>14457.6</v>
      </c>
      <c r="G436">
        <v>119.45250805923099</v>
      </c>
      <c r="H436">
        <v>21.037624607009199</v>
      </c>
      <c r="I436">
        <v>64.837940585542199</v>
      </c>
      <c r="J436">
        <v>8.5722999893033105</v>
      </c>
      <c r="K436">
        <v>12628.921942848099</v>
      </c>
      <c r="L436">
        <v>9672.0222177463802</v>
      </c>
      <c r="M436">
        <v>72.658943865137203</v>
      </c>
      <c r="N436">
        <v>0.720272586099165</v>
      </c>
      <c r="O436">
        <v>1.20075254537406</v>
      </c>
      <c r="P436">
        <v>243.24378865398</v>
      </c>
      <c r="Q436">
        <v>0.23638551614633799</v>
      </c>
    </row>
    <row r="437" spans="1:17" x14ac:dyDescent="0.3">
      <c r="A437" t="s">
        <v>992</v>
      </c>
      <c r="B437" t="s">
        <v>993</v>
      </c>
      <c r="C437" t="s">
        <v>10617</v>
      </c>
      <c r="D437" t="s">
        <v>63</v>
      </c>
      <c r="E437">
        <v>14581.6046065799</v>
      </c>
      <c r="F437">
        <v>34.479999999999997</v>
      </c>
      <c r="G437">
        <v>71.641526042477906</v>
      </c>
      <c r="H437">
        <v>32.0501905470908</v>
      </c>
      <c r="I437">
        <v>22.935439241965099</v>
      </c>
      <c r="J437">
        <v>16.593368238878799</v>
      </c>
      <c r="K437">
        <v>30.498791995976202</v>
      </c>
      <c r="L437">
        <v>26.388199595664801</v>
      </c>
      <c r="M437">
        <v>74.210312998341706</v>
      </c>
      <c r="N437">
        <v>1.7331058260325001</v>
      </c>
      <c r="O437">
        <v>10.5278422273781</v>
      </c>
      <c r="P437">
        <v>121.73633440514401</v>
      </c>
      <c r="Q437">
        <v>0.10477110719201101</v>
      </c>
    </row>
    <row r="438" spans="1:17" x14ac:dyDescent="0.3">
      <c r="A438" t="s">
        <v>994</v>
      </c>
      <c r="B438" t="s">
        <v>995</v>
      </c>
      <c r="C438" t="s">
        <v>10621</v>
      </c>
      <c r="D438" t="s">
        <v>133</v>
      </c>
      <c r="E438">
        <v>14534.87853865</v>
      </c>
      <c r="F438">
        <v>558.15</v>
      </c>
      <c r="G438">
        <v>213.56522207193001</v>
      </c>
      <c r="H438">
        <v>47.975862375381098</v>
      </c>
      <c r="I438">
        <v>190.71088665031499</v>
      </c>
      <c r="J438">
        <v>23.051669710954201</v>
      </c>
      <c r="K438">
        <v>405.81961982076399</v>
      </c>
      <c r="L438">
        <v>281.38753276760701</v>
      </c>
      <c r="M438">
        <v>84.791425382972903</v>
      </c>
      <c r="N438">
        <v>0.77863222611132799</v>
      </c>
      <c r="O438">
        <v>6.0646779539550399</v>
      </c>
      <c r="P438">
        <v>280.45738045738</v>
      </c>
      <c r="Q438">
        <v>0.27847789601023298</v>
      </c>
    </row>
    <row r="439" spans="1:17" x14ac:dyDescent="0.3">
      <c r="A439" t="s">
        <v>996</v>
      </c>
      <c r="B439" t="s">
        <v>997</v>
      </c>
      <c r="C439" t="s">
        <v>622</v>
      </c>
      <c r="D439" t="s">
        <v>622</v>
      </c>
      <c r="E439">
        <v>14483.606249717001</v>
      </c>
      <c r="F439">
        <v>28.26</v>
      </c>
      <c r="G439">
        <v>25.505899368292098</v>
      </c>
      <c r="H439">
        <v>11.6125181902752</v>
      </c>
      <c r="I439">
        <v>-16.440087739485001</v>
      </c>
      <c r="J439">
        <v>14.467239360852499</v>
      </c>
      <c r="K439">
        <v>26.704681175220902</v>
      </c>
      <c r="L439">
        <v>25.5902411002942</v>
      </c>
      <c r="M439">
        <v>80.718268488955104</v>
      </c>
      <c r="N439">
        <v>2.6939658657978098</v>
      </c>
      <c r="O439">
        <v>38.181174805378603</v>
      </c>
      <c r="P439">
        <v>75.527950310559007</v>
      </c>
      <c r="Q439">
        <v>2.3180678749127E-2</v>
      </c>
    </row>
    <row r="440" spans="1:17" x14ac:dyDescent="0.3">
      <c r="A440" t="s">
        <v>998</v>
      </c>
      <c r="B440" t="s">
        <v>999</v>
      </c>
      <c r="C440" t="s">
        <v>10611</v>
      </c>
      <c r="D440" t="s">
        <v>248</v>
      </c>
      <c r="E440">
        <v>14416.878287310001</v>
      </c>
      <c r="F440">
        <v>1136.8</v>
      </c>
      <c r="G440">
        <v>23.706672321427799</v>
      </c>
      <c r="H440">
        <v>13.8093756413372</v>
      </c>
      <c r="I440">
        <v>12.298572153357499</v>
      </c>
      <c r="J440">
        <v>5.6503244958477401</v>
      </c>
      <c r="K440">
        <v>1025.5321699056001</v>
      </c>
      <c r="L440">
        <v>928.43878687955305</v>
      </c>
      <c r="M440">
        <v>75.565085975899393</v>
      </c>
      <c r="N440">
        <v>1.5079499620016199</v>
      </c>
      <c r="O440">
        <v>2.3926812104152</v>
      </c>
      <c r="P440">
        <v>53.694314878658801</v>
      </c>
      <c r="Q440">
        <v>-2.9849300371965998E-2</v>
      </c>
    </row>
    <row r="441" spans="1:17" x14ac:dyDescent="0.3">
      <c r="A441" t="s">
        <v>1000</v>
      </c>
      <c r="B441" t="s">
        <v>1001</v>
      </c>
      <c r="C441" t="s">
        <v>10624</v>
      </c>
      <c r="D441" t="s">
        <v>1002</v>
      </c>
      <c r="E441">
        <v>14340.758588934999</v>
      </c>
      <c r="F441">
        <v>815</v>
      </c>
      <c r="G441">
        <v>47.830430365540103</v>
      </c>
      <c r="H441">
        <v>0.62133522117671802</v>
      </c>
      <c r="I441">
        <v>15.8508827209067</v>
      </c>
      <c r="J441">
        <v>5.95020695649354</v>
      </c>
      <c r="K441">
        <v>762.35155699854704</v>
      </c>
      <c r="L441">
        <v>659.20383948478695</v>
      </c>
      <c r="M441">
        <v>60.578374441020003</v>
      </c>
      <c r="N441">
        <v>0.51117269192062098</v>
      </c>
      <c r="O441">
        <v>5.5153374233128902</v>
      </c>
      <c r="P441">
        <v>80.030925557764505</v>
      </c>
      <c r="Q441">
        <v>7.0606048454688999E-2</v>
      </c>
    </row>
    <row r="442" spans="1:17" x14ac:dyDescent="0.3">
      <c r="A442" t="s">
        <v>1003</v>
      </c>
      <c r="B442" t="s">
        <v>1004</v>
      </c>
      <c r="C442" t="s">
        <v>10622</v>
      </c>
      <c r="D442" t="s">
        <v>46</v>
      </c>
      <c r="E442">
        <v>14321.79675152</v>
      </c>
      <c r="F442">
        <v>758.05</v>
      </c>
      <c r="G442">
        <v>28.6824915755878</v>
      </c>
      <c r="H442">
        <v>8.0408596760993891</v>
      </c>
      <c r="I442">
        <v>35.828976913531399</v>
      </c>
      <c r="J442">
        <v>8.9469955068107794</v>
      </c>
      <c r="K442">
        <v>690.68435394439496</v>
      </c>
      <c r="L442">
        <v>590.20988852773201</v>
      </c>
      <c r="M442">
        <v>70.781348629972996</v>
      </c>
      <c r="N442">
        <v>1.45134720950438</v>
      </c>
      <c r="O442">
        <v>7.2422663412703798</v>
      </c>
      <c r="P442">
        <v>69.207589285714207</v>
      </c>
      <c r="Q442">
        <v>9.0360370564754003E-2</v>
      </c>
    </row>
    <row r="443" spans="1:17" hidden="1" x14ac:dyDescent="0.3">
      <c r="A443" t="s">
        <v>1005</v>
      </c>
      <c r="B443" t="s">
        <v>1006</v>
      </c>
      <c r="C443" t="s">
        <v>10625</v>
      </c>
      <c r="D443" t="s">
        <v>163</v>
      </c>
      <c r="E443">
        <v>14292.337039225</v>
      </c>
      <c r="F443">
        <v>12069.55</v>
      </c>
      <c r="G443">
        <v>315.921848538625</v>
      </c>
      <c r="H443">
        <v>49.163229179814003</v>
      </c>
      <c r="I443">
        <v>61.512892335225899</v>
      </c>
      <c r="J443">
        <v>8.5318034432516896</v>
      </c>
      <c r="K443">
        <v>8713.1395090688893</v>
      </c>
      <c r="L443">
        <v>6481.93078980265</v>
      </c>
      <c r="M443">
        <v>84.243272687205604</v>
      </c>
      <c r="N443">
        <v>2.85893513389217</v>
      </c>
      <c r="O443">
        <v>1.4950847380391199</v>
      </c>
      <c r="P443">
        <v>413.37941301573801</v>
      </c>
      <c r="Q443">
        <v>0.233598382615715</v>
      </c>
    </row>
    <row r="444" spans="1:17" x14ac:dyDescent="0.3">
      <c r="A444" t="s">
        <v>1007</v>
      </c>
      <c r="B444" t="s">
        <v>1008</v>
      </c>
      <c r="C444" t="s">
        <v>10621</v>
      </c>
      <c r="D444" t="s">
        <v>335</v>
      </c>
      <c r="E444">
        <v>14170.012930035</v>
      </c>
      <c r="F444">
        <v>4195.8500000000004</v>
      </c>
      <c r="G444">
        <v>19.297567618944299</v>
      </c>
      <c r="H444">
        <v>-3.2668905440206499</v>
      </c>
      <c r="I444">
        <v>-3.6603495453085899</v>
      </c>
      <c r="J444">
        <v>1.65612347390071</v>
      </c>
      <c r="K444">
        <v>4206.05710235061</v>
      </c>
      <c r="L444">
        <v>3756.4897595816801</v>
      </c>
      <c r="M444">
        <v>47.384037137211799</v>
      </c>
      <c r="N444">
        <v>0.68992454047997698</v>
      </c>
      <c r="O444">
        <v>16.496061584661</v>
      </c>
      <c r="P444">
        <v>54.199665570276103</v>
      </c>
      <c r="Q444">
        <v>2.3283413966909E-2</v>
      </c>
    </row>
    <row r="445" spans="1:17" x14ac:dyDescent="0.3">
      <c r="A445" t="s">
        <v>1009</v>
      </c>
      <c r="B445" t="s">
        <v>1010</v>
      </c>
      <c r="C445" t="s">
        <v>10615</v>
      </c>
      <c r="D445" t="s">
        <v>51</v>
      </c>
      <c r="E445">
        <v>14149.430104634999</v>
      </c>
      <c r="F445">
        <v>906.7</v>
      </c>
      <c r="G445">
        <v>68.4420131243686</v>
      </c>
      <c r="H445">
        <v>21.808593908435299</v>
      </c>
      <c r="I445">
        <v>46.970039898420303</v>
      </c>
      <c r="J445">
        <v>1.25178055504952</v>
      </c>
      <c r="K445">
        <v>791.61740212232098</v>
      </c>
      <c r="L445">
        <v>651.47393459507998</v>
      </c>
      <c r="M445">
        <v>70.278964564303706</v>
      </c>
      <c r="N445">
        <v>0.80931260225844803</v>
      </c>
      <c r="O445">
        <v>2.07345318186831</v>
      </c>
      <c r="P445">
        <v>184.45490196078401</v>
      </c>
      <c r="Q445">
        <v>2.1883411805624E-2</v>
      </c>
    </row>
    <row r="446" spans="1:17" x14ac:dyDescent="0.3">
      <c r="A446" t="s">
        <v>1011</v>
      </c>
      <c r="B446" t="s">
        <v>1012</v>
      </c>
      <c r="C446" t="s">
        <v>10610</v>
      </c>
      <c r="D446" t="s">
        <v>21</v>
      </c>
      <c r="E446">
        <v>14021.242495</v>
      </c>
      <c r="F446">
        <v>2525.4</v>
      </c>
      <c r="G446">
        <v>185.33014814061801</v>
      </c>
      <c r="H446">
        <v>0.158084120982941</v>
      </c>
      <c r="I446">
        <v>41.228312394376097</v>
      </c>
      <c r="J446">
        <v>10.776937176873901</v>
      </c>
      <c r="K446">
        <v>2363.9765675928902</v>
      </c>
      <c r="L446">
        <v>1800.9908212074799</v>
      </c>
      <c r="M446">
        <v>61.156624520982199</v>
      </c>
      <c r="N446">
        <v>0.87879100543007105</v>
      </c>
      <c r="O446">
        <v>9.7628098519046294</v>
      </c>
      <c r="P446">
        <v>241.91714053614899</v>
      </c>
    </row>
    <row r="447" spans="1:17" x14ac:dyDescent="0.3">
      <c r="A447" t="s">
        <v>1013</v>
      </c>
      <c r="B447" t="s">
        <v>1014</v>
      </c>
      <c r="C447" t="s">
        <v>622</v>
      </c>
      <c r="D447" t="s">
        <v>622</v>
      </c>
      <c r="E447">
        <v>13996.060320000001</v>
      </c>
      <c r="F447">
        <v>500.25</v>
      </c>
      <c r="G447">
        <v>7.4100967820767503</v>
      </c>
      <c r="H447">
        <v>-10.794440284742</v>
      </c>
      <c r="I447">
        <v>3.2743821023928601</v>
      </c>
      <c r="J447">
        <v>-3.5586074937150198</v>
      </c>
      <c r="K447">
        <v>502.52090183176</v>
      </c>
      <c r="L447">
        <v>452.25410046771401</v>
      </c>
      <c r="M447">
        <v>30.555439177318998</v>
      </c>
      <c r="N447">
        <v>1.09878578454107</v>
      </c>
      <c r="O447">
        <v>18.340829585207299</v>
      </c>
      <c r="P447">
        <v>47.784342688330803</v>
      </c>
      <c r="Q447">
        <v>2.1266638394656999E-2</v>
      </c>
    </row>
    <row r="448" spans="1:17" x14ac:dyDescent="0.3">
      <c r="A448" t="s">
        <v>1015</v>
      </c>
      <c r="B448" t="s">
        <v>1016</v>
      </c>
      <c r="C448" t="s">
        <v>10611</v>
      </c>
      <c r="D448" t="s">
        <v>24</v>
      </c>
      <c r="E448">
        <v>13964.797382523901</v>
      </c>
      <c r="F448">
        <v>224.34</v>
      </c>
      <c r="G448">
        <v>-30.210444849885</v>
      </c>
      <c r="H448">
        <v>-6.7502711105201403</v>
      </c>
      <c r="I448">
        <v>-28.230095009710102</v>
      </c>
      <c r="J448">
        <v>9.7285422516966502</v>
      </c>
      <c r="K448">
        <v>233.94785275439099</v>
      </c>
      <c r="L448">
        <v>240.387633696629</v>
      </c>
      <c r="M448">
        <v>66.643012557304203</v>
      </c>
      <c r="N448">
        <v>1.3967163813564301</v>
      </c>
      <c r="O448">
        <v>34.037621467415498</v>
      </c>
      <c r="P448">
        <v>9.3008526187576095</v>
      </c>
      <c r="Q448">
        <v>3.3567111175787999E-2</v>
      </c>
    </row>
    <row r="449" spans="1:17" hidden="1" x14ac:dyDescent="0.3">
      <c r="A449" t="s">
        <v>1017</v>
      </c>
      <c r="B449" t="s">
        <v>1018</v>
      </c>
      <c r="C449" t="s">
        <v>10625</v>
      </c>
      <c r="D449" t="s">
        <v>568</v>
      </c>
      <c r="E449">
        <v>13759.226696595</v>
      </c>
      <c r="F449">
        <v>568.79999999999995</v>
      </c>
      <c r="G449">
        <v>-28.032672591258201</v>
      </c>
      <c r="H449">
        <v>-0.64467011235836102</v>
      </c>
      <c r="I449">
        <v>-12.1199010102681</v>
      </c>
      <c r="J449">
        <v>4.7630096314793802</v>
      </c>
      <c r="K449">
        <v>568.35811165893301</v>
      </c>
      <c r="M449">
        <v>51.957905112093101</v>
      </c>
      <c r="N449">
        <v>0.601644565504041</v>
      </c>
      <c r="O449">
        <v>16.033755274261601</v>
      </c>
      <c r="P449">
        <v>20.995532865347698</v>
      </c>
    </row>
    <row r="450" spans="1:17" x14ac:dyDescent="0.3">
      <c r="A450" t="s">
        <v>1019</v>
      </c>
      <c r="B450" t="s">
        <v>1020</v>
      </c>
      <c r="C450" t="s">
        <v>10622</v>
      </c>
      <c r="D450" t="s">
        <v>444</v>
      </c>
      <c r="E450">
        <v>13622.933831867</v>
      </c>
      <c r="F450">
        <v>217.92</v>
      </c>
      <c r="G450">
        <v>238.587268501311</v>
      </c>
      <c r="H450">
        <v>11.286714228412</v>
      </c>
      <c r="I450">
        <v>11.715361338282399</v>
      </c>
      <c r="J450">
        <v>8.4877255150991502</v>
      </c>
      <c r="K450">
        <v>197.12519263210601</v>
      </c>
      <c r="L450">
        <v>161.15986248131301</v>
      </c>
      <c r="M450">
        <v>71.507460601186807</v>
      </c>
      <c r="N450">
        <v>0.863052930189388</v>
      </c>
      <c r="O450">
        <v>2.9735682819383298</v>
      </c>
      <c r="P450">
        <v>270.92765957446801</v>
      </c>
      <c r="Q450">
        <v>0.19810862748556199</v>
      </c>
    </row>
    <row r="451" spans="1:17" x14ac:dyDescent="0.3">
      <c r="A451" t="s">
        <v>1021</v>
      </c>
      <c r="B451" t="s">
        <v>1022</v>
      </c>
      <c r="C451" t="s">
        <v>10622</v>
      </c>
      <c r="D451" t="s">
        <v>163</v>
      </c>
      <c r="E451">
        <v>13621.075751</v>
      </c>
      <c r="F451">
        <v>610.95000000000005</v>
      </c>
      <c r="G451">
        <v>16.333753483849399</v>
      </c>
      <c r="H451">
        <v>-5.5131167663558402</v>
      </c>
      <c r="I451">
        <v>8.1713860964160698</v>
      </c>
      <c r="J451">
        <v>0.62824024527123501</v>
      </c>
      <c r="K451">
        <v>609.398645433615</v>
      </c>
      <c r="L451">
        <v>532.61706362132702</v>
      </c>
      <c r="M451">
        <v>51.452010712592802</v>
      </c>
      <c r="N451">
        <v>0.26501866009127201</v>
      </c>
      <c r="O451">
        <v>17.3172927408134</v>
      </c>
      <c r="P451">
        <v>76.536877844397907</v>
      </c>
      <c r="Q451">
        <v>0.19684250226092201</v>
      </c>
    </row>
    <row r="452" spans="1:17" x14ac:dyDescent="0.3">
      <c r="A452" t="s">
        <v>1023</v>
      </c>
      <c r="B452" t="s">
        <v>1024</v>
      </c>
      <c r="C452" t="s">
        <v>10610</v>
      </c>
      <c r="D452" t="s">
        <v>290</v>
      </c>
      <c r="E452">
        <v>13542.27147528</v>
      </c>
      <c r="F452">
        <v>982.25</v>
      </c>
      <c r="G452">
        <v>13.483321131301301</v>
      </c>
      <c r="H452">
        <v>-5.1068536275082401</v>
      </c>
      <c r="I452">
        <v>-8.6611707496385097</v>
      </c>
      <c r="J452">
        <v>2.4585045314100098</v>
      </c>
      <c r="K452">
        <v>990.81252746288703</v>
      </c>
      <c r="L452">
        <v>926.581592135611</v>
      </c>
      <c r="M452">
        <v>58.475802826059301</v>
      </c>
      <c r="N452">
        <v>0.43718235592564098</v>
      </c>
      <c r="O452">
        <v>22.0666836345126</v>
      </c>
      <c r="P452">
        <v>57.16</v>
      </c>
      <c r="Q452">
        <v>3.1718212633047999E-2</v>
      </c>
    </row>
    <row r="453" spans="1:17" x14ac:dyDescent="0.3">
      <c r="A453" t="s">
        <v>1025</v>
      </c>
      <c r="B453" t="s">
        <v>1026</v>
      </c>
      <c r="C453" t="s">
        <v>10617</v>
      </c>
      <c r="D453" t="s">
        <v>127</v>
      </c>
      <c r="E453">
        <v>13536.438519019999</v>
      </c>
      <c r="F453">
        <v>934.65</v>
      </c>
      <c r="G453">
        <v>114.59799814309</v>
      </c>
      <c r="H453">
        <v>10.3858001054738</v>
      </c>
      <c r="I453">
        <v>68.560469385690396</v>
      </c>
      <c r="J453">
        <v>-0.94500877264579597</v>
      </c>
      <c r="K453">
        <v>815.64160830914898</v>
      </c>
      <c r="L453">
        <v>601.90015838686497</v>
      </c>
      <c r="M453">
        <v>59.343069100214599</v>
      </c>
      <c r="N453">
        <v>0.82694429823365401</v>
      </c>
      <c r="O453">
        <v>6.8849301877708298</v>
      </c>
      <c r="P453">
        <v>149.83961507618201</v>
      </c>
      <c r="Q453">
        <v>0.19778810440101699</v>
      </c>
    </row>
    <row r="454" spans="1:17" x14ac:dyDescent="0.3">
      <c r="A454" t="s">
        <v>1027</v>
      </c>
      <c r="B454" t="s">
        <v>1028</v>
      </c>
      <c r="C454" t="s">
        <v>10615</v>
      </c>
      <c r="D454" t="s">
        <v>51</v>
      </c>
      <c r="E454">
        <v>13486.75522128</v>
      </c>
      <c r="F454">
        <v>1748.75</v>
      </c>
      <c r="G454">
        <v>42.215680581122697</v>
      </c>
      <c r="H454">
        <v>18.487544223611099</v>
      </c>
      <c r="I454">
        <v>4.8895934023787202</v>
      </c>
      <c r="J454">
        <v>11.8456556542458</v>
      </c>
      <c r="K454">
        <v>1540.6728877769499</v>
      </c>
      <c r="L454">
        <v>1358.54650380007</v>
      </c>
      <c r="M454">
        <v>68.313676081446204</v>
      </c>
      <c r="N454">
        <v>2.9230277343631301</v>
      </c>
      <c r="O454">
        <v>8.6490350250178594</v>
      </c>
      <c r="P454">
        <v>83.307127882599502</v>
      </c>
      <c r="Q454">
        <v>9.6657551823502996E-2</v>
      </c>
    </row>
    <row r="455" spans="1:17" x14ac:dyDescent="0.3">
      <c r="A455" t="s">
        <v>1029</v>
      </c>
      <c r="B455" t="s">
        <v>1030</v>
      </c>
      <c r="C455" t="s">
        <v>10623</v>
      </c>
      <c r="D455" t="s">
        <v>471</v>
      </c>
      <c r="E455">
        <v>13479.659591894901</v>
      </c>
      <c r="F455">
        <v>2062.4</v>
      </c>
      <c r="G455">
        <v>44.783423506027297</v>
      </c>
      <c r="H455">
        <v>2.49284367851706</v>
      </c>
      <c r="I455">
        <v>72.319465929158198</v>
      </c>
      <c r="J455">
        <v>7.6261841576827996</v>
      </c>
      <c r="K455">
        <v>1835.77840815274</v>
      </c>
      <c r="L455">
        <v>1432.4255711585899</v>
      </c>
      <c r="M455">
        <v>70.590009879600501</v>
      </c>
      <c r="N455">
        <v>0.64373602563070198</v>
      </c>
      <c r="O455">
        <v>15.399534522885901</v>
      </c>
      <c r="P455">
        <v>129.56971192709599</v>
      </c>
      <c r="Q455">
        <v>0.22762493158552699</v>
      </c>
    </row>
    <row r="456" spans="1:17" hidden="1" x14ac:dyDescent="0.3">
      <c r="A456" t="s">
        <v>1031</v>
      </c>
      <c r="B456" t="s">
        <v>1032</v>
      </c>
      <c r="C456" t="s">
        <v>10625</v>
      </c>
      <c r="D456" t="s">
        <v>133</v>
      </c>
      <c r="E456">
        <v>13425.9496514</v>
      </c>
      <c r="F456">
        <v>437.6</v>
      </c>
      <c r="G456">
        <v>61.649465735818197</v>
      </c>
      <c r="H456">
        <v>24.091184968709499</v>
      </c>
      <c r="I456">
        <v>65.127486533800194</v>
      </c>
      <c r="J456">
        <v>12.3297285934174</v>
      </c>
      <c r="K456">
        <v>364.777757900246</v>
      </c>
      <c r="L456">
        <v>294.80692108747502</v>
      </c>
      <c r="M456">
        <v>83.449822038574993</v>
      </c>
      <c r="N456">
        <v>1.3833211393944</v>
      </c>
      <c r="O456">
        <v>5.0274223034734797</v>
      </c>
      <c r="P456">
        <v>113.985330073349</v>
      </c>
      <c r="Q456">
        <v>0.193179042633076</v>
      </c>
    </row>
    <row r="457" spans="1:17" x14ac:dyDescent="0.3">
      <c r="A457" t="s">
        <v>1033</v>
      </c>
      <c r="B457" t="s">
        <v>1034</v>
      </c>
      <c r="C457" t="s">
        <v>10611</v>
      </c>
      <c r="D457" t="s">
        <v>545</v>
      </c>
      <c r="E457">
        <v>13407.770775700001</v>
      </c>
      <c r="F457">
        <v>1682.45</v>
      </c>
      <c r="G457">
        <v>-21.5968711739763</v>
      </c>
      <c r="H457">
        <v>-7.6664122175141101</v>
      </c>
      <c r="I457">
        <v>2.8796759729047401</v>
      </c>
      <c r="J457">
        <v>-0.111368622087279</v>
      </c>
      <c r="K457">
        <v>1707.5167073339701</v>
      </c>
      <c r="L457">
        <v>1635.4472997027101</v>
      </c>
      <c r="M457">
        <v>53.415568064698398</v>
      </c>
      <c r="N457">
        <v>0.91286541197973703</v>
      </c>
      <c r="O457">
        <v>17.6231091562899</v>
      </c>
      <c r="P457">
        <v>28.726090283091001</v>
      </c>
      <c r="Q457">
        <v>-8.7219816323620997E-2</v>
      </c>
    </row>
    <row r="458" spans="1:17" x14ac:dyDescent="0.3">
      <c r="A458" t="s">
        <v>1035</v>
      </c>
      <c r="B458" t="s">
        <v>1036</v>
      </c>
      <c r="C458" t="s">
        <v>10624</v>
      </c>
      <c r="D458" t="s">
        <v>378</v>
      </c>
      <c r="E458">
        <v>13406.457015</v>
      </c>
      <c r="F458">
        <v>1068.6500000000001</v>
      </c>
      <c r="G458">
        <v>58.689688543353697</v>
      </c>
      <c r="H458">
        <v>35.449978297242403</v>
      </c>
      <c r="I458">
        <v>93.658799405348105</v>
      </c>
      <c r="J458">
        <v>8.5673205663422305</v>
      </c>
      <c r="K458">
        <v>848.19920478608799</v>
      </c>
      <c r="L458">
        <v>682.74919321794198</v>
      </c>
      <c r="M458">
        <v>75.084565384460902</v>
      </c>
      <c r="N458">
        <v>0.71006254840320904</v>
      </c>
      <c r="O458">
        <v>1.3802461048987</v>
      </c>
      <c r="P458">
        <v>137.47777777777699</v>
      </c>
      <c r="Q458">
        <v>9.2403683610850995E-2</v>
      </c>
    </row>
    <row r="459" spans="1:17" x14ac:dyDescent="0.3">
      <c r="A459" t="s">
        <v>1037</v>
      </c>
      <c r="B459" t="s">
        <v>1038</v>
      </c>
      <c r="C459" t="s">
        <v>10627</v>
      </c>
      <c r="D459" t="s">
        <v>612</v>
      </c>
      <c r="E459">
        <v>13393.482792479999</v>
      </c>
      <c r="F459">
        <v>136.63999999999999</v>
      </c>
      <c r="G459">
        <v>-77.778012331722906</v>
      </c>
      <c r="H459">
        <v>1.6008827675411199</v>
      </c>
      <c r="I459">
        <v>-32.9743150099806</v>
      </c>
      <c r="J459">
        <v>1.95649965681293</v>
      </c>
      <c r="K459">
        <v>143.03599734586999</v>
      </c>
      <c r="L459">
        <v>172.019111798968</v>
      </c>
      <c r="M459">
        <v>57.735080384517197</v>
      </c>
      <c r="N459">
        <v>0.43168524171086797</v>
      </c>
      <c r="O459">
        <v>119.335480093676</v>
      </c>
      <c r="P459">
        <v>8.8764940239043799</v>
      </c>
      <c r="Q459">
        <v>-2.2023442152456E-2</v>
      </c>
    </row>
    <row r="460" spans="1:17" x14ac:dyDescent="0.3">
      <c r="A460" t="s">
        <v>1039</v>
      </c>
      <c r="B460" t="s">
        <v>1040</v>
      </c>
      <c r="C460" t="s">
        <v>10621</v>
      </c>
      <c r="D460" t="s">
        <v>335</v>
      </c>
      <c r="E460">
        <v>13358.233107399999</v>
      </c>
      <c r="F460">
        <v>936.05</v>
      </c>
      <c r="G460">
        <v>-5.4331791658726303</v>
      </c>
      <c r="H460">
        <v>8.1056718305133195</v>
      </c>
      <c r="I460">
        <v>11.542196354715401</v>
      </c>
      <c r="J460">
        <v>-1.5264098863553399</v>
      </c>
      <c r="K460">
        <v>896.20125967393801</v>
      </c>
      <c r="L460">
        <v>801.54799610704094</v>
      </c>
      <c r="M460">
        <v>49.407567333633096</v>
      </c>
      <c r="N460">
        <v>1.0002149964445901</v>
      </c>
      <c r="O460">
        <v>9.5026975054751404</v>
      </c>
      <c r="P460">
        <v>44.641891369852402</v>
      </c>
      <c r="Q460">
        <v>-3.4664678538748002E-2</v>
      </c>
    </row>
    <row r="461" spans="1:17" x14ac:dyDescent="0.3">
      <c r="A461" t="s">
        <v>1041</v>
      </c>
      <c r="B461" t="s">
        <v>1042</v>
      </c>
      <c r="C461" t="s">
        <v>10616</v>
      </c>
      <c r="D461" t="s">
        <v>263</v>
      </c>
      <c r="E461">
        <v>13304.020083269999</v>
      </c>
      <c r="F461">
        <v>5891.55</v>
      </c>
      <c r="G461">
        <v>-7.92153182989406</v>
      </c>
      <c r="H461">
        <v>3.8386939273068701</v>
      </c>
      <c r="I461">
        <v>23.7497274410015</v>
      </c>
      <c r="J461">
        <v>0.88074887241132904</v>
      </c>
      <c r="K461">
        <v>5236.7161110678499</v>
      </c>
      <c r="L461">
        <v>4749.3346366936903</v>
      </c>
      <c r="M461">
        <v>72.479992254498001</v>
      </c>
      <c r="N461">
        <v>0.47818953860046698</v>
      </c>
      <c r="O461">
        <v>2.3499758128166599</v>
      </c>
      <c r="P461">
        <v>55.776629076823397</v>
      </c>
      <c r="Q461">
        <v>0.130308173034164</v>
      </c>
    </row>
    <row r="462" spans="1:17" x14ac:dyDescent="0.3">
      <c r="A462" t="s">
        <v>1043</v>
      </c>
      <c r="B462" t="s">
        <v>1044</v>
      </c>
      <c r="C462" t="s">
        <v>10622</v>
      </c>
      <c r="D462" t="s">
        <v>263</v>
      </c>
      <c r="E462">
        <v>13292.17992</v>
      </c>
      <c r="F462">
        <v>4211.3999999999996</v>
      </c>
      <c r="G462">
        <v>-0.44757762660345002</v>
      </c>
      <c r="H462">
        <v>-0.29023145332162498</v>
      </c>
      <c r="I462">
        <v>7.9988491600725302</v>
      </c>
      <c r="J462">
        <v>3.3594725135395498</v>
      </c>
      <c r="K462">
        <v>4241.3348455707901</v>
      </c>
      <c r="L462">
        <v>3842.3433521286202</v>
      </c>
      <c r="M462">
        <v>62.013872158163402</v>
      </c>
      <c r="N462">
        <v>0.68792226779671695</v>
      </c>
      <c r="O462">
        <v>18.725364486868902</v>
      </c>
      <c r="P462">
        <v>52.586956521739097</v>
      </c>
      <c r="Q462">
        <v>0.19194475298944999</v>
      </c>
    </row>
    <row r="463" spans="1:17" x14ac:dyDescent="0.3">
      <c r="A463" t="s">
        <v>1045</v>
      </c>
      <c r="B463" t="s">
        <v>1046</v>
      </c>
      <c r="C463" t="s">
        <v>10616</v>
      </c>
      <c r="D463" t="s">
        <v>224</v>
      </c>
      <c r="E463">
        <v>13237.160455989901</v>
      </c>
      <c r="F463">
        <v>1596.5</v>
      </c>
      <c r="G463">
        <v>4.72591316226044</v>
      </c>
      <c r="H463">
        <v>-9.6864175068114609</v>
      </c>
      <c r="I463">
        <v>-33.269119061053203</v>
      </c>
      <c r="J463">
        <v>-3.4393054916363202</v>
      </c>
      <c r="K463">
        <v>1689.3758021015001</v>
      </c>
      <c r="L463">
        <v>1605.5208542513601</v>
      </c>
      <c r="M463">
        <v>47.348825062052903</v>
      </c>
      <c r="N463">
        <v>1.2436684785677401</v>
      </c>
      <c r="O463">
        <v>39.176323207015301</v>
      </c>
      <c r="P463">
        <v>56.827111984282901</v>
      </c>
      <c r="Q463">
        <v>0.156410222856949</v>
      </c>
    </row>
    <row r="464" spans="1:17" x14ac:dyDescent="0.3">
      <c r="A464" t="s">
        <v>1047</v>
      </c>
      <c r="B464" t="s">
        <v>1048</v>
      </c>
      <c r="C464" t="s">
        <v>10619</v>
      </c>
      <c r="D464" t="s">
        <v>491</v>
      </c>
      <c r="E464">
        <v>13159.97224005</v>
      </c>
      <c r="F464">
        <v>878</v>
      </c>
      <c r="G464">
        <v>-32.385396636366103</v>
      </c>
      <c r="H464">
        <v>-0.680062828273439</v>
      </c>
      <c r="I464">
        <v>-1.1587870459803999</v>
      </c>
      <c r="J464">
        <v>3.6856254545500899</v>
      </c>
      <c r="K464">
        <v>824.24732852266504</v>
      </c>
      <c r="L464">
        <v>824.83611267312006</v>
      </c>
      <c r="M464">
        <v>75.969355418189593</v>
      </c>
      <c r="N464">
        <v>0.71671722584962405</v>
      </c>
      <c r="O464">
        <v>16.736902050113901</v>
      </c>
      <c r="P464">
        <v>23.845123069327801</v>
      </c>
      <c r="Q464">
        <v>3.1118691964241E-2</v>
      </c>
    </row>
    <row r="465" spans="1:17" x14ac:dyDescent="0.3">
      <c r="A465" t="s">
        <v>1049</v>
      </c>
      <c r="B465" t="s">
        <v>1050</v>
      </c>
      <c r="C465" t="s">
        <v>10622</v>
      </c>
      <c r="D465" t="s">
        <v>80</v>
      </c>
      <c r="E465">
        <v>13077.73530858</v>
      </c>
      <c r="F465">
        <v>629.95000000000005</v>
      </c>
      <c r="G465">
        <v>-38.682559579649201</v>
      </c>
      <c r="H465">
        <v>5.3992664536993704</v>
      </c>
      <c r="I465">
        <v>-5.7623240708976002</v>
      </c>
      <c r="J465">
        <v>0.17890959470113699</v>
      </c>
      <c r="K465">
        <v>617.826058677182</v>
      </c>
      <c r="L465">
        <v>646.46321096438999</v>
      </c>
      <c r="M465">
        <v>69.001322767385702</v>
      </c>
      <c r="N465">
        <v>2.6358418945205102</v>
      </c>
      <c r="O465">
        <v>30.8040320660369</v>
      </c>
      <c r="P465">
        <v>24.928111056023798</v>
      </c>
      <c r="Q465">
        <v>4.4137294122113001E-2</v>
      </c>
    </row>
    <row r="466" spans="1:17" hidden="1" x14ac:dyDescent="0.3">
      <c r="A466" t="s">
        <v>1051</v>
      </c>
      <c r="B466" t="s">
        <v>1052</v>
      </c>
      <c r="C466" t="s">
        <v>10625</v>
      </c>
      <c r="D466" t="s">
        <v>1053</v>
      </c>
      <c r="E466">
        <v>12906.893384999599</v>
      </c>
      <c r="F466">
        <v>100</v>
      </c>
      <c r="G466">
        <v>-27.664832339024802</v>
      </c>
      <c r="I466">
        <v>-11.7520607580348</v>
      </c>
      <c r="M466">
        <v>50</v>
      </c>
      <c r="N466">
        <v>1</v>
      </c>
      <c r="O466">
        <v>0</v>
      </c>
      <c r="P466">
        <v>0</v>
      </c>
    </row>
    <row r="467" spans="1:17" x14ac:dyDescent="0.3">
      <c r="A467" t="s">
        <v>1054</v>
      </c>
      <c r="B467" t="s">
        <v>1055</v>
      </c>
      <c r="C467" t="s">
        <v>10622</v>
      </c>
      <c r="D467" t="s">
        <v>127</v>
      </c>
      <c r="E467">
        <v>12804.849326539999</v>
      </c>
      <c r="F467">
        <v>980.35</v>
      </c>
      <c r="G467">
        <v>37.711348497682202</v>
      </c>
      <c r="H467">
        <v>-12.538984902094301</v>
      </c>
      <c r="I467">
        <v>13.966072096543201</v>
      </c>
      <c r="J467">
        <v>-3.39117416423655</v>
      </c>
      <c r="K467">
        <v>1039.03081612914</v>
      </c>
      <c r="L467">
        <v>873.03544981021605</v>
      </c>
      <c r="M467">
        <v>28.729729848038499</v>
      </c>
      <c r="N467">
        <v>1.0416049961709699</v>
      </c>
      <c r="O467">
        <v>24.848268475544401</v>
      </c>
      <c r="P467">
        <v>76.862709723976195</v>
      </c>
      <c r="Q467">
        <v>0.120217316544921</v>
      </c>
    </row>
    <row r="468" spans="1:17" x14ac:dyDescent="0.3">
      <c r="A468" t="s">
        <v>1056</v>
      </c>
      <c r="B468" t="s">
        <v>1057</v>
      </c>
      <c r="C468" t="s">
        <v>10620</v>
      </c>
      <c r="D468" t="s">
        <v>397</v>
      </c>
      <c r="E468">
        <v>12758.234883900001</v>
      </c>
      <c r="F468">
        <v>276.39999999999998</v>
      </c>
      <c r="G468">
        <v>86.848167272926901</v>
      </c>
      <c r="H468">
        <v>-16.868654768813201</v>
      </c>
      <c r="I468">
        <v>0.85743201034977501</v>
      </c>
      <c r="J468">
        <v>2.0730690067983502</v>
      </c>
      <c r="K468">
        <v>270.62747829885399</v>
      </c>
      <c r="L468">
        <v>224.77855350856601</v>
      </c>
      <c r="M468">
        <v>52.797512876410003</v>
      </c>
      <c r="N468">
        <v>0.56336393212646896</v>
      </c>
      <c r="O468">
        <v>39.001447178002898</v>
      </c>
      <c r="P468">
        <v>132.562053007993</v>
      </c>
      <c r="Q468">
        <v>0.11451182370419399</v>
      </c>
    </row>
    <row r="469" spans="1:17" x14ac:dyDescent="0.3">
      <c r="A469" t="s">
        <v>1058</v>
      </c>
      <c r="B469" t="s">
        <v>1059</v>
      </c>
      <c r="C469" t="s">
        <v>10615</v>
      </c>
      <c r="D469" t="s">
        <v>51</v>
      </c>
      <c r="E469">
        <v>12720.92672704</v>
      </c>
      <c r="F469">
        <v>1047.95</v>
      </c>
      <c r="G469">
        <v>35.885694387467503</v>
      </c>
      <c r="H469">
        <v>21.023553477168502</v>
      </c>
      <c r="I469">
        <v>8.0410348066656905</v>
      </c>
      <c r="J469">
        <v>3.8044073706817301</v>
      </c>
      <c r="K469">
        <v>910.69905132549604</v>
      </c>
      <c r="L469">
        <v>803.55468295395804</v>
      </c>
      <c r="M469">
        <v>81.1618709780046</v>
      </c>
      <c r="N469">
        <v>1.1641875865343101</v>
      </c>
      <c r="O469">
        <v>1.5029343003005899</v>
      </c>
      <c r="P469">
        <v>71.612216490624704</v>
      </c>
      <c r="Q469">
        <v>2.6107695512140001E-2</v>
      </c>
    </row>
    <row r="470" spans="1:17" x14ac:dyDescent="0.3">
      <c r="A470" t="s">
        <v>1060</v>
      </c>
      <c r="B470" t="s">
        <v>1061</v>
      </c>
      <c r="C470" t="s">
        <v>10617</v>
      </c>
      <c r="D470" t="s">
        <v>101</v>
      </c>
      <c r="E470">
        <v>12713.166124085001</v>
      </c>
      <c r="F470">
        <v>18.52</v>
      </c>
      <c r="G470">
        <v>114.426670928948</v>
      </c>
      <c r="H470">
        <v>1.13714954296118</v>
      </c>
      <c r="I470">
        <v>-16.533551760605501</v>
      </c>
      <c r="J470">
        <v>2.4821945109022701</v>
      </c>
      <c r="K470">
        <v>18.5992893079837</v>
      </c>
      <c r="L470">
        <v>16.7360984723515</v>
      </c>
      <c r="M470">
        <v>55.361843509930999</v>
      </c>
      <c r="N470">
        <v>0.89167009855874202</v>
      </c>
      <c r="O470">
        <v>29.589632829373599</v>
      </c>
      <c r="P470">
        <v>155.44827586206799</v>
      </c>
      <c r="Q470">
        <v>0.13209979659673399</v>
      </c>
    </row>
    <row r="471" spans="1:17" x14ac:dyDescent="0.3">
      <c r="A471" t="s">
        <v>1062</v>
      </c>
      <c r="B471" t="s">
        <v>1063</v>
      </c>
      <c r="C471" t="s">
        <v>10621</v>
      </c>
      <c r="D471" t="s">
        <v>774</v>
      </c>
      <c r="E471">
        <v>12700.3660197399</v>
      </c>
      <c r="F471">
        <v>9741</v>
      </c>
      <c r="G471">
        <v>-17.690855336354801</v>
      </c>
      <c r="H471">
        <v>6.5305529576650603</v>
      </c>
      <c r="I471">
        <v>19.004004881751701</v>
      </c>
      <c r="J471">
        <v>-3.5936946930968001</v>
      </c>
      <c r="K471">
        <v>9096.3443209850793</v>
      </c>
      <c r="L471">
        <v>8148.2452379598899</v>
      </c>
      <c r="M471">
        <v>49.828707669840298</v>
      </c>
      <c r="N471">
        <v>1.0346282788029</v>
      </c>
      <c r="O471">
        <v>10.7684016014782</v>
      </c>
      <c r="P471">
        <v>47.787959703847498</v>
      </c>
      <c r="Q471">
        <v>7.4834202643665998E-2</v>
      </c>
    </row>
    <row r="472" spans="1:17" x14ac:dyDescent="0.3">
      <c r="A472" t="s">
        <v>1064</v>
      </c>
      <c r="B472" t="s">
        <v>1065</v>
      </c>
      <c r="C472" t="s">
        <v>10616</v>
      </c>
      <c r="D472" t="s">
        <v>198</v>
      </c>
      <c r="E472">
        <v>12659.289416355001</v>
      </c>
      <c r="F472">
        <v>631.15</v>
      </c>
      <c r="G472">
        <v>72.604880496132907</v>
      </c>
      <c r="H472">
        <v>13.146149795171601</v>
      </c>
      <c r="I472">
        <v>33.892337534338502</v>
      </c>
      <c r="J472">
        <v>3.4484990192734499</v>
      </c>
      <c r="K472">
        <v>496.28929770724602</v>
      </c>
      <c r="L472">
        <v>427.28548355983497</v>
      </c>
      <c r="M472">
        <v>75.004074847454405</v>
      </c>
      <c r="N472">
        <v>2.2628822280005099</v>
      </c>
      <c r="O472">
        <v>2.2973936465182598</v>
      </c>
      <c r="P472">
        <v>105.95529450155</v>
      </c>
      <c r="Q472">
        <v>0.16403157460544199</v>
      </c>
    </row>
    <row r="473" spans="1:17" x14ac:dyDescent="0.3">
      <c r="A473" t="s">
        <v>1066</v>
      </c>
      <c r="B473" t="s">
        <v>1067</v>
      </c>
      <c r="C473" t="s">
        <v>10620</v>
      </c>
      <c r="D473" t="s">
        <v>755</v>
      </c>
      <c r="E473">
        <v>12593.657659385</v>
      </c>
      <c r="F473">
        <v>2718.85</v>
      </c>
      <c r="G473">
        <v>41.297041942428002</v>
      </c>
      <c r="H473">
        <v>10.6741159869001</v>
      </c>
      <c r="I473">
        <v>-2.8041334474219402</v>
      </c>
      <c r="J473">
        <v>9.1018395357192503</v>
      </c>
      <c r="K473">
        <v>2483.6635239849102</v>
      </c>
      <c r="L473">
        <v>2341.7921663402699</v>
      </c>
      <c r="M473">
        <v>63.089198599250601</v>
      </c>
      <c r="N473">
        <v>1.2341897978127601</v>
      </c>
      <c r="O473">
        <v>4.0145649815179301</v>
      </c>
      <c r="P473">
        <v>71.861567635903896</v>
      </c>
      <c r="Q473">
        <v>5.2312946054365997E-2</v>
      </c>
    </row>
    <row r="474" spans="1:17" x14ac:dyDescent="0.3">
      <c r="A474" t="s">
        <v>1068</v>
      </c>
      <c r="B474" t="s">
        <v>1069</v>
      </c>
      <c r="C474" t="s">
        <v>10611</v>
      </c>
      <c r="D474" t="s">
        <v>24</v>
      </c>
      <c r="E474">
        <v>12520.317865216</v>
      </c>
      <c r="F474">
        <v>166.2</v>
      </c>
      <c r="G474">
        <v>3.9787320174107301</v>
      </c>
      <c r="H474">
        <v>5.7376180756227004</v>
      </c>
      <c r="I474">
        <v>11.1769333248054</v>
      </c>
      <c r="J474">
        <v>3.0293885790472501</v>
      </c>
      <c r="K474">
        <v>162.24665800534299</v>
      </c>
      <c r="L474">
        <v>151.79333064449</v>
      </c>
      <c r="M474">
        <v>63.116443678616399</v>
      </c>
      <c r="N474">
        <v>0.39082800935982098</v>
      </c>
      <c r="O474">
        <v>6.3898916967509001</v>
      </c>
      <c r="P474">
        <v>38.442315701790903</v>
      </c>
      <c r="Q474">
        <v>-1.5495073846157999E-2</v>
      </c>
    </row>
    <row r="475" spans="1:17" x14ac:dyDescent="0.3">
      <c r="A475" t="s">
        <v>1070</v>
      </c>
      <c r="B475" t="s">
        <v>1071</v>
      </c>
      <c r="C475" t="s">
        <v>6589</v>
      </c>
      <c r="D475" t="s">
        <v>80</v>
      </c>
      <c r="E475">
        <v>12320.101497735001</v>
      </c>
      <c r="F475">
        <v>341.7</v>
      </c>
      <c r="G475">
        <v>-27.694089214390601</v>
      </c>
      <c r="H475">
        <v>-0.83717868631679304</v>
      </c>
      <c r="I475">
        <v>-11.2668379966762</v>
      </c>
      <c r="J475">
        <v>1.97497536450682</v>
      </c>
      <c r="K475">
        <v>341.27171246364298</v>
      </c>
      <c r="L475">
        <v>342.06960875956003</v>
      </c>
      <c r="M475">
        <v>65.809745048574896</v>
      </c>
      <c r="N475">
        <v>0.60551989020728603</v>
      </c>
      <c r="O475">
        <v>16.476441322797701</v>
      </c>
      <c r="P475">
        <v>17.301750772399501</v>
      </c>
      <c r="Q475">
        <v>-0.109822319428208</v>
      </c>
    </row>
    <row r="476" spans="1:17" x14ac:dyDescent="0.3">
      <c r="A476" t="s">
        <v>1072</v>
      </c>
      <c r="B476" t="s">
        <v>1073</v>
      </c>
      <c r="C476" t="s">
        <v>10617</v>
      </c>
      <c r="D476" t="s">
        <v>101</v>
      </c>
      <c r="E476">
        <v>12316.819915505001</v>
      </c>
      <c r="F476">
        <v>926.9</v>
      </c>
      <c r="G476">
        <v>195.33435455840799</v>
      </c>
      <c r="H476">
        <v>-4.1068531496910401</v>
      </c>
      <c r="I476">
        <v>-9.0797448432166199</v>
      </c>
      <c r="J476">
        <v>-7.7809312013187499</v>
      </c>
      <c r="K476">
        <v>954.20225707470695</v>
      </c>
      <c r="L476">
        <v>766.77084359297396</v>
      </c>
      <c r="M476">
        <v>37.151275526327602</v>
      </c>
      <c r="N476">
        <v>0.99190390599636402</v>
      </c>
      <c r="O476">
        <v>20.617110799438901</v>
      </c>
      <c r="P476">
        <v>263.01566579634402</v>
      </c>
      <c r="Q476">
        <v>0.30056559604165101</v>
      </c>
    </row>
    <row r="477" spans="1:17" x14ac:dyDescent="0.3">
      <c r="A477" t="s">
        <v>1074</v>
      </c>
      <c r="B477" t="s">
        <v>1075</v>
      </c>
      <c r="C477" t="s">
        <v>10610</v>
      </c>
      <c r="D477" t="s">
        <v>290</v>
      </c>
      <c r="E477">
        <v>12316.523176000001</v>
      </c>
      <c r="F477">
        <v>915</v>
      </c>
      <c r="G477">
        <v>-39.032101191642703</v>
      </c>
      <c r="H477">
        <v>-6.4932474995608098</v>
      </c>
      <c r="I477">
        <v>-20.054911887964099</v>
      </c>
      <c r="J477">
        <v>-0.11224946111178501</v>
      </c>
      <c r="K477">
        <v>936.25043581244199</v>
      </c>
      <c r="L477">
        <v>945.59987289361698</v>
      </c>
      <c r="M477">
        <v>44.6425354453647</v>
      </c>
      <c r="N477">
        <v>0.63181015003022201</v>
      </c>
      <c r="O477">
        <v>36.393442622950801</v>
      </c>
      <c r="P477">
        <v>17.000191803593101</v>
      </c>
      <c r="Q477">
        <v>3.0062149160800002E-4</v>
      </c>
    </row>
    <row r="478" spans="1:17" x14ac:dyDescent="0.3">
      <c r="A478" t="s">
        <v>1076</v>
      </c>
      <c r="B478" t="s">
        <v>1077</v>
      </c>
      <c r="C478" t="s">
        <v>10615</v>
      </c>
      <c r="D478" t="s">
        <v>281</v>
      </c>
      <c r="E478">
        <v>12312.922277185</v>
      </c>
      <c r="F478">
        <v>1235.5999999999999</v>
      </c>
      <c r="G478">
        <v>-18.203457427614499</v>
      </c>
      <c r="H478">
        <v>4.3460960887947202</v>
      </c>
      <c r="I478">
        <v>-15.250967349724901</v>
      </c>
      <c r="J478">
        <v>0.192322047689022</v>
      </c>
      <c r="K478">
        <v>1224.9840684455201</v>
      </c>
      <c r="L478">
        <v>1203.6987834884601</v>
      </c>
      <c r="M478">
        <v>54.720099289805397</v>
      </c>
      <c r="N478">
        <v>0.81379314009203396</v>
      </c>
      <c r="O478">
        <v>33.457429588863697</v>
      </c>
      <c r="P478">
        <v>24.4372828440505</v>
      </c>
      <c r="Q478">
        <v>0.115403645629904</v>
      </c>
    </row>
    <row r="479" spans="1:17" x14ac:dyDescent="0.3">
      <c r="A479" t="s">
        <v>1078</v>
      </c>
      <c r="B479" t="s">
        <v>1079</v>
      </c>
      <c r="C479" t="s">
        <v>10618</v>
      </c>
      <c r="D479" t="s">
        <v>127</v>
      </c>
      <c r="E479">
        <v>12247.01103885</v>
      </c>
      <c r="F479">
        <v>347.2</v>
      </c>
      <c r="G479">
        <v>37.905029368175803</v>
      </c>
      <c r="H479">
        <v>25.878688344305299</v>
      </c>
      <c r="I479">
        <v>50.301614854567198</v>
      </c>
      <c r="J479">
        <v>6.26861937680592</v>
      </c>
      <c r="K479">
        <v>279.21417561369799</v>
      </c>
      <c r="L479">
        <v>239.95422626933899</v>
      </c>
      <c r="M479">
        <v>80.501234906386202</v>
      </c>
      <c r="N479">
        <v>2.7490960218509199</v>
      </c>
      <c r="O479">
        <v>2.7505760368663701</v>
      </c>
      <c r="P479">
        <v>92.6213592233009</v>
      </c>
      <c r="Q479">
        <v>0.16413500647253099</v>
      </c>
    </row>
    <row r="480" spans="1:17" x14ac:dyDescent="0.3">
      <c r="A480" t="s">
        <v>1080</v>
      </c>
      <c r="B480" t="s">
        <v>1081</v>
      </c>
      <c r="C480" t="s">
        <v>10611</v>
      </c>
      <c r="D480" t="s">
        <v>24</v>
      </c>
      <c r="E480">
        <v>12244.047806097</v>
      </c>
      <c r="F480">
        <v>110.39</v>
      </c>
      <c r="G480">
        <v>-6.8880270873837599</v>
      </c>
      <c r="H480">
        <v>-0.35143387619477201</v>
      </c>
      <c r="I480">
        <v>-34.7447360283522</v>
      </c>
      <c r="J480">
        <v>0.55218097492615104</v>
      </c>
      <c r="K480">
        <v>114.167584191253</v>
      </c>
      <c r="L480">
        <v>115.99925271462401</v>
      </c>
      <c r="M480">
        <v>50.610565170364801</v>
      </c>
      <c r="N480">
        <v>0.48291591535702699</v>
      </c>
      <c r="O480">
        <v>38.146571247395599</v>
      </c>
      <c r="P480">
        <v>30.176886792452802</v>
      </c>
      <c r="Q480">
        <v>0.121179533547843</v>
      </c>
    </row>
    <row r="481" spans="1:17" x14ac:dyDescent="0.3">
      <c r="A481" t="s">
        <v>1082</v>
      </c>
      <c r="B481" t="s">
        <v>1083</v>
      </c>
      <c r="C481" t="s">
        <v>10614</v>
      </c>
      <c r="D481" t="s">
        <v>46</v>
      </c>
      <c r="E481">
        <v>12123.253985609999</v>
      </c>
      <c r="F481">
        <v>215.45</v>
      </c>
      <c r="G481">
        <v>3.62706284683737</v>
      </c>
      <c r="H481">
        <v>-21.634981746678701</v>
      </c>
      <c r="I481">
        <v>-14.020148759849199</v>
      </c>
      <c r="J481">
        <v>-1.26485794408098</v>
      </c>
      <c r="K481">
        <v>241.76392022604799</v>
      </c>
      <c r="L481">
        <v>216.59054267339599</v>
      </c>
      <c r="M481">
        <v>29.105787539381399</v>
      </c>
      <c r="N481">
        <v>0.50311671269824199</v>
      </c>
      <c r="O481">
        <v>41.053608725922402</v>
      </c>
      <c r="P481">
        <v>85.015027908973707</v>
      </c>
      <c r="Q481">
        <v>0.11472703186977901</v>
      </c>
    </row>
    <row r="482" spans="1:17" hidden="1" x14ac:dyDescent="0.3">
      <c r="A482" t="s">
        <v>1084</v>
      </c>
      <c r="B482" t="s">
        <v>1085</v>
      </c>
      <c r="C482" t="s">
        <v>10625</v>
      </c>
      <c r="D482" t="s">
        <v>127</v>
      </c>
      <c r="E482">
        <v>12114.701649265</v>
      </c>
      <c r="F482">
        <v>719.3</v>
      </c>
      <c r="G482">
        <v>22.769131898139101</v>
      </c>
      <c r="H482">
        <v>-2.20649934286243</v>
      </c>
      <c r="I482">
        <v>11.110694387579599</v>
      </c>
      <c r="J482">
        <v>1.5041129373195199</v>
      </c>
      <c r="K482">
        <v>725.72742548141002</v>
      </c>
      <c r="L482">
        <v>629.53514162825297</v>
      </c>
      <c r="M482">
        <v>51.497849774017503</v>
      </c>
      <c r="N482">
        <v>0.793051567949701</v>
      </c>
      <c r="O482">
        <v>15.3899624635061</v>
      </c>
      <c r="P482">
        <v>79.824999999999903</v>
      </c>
      <c r="Q482">
        <v>0.124238305510462</v>
      </c>
    </row>
    <row r="483" spans="1:17" x14ac:dyDescent="0.3">
      <c r="A483" t="s">
        <v>1086</v>
      </c>
      <c r="B483" t="s">
        <v>1087</v>
      </c>
      <c r="C483" t="s">
        <v>10624</v>
      </c>
      <c r="D483" t="s">
        <v>571</v>
      </c>
      <c r="E483">
        <v>12070.690610745</v>
      </c>
      <c r="F483">
        <v>902.8</v>
      </c>
      <c r="G483">
        <v>-41.577295388514699</v>
      </c>
      <c r="H483">
        <v>-0.171741497362737</v>
      </c>
      <c r="I483">
        <v>-7.62888447062348</v>
      </c>
      <c r="J483">
        <v>-0.318663565903405</v>
      </c>
      <c r="K483">
        <v>886.21132842896202</v>
      </c>
      <c r="L483">
        <v>876.48076009732404</v>
      </c>
      <c r="M483">
        <v>60.920944304433803</v>
      </c>
      <c r="N483">
        <v>0.75126498469977898</v>
      </c>
      <c r="O483">
        <v>17.9663269827204</v>
      </c>
      <c r="P483">
        <v>18.5476987722408</v>
      </c>
      <c r="Q483">
        <v>-2.2877084994724999E-2</v>
      </c>
    </row>
    <row r="484" spans="1:17" x14ac:dyDescent="0.3">
      <c r="A484" t="s">
        <v>1088</v>
      </c>
      <c r="B484" t="s">
        <v>1089</v>
      </c>
      <c r="C484" t="s">
        <v>10615</v>
      </c>
      <c r="D484" t="s">
        <v>51</v>
      </c>
      <c r="E484">
        <v>12039.629167949999</v>
      </c>
      <c r="F484">
        <v>1304.05</v>
      </c>
      <c r="G484">
        <v>176.80633273218601</v>
      </c>
      <c r="H484">
        <v>36.417351512219</v>
      </c>
      <c r="I484">
        <v>49.560408316680601</v>
      </c>
      <c r="J484">
        <v>5.0134881473060497</v>
      </c>
      <c r="K484">
        <v>1064.5236985204499</v>
      </c>
      <c r="L484">
        <v>835.20475493623405</v>
      </c>
      <c r="M484">
        <v>75.2232347650083</v>
      </c>
      <c r="N484">
        <v>1.1969477779037401</v>
      </c>
      <c r="O484">
        <v>3.3357616655803102</v>
      </c>
      <c r="P484">
        <v>212.75932365991099</v>
      </c>
      <c r="Q484">
        <v>7.9944634403513001E-2</v>
      </c>
    </row>
    <row r="485" spans="1:17" x14ac:dyDescent="0.3">
      <c r="A485" t="s">
        <v>1090</v>
      </c>
      <c r="B485" t="s">
        <v>1091</v>
      </c>
      <c r="C485" t="s">
        <v>10614</v>
      </c>
      <c r="D485" t="s">
        <v>46</v>
      </c>
      <c r="E485">
        <v>12021.4252719</v>
      </c>
      <c r="F485">
        <v>465.5</v>
      </c>
      <c r="G485">
        <v>14.1694150710908</v>
      </c>
      <c r="H485">
        <v>-10.4418948535063</v>
      </c>
      <c r="I485">
        <v>-2.06780062608382</v>
      </c>
      <c r="J485">
        <v>-1.3407836960336701</v>
      </c>
      <c r="K485">
        <v>483.08121799959298</v>
      </c>
      <c r="L485">
        <v>439.37399578584501</v>
      </c>
      <c r="M485">
        <v>44.731417582290099</v>
      </c>
      <c r="N485">
        <v>0.57856061699499495</v>
      </c>
      <c r="O485">
        <v>23.480128893662702</v>
      </c>
      <c r="P485">
        <v>50.112866817155698</v>
      </c>
      <c r="Q485">
        <v>3.2701486069123001E-2</v>
      </c>
    </row>
    <row r="486" spans="1:17" x14ac:dyDescent="0.3">
      <c r="A486" t="s">
        <v>1092</v>
      </c>
      <c r="B486" t="s">
        <v>1093</v>
      </c>
      <c r="C486" t="s">
        <v>10613</v>
      </c>
      <c r="D486" t="s">
        <v>359</v>
      </c>
      <c r="E486">
        <v>12008.00680352</v>
      </c>
      <c r="F486">
        <v>362.75</v>
      </c>
      <c r="G486">
        <v>81.473247799343497</v>
      </c>
      <c r="H486">
        <v>18.414128013969499</v>
      </c>
      <c r="I486">
        <v>84.170164464757505</v>
      </c>
      <c r="J486">
        <v>7.3542042291536101</v>
      </c>
      <c r="K486">
        <v>290.61340578713401</v>
      </c>
      <c r="L486">
        <v>229.99357354467199</v>
      </c>
      <c r="M486">
        <v>75.566997580484497</v>
      </c>
      <c r="N486">
        <v>0.79282184536713796</v>
      </c>
      <c r="O486">
        <v>0.34458993797381599</v>
      </c>
      <c r="P486">
        <v>147.44201909959</v>
      </c>
      <c r="Q486">
        <v>0.179007499117873</v>
      </c>
    </row>
    <row r="487" spans="1:17" x14ac:dyDescent="0.3">
      <c r="A487" t="s">
        <v>1094</v>
      </c>
      <c r="B487" t="s">
        <v>1095</v>
      </c>
      <c r="C487" t="s">
        <v>10610</v>
      </c>
      <c r="D487" t="s">
        <v>21</v>
      </c>
      <c r="E487">
        <v>11916.24869952</v>
      </c>
      <c r="F487">
        <v>789.75</v>
      </c>
      <c r="G487">
        <v>-41.546300088874901</v>
      </c>
      <c r="H487">
        <v>-3.03532143547995</v>
      </c>
      <c r="I487">
        <v>-18.692495566259598</v>
      </c>
      <c r="J487">
        <v>2.7700488186985299</v>
      </c>
      <c r="K487">
        <v>805.13620529577497</v>
      </c>
      <c r="L487">
        <v>834.31994488566602</v>
      </c>
      <c r="M487">
        <v>60.233514497385997</v>
      </c>
      <c r="N487">
        <v>0.48943578950821398</v>
      </c>
      <c r="O487">
        <v>22.8236783792339</v>
      </c>
      <c r="P487">
        <v>6.5789473684210602</v>
      </c>
      <c r="Q487">
        <v>-0.15205972412729701</v>
      </c>
    </row>
    <row r="488" spans="1:17" x14ac:dyDescent="0.3">
      <c r="A488" t="s">
        <v>1096</v>
      </c>
      <c r="B488" t="s">
        <v>1097</v>
      </c>
      <c r="C488" t="s">
        <v>10610</v>
      </c>
      <c r="D488" t="s">
        <v>290</v>
      </c>
      <c r="E488">
        <v>11812.351903875</v>
      </c>
      <c r="F488">
        <v>2140.75</v>
      </c>
      <c r="G488">
        <v>1.52949475813865</v>
      </c>
      <c r="H488">
        <v>-5.5468807420768904</v>
      </c>
      <c r="I488">
        <v>5.4658114425893896</v>
      </c>
      <c r="J488">
        <v>-0.79319384640260504</v>
      </c>
      <c r="K488">
        <v>2227.7246421405398</v>
      </c>
      <c r="L488">
        <v>2018.0991552707801</v>
      </c>
      <c r="M488">
        <v>42.6684899749037</v>
      </c>
      <c r="N488">
        <v>0.54764663595256802</v>
      </c>
      <c r="O488">
        <v>28.359219899567901</v>
      </c>
      <c r="P488">
        <v>33.796874999999901</v>
      </c>
      <c r="Q488">
        <v>3.4602464333585999E-2</v>
      </c>
    </row>
    <row r="489" spans="1:17" x14ac:dyDescent="0.3">
      <c r="A489" t="s">
        <v>1098</v>
      </c>
      <c r="B489" t="s">
        <v>1099</v>
      </c>
      <c r="C489" t="s">
        <v>10618</v>
      </c>
      <c r="D489" t="s">
        <v>136</v>
      </c>
      <c r="E489">
        <v>11797.8</v>
      </c>
      <c r="F489">
        <v>371.5</v>
      </c>
      <c r="G489">
        <v>40.396692202933899</v>
      </c>
      <c r="H489">
        <v>-7.5410491746042698</v>
      </c>
      <c r="I489">
        <v>-22.126005269494399</v>
      </c>
      <c r="J489">
        <v>1.42210118994582</v>
      </c>
      <c r="K489">
        <v>387.28132368547699</v>
      </c>
      <c r="L489">
        <v>374.36586794095302</v>
      </c>
      <c r="M489">
        <v>46.671274785054699</v>
      </c>
      <c r="N489">
        <v>0.47202876913809</v>
      </c>
      <c r="O489">
        <v>36.204576043068599</v>
      </c>
      <c r="P489">
        <v>89.7344228804903</v>
      </c>
      <c r="Q489">
        <v>0.14532968789314299</v>
      </c>
    </row>
    <row r="490" spans="1:17" x14ac:dyDescent="0.3">
      <c r="A490" t="s">
        <v>1100</v>
      </c>
      <c r="B490" t="s">
        <v>1101</v>
      </c>
      <c r="C490" t="s">
        <v>10613</v>
      </c>
      <c r="D490" t="s">
        <v>1002</v>
      </c>
      <c r="E490">
        <v>11684.307524174999</v>
      </c>
      <c r="F490">
        <v>564.4</v>
      </c>
      <c r="G490">
        <v>16.812321123153499</v>
      </c>
      <c r="H490">
        <v>28.5651340469324</v>
      </c>
      <c r="I490">
        <v>36.891605294111599</v>
      </c>
      <c r="J490">
        <v>13.3866556641167</v>
      </c>
      <c r="K490">
        <v>472.31448714386602</v>
      </c>
      <c r="L490">
        <v>421.42740093117101</v>
      </c>
      <c r="M490">
        <v>82.136107874006001</v>
      </c>
      <c r="N490">
        <v>1.4655595826588901</v>
      </c>
      <c r="O490">
        <v>3.7207654145995801</v>
      </c>
      <c r="P490">
        <v>64.308588064046504</v>
      </c>
      <c r="Q490">
        <v>3.3619438791345997E-2</v>
      </c>
    </row>
    <row r="491" spans="1:17" x14ac:dyDescent="0.3">
      <c r="A491" t="s">
        <v>1102</v>
      </c>
      <c r="B491" t="s">
        <v>1103</v>
      </c>
      <c r="C491" t="s">
        <v>10616</v>
      </c>
      <c r="D491" t="s">
        <v>405</v>
      </c>
      <c r="E491">
        <v>11589.153608459999</v>
      </c>
      <c r="F491">
        <v>2848.8</v>
      </c>
      <c r="G491">
        <v>-8.4457325085128794</v>
      </c>
      <c r="H491">
        <v>7.1415434136082903</v>
      </c>
      <c r="I491">
        <v>-14.068312236766699</v>
      </c>
      <c r="J491">
        <v>7.4948745562118999</v>
      </c>
      <c r="K491">
        <v>2651.9014564480599</v>
      </c>
      <c r="L491">
        <v>2496.8034692512101</v>
      </c>
      <c r="M491">
        <v>69.635773318717099</v>
      </c>
      <c r="N491">
        <v>1.08599865620821</v>
      </c>
      <c r="O491">
        <v>5.2530890199382103</v>
      </c>
      <c r="P491">
        <v>38.536727697133202</v>
      </c>
      <c r="Q491">
        <v>7.8238577217286998E-2</v>
      </c>
    </row>
    <row r="492" spans="1:17" x14ac:dyDescent="0.3">
      <c r="A492" t="s">
        <v>1104</v>
      </c>
      <c r="B492" t="s">
        <v>1105</v>
      </c>
      <c r="C492" t="s">
        <v>10621</v>
      </c>
      <c r="D492" t="s">
        <v>471</v>
      </c>
      <c r="E492">
        <v>11545.306144919999</v>
      </c>
      <c r="F492">
        <v>2374.9499999999998</v>
      </c>
      <c r="G492">
        <v>4.5246896814301101</v>
      </c>
      <c r="H492">
        <v>12.8130393119744</v>
      </c>
      <c r="I492">
        <v>7.1351316930952402</v>
      </c>
      <c r="J492">
        <v>-2.2809132467808801</v>
      </c>
      <c r="K492">
        <v>2186.7870671313699</v>
      </c>
      <c r="L492">
        <v>2000.39993468289</v>
      </c>
      <c r="M492">
        <v>62.416291783920101</v>
      </c>
      <c r="N492">
        <v>1.3306027902667099</v>
      </c>
      <c r="O492">
        <v>3.4842838796606199</v>
      </c>
      <c r="P492">
        <v>44.058595171660798</v>
      </c>
      <c r="Q492">
        <v>0.19945471551649899</v>
      </c>
    </row>
    <row r="493" spans="1:17" hidden="1" x14ac:dyDescent="0.3">
      <c r="A493" t="s">
        <v>1106</v>
      </c>
      <c r="B493" t="s">
        <v>1107</v>
      </c>
      <c r="C493" t="s">
        <v>10622</v>
      </c>
      <c r="D493" t="s">
        <v>1108</v>
      </c>
      <c r="E493">
        <v>11526.438337109999</v>
      </c>
      <c r="F493">
        <v>1206.75</v>
      </c>
      <c r="G493">
        <v>-10.5955657499678</v>
      </c>
      <c r="H493">
        <v>-0.101667960842865</v>
      </c>
      <c r="I493">
        <v>14.2661096680303</v>
      </c>
      <c r="J493">
        <v>1.0689547074830901</v>
      </c>
      <c r="K493">
        <v>1200.00391116641</v>
      </c>
      <c r="M493">
        <v>52.456799962834801</v>
      </c>
      <c r="N493">
        <v>0.34981949794665301</v>
      </c>
      <c r="O493">
        <v>7.7232235342863103</v>
      </c>
      <c r="P493">
        <v>48.395228726020598</v>
      </c>
    </row>
    <row r="494" spans="1:17" hidden="1" x14ac:dyDescent="0.3">
      <c r="A494" t="s">
        <v>1109</v>
      </c>
      <c r="B494" t="s">
        <v>1110</v>
      </c>
      <c r="C494" t="s">
        <v>10625</v>
      </c>
      <c r="D494" t="s">
        <v>95</v>
      </c>
      <c r="E494">
        <v>11516.9498752</v>
      </c>
      <c r="F494">
        <v>93.11</v>
      </c>
      <c r="G494">
        <v>-45.061922473872301</v>
      </c>
      <c r="H494">
        <v>-4.0849173422187102</v>
      </c>
      <c r="I494">
        <v>-15.663309468045099</v>
      </c>
      <c r="J494">
        <v>-1.63068287105228</v>
      </c>
      <c r="K494">
        <v>94.853556650896195</v>
      </c>
      <c r="L494">
        <v>98.658381850725803</v>
      </c>
      <c r="M494">
        <v>13.715137464591701</v>
      </c>
      <c r="N494">
        <v>0.76960272976244104</v>
      </c>
      <c r="O494">
        <v>21.5229298678981</v>
      </c>
      <c r="P494">
        <v>2.4312431243124202</v>
      </c>
    </row>
    <row r="495" spans="1:17" hidden="1" x14ac:dyDescent="0.3">
      <c r="A495" t="s">
        <v>1111</v>
      </c>
      <c r="B495" t="s">
        <v>1112</v>
      </c>
      <c r="C495" t="s">
        <v>10625</v>
      </c>
      <c r="D495" t="s">
        <v>408</v>
      </c>
      <c r="E495">
        <v>11499.661904000001</v>
      </c>
      <c r="F495">
        <v>10025.35</v>
      </c>
      <c r="G495">
        <v>80.520349410761199</v>
      </c>
      <c r="H495">
        <v>13.8687360683669</v>
      </c>
      <c r="I495">
        <v>-7.34797638373451</v>
      </c>
      <c r="J495">
        <v>8.1898280201347902</v>
      </c>
      <c r="K495">
        <v>9151.9775906292398</v>
      </c>
      <c r="L495">
        <v>8196.4951342218192</v>
      </c>
      <c r="M495">
        <v>84.693269392854504</v>
      </c>
      <c r="N495">
        <v>2.06374122963491</v>
      </c>
      <c r="O495">
        <v>3.6268060466716898</v>
      </c>
      <c r="P495">
        <v>106.70824742268</v>
      </c>
      <c r="Q495">
        <v>0.173624181707837</v>
      </c>
    </row>
    <row r="496" spans="1:17" x14ac:dyDescent="0.3">
      <c r="A496" t="s">
        <v>1113</v>
      </c>
      <c r="B496" t="s">
        <v>1114</v>
      </c>
      <c r="C496" t="s">
        <v>6589</v>
      </c>
      <c r="D496" t="s">
        <v>80</v>
      </c>
      <c r="E496">
        <v>11438.305688910001</v>
      </c>
      <c r="F496">
        <v>367.4</v>
      </c>
      <c r="G496">
        <v>26.155557026685699</v>
      </c>
      <c r="H496">
        <v>2.5075964824379802</v>
      </c>
      <c r="I496">
        <v>38.115367347206799</v>
      </c>
      <c r="J496">
        <v>-0.412190841980065</v>
      </c>
      <c r="K496">
        <v>324.62432156747599</v>
      </c>
      <c r="L496">
        <v>263.31426101518298</v>
      </c>
      <c r="M496">
        <v>67.328709794208507</v>
      </c>
      <c r="N496">
        <v>0.127224534828562</v>
      </c>
      <c r="O496">
        <v>4.7904191616766596</v>
      </c>
      <c r="P496">
        <v>112.92379020573701</v>
      </c>
      <c r="Q496">
        <v>8.3325567315654006E-2</v>
      </c>
    </row>
    <row r="497" spans="1:17" x14ac:dyDescent="0.3">
      <c r="A497" t="s">
        <v>1115</v>
      </c>
      <c r="B497" t="s">
        <v>1116</v>
      </c>
      <c r="C497" t="s">
        <v>10619</v>
      </c>
      <c r="D497" t="s">
        <v>887</v>
      </c>
      <c r="E497">
        <v>11408.893384248</v>
      </c>
      <c r="F497">
        <v>82.3</v>
      </c>
      <c r="G497">
        <v>33.234483399000503</v>
      </c>
      <c r="H497">
        <v>8.76899815281085</v>
      </c>
      <c r="I497">
        <v>-13.7758702818443</v>
      </c>
      <c r="J497">
        <v>-5.0681507611541701</v>
      </c>
      <c r="K497">
        <v>78.509046005612205</v>
      </c>
      <c r="L497">
        <v>73.4968142862636</v>
      </c>
      <c r="M497">
        <v>61.256617321550799</v>
      </c>
      <c r="N497">
        <v>2.7777166973083398</v>
      </c>
      <c r="O497">
        <v>15.249088699878399</v>
      </c>
      <c r="P497">
        <v>70.393374741200802</v>
      </c>
      <c r="Q497">
        <v>5.2285319024520001E-2</v>
      </c>
    </row>
    <row r="498" spans="1:17" hidden="1" x14ac:dyDescent="0.3">
      <c r="A498" t="s">
        <v>1117</v>
      </c>
      <c r="B498" t="s">
        <v>1118</v>
      </c>
      <c r="C498" t="s">
        <v>10625</v>
      </c>
      <c r="D498" t="s">
        <v>60</v>
      </c>
      <c r="E498">
        <v>11407.875876980001</v>
      </c>
      <c r="F498">
        <v>8904.4500000000007</v>
      </c>
      <c r="G498">
        <v>133.90763696360099</v>
      </c>
      <c r="H498">
        <v>3.80188837970503</v>
      </c>
      <c r="I498">
        <v>39.676437787957703</v>
      </c>
      <c r="J498">
        <v>4.0552937689015804</v>
      </c>
      <c r="K498">
        <v>8538.1325090773607</v>
      </c>
      <c r="L498">
        <v>6974.7730381277097</v>
      </c>
      <c r="M498">
        <v>61.542351943087702</v>
      </c>
      <c r="N498">
        <v>0.75845226973845004</v>
      </c>
      <c r="O498">
        <v>15.4237487997574</v>
      </c>
      <c r="P498">
        <v>179.89092852203399</v>
      </c>
      <c r="Q498">
        <v>0.167313331964447</v>
      </c>
    </row>
    <row r="499" spans="1:17" x14ac:dyDescent="0.3">
      <c r="A499" t="s">
        <v>1119</v>
      </c>
      <c r="B499" t="s">
        <v>1120</v>
      </c>
      <c r="C499" t="s">
        <v>10622</v>
      </c>
      <c r="D499" t="s">
        <v>263</v>
      </c>
      <c r="E499">
        <v>11397.1971021399</v>
      </c>
      <c r="F499">
        <v>1713.8</v>
      </c>
      <c r="G499">
        <v>61.747192417827399</v>
      </c>
      <c r="H499">
        <v>-2.52841173196438</v>
      </c>
      <c r="I499">
        <v>25.1383901385664</v>
      </c>
      <c r="J499">
        <v>0.60326339196272005</v>
      </c>
      <c r="K499">
        <v>1708.92049769651</v>
      </c>
      <c r="L499">
        <v>1417.5367545399199</v>
      </c>
      <c r="M499">
        <v>41.973501158886201</v>
      </c>
      <c r="N499">
        <v>0.48351071185779398</v>
      </c>
      <c r="O499">
        <v>14.9609055899171</v>
      </c>
      <c r="P499">
        <v>103.611738148984</v>
      </c>
      <c r="Q499">
        <v>0.125510372549508</v>
      </c>
    </row>
    <row r="500" spans="1:17" hidden="1" x14ac:dyDescent="0.3">
      <c r="A500" t="s">
        <v>1121</v>
      </c>
      <c r="B500" t="s">
        <v>1122</v>
      </c>
      <c r="C500" t="s">
        <v>10625</v>
      </c>
      <c r="D500" t="s">
        <v>335</v>
      </c>
      <c r="E500">
        <v>11386.524625</v>
      </c>
      <c r="F500">
        <v>1624.25</v>
      </c>
      <c r="G500">
        <v>56.741389277687098</v>
      </c>
      <c r="H500">
        <v>46.225063670233702</v>
      </c>
      <c r="I500">
        <v>65.393756670256096</v>
      </c>
      <c r="J500">
        <v>-3.5286351880360698</v>
      </c>
      <c r="K500">
        <v>1340.6399676961801</v>
      </c>
      <c r="L500">
        <v>1088.1199057648701</v>
      </c>
      <c r="M500">
        <v>70.170316688937405</v>
      </c>
      <c r="N500">
        <v>0.87252486171412003</v>
      </c>
      <c r="O500">
        <v>7.6650761890103096</v>
      </c>
      <c r="P500">
        <v>98.079268292682897</v>
      </c>
      <c r="Q500">
        <v>4.4164713787389002E-2</v>
      </c>
    </row>
    <row r="501" spans="1:17" x14ac:dyDescent="0.3">
      <c r="A501" t="s">
        <v>1123</v>
      </c>
      <c r="B501" t="s">
        <v>1124</v>
      </c>
      <c r="C501" t="s">
        <v>10611</v>
      </c>
      <c r="D501" t="s">
        <v>545</v>
      </c>
      <c r="E501">
        <v>11312.774460000001</v>
      </c>
      <c r="F501">
        <v>850.1</v>
      </c>
      <c r="G501">
        <v>-13.992304425673201</v>
      </c>
      <c r="H501">
        <v>-2.2575998464618099</v>
      </c>
      <c r="I501">
        <v>-5.4430505660758302</v>
      </c>
      <c r="J501">
        <v>3.7397984835900302</v>
      </c>
      <c r="K501">
        <v>830.95107928856203</v>
      </c>
      <c r="L501">
        <v>789.885724329656</v>
      </c>
      <c r="M501">
        <v>64.778838754902196</v>
      </c>
      <c r="N501">
        <v>0.50005617613168496</v>
      </c>
      <c r="O501">
        <v>10.339960004705301</v>
      </c>
      <c r="P501">
        <v>25.014705882352899</v>
      </c>
      <c r="Q501">
        <v>4.3413578410331999E-2</v>
      </c>
    </row>
    <row r="502" spans="1:17" x14ac:dyDescent="0.3">
      <c r="A502" t="s">
        <v>1125</v>
      </c>
      <c r="B502" t="s">
        <v>1126</v>
      </c>
      <c r="C502" t="s">
        <v>10619</v>
      </c>
      <c r="D502" t="s">
        <v>130</v>
      </c>
      <c r="E502">
        <v>11237.64806489</v>
      </c>
      <c r="F502">
        <v>1309.3499999999999</v>
      </c>
      <c r="G502">
        <v>44.561409028946102</v>
      </c>
      <c r="H502">
        <v>4.9527129589289398</v>
      </c>
      <c r="I502">
        <v>29.539619397355199</v>
      </c>
      <c r="J502">
        <v>6.5090626762930599</v>
      </c>
      <c r="K502">
        <v>1168.33484221193</v>
      </c>
      <c r="L502">
        <v>977.08356677630695</v>
      </c>
      <c r="M502">
        <v>60.588067861635601</v>
      </c>
      <c r="N502">
        <v>1.03754771963948</v>
      </c>
      <c r="O502">
        <v>5.6974834841715296</v>
      </c>
      <c r="P502">
        <v>88.925762931967299</v>
      </c>
      <c r="Q502">
        <v>1.8481224051426E-2</v>
      </c>
    </row>
    <row r="503" spans="1:17" hidden="1" x14ac:dyDescent="0.3">
      <c r="A503" t="s">
        <v>1127</v>
      </c>
      <c r="B503" t="s">
        <v>1128</v>
      </c>
      <c r="C503" t="s">
        <v>10625</v>
      </c>
      <c r="D503" t="s">
        <v>263</v>
      </c>
      <c r="E503">
        <v>11218.52180988</v>
      </c>
      <c r="F503">
        <v>90.15</v>
      </c>
      <c r="G503">
        <v>169.859920136222</v>
      </c>
      <c r="H503">
        <v>6.8811515228340099</v>
      </c>
      <c r="I503">
        <v>39.126600329831199</v>
      </c>
      <c r="J503">
        <v>5.33090959470114</v>
      </c>
      <c r="K503">
        <v>80.732828167750895</v>
      </c>
      <c r="L503">
        <v>62.669557845053298</v>
      </c>
      <c r="M503">
        <v>67.029798958056105</v>
      </c>
      <c r="N503">
        <v>0.59812277479751697</v>
      </c>
      <c r="O503">
        <v>16.472545757071501</v>
      </c>
      <c r="P503">
        <v>209.793814432989</v>
      </c>
      <c r="Q503">
        <v>0.10520842201342499</v>
      </c>
    </row>
    <row r="504" spans="1:17" hidden="1" x14ac:dyDescent="0.3">
      <c r="A504" t="s">
        <v>1129</v>
      </c>
      <c r="B504" t="s">
        <v>1130</v>
      </c>
      <c r="C504" t="s">
        <v>10625</v>
      </c>
      <c r="D504" t="s">
        <v>335</v>
      </c>
      <c r="E504">
        <v>11203.523855425001</v>
      </c>
      <c r="F504">
        <v>979.45</v>
      </c>
      <c r="G504">
        <v>-30.439173527644002</v>
      </c>
      <c r="H504">
        <v>-3.5002489781981301</v>
      </c>
      <c r="I504">
        <v>-14.1972798815407</v>
      </c>
      <c r="J504">
        <v>5.3157955271557499E-2</v>
      </c>
      <c r="K504">
        <v>994.82247945062295</v>
      </c>
      <c r="L504">
        <v>1000.50040270188</v>
      </c>
      <c r="M504">
        <v>47.768208551504301</v>
      </c>
      <c r="N504">
        <v>1.5210239045018299</v>
      </c>
      <c r="O504">
        <v>17.208637500638101</v>
      </c>
      <c r="P504">
        <v>19.423276229957899</v>
      </c>
      <c r="Q504">
        <v>-4.8606350351166998E-2</v>
      </c>
    </row>
    <row r="505" spans="1:17" x14ac:dyDescent="0.3">
      <c r="A505" t="s">
        <v>1131</v>
      </c>
      <c r="B505" t="s">
        <v>1132</v>
      </c>
      <c r="C505" t="s">
        <v>10620</v>
      </c>
      <c r="D505" t="s">
        <v>86</v>
      </c>
      <c r="E505">
        <v>11188.249837130001</v>
      </c>
      <c r="F505">
        <v>232.55</v>
      </c>
      <c r="G505">
        <v>69.829859805348704</v>
      </c>
      <c r="H505">
        <v>7.7079338424288002</v>
      </c>
      <c r="I505">
        <v>-2.8548469907672001</v>
      </c>
      <c r="J505">
        <v>-0.845705496531023</v>
      </c>
      <c r="K505">
        <v>221.24230688402699</v>
      </c>
      <c r="L505">
        <v>192.39387256755401</v>
      </c>
      <c r="M505">
        <v>54.3348822173512</v>
      </c>
      <c r="N505">
        <v>1.0225047845525399</v>
      </c>
      <c r="O505">
        <v>7.8004730165555696</v>
      </c>
      <c r="P505">
        <v>100.38776389487199</v>
      </c>
      <c r="Q505">
        <v>8.9048117014376996E-2</v>
      </c>
    </row>
    <row r="506" spans="1:17" x14ac:dyDescent="0.3">
      <c r="A506" t="s">
        <v>1133</v>
      </c>
      <c r="B506" t="s">
        <v>1134</v>
      </c>
      <c r="C506" t="s">
        <v>10624</v>
      </c>
      <c r="D506" t="s">
        <v>378</v>
      </c>
      <c r="E506">
        <v>11182.166098899999</v>
      </c>
      <c r="F506">
        <v>199.85</v>
      </c>
      <c r="G506">
        <v>39.224520479346701</v>
      </c>
      <c r="H506">
        <v>-15.810252616661099</v>
      </c>
      <c r="I506">
        <v>22.150786813154401</v>
      </c>
      <c r="J506">
        <v>4.9213476082026304</v>
      </c>
      <c r="K506">
        <v>196.535702442786</v>
      </c>
      <c r="L506">
        <v>165.98972526921099</v>
      </c>
      <c r="M506">
        <v>56.9636783518675</v>
      </c>
      <c r="N506">
        <v>0.32147062025480899</v>
      </c>
      <c r="O506">
        <v>22.5919439579684</v>
      </c>
      <c r="P506">
        <v>78.4375</v>
      </c>
      <c r="Q506">
        <v>0.10192445876692501</v>
      </c>
    </row>
    <row r="507" spans="1:17" x14ac:dyDescent="0.3">
      <c r="A507" t="s">
        <v>1135</v>
      </c>
      <c r="B507" t="s">
        <v>1136</v>
      </c>
      <c r="C507" t="s">
        <v>10623</v>
      </c>
      <c r="D507" t="s">
        <v>139</v>
      </c>
      <c r="E507">
        <v>11157.543439011</v>
      </c>
      <c r="F507">
        <v>207.39</v>
      </c>
      <c r="G507">
        <v>12.2272418599632</v>
      </c>
      <c r="H507">
        <v>6.1185674437994102</v>
      </c>
      <c r="I507">
        <v>-36.5698965383502</v>
      </c>
      <c r="J507">
        <v>3.3757279966381901</v>
      </c>
      <c r="K507">
        <v>204.078346140847</v>
      </c>
      <c r="L507">
        <v>198.49565628175199</v>
      </c>
      <c r="M507">
        <v>58.764802765311103</v>
      </c>
      <c r="N507">
        <v>0.67315000633907496</v>
      </c>
      <c r="O507">
        <v>37.374029606056197</v>
      </c>
      <c r="P507">
        <v>52.998893397270301</v>
      </c>
      <c r="Q507">
        <v>0.17117861575837401</v>
      </c>
    </row>
    <row r="508" spans="1:17" x14ac:dyDescent="0.3">
      <c r="A508" t="s">
        <v>1137</v>
      </c>
      <c r="B508" t="s">
        <v>1138</v>
      </c>
      <c r="C508" t="s">
        <v>10623</v>
      </c>
      <c r="D508" t="s">
        <v>139</v>
      </c>
      <c r="E508">
        <v>11114.02003439</v>
      </c>
      <c r="F508">
        <v>462.85</v>
      </c>
      <c r="G508">
        <v>310.22542310089898</v>
      </c>
      <c r="H508">
        <v>12.068884465336099</v>
      </c>
      <c r="I508">
        <v>71.991488269357006</v>
      </c>
      <c r="J508">
        <v>-3.7979294187748799E-2</v>
      </c>
      <c r="K508">
        <v>453.54357061059397</v>
      </c>
      <c r="L508">
        <v>335.88029968581998</v>
      </c>
      <c r="M508">
        <v>46.581517702632098</v>
      </c>
      <c r="N508">
        <v>0.358947198816572</v>
      </c>
      <c r="O508">
        <v>23.0636275251161</v>
      </c>
      <c r="P508">
        <v>352.44379276637301</v>
      </c>
      <c r="Q508">
        <v>0.149031485901989</v>
      </c>
    </row>
    <row r="509" spans="1:17" x14ac:dyDescent="0.3">
      <c r="A509" t="s">
        <v>1139</v>
      </c>
      <c r="B509" t="s">
        <v>1140</v>
      </c>
      <c r="C509" t="s">
        <v>10624</v>
      </c>
      <c r="D509" t="s">
        <v>571</v>
      </c>
      <c r="E509">
        <v>10933.1126936</v>
      </c>
      <c r="F509">
        <v>675.8</v>
      </c>
      <c r="G509">
        <v>14.2652317164198</v>
      </c>
      <c r="H509">
        <v>23.504055486568401</v>
      </c>
      <c r="I509">
        <v>34.067337235276199</v>
      </c>
      <c r="J509">
        <v>4.2985286423201901</v>
      </c>
      <c r="K509">
        <v>600.54471225424902</v>
      </c>
      <c r="L509">
        <v>526.24645186225803</v>
      </c>
      <c r="M509">
        <v>67.384797900184694</v>
      </c>
      <c r="N509">
        <v>1.5846616354755001</v>
      </c>
      <c r="O509">
        <v>7.4282332050902697</v>
      </c>
      <c r="P509">
        <v>66.391727194386306</v>
      </c>
      <c r="Q509">
        <v>-2.8985162386996E-2</v>
      </c>
    </row>
    <row r="510" spans="1:17" hidden="1" x14ac:dyDescent="0.3">
      <c r="A510" t="s">
        <v>1141</v>
      </c>
      <c r="B510" t="s">
        <v>1142</v>
      </c>
      <c r="C510" t="s">
        <v>10622</v>
      </c>
      <c r="D510" t="s">
        <v>1143</v>
      </c>
      <c r="E510">
        <v>10912.0417875</v>
      </c>
      <c r="F510">
        <v>1212.75</v>
      </c>
      <c r="G510">
        <v>1.3579880237603501</v>
      </c>
      <c r="H510">
        <v>-9.8161591810074391</v>
      </c>
      <c r="I510">
        <v>-16.757348033325599</v>
      </c>
      <c r="J510">
        <v>-2.84573799319746</v>
      </c>
      <c r="K510">
        <v>1266.92538567616</v>
      </c>
      <c r="M510">
        <v>43.224123021592298</v>
      </c>
      <c r="N510">
        <v>0.81650889550301997</v>
      </c>
      <c r="O510">
        <v>24.254792826221401</v>
      </c>
      <c r="P510">
        <v>51.300605077661999</v>
      </c>
    </row>
    <row r="511" spans="1:17" x14ac:dyDescent="0.3">
      <c r="A511" t="s">
        <v>1144</v>
      </c>
      <c r="B511" t="s">
        <v>1145</v>
      </c>
      <c r="C511" t="s">
        <v>10620</v>
      </c>
      <c r="D511" t="s">
        <v>1146</v>
      </c>
      <c r="E511">
        <v>10849.674494000001</v>
      </c>
      <c r="F511">
        <v>731.7</v>
      </c>
      <c r="G511">
        <v>46.218247508883799</v>
      </c>
      <c r="H511">
        <v>17.641927241768698</v>
      </c>
      <c r="I511">
        <v>26.5132453644141</v>
      </c>
      <c r="J511">
        <v>2.3970088854812799</v>
      </c>
      <c r="K511">
        <v>664.306261734587</v>
      </c>
      <c r="L511">
        <v>579.22769358523101</v>
      </c>
      <c r="M511">
        <v>70.370085020130006</v>
      </c>
      <c r="N511">
        <v>0.71549674592984802</v>
      </c>
      <c r="O511">
        <v>2.8563618969523001</v>
      </c>
      <c r="P511">
        <v>82.765080554514796</v>
      </c>
      <c r="Q511">
        <v>-5.3097004531648999E-2</v>
      </c>
    </row>
    <row r="512" spans="1:17" x14ac:dyDescent="0.3">
      <c r="A512" t="s">
        <v>1147</v>
      </c>
      <c r="B512" t="s">
        <v>1148</v>
      </c>
      <c r="C512" t="s">
        <v>10616</v>
      </c>
      <c r="D512" t="s">
        <v>405</v>
      </c>
      <c r="E512">
        <v>10833.066784950001</v>
      </c>
      <c r="F512">
        <v>408.9</v>
      </c>
      <c r="G512">
        <v>25.080778419286599</v>
      </c>
      <c r="H512">
        <v>-7.0917660312503799</v>
      </c>
      <c r="I512">
        <v>-31.7716206602353</v>
      </c>
      <c r="J512">
        <v>3.1038264181862698</v>
      </c>
      <c r="K512">
        <v>421.61513870050999</v>
      </c>
      <c r="L512">
        <v>398.197481886866</v>
      </c>
      <c r="M512">
        <v>53.521724103366097</v>
      </c>
      <c r="N512">
        <v>0.49877130121447799</v>
      </c>
      <c r="O512">
        <v>35.473220836390297</v>
      </c>
      <c r="P512">
        <v>66.219512195121894</v>
      </c>
      <c r="Q512">
        <v>0.107439930802762</v>
      </c>
    </row>
    <row r="513" spans="1:17" x14ac:dyDescent="0.3">
      <c r="A513" t="s">
        <v>1149</v>
      </c>
      <c r="B513" t="s">
        <v>1150</v>
      </c>
      <c r="C513" t="s">
        <v>10615</v>
      </c>
      <c r="D513" t="s">
        <v>281</v>
      </c>
      <c r="E513">
        <v>10759.461049275</v>
      </c>
      <c r="F513">
        <v>2065.25</v>
      </c>
      <c r="G513">
        <v>28.191329460084599</v>
      </c>
      <c r="H513">
        <v>1.39221282550188</v>
      </c>
      <c r="I513">
        <v>6.3769788804711496</v>
      </c>
      <c r="J513">
        <v>3.2407776003686899</v>
      </c>
      <c r="K513">
        <v>2026.9565094111899</v>
      </c>
      <c r="L513">
        <v>1821.09930418821</v>
      </c>
      <c r="M513">
        <v>57.515440443280198</v>
      </c>
      <c r="N513">
        <v>0.86582773543735103</v>
      </c>
      <c r="O513">
        <v>5.0574990921195804</v>
      </c>
      <c r="P513">
        <v>59.355709876543202</v>
      </c>
      <c r="Q513">
        <v>-5.9433640344906002E-2</v>
      </c>
    </row>
    <row r="514" spans="1:17" hidden="1" x14ac:dyDescent="0.3">
      <c r="A514" t="s">
        <v>1151</v>
      </c>
      <c r="B514" t="s">
        <v>1152</v>
      </c>
      <c r="C514" t="s">
        <v>10625</v>
      </c>
      <c r="D514" t="s">
        <v>733</v>
      </c>
      <c r="E514">
        <v>10739.054693185</v>
      </c>
      <c r="F514">
        <v>117.38</v>
      </c>
      <c r="G514">
        <v>38.1261281129525</v>
      </c>
      <c r="H514">
        <v>-0.56441787675768795</v>
      </c>
      <c r="I514">
        <v>4.0529905442540404</v>
      </c>
      <c r="J514">
        <v>0.42462338631376301</v>
      </c>
      <c r="K514">
        <v>114.844261868442</v>
      </c>
      <c r="L514">
        <v>101.74221409837899</v>
      </c>
      <c r="M514">
        <v>54.041415573722702</v>
      </c>
      <c r="N514">
        <v>0.80780182268857403</v>
      </c>
      <c r="O514">
        <v>5.12864201737945</v>
      </c>
      <c r="P514">
        <v>71.2326768781911</v>
      </c>
      <c r="Q514">
        <v>2.1133606920337E-2</v>
      </c>
    </row>
    <row r="515" spans="1:17" x14ac:dyDescent="0.3">
      <c r="A515" t="s">
        <v>1153</v>
      </c>
      <c r="B515" t="s">
        <v>1154</v>
      </c>
      <c r="C515" t="s">
        <v>10624</v>
      </c>
      <c r="D515" t="s">
        <v>571</v>
      </c>
      <c r="E515">
        <v>10732.147961639999</v>
      </c>
      <c r="F515">
        <v>2082.4</v>
      </c>
      <c r="G515">
        <v>-37.8616971642615</v>
      </c>
      <c r="H515">
        <v>2.3999461763455101</v>
      </c>
      <c r="I515">
        <v>-16.3144934443933</v>
      </c>
      <c r="J515">
        <v>3.0352592335962201</v>
      </c>
      <c r="K515">
        <v>2055.8442057877101</v>
      </c>
      <c r="L515">
        <v>2142.37100749725</v>
      </c>
      <c r="M515">
        <v>65.555433390709993</v>
      </c>
      <c r="N515">
        <v>0.81166239754298297</v>
      </c>
      <c r="O515">
        <v>31.338839800230399</v>
      </c>
      <c r="P515">
        <v>15.176991150442401</v>
      </c>
      <c r="Q515">
        <v>-0.16212663351531201</v>
      </c>
    </row>
    <row r="516" spans="1:17" hidden="1" x14ac:dyDescent="0.3">
      <c r="A516" t="s">
        <v>1155</v>
      </c>
      <c r="B516" t="s">
        <v>1156</v>
      </c>
      <c r="C516" t="s">
        <v>10625</v>
      </c>
      <c r="D516" t="s">
        <v>104</v>
      </c>
      <c r="E516">
        <v>10691.02536412</v>
      </c>
      <c r="F516">
        <v>9429.85</v>
      </c>
      <c r="G516">
        <v>27.2186746866881</v>
      </c>
      <c r="H516">
        <v>-2.4764518604194201</v>
      </c>
      <c r="I516">
        <v>12.9302784943881</v>
      </c>
      <c r="J516">
        <v>0.68020443718910795</v>
      </c>
      <c r="K516">
        <v>8928.3968801406209</v>
      </c>
      <c r="L516">
        <v>7958.0996075618305</v>
      </c>
      <c r="M516">
        <v>63.970333053690602</v>
      </c>
      <c r="N516">
        <v>0.59710992820047204</v>
      </c>
      <c r="O516">
        <v>1.27414539997985</v>
      </c>
      <c r="P516">
        <v>57.1366677498104</v>
      </c>
      <c r="Q516">
        <v>9.6773989301152996E-2</v>
      </c>
    </row>
    <row r="517" spans="1:17" hidden="1" x14ac:dyDescent="0.3">
      <c r="A517" t="s">
        <v>1157</v>
      </c>
      <c r="B517" t="s">
        <v>1158</v>
      </c>
      <c r="C517" t="s">
        <v>10625</v>
      </c>
      <c r="D517" t="s">
        <v>163</v>
      </c>
      <c r="E517">
        <v>10653.635863244999</v>
      </c>
      <c r="F517">
        <v>745.3</v>
      </c>
      <c r="G517">
        <v>501.015049567343</v>
      </c>
      <c r="H517">
        <v>-2.7469009788871399</v>
      </c>
      <c r="I517">
        <v>104.779025819536</v>
      </c>
      <c r="J517">
        <v>2.3275859795407898</v>
      </c>
      <c r="K517">
        <v>708.06157157705604</v>
      </c>
      <c r="L517">
        <v>517.21141579991399</v>
      </c>
      <c r="M517">
        <v>56.982388513292001</v>
      </c>
      <c r="N517">
        <v>0.34161873759095202</v>
      </c>
      <c r="O517">
        <v>13.4710854689386</v>
      </c>
      <c r="P517">
        <v>575.09057971014397</v>
      </c>
      <c r="Q517">
        <v>0.258032570304491</v>
      </c>
    </row>
    <row r="518" spans="1:17" hidden="1" x14ac:dyDescent="0.3">
      <c r="A518" t="s">
        <v>1159</v>
      </c>
      <c r="B518" t="s">
        <v>1160</v>
      </c>
      <c r="C518" t="s">
        <v>10625</v>
      </c>
      <c r="D518" t="s">
        <v>733</v>
      </c>
      <c r="E518">
        <v>10625.948094249999</v>
      </c>
      <c r="F518">
        <v>522.47</v>
      </c>
      <c r="G518">
        <v>-12.306372600887</v>
      </c>
      <c r="H518">
        <v>-3.93835175105988</v>
      </c>
      <c r="I518">
        <v>-2.3411336958606999</v>
      </c>
      <c r="J518">
        <v>0.42008538899929598</v>
      </c>
      <c r="K518">
        <v>520.54878723694003</v>
      </c>
      <c r="L518">
        <v>494.99345930221199</v>
      </c>
      <c r="M518">
        <v>77.9215973242584</v>
      </c>
      <c r="N518">
        <v>0.78655908746529901</v>
      </c>
      <c r="O518">
        <v>4.4059946025608996</v>
      </c>
      <c r="P518">
        <v>21.476400837014602</v>
      </c>
      <c r="Q518">
        <v>-1.3416788414562999E-2</v>
      </c>
    </row>
    <row r="519" spans="1:17" x14ac:dyDescent="0.3">
      <c r="A519" t="s">
        <v>1161</v>
      </c>
      <c r="B519" t="s">
        <v>1162</v>
      </c>
      <c r="C519" t="s">
        <v>622</v>
      </c>
      <c r="D519" t="s">
        <v>471</v>
      </c>
      <c r="E519">
        <v>10605.31880648</v>
      </c>
      <c r="F519">
        <v>405.3</v>
      </c>
      <c r="G519">
        <v>105.870171982496</v>
      </c>
      <c r="H519">
        <v>5.9889543643060499</v>
      </c>
      <c r="I519">
        <v>29.442853020052599</v>
      </c>
      <c r="J519">
        <v>-1.94478143235235</v>
      </c>
      <c r="K519">
        <v>381.76912308524197</v>
      </c>
      <c r="L519">
        <v>314.08589872185502</v>
      </c>
      <c r="M519">
        <v>62.473576438990598</v>
      </c>
      <c r="N519">
        <v>0.70475671187518696</v>
      </c>
      <c r="O519">
        <v>3.9476930668640402</v>
      </c>
      <c r="P519">
        <v>160.64308681672</v>
      </c>
      <c r="Q519">
        <v>0.17372879491888299</v>
      </c>
    </row>
    <row r="520" spans="1:17" x14ac:dyDescent="0.3">
      <c r="A520" t="s">
        <v>1163</v>
      </c>
      <c r="B520" t="s">
        <v>1164</v>
      </c>
      <c r="C520" t="s">
        <v>10622</v>
      </c>
      <c r="D520" t="s">
        <v>224</v>
      </c>
      <c r="E520">
        <v>10595.21846262</v>
      </c>
      <c r="F520">
        <v>531.75</v>
      </c>
      <c r="G520">
        <v>-13.186899077453299</v>
      </c>
      <c r="H520">
        <v>2.3837818783602001</v>
      </c>
      <c r="I520">
        <v>-23.178728535164801</v>
      </c>
      <c r="J520">
        <v>1.39416382557945</v>
      </c>
      <c r="K520">
        <v>545.56024838682401</v>
      </c>
      <c r="L520">
        <v>547.64417149963595</v>
      </c>
      <c r="M520">
        <v>62.650304284942202</v>
      </c>
      <c r="N520">
        <v>0.92059698835298398</v>
      </c>
      <c r="O520">
        <v>33.408556652562197</v>
      </c>
      <c r="P520">
        <v>22.466605251036299</v>
      </c>
      <c r="Q520">
        <v>-5.1350064733581002E-2</v>
      </c>
    </row>
    <row r="521" spans="1:17" x14ac:dyDescent="0.3">
      <c r="A521" t="s">
        <v>1165</v>
      </c>
      <c r="B521" t="s">
        <v>1166</v>
      </c>
      <c r="C521" t="s">
        <v>10619</v>
      </c>
      <c r="D521" t="s">
        <v>308</v>
      </c>
      <c r="E521">
        <v>10581.655599371999</v>
      </c>
      <c r="F521">
        <v>131.80000000000001</v>
      </c>
      <c r="G521">
        <v>-4.8888658741902198</v>
      </c>
      <c r="H521">
        <v>-9.6829738923293807</v>
      </c>
      <c r="I521">
        <v>-18.738652148295898</v>
      </c>
      <c r="J521">
        <v>12.8782133489673</v>
      </c>
      <c r="K521">
        <v>137.44017018728999</v>
      </c>
      <c r="L521">
        <v>132.594870922979</v>
      </c>
      <c r="M521">
        <v>59.195141271970002</v>
      </c>
      <c r="N521">
        <v>2.0248809296703398</v>
      </c>
      <c r="O521">
        <v>19.878603945371701</v>
      </c>
      <c r="P521">
        <v>30.818858560793998</v>
      </c>
      <c r="Q521">
        <v>0.13819584172486599</v>
      </c>
    </row>
    <row r="522" spans="1:17" x14ac:dyDescent="0.3">
      <c r="A522" t="s">
        <v>1167</v>
      </c>
      <c r="B522" t="s">
        <v>1168</v>
      </c>
      <c r="C522" t="s">
        <v>10614</v>
      </c>
      <c r="D522" t="s">
        <v>944</v>
      </c>
      <c r="E522">
        <v>10568.028824749999</v>
      </c>
      <c r="F522">
        <v>1423.3</v>
      </c>
      <c r="G522">
        <v>74.236011692466604</v>
      </c>
      <c r="H522">
        <v>2.4418515467508302</v>
      </c>
      <c r="I522">
        <v>52.876936986456499</v>
      </c>
      <c r="J522">
        <v>1.6952745320893301</v>
      </c>
      <c r="K522">
        <v>1355.5578976034301</v>
      </c>
      <c r="L522">
        <v>1095.1295343576601</v>
      </c>
      <c r="M522">
        <v>51.120307012385503</v>
      </c>
      <c r="N522">
        <v>0.74333894398428002</v>
      </c>
      <c r="O522">
        <v>11.8000421555539</v>
      </c>
      <c r="P522">
        <v>116.96646341463401</v>
      </c>
      <c r="Q522">
        <v>6.8175559268346994E-2</v>
      </c>
    </row>
    <row r="523" spans="1:17" hidden="1" x14ac:dyDescent="0.3">
      <c r="A523" t="s">
        <v>1169</v>
      </c>
      <c r="B523" t="s">
        <v>1170</v>
      </c>
      <c r="C523" t="s">
        <v>10625</v>
      </c>
      <c r="D523" t="s">
        <v>263</v>
      </c>
      <c r="E523">
        <v>10533.361078800001</v>
      </c>
      <c r="F523">
        <v>5154.8999999999996</v>
      </c>
      <c r="G523">
        <v>16.600811901431801</v>
      </c>
      <c r="H523">
        <v>-4.1464575336290297</v>
      </c>
      <c r="I523">
        <v>38.971602292753097</v>
      </c>
      <c r="J523">
        <v>6.6908281410019601</v>
      </c>
      <c r="K523">
        <v>5096.2524694990798</v>
      </c>
      <c r="L523">
        <v>4278.34063533057</v>
      </c>
      <c r="M523">
        <v>53.964855997249998</v>
      </c>
      <c r="N523">
        <v>0.77833735089503797</v>
      </c>
      <c r="O523">
        <v>11.415352383169401</v>
      </c>
      <c r="P523">
        <v>73.090677098198498</v>
      </c>
      <c r="Q523">
        <v>0.166342049160521</v>
      </c>
    </row>
    <row r="524" spans="1:17" x14ac:dyDescent="0.3">
      <c r="A524" t="s">
        <v>1171</v>
      </c>
      <c r="B524" t="s">
        <v>1172</v>
      </c>
      <c r="C524" t="s">
        <v>10610</v>
      </c>
      <c r="D524" t="s">
        <v>21</v>
      </c>
      <c r="E524">
        <v>10524.428215080001</v>
      </c>
      <c r="F524">
        <v>504.45</v>
      </c>
      <c r="G524">
        <v>-8.9008535279595602</v>
      </c>
      <c r="H524">
        <v>-6.0974183238990003</v>
      </c>
      <c r="I524">
        <v>-13.7720665849747</v>
      </c>
      <c r="J524">
        <v>2.0526063930043299</v>
      </c>
      <c r="K524">
        <v>505.19725650070302</v>
      </c>
      <c r="L524">
        <v>482.58662867678498</v>
      </c>
      <c r="M524">
        <v>61.614093461539902</v>
      </c>
      <c r="N524">
        <v>1.08665854680367</v>
      </c>
      <c r="O524">
        <v>13.9855287937357</v>
      </c>
      <c r="P524">
        <v>28.4077892325314</v>
      </c>
      <c r="Q524">
        <v>-7.4917332937996003E-2</v>
      </c>
    </row>
    <row r="525" spans="1:17" x14ac:dyDescent="0.3">
      <c r="A525" t="s">
        <v>1173</v>
      </c>
      <c r="B525" t="s">
        <v>1174</v>
      </c>
      <c r="C525" t="s">
        <v>10627</v>
      </c>
      <c r="D525" t="s">
        <v>1175</v>
      </c>
      <c r="E525">
        <v>10461.109601848</v>
      </c>
      <c r="F525">
        <v>98.05</v>
      </c>
      <c r="G525">
        <v>16.845116076597801</v>
      </c>
      <c r="H525">
        <v>25.283797226734901</v>
      </c>
      <c r="I525">
        <v>-28.447048013769699</v>
      </c>
      <c r="J525">
        <v>4.1628826132508898</v>
      </c>
      <c r="K525">
        <v>90.305811395987106</v>
      </c>
      <c r="L525">
        <v>86.912365547186297</v>
      </c>
      <c r="M525">
        <v>65.066525279861906</v>
      </c>
      <c r="N525">
        <v>1.9817368910320099</v>
      </c>
      <c r="O525">
        <v>38.398776134625102</v>
      </c>
      <c r="P525">
        <v>56.1305732484076</v>
      </c>
      <c r="Q525">
        <v>6.5898545630330999E-2</v>
      </c>
    </row>
    <row r="526" spans="1:17" x14ac:dyDescent="0.3">
      <c r="A526" t="s">
        <v>1176</v>
      </c>
      <c r="B526" t="s">
        <v>1177</v>
      </c>
      <c r="C526" t="s">
        <v>10615</v>
      </c>
      <c r="D526" t="s">
        <v>51</v>
      </c>
      <c r="E526">
        <v>10426.391467968</v>
      </c>
      <c r="F526">
        <v>226.74</v>
      </c>
      <c r="G526">
        <v>72.194136369657301</v>
      </c>
      <c r="H526">
        <v>20.9837969967455</v>
      </c>
      <c r="I526">
        <v>31.799696127055402</v>
      </c>
      <c r="J526">
        <v>7.2105384742753902</v>
      </c>
      <c r="K526">
        <v>192.546526824437</v>
      </c>
      <c r="L526">
        <v>161.51909207550801</v>
      </c>
      <c r="M526">
        <v>74.050661586386894</v>
      </c>
      <c r="N526">
        <v>1.89791181573622</v>
      </c>
      <c r="O526">
        <v>3.64293904913115</v>
      </c>
      <c r="P526">
        <v>132.673165726013</v>
      </c>
      <c r="Q526">
        <v>0.12730256667904899</v>
      </c>
    </row>
    <row r="527" spans="1:17" x14ac:dyDescent="0.3">
      <c r="A527" t="s">
        <v>1178</v>
      </c>
      <c r="B527" t="s">
        <v>1179</v>
      </c>
      <c r="C527" t="s">
        <v>10614</v>
      </c>
      <c r="D527" t="s">
        <v>46</v>
      </c>
      <c r="E527">
        <v>10405.545437814901</v>
      </c>
      <c r="F527">
        <v>1588.95</v>
      </c>
      <c r="G527">
        <v>42.741087549440898</v>
      </c>
      <c r="H527">
        <v>-10.650846128592301</v>
      </c>
      <c r="I527">
        <v>64.347905993599895</v>
      </c>
      <c r="J527">
        <v>2.5294810232725702</v>
      </c>
      <c r="K527">
        <v>1590.90393223928</v>
      </c>
      <c r="L527">
        <v>1285.8945315644501</v>
      </c>
      <c r="M527">
        <v>51.239624298735201</v>
      </c>
      <c r="N527">
        <v>0.60910668228404397</v>
      </c>
      <c r="O527">
        <v>18.310834198684599</v>
      </c>
      <c r="P527">
        <v>97.360576325922196</v>
      </c>
      <c r="Q527">
        <v>0.117816106787205</v>
      </c>
    </row>
    <row r="528" spans="1:17" x14ac:dyDescent="0.3">
      <c r="A528" t="s">
        <v>1180</v>
      </c>
      <c r="B528" t="s">
        <v>1181</v>
      </c>
      <c r="C528" t="s">
        <v>10624</v>
      </c>
      <c r="D528" t="s">
        <v>571</v>
      </c>
      <c r="E528">
        <v>10390.724168639999</v>
      </c>
      <c r="F528">
        <v>2912.45</v>
      </c>
      <c r="G528">
        <v>-19.798311348672801</v>
      </c>
      <c r="H528">
        <v>2.0813047866036398</v>
      </c>
      <c r="I528">
        <v>5.9012951974480199</v>
      </c>
      <c r="J528">
        <v>4.2603977794293897</v>
      </c>
      <c r="K528">
        <v>2812.6220992735098</v>
      </c>
      <c r="L528">
        <v>2690.3871153230798</v>
      </c>
      <c r="M528">
        <v>60.721340642499598</v>
      </c>
      <c r="N528">
        <v>0.78082309438110398</v>
      </c>
      <c r="O528">
        <v>10.1495304640423</v>
      </c>
      <c r="P528">
        <v>29.615042278593599</v>
      </c>
      <c r="Q528">
        <v>-6.5712226842386007E-2</v>
      </c>
    </row>
    <row r="529" spans="1:17" x14ac:dyDescent="0.3">
      <c r="A529" t="s">
        <v>1182</v>
      </c>
      <c r="B529" t="s">
        <v>1183</v>
      </c>
      <c r="C529" t="s">
        <v>10621</v>
      </c>
      <c r="D529" t="s">
        <v>1184</v>
      </c>
      <c r="E529">
        <v>10267.55083086</v>
      </c>
      <c r="F529">
        <v>939.45</v>
      </c>
      <c r="G529">
        <v>-43.942347711986301</v>
      </c>
      <c r="H529">
        <v>-5.4974777739688996</v>
      </c>
      <c r="I529">
        <v>-22.826886826471501</v>
      </c>
      <c r="J529">
        <v>2.1253861704405002</v>
      </c>
      <c r="K529">
        <v>962.30001575805397</v>
      </c>
      <c r="L529">
        <v>1015.11091403205</v>
      </c>
      <c r="M529">
        <v>49.134961529395703</v>
      </c>
      <c r="N529">
        <v>0.65720960827054198</v>
      </c>
      <c r="O529">
        <v>38.059502900633298</v>
      </c>
      <c r="P529">
        <v>10.005854800936699</v>
      </c>
      <c r="Q529">
        <v>-7.2792062228124996E-2</v>
      </c>
    </row>
    <row r="530" spans="1:17" x14ac:dyDescent="0.3">
      <c r="A530" t="s">
        <v>1185</v>
      </c>
      <c r="B530" t="s">
        <v>1186</v>
      </c>
      <c r="C530" t="s">
        <v>10622</v>
      </c>
      <c r="D530" t="s">
        <v>127</v>
      </c>
      <c r="E530">
        <v>10263.710896799999</v>
      </c>
      <c r="F530">
        <v>332.85</v>
      </c>
      <c r="G530">
        <v>-31.381928086782999</v>
      </c>
      <c r="H530">
        <v>-9.7344887574017491</v>
      </c>
      <c r="I530">
        <v>-11.931997780076999</v>
      </c>
      <c r="J530">
        <v>-1.79805795692127</v>
      </c>
      <c r="K530">
        <v>358.24277813024798</v>
      </c>
      <c r="L530">
        <v>339.14264213501201</v>
      </c>
      <c r="M530">
        <v>44.764882973931499</v>
      </c>
      <c r="N530">
        <v>1.30467210646994</v>
      </c>
      <c r="O530">
        <v>28.526363226678601</v>
      </c>
      <c r="P530">
        <v>31.665348101265799</v>
      </c>
      <c r="Q530">
        <v>0.17085600814246299</v>
      </c>
    </row>
    <row r="531" spans="1:17" x14ac:dyDescent="0.3">
      <c r="A531" t="s">
        <v>1187</v>
      </c>
      <c r="B531" t="s">
        <v>1188</v>
      </c>
      <c r="C531" t="s">
        <v>10619</v>
      </c>
      <c r="D531" t="s">
        <v>491</v>
      </c>
      <c r="E531">
        <v>10263.52609266</v>
      </c>
      <c r="F531">
        <v>1630.45</v>
      </c>
      <c r="G531">
        <v>-7.7391216259212898</v>
      </c>
      <c r="H531">
        <v>3.5693514199350802</v>
      </c>
      <c r="I531">
        <v>-3.5602890261171001</v>
      </c>
      <c r="J531">
        <v>2.2406856445678001</v>
      </c>
      <c r="K531">
        <v>1566.81558094461</v>
      </c>
      <c r="L531">
        <v>1482.54106532632</v>
      </c>
      <c r="M531">
        <v>57.685729265477399</v>
      </c>
      <c r="N531">
        <v>0.65919098999585501</v>
      </c>
      <c r="O531">
        <v>11.4538930969977</v>
      </c>
      <c r="P531">
        <v>34.414674361088203</v>
      </c>
      <c r="Q531">
        <v>1.6540259241811999E-2</v>
      </c>
    </row>
    <row r="532" spans="1:17" x14ac:dyDescent="0.3">
      <c r="A532" t="s">
        <v>1189</v>
      </c>
      <c r="B532" t="s">
        <v>1190</v>
      </c>
      <c r="C532" t="s">
        <v>10619</v>
      </c>
      <c r="D532" t="s">
        <v>858</v>
      </c>
      <c r="E532">
        <v>10240.69204917</v>
      </c>
      <c r="F532">
        <v>214.25</v>
      </c>
      <c r="G532">
        <v>61.936937572479501</v>
      </c>
      <c r="H532">
        <v>-9.8326580979851403</v>
      </c>
      <c r="I532">
        <v>15.2109022049281</v>
      </c>
      <c r="J532">
        <v>13.460284594701101</v>
      </c>
      <c r="K532">
        <v>223.51057474327101</v>
      </c>
      <c r="L532">
        <v>189.13867968276</v>
      </c>
      <c r="M532">
        <v>56.805082444825302</v>
      </c>
      <c r="N532">
        <v>1.06958576187304</v>
      </c>
      <c r="O532">
        <v>23.220536756125998</v>
      </c>
      <c r="P532">
        <v>94.419237749546198</v>
      </c>
      <c r="Q532">
        <v>0.13837089637139599</v>
      </c>
    </row>
    <row r="533" spans="1:17" x14ac:dyDescent="0.3">
      <c r="A533" t="s">
        <v>1191</v>
      </c>
      <c r="B533" t="s">
        <v>1192</v>
      </c>
      <c r="C533" t="s">
        <v>10611</v>
      </c>
      <c r="D533" t="s">
        <v>545</v>
      </c>
      <c r="E533">
        <v>10233.900296420999</v>
      </c>
      <c r="F533">
        <v>170.5</v>
      </c>
      <c r="G533">
        <v>-2.6483551599179602</v>
      </c>
      <c r="H533">
        <v>3.7434242129603099</v>
      </c>
      <c r="I533">
        <v>-29.384910999580701</v>
      </c>
      <c r="J533">
        <v>12.812199917281699</v>
      </c>
      <c r="K533">
        <v>166.06330581278701</v>
      </c>
      <c r="L533">
        <v>165.12475991237699</v>
      </c>
      <c r="M533">
        <v>73.305275933048407</v>
      </c>
      <c r="N533">
        <v>1.12620083921583</v>
      </c>
      <c r="O533">
        <v>22.755060573110601</v>
      </c>
      <c r="P533">
        <v>29.510064565134801</v>
      </c>
      <c r="Q533">
        <v>-1.7805808956353999E-2</v>
      </c>
    </row>
    <row r="534" spans="1:17" x14ac:dyDescent="0.3">
      <c r="A534" t="s">
        <v>1193</v>
      </c>
      <c r="B534" t="s">
        <v>1194</v>
      </c>
      <c r="C534" t="s">
        <v>6589</v>
      </c>
      <c r="D534" t="s">
        <v>80</v>
      </c>
      <c r="E534">
        <v>10218.224520165</v>
      </c>
      <c r="F534">
        <v>1327</v>
      </c>
      <c r="G534">
        <v>-11.388819195541799</v>
      </c>
      <c r="H534">
        <v>-14.160877709397401</v>
      </c>
      <c r="I534">
        <v>-33.472211772664302</v>
      </c>
      <c r="J534">
        <v>3.98917122214747</v>
      </c>
      <c r="K534">
        <v>1446.8117364771001</v>
      </c>
      <c r="L534">
        <v>1434.8300398424001</v>
      </c>
      <c r="M534">
        <v>43.713976274943001</v>
      </c>
      <c r="N534">
        <v>1.3136117045529001</v>
      </c>
      <c r="O534">
        <v>35.795026375282603</v>
      </c>
      <c r="P534">
        <v>18.7790905836018</v>
      </c>
      <c r="Q534">
        <v>-2.2328580538763999E-2</v>
      </c>
    </row>
    <row r="535" spans="1:17" x14ac:dyDescent="0.3">
      <c r="A535" t="s">
        <v>1195</v>
      </c>
      <c r="B535" t="s">
        <v>1196</v>
      </c>
      <c r="C535" t="s">
        <v>10613</v>
      </c>
      <c r="D535" t="s">
        <v>1002</v>
      </c>
      <c r="E535">
        <v>10206.108461534999</v>
      </c>
      <c r="F535">
        <v>47.11</v>
      </c>
      <c r="G535">
        <v>-22.625813386962399</v>
      </c>
      <c r="H535">
        <v>-2.4172524994919198</v>
      </c>
      <c r="I535">
        <v>-14.5177986321318</v>
      </c>
      <c r="J535">
        <v>2.4146244975089299</v>
      </c>
      <c r="K535">
        <v>47.3932585586304</v>
      </c>
      <c r="L535">
        <v>46.669152942080999</v>
      </c>
      <c r="M535">
        <v>54.555273189783598</v>
      </c>
      <c r="N535">
        <v>0.47479914453363697</v>
      </c>
      <c r="O535">
        <v>21.524092549352499</v>
      </c>
      <c r="P535">
        <v>28.891928864569</v>
      </c>
      <c r="Q535">
        <v>5.3380869495484998E-2</v>
      </c>
    </row>
    <row r="536" spans="1:17" x14ac:dyDescent="0.3">
      <c r="A536" t="s">
        <v>1197</v>
      </c>
      <c r="B536" t="s">
        <v>1198</v>
      </c>
      <c r="C536" t="s">
        <v>10624</v>
      </c>
      <c r="D536" t="s">
        <v>303</v>
      </c>
      <c r="E536">
        <v>10130.8911549</v>
      </c>
      <c r="F536">
        <v>801.2</v>
      </c>
      <c r="G536">
        <v>8.1778261892897994</v>
      </c>
      <c r="H536">
        <v>14.6367110210048</v>
      </c>
      <c r="I536">
        <v>-10.327919989631701</v>
      </c>
      <c r="J536">
        <v>11.3474839986474</v>
      </c>
      <c r="K536">
        <v>719.84280978117499</v>
      </c>
      <c r="L536">
        <v>663.40234123250298</v>
      </c>
      <c r="M536">
        <v>72.812307486664096</v>
      </c>
      <c r="N536">
        <v>0.84023939768737099</v>
      </c>
      <c r="O536">
        <v>4.5556665002496297</v>
      </c>
      <c r="P536">
        <v>57.082638956964999</v>
      </c>
    </row>
    <row r="537" spans="1:17" x14ac:dyDescent="0.3">
      <c r="A537" t="s">
        <v>1199</v>
      </c>
      <c r="B537" t="s">
        <v>1200</v>
      </c>
      <c r="C537" t="s">
        <v>10614</v>
      </c>
      <c r="D537" t="s">
        <v>46</v>
      </c>
      <c r="E537">
        <v>10095.63532071</v>
      </c>
      <c r="F537">
        <v>6888.3</v>
      </c>
      <c r="G537">
        <v>44.072536613467598</v>
      </c>
      <c r="H537">
        <v>1.61656984925535</v>
      </c>
      <c r="I537">
        <v>21.862533789377</v>
      </c>
      <c r="J537">
        <v>7.4207595670756596</v>
      </c>
      <c r="K537">
        <v>5712.4239774897396</v>
      </c>
      <c r="L537">
        <v>4964.4875013343699</v>
      </c>
      <c r="M537">
        <v>71.727068929039504</v>
      </c>
      <c r="N537">
        <v>1.9857246395677199</v>
      </c>
      <c r="O537">
        <v>8.1544067476735798</v>
      </c>
      <c r="P537">
        <v>104.707350777871</v>
      </c>
      <c r="Q537">
        <v>0.226246409158851</v>
      </c>
    </row>
    <row r="538" spans="1:17" x14ac:dyDescent="0.3">
      <c r="A538" t="s">
        <v>1201</v>
      </c>
      <c r="B538" t="s">
        <v>1202</v>
      </c>
      <c r="C538" t="s">
        <v>10627</v>
      </c>
      <c r="D538" t="s">
        <v>1175</v>
      </c>
      <c r="E538">
        <v>10078.8407919</v>
      </c>
      <c r="F538">
        <v>525.45000000000005</v>
      </c>
      <c r="G538">
        <v>5.2091087407576397</v>
      </c>
      <c r="H538">
        <v>-2.8443377861041901</v>
      </c>
      <c r="I538">
        <v>17.764823639303099</v>
      </c>
      <c r="J538">
        <v>4.0179608638894599</v>
      </c>
      <c r="K538">
        <v>515.72403646119403</v>
      </c>
      <c r="L538">
        <v>449.94994592397501</v>
      </c>
      <c r="M538">
        <v>56.468626666012803</v>
      </c>
      <c r="N538">
        <v>0.90365743189899295</v>
      </c>
      <c r="O538">
        <v>10.6480159862974</v>
      </c>
      <c r="P538">
        <v>69.718992248061994</v>
      </c>
      <c r="Q538">
        <v>4.8313515750110003E-2</v>
      </c>
    </row>
    <row r="539" spans="1:17" hidden="1" x14ac:dyDescent="0.3">
      <c r="A539" t="s">
        <v>1203</v>
      </c>
      <c r="B539" t="s">
        <v>1204</v>
      </c>
      <c r="C539" t="s">
        <v>10625</v>
      </c>
      <c r="D539" t="s">
        <v>21</v>
      </c>
      <c r="E539">
        <v>10062.20210955</v>
      </c>
      <c r="F539">
        <v>1879.5</v>
      </c>
      <c r="G539">
        <v>248.36677872484699</v>
      </c>
      <c r="H539">
        <v>18.893347703011901</v>
      </c>
      <c r="I539">
        <v>65.108765439386801</v>
      </c>
      <c r="J539">
        <v>5.6803494633883096</v>
      </c>
      <c r="K539">
        <v>1573.8128312824799</v>
      </c>
      <c r="L539">
        <v>1210.64088735001</v>
      </c>
      <c r="M539">
        <v>64.272349639008098</v>
      </c>
      <c r="N539">
        <v>1.13495797672834</v>
      </c>
      <c r="O539">
        <v>1.35940409683426</v>
      </c>
      <c r="P539">
        <v>288.24623011774401</v>
      </c>
      <c r="Q539">
        <v>0.26118205588900201</v>
      </c>
    </row>
    <row r="540" spans="1:17" hidden="1" x14ac:dyDescent="0.3">
      <c r="A540" t="s">
        <v>1205</v>
      </c>
      <c r="B540" t="s">
        <v>1206</v>
      </c>
      <c r="C540" t="s">
        <v>10625</v>
      </c>
      <c r="D540" t="s">
        <v>248</v>
      </c>
      <c r="E540">
        <v>9942.5720015999996</v>
      </c>
      <c r="F540">
        <v>2429.85</v>
      </c>
      <c r="G540">
        <v>76.181644171042194</v>
      </c>
      <c r="H540">
        <v>17.5126917123747</v>
      </c>
      <c r="I540">
        <v>62.568191770840897</v>
      </c>
      <c r="J540">
        <v>-12.189398644777199</v>
      </c>
      <c r="K540">
        <v>2140.08520948766</v>
      </c>
      <c r="L540">
        <v>1649.8535253447501</v>
      </c>
      <c r="M540">
        <v>52.799721474188601</v>
      </c>
      <c r="N540">
        <v>2.2569428304610502</v>
      </c>
      <c r="O540">
        <v>12.669506348128399</v>
      </c>
      <c r="P540">
        <v>129.49093313184699</v>
      </c>
      <c r="Q540">
        <v>0.180746590999394</v>
      </c>
    </row>
    <row r="541" spans="1:17" x14ac:dyDescent="0.3">
      <c r="A541" t="s">
        <v>1207</v>
      </c>
      <c r="B541" t="s">
        <v>1208</v>
      </c>
      <c r="C541" t="s">
        <v>10613</v>
      </c>
      <c r="D541" t="s">
        <v>1002</v>
      </c>
      <c r="E541">
        <v>9913.8889707199996</v>
      </c>
      <c r="F541">
        <v>450.85</v>
      </c>
      <c r="G541">
        <v>19.5995805304835</v>
      </c>
      <c r="H541">
        <v>11.565123858903901</v>
      </c>
      <c r="I541">
        <v>18.138460705520298</v>
      </c>
      <c r="J541">
        <v>8.9384156715120309</v>
      </c>
      <c r="K541">
        <v>401.86755541085</v>
      </c>
      <c r="L541">
        <v>363.16354019509299</v>
      </c>
      <c r="M541">
        <v>70.452506363082705</v>
      </c>
      <c r="N541">
        <v>1.64666096393538</v>
      </c>
      <c r="O541">
        <v>6.9091715648219996</v>
      </c>
      <c r="P541">
        <v>68.542056074766293</v>
      </c>
      <c r="Q541">
        <v>0.101363313626341</v>
      </c>
    </row>
    <row r="542" spans="1:17" x14ac:dyDescent="0.3">
      <c r="A542" t="s">
        <v>1209</v>
      </c>
      <c r="B542" t="s">
        <v>1210</v>
      </c>
      <c r="C542" t="s">
        <v>10612</v>
      </c>
      <c r="D542" t="s">
        <v>21</v>
      </c>
      <c r="E542">
        <v>9843.3581616399897</v>
      </c>
      <c r="F542">
        <v>1591.25</v>
      </c>
      <c r="G542">
        <v>-25.514294704616201</v>
      </c>
      <c r="H542">
        <v>-12.1797384763113</v>
      </c>
      <c r="I542">
        <v>-12.3082586144857</v>
      </c>
      <c r="J542">
        <v>0.67605898415295895</v>
      </c>
      <c r="K542">
        <v>1613.56645705604</v>
      </c>
      <c r="L542">
        <v>1579.52183992559</v>
      </c>
      <c r="M542">
        <v>49.3568873303917</v>
      </c>
      <c r="N542">
        <v>0.25405031543780598</v>
      </c>
      <c r="O542">
        <v>22.0706991358994</v>
      </c>
      <c r="P542">
        <v>14.804660726525</v>
      </c>
      <c r="Q542">
        <v>-6.4247132795230005E-2</v>
      </c>
    </row>
    <row r="543" spans="1:17" x14ac:dyDescent="0.3">
      <c r="A543" t="s">
        <v>1211</v>
      </c>
      <c r="B543" t="s">
        <v>1212</v>
      </c>
      <c r="C543" t="s">
        <v>10624</v>
      </c>
      <c r="D543" t="s">
        <v>378</v>
      </c>
      <c r="E543">
        <v>9834.0052097749995</v>
      </c>
      <c r="F543">
        <v>666.85</v>
      </c>
      <c r="G543">
        <v>-8.0504825632401396</v>
      </c>
      <c r="H543">
        <v>-4.1309825035247298</v>
      </c>
      <c r="I543">
        <v>-12.966785593232199</v>
      </c>
      <c r="J543">
        <v>1.1514293134415801</v>
      </c>
      <c r="K543">
        <v>675.11811749230401</v>
      </c>
      <c r="L543">
        <v>671.01059200456803</v>
      </c>
      <c r="M543">
        <v>54.6429869377993</v>
      </c>
      <c r="N543">
        <v>0.54472261586124704</v>
      </c>
      <c r="O543">
        <v>22.2013946164804</v>
      </c>
      <c r="P543">
        <v>20.500542103360999</v>
      </c>
      <c r="Q543">
        <v>7.3742672394724998E-2</v>
      </c>
    </row>
    <row r="544" spans="1:17" hidden="1" x14ac:dyDescent="0.3">
      <c r="A544" t="s">
        <v>1213</v>
      </c>
      <c r="B544" t="s">
        <v>1214</v>
      </c>
      <c r="C544" t="s">
        <v>10625</v>
      </c>
      <c r="D544" t="s">
        <v>1215</v>
      </c>
      <c r="E544">
        <v>9828.7453920000007</v>
      </c>
      <c r="F544">
        <v>524.04999999999995</v>
      </c>
      <c r="G544">
        <v>-23.933636772912401</v>
      </c>
      <c r="H544">
        <v>3.9884990655189698</v>
      </c>
      <c r="I544">
        <v>-3.9561130052836102</v>
      </c>
      <c r="J544">
        <v>8.9864109497146902</v>
      </c>
      <c r="K544">
        <v>475.45544723126102</v>
      </c>
      <c r="L544">
        <v>475.31233396467798</v>
      </c>
      <c r="M544">
        <v>73.553484812838903</v>
      </c>
      <c r="N544">
        <v>1.4984876434329399</v>
      </c>
      <c r="O544">
        <v>12.2030340616353</v>
      </c>
      <c r="P544">
        <v>31.9526627218934</v>
      </c>
      <c r="Q544">
        <v>-5.2729578819469998E-3</v>
      </c>
    </row>
    <row r="545" spans="1:17" hidden="1" x14ac:dyDescent="0.3">
      <c r="A545" t="s">
        <v>1216</v>
      </c>
      <c r="B545" t="s">
        <v>1217</v>
      </c>
      <c r="C545" t="s">
        <v>10625</v>
      </c>
      <c r="D545" t="s">
        <v>139</v>
      </c>
      <c r="E545">
        <v>9717.1900299270001</v>
      </c>
      <c r="F545">
        <v>267.93</v>
      </c>
      <c r="G545">
        <v>-19.889289297995099</v>
      </c>
      <c r="H545">
        <v>0.152997218539938</v>
      </c>
      <c r="I545">
        <v>-5.5528455691648597</v>
      </c>
      <c r="J545">
        <v>-2.3209798916700599</v>
      </c>
      <c r="K545">
        <v>266.36851670145199</v>
      </c>
      <c r="L545">
        <v>259.951173999204</v>
      </c>
      <c r="M545">
        <v>22.227502817667499</v>
      </c>
      <c r="N545">
        <v>1.2777410693017299</v>
      </c>
      <c r="O545">
        <v>2.6611428358153302</v>
      </c>
      <c r="P545">
        <v>15.437311503662199</v>
      </c>
    </row>
    <row r="546" spans="1:17" x14ac:dyDescent="0.3">
      <c r="A546" t="s">
        <v>1218</v>
      </c>
      <c r="B546" t="s">
        <v>1219</v>
      </c>
      <c r="C546" t="s">
        <v>10621</v>
      </c>
      <c r="D546" t="s">
        <v>116</v>
      </c>
      <c r="E546">
        <v>9701.7733800000005</v>
      </c>
      <c r="F546">
        <v>711</v>
      </c>
      <c r="G546">
        <v>27.846978684597101</v>
      </c>
      <c r="H546">
        <v>-3.08636407475788</v>
      </c>
      <c r="I546">
        <v>2.8976207706275998</v>
      </c>
      <c r="J546">
        <v>8.0011855800855791</v>
      </c>
      <c r="K546">
        <v>711.37540891590697</v>
      </c>
      <c r="L546">
        <v>634.37017012697004</v>
      </c>
      <c r="M546">
        <v>59.313962565770403</v>
      </c>
      <c r="N546">
        <v>1.26159640058718</v>
      </c>
      <c r="O546">
        <v>13.9310829817158</v>
      </c>
      <c r="P546">
        <v>72.971657949154505</v>
      </c>
    </row>
    <row r="547" spans="1:17" hidden="1" x14ac:dyDescent="0.3">
      <c r="A547" t="s">
        <v>1220</v>
      </c>
      <c r="B547" t="s">
        <v>1221</v>
      </c>
      <c r="C547" t="s">
        <v>10625</v>
      </c>
      <c r="D547" t="s">
        <v>263</v>
      </c>
      <c r="E547">
        <v>9680.7472431000006</v>
      </c>
      <c r="F547">
        <v>6144.15</v>
      </c>
      <c r="G547">
        <v>-20.737525121955901</v>
      </c>
      <c r="H547">
        <v>-2.9084326045973699</v>
      </c>
      <c r="I547">
        <v>8.1291146107312695</v>
      </c>
      <c r="J547">
        <v>0.107551037302983</v>
      </c>
      <c r="K547">
        <v>6137.7952951807401</v>
      </c>
      <c r="L547">
        <v>5630.1460480019496</v>
      </c>
      <c r="M547">
        <v>53.254893389838003</v>
      </c>
      <c r="N547">
        <v>0.77834362139917601</v>
      </c>
      <c r="O547">
        <v>13.913234540172301</v>
      </c>
      <c r="P547">
        <v>32.990259740259702</v>
      </c>
      <c r="Q547">
        <v>0.110374944572775</v>
      </c>
    </row>
    <row r="548" spans="1:17" x14ac:dyDescent="0.3">
      <c r="A548" t="s">
        <v>1222</v>
      </c>
      <c r="B548" t="s">
        <v>1223</v>
      </c>
      <c r="C548" t="s">
        <v>10614</v>
      </c>
      <c r="D548" t="s">
        <v>46</v>
      </c>
      <c r="E548">
        <v>9656.1899909999993</v>
      </c>
      <c r="F548">
        <v>341.4</v>
      </c>
      <c r="G548">
        <v>-2.15012645667196</v>
      </c>
      <c r="H548">
        <v>-8.0533263898633596</v>
      </c>
      <c r="I548">
        <v>16.787095868471098</v>
      </c>
      <c r="J548">
        <v>-4.1438636783600096</v>
      </c>
      <c r="K548">
        <v>349.12255767881999</v>
      </c>
      <c r="L548">
        <v>305.60073033549298</v>
      </c>
      <c r="M548">
        <v>43.055145013360097</v>
      </c>
      <c r="N548">
        <v>0.44019297340436497</v>
      </c>
      <c r="O548">
        <v>21.6754540128881</v>
      </c>
      <c r="P548">
        <v>44.202745512143601</v>
      </c>
      <c r="Q548">
        <v>-2.5029251539480001E-2</v>
      </c>
    </row>
    <row r="549" spans="1:17" hidden="1" x14ac:dyDescent="0.3">
      <c r="A549" t="s">
        <v>1224</v>
      </c>
      <c r="B549" t="s">
        <v>1225</v>
      </c>
      <c r="C549" t="s">
        <v>10622</v>
      </c>
      <c r="D549" t="s">
        <v>258</v>
      </c>
      <c r="E549">
        <v>9647.5360225650002</v>
      </c>
      <c r="F549">
        <v>1619.65</v>
      </c>
      <c r="G549">
        <v>111.397898288281</v>
      </c>
      <c r="H549">
        <v>-0.66186464535649303</v>
      </c>
      <c r="I549">
        <v>22.8094812184533</v>
      </c>
      <c r="J549">
        <v>-1.0417481983430801</v>
      </c>
      <c r="K549">
        <v>1626.0853902505801</v>
      </c>
      <c r="M549">
        <v>52.962166866178798</v>
      </c>
      <c r="N549">
        <v>0.57076585193714902</v>
      </c>
      <c r="O549">
        <v>28.422807396659699</v>
      </c>
      <c r="P549">
        <v>152.124844333748</v>
      </c>
    </row>
    <row r="550" spans="1:17" hidden="1" x14ac:dyDescent="0.3">
      <c r="A550" t="s">
        <v>1226</v>
      </c>
      <c r="B550" t="s">
        <v>1227</v>
      </c>
      <c r="C550" t="s">
        <v>10625</v>
      </c>
      <c r="D550" t="s">
        <v>95</v>
      </c>
      <c r="E550">
        <v>9591.9028099999996</v>
      </c>
      <c r="F550">
        <v>137.26</v>
      </c>
      <c r="G550">
        <v>-26.805107157159899</v>
      </c>
      <c r="H550">
        <v>-5.8501362502947503</v>
      </c>
      <c r="I550">
        <v>-9.3039341719771897</v>
      </c>
      <c r="J550">
        <v>-4.9377815197458998</v>
      </c>
      <c r="K550">
        <v>138.329460274935</v>
      </c>
      <c r="L550">
        <v>136.10640184072901</v>
      </c>
      <c r="M550">
        <v>19.599037825510401</v>
      </c>
      <c r="N550">
        <v>2.6844108616220299</v>
      </c>
      <c r="O550">
        <v>4.1818446743406801</v>
      </c>
      <c r="P550">
        <v>8.9365079365079296</v>
      </c>
      <c r="Q550">
        <v>-1.3388827299693999E-2</v>
      </c>
    </row>
    <row r="551" spans="1:17" x14ac:dyDescent="0.3">
      <c r="A551" t="s">
        <v>1228</v>
      </c>
      <c r="B551" t="s">
        <v>1229</v>
      </c>
      <c r="C551" t="s">
        <v>10613</v>
      </c>
      <c r="D551" t="s">
        <v>219</v>
      </c>
      <c r="E551">
        <v>9557.2608739999996</v>
      </c>
      <c r="F551">
        <v>711.95</v>
      </c>
      <c r="G551">
        <v>-11.018645724787101</v>
      </c>
      <c r="H551">
        <v>18.5356571677567</v>
      </c>
      <c r="I551">
        <v>5.7911758651483597E-2</v>
      </c>
      <c r="J551">
        <v>5.2979649189129203</v>
      </c>
      <c r="K551">
        <v>636.69525942547602</v>
      </c>
      <c r="L551">
        <v>613.98592170627705</v>
      </c>
      <c r="M551">
        <v>83.639238244550697</v>
      </c>
      <c r="N551">
        <v>0.794832885937655</v>
      </c>
      <c r="O551">
        <v>1.29222557763886</v>
      </c>
      <c r="P551">
        <v>29.069978245105101</v>
      </c>
      <c r="Q551">
        <v>6.2482010162548E-2</v>
      </c>
    </row>
    <row r="552" spans="1:17" hidden="1" x14ac:dyDescent="0.3">
      <c r="A552" t="s">
        <v>1230</v>
      </c>
      <c r="B552" t="s">
        <v>1231</v>
      </c>
      <c r="C552" t="s">
        <v>10625</v>
      </c>
      <c r="D552" t="s">
        <v>139</v>
      </c>
      <c r="E552">
        <v>9537.0713911000003</v>
      </c>
      <c r="F552">
        <v>770.25</v>
      </c>
      <c r="G552">
        <v>-0.87470888223477405</v>
      </c>
      <c r="H552">
        <v>5.0429720478768303</v>
      </c>
      <c r="I552">
        <v>0.48019918659581301</v>
      </c>
      <c r="J552">
        <v>4.0200890569397396</v>
      </c>
      <c r="K552">
        <v>707.85939913770403</v>
      </c>
      <c r="L552">
        <v>661.48597086232701</v>
      </c>
      <c r="M552">
        <v>64.714639455127696</v>
      </c>
      <c r="N552">
        <v>1.8474741910249699</v>
      </c>
      <c r="O552">
        <v>2.3044466082440702</v>
      </c>
      <c r="P552">
        <v>48.696911196911103</v>
      </c>
    </row>
    <row r="553" spans="1:17" x14ac:dyDescent="0.3">
      <c r="A553" t="s">
        <v>1232</v>
      </c>
      <c r="B553" t="s">
        <v>1233</v>
      </c>
      <c r="C553" t="s">
        <v>10613</v>
      </c>
      <c r="D553" t="s">
        <v>359</v>
      </c>
      <c r="E553">
        <v>9522.8883088500006</v>
      </c>
      <c r="F553">
        <v>694.9</v>
      </c>
      <c r="G553">
        <v>36.905919585190603</v>
      </c>
      <c r="H553">
        <v>11.1557060522703</v>
      </c>
      <c r="I553">
        <v>24.182994015048099</v>
      </c>
      <c r="J553">
        <v>-1.5835633397717801</v>
      </c>
      <c r="K553">
        <v>651.20573408967903</v>
      </c>
      <c r="L553">
        <v>550.93851699863103</v>
      </c>
      <c r="M553">
        <v>52.015870747134599</v>
      </c>
      <c r="N553">
        <v>1.3013172308604</v>
      </c>
      <c r="O553">
        <v>14.117139156713099</v>
      </c>
      <c r="P553">
        <v>80.072557657424198</v>
      </c>
      <c r="Q553">
        <v>-7.21020828664E-4</v>
      </c>
    </row>
    <row r="554" spans="1:17" x14ac:dyDescent="0.3">
      <c r="A554" t="s">
        <v>1234</v>
      </c>
      <c r="B554" t="s">
        <v>1235</v>
      </c>
      <c r="C554" t="s">
        <v>10611</v>
      </c>
      <c r="D554" t="s">
        <v>24</v>
      </c>
      <c r="E554">
        <v>9514.8126052059997</v>
      </c>
      <c r="F554">
        <v>82.89</v>
      </c>
      <c r="G554">
        <v>-29.743981777890799</v>
      </c>
      <c r="H554">
        <v>-8.5461693183433702</v>
      </c>
      <c r="I554">
        <v>-31.896569428555001</v>
      </c>
      <c r="J554">
        <v>4.4450502690287204</v>
      </c>
      <c r="K554">
        <v>87.199643297444396</v>
      </c>
      <c r="L554">
        <v>92.409921497647005</v>
      </c>
      <c r="M554">
        <v>58.543424794443702</v>
      </c>
      <c r="N554">
        <v>1.12675477421263</v>
      </c>
      <c r="O554">
        <v>40.547713837616101</v>
      </c>
      <c r="P554">
        <v>11.112600536193</v>
      </c>
      <c r="Q554">
        <v>1.8809380734678E-2</v>
      </c>
    </row>
    <row r="555" spans="1:17" hidden="1" x14ac:dyDescent="0.3">
      <c r="A555" t="s">
        <v>1236</v>
      </c>
      <c r="B555" t="s">
        <v>1237</v>
      </c>
      <c r="C555" t="s">
        <v>10625</v>
      </c>
      <c r="D555" t="s">
        <v>224</v>
      </c>
      <c r="E555">
        <v>9498.8692955799997</v>
      </c>
      <c r="F555">
        <v>11975.75</v>
      </c>
      <c r="G555">
        <v>30.6677851053174</v>
      </c>
      <c r="H555">
        <v>6.9307307657823296</v>
      </c>
      <c r="I555">
        <v>26.146712336404001</v>
      </c>
      <c r="J555">
        <v>4.5528825911591904</v>
      </c>
      <c r="K555">
        <v>11522.3096069972</v>
      </c>
      <c r="L555">
        <v>9893.1727480632198</v>
      </c>
      <c r="M555">
        <v>58.415300152144297</v>
      </c>
      <c r="N555">
        <v>0.73321443736730296</v>
      </c>
      <c r="O555">
        <v>8.5359998329958398</v>
      </c>
      <c r="P555">
        <v>85.814584949573302</v>
      </c>
      <c r="Q555">
        <v>0.13702946471219801</v>
      </c>
    </row>
    <row r="556" spans="1:17" x14ac:dyDescent="0.3">
      <c r="A556" t="s">
        <v>1238</v>
      </c>
      <c r="B556" t="s">
        <v>1239</v>
      </c>
      <c r="C556" t="s">
        <v>10614</v>
      </c>
      <c r="D556" t="s">
        <v>46</v>
      </c>
      <c r="E556">
        <v>9455.1886233599998</v>
      </c>
      <c r="F556">
        <v>548.65</v>
      </c>
      <c r="G556">
        <v>138.79947072071201</v>
      </c>
      <c r="H556">
        <v>7.5628292790833402</v>
      </c>
      <c r="I556">
        <v>45.747580407459601</v>
      </c>
      <c r="J556">
        <v>-2.6699349213124499</v>
      </c>
      <c r="K556">
        <v>502.49445054901798</v>
      </c>
      <c r="L556">
        <v>387.54960001626398</v>
      </c>
      <c r="M556">
        <v>56.583148839441598</v>
      </c>
      <c r="N556">
        <v>0.92583956449051596</v>
      </c>
      <c r="O556">
        <v>7.5275676660895003</v>
      </c>
      <c r="P556">
        <v>191.83510638297801</v>
      </c>
      <c r="Q556">
        <v>0.230745132318083</v>
      </c>
    </row>
    <row r="557" spans="1:17" x14ac:dyDescent="0.3">
      <c r="A557" t="s">
        <v>1240</v>
      </c>
      <c r="B557" t="s">
        <v>1241</v>
      </c>
      <c r="C557" t="s">
        <v>10624</v>
      </c>
      <c r="D557" t="s">
        <v>378</v>
      </c>
      <c r="E557">
        <v>9441.1281182900002</v>
      </c>
      <c r="F557">
        <v>237.77</v>
      </c>
      <c r="G557">
        <v>17.626948901427198</v>
      </c>
      <c r="H557">
        <v>-7.3858505360090403</v>
      </c>
      <c r="I557">
        <v>-8.8658643062823206</v>
      </c>
      <c r="J557">
        <v>3.6871927805418498</v>
      </c>
      <c r="K557">
        <v>234.19545098976101</v>
      </c>
      <c r="L557">
        <v>224.272480201121</v>
      </c>
      <c r="M557">
        <v>64.5722749430861</v>
      </c>
      <c r="N557">
        <v>0.38962249346355199</v>
      </c>
      <c r="O557">
        <v>35.530134163267</v>
      </c>
      <c r="P557">
        <v>46.230012300123001</v>
      </c>
      <c r="Q557">
        <v>8.551818423068E-2</v>
      </c>
    </row>
    <row r="558" spans="1:17" hidden="1" x14ac:dyDescent="0.3">
      <c r="A558" t="s">
        <v>1242</v>
      </c>
      <c r="B558" t="s">
        <v>1243</v>
      </c>
      <c r="C558" t="s">
        <v>10625</v>
      </c>
      <c r="D558" t="s">
        <v>139</v>
      </c>
      <c r="E558">
        <v>9382.5772488000002</v>
      </c>
      <c r="F558">
        <v>644.95000000000005</v>
      </c>
      <c r="G558">
        <v>100.192436694714</v>
      </c>
      <c r="H558">
        <v>17.112137074142201</v>
      </c>
      <c r="I558">
        <v>128.587048614053</v>
      </c>
      <c r="J558">
        <v>10.2050033665695</v>
      </c>
      <c r="K558">
        <v>518.46165152218896</v>
      </c>
      <c r="L558">
        <v>363.93020693890401</v>
      </c>
      <c r="M558">
        <v>72.512608825343307</v>
      </c>
      <c r="N558">
        <v>1.20271891206691</v>
      </c>
      <c r="O558">
        <v>1.24815877199782</v>
      </c>
      <c r="P558">
        <v>165.68486096807399</v>
      </c>
    </row>
    <row r="559" spans="1:17" x14ac:dyDescent="0.3">
      <c r="A559" t="s">
        <v>1244</v>
      </c>
      <c r="B559" t="s">
        <v>1245</v>
      </c>
      <c r="C559" t="s">
        <v>10615</v>
      </c>
      <c r="D559" t="s">
        <v>281</v>
      </c>
      <c r="E559">
        <v>9359.6641353499999</v>
      </c>
      <c r="F559">
        <v>919.7</v>
      </c>
      <c r="G559">
        <v>60.875553064829099</v>
      </c>
      <c r="H559">
        <v>18.6957040329698</v>
      </c>
      <c r="I559">
        <v>28.8963564311378</v>
      </c>
      <c r="J559">
        <v>9.3020146507108201</v>
      </c>
      <c r="K559">
        <v>805.58942335239203</v>
      </c>
      <c r="L559">
        <v>701.28468198285498</v>
      </c>
      <c r="M559">
        <v>83.695257260588704</v>
      </c>
      <c r="N559">
        <v>2.0677879389551701</v>
      </c>
      <c r="O559">
        <v>2.0985103838208001</v>
      </c>
      <c r="P559">
        <v>103.024282560706</v>
      </c>
      <c r="Q559">
        <v>2.8520275593440999E-2</v>
      </c>
    </row>
    <row r="560" spans="1:17" x14ac:dyDescent="0.3">
      <c r="A560" t="s">
        <v>1246</v>
      </c>
      <c r="B560" t="s">
        <v>1247</v>
      </c>
      <c r="C560" t="s">
        <v>10620</v>
      </c>
      <c r="D560" t="s">
        <v>290</v>
      </c>
      <c r="E560">
        <v>9341.7416919449897</v>
      </c>
      <c r="F560">
        <v>565.25</v>
      </c>
      <c r="G560">
        <v>29.874186613037502</v>
      </c>
      <c r="H560">
        <v>5.7945323256401604</v>
      </c>
      <c r="I560">
        <v>35.967787667419202</v>
      </c>
      <c r="J560">
        <v>1.19577407401642</v>
      </c>
      <c r="K560">
        <v>526.86370441906502</v>
      </c>
      <c r="L560">
        <v>444.07163449720798</v>
      </c>
      <c r="M560">
        <v>72.411479182489799</v>
      </c>
      <c r="N560">
        <v>0.69864696610110399</v>
      </c>
      <c r="O560">
        <v>6.4838567005749601</v>
      </c>
      <c r="P560">
        <v>65.616759449164903</v>
      </c>
      <c r="Q560">
        <v>0.13167562014261799</v>
      </c>
    </row>
    <row r="561" spans="1:17" x14ac:dyDescent="0.3">
      <c r="A561" t="s">
        <v>1248</v>
      </c>
      <c r="B561" t="s">
        <v>1249</v>
      </c>
      <c r="C561" t="s">
        <v>10611</v>
      </c>
      <c r="D561" t="s">
        <v>545</v>
      </c>
      <c r="E561">
        <v>9331.8372883800002</v>
      </c>
      <c r="F561">
        <v>1054.05</v>
      </c>
      <c r="G561">
        <v>-5.6612441684131802</v>
      </c>
      <c r="H561">
        <v>-7.0497641796013299</v>
      </c>
      <c r="I561">
        <v>-1.85215459600792</v>
      </c>
      <c r="J561">
        <v>2.8390048327963799</v>
      </c>
      <c r="K561">
        <v>1016.6904747503</v>
      </c>
      <c r="L561">
        <v>943.39694415657505</v>
      </c>
      <c r="M561">
        <v>58.868699408612898</v>
      </c>
      <c r="N561">
        <v>0.53083258416010903</v>
      </c>
      <c r="O561">
        <v>13.3722309188368</v>
      </c>
      <c r="P561">
        <v>35.717504667482103</v>
      </c>
      <c r="Q561">
        <v>5.4906936720426999E-2</v>
      </c>
    </row>
    <row r="562" spans="1:17" x14ac:dyDescent="0.3">
      <c r="A562" t="s">
        <v>1250</v>
      </c>
      <c r="B562" t="s">
        <v>1251</v>
      </c>
      <c r="C562" t="s">
        <v>10622</v>
      </c>
      <c r="D562" t="s">
        <v>263</v>
      </c>
      <c r="E562">
        <v>9330.5634259679991</v>
      </c>
      <c r="F562">
        <v>80.11</v>
      </c>
      <c r="G562">
        <v>58.2327474490993</v>
      </c>
      <c r="H562">
        <v>1.2218641910876901E-2</v>
      </c>
      <c r="I562">
        <v>26.130899655046001</v>
      </c>
      <c r="J562">
        <v>5.1750718062020002</v>
      </c>
      <c r="K562">
        <v>77.484664399193406</v>
      </c>
      <c r="L562">
        <v>61.277063840101903</v>
      </c>
      <c r="M562">
        <v>54.9191266586366</v>
      </c>
      <c r="N562">
        <v>0.467889912531812</v>
      </c>
      <c r="O562">
        <v>16.5896891773811</v>
      </c>
      <c r="P562">
        <v>110.840799354632</v>
      </c>
      <c r="Q562">
        <v>0.23073927573706399</v>
      </c>
    </row>
    <row r="563" spans="1:17" x14ac:dyDescent="0.3">
      <c r="A563" t="s">
        <v>1252</v>
      </c>
      <c r="B563" t="s">
        <v>1253</v>
      </c>
      <c r="C563" t="s">
        <v>10617</v>
      </c>
      <c r="D563" t="s">
        <v>204</v>
      </c>
      <c r="E563">
        <v>9326.6014237740001</v>
      </c>
      <c r="F563">
        <v>211.76</v>
      </c>
      <c r="G563">
        <v>-9.3301019674127108</v>
      </c>
      <c r="H563">
        <v>30.275872439959699</v>
      </c>
      <c r="I563">
        <v>-19.078100145343299</v>
      </c>
      <c r="J563">
        <v>3.6062538016252899</v>
      </c>
      <c r="K563">
        <v>205.878908335652</v>
      </c>
      <c r="L563">
        <v>198.12463506007501</v>
      </c>
      <c r="M563">
        <v>63.786343258311497</v>
      </c>
      <c r="N563">
        <v>2.2263781553691802</v>
      </c>
      <c r="O563">
        <v>45.447676615035903</v>
      </c>
      <c r="P563">
        <v>46.597438560055302</v>
      </c>
      <c r="Q563">
        <v>0.114573717764198</v>
      </c>
    </row>
    <row r="564" spans="1:17" hidden="1" x14ac:dyDescent="0.3">
      <c r="A564" t="s">
        <v>1254</v>
      </c>
      <c r="B564" t="s">
        <v>1255</v>
      </c>
      <c r="C564" t="s">
        <v>10625</v>
      </c>
      <c r="D564" t="s">
        <v>266</v>
      </c>
      <c r="E564">
        <v>9311.5509267899997</v>
      </c>
      <c r="F564">
        <v>330.4</v>
      </c>
      <c r="G564">
        <v>-23.732778233960399</v>
      </c>
      <c r="H564">
        <v>13.4270091255053</v>
      </c>
      <c r="I564">
        <v>-7.8200066529703296</v>
      </c>
      <c r="J564">
        <v>8.6826482948000994</v>
      </c>
      <c r="M564">
        <v>75.393174338495996</v>
      </c>
      <c r="O564">
        <v>5.13014527845037</v>
      </c>
      <c r="P564">
        <v>17.1423506470483</v>
      </c>
    </row>
    <row r="565" spans="1:17" x14ac:dyDescent="0.3">
      <c r="A565" t="s">
        <v>1256</v>
      </c>
      <c r="B565" t="s">
        <v>1257</v>
      </c>
      <c r="C565" t="s">
        <v>10611</v>
      </c>
      <c r="D565" t="s">
        <v>124</v>
      </c>
      <c r="E565">
        <v>9308.5180858999993</v>
      </c>
      <c r="F565">
        <v>84.56</v>
      </c>
      <c r="G565">
        <v>-31.355037350414399</v>
      </c>
      <c r="H565">
        <v>6.7766942028942099</v>
      </c>
      <c r="I565">
        <v>-16.8474591867665</v>
      </c>
      <c r="J565">
        <v>1.0941209288215501</v>
      </c>
      <c r="K565">
        <v>83.216044390155304</v>
      </c>
      <c r="L565">
        <v>84.8500233610919</v>
      </c>
      <c r="M565">
        <v>76.531880045802097</v>
      </c>
      <c r="N565">
        <v>1.2348803279507301</v>
      </c>
      <c r="O565">
        <v>15.8940397350993</v>
      </c>
      <c r="P565">
        <v>16.795580110497198</v>
      </c>
    </row>
    <row r="566" spans="1:17" hidden="1" x14ac:dyDescent="0.3">
      <c r="A566" t="s">
        <v>1258</v>
      </c>
      <c r="B566" t="s">
        <v>1259</v>
      </c>
      <c r="C566" t="s">
        <v>10625</v>
      </c>
      <c r="D566" t="s">
        <v>139</v>
      </c>
      <c r="E566">
        <v>9256.4</v>
      </c>
      <c r="F566">
        <v>4555.3</v>
      </c>
      <c r="G566">
        <v>-42.201144978562603</v>
      </c>
      <c r="H566">
        <v>-0.99891876351337905</v>
      </c>
      <c r="I566">
        <v>-23.3871405818985</v>
      </c>
      <c r="J566">
        <v>4.3477696715181304</v>
      </c>
      <c r="K566">
        <v>4633.0976555519301</v>
      </c>
      <c r="L566">
        <v>4783.0413579288197</v>
      </c>
      <c r="M566">
        <v>59.971228230249501</v>
      </c>
      <c r="N566">
        <v>0.66796504369538001</v>
      </c>
      <c r="O566">
        <v>53.096393212302097</v>
      </c>
      <c r="P566">
        <v>8.4272537935138292</v>
      </c>
      <c r="Q566">
        <v>4.4694745858964997E-2</v>
      </c>
    </row>
    <row r="567" spans="1:17" x14ac:dyDescent="0.3">
      <c r="A567" t="s">
        <v>1260</v>
      </c>
      <c r="B567" t="s">
        <v>1261</v>
      </c>
      <c r="C567" t="s">
        <v>10616</v>
      </c>
      <c r="D567" t="s">
        <v>198</v>
      </c>
      <c r="E567">
        <v>9242.049336</v>
      </c>
      <c r="F567">
        <v>578.6</v>
      </c>
      <c r="G567">
        <v>10.6404144638913</v>
      </c>
      <c r="H567">
        <v>-4.8919303379604102</v>
      </c>
      <c r="I567">
        <v>1.51014928405189</v>
      </c>
      <c r="J567">
        <v>12.2236019384365</v>
      </c>
      <c r="K567">
        <v>596.490843584701</v>
      </c>
      <c r="L567">
        <v>545.75866418487499</v>
      </c>
      <c r="M567">
        <v>66.912213760643994</v>
      </c>
      <c r="N567">
        <v>2.0844170099243402</v>
      </c>
      <c r="O567">
        <v>22.3297614932595</v>
      </c>
      <c r="P567">
        <v>45.724719808588297</v>
      </c>
      <c r="Q567">
        <v>7.0251158826122997E-2</v>
      </c>
    </row>
    <row r="568" spans="1:17" hidden="1" x14ac:dyDescent="0.3">
      <c r="A568" t="s">
        <v>1262</v>
      </c>
      <c r="B568" t="s">
        <v>1263</v>
      </c>
      <c r="C568" t="s">
        <v>10625</v>
      </c>
      <c r="D568" t="s">
        <v>113</v>
      </c>
      <c r="E568">
        <v>9202.4537398749999</v>
      </c>
      <c r="F568">
        <v>2858.3</v>
      </c>
      <c r="G568">
        <v>-11.606346300719</v>
      </c>
      <c r="H568">
        <v>1.7527519950741901</v>
      </c>
      <c r="I568">
        <v>1.88674254183597</v>
      </c>
      <c r="J568">
        <v>5.6515278327227803</v>
      </c>
      <c r="K568">
        <v>2758.0248792513198</v>
      </c>
      <c r="L568">
        <v>2702.8261609123401</v>
      </c>
      <c r="M568">
        <v>62.830941263144098</v>
      </c>
      <c r="N568">
        <v>0.53989429316919701</v>
      </c>
      <c r="O568">
        <v>22.450407584928001</v>
      </c>
      <c r="P568">
        <v>21.6815666240953</v>
      </c>
      <c r="Q568">
        <v>1.7793722084226998E-2</v>
      </c>
    </row>
    <row r="569" spans="1:17" x14ac:dyDescent="0.3">
      <c r="A569" t="s">
        <v>1264</v>
      </c>
      <c r="B569" t="s">
        <v>1265</v>
      </c>
      <c r="C569" t="s">
        <v>10627</v>
      </c>
      <c r="D569" t="s">
        <v>1175</v>
      </c>
      <c r="E569">
        <v>9182.1431097000004</v>
      </c>
      <c r="F569">
        <v>757.55</v>
      </c>
      <c r="G569">
        <v>117.14046738629401</v>
      </c>
      <c r="H569">
        <v>30.199291704593001</v>
      </c>
      <c r="I569">
        <v>40.305345905955498</v>
      </c>
      <c r="J569">
        <v>-1.2672854967262299</v>
      </c>
      <c r="K569">
        <v>601.21182070052998</v>
      </c>
      <c r="L569">
        <v>467.408278257473</v>
      </c>
      <c r="M569">
        <v>55.9353353209329</v>
      </c>
      <c r="N569">
        <v>1.0990851142729401</v>
      </c>
      <c r="O569">
        <v>3.5971223021582701</v>
      </c>
      <c r="P569">
        <v>165.434477925718</v>
      </c>
      <c r="Q569">
        <v>0.19979836418466601</v>
      </c>
    </row>
    <row r="570" spans="1:17" hidden="1" x14ac:dyDescent="0.3">
      <c r="A570" t="s">
        <v>1266</v>
      </c>
      <c r="B570" t="s">
        <v>1267</v>
      </c>
      <c r="C570" t="s">
        <v>10625</v>
      </c>
      <c r="D570" t="s">
        <v>198</v>
      </c>
      <c r="E570">
        <v>9181.3048163200001</v>
      </c>
      <c r="F570">
        <v>2111.3000000000002</v>
      </c>
      <c r="G570">
        <v>54.343788350630199</v>
      </c>
      <c r="H570">
        <v>8.1069838804757097</v>
      </c>
      <c r="I570">
        <v>11.535530482841001</v>
      </c>
      <c r="J570">
        <v>6.0156181990354503</v>
      </c>
      <c r="K570">
        <v>1938.46309095419</v>
      </c>
      <c r="L570">
        <v>1710.7256361790901</v>
      </c>
      <c r="M570">
        <v>75.487717500351906</v>
      </c>
      <c r="N570">
        <v>1.3889030703233201</v>
      </c>
      <c r="O570">
        <v>4.4853881494813601</v>
      </c>
      <c r="P570">
        <v>122.499736537042</v>
      </c>
      <c r="Q570">
        <v>0.14502452839459001</v>
      </c>
    </row>
    <row r="571" spans="1:17" x14ac:dyDescent="0.3">
      <c r="A571" t="s">
        <v>1268</v>
      </c>
      <c r="B571" t="s">
        <v>1269</v>
      </c>
      <c r="C571" t="s">
        <v>6589</v>
      </c>
      <c r="D571" t="s">
        <v>80</v>
      </c>
      <c r="E571">
        <v>9174.7350460199996</v>
      </c>
      <c r="F571">
        <v>769.65</v>
      </c>
      <c r="G571">
        <v>-12.4650119528551</v>
      </c>
      <c r="H571">
        <v>-9.9023471279956006</v>
      </c>
      <c r="I571">
        <v>-30.225658554761601</v>
      </c>
      <c r="J571">
        <v>-3.9417596485353501</v>
      </c>
      <c r="K571">
        <v>828.89308158279005</v>
      </c>
      <c r="L571">
        <v>818.68794879442396</v>
      </c>
      <c r="M571">
        <v>30.805045584592399</v>
      </c>
      <c r="N571">
        <v>0.43268676604766798</v>
      </c>
      <c r="O571">
        <v>29.916195673358001</v>
      </c>
      <c r="P571">
        <v>22.565490883031998</v>
      </c>
      <c r="Q571">
        <v>-1.1239096779490001E-2</v>
      </c>
    </row>
    <row r="572" spans="1:17" x14ac:dyDescent="0.3">
      <c r="A572" t="s">
        <v>1270</v>
      </c>
      <c r="B572" t="s">
        <v>1271</v>
      </c>
      <c r="C572" t="s">
        <v>10610</v>
      </c>
      <c r="D572" t="s">
        <v>21</v>
      </c>
      <c r="E572">
        <v>9128.3202444750004</v>
      </c>
      <c r="F572">
        <v>2998.25</v>
      </c>
      <c r="G572">
        <v>11.765957997431901</v>
      </c>
      <c r="H572">
        <v>10.5919609096171</v>
      </c>
      <c r="I572">
        <v>-11.134580012359701</v>
      </c>
      <c r="J572">
        <v>7.5581451071400396</v>
      </c>
      <c r="K572">
        <v>2779.16862957996</v>
      </c>
      <c r="L572">
        <v>2624.5178933226298</v>
      </c>
      <c r="M572">
        <v>64.191384698870095</v>
      </c>
      <c r="N572">
        <v>1.1852370424749199</v>
      </c>
      <c r="O572">
        <v>4.8945218043858896</v>
      </c>
      <c r="P572">
        <v>42.566748294144197</v>
      </c>
      <c r="Q572">
        <v>-4.149709007865E-3</v>
      </c>
    </row>
    <row r="573" spans="1:17" x14ac:dyDescent="0.3">
      <c r="A573" t="s">
        <v>1272</v>
      </c>
      <c r="B573" t="s">
        <v>1273</v>
      </c>
      <c r="C573" t="s">
        <v>6589</v>
      </c>
      <c r="D573" t="s">
        <v>80</v>
      </c>
      <c r="E573">
        <v>9103.355532091</v>
      </c>
      <c r="F573">
        <v>222.65</v>
      </c>
      <c r="G573">
        <v>10.41268704082</v>
      </c>
      <c r="H573">
        <v>6.6027482267588899</v>
      </c>
      <c r="I573">
        <v>-8.2661207162035399</v>
      </c>
      <c r="J573">
        <v>4.8714330366141496</v>
      </c>
      <c r="K573">
        <v>212.224480876206</v>
      </c>
      <c r="L573">
        <v>199.58410374583599</v>
      </c>
      <c r="M573">
        <v>78.018262364366393</v>
      </c>
      <c r="N573">
        <v>1.4614682167280999</v>
      </c>
      <c r="O573">
        <v>14.9786660678194</v>
      </c>
      <c r="P573">
        <v>51.4625850340136</v>
      </c>
      <c r="Q573">
        <v>7.9694002076778001E-2</v>
      </c>
    </row>
    <row r="574" spans="1:17" hidden="1" x14ac:dyDescent="0.3">
      <c r="A574" t="s">
        <v>1274</v>
      </c>
      <c r="B574" t="s">
        <v>1275</v>
      </c>
      <c r="C574" t="s">
        <v>10625</v>
      </c>
      <c r="D574" t="s">
        <v>397</v>
      </c>
      <c r="E574">
        <v>9051.5513071500009</v>
      </c>
      <c r="F574">
        <v>1145.55</v>
      </c>
      <c r="G574">
        <v>16.620072251944201</v>
      </c>
      <c r="H574">
        <v>18.406698669358398</v>
      </c>
      <c r="I574">
        <v>24.639176293995099</v>
      </c>
      <c r="J574">
        <v>12.684708135418999</v>
      </c>
      <c r="K574">
        <v>982.26836235167195</v>
      </c>
      <c r="L574">
        <v>889.26117284586599</v>
      </c>
      <c r="M574">
        <v>88.632338323231806</v>
      </c>
      <c r="N574">
        <v>2.09250447603835</v>
      </c>
      <c r="O574">
        <v>8.0703592160970601</v>
      </c>
      <c r="P574">
        <v>51.197782617303503</v>
      </c>
      <c r="Q574">
        <v>0.11583739391360599</v>
      </c>
    </row>
    <row r="575" spans="1:17" x14ac:dyDescent="0.3">
      <c r="A575" t="s">
        <v>1276</v>
      </c>
      <c r="B575" t="s">
        <v>1277</v>
      </c>
      <c r="C575" t="s">
        <v>10623</v>
      </c>
      <c r="D575" t="s">
        <v>139</v>
      </c>
      <c r="E575">
        <v>9040.1771113289997</v>
      </c>
      <c r="F575">
        <v>139.72999999999999</v>
      </c>
      <c r="G575">
        <v>95.190032094786801</v>
      </c>
      <c r="H575">
        <v>6.61801459943801</v>
      </c>
      <c r="I575">
        <v>0.842620950264933</v>
      </c>
      <c r="J575">
        <v>5.3054210136453399</v>
      </c>
      <c r="K575">
        <v>134.43516484906399</v>
      </c>
      <c r="L575">
        <v>119.002789461467</v>
      </c>
      <c r="M575">
        <v>73.772844354686001</v>
      </c>
      <c r="N575">
        <v>0.56219535895903305</v>
      </c>
      <c r="O575">
        <v>17.626851785586499</v>
      </c>
      <c r="P575">
        <v>123.210862619808</v>
      </c>
      <c r="Q575">
        <v>7.4274880800550003E-3</v>
      </c>
    </row>
    <row r="576" spans="1:17" x14ac:dyDescent="0.3">
      <c r="A576" t="s">
        <v>1278</v>
      </c>
      <c r="B576" t="s">
        <v>1279</v>
      </c>
      <c r="C576" t="s">
        <v>10623</v>
      </c>
      <c r="D576" t="s">
        <v>139</v>
      </c>
      <c r="E576">
        <v>8982.0937387899994</v>
      </c>
      <c r="F576">
        <v>576.75</v>
      </c>
      <c r="G576">
        <v>-17.9852659227464</v>
      </c>
      <c r="H576">
        <v>-6.2821387313900798</v>
      </c>
      <c r="I576">
        <v>-18.720364653510199</v>
      </c>
      <c r="J576">
        <v>-2.1402892432036502</v>
      </c>
      <c r="K576">
        <v>593.625853684199</v>
      </c>
      <c r="L576">
        <v>574.724016143982</v>
      </c>
      <c r="M576">
        <v>46.699301288645501</v>
      </c>
      <c r="N576">
        <v>0.64570683778601901</v>
      </c>
      <c r="O576">
        <v>17.693974859124399</v>
      </c>
      <c r="P576">
        <v>21.421052631578899</v>
      </c>
      <c r="Q576">
        <v>9.1336779443490002E-2</v>
      </c>
    </row>
    <row r="577" spans="1:17" x14ac:dyDescent="0.3">
      <c r="A577" t="s">
        <v>1280</v>
      </c>
      <c r="B577" t="s">
        <v>1281</v>
      </c>
      <c r="C577" t="s">
        <v>10613</v>
      </c>
      <c r="D577" t="s">
        <v>119</v>
      </c>
      <c r="E577">
        <v>8975.2524450300007</v>
      </c>
      <c r="F577">
        <v>1540.95</v>
      </c>
      <c r="G577">
        <v>21.248001058733099</v>
      </c>
      <c r="H577">
        <v>6.0555757997834796</v>
      </c>
      <c r="I577">
        <v>23.312362066051399</v>
      </c>
      <c r="J577">
        <v>4.1324053860630796</v>
      </c>
      <c r="K577">
        <v>1400.48349440837</v>
      </c>
      <c r="L577">
        <v>1226.90558451845</v>
      </c>
      <c r="M577">
        <v>71.788951249439094</v>
      </c>
      <c r="N577">
        <v>1.05661873132831</v>
      </c>
      <c r="O577">
        <v>1.6223758071319501</v>
      </c>
      <c r="P577">
        <v>67.859477124183002</v>
      </c>
      <c r="Q577">
        <v>0.15055572415509999</v>
      </c>
    </row>
    <row r="578" spans="1:17" x14ac:dyDescent="0.3">
      <c r="A578" t="s">
        <v>1282</v>
      </c>
      <c r="B578" t="s">
        <v>1283</v>
      </c>
      <c r="C578" t="s">
        <v>10611</v>
      </c>
      <c r="D578" t="s">
        <v>527</v>
      </c>
      <c r="E578">
        <v>8947.6959656700001</v>
      </c>
      <c r="F578">
        <v>272.7</v>
      </c>
      <c r="G578">
        <v>-6.4378930191760402</v>
      </c>
      <c r="H578">
        <v>13.188216823591199</v>
      </c>
      <c r="I578">
        <v>5.7150940987387999</v>
      </c>
      <c r="J578">
        <v>12.103417955905099</v>
      </c>
      <c r="K578">
        <v>242.12602648139401</v>
      </c>
      <c r="L578">
        <v>226.54895001432499</v>
      </c>
      <c r="M578">
        <v>82.126752888656995</v>
      </c>
      <c r="N578">
        <v>0.97073119997065005</v>
      </c>
      <c r="O578">
        <v>2.8969563623029102</v>
      </c>
      <c r="P578">
        <v>35.267857142857103</v>
      </c>
      <c r="Q578">
        <v>5.2916401549729999E-2</v>
      </c>
    </row>
    <row r="579" spans="1:17" hidden="1" x14ac:dyDescent="0.3">
      <c r="A579" t="s">
        <v>1284</v>
      </c>
      <c r="B579" t="s">
        <v>1285</v>
      </c>
      <c r="C579" t="s">
        <v>10625</v>
      </c>
      <c r="D579" t="s">
        <v>263</v>
      </c>
      <c r="E579">
        <v>8915.5193244999991</v>
      </c>
      <c r="F579">
        <v>4453.3500000000004</v>
      </c>
      <c r="G579">
        <v>497.98141660730801</v>
      </c>
      <c r="H579">
        <v>3.2473031848601401</v>
      </c>
      <c r="I579">
        <v>210.72078500590399</v>
      </c>
      <c r="J579">
        <v>-1.93058427374924</v>
      </c>
      <c r="K579">
        <v>4001.9480862662799</v>
      </c>
      <c r="L579">
        <v>2512.7386286658798</v>
      </c>
      <c r="M579">
        <v>49.9076023646709</v>
      </c>
      <c r="N579">
        <v>0.35158913459045199</v>
      </c>
      <c r="O579">
        <v>13.9692590970841</v>
      </c>
      <c r="P579">
        <v>531.63605418055397</v>
      </c>
      <c r="Q579">
        <v>0.160383394001409</v>
      </c>
    </row>
    <row r="580" spans="1:17" hidden="1" x14ac:dyDescent="0.3">
      <c r="A580" t="s">
        <v>1286</v>
      </c>
      <c r="B580" t="s">
        <v>1287</v>
      </c>
      <c r="C580" t="s">
        <v>10619</v>
      </c>
      <c r="D580" t="s">
        <v>308</v>
      </c>
      <c r="E580">
        <v>8912.3329911199999</v>
      </c>
      <c r="F580">
        <v>395.4</v>
      </c>
      <c r="G580">
        <v>-29.1841349542179</v>
      </c>
      <c r="H580">
        <v>-4.6544840763817099</v>
      </c>
      <c r="I580">
        <v>-13.2713633732278</v>
      </c>
      <c r="J580">
        <v>0.46176702747639098</v>
      </c>
      <c r="K580">
        <v>420.78402434432098</v>
      </c>
      <c r="M580">
        <v>49.2423594408178</v>
      </c>
      <c r="N580">
        <v>0.62749685352439899</v>
      </c>
      <c r="O580">
        <v>36.127971674253899</v>
      </c>
      <c r="P580">
        <v>8.3287671232876708</v>
      </c>
    </row>
    <row r="581" spans="1:17" x14ac:dyDescent="0.3">
      <c r="A581" t="s">
        <v>1288</v>
      </c>
      <c r="B581" t="s">
        <v>1289</v>
      </c>
      <c r="C581" t="s">
        <v>10623</v>
      </c>
      <c r="D581" t="s">
        <v>139</v>
      </c>
      <c r="E581">
        <v>8896.8526579649897</v>
      </c>
      <c r="F581">
        <v>625.5</v>
      </c>
      <c r="G581">
        <v>43.963648934126397</v>
      </c>
      <c r="H581">
        <v>-1.84827847907381</v>
      </c>
      <c r="I581">
        <v>17.1904253273084</v>
      </c>
      <c r="J581">
        <v>1.8701615665440801</v>
      </c>
      <c r="K581">
        <v>569.47529996288904</v>
      </c>
      <c r="L581">
        <v>493.25519470872399</v>
      </c>
      <c r="M581">
        <v>58.963163808782703</v>
      </c>
      <c r="N581">
        <v>0.51371761966394203</v>
      </c>
      <c r="O581">
        <v>11.7505995203836</v>
      </c>
      <c r="P581">
        <v>78.078291814946596</v>
      </c>
      <c r="Q581">
        <v>4.7500901239816998E-2</v>
      </c>
    </row>
    <row r="582" spans="1:17" x14ac:dyDescent="0.3">
      <c r="A582" t="s">
        <v>1290</v>
      </c>
      <c r="B582" t="s">
        <v>1291</v>
      </c>
      <c r="C582" t="s">
        <v>10611</v>
      </c>
      <c r="D582" t="s">
        <v>21</v>
      </c>
      <c r="E582">
        <v>8896.2458474559899</v>
      </c>
      <c r="F582">
        <v>31.52</v>
      </c>
      <c r="G582">
        <v>94.306998646890605</v>
      </c>
      <c r="H582">
        <v>10.471702830164901</v>
      </c>
      <c r="I582">
        <v>-20.389741917455101</v>
      </c>
      <c r="J582">
        <v>1.24172884876552</v>
      </c>
      <c r="K582">
        <v>31.182588686433</v>
      </c>
      <c r="L582">
        <v>29.191150351062099</v>
      </c>
      <c r="M582">
        <v>59.657786203815903</v>
      </c>
      <c r="N582">
        <v>1.0255257317047599</v>
      </c>
      <c r="O582">
        <v>34.835025380710597</v>
      </c>
      <c r="P582">
        <v>127.581227436823</v>
      </c>
      <c r="Q582">
        <v>4.3313264111267999E-2</v>
      </c>
    </row>
    <row r="583" spans="1:17" x14ac:dyDescent="0.3">
      <c r="A583" t="s">
        <v>1292</v>
      </c>
      <c r="B583" t="s">
        <v>1293</v>
      </c>
      <c r="C583" t="s">
        <v>10617</v>
      </c>
      <c r="D583" t="s">
        <v>63</v>
      </c>
      <c r="E583">
        <v>8892.8953041599998</v>
      </c>
      <c r="F583">
        <v>16.25</v>
      </c>
      <c r="G583">
        <v>167.78971311551999</v>
      </c>
      <c r="H583">
        <v>3.4708123106791202</v>
      </c>
      <c r="I583">
        <v>46.014929533227203</v>
      </c>
      <c r="J583">
        <v>5.4832341278627599</v>
      </c>
      <c r="K583">
        <v>15.9725063083372</v>
      </c>
      <c r="L583">
        <v>12.515884511500399</v>
      </c>
      <c r="M583">
        <v>62.342710756785003</v>
      </c>
      <c r="N583">
        <v>0.67583996292347703</v>
      </c>
      <c r="O583">
        <v>29.846153846153801</v>
      </c>
      <c r="P583">
        <v>225</v>
      </c>
      <c r="Q583">
        <v>0.107817911968171</v>
      </c>
    </row>
    <row r="584" spans="1:17" x14ac:dyDescent="0.3">
      <c r="A584" t="s">
        <v>1294</v>
      </c>
      <c r="B584" t="s">
        <v>1295</v>
      </c>
      <c r="C584" t="s">
        <v>10611</v>
      </c>
      <c r="D584" t="s">
        <v>408</v>
      </c>
      <c r="E584">
        <v>8830.6281476460008</v>
      </c>
      <c r="F584">
        <v>105.39</v>
      </c>
      <c r="G584">
        <v>78.175011410975102</v>
      </c>
      <c r="H584">
        <v>59.136969194476499</v>
      </c>
      <c r="I584">
        <v>20.8139769778142</v>
      </c>
      <c r="J584">
        <v>13.540307072515199</v>
      </c>
      <c r="K584">
        <v>75.414054378165503</v>
      </c>
      <c r="L584">
        <v>69.561880304077405</v>
      </c>
      <c r="M584">
        <v>78.158158119612807</v>
      </c>
      <c r="N584">
        <v>2.8260338091743198</v>
      </c>
      <c r="O584">
        <v>1.29044501375841</v>
      </c>
      <c r="P584">
        <v>111.41424272818401</v>
      </c>
      <c r="Q584">
        <v>7.9894648347819994E-2</v>
      </c>
    </row>
    <row r="585" spans="1:17" x14ac:dyDescent="0.3">
      <c r="A585" t="s">
        <v>1296</v>
      </c>
      <c r="B585" t="s">
        <v>1297</v>
      </c>
      <c r="C585" t="s">
        <v>10611</v>
      </c>
      <c r="D585" t="s">
        <v>527</v>
      </c>
      <c r="E585">
        <v>8824.4742537210004</v>
      </c>
      <c r="F585">
        <v>91.72</v>
      </c>
      <c r="G585">
        <v>-9.8485189157750508</v>
      </c>
      <c r="H585">
        <v>-4.2775622034939103</v>
      </c>
      <c r="I585">
        <v>-22.746723543090599</v>
      </c>
      <c r="J585">
        <v>-0.71397673185167598</v>
      </c>
      <c r="K585">
        <v>93.115634000048601</v>
      </c>
      <c r="L585">
        <v>88.335404709472797</v>
      </c>
      <c r="M585">
        <v>36.113362511269798</v>
      </c>
      <c r="N585">
        <v>0.57546824948990905</v>
      </c>
      <c r="O585">
        <v>25.2180549498473</v>
      </c>
      <c r="P585">
        <v>32.927536231883998</v>
      </c>
      <c r="Q585">
        <v>-2.4274145992928001E-2</v>
      </c>
    </row>
    <row r="586" spans="1:17" x14ac:dyDescent="0.3">
      <c r="A586" t="s">
        <v>1298</v>
      </c>
      <c r="B586" t="s">
        <v>1299</v>
      </c>
      <c r="C586" t="s">
        <v>10622</v>
      </c>
      <c r="D586" t="s">
        <v>354</v>
      </c>
      <c r="E586">
        <v>8813.9249234399995</v>
      </c>
      <c r="F586">
        <v>399</v>
      </c>
      <c r="G586">
        <v>144.504335464522</v>
      </c>
      <c r="H586">
        <v>14.951408254065701</v>
      </c>
      <c r="I586">
        <v>75.264578567017907</v>
      </c>
      <c r="J586">
        <v>2.30898499759562E-2</v>
      </c>
      <c r="K586">
        <v>335.80215341147101</v>
      </c>
      <c r="L586">
        <v>260.074098710351</v>
      </c>
      <c r="M586">
        <v>71.907329683388397</v>
      </c>
      <c r="N586">
        <v>1.3424804754866899</v>
      </c>
      <c r="O586">
        <v>2.1679197994987498</v>
      </c>
      <c r="P586">
        <v>190.07633587786199</v>
      </c>
      <c r="Q586">
        <v>0.16401803606432799</v>
      </c>
    </row>
    <row r="587" spans="1:17" x14ac:dyDescent="0.3">
      <c r="A587" t="s">
        <v>1300</v>
      </c>
      <c r="B587" t="s">
        <v>1301</v>
      </c>
      <c r="C587" t="s">
        <v>10621</v>
      </c>
      <c r="D587" t="s">
        <v>89</v>
      </c>
      <c r="E587">
        <v>8807.6045769699995</v>
      </c>
      <c r="F587">
        <v>300</v>
      </c>
      <c r="G587">
        <v>-69.693817846271202</v>
      </c>
      <c r="H587">
        <v>-2.66355344107044</v>
      </c>
      <c r="I587">
        <v>-21.281614437166301</v>
      </c>
      <c r="J587">
        <v>1.35950065999324</v>
      </c>
      <c r="K587">
        <v>298.63757480172001</v>
      </c>
      <c r="L587">
        <v>343.09413767535102</v>
      </c>
      <c r="M587">
        <v>54.198319613481502</v>
      </c>
      <c r="N587">
        <v>0.465790690840437</v>
      </c>
      <c r="O587">
        <v>77.6666666666666</v>
      </c>
      <c r="P587">
        <v>14.9425287356321</v>
      </c>
      <c r="Q587">
        <v>-9.2546698975305E-2</v>
      </c>
    </row>
    <row r="588" spans="1:17" x14ac:dyDescent="0.3">
      <c r="A588" t="s">
        <v>1302</v>
      </c>
      <c r="B588" t="s">
        <v>1303</v>
      </c>
      <c r="C588" t="s">
        <v>10624</v>
      </c>
      <c r="D588" t="s">
        <v>571</v>
      </c>
      <c r="E588">
        <v>8794.46346816</v>
      </c>
      <c r="F588">
        <v>781.35</v>
      </c>
      <c r="G588">
        <v>-50.684536772522399</v>
      </c>
      <c r="H588">
        <v>-0.95405462105543304</v>
      </c>
      <c r="I588">
        <v>-28.669493901742602</v>
      </c>
      <c r="J588">
        <v>1.3405095947011501</v>
      </c>
      <c r="K588">
        <v>786.98622534722006</v>
      </c>
      <c r="L588">
        <v>845.04993290113498</v>
      </c>
      <c r="M588">
        <v>61.637102603517199</v>
      </c>
      <c r="N588">
        <v>0.72009082450464101</v>
      </c>
      <c r="O588">
        <v>41.588276700582298</v>
      </c>
      <c r="P588">
        <v>8.4605774569683501</v>
      </c>
      <c r="Q588">
        <v>-2.4906116541108001E-2</v>
      </c>
    </row>
    <row r="589" spans="1:17" hidden="1" x14ac:dyDescent="0.3">
      <c r="A589" t="s">
        <v>1304</v>
      </c>
      <c r="B589" t="s">
        <v>1305</v>
      </c>
      <c r="C589" t="s">
        <v>10625</v>
      </c>
      <c r="D589" t="s">
        <v>290</v>
      </c>
      <c r="E589">
        <v>8774.3600734499996</v>
      </c>
      <c r="F589">
        <v>517.75</v>
      </c>
      <c r="G589">
        <v>121.913379278232</v>
      </c>
      <c r="H589">
        <v>30.093048748305801</v>
      </c>
      <c r="I589">
        <v>75.195041607012996</v>
      </c>
      <c r="J589">
        <v>1.2940022163651801</v>
      </c>
      <c r="K589">
        <v>437.85006939699002</v>
      </c>
      <c r="L589">
        <v>313.83608997720398</v>
      </c>
      <c r="M589">
        <v>53.792452421492797</v>
      </c>
      <c r="N589">
        <v>0.240958121340378</v>
      </c>
      <c r="O589">
        <v>12.7957508450024</v>
      </c>
      <c r="P589">
        <v>193.09368808378099</v>
      </c>
      <c r="Q589">
        <v>8.7470412461786995E-2</v>
      </c>
    </row>
    <row r="590" spans="1:17" x14ac:dyDescent="0.3">
      <c r="A590" t="s">
        <v>1306</v>
      </c>
      <c r="B590" t="s">
        <v>1307</v>
      </c>
      <c r="C590" t="s">
        <v>10615</v>
      </c>
      <c r="D590" t="s">
        <v>281</v>
      </c>
      <c r="E590">
        <v>8732.4106400700002</v>
      </c>
      <c r="F590">
        <v>1318.15</v>
      </c>
      <c r="G590">
        <v>-3.5160214136658099</v>
      </c>
      <c r="H590">
        <v>2.64508944414967</v>
      </c>
      <c r="I590">
        <v>-25.341493384472901</v>
      </c>
      <c r="J590">
        <v>-1.61245126625323</v>
      </c>
      <c r="K590">
        <v>1300.60254833214</v>
      </c>
      <c r="L590">
        <v>1206.0576723434301</v>
      </c>
      <c r="M590">
        <v>50.1065626776983</v>
      </c>
      <c r="N590">
        <v>0.589874413339185</v>
      </c>
      <c r="O590">
        <v>25.475097674771401</v>
      </c>
      <c r="P590">
        <v>34.931927525847001</v>
      </c>
    </row>
    <row r="591" spans="1:17" x14ac:dyDescent="0.3">
      <c r="A591" t="s">
        <v>1308</v>
      </c>
      <c r="B591" t="s">
        <v>1309</v>
      </c>
      <c r="C591" t="s">
        <v>10614</v>
      </c>
      <c r="D591" t="s">
        <v>46</v>
      </c>
      <c r="E591">
        <v>8721.7803120000008</v>
      </c>
      <c r="F591">
        <v>1306.55</v>
      </c>
      <c r="G591">
        <v>51.929669379188098</v>
      </c>
      <c r="H591">
        <v>-6.34837998574372</v>
      </c>
      <c r="I591">
        <v>-2.3532497390278699</v>
      </c>
      <c r="J591">
        <v>1.0968653038263101</v>
      </c>
      <c r="K591">
        <v>1312.55813844569</v>
      </c>
      <c r="L591">
        <v>1099.62473493114</v>
      </c>
      <c r="M591">
        <v>41.184824323534698</v>
      </c>
      <c r="N591">
        <v>0.44535937647420498</v>
      </c>
      <c r="O591">
        <v>18.055183498526599</v>
      </c>
      <c r="P591">
        <v>101.007692307692</v>
      </c>
      <c r="Q591">
        <v>0.140451351297534</v>
      </c>
    </row>
    <row r="592" spans="1:17" hidden="1" x14ac:dyDescent="0.3">
      <c r="A592" t="s">
        <v>1310</v>
      </c>
      <c r="B592" t="s">
        <v>1311</v>
      </c>
      <c r="C592" t="s">
        <v>10625</v>
      </c>
      <c r="D592" t="s">
        <v>263</v>
      </c>
      <c r="E592">
        <v>8707.3013272699991</v>
      </c>
      <c r="F592">
        <v>3805.5</v>
      </c>
      <c r="G592">
        <v>64.843261550088798</v>
      </c>
      <c r="H592">
        <v>38.209933539313703</v>
      </c>
      <c r="I592">
        <v>71.619018122127002</v>
      </c>
      <c r="J592">
        <v>0.400082788782952</v>
      </c>
      <c r="K592">
        <v>3148.7037618672098</v>
      </c>
      <c r="L592">
        <v>2521.60508296849</v>
      </c>
      <c r="M592">
        <v>71.9589587568843</v>
      </c>
      <c r="N592">
        <v>1.9760044858301</v>
      </c>
      <c r="O592">
        <v>3.3504138746551102</v>
      </c>
      <c r="P592">
        <v>148.31973898858001</v>
      </c>
      <c r="Q592">
        <v>0.153629382421889</v>
      </c>
    </row>
    <row r="593" spans="1:17" x14ac:dyDescent="0.3">
      <c r="A593" t="s">
        <v>1312</v>
      </c>
      <c r="B593" t="s">
        <v>1313</v>
      </c>
      <c r="C593" t="s">
        <v>10621</v>
      </c>
      <c r="D593" t="s">
        <v>471</v>
      </c>
      <c r="E593">
        <v>8699.6650916550007</v>
      </c>
      <c r="F593">
        <v>284.25</v>
      </c>
      <c r="G593">
        <v>-35.315904463781202</v>
      </c>
      <c r="H593">
        <v>-2.1891179896943198</v>
      </c>
      <c r="I593">
        <v>2.8417711306972802</v>
      </c>
      <c r="J593">
        <v>-1.69010262170374</v>
      </c>
      <c r="K593">
        <v>288.97928057184799</v>
      </c>
      <c r="L593">
        <v>281.49797709465798</v>
      </c>
      <c r="M593">
        <v>40.065515856155201</v>
      </c>
      <c r="N593">
        <v>0.29800673959732499</v>
      </c>
      <c r="O593">
        <v>12.7176781002638</v>
      </c>
      <c r="P593">
        <v>33.450704225352098</v>
      </c>
      <c r="Q593">
        <v>-7.5416585774897002E-2</v>
      </c>
    </row>
    <row r="594" spans="1:17" x14ac:dyDescent="0.3">
      <c r="A594" t="s">
        <v>1314</v>
      </c>
      <c r="B594" t="s">
        <v>1315</v>
      </c>
      <c r="C594" t="s">
        <v>10619</v>
      </c>
      <c r="D594" t="s">
        <v>75</v>
      </c>
      <c r="E594">
        <v>8698.7251753349992</v>
      </c>
      <c r="F594">
        <v>787.6</v>
      </c>
      <c r="G594">
        <v>-29.4052103566158</v>
      </c>
      <c r="H594">
        <v>2.7763419138546301</v>
      </c>
      <c r="I594">
        <v>-4.4422985126502601</v>
      </c>
      <c r="J594">
        <v>4.2898218122576397</v>
      </c>
      <c r="K594">
        <v>764.15245368378703</v>
      </c>
      <c r="L594">
        <v>740.14981694334699</v>
      </c>
      <c r="M594">
        <v>59.7815132224463</v>
      </c>
      <c r="N594">
        <v>0.64373774439902398</v>
      </c>
      <c r="O594">
        <v>16.810563737938001</v>
      </c>
      <c r="P594">
        <v>27.857142857142801</v>
      </c>
      <c r="Q594">
        <v>0.13939201002596299</v>
      </c>
    </row>
    <row r="595" spans="1:17" hidden="1" x14ac:dyDescent="0.3">
      <c r="A595" t="s">
        <v>1316</v>
      </c>
      <c r="B595" t="s">
        <v>1317</v>
      </c>
      <c r="C595" t="s">
        <v>10625</v>
      </c>
      <c r="D595" t="s">
        <v>51</v>
      </c>
      <c r="E595">
        <v>8696.3332328899996</v>
      </c>
      <c r="F595">
        <v>5203.95</v>
      </c>
      <c r="G595">
        <v>-30.273682592143199</v>
      </c>
      <c r="H595">
        <v>0.83867045373457305</v>
      </c>
      <c r="I595">
        <v>-9.1484999622777998</v>
      </c>
      <c r="J595">
        <v>4.7845866748750296</v>
      </c>
      <c r="K595">
        <v>5147.1648336097696</v>
      </c>
      <c r="L595">
        <v>5025.6530737541198</v>
      </c>
      <c r="M595">
        <v>49.264706482829197</v>
      </c>
      <c r="N595">
        <v>1.2439806896005099</v>
      </c>
      <c r="O595">
        <v>8.4339780359150307</v>
      </c>
      <c r="P595">
        <v>12.2375473142746</v>
      </c>
      <c r="Q595">
        <v>-7.1193207052717006E-2</v>
      </c>
    </row>
    <row r="596" spans="1:17" hidden="1" x14ac:dyDescent="0.3">
      <c r="A596" t="s">
        <v>1318</v>
      </c>
      <c r="B596" t="s">
        <v>1319</v>
      </c>
      <c r="C596" t="s">
        <v>10625</v>
      </c>
      <c r="D596" t="s">
        <v>127</v>
      </c>
      <c r="E596">
        <v>8694.5588530749992</v>
      </c>
      <c r="F596">
        <v>366.6</v>
      </c>
      <c r="G596">
        <v>281.03081983488801</v>
      </c>
      <c r="H596">
        <v>14.0911030659445</v>
      </c>
      <c r="I596">
        <v>54.242958485795803</v>
      </c>
      <c r="J596">
        <v>3.3001849570199902</v>
      </c>
      <c r="K596">
        <v>327.29815460259601</v>
      </c>
      <c r="L596">
        <v>247.238826037987</v>
      </c>
      <c r="M596">
        <v>61.490045337371001</v>
      </c>
      <c r="N596">
        <v>0.92424356744464597</v>
      </c>
      <c r="O596">
        <v>4.9099836333878804</v>
      </c>
      <c r="P596">
        <v>365.52380952380901</v>
      </c>
      <c r="Q596">
        <v>0.15414153582489701</v>
      </c>
    </row>
    <row r="597" spans="1:17" hidden="1" x14ac:dyDescent="0.3">
      <c r="A597" t="s">
        <v>1320</v>
      </c>
      <c r="B597" t="s">
        <v>1321</v>
      </c>
      <c r="C597" t="s">
        <v>10625</v>
      </c>
      <c r="D597" t="s">
        <v>263</v>
      </c>
      <c r="E597">
        <v>8680.5161205999993</v>
      </c>
      <c r="F597">
        <v>1312.5</v>
      </c>
      <c r="G597">
        <v>74.289314452789199</v>
      </c>
      <c r="H597">
        <v>-1.4056918058503101</v>
      </c>
      <c r="I597">
        <v>75.080679455488294</v>
      </c>
      <c r="J597">
        <v>3.8296853315996202</v>
      </c>
      <c r="K597">
        <v>1281.40612501735</v>
      </c>
      <c r="L597">
        <v>997.63062531158096</v>
      </c>
      <c r="M597">
        <v>59.659647932206397</v>
      </c>
      <c r="N597">
        <v>0.46779720534673902</v>
      </c>
      <c r="O597">
        <v>10.8380952380952</v>
      </c>
      <c r="P597">
        <v>142.58386470751299</v>
      </c>
    </row>
    <row r="598" spans="1:17" x14ac:dyDescent="0.3">
      <c r="A598" t="s">
        <v>1322</v>
      </c>
      <c r="B598" t="s">
        <v>1323</v>
      </c>
      <c r="C598" t="s">
        <v>10629</v>
      </c>
      <c r="D598" t="s">
        <v>1324</v>
      </c>
      <c r="E598">
        <v>8665.9820727499991</v>
      </c>
      <c r="F598">
        <v>720.55</v>
      </c>
      <c r="G598">
        <v>27.1922491138012</v>
      </c>
      <c r="H598">
        <v>9.2788740600627104</v>
      </c>
      <c r="I598">
        <v>30.130384845982</v>
      </c>
      <c r="J598">
        <v>5.9780275948531196</v>
      </c>
      <c r="K598">
        <v>644.13315399357703</v>
      </c>
      <c r="L598">
        <v>561.21597643676205</v>
      </c>
      <c r="M598">
        <v>63.156138295568901</v>
      </c>
      <c r="N598">
        <v>0.76231758194968602</v>
      </c>
      <c r="O598">
        <v>6.6407605301505903</v>
      </c>
      <c r="P598">
        <v>77.061064012777905</v>
      </c>
      <c r="Q598">
        <v>0.15124911042968001</v>
      </c>
    </row>
    <row r="599" spans="1:17" x14ac:dyDescent="0.3">
      <c r="A599" t="s">
        <v>1325</v>
      </c>
      <c r="B599" t="s">
        <v>1326</v>
      </c>
      <c r="C599" t="s">
        <v>10622</v>
      </c>
      <c r="D599" t="s">
        <v>444</v>
      </c>
      <c r="E599">
        <v>8657.0216754600006</v>
      </c>
      <c r="F599">
        <v>655.65</v>
      </c>
      <c r="G599">
        <v>3.2556948175246099</v>
      </c>
      <c r="H599">
        <v>-6.4515335262089496E-2</v>
      </c>
      <c r="I599">
        <v>-43.4053496144926</v>
      </c>
      <c r="J599">
        <v>10.085413726932501</v>
      </c>
      <c r="K599">
        <v>652.41886178934203</v>
      </c>
      <c r="L599">
        <v>727.39311196914105</v>
      </c>
      <c r="M599">
        <v>65.243268229664693</v>
      </c>
      <c r="N599">
        <v>1.17569852120084</v>
      </c>
      <c r="O599">
        <v>67.314878364981297</v>
      </c>
      <c r="P599">
        <v>36.041083099906601</v>
      </c>
      <c r="Q599">
        <v>0.15180338676972599</v>
      </c>
    </row>
    <row r="600" spans="1:17" x14ac:dyDescent="0.3">
      <c r="A600" t="s">
        <v>1327</v>
      </c>
      <c r="B600" t="s">
        <v>1328</v>
      </c>
      <c r="C600" t="s">
        <v>10615</v>
      </c>
      <c r="D600" t="s">
        <v>51</v>
      </c>
      <c r="E600">
        <v>8645.2154604000007</v>
      </c>
      <c r="F600">
        <v>536.6</v>
      </c>
      <c r="G600">
        <v>9.8367691984510799</v>
      </c>
      <c r="H600">
        <v>7.2276960828567098</v>
      </c>
      <c r="I600">
        <v>1.8260956606338199</v>
      </c>
      <c r="J600">
        <v>9.3722957951382302</v>
      </c>
      <c r="K600">
        <v>491.13667201832402</v>
      </c>
      <c r="L600">
        <v>445.140262413909</v>
      </c>
      <c r="M600">
        <v>70.198078158822796</v>
      </c>
      <c r="N600">
        <v>0.94196298992876903</v>
      </c>
      <c r="O600">
        <v>1.9754006708907901</v>
      </c>
      <c r="P600">
        <v>56.306437518205598</v>
      </c>
      <c r="Q600">
        <v>2.9261217990731E-2</v>
      </c>
    </row>
    <row r="601" spans="1:17" hidden="1" x14ac:dyDescent="0.3">
      <c r="A601" t="s">
        <v>1329</v>
      </c>
      <c r="B601" t="s">
        <v>1330</v>
      </c>
      <c r="C601" t="s">
        <v>10625</v>
      </c>
      <c r="D601" t="s">
        <v>733</v>
      </c>
      <c r="E601">
        <v>8642.3479203879997</v>
      </c>
      <c r="F601">
        <v>523.29</v>
      </c>
      <c r="G601">
        <v>-12.3493780540032</v>
      </c>
      <c r="H601">
        <v>-3.8160692520024502</v>
      </c>
      <c r="I601">
        <v>-1.9555857265618899</v>
      </c>
      <c r="J601">
        <v>0.49621949365975998</v>
      </c>
      <c r="K601">
        <v>521.09869765323594</v>
      </c>
      <c r="L601">
        <v>495.49853180780002</v>
      </c>
      <c r="M601">
        <v>73.886051750125603</v>
      </c>
      <c r="N601">
        <v>0.36687623560117699</v>
      </c>
      <c r="O601">
        <v>5.5628810028856002</v>
      </c>
      <c r="P601">
        <v>21.942068836949101</v>
      </c>
      <c r="Q601">
        <v>-1.0545973830429E-2</v>
      </c>
    </row>
    <row r="602" spans="1:17" x14ac:dyDescent="0.3">
      <c r="A602" t="s">
        <v>1331</v>
      </c>
      <c r="B602" t="s">
        <v>1332</v>
      </c>
      <c r="C602" t="s">
        <v>10619</v>
      </c>
      <c r="D602" t="s">
        <v>335</v>
      </c>
      <c r="E602">
        <v>8613.3705348940002</v>
      </c>
      <c r="F602">
        <v>222.09</v>
      </c>
      <c r="G602">
        <v>25.026814274931802</v>
      </c>
      <c r="H602">
        <v>2.7295765912098799</v>
      </c>
      <c r="I602">
        <v>-2.8577239107683199</v>
      </c>
      <c r="J602">
        <v>-6.8006413156157697</v>
      </c>
      <c r="K602">
        <v>222.97825095783901</v>
      </c>
      <c r="L602">
        <v>202.799467397261</v>
      </c>
      <c r="M602">
        <v>48.280672003217397</v>
      </c>
      <c r="N602">
        <v>4.3188372027011201</v>
      </c>
      <c r="O602">
        <v>17.970192264397301</v>
      </c>
      <c r="P602">
        <v>78.385542168674704</v>
      </c>
    </row>
    <row r="603" spans="1:17" x14ac:dyDescent="0.3">
      <c r="A603" t="s">
        <v>1333</v>
      </c>
      <c r="B603" t="s">
        <v>1334</v>
      </c>
      <c r="C603" t="s">
        <v>10620</v>
      </c>
      <c r="D603" t="s">
        <v>397</v>
      </c>
      <c r="E603">
        <v>8602.7464477399899</v>
      </c>
      <c r="F603">
        <v>195.41</v>
      </c>
      <c r="G603">
        <v>-30.445926866388</v>
      </c>
      <c r="H603">
        <v>2.2779599988205899</v>
      </c>
      <c r="I603">
        <v>-7.4777811422397296</v>
      </c>
      <c r="J603">
        <v>2.09615272366521</v>
      </c>
      <c r="K603">
        <v>186.402174288406</v>
      </c>
      <c r="L603">
        <v>190.81894890030199</v>
      </c>
      <c r="M603">
        <v>65.427213298549603</v>
      </c>
      <c r="N603">
        <v>0.66808078230464496</v>
      </c>
      <c r="O603">
        <v>32.030090578783003</v>
      </c>
      <c r="P603">
        <v>34.7655172413793</v>
      </c>
    </row>
    <row r="604" spans="1:17" x14ac:dyDescent="0.3">
      <c r="A604" t="s">
        <v>1335</v>
      </c>
      <c r="B604" t="s">
        <v>1336</v>
      </c>
      <c r="C604" t="s">
        <v>10610</v>
      </c>
      <c r="D604" t="s">
        <v>290</v>
      </c>
      <c r="E604">
        <v>8590.6032137999991</v>
      </c>
      <c r="F604">
        <v>741.75</v>
      </c>
      <c r="G604">
        <v>0.96605294667701003</v>
      </c>
      <c r="H604">
        <v>-9.3020910477959902</v>
      </c>
      <c r="I604">
        <v>-20.036450247988402</v>
      </c>
      <c r="J604">
        <v>-0.72203433696988095</v>
      </c>
      <c r="K604">
        <v>762.54849635373296</v>
      </c>
      <c r="L604">
        <v>712.39650353229501</v>
      </c>
      <c r="M604">
        <v>40.045296919937599</v>
      </c>
      <c r="N604">
        <v>1.23836734934281</v>
      </c>
      <c r="O604">
        <v>24.260195483653501</v>
      </c>
      <c r="P604">
        <v>40.469652495028797</v>
      </c>
      <c r="Q604">
        <v>8.2279395497056998E-2</v>
      </c>
    </row>
    <row r="605" spans="1:17" x14ac:dyDescent="0.3">
      <c r="A605" t="s">
        <v>1337</v>
      </c>
      <c r="B605" t="s">
        <v>1338</v>
      </c>
      <c r="C605" t="s">
        <v>10611</v>
      </c>
      <c r="D605" t="s">
        <v>527</v>
      </c>
      <c r="E605">
        <v>8561.3342599999996</v>
      </c>
      <c r="F605">
        <v>431.1</v>
      </c>
      <c r="G605">
        <v>104.76541432494599</v>
      </c>
      <c r="H605">
        <v>13.3304471387054</v>
      </c>
      <c r="I605">
        <v>37.650122572410503</v>
      </c>
      <c r="J605">
        <v>8.0435351509630593</v>
      </c>
      <c r="K605">
        <v>386.79542132501803</v>
      </c>
      <c r="L605">
        <v>315.28294991083902</v>
      </c>
      <c r="M605">
        <v>79.570361932840598</v>
      </c>
      <c r="N605">
        <v>1.2185406753243599</v>
      </c>
      <c r="O605">
        <v>4.6624913013221896</v>
      </c>
      <c r="P605">
        <v>138.80348982135399</v>
      </c>
      <c r="Q605">
        <v>0.33572269024609103</v>
      </c>
    </row>
    <row r="606" spans="1:17" x14ac:dyDescent="0.3">
      <c r="A606" t="s">
        <v>1339</v>
      </c>
      <c r="B606" t="s">
        <v>1340</v>
      </c>
      <c r="C606" t="s">
        <v>10621</v>
      </c>
      <c r="D606" t="s">
        <v>89</v>
      </c>
      <c r="E606">
        <v>8526.5411578399999</v>
      </c>
      <c r="F606">
        <v>1091.1500000000001</v>
      </c>
      <c r="G606">
        <v>133.12627664759</v>
      </c>
      <c r="H606">
        <v>14.219308194149599</v>
      </c>
      <c r="I606">
        <v>23.199395552644798</v>
      </c>
      <c r="J606">
        <v>-3.0010250955247502</v>
      </c>
      <c r="K606">
        <v>1013.36290176764</v>
      </c>
      <c r="L606">
        <v>842.02184693654203</v>
      </c>
      <c r="M606">
        <v>68.861960967854301</v>
      </c>
      <c r="N606">
        <v>0.91621887346902897</v>
      </c>
      <c r="O606">
        <v>7.8678458507079601</v>
      </c>
      <c r="P606">
        <v>187.144736842105</v>
      </c>
    </row>
    <row r="607" spans="1:17" x14ac:dyDescent="0.3">
      <c r="A607" t="s">
        <v>1341</v>
      </c>
      <c r="B607" t="s">
        <v>1342</v>
      </c>
      <c r="C607" t="s">
        <v>10627</v>
      </c>
      <c r="D607" t="s">
        <v>612</v>
      </c>
      <c r="E607">
        <v>8522.0843553600007</v>
      </c>
      <c r="F607">
        <v>48.63</v>
      </c>
      <c r="G607">
        <v>-24.3067026897156</v>
      </c>
      <c r="H607">
        <v>18.841042591827399</v>
      </c>
      <c r="I607">
        <v>-38.014380697382798</v>
      </c>
      <c r="J607">
        <v>6.0076244039272702</v>
      </c>
      <c r="K607">
        <v>45.337612535572703</v>
      </c>
      <c r="L607">
        <v>46.363158001091001</v>
      </c>
      <c r="M607">
        <v>74.170612819543706</v>
      </c>
      <c r="N607">
        <v>1.51923125440328</v>
      </c>
      <c r="O607">
        <v>41.270820481184401</v>
      </c>
      <c r="P607">
        <v>25.8214747736093</v>
      </c>
      <c r="Q607">
        <v>3.2875764680184001E-2</v>
      </c>
    </row>
    <row r="608" spans="1:17" x14ac:dyDescent="0.3">
      <c r="A608" t="s">
        <v>1343</v>
      </c>
      <c r="B608" t="s">
        <v>1344</v>
      </c>
      <c r="C608" t="s">
        <v>10611</v>
      </c>
      <c r="D608" t="s">
        <v>24</v>
      </c>
      <c r="E608">
        <v>8467.0050328159996</v>
      </c>
      <c r="F608">
        <v>43.38</v>
      </c>
      <c r="G608">
        <v>-40.643769149456098</v>
      </c>
      <c r="H608">
        <v>-3.6169940171525301</v>
      </c>
      <c r="I608">
        <v>-31.4930413315778</v>
      </c>
      <c r="J608">
        <v>2.6441765458628299</v>
      </c>
      <c r="K608">
        <v>44.901433086696102</v>
      </c>
      <c r="L608">
        <v>48.150136434635598</v>
      </c>
      <c r="M608">
        <v>62.044617510565701</v>
      </c>
      <c r="N608">
        <v>0.89968977165429198</v>
      </c>
      <c r="O608">
        <v>45.228215767634801</v>
      </c>
      <c r="P608">
        <v>8.4499999999999993</v>
      </c>
      <c r="Q608">
        <v>7.8214397016584003E-2</v>
      </c>
    </row>
    <row r="609" spans="1:17" hidden="1" x14ac:dyDescent="0.3">
      <c r="A609" t="s">
        <v>1345</v>
      </c>
      <c r="B609" t="s">
        <v>1346</v>
      </c>
      <c r="C609" t="s">
        <v>10616</v>
      </c>
      <c r="D609" t="s">
        <v>198</v>
      </c>
      <c r="E609">
        <v>8377.5747869999996</v>
      </c>
      <c r="F609">
        <v>441.5</v>
      </c>
      <c r="G609">
        <v>14.7085955874504</v>
      </c>
      <c r="H609">
        <v>13.414627026897501</v>
      </c>
      <c r="I609">
        <v>30.782241098300901</v>
      </c>
      <c r="J609">
        <v>2.8778373792788599</v>
      </c>
      <c r="K609">
        <v>385.08895685157</v>
      </c>
      <c r="M609">
        <v>65.423746759914593</v>
      </c>
      <c r="N609">
        <v>0.72454231068834396</v>
      </c>
      <c r="O609">
        <v>0.97395243488109795</v>
      </c>
      <c r="P609">
        <v>83.8817159516868</v>
      </c>
    </row>
    <row r="610" spans="1:17" hidden="1" x14ac:dyDescent="0.3">
      <c r="A610" t="s">
        <v>1347</v>
      </c>
      <c r="B610" t="s">
        <v>1348</v>
      </c>
      <c r="C610" t="s">
        <v>10625</v>
      </c>
      <c r="D610" t="s">
        <v>733</v>
      </c>
      <c r="E610">
        <v>8375.5088797930002</v>
      </c>
      <c r="F610">
        <v>261.68</v>
      </c>
      <c r="G610">
        <v>1.6556519703400701</v>
      </c>
      <c r="H610">
        <v>-0.32331521610969699</v>
      </c>
      <c r="I610">
        <v>1.18221052935027</v>
      </c>
      <c r="J610">
        <v>0.59799130676340495</v>
      </c>
      <c r="K610">
        <v>254.481187846566</v>
      </c>
      <c r="L610">
        <v>236.057369086542</v>
      </c>
      <c r="M610">
        <v>59.785019392106697</v>
      </c>
      <c r="N610">
        <v>0.35556097329609898</v>
      </c>
      <c r="O610">
        <v>1.1999388566187701</v>
      </c>
      <c r="P610">
        <v>32.899949212798298</v>
      </c>
      <c r="Q610">
        <v>1.1816369177710001E-3</v>
      </c>
    </row>
    <row r="611" spans="1:17" x14ac:dyDescent="0.3">
      <c r="A611" t="s">
        <v>1349</v>
      </c>
      <c r="B611" t="s">
        <v>1350</v>
      </c>
      <c r="C611" t="s">
        <v>10622</v>
      </c>
      <c r="D611" t="s">
        <v>962</v>
      </c>
      <c r="E611">
        <v>8371.3013553599994</v>
      </c>
      <c r="F611">
        <v>881.6</v>
      </c>
      <c r="G611">
        <v>111.802775972804</v>
      </c>
      <c r="H611">
        <v>-3.8131299595942898</v>
      </c>
      <c r="I611">
        <v>26.8424998456438</v>
      </c>
      <c r="J611">
        <v>3.8214435550559198</v>
      </c>
      <c r="K611">
        <v>868.25497678218801</v>
      </c>
      <c r="L611">
        <v>717.31409005358796</v>
      </c>
      <c r="M611">
        <v>58.510984366977802</v>
      </c>
      <c r="N611">
        <v>0.467684659599157</v>
      </c>
      <c r="O611">
        <v>20.122504537205</v>
      </c>
      <c r="P611">
        <v>143.53591160220901</v>
      </c>
      <c r="Q611">
        <v>0.177717363486775</v>
      </c>
    </row>
    <row r="612" spans="1:17" hidden="1" x14ac:dyDescent="0.3">
      <c r="A612" t="s">
        <v>1351</v>
      </c>
      <c r="B612" t="s">
        <v>1352</v>
      </c>
      <c r="C612" t="s">
        <v>10625</v>
      </c>
      <c r="D612" t="s">
        <v>1353</v>
      </c>
      <c r="E612">
        <v>8369.7008711939998</v>
      </c>
      <c r="F612">
        <v>1230.3900000000001</v>
      </c>
      <c r="K612">
        <v>1221.0284065276701</v>
      </c>
      <c r="L612">
        <v>1201.49851616978</v>
      </c>
      <c r="M612">
        <v>68.273684852772604</v>
      </c>
      <c r="N612">
        <v>1</v>
      </c>
      <c r="Q612">
        <v>-6.1080809493942997E-2</v>
      </c>
    </row>
    <row r="613" spans="1:17" x14ac:dyDescent="0.3">
      <c r="A613" t="s">
        <v>1354</v>
      </c>
      <c r="B613" t="s">
        <v>1355</v>
      </c>
      <c r="C613" t="s">
        <v>10624</v>
      </c>
      <c r="D613" t="s">
        <v>303</v>
      </c>
      <c r="E613">
        <v>8341.8174708699898</v>
      </c>
      <c r="F613">
        <v>1943.75</v>
      </c>
      <c r="G613">
        <v>91.115065235402398</v>
      </c>
      <c r="H613">
        <v>34.9928407031516</v>
      </c>
      <c r="I613">
        <v>46.850199451666903</v>
      </c>
      <c r="J613">
        <v>6.4997031603847901</v>
      </c>
      <c r="K613">
        <v>1650.6887430776001</v>
      </c>
      <c r="L613">
        <v>1324.6767493321399</v>
      </c>
      <c r="M613">
        <v>71.358520937836204</v>
      </c>
      <c r="N613">
        <v>1.1302531973149901</v>
      </c>
      <c r="O613">
        <v>4.2315112540192796</v>
      </c>
      <c r="P613">
        <v>122.88155028093099</v>
      </c>
      <c r="Q613">
        <v>0.11896642417433299</v>
      </c>
    </row>
    <row r="614" spans="1:17" x14ac:dyDescent="0.3">
      <c r="A614" t="s">
        <v>1356</v>
      </c>
      <c r="B614" t="s">
        <v>1357</v>
      </c>
      <c r="C614" t="s">
        <v>10629</v>
      </c>
      <c r="D614" t="s">
        <v>1358</v>
      </c>
      <c r="E614">
        <v>8325.4325963600004</v>
      </c>
      <c r="F614">
        <v>1346.05</v>
      </c>
      <c r="G614">
        <v>149.61398113301101</v>
      </c>
      <c r="H614">
        <v>5.4381567116483804</v>
      </c>
      <c r="I614">
        <v>68.635234873163199</v>
      </c>
      <c r="J614">
        <v>0.20998587711644201</v>
      </c>
      <c r="K614">
        <v>1247.1934246988201</v>
      </c>
      <c r="L614">
        <v>938.00954414777902</v>
      </c>
      <c r="M614">
        <v>54.029388679793598</v>
      </c>
      <c r="N614">
        <v>0.70314743676632196</v>
      </c>
      <c r="O614">
        <v>5.4938523828981198</v>
      </c>
      <c r="P614">
        <v>209.117005396716</v>
      </c>
      <c r="Q614">
        <v>0.16074919213421399</v>
      </c>
    </row>
    <row r="615" spans="1:17" x14ac:dyDescent="0.3">
      <c r="A615" t="s">
        <v>1359</v>
      </c>
      <c r="B615" t="s">
        <v>1360</v>
      </c>
      <c r="C615" t="s">
        <v>10611</v>
      </c>
      <c r="D615" t="s">
        <v>24</v>
      </c>
      <c r="E615">
        <v>8323.8917895630002</v>
      </c>
      <c r="F615">
        <v>223.23</v>
      </c>
      <c r="G615">
        <v>-30.205762266988199</v>
      </c>
      <c r="H615">
        <v>-3.1442020363143599</v>
      </c>
      <c r="I615">
        <v>-19.0678174530732</v>
      </c>
      <c r="J615">
        <v>-0.44093982050352798</v>
      </c>
      <c r="K615">
        <v>223.275367545644</v>
      </c>
      <c r="L615">
        <v>221.92428015855501</v>
      </c>
      <c r="M615">
        <v>48.962748319147998</v>
      </c>
      <c r="N615">
        <v>0.91110905529988795</v>
      </c>
      <c r="O615">
        <v>28.365363078439199</v>
      </c>
      <c r="P615">
        <v>16.265624999999901</v>
      </c>
      <c r="Q615">
        <v>0.12892849271100601</v>
      </c>
    </row>
    <row r="616" spans="1:17" hidden="1" x14ac:dyDescent="0.3">
      <c r="A616" t="s">
        <v>1361</v>
      </c>
      <c r="B616" t="s">
        <v>1362</v>
      </c>
      <c r="C616" t="s">
        <v>10625</v>
      </c>
      <c r="D616" t="s">
        <v>63</v>
      </c>
      <c r="E616">
        <v>8309.9707552500004</v>
      </c>
      <c r="F616">
        <v>122.06</v>
      </c>
      <c r="G616">
        <v>355.74110825503402</v>
      </c>
      <c r="H616">
        <v>15.734574215915099</v>
      </c>
      <c r="I616">
        <v>127.112909887757</v>
      </c>
      <c r="J616">
        <v>11.1155160650053</v>
      </c>
      <c r="K616">
        <v>95.572398301295905</v>
      </c>
      <c r="L616">
        <v>68.328741718583601</v>
      </c>
      <c r="M616">
        <v>69.2418922178949</v>
      </c>
      <c r="N616">
        <v>1.3805487695388701</v>
      </c>
      <c r="O616">
        <v>0.27855153203342198</v>
      </c>
      <c r="P616">
        <v>413.936842105263</v>
      </c>
      <c r="Q616">
        <v>0.10553747427847</v>
      </c>
    </row>
    <row r="617" spans="1:17" x14ac:dyDescent="0.3">
      <c r="A617" t="s">
        <v>1363</v>
      </c>
      <c r="B617" t="s">
        <v>1364</v>
      </c>
      <c r="C617" t="s">
        <v>10619</v>
      </c>
      <c r="D617" t="s">
        <v>308</v>
      </c>
      <c r="E617">
        <v>8265.8611820999995</v>
      </c>
      <c r="F617">
        <v>407.2</v>
      </c>
      <c r="G617">
        <v>-19.4964168788044</v>
      </c>
      <c r="H617">
        <v>-9.1239636330330196</v>
      </c>
      <c r="I617">
        <v>-12.277283672411199</v>
      </c>
      <c r="J617">
        <v>-1.05145799133741</v>
      </c>
      <c r="K617">
        <v>429.82745238498399</v>
      </c>
      <c r="L617">
        <v>409.05401603304699</v>
      </c>
      <c r="M617">
        <v>41.007710190476402</v>
      </c>
      <c r="N617">
        <v>0.85695877673828702</v>
      </c>
      <c r="O617">
        <v>24.017681728880099</v>
      </c>
      <c r="P617">
        <v>17.095614665708101</v>
      </c>
      <c r="Q617">
        <v>6.9184565896042993E-2</v>
      </c>
    </row>
    <row r="618" spans="1:17" x14ac:dyDescent="0.3">
      <c r="A618" t="s">
        <v>1365</v>
      </c>
      <c r="B618" t="s">
        <v>1366</v>
      </c>
      <c r="C618" t="s">
        <v>10615</v>
      </c>
      <c r="D618" t="s">
        <v>51</v>
      </c>
      <c r="E618">
        <v>8250.8829401250005</v>
      </c>
      <c r="F618">
        <v>472.85</v>
      </c>
      <c r="G618">
        <v>-13.284087297902399</v>
      </c>
      <c r="H618">
        <v>12.0629209863651</v>
      </c>
      <c r="I618">
        <v>20.310500336784301</v>
      </c>
      <c r="J618">
        <v>1.71235537783367</v>
      </c>
      <c r="K618">
        <v>444.376735693988</v>
      </c>
      <c r="L618">
        <v>388.27374240450303</v>
      </c>
      <c r="M618">
        <v>53.613243723157098</v>
      </c>
      <c r="N618">
        <v>0.60816341052908396</v>
      </c>
      <c r="O618">
        <v>13.8838955271227</v>
      </c>
      <c r="P618">
        <v>47.996870109546101</v>
      </c>
    </row>
    <row r="619" spans="1:17" hidden="1" x14ac:dyDescent="0.3">
      <c r="A619" t="s">
        <v>1367</v>
      </c>
      <c r="B619" t="s">
        <v>1368</v>
      </c>
      <c r="C619" t="s">
        <v>10611</v>
      </c>
      <c r="D619" t="s">
        <v>545</v>
      </c>
      <c r="E619">
        <v>8242.0265356050004</v>
      </c>
      <c r="F619">
        <v>751.9</v>
      </c>
      <c r="G619">
        <v>10.374455342267501</v>
      </c>
      <c r="H619">
        <v>1.64513292259275</v>
      </c>
      <c r="I619">
        <v>7.3419441520784199</v>
      </c>
      <c r="J619">
        <v>3.2173363229369301</v>
      </c>
      <c r="K619">
        <v>712.65154042548204</v>
      </c>
      <c r="M619">
        <v>66.190834069459399</v>
      </c>
      <c r="N619">
        <v>0.98091353770877998</v>
      </c>
      <c r="O619">
        <v>5.4661524138848101</v>
      </c>
      <c r="P619">
        <v>44.832899932582102</v>
      </c>
    </row>
    <row r="620" spans="1:17" x14ac:dyDescent="0.3">
      <c r="A620" t="s">
        <v>1369</v>
      </c>
      <c r="B620" t="s">
        <v>1370</v>
      </c>
      <c r="C620" t="s">
        <v>10616</v>
      </c>
      <c r="D620" t="s">
        <v>198</v>
      </c>
      <c r="E620">
        <v>8219.0848960399999</v>
      </c>
      <c r="F620">
        <v>1529.25</v>
      </c>
      <c r="G620">
        <v>34.51237748122</v>
      </c>
      <c r="H620">
        <v>10.8270172341142</v>
      </c>
      <c r="I620">
        <v>37.304910829274398</v>
      </c>
      <c r="J620">
        <v>5.4554760605927202</v>
      </c>
      <c r="K620">
        <v>1354.78710388781</v>
      </c>
      <c r="L620">
        <v>1132.0782780360701</v>
      </c>
      <c r="M620">
        <v>79.924691873645898</v>
      </c>
      <c r="N620">
        <v>0.55866256604180398</v>
      </c>
      <c r="O620">
        <v>0.814124570868068</v>
      </c>
      <c r="P620">
        <v>86.380255941499101</v>
      </c>
      <c r="Q620">
        <v>7.1133570830267001E-2</v>
      </c>
    </row>
    <row r="621" spans="1:17" x14ac:dyDescent="0.3">
      <c r="A621" t="s">
        <v>1371</v>
      </c>
      <c r="B621" t="s">
        <v>1372</v>
      </c>
      <c r="C621" t="s">
        <v>10614</v>
      </c>
      <c r="D621" t="s">
        <v>46</v>
      </c>
      <c r="E621">
        <v>8209.577391408</v>
      </c>
      <c r="F621">
        <v>48.29</v>
      </c>
      <c r="G621">
        <v>63.604409484386501</v>
      </c>
      <c r="H621">
        <v>1.9135470947839299</v>
      </c>
      <c r="I621">
        <v>1.6846317484251201</v>
      </c>
      <c r="J621">
        <v>3.7446636191698999</v>
      </c>
      <c r="K621">
        <v>47.778993818924803</v>
      </c>
      <c r="L621">
        <v>39.184019464021397</v>
      </c>
      <c r="M621">
        <v>50.396545529585303</v>
      </c>
      <c r="N621">
        <v>0.49808873499025602</v>
      </c>
      <c r="O621">
        <v>19.072271691861602</v>
      </c>
      <c r="P621">
        <v>115.433878370694</v>
      </c>
      <c r="Q621">
        <v>0.14061256083172999</v>
      </c>
    </row>
    <row r="622" spans="1:17" x14ac:dyDescent="0.3">
      <c r="A622" t="s">
        <v>1373</v>
      </c>
      <c r="B622" t="s">
        <v>1374</v>
      </c>
      <c r="C622" t="s">
        <v>10624</v>
      </c>
      <c r="D622" t="s">
        <v>378</v>
      </c>
      <c r="E622">
        <v>8181.7649412399996</v>
      </c>
      <c r="F622">
        <v>1796.45</v>
      </c>
      <c r="G622">
        <v>100.07984311736401</v>
      </c>
      <c r="H622">
        <v>4.5937177010879697</v>
      </c>
      <c r="I622">
        <v>41.974620741194997</v>
      </c>
      <c r="J622">
        <v>-1.4213126275210799</v>
      </c>
      <c r="K622">
        <v>1683.8580179967701</v>
      </c>
      <c r="L622">
        <v>1335.12186966284</v>
      </c>
      <c r="M622">
        <v>53.5100919672565</v>
      </c>
      <c r="N622">
        <v>0.55173146556173702</v>
      </c>
      <c r="O622">
        <v>7.20031172590385</v>
      </c>
      <c r="P622">
        <v>134.95291655767701</v>
      </c>
      <c r="Q622">
        <v>7.3810818772272996E-2</v>
      </c>
    </row>
    <row r="623" spans="1:17" x14ac:dyDescent="0.3">
      <c r="A623" t="s">
        <v>1375</v>
      </c>
      <c r="B623" t="s">
        <v>1376</v>
      </c>
      <c r="C623" t="s">
        <v>10618</v>
      </c>
      <c r="D623" t="s">
        <v>1377</v>
      </c>
      <c r="E623">
        <v>8158.7395350449997</v>
      </c>
      <c r="F623">
        <v>412.15</v>
      </c>
      <c r="G623">
        <v>61.698824908850099</v>
      </c>
      <c r="H623">
        <v>-19.378277730563902</v>
      </c>
      <c r="I623">
        <v>35.418087429788699</v>
      </c>
      <c r="J623">
        <v>-3.26090681154886</v>
      </c>
      <c r="K623">
        <v>459.68183067832501</v>
      </c>
      <c r="L623">
        <v>387.899584266413</v>
      </c>
      <c r="M623">
        <v>19.218425357062799</v>
      </c>
      <c r="N623">
        <v>0.51507791096293898</v>
      </c>
      <c r="O623">
        <v>42.666504913259701</v>
      </c>
      <c r="P623">
        <v>103.02955665024599</v>
      </c>
      <c r="Q623">
        <v>8.7132505568485993E-2</v>
      </c>
    </row>
    <row r="624" spans="1:17" x14ac:dyDescent="0.3">
      <c r="A624" t="s">
        <v>1378</v>
      </c>
      <c r="B624" t="s">
        <v>1379</v>
      </c>
      <c r="C624" t="s">
        <v>10621</v>
      </c>
      <c r="D624" t="s">
        <v>198</v>
      </c>
      <c r="E624">
        <v>8131.3119812799996</v>
      </c>
      <c r="F624">
        <v>2081.6999999999998</v>
      </c>
      <c r="G624">
        <v>105.03134472334899</v>
      </c>
      <c r="H624">
        <v>22.470851404026199</v>
      </c>
      <c r="I624">
        <v>39.407943598788997</v>
      </c>
      <c r="J624">
        <v>-2.01603535058993</v>
      </c>
      <c r="K624">
        <v>1796.76854824932</v>
      </c>
      <c r="L624">
        <v>1441.4510353789699</v>
      </c>
      <c r="M624">
        <v>53.905363896813199</v>
      </c>
      <c r="N624">
        <v>0.41137767416947202</v>
      </c>
      <c r="O624">
        <v>4.33780083585531</v>
      </c>
      <c r="P624">
        <v>144.90588235294101</v>
      </c>
      <c r="Q624">
        <v>7.3890627578105994E-2</v>
      </c>
    </row>
    <row r="625" spans="1:17" x14ac:dyDescent="0.3">
      <c r="A625" t="s">
        <v>1380</v>
      </c>
      <c r="B625" t="s">
        <v>1381</v>
      </c>
      <c r="C625" t="s">
        <v>10609</v>
      </c>
      <c r="D625" t="s">
        <v>136</v>
      </c>
      <c r="E625">
        <v>8128.4826647699902</v>
      </c>
      <c r="F625">
        <v>506.15</v>
      </c>
      <c r="G625">
        <v>102.83116401784901</v>
      </c>
      <c r="H625">
        <v>-7.0293943912437804</v>
      </c>
      <c r="I625">
        <v>5.5888456984390196</v>
      </c>
      <c r="J625">
        <v>-3.7586327616766502</v>
      </c>
      <c r="K625">
        <v>536.35589383650995</v>
      </c>
      <c r="L625">
        <v>458.98040004857103</v>
      </c>
      <c r="M625">
        <v>34.389038379366397</v>
      </c>
      <c r="N625">
        <v>0.76590154510653896</v>
      </c>
      <c r="O625">
        <v>25.417366393361601</v>
      </c>
      <c r="P625">
        <v>146.07219543815501</v>
      </c>
    </row>
    <row r="626" spans="1:17" x14ac:dyDescent="0.3">
      <c r="A626" t="s">
        <v>1382</v>
      </c>
      <c r="B626" t="s">
        <v>1383</v>
      </c>
      <c r="C626" t="s">
        <v>6589</v>
      </c>
      <c r="D626" t="s">
        <v>80</v>
      </c>
      <c r="E626">
        <v>8124.1752011999997</v>
      </c>
      <c r="F626">
        <v>167.74</v>
      </c>
      <c r="G626">
        <v>1.4155832054152799</v>
      </c>
      <c r="H626">
        <v>-0.86999976648317301</v>
      </c>
      <c r="I626">
        <v>-13.3419698222765</v>
      </c>
      <c r="J626">
        <v>1.3401145731111099</v>
      </c>
      <c r="K626">
        <v>162.09928410567699</v>
      </c>
      <c r="L626">
        <v>160.01132043984299</v>
      </c>
      <c r="M626">
        <v>55.3465649854516</v>
      </c>
      <c r="N626">
        <v>1.0277800444080001</v>
      </c>
      <c r="O626">
        <v>18.6359842613568</v>
      </c>
      <c r="P626">
        <v>39.783333333333303</v>
      </c>
      <c r="Q626">
        <v>6.0207111500500002E-4</v>
      </c>
    </row>
    <row r="627" spans="1:17" x14ac:dyDescent="0.3">
      <c r="A627" t="s">
        <v>1384</v>
      </c>
      <c r="B627" t="s">
        <v>1385</v>
      </c>
      <c r="C627" t="s">
        <v>622</v>
      </c>
      <c r="D627" t="s">
        <v>622</v>
      </c>
      <c r="E627">
        <v>8101.4127777000003</v>
      </c>
      <c r="F627">
        <v>415.8</v>
      </c>
      <c r="G627">
        <v>41.393919439791901</v>
      </c>
      <c r="H627">
        <v>5.9565129185591301</v>
      </c>
      <c r="I627">
        <v>16.620893857587198</v>
      </c>
      <c r="J627">
        <v>10.6132046766683</v>
      </c>
      <c r="K627">
        <v>386.730506405065</v>
      </c>
      <c r="L627">
        <v>339.29764545456499</v>
      </c>
      <c r="M627">
        <v>68.368953690730393</v>
      </c>
      <c r="N627">
        <v>0.91357042603930605</v>
      </c>
      <c r="O627">
        <v>8.3814333814333697</v>
      </c>
      <c r="P627">
        <v>93.215613382899605</v>
      </c>
      <c r="Q627">
        <v>5.6121036645718998E-2</v>
      </c>
    </row>
    <row r="628" spans="1:17" x14ac:dyDescent="0.3">
      <c r="A628" t="s">
        <v>1386</v>
      </c>
      <c r="B628" t="s">
        <v>1387</v>
      </c>
      <c r="C628" t="s">
        <v>10622</v>
      </c>
      <c r="D628" t="s">
        <v>1388</v>
      </c>
      <c r="E628">
        <v>8026.9328485100004</v>
      </c>
      <c r="F628">
        <v>249.63</v>
      </c>
      <c r="G628">
        <v>-2.6623285833914401</v>
      </c>
      <c r="H628">
        <v>12.5275119723392</v>
      </c>
      <c r="I628">
        <v>18.534995609397299</v>
      </c>
      <c r="J628">
        <v>1.3555855319215999</v>
      </c>
      <c r="K628">
        <v>221.55396551602499</v>
      </c>
      <c r="L628">
        <v>202.324431853654</v>
      </c>
      <c r="M628">
        <v>74.653700899569799</v>
      </c>
      <c r="N628">
        <v>2.82451763630002</v>
      </c>
      <c r="O628">
        <v>5.3559267716219896</v>
      </c>
      <c r="P628">
        <v>47.1875</v>
      </c>
      <c r="Q628">
        <v>-2.2208526056685E-2</v>
      </c>
    </row>
    <row r="629" spans="1:17" x14ac:dyDescent="0.3">
      <c r="A629" t="s">
        <v>1389</v>
      </c>
      <c r="B629" t="s">
        <v>1390</v>
      </c>
      <c r="C629" t="s">
        <v>10611</v>
      </c>
      <c r="D629" t="s">
        <v>408</v>
      </c>
      <c r="E629">
        <v>8026.8200858419996</v>
      </c>
      <c r="F629">
        <v>275.68</v>
      </c>
      <c r="G629">
        <v>248.947189518898</v>
      </c>
      <c r="H629">
        <v>38.266791415626102</v>
      </c>
      <c r="I629">
        <v>61.959344408946897</v>
      </c>
      <c r="J629">
        <v>21.924193409811998</v>
      </c>
      <c r="K629">
        <v>207.78187336207799</v>
      </c>
      <c r="L629">
        <v>164.25955828124401</v>
      </c>
      <c r="M629">
        <v>87.098860164205604</v>
      </c>
      <c r="N629">
        <v>1.3999947276409399</v>
      </c>
      <c r="O629">
        <v>1.20429483459083</v>
      </c>
      <c r="P629">
        <v>293.82857142857102</v>
      </c>
      <c r="Q629">
        <v>0.10455471889263999</v>
      </c>
    </row>
    <row r="630" spans="1:17" x14ac:dyDescent="0.3">
      <c r="A630" t="s">
        <v>1391</v>
      </c>
      <c r="B630" t="s">
        <v>1392</v>
      </c>
      <c r="C630" t="s">
        <v>10628</v>
      </c>
      <c r="D630" t="s">
        <v>689</v>
      </c>
      <c r="E630">
        <v>7997.4846602399903</v>
      </c>
      <c r="F630">
        <v>475.2</v>
      </c>
      <c r="G630">
        <v>2.8308425202363998</v>
      </c>
      <c r="H630">
        <v>-17.274888990203799</v>
      </c>
      <c r="I630">
        <v>13.746420689211901</v>
      </c>
      <c r="J630">
        <v>-4.8905523280228698</v>
      </c>
      <c r="K630">
        <v>491.64583823765503</v>
      </c>
      <c r="L630">
        <v>431.21420652220701</v>
      </c>
      <c r="M630">
        <v>37.413642622314498</v>
      </c>
      <c r="N630">
        <v>0.29259303372650203</v>
      </c>
      <c r="O630">
        <v>34.417087542087501</v>
      </c>
      <c r="P630">
        <v>48.918834221247202</v>
      </c>
      <c r="Q630">
        <v>6.794588081446E-2</v>
      </c>
    </row>
    <row r="631" spans="1:17" x14ac:dyDescent="0.3">
      <c r="A631" t="s">
        <v>1393</v>
      </c>
      <c r="B631" t="s">
        <v>1394</v>
      </c>
      <c r="C631" t="s">
        <v>10622</v>
      </c>
      <c r="D631" t="s">
        <v>153</v>
      </c>
      <c r="E631">
        <v>7977.8738999999996</v>
      </c>
      <c r="F631">
        <v>416.55</v>
      </c>
      <c r="G631">
        <v>-25.594261400529401</v>
      </c>
      <c r="H631">
        <v>-15.7215871780837</v>
      </c>
      <c r="I631">
        <v>-18.6162306853685</v>
      </c>
      <c r="J631">
        <v>2.1123062969320001</v>
      </c>
      <c r="K631">
        <v>454.02775743943101</v>
      </c>
      <c r="L631">
        <v>425.02403307002999</v>
      </c>
      <c r="M631">
        <v>38.709982138719901</v>
      </c>
      <c r="N631">
        <v>0.38805319109999498</v>
      </c>
      <c r="O631">
        <v>31.436802304645202</v>
      </c>
      <c r="P631">
        <v>20.739130434782599</v>
      </c>
      <c r="Q631">
        <v>8.4498464426868994E-2</v>
      </c>
    </row>
    <row r="632" spans="1:17" x14ac:dyDescent="0.3">
      <c r="A632" t="s">
        <v>1395</v>
      </c>
      <c r="B632" t="s">
        <v>1396</v>
      </c>
      <c r="C632" t="s">
        <v>10611</v>
      </c>
      <c r="D632" t="s">
        <v>248</v>
      </c>
      <c r="E632">
        <v>7906.8188558399997</v>
      </c>
      <c r="F632">
        <v>7055.8</v>
      </c>
      <c r="G632">
        <v>30.7714186153021</v>
      </c>
      <c r="H632">
        <v>0.92378061603982697</v>
      </c>
      <c r="I632">
        <v>-6.0527341309665799</v>
      </c>
      <c r="J632">
        <v>6.8404518802422096</v>
      </c>
      <c r="K632">
        <v>6854.6991487059904</v>
      </c>
      <c r="L632">
        <v>6290.7291776662796</v>
      </c>
      <c r="M632">
        <v>72.928592352383106</v>
      </c>
      <c r="N632">
        <v>0.54394228918951504</v>
      </c>
      <c r="O632">
        <v>10.9016695484565</v>
      </c>
      <c r="P632">
        <v>62.165019535738899</v>
      </c>
      <c r="Q632">
        <v>2.0103658260569E-2</v>
      </c>
    </row>
    <row r="633" spans="1:17" hidden="1" x14ac:dyDescent="0.3">
      <c r="A633" t="s">
        <v>1397</v>
      </c>
      <c r="B633" t="s">
        <v>1398</v>
      </c>
      <c r="C633" t="s">
        <v>10625</v>
      </c>
      <c r="D633" t="s">
        <v>1399</v>
      </c>
      <c r="E633">
        <v>7881.2718336199996</v>
      </c>
      <c r="F633">
        <v>2078</v>
      </c>
      <c r="G633">
        <v>107.66925599619501</v>
      </c>
      <c r="H633">
        <v>26.564084803873701</v>
      </c>
      <c r="I633">
        <v>64.851007274090193</v>
      </c>
      <c r="J633">
        <v>3.3580727647392399</v>
      </c>
      <c r="K633">
        <v>1647.9364889194201</v>
      </c>
      <c r="M633">
        <v>60.626531893363598</v>
      </c>
      <c r="N633">
        <v>0.89624086408455494</v>
      </c>
      <c r="O633">
        <v>0.81809432146293604</v>
      </c>
      <c r="P633">
        <v>168.129032258064</v>
      </c>
    </row>
    <row r="634" spans="1:17" x14ac:dyDescent="0.3">
      <c r="A634" t="s">
        <v>1400</v>
      </c>
      <c r="B634" t="s">
        <v>1401</v>
      </c>
      <c r="C634" t="s">
        <v>10624</v>
      </c>
      <c r="D634" t="s">
        <v>444</v>
      </c>
      <c r="E634">
        <v>7877.0189766800004</v>
      </c>
      <c r="F634">
        <v>494</v>
      </c>
      <c r="G634">
        <v>-24.705265852989001</v>
      </c>
      <c r="H634">
        <v>-8.0486225657116393</v>
      </c>
      <c r="I634">
        <v>-6.3541516477297098</v>
      </c>
      <c r="J634">
        <v>-1.15912552822911</v>
      </c>
      <c r="K634">
        <v>519.48301484788999</v>
      </c>
      <c r="L634">
        <v>495.58814741570399</v>
      </c>
      <c r="M634">
        <v>37.943706910906997</v>
      </c>
      <c r="N634">
        <v>1.3030443939059699</v>
      </c>
      <c r="O634">
        <v>28.319838056680101</v>
      </c>
      <c r="P634">
        <v>22.641509433962199</v>
      </c>
      <c r="Q634">
        <v>-1.8746794041560998E-2</v>
      </c>
    </row>
    <row r="635" spans="1:17" x14ac:dyDescent="0.3">
      <c r="A635" t="s">
        <v>1402</v>
      </c>
      <c r="B635" t="s">
        <v>1403</v>
      </c>
      <c r="C635" t="s">
        <v>10614</v>
      </c>
      <c r="D635" t="s">
        <v>46</v>
      </c>
      <c r="E635">
        <v>7872.0688536500002</v>
      </c>
      <c r="F635">
        <v>601.25</v>
      </c>
      <c r="G635">
        <v>69.8873280026869</v>
      </c>
      <c r="H635">
        <v>16.026341591970599</v>
      </c>
      <c r="I635">
        <v>73.333363283830593</v>
      </c>
      <c r="J635">
        <v>-0.26560545078521702</v>
      </c>
      <c r="K635">
        <v>512.23422453335399</v>
      </c>
      <c r="L635">
        <v>397.76735206227897</v>
      </c>
      <c r="M635">
        <v>66.751274564719196</v>
      </c>
      <c r="N635">
        <v>1.0297260954943299</v>
      </c>
      <c r="O635">
        <v>1.45530145530146</v>
      </c>
      <c r="P635">
        <v>149.22279792746099</v>
      </c>
      <c r="Q635">
        <v>0.19804802829538601</v>
      </c>
    </row>
    <row r="636" spans="1:17" x14ac:dyDescent="0.3">
      <c r="A636" t="s">
        <v>1404</v>
      </c>
      <c r="B636" t="s">
        <v>1405</v>
      </c>
      <c r="C636" t="s">
        <v>10616</v>
      </c>
      <c r="D636" t="s">
        <v>198</v>
      </c>
      <c r="E636">
        <v>7841.6414971499999</v>
      </c>
      <c r="F636">
        <v>565.20000000000005</v>
      </c>
      <c r="G636">
        <v>17.6868456859204</v>
      </c>
      <c r="H636">
        <v>6.0266764903053502</v>
      </c>
      <c r="I636">
        <v>22.276869761291699</v>
      </c>
      <c r="J636">
        <v>-1.86838865091289</v>
      </c>
      <c r="K636">
        <v>518.96924750498601</v>
      </c>
      <c r="L636">
        <v>453.34132767205199</v>
      </c>
      <c r="M636">
        <v>57.806188537886499</v>
      </c>
      <c r="N636">
        <v>2.3261069795815899</v>
      </c>
      <c r="O636">
        <v>13.1634819532908</v>
      </c>
      <c r="P636">
        <v>59.773851590105998</v>
      </c>
      <c r="Q636">
        <v>4.9687855821617E-2</v>
      </c>
    </row>
    <row r="637" spans="1:17" x14ac:dyDescent="0.3">
      <c r="A637" t="s">
        <v>1406</v>
      </c>
      <c r="B637" t="s">
        <v>1407</v>
      </c>
      <c r="C637" t="s">
        <v>10622</v>
      </c>
      <c r="D637" t="s">
        <v>224</v>
      </c>
      <c r="E637">
        <v>7840.6770439000002</v>
      </c>
      <c r="F637">
        <v>2021.5</v>
      </c>
      <c r="G637">
        <v>-14.2980376218109</v>
      </c>
      <c r="H637">
        <v>-3.5939967722674102</v>
      </c>
      <c r="I637">
        <v>4.8886408748773</v>
      </c>
      <c r="J637">
        <v>-0.57978347460578505</v>
      </c>
      <c r="K637">
        <v>2118.39064448928</v>
      </c>
      <c r="L637">
        <v>1996.44657224565</v>
      </c>
      <c r="M637">
        <v>44.493182493455699</v>
      </c>
      <c r="N637">
        <v>0.61710550548560705</v>
      </c>
      <c r="O637">
        <v>35.691318327974201</v>
      </c>
      <c r="P637">
        <v>38.278952048703701</v>
      </c>
      <c r="Q637">
        <v>-2.8178760306257999E-2</v>
      </c>
    </row>
    <row r="638" spans="1:17" x14ac:dyDescent="0.3">
      <c r="A638" t="s">
        <v>1408</v>
      </c>
      <c r="B638" t="s">
        <v>1409</v>
      </c>
      <c r="C638" t="s">
        <v>10622</v>
      </c>
      <c r="D638" t="s">
        <v>724</v>
      </c>
      <c r="E638">
        <v>7834.3132443000004</v>
      </c>
      <c r="F638">
        <v>248.5</v>
      </c>
      <c r="G638">
        <v>77.537479799703405</v>
      </c>
      <c r="H638">
        <v>-14.1186199033938</v>
      </c>
      <c r="I638">
        <v>17.238336335139302</v>
      </c>
      <c r="J638">
        <v>-3.9834217426241998</v>
      </c>
      <c r="K638">
        <v>245.145915333804</v>
      </c>
      <c r="L638">
        <v>196.43819446788001</v>
      </c>
      <c r="M638">
        <v>38.2716144759274</v>
      </c>
      <c r="N638">
        <v>0.44343766023631198</v>
      </c>
      <c r="O638">
        <v>19.311871227364101</v>
      </c>
      <c r="P638">
        <v>124.480578139114</v>
      </c>
      <c r="Q638">
        <v>0.18452559354303999</v>
      </c>
    </row>
    <row r="639" spans="1:17" x14ac:dyDescent="0.3">
      <c r="A639" t="s">
        <v>1410</v>
      </c>
      <c r="B639" t="s">
        <v>1411</v>
      </c>
      <c r="C639" t="s">
        <v>10616</v>
      </c>
      <c r="D639" t="s">
        <v>198</v>
      </c>
      <c r="E639">
        <v>7827.3971938349996</v>
      </c>
      <c r="F639">
        <v>2715.2</v>
      </c>
      <c r="G639">
        <v>198.11355868623099</v>
      </c>
      <c r="H639">
        <v>11.066725756171399</v>
      </c>
      <c r="I639">
        <v>75.367611203648096</v>
      </c>
      <c r="J639">
        <v>4.7909651491775396</v>
      </c>
      <c r="K639">
        <v>2346.9251614549798</v>
      </c>
      <c r="L639">
        <v>1733.1432375781601</v>
      </c>
      <c r="M639">
        <v>68.645746692475697</v>
      </c>
      <c r="N639">
        <v>0.58917382770792104</v>
      </c>
      <c r="O639">
        <v>8.7249558043606292</v>
      </c>
      <c r="P639">
        <v>237.29192546583801</v>
      </c>
      <c r="Q639">
        <v>0.14900941313135499</v>
      </c>
    </row>
    <row r="640" spans="1:17" x14ac:dyDescent="0.3">
      <c r="A640" t="s">
        <v>1412</v>
      </c>
      <c r="B640" t="s">
        <v>1413</v>
      </c>
      <c r="C640" t="s">
        <v>10624</v>
      </c>
      <c r="D640" t="s">
        <v>571</v>
      </c>
      <c r="E640">
        <v>7826.7612848999997</v>
      </c>
      <c r="F640">
        <v>280.10000000000002</v>
      </c>
      <c r="G640">
        <v>-18.485335164984701</v>
      </c>
      <c r="H640">
        <v>9.0117877103416397</v>
      </c>
      <c r="I640">
        <v>-7.5675712657528704</v>
      </c>
      <c r="J640">
        <v>3.8212360041966802</v>
      </c>
      <c r="K640">
        <v>262.37282068375299</v>
      </c>
      <c r="L640">
        <v>261.26357273943103</v>
      </c>
      <c r="M640">
        <v>69.941457382909803</v>
      </c>
      <c r="N640">
        <v>1.84087406608698</v>
      </c>
      <c r="O640">
        <v>14.5840771153159</v>
      </c>
      <c r="P640">
        <v>27.318181818181799</v>
      </c>
      <c r="Q640">
        <v>-8.0349783229888005E-2</v>
      </c>
    </row>
    <row r="641" spans="1:17" x14ac:dyDescent="0.3">
      <c r="A641" t="s">
        <v>1414</v>
      </c>
      <c r="B641" t="s">
        <v>1415</v>
      </c>
      <c r="C641" t="s">
        <v>10622</v>
      </c>
      <c r="D641" t="s">
        <v>133</v>
      </c>
      <c r="E641">
        <v>7798.64883211499</v>
      </c>
      <c r="F641">
        <v>454.3</v>
      </c>
      <c r="G641">
        <v>-32.513507592978101</v>
      </c>
      <c r="H641">
        <v>-9.3020844232999895</v>
      </c>
      <c r="I641">
        <v>-25.2516799507233</v>
      </c>
      <c r="J641">
        <v>5.8693085224457402</v>
      </c>
      <c r="K641">
        <v>456.64598561065401</v>
      </c>
      <c r="L641">
        <v>482.98366845579102</v>
      </c>
      <c r="M641">
        <v>55.646744164152402</v>
      </c>
      <c r="N641">
        <v>0.60248442395599699</v>
      </c>
      <c r="O641">
        <v>55.227823024433199</v>
      </c>
      <c r="P641">
        <v>17.6638176638176</v>
      </c>
      <c r="Q641">
        <v>3.2760086459456002E-2</v>
      </c>
    </row>
    <row r="642" spans="1:17" x14ac:dyDescent="0.3">
      <c r="A642" t="s">
        <v>1416</v>
      </c>
      <c r="B642" t="s">
        <v>1417</v>
      </c>
      <c r="C642" t="s">
        <v>10621</v>
      </c>
      <c r="D642" t="s">
        <v>89</v>
      </c>
      <c r="E642">
        <v>7741.4504898899904</v>
      </c>
      <c r="F642">
        <v>3016.4</v>
      </c>
      <c r="G642">
        <v>54.374998680890599</v>
      </c>
      <c r="H642">
        <v>9.3889266511604106</v>
      </c>
      <c r="I642">
        <v>-1.7186830426755899</v>
      </c>
      <c r="J642">
        <v>-2.3272154052988401</v>
      </c>
      <c r="K642">
        <v>2966.94268470217</v>
      </c>
      <c r="L642">
        <v>2484.6913841184701</v>
      </c>
      <c r="M642">
        <v>47.615496641602697</v>
      </c>
      <c r="N642">
        <v>2.2376015007061199</v>
      </c>
      <c r="O642">
        <v>15.5350749237501</v>
      </c>
      <c r="P642">
        <v>94.474710679862</v>
      </c>
      <c r="Q642">
        <v>0.19152381414639399</v>
      </c>
    </row>
    <row r="643" spans="1:17" x14ac:dyDescent="0.3">
      <c r="A643" t="s">
        <v>1418</v>
      </c>
      <c r="B643" t="s">
        <v>1419</v>
      </c>
      <c r="C643" t="s">
        <v>10622</v>
      </c>
      <c r="D643" t="s">
        <v>303</v>
      </c>
      <c r="E643">
        <v>7723.2608993899903</v>
      </c>
      <c r="F643">
        <v>3353.6</v>
      </c>
      <c r="G643">
        <v>175.11595494880399</v>
      </c>
      <c r="H643">
        <v>39.161762051525102</v>
      </c>
      <c r="I643">
        <v>45.203921737928397</v>
      </c>
      <c r="J643">
        <v>6.6094185088016202</v>
      </c>
      <c r="K643">
        <v>2583.48812657194</v>
      </c>
      <c r="L643">
        <v>1945.6709889188301</v>
      </c>
      <c r="M643">
        <v>78.546506900872501</v>
      </c>
      <c r="N643">
        <v>1.3542679838229199</v>
      </c>
      <c r="O643">
        <v>5.7967557251908497</v>
      </c>
      <c r="P643">
        <v>217.36538279549501</v>
      </c>
      <c r="Q643">
        <v>0.139690556710758</v>
      </c>
    </row>
    <row r="644" spans="1:17" x14ac:dyDescent="0.3">
      <c r="A644" t="s">
        <v>1420</v>
      </c>
      <c r="B644" t="s">
        <v>1421</v>
      </c>
      <c r="C644" t="s">
        <v>622</v>
      </c>
      <c r="D644" t="s">
        <v>622</v>
      </c>
      <c r="E644">
        <v>7682.8888556250004</v>
      </c>
      <c r="F644">
        <v>593.20000000000005</v>
      </c>
      <c r="G644">
        <v>55.111319255490599</v>
      </c>
      <c r="H644">
        <v>10.491507154588501</v>
      </c>
      <c r="I644">
        <v>-0.82171947706239401</v>
      </c>
      <c r="J644">
        <v>3.2233283413342901</v>
      </c>
      <c r="K644">
        <v>540.46596432722095</v>
      </c>
      <c r="L644">
        <v>502.99111603018201</v>
      </c>
      <c r="M644">
        <v>66.812052234602206</v>
      </c>
      <c r="N644">
        <v>0.74761077794826203</v>
      </c>
      <c r="O644">
        <v>12.272420768711999</v>
      </c>
      <c r="P644">
        <v>87.751226459882901</v>
      </c>
      <c r="Q644">
        <v>8.0136485251799006E-2</v>
      </c>
    </row>
    <row r="645" spans="1:17" x14ac:dyDescent="0.3">
      <c r="A645" t="s">
        <v>1422</v>
      </c>
      <c r="B645" t="s">
        <v>1423</v>
      </c>
      <c r="C645" t="s">
        <v>10616</v>
      </c>
      <c r="D645" t="s">
        <v>198</v>
      </c>
      <c r="E645">
        <v>7682.7961309000002</v>
      </c>
      <c r="F645">
        <v>538.9</v>
      </c>
      <c r="G645">
        <v>67.094835170913598</v>
      </c>
      <c r="H645">
        <v>10.417431756767201</v>
      </c>
      <c r="I645">
        <v>37.796988777139298</v>
      </c>
      <c r="J645">
        <v>0.78534832159269696</v>
      </c>
      <c r="K645">
        <v>478.36454548548801</v>
      </c>
      <c r="L645">
        <v>397.35936816343298</v>
      </c>
      <c r="M645">
        <v>66.693453751007297</v>
      </c>
      <c r="N645">
        <v>1.2988255365049</v>
      </c>
      <c r="O645">
        <v>1.50306179254036</v>
      </c>
      <c r="P645">
        <v>118.31071500911401</v>
      </c>
      <c r="Q645">
        <v>0.15651951749870599</v>
      </c>
    </row>
    <row r="646" spans="1:17" hidden="1" x14ac:dyDescent="0.3">
      <c r="A646" t="s">
        <v>1424</v>
      </c>
      <c r="B646" t="s">
        <v>1425</v>
      </c>
      <c r="C646" t="s">
        <v>10625</v>
      </c>
      <c r="D646" t="s">
        <v>163</v>
      </c>
      <c r="E646">
        <v>7680.0192351960004</v>
      </c>
      <c r="F646">
        <v>205.31</v>
      </c>
      <c r="G646">
        <v>154.548226080219</v>
      </c>
      <c r="H646">
        <v>27.390887302274301</v>
      </c>
      <c r="I646">
        <v>48.771785997242702</v>
      </c>
      <c r="J646">
        <v>12.2179383074659</v>
      </c>
      <c r="K646">
        <v>171.76033320889101</v>
      </c>
      <c r="L646">
        <v>134.96208104110201</v>
      </c>
      <c r="M646">
        <v>80.097960954756104</v>
      </c>
      <c r="N646">
        <v>2.2500833687130202</v>
      </c>
      <c r="O646">
        <v>5.1044761580049496</v>
      </c>
      <c r="P646">
        <v>239.917218543046</v>
      </c>
    </row>
    <row r="647" spans="1:17" hidden="1" x14ac:dyDescent="0.3">
      <c r="A647" t="s">
        <v>1426</v>
      </c>
      <c r="B647" t="s">
        <v>1427</v>
      </c>
      <c r="C647" t="s">
        <v>10625</v>
      </c>
      <c r="D647" t="s">
        <v>224</v>
      </c>
      <c r="E647">
        <v>7675.59697443</v>
      </c>
      <c r="F647">
        <v>1485.65</v>
      </c>
      <c r="G647">
        <v>6248.5154251717004</v>
      </c>
      <c r="H647">
        <v>20.368898358084099</v>
      </c>
      <c r="I647">
        <v>318.68398154241402</v>
      </c>
      <c r="J647">
        <v>2.69894538388052</v>
      </c>
      <c r="K647">
        <v>1310.80442327487</v>
      </c>
      <c r="L647">
        <v>701.27945377448202</v>
      </c>
      <c r="M647">
        <v>53.203160776440299</v>
      </c>
      <c r="N647">
        <v>0.46962783273418202</v>
      </c>
      <c r="O647">
        <v>10.725944872614599</v>
      </c>
    </row>
    <row r="648" spans="1:17" x14ac:dyDescent="0.3">
      <c r="A648" t="s">
        <v>1428</v>
      </c>
      <c r="B648" t="s">
        <v>1429</v>
      </c>
      <c r="C648" t="s">
        <v>10614</v>
      </c>
      <c r="D648" t="s">
        <v>46</v>
      </c>
      <c r="E648">
        <v>7622.9175130849999</v>
      </c>
      <c r="F648">
        <v>537.25</v>
      </c>
      <c r="G648">
        <v>46.146232041434402</v>
      </c>
      <c r="H648">
        <v>-2.21429150143631</v>
      </c>
      <c r="I648">
        <v>5.5130270952883302</v>
      </c>
      <c r="J648">
        <v>-0.29794425963680299</v>
      </c>
      <c r="K648">
        <v>512.44872973604595</v>
      </c>
      <c r="L648">
        <v>443.543171671523</v>
      </c>
      <c r="M648">
        <v>48.628917238798898</v>
      </c>
      <c r="N648">
        <v>0.81148095685612198</v>
      </c>
      <c r="O648">
        <v>8.7296416938110699</v>
      </c>
      <c r="P648">
        <v>87.685589519650605</v>
      </c>
      <c r="Q648">
        <v>-1.0687875131117E-2</v>
      </c>
    </row>
    <row r="649" spans="1:17" x14ac:dyDescent="0.3">
      <c r="A649" t="s">
        <v>1430</v>
      </c>
      <c r="B649" t="s">
        <v>1431</v>
      </c>
      <c r="C649" t="s">
        <v>10619</v>
      </c>
      <c r="D649" t="s">
        <v>130</v>
      </c>
      <c r="E649">
        <v>7585.3372550000004</v>
      </c>
      <c r="F649">
        <v>635</v>
      </c>
      <c r="G649">
        <v>-56.623829933699596</v>
      </c>
      <c r="H649">
        <v>-7.3316177317762401</v>
      </c>
      <c r="I649">
        <v>-19.576128111787099</v>
      </c>
      <c r="J649">
        <v>-2.3778973737231701</v>
      </c>
      <c r="K649">
        <v>666.75238900288502</v>
      </c>
      <c r="L649">
        <v>703.15750288667903</v>
      </c>
      <c r="M649">
        <v>20.606839849897199</v>
      </c>
      <c r="N649">
        <v>1.0090146214761699</v>
      </c>
      <c r="O649">
        <v>44.881889763779498</v>
      </c>
      <c r="P649">
        <v>6.0808553291012304</v>
      </c>
      <c r="Q649">
        <v>-0.112798301426228</v>
      </c>
    </row>
    <row r="650" spans="1:17" hidden="1" x14ac:dyDescent="0.3">
      <c r="A650" t="s">
        <v>1432</v>
      </c>
      <c r="B650" t="s">
        <v>1433</v>
      </c>
      <c r="C650" t="s">
        <v>10625</v>
      </c>
      <c r="D650" t="s">
        <v>1434</v>
      </c>
      <c r="E650">
        <v>7486.6714459349996</v>
      </c>
      <c r="F650">
        <v>582.95000000000005</v>
      </c>
      <c r="G650">
        <v>-1.22518371089345</v>
      </c>
      <c r="H650">
        <v>2.48914753202699</v>
      </c>
      <c r="I650">
        <v>-3.7483553388592599</v>
      </c>
      <c r="J650">
        <v>-0.43688858618095899</v>
      </c>
      <c r="K650">
        <v>578.81124795914695</v>
      </c>
      <c r="L650">
        <v>545.35255020388195</v>
      </c>
      <c r="M650">
        <v>61.035849856789</v>
      </c>
      <c r="N650">
        <v>0.43362958167293603</v>
      </c>
      <c r="O650">
        <v>13.5603396517711</v>
      </c>
      <c r="P650">
        <v>50.167439464193698</v>
      </c>
      <c r="Q650">
        <v>7.0273496521317994E-2</v>
      </c>
    </row>
    <row r="651" spans="1:17" x14ac:dyDescent="0.3">
      <c r="A651" t="s">
        <v>1435</v>
      </c>
      <c r="B651" t="s">
        <v>1436</v>
      </c>
      <c r="C651" t="s">
        <v>10614</v>
      </c>
      <c r="D651" t="s">
        <v>46</v>
      </c>
      <c r="E651">
        <v>7449.1393763249998</v>
      </c>
      <c r="F651">
        <v>198.96</v>
      </c>
      <c r="G651">
        <v>18.360855734369601</v>
      </c>
      <c r="H651">
        <v>-1.1809165810750799</v>
      </c>
      <c r="I651">
        <v>-20.402198499081599</v>
      </c>
      <c r="J651">
        <v>5.0542653349223903</v>
      </c>
      <c r="K651">
        <v>195.51760291082101</v>
      </c>
      <c r="L651">
        <v>189.79345567371001</v>
      </c>
      <c r="M651">
        <v>66.893106680524795</v>
      </c>
      <c r="N651">
        <v>0.84582297157089803</v>
      </c>
      <c r="O651">
        <v>25.301568154402801</v>
      </c>
      <c r="P651">
        <v>49.988692046739502</v>
      </c>
      <c r="Q651">
        <v>0.159735616327254</v>
      </c>
    </row>
    <row r="652" spans="1:17" x14ac:dyDescent="0.3">
      <c r="A652" t="s">
        <v>1437</v>
      </c>
      <c r="B652" t="s">
        <v>1438</v>
      </c>
      <c r="C652" t="s">
        <v>10622</v>
      </c>
      <c r="D652" t="s">
        <v>127</v>
      </c>
      <c r="E652">
        <v>7407.1841295199902</v>
      </c>
      <c r="F652">
        <v>681.75</v>
      </c>
      <c r="G652">
        <v>36.483726018887502</v>
      </c>
      <c r="H652">
        <v>13.7110774378896</v>
      </c>
      <c r="I652">
        <v>-2.0224615306084401</v>
      </c>
      <c r="J652">
        <v>1.7213985572567101</v>
      </c>
      <c r="K652">
        <v>624.56760116694397</v>
      </c>
      <c r="L652">
        <v>585.82610726813596</v>
      </c>
      <c r="M652">
        <v>64.653810223768303</v>
      </c>
      <c r="N652">
        <v>2.1612879030707801</v>
      </c>
      <c r="O652">
        <v>23.454345434543399</v>
      </c>
      <c r="P652">
        <v>66.310910532414397</v>
      </c>
      <c r="Q652">
        <v>8.7281912810100004E-2</v>
      </c>
    </row>
    <row r="653" spans="1:17" x14ac:dyDescent="0.3">
      <c r="A653" t="s">
        <v>1439</v>
      </c>
      <c r="B653" t="s">
        <v>1440</v>
      </c>
      <c r="C653" t="s">
        <v>10613</v>
      </c>
      <c r="D653" t="s">
        <v>119</v>
      </c>
      <c r="E653">
        <v>7387.4418510949999</v>
      </c>
      <c r="F653">
        <v>1215.9000000000001</v>
      </c>
      <c r="G653">
        <v>38.577989646208898</v>
      </c>
      <c r="H653">
        <v>-2.87811406115063</v>
      </c>
      <c r="I653">
        <v>10.002307639301501</v>
      </c>
      <c r="J653">
        <v>2.79811047751596</v>
      </c>
      <c r="K653">
        <v>1139.9880554788001</v>
      </c>
      <c r="L653">
        <v>963.95184105436601</v>
      </c>
      <c r="M653">
        <v>58.110569888442903</v>
      </c>
      <c r="N653">
        <v>0.63306108489181701</v>
      </c>
      <c r="O653">
        <v>10.7081174438687</v>
      </c>
      <c r="P653">
        <v>86.702495201535498</v>
      </c>
      <c r="Q653">
        <v>8.2959900693341998E-2</v>
      </c>
    </row>
    <row r="654" spans="1:17" hidden="1" x14ac:dyDescent="0.3">
      <c r="A654" t="s">
        <v>1441</v>
      </c>
      <c r="B654" t="s">
        <v>1442</v>
      </c>
      <c r="C654" t="s">
        <v>10625</v>
      </c>
      <c r="D654" t="s">
        <v>622</v>
      </c>
      <c r="E654">
        <v>7333.2642993749996</v>
      </c>
      <c r="F654">
        <v>3693.9</v>
      </c>
      <c r="G654">
        <v>-12.792256032523801</v>
      </c>
      <c r="H654">
        <v>-3.34855803017388</v>
      </c>
      <c r="I654">
        <v>-7.0645164757618897</v>
      </c>
      <c r="J654">
        <v>-0.26616038567818501</v>
      </c>
      <c r="K654">
        <v>3739.9559036105602</v>
      </c>
      <c r="L654">
        <v>3528.4710721359402</v>
      </c>
      <c r="M654">
        <v>45.725920686177098</v>
      </c>
      <c r="N654">
        <v>0.69763195179745396</v>
      </c>
      <c r="O654">
        <v>16.104929749045699</v>
      </c>
      <c r="P654">
        <v>22.049858750061901</v>
      </c>
      <c r="Q654">
        <v>-2.2869338429144001E-2</v>
      </c>
    </row>
    <row r="655" spans="1:17" x14ac:dyDescent="0.3">
      <c r="A655" t="s">
        <v>1443</v>
      </c>
      <c r="B655" t="s">
        <v>1444</v>
      </c>
      <c r="C655" t="s">
        <v>622</v>
      </c>
      <c r="D655" t="s">
        <v>622</v>
      </c>
      <c r="E655">
        <v>7322.0024059999996</v>
      </c>
      <c r="F655">
        <v>373.5</v>
      </c>
      <c r="G655">
        <v>-35.6924117529623</v>
      </c>
      <c r="H655">
        <v>-4.9072774295289596</v>
      </c>
      <c r="I655">
        <v>-9.2829249555656794</v>
      </c>
      <c r="J655">
        <v>4.4619001948457502</v>
      </c>
      <c r="K655">
        <v>358.15236407152599</v>
      </c>
      <c r="L655">
        <v>346.713208233778</v>
      </c>
      <c r="M655">
        <v>52.449829173710199</v>
      </c>
      <c r="N655">
        <v>0.83116282861829505</v>
      </c>
      <c r="O655">
        <v>16.9879518072289</v>
      </c>
      <c r="P655">
        <v>39.495798319327697</v>
      </c>
      <c r="Q655">
        <v>0.14628698247695399</v>
      </c>
    </row>
    <row r="656" spans="1:17" x14ac:dyDescent="0.3">
      <c r="A656" t="s">
        <v>1445</v>
      </c>
      <c r="B656" t="s">
        <v>1446</v>
      </c>
      <c r="C656" t="s">
        <v>10611</v>
      </c>
      <c r="D656" t="s">
        <v>24</v>
      </c>
      <c r="E656">
        <v>7316.6289320699998</v>
      </c>
      <c r="F656">
        <v>462.85</v>
      </c>
      <c r="G656">
        <v>-39.089576382657</v>
      </c>
      <c r="H656">
        <v>-1.9010078390149501</v>
      </c>
      <c r="I656">
        <v>-17.4276262766816</v>
      </c>
      <c r="J656">
        <v>1.3010204594461501</v>
      </c>
      <c r="K656">
        <v>463.246034709078</v>
      </c>
      <c r="L656">
        <v>478.98991830324098</v>
      </c>
      <c r="M656">
        <v>61.070529080765603</v>
      </c>
      <c r="N656">
        <v>0.54966123318952298</v>
      </c>
      <c r="O656">
        <v>32.083828454142797</v>
      </c>
      <c r="P656">
        <v>5.6614541718981801</v>
      </c>
    </row>
    <row r="657" spans="1:17" x14ac:dyDescent="0.3">
      <c r="A657" t="s">
        <v>1447</v>
      </c>
      <c r="B657" t="s">
        <v>1448</v>
      </c>
      <c r="C657" t="s">
        <v>10627</v>
      </c>
      <c r="D657" t="s">
        <v>1449</v>
      </c>
      <c r="E657">
        <v>7285.2332951999997</v>
      </c>
      <c r="F657">
        <v>940.8</v>
      </c>
      <c r="G657">
        <v>5.2446823886716301</v>
      </c>
      <c r="H657">
        <v>6.9380759801485397</v>
      </c>
      <c r="I657">
        <v>6.9084677151946501</v>
      </c>
      <c r="J657">
        <v>1.4266181839887799</v>
      </c>
      <c r="K657">
        <v>889.01109550783997</v>
      </c>
      <c r="L657">
        <v>800.69887714643698</v>
      </c>
      <c r="M657">
        <v>57.055765293515897</v>
      </c>
      <c r="N657">
        <v>0.67524718873970002</v>
      </c>
      <c r="O657">
        <v>10.0021258503401</v>
      </c>
      <c r="P657">
        <v>59.053254437869803</v>
      </c>
      <c r="Q657">
        <v>3.4586706691680002E-3</v>
      </c>
    </row>
    <row r="658" spans="1:17" x14ac:dyDescent="0.3">
      <c r="A658" t="s">
        <v>1450</v>
      </c>
      <c r="B658" t="s">
        <v>1451</v>
      </c>
      <c r="C658" t="s">
        <v>10623</v>
      </c>
      <c r="D658" t="s">
        <v>139</v>
      </c>
      <c r="E658">
        <v>7284.6961824</v>
      </c>
      <c r="F658">
        <v>870.65</v>
      </c>
      <c r="G658">
        <v>73.362643994385294</v>
      </c>
      <c r="H658">
        <v>-3.58362137306379</v>
      </c>
      <c r="I658">
        <v>2.6490955391861202</v>
      </c>
      <c r="J658">
        <v>0.20837565804956601</v>
      </c>
      <c r="K658">
        <v>900.11369866459404</v>
      </c>
      <c r="L658">
        <v>753.29126806097304</v>
      </c>
      <c r="M658">
        <v>44.769821924260803</v>
      </c>
      <c r="N658">
        <v>0.43138369667614501</v>
      </c>
      <c r="O658">
        <v>27.490955033595501</v>
      </c>
      <c r="P658">
        <v>140.644002211166</v>
      </c>
      <c r="Q658">
        <v>0.161525921977729</v>
      </c>
    </row>
    <row r="659" spans="1:17" hidden="1" x14ac:dyDescent="0.3">
      <c r="A659" t="s">
        <v>1452</v>
      </c>
      <c r="B659" t="s">
        <v>1453</v>
      </c>
      <c r="C659" t="s">
        <v>10625</v>
      </c>
      <c r="D659" t="s">
        <v>46</v>
      </c>
      <c r="E659">
        <v>7276.1135226750002</v>
      </c>
      <c r="F659">
        <v>3341.95</v>
      </c>
      <c r="G659">
        <v>2105.9603514599298</v>
      </c>
      <c r="H659">
        <v>27.399279513461298</v>
      </c>
      <c r="I659">
        <v>255.07193353426501</v>
      </c>
      <c r="J659">
        <v>7.6093855391635197</v>
      </c>
      <c r="K659">
        <v>2727.7849597570498</v>
      </c>
      <c r="L659">
        <v>1547.2039761992701</v>
      </c>
      <c r="M659">
        <v>74.883233594335195</v>
      </c>
      <c r="N659">
        <v>0.76782246879334204</v>
      </c>
      <c r="O659">
        <v>1.7370098295905001</v>
      </c>
      <c r="P659">
        <v>2245.2280701754298</v>
      </c>
    </row>
    <row r="660" spans="1:17" x14ac:dyDescent="0.3">
      <c r="A660" t="s">
        <v>1454</v>
      </c>
      <c r="B660" t="s">
        <v>1455</v>
      </c>
      <c r="C660" t="s">
        <v>10624</v>
      </c>
      <c r="D660" t="s">
        <v>378</v>
      </c>
      <c r="E660">
        <v>7273.5289728420003</v>
      </c>
      <c r="F660">
        <v>88.33</v>
      </c>
      <c r="G660">
        <v>-1.7489378272643901</v>
      </c>
      <c r="H660">
        <v>3.7490012331496E-2</v>
      </c>
      <c r="I660">
        <v>-2.5678827605070098</v>
      </c>
      <c r="J660">
        <v>3.07741280544252</v>
      </c>
      <c r="K660">
        <v>83.998995004815001</v>
      </c>
      <c r="L660">
        <v>75.669250348936501</v>
      </c>
      <c r="M660">
        <v>62.3462363707458</v>
      </c>
      <c r="N660">
        <v>0.54932928662163705</v>
      </c>
      <c r="O660">
        <v>11.3438242952564</v>
      </c>
      <c r="P660">
        <v>50.6052855924978</v>
      </c>
      <c r="Q660">
        <v>7.7959637566703002E-2</v>
      </c>
    </row>
    <row r="661" spans="1:17" x14ac:dyDescent="0.3">
      <c r="A661" t="s">
        <v>1456</v>
      </c>
      <c r="B661" t="s">
        <v>1457</v>
      </c>
      <c r="C661" t="s">
        <v>10624</v>
      </c>
      <c r="D661" t="s">
        <v>166</v>
      </c>
      <c r="E661">
        <v>7246.3623937499997</v>
      </c>
      <c r="F661">
        <v>1014.5</v>
      </c>
      <c r="G661">
        <v>73.246148946250798</v>
      </c>
      <c r="H661">
        <v>16.2066677447114</v>
      </c>
      <c r="I661">
        <v>57.303096715719498</v>
      </c>
      <c r="J661">
        <v>6.0449700145680101</v>
      </c>
      <c r="K661">
        <v>916.27839040450101</v>
      </c>
      <c r="L661">
        <v>728.20503494396098</v>
      </c>
      <c r="M661">
        <v>78.093178602959199</v>
      </c>
      <c r="N661">
        <v>0.82227415210499699</v>
      </c>
      <c r="O661">
        <v>6.6535239034006803</v>
      </c>
      <c r="P661">
        <v>132.09791809654499</v>
      </c>
      <c r="Q661">
        <v>2.3416535344053999E-2</v>
      </c>
    </row>
    <row r="662" spans="1:17" x14ac:dyDescent="0.3">
      <c r="A662" t="s">
        <v>1458</v>
      </c>
      <c r="B662" t="s">
        <v>1459</v>
      </c>
      <c r="C662" t="s">
        <v>10619</v>
      </c>
      <c r="D662" t="s">
        <v>75</v>
      </c>
      <c r="E662">
        <v>7205.4073887899904</v>
      </c>
      <c r="F662">
        <v>3629.5</v>
      </c>
      <c r="G662">
        <v>38.096037226192401</v>
      </c>
      <c r="H662">
        <v>6.5294289170055499</v>
      </c>
      <c r="I662">
        <v>70.813770081229706</v>
      </c>
      <c r="J662">
        <v>-2.1127198496828998</v>
      </c>
      <c r="K662">
        <v>3244.72557729448</v>
      </c>
      <c r="L662">
        <v>2580.5267721718501</v>
      </c>
      <c r="M662">
        <v>58.328093215286401</v>
      </c>
      <c r="N662">
        <v>0.50494604969955603</v>
      </c>
      <c r="O662">
        <v>5.2500344400055097</v>
      </c>
      <c r="P662">
        <v>127.554858934169</v>
      </c>
      <c r="Q662">
        <v>-2.7207450838891999E-2</v>
      </c>
    </row>
    <row r="663" spans="1:17" hidden="1" x14ac:dyDescent="0.3">
      <c r="A663" t="s">
        <v>1460</v>
      </c>
      <c r="B663" t="s">
        <v>1461</v>
      </c>
      <c r="C663" t="s">
        <v>10625</v>
      </c>
      <c r="D663" t="s">
        <v>1462</v>
      </c>
      <c r="E663">
        <v>7175.4782400000004</v>
      </c>
      <c r="F663">
        <v>3422.4</v>
      </c>
      <c r="G663">
        <v>984.55542204835206</v>
      </c>
      <c r="H663">
        <v>8.2919148439371</v>
      </c>
      <c r="I663">
        <v>167.90147740179501</v>
      </c>
      <c r="J663">
        <v>3.8662299501943602</v>
      </c>
      <c r="K663">
        <v>3011.8512782122002</v>
      </c>
      <c r="L663">
        <v>1974.1910673938601</v>
      </c>
      <c r="M663">
        <v>72.899693357871499</v>
      </c>
      <c r="N663">
        <v>0.50264840182648396</v>
      </c>
      <c r="O663">
        <v>4.28354371201495</v>
      </c>
      <c r="P663">
        <v>1002.04475929801</v>
      </c>
    </row>
    <row r="664" spans="1:17" x14ac:dyDescent="0.3">
      <c r="A664" t="s">
        <v>1463</v>
      </c>
      <c r="B664" t="s">
        <v>1464</v>
      </c>
      <c r="C664" t="s">
        <v>10621</v>
      </c>
      <c r="D664" t="s">
        <v>1465</v>
      </c>
      <c r="E664">
        <v>7079.7898859199904</v>
      </c>
      <c r="F664">
        <v>266.3</v>
      </c>
      <c r="G664">
        <v>-11.3258196697369</v>
      </c>
      <c r="H664">
        <v>-10.417170305079299</v>
      </c>
      <c r="I664">
        <v>-23.397714374491301</v>
      </c>
      <c r="J664">
        <v>-4.9178891007146799</v>
      </c>
      <c r="K664">
        <v>287.42403361524299</v>
      </c>
      <c r="L664">
        <v>286.03675861000897</v>
      </c>
      <c r="M664">
        <v>38.514894291442701</v>
      </c>
      <c r="N664">
        <v>1.4740353404626301</v>
      </c>
      <c r="O664">
        <v>37.0446864438603</v>
      </c>
      <c r="P664">
        <v>17.805795178057899</v>
      </c>
      <c r="Q664">
        <v>6.8481351645409E-2</v>
      </c>
    </row>
    <row r="665" spans="1:17" x14ac:dyDescent="0.3">
      <c r="A665" t="s">
        <v>1466</v>
      </c>
      <c r="B665" t="s">
        <v>1467</v>
      </c>
      <c r="C665" t="s">
        <v>10624</v>
      </c>
      <c r="D665" t="s">
        <v>571</v>
      </c>
      <c r="E665">
        <v>7071.8422600000004</v>
      </c>
      <c r="F665">
        <v>2180.5500000000002</v>
      </c>
      <c r="G665">
        <v>-23.344774929624101</v>
      </c>
      <c r="H665">
        <v>-4.9712818734507298</v>
      </c>
      <c r="I665">
        <v>-14.321261624860799</v>
      </c>
      <c r="J665">
        <v>0.103461088484778</v>
      </c>
      <c r="K665">
        <v>2262.9812761928301</v>
      </c>
      <c r="L665">
        <v>2262.8549984450601</v>
      </c>
      <c r="M665">
        <v>43.627599254798803</v>
      </c>
      <c r="N665">
        <v>0.76952576058866395</v>
      </c>
      <c r="O665">
        <v>25.4270711517736</v>
      </c>
      <c r="P665">
        <v>11.252551020408101</v>
      </c>
      <c r="Q665">
        <v>-9.0774670505785998E-2</v>
      </c>
    </row>
    <row r="666" spans="1:17" x14ac:dyDescent="0.3">
      <c r="A666" t="s">
        <v>1468</v>
      </c>
      <c r="B666" t="s">
        <v>1469</v>
      </c>
      <c r="C666" t="s">
        <v>10611</v>
      </c>
      <c r="D666" t="s">
        <v>24</v>
      </c>
      <c r="E666">
        <v>7037.4859320599999</v>
      </c>
      <c r="F666">
        <v>26.33</v>
      </c>
      <c r="G666">
        <v>-11.3839659370974</v>
      </c>
      <c r="H666">
        <v>-1.81294837749046</v>
      </c>
      <c r="I666">
        <v>-32.801536020403603</v>
      </c>
      <c r="J666">
        <v>9.9161449373931294</v>
      </c>
      <c r="K666">
        <v>26.3913542417671</v>
      </c>
      <c r="L666">
        <v>26.134820847613302</v>
      </c>
      <c r="M666">
        <v>71.205890290732995</v>
      </c>
      <c r="N666">
        <v>0.65861829198336996</v>
      </c>
      <c r="O666">
        <v>40.074914802071497</v>
      </c>
      <c r="P666">
        <v>28.823521654270099</v>
      </c>
      <c r="Q666">
        <v>0.105697809018915</v>
      </c>
    </row>
    <row r="667" spans="1:17" x14ac:dyDescent="0.3">
      <c r="A667" t="s">
        <v>1470</v>
      </c>
      <c r="B667" t="s">
        <v>1471</v>
      </c>
      <c r="C667" t="s">
        <v>10619</v>
      </c>
      <c r="D667" t="s">
        <v>858</v>
      </c>
      <c r="E667">
        <v>7035.00125346</v>
      </c>
      <c r="F667">
        <v>40.869999999999997</v>
      </c>
      <c r="G667">
        <v>-23.004140917769998</v>
      </c>
      <c r="H667">
        <v>-2.6003159969901799</v>
      </c>
      <c r="I667">
        <v>-26.249968707825602</v>
      </c>
      <c r="J667">
        <v>-0.66819949160610603</v>
      </c>
      <c r="K667">
        <v>40.983026579010698</v>
      </c>
      <c r="L667">
        <v>42.934110277938899</v>
      </c>
      <c r="M667">
        <v>51.209927587999204</v>
      </c>
      <c r="N667">
        <v>1.11872183871855</v>
      </c>
      <c r="O667">
        <v>32.126253976021502</v>
      </c>
      <c r="P667">
        <v>10.459459459459399</v>
      </c>
      <c r="Q667">
        <v>3.3324088768789999E-2</v>
      </c>
    </row>
    <row r="668" spans="1:17" hidden="1" x14ac:dyDescent="0.3">
      <c r="A668" t="s">
        <v>1472</v>
      </c>
      <c r="B668" t="s">
        <v>1473</v>
      </c>
      <c r="C668" t="s">
        <v>10625</v>
      </c>
      <c r="D668" t="s">
        <v>408</v>
      </c>
      <c r="E668">
        <v>7022.41428516</v>
      </c>
      <c r="F668">
        <v>320.85000000000002</v>
      </c>
      <c r="G668">
        <v>138.60072782694999</v>
      </c>
      <c r="H668">
        <v>16.840313396676599</v>
      </c>
      <c r="I668">
        <v>30.9748075693673</v>
      </c>
      <c r="J668">
        <v>10.558826041953999</v>
      </c>
      <c r="K668">
        <v>277.81650161879003</v>
      </c>
      <c r="L668">
        <v>224.92908227441001</v>
      </c>
      <c r="M668">
        <v>78.948278131392499</v>
      </c>
      <c r="N668">
        <v>1.03045412246126</v>
      </c>
      <c r="O668">
        <v>0.98176718092566295</v>
      </c>
      <c r="P668">
        <v>184.441489361702</v>
      </c>
      <c r="Q668">
        <v>0.157406024584717</v>
      </c>
    </row>
    <row r="669" spans="1:17" x14ac:dyDescent="0.3">
      <c r="A669" t="s">
        <v>1474</v>
      </c>
      <c r="B669" t="s">
        <v>1475</v>
      </c>
      <c r="C669" t="s">
        <v>622</v>
      </c>
      <c r="D669" t="s">
        <v>471</v>
      </c>
      <c r="E669">
        <v>7020.0835710450001</v>
      </c>
      <c r="F669">
        <v>2340.1999999999998</v>
      </c>
      <c r="G669">
        <v>30.3446879337545</v>
      </c>
      <c r="H669">
        <v>21.205196085113101</v>
      </c>
      <c r="I669">
        <v>83.688059502529697</v>
      </c>
      <c r="J669">
        <v>1.2368221843373199</v>
      </c>
      <c r="K669">
        <v>1954.62601166132</v>
      </c>
      <c r="L669">
        <v>1579.8490113482501</v>
      </c>
      <c r="M669">
        <v>62.666397484564897</v>
      </c>
      <c r="N669">
        <v>0.86222994884516702</v>
      </c>
      <c r="O669">
        <v>6.5293564652593803</v>
      </c>
      <c r="P669">
        <v>118.35316071845099</v>
      </c>
      <c r="Q669">
        <v>-8.0862998227220997E-2</v>
      </c>
    </row>
    <row r="670" spans="1:17" x14ac:dyDescent="0.3">
      <c r="A670" t="s">
        <v>1476</v>
      </c>
      <c r="B670" t="s">
        <v>1477</v>
      </c>
      <c r="C670" t="s">
        <v>10624</v>
      </c>
      <c r="D670" t="s">
        <v>378</v>
      </c>
      <c r="E670">
        <v>7000.5537679999998</v>
      </c>
      <c r="F670">
        <v>141.54</v>
      </c>
      <c r="G670">
        <v>78.962904887252407</v>
      </c>
      <c r="H670">
        <v>-13.4333103250538</v>
      </c>
      <c r="I670">
        <v>26.133959699831699</v>
      </c>
      <c r="J670">
        <v>6.20064253685113</v>
      </c>
      <c r="K670">
        <v>134.32415548923001</v>
      </c>
      <c r="L670">
        <v>110.463909375</v>
      </c>
      <c r="M670">
        <v>63.666334314703001</v>
      </c>
      <c r="N670">
        <v>0.29182210046884299</v>
      </c>
      <c r="O670">
        <v>20.072064434082201</v>
      </c>
      <c r="P670">
        <v>117.58647194465701</v>
      </c>
      <c r="Q670">
        <v>9.1798003679468998E-2</v>
      </c>
    </row>
    <row r="671" spans="1:17" x14ac:dyDescent="0.3">
      <c r="A671" t="s">
        <v>1478</v>
      </c>
      <c r="B671" t="s">
        <v>1479</v>
      </c>
      <c r="C671" t="s">
        <v>10621</v>
      </c>
      <c r="D671" t="s">
        <v>98</v>
      </c>
      <c r="E671">
        <v>7000.5231939349997</v>
      </c>
      <c r="F671">
        <v>1449.4</v>
      </c>
      <c r="G671">
        <v>-32.935901911914598</v>
      </c>
      <c r="H671">
        <v>-0.41297402624053098</v>
      </c>
      <c r="I671">
        <v>-11.3433319738297</v>
      </c>
      <c r="J671">
        <v>0.464927704882931</v>
      </c>
      <c r="K671">
        <v>1440.4945169213299</v>
      </c>
      <c r="L671">
        <v>1419.34794187434</v>
      </c>
      <c r="M671">
        <v>60.144219528784802</v>
      </c>
      <c r="N671">
        <v>0.45590044072955999</v>
      </c>
      <c r="O671">
        <v>10.735476748999501</v>
      </c>
      <c r="P671">
        <v>15.952</v>
      </c>
      <c r="Q671">
        <v>-0.14062116520849999</v>
      </c>
    </row>
    <row r="672" spans="1:17" x14ac:dyDescent="0.3">
      <c r="A672" t="s">
        <v>1480</v>
      </c>
      <c r="B672" t="s">
        <v>1481</v>
      </c>
      <c r="C672" t="s">
        <v>10615</v>
      </c>
      <c r="D672" t="s">
        <v>51</v>
      </c>
      <c r="E672">
        <v>6995.9615583199902</v>
      </c>
      <c r="F672">
        <v>697.8</v>
      </c>
      <c r="G672">
        <v>63.016954790364302</v>
      </c>
      <c r="H672">
        <v>8.9955427620509099</v>
      </c>
      <c r="I672">
        <v>47.854526616164598</v>
      </c>
      <c r="J672">
        <v>3.37278847555437</v>
      </c>
      <c r="K672">
        <v>641.10160095767196</v>
      </c>
      <c r="L672">
        <v>508.40195306604699</v>
      </c>
      <c r="M672">
        <v>68.863478264547197</v>
      </c>
      <c r="N672">
        <v>0.43075105911683698</v>
      </c>
      <c r="O672">
        <v>5.9615935798223099</v>
      </c>
      <c r="P672">
        <v>135.10781671159</v>
      </c>
      <c r="Q672">
        <v>5.9973996472840003E-3</v>
      </c>
    </row>
    <row r="673" spans="1:17" hidden="1" x14ac:dyDescent="0.3">
      <c r="A673" t="s">
        <v>1482</v>
      </c>
      <c r="B673" t="s">
        <v>1483</v>
      </c>
      <c r="C673" t="s">
        <v>10625</v>
      </c>
      <c r="D673" t="s">
        <v>51</v>
      </c>
      <c r="E673">
        <v>6994.1645795000004</v>
      </c>
      <c r="F673">
        <v>1381.65</v>
      </c>
      <c r="G673">
        <v>110.05884281582701</v>
      </c>
      <c r="H673">
        <v>-2.2006272398275</v>
      </c>
      <c r="I673">
        <v>1.8237715477604901</v>
      </c>
      <c r="J673">
        <v>-2.2641454409734401</v>
      </c>
      <c r="K673">
        <v>1292.76026282154</v>
      </c>
      <c r="L673">
        <v>1025.2019219814799</v>
      </c>
      <c r="M673">
        <v>44.943027400081696</v>
      </c>
      <c r="N673">
        <v>1.1404650055050201</v>
      </c>
      <c r="O673">
        <v>15.079795896210999</v>
      </c>
      <c r="P673">
        <v>219.78937622960299</v>
      </c>
      <c r="Q673">
        <v>0.114079815156406</v>
      </c>
    </row>
    <row r="674" spans="1:17" x14ac:dyDescent="0.3">
      <c r="A674" t="s">
        <v>1484</v>
      </c>
      <c r="B674" t="s">
        <v>1485</v>
      </c>
      <c r="C674" t="s">
        <v>10615</v>
      </c>
      <c r="D674" t="s">
        <v>51</v>
      </c>
      <c r="E674">
        <v>6973.9689261200001</v>
      </c>
      <c r="F674">
        <v>222.8</v>
      </c>
      <c r="G674">
        <v>-27.866400088184999</v>
      </c>
      <c r="H674">
        <v>-5.7244807639981303</v>
      </c>
      <c r="I674">
        <v>-49.439097536107802</v>
      </c>
      <c r="J674">
        <v>-2.0209018357153798</v>
      </c>
      <c r="K674">
        <v>228.90530106715099</v>
      </c>
      <c r="L674">
        <v>261.897459052324</v>
      </c>
      <c r="M674">
        <v>40.620949791507698</v>
      </c>
      <c r="N674">
        <v>0.67809115421590804</v>
      </c>
      <c r="O674">
        <v>112.208258527827</v>
      </c>
      <c r="P674">
        <v>13.6155022947475</v>
      </c>
      <c r="Q674">
        <v>-3.3241744843050001E-2</v>
      </c>
    </row>
    <row r="675" spans="1:17" hidden="1" x14ac:dyDescent="0.3">
      <c r="A675" t="s">
        <v>1486</v>
      </c>
      <c r="B675" t="s">
        <v>1487</v>
      </c>
      <c r="C675" t="s">
        <v>10625</v>
      </c>
      <c r="D675" t="s">
        <v>1002</v>
      </c>
      <c r="E675">
        <v>6948.0879720000003</v>
      </c>
      <c r="F675">
        <v>757.8</v>
      </c>
      <c r="G675">
        <v>606.92221690486804</v>
      </c>
      <c r="H675">
        <v>6.1125563693321601</v>
      </c>
      <c r="I675">
        <v>98.077649888510905</v>
      </c>
      <c r="J675">
        <v>-3.3078416507322599</v>
      </c>
      <c r="K675">
        <v>761.56611003818296</v>
      </c>
      <c r="L675">
        <v>542.16941619221097</v>
      </c>
      <c r="M675">
        <v>33.174928239160799</v>
      </c>
      <c r="N675">
        <v>1.7079707668284501</v>
      </c>
      <c r="O675">
        <v>20.176827659012901</v>
      </c>
      <c r="P675">
        <v>697.68421052631504</v>
      </c>
      <c r="Q675">
        <v>0.24625446648574201</v>
      </c>
    </row>
    <row r="676" spans="1:17" x14ac:dyDescent="0.3">
      <c r="A676" t="s">
        <v>1488</v>
      </c>
      <c r="B676" t="s">
        <v>1489</v>
      </c>
      <c r="C676" t="s">
        <v>10609</v>
      </c>
      <c r="D676" t="s">
        <v>303</v>
      </c>
      <c r="E676">
        <v>6947.1554592000002</v>
      </c>
      <c r="F676">
        <v>1407.8</v>
      </c>
      <c r="G676">
        <v>94.965040358057394</v>
      </c>
      <c r="H676">
        <v>14.9957921183046</v>
      </c>
      <c r="I676">
        <v>30.507438029353999</v>
      </c>
      <c r="J676">
        <v>4.2714494087900796</v>
      </c>
      <c r="K676">
        <v>1204.34168054767</v>
      </c>
      <c r="L676">
        <v>971.02075353464704</v>
      </c>
      <c r="M676">
        <v>78.665497782657596</v>
      </c>
      <c r="N676">
        <v>1.18277861136447</v>
      </c>
      <c r="O676">
        <v>2.14163943742009</v>
      </c>
      <c r="P676">
        <v>169.667656354755</v>
      </c>
      <c r="Q676">
        <v>8.5001738031572002E-2</v>
      </c>
    </row>
    <row r="677" spans="1:17" hidden="1" x14ac:dyDescent="0.3">
      <c r="A677" t="s">
        <v>1490</v>
      </c>
      <c r="B677" t="s">
        <v>1491</v>
      </c>
      <c r="C677" t="s">
        <v>10625</v>
      </c>
      <c r="D677" t="s">
        <v>46</v>
      </c>
      <c r="E677">
        <v>6921.1591275299998</v>
      </c>
      <c r="F677">
        <v>400.95</v>
      </c>
      <c r="G677">
        <v>-23.993209843872901</v>
      </c>
      <c r="H677">
        <v>-2.32838507268323</v>
      </c>
      <c r="I677">
        <v>-8.0804382628829092</v>
      </c>
      <c r="J677">
        <v>2.4898818133003302</v>
      </c>
      <c r="O677">
        <v>5.9483726150392799</v>
      </c>
      <c r="P677">
        <v>8.8946224877783902</v>
      </c>
    </row>
    <row r="678" spans="1:17" hidden="1" x14ac:dyDescent="0.3">
      <c r="A678" t="s">
        <v>1492</v>
      </c>
      <c r="B678" t="s">
        <v>1493</v>
      </c>
      <c r="C678" t="s">
        <v>10625</v>
      </c>
      <c r="D678" t="s">
        <v>43</v>
      </c>
      <c r="E678">
        <v>6902.3456550000001</v>
      </c>
      <c r="F678">
        <v>4629</v>
      </c>
      <c r="G678">
        <v>5.1844386975954597</v>
      </c>
      <c r="H678">
        <v>-4.4673572481388897</v>
      </c>
      <c r="I678">
        <v>16.166805133031001</v>
      </c>
      <c r="J678">
        <v>6.4408376522550999</v>
      </c>
      <c r="K678">
        <v>4191.7618662886098</v>
      </c>
      <c r="L678">
        <v>3873.4866589046601</v>
      </c>
      <c r="M678">
        <v>77.351770904806799</v>
      </c>
      <c r="N678">
        <v>1.14662308233624</v>
      </c>
      <c r="O678">
        <v>4.76884856340462</v>
      </c>
      <c r="P678">
        <v>46.5337132003798</v>
      </c>
      <c r="Q678">
        <v>-3.7586449522400002E-3</v>
      </c>
    </row>
    <row r="679" spans="1:17" x14ac:dyDescent="0.3">
      <c r="A679" t="s">
        <v>1494</v>
      </c>
      <c r="B679" t="s">
        <v>1495</v>
      </c>
      <c r="C679" t="s">
        <v>10620</v>
      </c>
      <c r="D679" t="s">
        <v>139</v>
      </c>
      <c r="E679">
        <v>6805.3752365999999</v>
      </c>
      <c r="F679">
        <v>943.8</v>
      </c>
      <c r="G679">
        <v>12.198830968621801</v>
      </c>
      <c r="H679">
        <v>5.9109748608163502</v>
      </c>
      <c r="I679">
        <v>-4.89669704447694</v>
      </c>
      <c r="J679">
        <v>6.4545192203695896</v>
      </c>
      <c r="K679">
        <v>908.31391197062203</v>
      </c>
      <c r="L679">
        <v>848.60194134932203</v>
      </c>
      <c r="M679">
        <v>71.520878962682005</v>
      </c>
      <c r="N679">
        <v>1.0907975949992601</v>
      </c>
      <c r="O679">
        <v>6.2725153634244499</v>
      </c>
      <c r="P679">
        <v>53.201850499147803</v>
      </c>
      <c r="Q679">
        <v>4.6087470537481003E-2</v>
      </c>
    </row>
    <row r="680" spans="1:17" hidden="1" x14ac:dyDescent="0.3">
      <c r="A680" t="s">
        <v>1496</v>
      </c>
      <c r="B680" t="s">
        <v>1497</v>
      </c>
      <c r="C680" t="s">
        <v>10625</v>
      </c>
      <c r="D680" t="s">
        <v>46</v>
      </c>
      <c r="E680">
        <v>6803.3833770000001</v>
      </c>
      <c r="F680">
        <v>774.3</v>
      </c>
      <c r="G680">
        <v>298.008614609848</v>
      </c>
      <c r="H680">
        <v>63.9769612553741</v>
      </c>
      <c r="I680">
        <v>216.20219591286701</v>
      </c>
      <c r="J680">
        <v>12.7876407019067</v>
      </c>
      <c r="K680">
        <v>466.19333932878499</v>
      </c>
      <c r="L680">
        <v>319.55289040219299</v>
      </c>
      <c r="M680">
        <v>86.895382455071299</v>
      </c>
      <c r="N680">
        <v>1.24101600422501</v>
      </c>
      <c r="O680">
        <v>0.47139351672480501</v>
      </c>
      <c r="P680">
        <v>401.00291167906801</v>
      </c>
    </row>
    <row r="681" spans="1:17" x14ac:dyDescent="0.3">
      <c r="A681" t="s">
        <v>1498</v>
      </c>
      <c r="B681" t="s">
        <v>1499</v>
      </c>
      <c r="C681" t="s">
        <v>6589</v>
      </c>
      <c r="D681" t="s">
        <v>80</v>
      </c>
      <c r="E681">
        <v>6797.5454567999996</v>
      </c>
      <c r="F681">
        <v>331.35</v>
      </c>
      <c r="G681">
        <v>48.210963839319</v>
      </c>
      <c r="H681">
        <v>-1.22453238556045</v>
      </c>
      <c r="I681">
        <v>25.084610726582099</v>
      </c>
      <c r="J681">
        <v>-0.96793098500899299</v>
      </c>
      <c r="K681">
        <v>308.85624608416902</v>
      </c>
      <c r="L681">
        <v>251.61232488302599</v>
      </c>
      <c r="M681">
        <v>47.4331949780643</v>
      </c>
      <c r="N681">
        <v>0.74830607773740299</v>
      </c>
      <c r="O681">
        <v>11.5436849253055</v>
      </c>
      <c r="P681">
        <v>105.87138863000899</v>
      </c>
      <c r="Q681">
        <v>7.8490062255725995E-2</v>
      </c>
    </row>
    <row r="682" spans="1:17" x14ac:dyDescent="0.3">
      <c r="A682" t="s">
        <v>1500</v>
      </c>
      <c r="B682" t="s">
        <v>1501</v>
      </c>
      <c r="C682" t="s">
        <v>10613</v>
      </c>
      <c r="D682" t="s">
        <v>359</v>
      </c>
      <c r="E682">
        <v>6787.7297472600003</v>
      </c>
      <c r="F682">
        <v>298.35000000000002</v>
      </c>
      <c r="G682">
        <v>-55.197015967880802</v>
      </c>
      <c r="H682">
        <v>-5.3882075902116604</v>
      </c>
      <c r="I682">
        <v>-24.208046673527701</v>
      </c>
      <c r="J682">
        <v>2.1244600038949502</v>
      </c>
      <c r="K682">
        <v>297.18653278363797</v>
      </c>
      <c r="L682">
        <v>316.95298659202899</v>
      </c>
      <c r="M682">
        <v>57.707015566801303</v>
      </c>
      <c r="N682">
        <v>0.46356500053334798</v>
      </c>
      <c r="O682">
        <v>57.834757834757802</v>
      </c>
      <c r="P682">
        <v>15.572341661824501</v>
      </c>
      <c r="Q682">
        <v>4.7596397520430003E-3</v>
      </c>
    </row>
    <row r="683" spans="1:17" x14ac:dyDescent="0.3">
      <c r="A683" t="s">
        <v>1502</v>
      </c>
      <c r="B683" t="s">
        <v>1503</v>
      </c>
      <c r="C683" t="s">
        <v>10624</v>
      </c>
      <c r="D683" t="s">
        <v>378</v>
      </c>
      <c r="E683">
        <v>6784.0472276500004</v>
      </c>
      <c r="F683">
        <v>336.65</v>
      </c>
      <c r="G683">
        <v>26.797200237254</v>
      </c>
      <c r="H683">
        <v>1.0465842587605501</v>
      </c>
      <c r="I683">
        <v>26.049822172787898</v>
      </c>
      <c r="J683">
        <v>1.9389710604221899</v>
      </c>
      <c r="K683">
        <v>329.14726774964799</v>
      </c>
      <c r="L683">
        <v>284.20948536018602</v>
      </c>
      <c r="M683">
        <v>57.945751789039498</v>
      </c>
      <c r="N683">
        <v>0.41089094020726002</v>
      </c>
      <c r="O683">
        <v>10.856973117480999</v>
      </c>
      <c r="P683">
        <v>64.139444173573807</v>
      </c>
      <c r="Q683">
        <v>-1.4214171682359999E-3</v>
      </c>
    </row>
    <row r="684" spans="1:17" x14ac:dyDescent="0.3">
      <c r="A684" t="s">
        <v>1504</v>
      </c>
      <c r="B684" t="s">
        <v>1505</v>
      </c>
      <c r="C684" t="s">
        <v>10619</v>
      </c>
      <c r="D684" t="s">
        <v>622</v>
      </c>
      <c r="E684">
        <v>6781.5439841099997</v>
      </c>
      <c r="F684">
        <v>510.65</v>
      </c>
      <c r="G684">
        <v>40.0363170862624</v>
      </c>
      <c r="H684">
        <v>2.9822516019823699</v>
      </c>
      <c r="I684">
        <v>-4.77604735068173</v>
      </c>
      <c r="J684">
        <v>7.0089720548668604</v>
      </c>
      <c r="K684">
        <v>489.59000944676501</v>
      </c>
      <c r="L684">
        <v>452.63163772371303</v>
      </c>
      <c r="M684">
        <v>69.413582622422894</v>
      </c>
      <c r="N684">
        <v>0.95945053025840898</v>
      </c>
      <c r="O684">
        <v>9.6249877606971506</v>
      </c>
      <c r="P684">
        <v>71.474143720617803</v>
      </c>
      <c r="Q684">
        <v>6.0478750255014001E-2</v>
      </c>
    </row>
    <row r="685" spans="1:17" hidden="1" x14ac:dyDescent="0.3">
      <c r="A685" t="s">
        <v>1506</v>
      </c>
      <c r="B685" t="s">
        <v>1507</v>
      </c>
      <c r="C685" t="s">
        <v>10625</v>
      </c>
      <c r="D685" t="s">
        <v>1053</v>
      </c>
      <c r="E685">
        <v>6746.8437323999997</v>
      </c>
      <c r="F685">
        <v>130</v>
      </c>
      <c r="G685">
        <v>-19.150642021829501</v>
      </c>
      <c r="H685">
        <v>-1.4056918058503101</v>
      </c>
      <c r="I685">
        <v>-6.6165977576304504</v>
      </c>
      <c r="J685">
        <v>-1.14909040529885</v>
      </c>
      <c r="K685">
        <v>120.868975192458</v>
      </c>
      <c r="M685">
        <v>1.05563603616817</v>
      </c>
      <c r="N685">
        <v>1.39130434782608</v>
      </c>
      <c r="O685">
        <v>1.81538461538461</v>
      </c>
      <c r="P685">
        <v>9.7046413502109594</v>
      </c>
    </row>
    <row r="686" spans="1:17" hidden="1" x14ac:dyDescent="0.3">
      <c r="A686" t="s">
        <v>1508</v>
      </c>
      <c r="B686" t="s">
        <v>1509</v>
      </c>
      <c r="C686" t="s">
        <v>10625</v>
      </c>
      <c r="D686" t="s">
        <v>263</v>
      </c>
      <c r="E686">
        <v>6731.9349119999997</v>
      </c>
      <c r="F686">
        <v>3093.1</v>
      </c>
      <c r="G686">
        <v>-13.0185268107534</v>
      </c>
      <c r="H686">
        <v>-4.7810861276168701</v>
      </c>
      <c r="I686">
        <v>23.877502285967701</v>
      </c>
      <c r="J686">
        <v>-3.5702436388127099</v>
      </c>
      <c r="K686">
        <v>3194.1081886511702</v>
      </c>
      <c r="L686">
        <v>2875.4608147663798</v>
      </c>
      <c r="M686">
        <v>45.299450011918502</v>
      </c>
      <c r="N686">
        <v>0.89103633239743496</v>
      </c>
      <c r="O686">
        <v>25.763796838123501</v>
      </c>
      <c r="P686">
        <v>47.360647927584502</v>
      </c>
      <c r="Q686">
        <v>7.6599395986738997E-2</v>
      </c>
    </row>
    <row r="687" spans="1:17" x14ac:dyDescent="0.3">
      <c r="A687" t="s">
        <v>1510</v>
      </c>
      <c r="B687" t="s">
        <v>1511</v>
      </c>
      <c r="C687" t="s">
        <v>10622</v>
      </c>
      <c r="D687" t="s">
        <v>444</v>
      </c>
      <c r="E687">
        <v>6729.300073335</v>
      </c>
      <c r="F687">
        <v>582</v>
      </c>
      <c r="G687">
        <v>-43.688207275898101</v>
      </c>
      <c r="H687">
        <v>-11.1015375031796</v>
      </c>
      <c r="I687">
        <v>-12.688230970800699</v>
      </c>
      <c r="J687">
        <v>2.44209332374548</v>
      </c>
      <c r="K687">
        <v>635.03804618547895</v>
      </c>
      <c r="L687">
        <v>643.10733390617395</v>
      </c>
      <c r="M687">
        <v>48.626712752188197</v>
      </c>
      <c r="N687">
        <v>0.54139755812535095</v>
      </c>
      <c r="O687">
        <v>33.3333333333333</v>
      </c>
      <c r="P687">
        <v>11.6332598062721</v>
      </c>
      <c r="Q687">
        <v>-5.8297697437577997E-2</v>
      </c>
    </row>
    <row r="688" spans="1:17" hidden="1" x14ac:dyDescent="0.3">
      <c r="A688" t="s">
        <v>1512</v>
      </c>
      <c r="B688" t="s">
        <v>1513</v>
      </c>
      <c r="C688" t="s">
        <v>10625</v>
      </c>
      <c r="D688" t="s">
        <v>21</v>
      </c>
      <c r="E688">
        <v>6714.6999287999997</v>
      </c>
      <c r="F688">
        <v>114.65</v>
      </c>
      <c r="G688">
        <v>32.371460234956103</v>
      </c>
      <c r="H688">
        <v>-9.4856918058503101</v>
      </c>
      <c r="I688">
        <v>-19.180401492794601</v>
      </c>
      <c r="J688">
        <v>-8.3755740548749404</v>
      </c>
      <c r="K688">
        <v>123.327581394059</v>
      </c>
      <c r="L688">
        <v>108.39210237028099</v>
      </c>
      <c r="M688">
        <v>27.182397013250501</v>
      </c>
      <c r="N688">
        <v>3.3427770717877499</v>
      </c>
      <c r="O688">
        <v>24.901875272568599</v>
      </c>
      <c r="P688">
        <v>63.785714285714199</v>
      </c>
      <c r="Q688">
        <v>0.27239812803035102</v>
      </c>
    </row>
    <row r="689" spans="1:17" x14ac:dyDescent="0.3">
      <c r="A689" t="s">
        <v>1514</v>
      </c>
      <c r="B689" t="s">
        <v>1515</v>
      </c>
      <c r="C689" t="s">
        <v>10612</v>
      </c>
      <c r="D689" t="s">
        <v>645</v>
      </c>
      <c r="E689">
        <v>6714.5541485330004</v>
      </c>
      <c r="F689">
        <v>138.78</v>
      </c>
      <c r="G689">
        <v>-38.100456733991003</v>
      </c>
      <c r="H689">
        <v>-3.9881171631447798</v>
      </c>
      <c r="I689">
        <v>-16.173548361340501</v>
      </c>
      <c r="J689">
        <v>0.60231367392077595</v>
      </c>
      <c r="K689">
        <v>137.74045413894601</v>
      </c>
      <c r="L689">
        <v>139.37779759589699</v>
      </c>
      <c r="M689">
        <v>51.082368897113597</v>
      </c>
      <c r="N689">
        <v>0.49382242330321702</v>
      </c>
      <c r="O689">
        <v>29.017149445165</v>
      </c>
      <c r="P689">
        <v>26.7397260273972</v>
      </c>
      <c r="Q689">
        <v>-8.9657772069132002E-2</v>
      </c>
    </row>
    <row r="690" spans="1:17" x14ac:dyDescent="0.3">
      <c r="A690" t="s">
        <v>1516</v>
      </c>
      <c r="B690" t="s">
        <v>1517</v>
      </c>
      <c r="C690" t="s">
        <v>10622</v>
      </c>
      <c r="D690" t="s">
        <v>622</v>
      </c>
      <c r="E690">
        <v>6683.82265155</v>
      </c>
      <c r="F690">
        <v>369.35</v>
      </c>
      <c r="G690">
        <v>32.504291685259503</v>
      </c>
      <c r="H690">
        <v>1.4785273948089299</v>
      </c>
      <c r="I690">
        <v>-2.6383236827024601</v>
      </c>
      <c r="J690">
        <v>6.34122384351733</v>
      </c>
      <c r="K690">
        <v>360.77296261393502</v>
      </c>
      <c r="L690">
        <v>323.68534681587198</v>
      </c>
      <c r="M690">
        <v>62.170550221935301</v>
      </c>
      <c r="N690">
        <v>0.64753843863390304</v>
      </c>
      <c r="O690">
        <v>18.6679301475565</v>
      </c>
      <c r="P690">
        <v>81.901009603545901</v>
      </c>
      <c r="Q690">
        <v>0.108038103519964</v>
      </c>
    </row>
    <row r="691" spans="1:17" hidden="1" x14ac:dyDescent="0.3">
      <c r="A691" t="s">
        <v>1518</v>
      </c>
      <c r="B691" t="s">
        <v>1519</v>
      </c>
      <c r="C691" t="s">
        <v>10625</v>
      </c>
      <c r="D691" t="s">
        <v>119</v>
      </c>
      <c r="E691">
        <v>6659.5761431250003</v>
      </c>
      <c r="F691">
        <v>572.5</v>
      </c>
      <c r="G691">
        <v>-21.3806032477782</v>
      </c>
      <c r="H691">
        <v>-3.4614673556017701</v>
      </c>
      <c r="I691">
        <v>-1.6453197252432099</v>
      </c>
      <c r="J691">
        <v>2.0924726497633102</v>
      </c>
      <c r="K691">
        <v>556.14930986265199</v>
      </c>
      <c r="L691">
        <v>535.76177793872796</v>
      </c>
      <c r="M691">
        <v>60.890159212873598</v>
      </c>
      <c r="N691">
        <v>0.34550643128630898</v>
      </c>
      <c r="O691">
        <v>10.0349344978166</v>
      </c>
      <c r="P691">
        <v>22.591006423982801</v>
      </c>
      <c r="Q691">
        <v>4.0589213770441002E-2</v>
      </c>
    </row>
    <row r="692" spans="1:17" x14ac:dyDescent="0.3">
      <c r="A692" t="s">
        <v>1520</v>
      </c>
      <c r="B692" t="s">
        <v>1521</v>
      </c>
      <c r="C692" t="s">
        <v>10624</v>
      </c>
      <c r="D692" t="s">
        <v>303</v>
      </c>
      <c r="E692">
        <v>6657.8302705799997</v>
      </c>
      <c r="F692">
        <v>695.45</v>
      </c>
      <c r="G692">
        <v>7.4658389910052296</v>
      </c>
      <c r="H692">
        <v>25.012490012331401</v>
      </c>
      <c r="I692">
        <v>24.024979460629702</v>
      </c>
      <c r="J692">
        <v>10.0455361739431</v>
      </c>
      <c r="K692">
        <v>585.89648074471597</v>
      </c>
      <c r="L692">
        <v>546.70353643461794</v>
      </c>
      <c r="M692">
        <v>73.030919241882799</v>
      </c>
      <c r="N692">
        <v>1.3301251131012599</v>
      </c>
      <c r="O692">
        <v>2.8039398950319998</v>
      </c>
      <c r="P692">
        <v>59.891941602483001</v>
      </c>
      <c r="Q692">
        <v>7.5814635406425995E-2</v>
      </c>
    </row>
    <row r="693" spans="1:17" x14ac:dyDescent="0.3">
      <c r="A693" t="s">
        <v>1522</v>
      </c>
      <c r="B693" t="s">
        <v>1523</v>
      </c>
      <c r="C693" t="s">
        <v>10622</v>
      </c>
      <c r="D693" t="s">
        <v>163</v>
      </c>
      <c r="E693">
        <v>6656.7505551249997</v>
      </c>
      <c r="F693">
        <v>432.25</v>
      </c>
      <c r="G693">
        <v>42.311573480872802</v>
      </c>
      <c r="H693">
        <v>7.1377255610964596</v>
      </c>
      <c r="I693">
        <v>39.861408200225398</v>
      </c>
      <c r="J693">
        <v>3.0303059041231202</v>
      </c>
      <c r="K693">
        <v>390.88237931745903</v>
      </c>
      <c r="L693">
        <v>325.909148142736</v>
      </c>
      <c r="M693">
        <v>62.629910287687103</v>
      </c>
      <c r="N693">
        <v>0.99970651169042801</v>
      </c>
      <c r="O693">
        <v>2.08212839791788</v>
      </c>
      <c r="P693">
        <v>91.218756912187501</v>
      </c>
      <c r="Q693">
        <v>0.20009196585230599</v>
      </c>
    </row>
    <row r="694" spans="1:17" hidden="1" x14ac:dyDescent="0.3">
      <c r="A694" t="s">
        <v>1524</v>
      </c>
      <c r="B694" t="s">
        <v>1525</v>
      </c>
      <c r="C694" t="s">
        <v>10625</v>
      </c>
      <c r="D694" t="s">
        <v>858</v>
      </c>
      <c r="E694">
        <v>6653.561205</v>
      </c>
      <c r="F694">
        <v>762.05</v>
      </c>
      <c r="G694">
        <v>70.811531770885196</v>
      </c>
      <c r="H694">
        <v>-5.9170162765544001</v>
      </c>
      <c r="I694">
        <v>-16.298938693777298</v>
      </c>
      <c r="J694">
        <v>6.1320601962776804</v>
      </c>
      <c r="K694">
        <v>766.50178376073404</v>
      </c>
      <c r="L694">
        <v>658.49274714266198</v>
      </c>
      <c r="M694">
        <v>57.151307959869499</v>
      </c>
      <c r="N694">
        <v>0.30080575116573399</v>
      </c>
      <c r="O694">
        <v>22.1442162587756</v>
      </c>
      <c r="P694">
        <v>106.210255716411</v>
      </c>
      <c r="Q694">
        <v>6.5853966108617004E-2</v>
      </c>
    </row>
    <row r="695" spans="1:17" x14ac:dyDescent="0.3">
      <c r="A695" t="s">
        <v>1526</v>
      </c>
      <c r="B695" t="s">
        <v>1527</v>
      </c>
      <c r="C695" t="s">
        <v>10620</v>
      </c>
      <c r="D695" t="s">
        <v>397</v>
      </c>
      <c r="E695">
        <v>6649.5036615360004</v>
      </c>
      <c r="F695">
        <v>71.45</v>
      </c>
      <c r="G695">
        <v>-23.282071199507001</v>
      </c>
      <c r="H695">
        <v>4.4785022473578104</v>
      </c>
      <c r="I695">
        <v>-26.894578572761599</v>
      </c>
      <c r="J695">
        <v>9.9510737983136206</v>
      </c>
      <c r="K695">
        <v>64.376967306249298</v>
      </c>
      <c r="L695">
        <v>68.798354539005999</v>
      </c>
      <c r="M695">
        <v>80.738485574653495</v>
      </c>
      <c r="N695">
        <v>2.5822217808955501</v>
      </c>
      <c r="O695">
        <v>37.158852344296697</v>
      </c>
      <c r="P695">
        <v>21.865938939109601</v>
      </c>
      <c r="Q695">
        <v>4.1275600663414E-2</v>
      </c>
    </row>
    <row r="696" spans="1:17" hidden="1" x14ac:dyDescent="0.3">
      <c r="A696" t="s">
        <v>1528</v>
      </c>
      <c r="B696" t="s">
        <v>1529</v>
      </c>
      <c r="C696" t="s">
        <v>10625</v>
      </c>
      <c r="D696" t="s">
        <v>1353</v>
      </c>
      <c r="E696">
        <v>6636.6662775300001</v>
      </c>
      <c r="F696">
        <v>1397.38</v>
      </c>
      <c r="G696">
        <v>-19.061294551851699</v>
      </c>
      <c r="H696">
        <v>-2.1204025164749201</v>
      </c>
      <c r="I696">
        <v>-7.7702768057179803</v>
      </c>
      <c r="J696">
        <v>-2.2198123390269502</v>
      </c>
      <c r="K696">
        <v>1386.9138851073001</v>
      </c>
      <c r="L696">
        <v>1353.30936264659</v>
      </c>
      <c r="M696">
        <v>77.088001342421407</v>
      </c>
      <c r="N696">
        <v>1.3049964334509601</v>
      </c>
      <c r="O696">
        <v>3.7047903934505899</v>
      </c>
      <c r="P696">
        <v>12.090803352986001</v>
      </c>
      <c r="Q696">
        <v>-5.5078309021881003E-2</v>
      </c>
    </row>
    <row r="697" spans="1:17" x14ac:dyDescent="0.3">
      <c r="A697" t="s">
        <v>1530</v>
      </c>
      <c r="B697" t="s">
        <v>1531</v>
      </c>
      <c r="C697" t="s">
        <v>622</v>
      </c>
      <c r="D697" t="s">
        <v>471</v>
      </c>
      <c r="E697">
        <v>6623.8179532800004</v>
      </c>
      <c r="F697">
        <v>934.15</v>
      </c>
      <c r="G697">
        <v>27.548260624337999</v>
      </c>
      <c r="H697">
        <v>-0.28283123678893402</v>
      </c>
      <c r="I697">
        <v>-0.33149778093558302</v>
      </c>
      <c r="J697">
        <v>3.5461691883805999</v>
      </c>
      <c r="K697">
        <v>918.65972738154801</v>
      </c>
      <c r="L697">
        <v>837.12815700243004</v>
      </c>
      <c r="M697">
        <v>50.129512324141899</v>
      </c>
      <c r="N697">
        <v>0.68622788217492403</v>
      </c>
      <c r="O697">
        <v>20.751485307498701</v>
      </c>
      <c r="P697">
        <v>62.291521890201501</v>
      </c>
      <c r="Q697">
        <v>0.15682561182848401</v>
      </c>
    </row>
    <row r="698" spans="1:17" x14ac:dyDescent="0.3">
      <c r="A698" t="s">
        <v>1532</v>
      </c>
      <c r="B698" t="s">
        <v>1533</v>
      </c>
      <c r="C698" t="s">
        <v>10621</v>
      </c>
      <c r="D698" t="s">
        <v>471</v>
      </c>
      <c r="E698">
        <v>6603.1862757400004</v>
      </c>
      <c r="F698">
        <v>461.8</v>
      </c>
      <c r="G698">
        <v>-61.0558607538525</v>
      </c>
      <c r="H698">
        <v>-0.27501122311492998</v>
      </c>
      <c r="I698">
        <v>-29.258312990975099</v>
      </c>
      <c r="J698">
        <v>5.7704498245862004</v>
      </c>
      <c r="K698">
        <v>468.557790007454</v>
      </c>
      <c r="L698">
        <v>523.97492596713801</v>
      </c>
      <c r="M698">
        <v>65.613989940945402</v>
      </c>
      <c r="N698">
        <v>0.55397847193641303</v>
      </c>
      <c r="O698">
        <v>56.528800346470298</v>
      </c>
      <c r="P698">
        <v>7.77129521586932</v>
      </c>
      <c r="Q698">
        <v>-3.9825206059750998E-2</v>
      </c>
    </row>
    <row r="699" spans="1:17" x14ac:dyDescent="0.3">
      <c r="A699" t="s">
        <v>1534</v>
      </c>
      <c r="B699" t="s">
        <v>1535</v>
      </c>
      <c r="C699" t="s">
        <v>10614</v>
      </c>
      <c r="D699" t="s">
        <v>46</v>
      </c>
      <c r="E699">
        <v>6589.9775190749997</v>
      </c>
      <c r="F699">
        <v>232.75</v>
      </c>
      <c r="G699">
        <v>99.741127602352705</v>
      </c>
      <c r="H699">
        <v>-2.7712380243377099</v>
      </c>
      <c r="I699">
        <v>18.312203002792199</v>
      </c>
      <c r="J699">
        <v>-1.6998211826765299</v>
      </c>
      <c r="K699">
        <v>230.59254710181199</v>
      </c>
      <c r="L699">
        <v>186.72708318493599</v>
      </c>
      <c r="M699">
        <v>43.583159052461099</v>
      </c>
      <c r="N699">
        <v>0.39495369402028602</v>
      </c>
      <c r="O699">
        <v>16.820622986036501</v>
      </c>
      <c r="P699">
        <v>136.29441624365401</v>
      </c>
      <c r="Q699">
        <v>8.8686703931347005E-2</v>
      </c>
    </row>
    <row r="700" spans="1:17" x14ac:dyDescent="0.3">
      <c r="A700" t="s">
        <v>1536</v>
      </c>
      <c r="B700" t="s">
        <v>1537</v>
      </c>
      <c r="C700" t="s">
        <v>10622</v>
      </c>
      <c r="D700" t="s">
        <v>1538</v>
      </c>
      <c r="E700">
        <v>6579.1048680000004</v>
      </c>
      <c r="F700">
        <v>513.54999999999995</v>
      </c>
      <c r="G700">
        <v>-8.3455944208092792</v>
      </c>
      <c r="H700">
        <v>1.87299671873984</v>
      </c>
      <c r="I700">
        <v>-19.187172510017501</v>
      </c>
      <c r="J700">
        <v>-2.4513522284653999</v>
      </c>
      <c r="K700">
        <v>512.31177944163903</v>
      </c>
      <c r="L700">
        <v>504.20784815722101</v>
      </c>
      <c r="M700">
        <v>43.490551027197696</v>
      </c>
      <c r="N700">
        <v>0.45306862623455302</v>
      </c>
      <c r="O700">
        <v>30.337844416317701</v>
      </c>
      <c r="P700">
        <v>31.3259174018667</v>
      </c>
      <c r="Q700">
        <v>4.3247812677346002E-2</v>
      </c>
    </row>
    <row r="701" spans="1:17" hidden="1" x14ac:dyDescent="0.3">
      <c r="A701" t="s">
        <v>1539</v>
      </c>
      <c r="B701" t="s">
        <v>1540</v>
      </c>
      <c r="C701" t="s">
        <v>10625</v>
      </c>
      <c r="D701" t="s">
        <v>263</v>
      </c>
      <c r="E701">
        <v>6572.6236846399997</v>
      </c>
      <c r="F701">
        <v>2406.1</v>
      </c>
      <c r="G701">
        <v>-15.502796165241501</v>
      </c>
      <c r="H701">
        <v>8.7190719013535894E-2</v>
      </c>
      <c r="I701">
        <v>-0.20102804981255801</v>
      </c>
      <c r="J701">
        <v>5.8846368936345499</v>
      </c>
      <c r="K701">
        <v>2357.8628251242199</v>
      </c>
      <c r="L701">
        <v>2245.8265160124402</v>
      </c>
      <c r="M701">
        <v>62.588620889993003</v>
      </c>
      <c r="N701">
        <v>1.01145515240212</v>
      </c>
      <c r="O701">
        <v>15.0035326877519</v>
      </c>
      <c r="P701">
        <v>39.889534883720899</v>
      </c>
      <c r="Q701">
        <v>8.7290374795972001E-2</v>
      </c>
    </row>
    <row r="702" spans="1:17" hidden="1" x14ac:dyDescent="0.3">
      <c r="A702" t="s">
        <v>1541</v>
      </c>
      <c r="B702" t="s">
        <v>1542</v>
      </c>
      <c r="C702" t="s">
        <v>10625</v>
      </c>
      <c r="D702" t="s">
        <v>1353</v>
      </c>
      <c r="E702">
        <v>6496.9056107910001</v>
      </c>
      <c r="F702">
        <v>1173.93</v>
      </c>
      <c r="G702">
        <v>-19.008859143663798</v>
      </c>
      <c r="H702">
        <v>-0.23751195284556201</v>
      </c>
      <c r="I702">
        <v>-7.5139147804109498</v>
      </c>
      <c r="J702">
        <v>-1.5262914543094499</v>
      </c>
      <c r="K702">
        <v>1160.84446756843</v>
      </c>
      <c r="L702">
        <v>1133.4163261467399</v>
      </c>
      <c r="M702">
        <v>63.340787818078198</v>
      </c>
      <c r="N702">
        <v>1.04608981691515</v>
      </c>
      <c r="O702">
        <v>12.901109946930299</v>
      </c>
      <c r="P702">
        <v>35.5874845520379</v>
      </c>
    </row>
    <row r="703" spans="1:17" x14ac:dyDescent="0.3">
      <c r="A703" t="s">
        <v>1543</v>
      </c>
      <c r="B703" t="s">
        <v>1544</v>
      </c>
      <c r="C703" t="s">
        <v>10614</v>
      </c>
      <c r="D703" t="s">
        <v>46</v>
      </c>
      <c r="E703">
        <v>6492.1004148000002</v>
      </c>
      <c r="F703">
        <v>852.25</v>
      </c>
      <c r="G703">
        <v>83.890337078872506</v>
      </c>
      <c r="H703">
        <v>1.97402986412979</v>
      </c>
      <c r="I703">
        <v>13.9021965217292</v>
      </c>
      <c r="J703">
        <v>-1.12577494715009</v>
      </c>
      <c r="K703">
        <v>823.094883142713</v>
      </c>
      <c r="L703">
        <v>673.97534603165604</v>
      </c>
      <c r="M703">
        <v>56.282484961860199</v>
      </c>
      <c r="N703">
        <v>0.52475582437010004</v>
      </c>
      <c r="O703">
        <v>9.9207978879436602</v>
      </c>
      <c r="P703">
        <v>121.940104166666</v>
      </c>
      <c r="Q703">
        <v>0.16500280223265601</v>
      </c>
    </row>
    <row r="704" spans="1:17" x14ac:dyDescent="0.3">
      <c r="A704" t="s">
        <v>1545</v>
      </c>
      <c r="B704" t="s">
        <v>1546</v>
      </c>
      <c r="C704" t="s">
        <v>10622</v>
      </c>
      <c r="D704" t="s">
        <v>263</v>
      </c>
      <c r="E704">
        <v>6482.8791063799999</v>
      </c>
      <c r="F704">
        <v>800.5</v>
      </c>
      <c r="G704">
        <v>14.7095562781382</v>
      </c>
      <c r="H704">
        <v>7.9960747894387598</v>
      </c>
      <c r="I704">
        <v>-16.380642398589998</v>
      </c>
      <c r="J704">
        <v>3.5180030646115199</v>
      </c>
      <c r="K704">
        <v>761.20602101515499</v>
      </c>
      <c r="L704">
        <v>700.97022510620695</v>
      </c>
      <c r="M704">
        <v>68.587978776606207</v>
      </c>
      <c r="N704">
        <v>0.93255708425109496</v>
      </c>
      <c r="O704">
        <v>10.4059962523422</v>
      </c>
      <c r="P704">
        <v>46.076642335766401</v>
      </c>
    </row>
    <row r="705" spans="1:17" x14ac:dyDescent="0.3">
      <c r="A705" t="s">
        <v>1547</v>
      </c>
      <c r="B705" t="s">
        <v>1548</v>
      </c>
      <c r="C705" t="s">
        <v>6589</v>
      </c>
      <c r="D705" t="s">
        <v>405</v>
      </c>
      <c r="E705">
        <v>6473.2987459309998</v>
      </c>
      <c r="F705">
        <v>209.67</v>
      </c>
      <c r="G705">
        <v>113.75140254871199</v>
      </c>
      <c r="H705">
        <v>-2.29043708483047</v>
      </c>
      <c r="I705">
        <v>10.8978368728514</v>
      </c>
      <c r="J705">
        <v>2.10660830629678</v>
      </c>
      <c r="K705">
        <v>205.07918475101701</v>
      </c>
      <c r="L705">
        <v>172.26596607028901</v>
      </c>
      <c r="M705">
        <v>49.712037332746497</v>
      </c>
      <c r="N705">
        <v>0.43919156823472499</v>
      </c>
      <c r="O705">
        <v>5.94744121715076</v>
      </c>
      <c r="P705">
        <v>194.06732117812001</v>
      </c>
      <c r="Q705">
        <v>0.118690334633286</v>
      </c>
    </row>
    <row r="706" spans="1:17" hidden="1" x14ac:dyDescent="0.3">
      <c r="A706" t="s">
        <v>1549</v>
      </c>
      <c r="B706" t="s">
        <v>1550</v>
      </c>
      <c r="C706" t="s">
        <v>10625</v>
      </c>
      <c r="D706" t="s">
        <v>130</v>
      </c>
      <c r="E706">
        <v>6460.2813597499999</v>
      </c>
      <c r="F706">
        <v>168.39</v>
      </c>
      <c r="G706">
        <v>-26.053680999415899</v>
      </c>
      <c r="H706">
        <v>-5.0295503193169697</v>
      </c>
      <c r="I706">
        <v>-10.1409094184258</v>
      </c>
      <c r="J706">
        <v>6.6959490462598001</v>
      </c>
      <c r="M706">
        <v>57.634372904589398</v>
      </c>
      <c r="O706">
        <v>17.287249836688598</v>
      </c>
      <c r="P706">
        <v>24.733333333333299</v>
      </c>
    </row>
    <row r="707" spans="1:17" x14ac:dyDescent="0.3">
      <c r="A707" t="s">
        <v>1551</v>
      </c>
      <c r="B707" t="s">
        <v>1552</v>
      </c>
      <c r="C707" t="s">
        <v>10616</v>
      </c>
      <c r="D707" t="s">
        <v>198</v>
      </c>
      <c r="E707">
        <v>6449.9688741600003</v>
      </c>
      <c r="F707">
        <v>522.4</v>
      </c>
      <c r="G707">
        <v>40.309444188306202</v>
      </c>
      <c r="H707">
        <v>7.7302125043167402</v>
      </c>
      <c r="I707">
        <v>14.188151392399099</v>
      </c>
      <c r="J707">
        <v>3.2914069304027498</v>
      </c>
      <c r="K707">
        <v>492.58648279102101</v>
      </c>
      <c r="L707">
        <v>421.74987603857397</v>
      </c>
      <c r="M707">
        <v>68.392330472317397</v>
      </c>
      <c r="N707">
        <v>0.78119415030369799</v>
      </c>
      <c r="O707">
        <v>3.84762633996937</v>
      </c>
      <c r="P707">
        <v>80.729977512540998</v>
      </c>
      <c r="Q707">
        <v>0.21195951319488501</v>
      </c>
    </row>
    <row r="708" spans="1:17" hidden="1" x14ac:dyDescent="0.3">
      <c r="A708" t="s">
        <v>1553</v>
      </c>
      <c r="B708" t="s">
        <v>1554</v>
      </c>
      <c r="C708" t="s">
        <v>10625</v>
      </c>
      <c r="D708" t="s">
        <v>622</v>
      </c>
      <c r="E708">
        <v>6408.581185</v>
      </c>
      <c r="F708">
        <v>79.27</v>
      </c>
      <c r="G708">
        <v>207.9405867973</v>
      </c>
      <c r="H708">
        <v>234.14986374970499</v>
      </c>
      <c r="I708">
        <v>223.85335837829001</v>
      </c>
      <c r="J708">
        <v>20.3703044120196</v>
      </c>
      <c r="M708">
        <v>100</v>
      </c>
      <c r="O708">
        <v>0</v>
      </c>
      <c r="P708">
        <v>252.31111111111099</v>
      </c>
    </row>
    <row r="709" spans="1:17" x14ac:dyDescent="0.3">
      <c r="A709" t="s">
        <v>1555</v>
      </c>
      <c r="B709" t="s">
        <v>1556</v>
      </c>
      <c r="C709" t="s">
        <v>10610</v>
      </c>
      <c r="D709" t="s">
        <v>21</v>
      </c>
      <c r="E709">
        <v>6405.4855364499999</v>
      </c>
      <c r="F709">
        <v>807.3</v>
      </c>
      <c r="G709">
        <v>28.0192868394535</v>
      </c>
      <c r="H709">
        <v>-13.2826499374367</v>
      </c>
      <c r="I709">
        <v>25.8832644486824</v>
      </c>
      <c r="J709">
        <v>-2.16009629216857</v>
      </c>
      <c r="K709">
        <v>827.520373087488</v>
      </c>
      <c r="L709">
        <v>692.14082647436896</v>
      </c>
      <c r="M709">
        <v>33.164737281971803</v>
      </c>
      <c r="N709">
        <v>0.91927867391138096</v>
      </c>
      <c r="O709">
        <v>14.9139105660844</v>
      </c>
      <c r="P709">
        <v>94.530120481927696</v>
      </c>
      <c r="Q709">
        <v>0.119233436550091</v>
      </c>
    </row>
    <row r="710" spans="1:17" x14ac:dyDescent="0.3">
      <c r="A710" t="s">
        <v>1557</v>
      </c>
      <c r="B710" t="s">
        <v>1558</v>
      </c>
      <c r="C710" t="s">
        <v>10623</v>
      </c>
      <c r="D710" t="s">
        <v>139</v>
      </c>
      <c r="E710">
        <v>6385.8846893999998</v>
      </c>
      <c r="F710">
        <v>215.42</v>
      </c>
      <c r="G710">
        <v>106.233104685947</v>
      </c>
      <c r="H710">
        <v>5.7230210654368099</v>
      </c>
      <c r="I710">
        <v>21.059283261693899</v>
      </c>
      <c r="J710">
        <v>0.77253732642684803</v>
      </c>
      <c r="K710">
        <v>204.35515138257301</v>
      </c>
      <c r="L710">
        <v>163.05610244832701</v>
      </c>
      <c r="M710">
        <v>51.003981215947398</v>
      </c>
      <c r="N710">
        <v>0.379025426085212</v>
      </c>
      <c r="O710">
        <v>10.932132578219299</v>
      </c>
      <c r="P710">
        <v>158.918269230769</v>
      </c>
      <c r="Q710">
        <v>0.165994957061258</v>
      </c>
    </row>
    <row r="711" spans="1:17" x14ac:dyDescent="0.3">
      <c r="A711" t="s">
        <v>1559</v>
      </c>
      <c r="B711" t="s">
        <v>1560</v>
      </c>
      <c r="C711" t="s">
        <v>10619</v>
      </c>
      <c r="D711" t="s">
        <v>1561</v>
      </c>
      <c r="E711">
        <v>6372.0248717100003</v>
      </c>
      <c r="F711">
        <v>472.25</v>
      </c>
      <c r="G711">
        <v>-4.5227202138619198</v>
      </c>
      <c r="H711">
        <v>-1.15941276098469</v>
      </c>
      <c r="I711">
        <v>-23.016622952698398</v>
      </c>
      <c r="J711">
        <v>-0.56894429442647698</v>
      </c>
      <c r="K711">
        <v>465.623905174566</v>
      </c>
      <c r="L711">
        <v>449.33466210937002</v>
      </c>
      <c r="M711">
        <v>52.614153374335402</v>
      </c>
      <c r="N711">
        <v>0.93545018907788102</v>
      </c>
      <c r="O711">
        <v>22.159872948650001</v>
      </c>
      <c r="P711">
        <v>37.963774466841897</v>
      </c>
    </row>
    <row r="712" spans="1:17" hidden="1" x14ac:dyDescent="0.3">
      <c r="A712" t="s">
        <v>1562</v>
      </c>
      <c r="B712" t="s">
        <v>1563</v>
      </c>
      <c r="C712" t="s">
        <v>10625</v>
      </c>
      <c r="D712" t="s">
        <v>46</v>
      </c>
      <c r="E712">
        <v>6347.84</v>
      </c>
      <c r="F712">
        <v>90</v>
      </c>
      <c r="G712">
        <v>-33.914832339024898</v>
      </c>
      <c r="H712">
        <v>-1.4056918058503101</v>
      </c>
      <c r="I712">
        <v>-11.7520607580348</v>
      </c>
      <c r="J712">
        <v>-1.14909040529885</v>
      </c>
      <c r="K712">
        <v>90.788792025856793</v>
      </c>
      <c r="L712">
        <v>92.391873964295996</v>
      </c>
      <c r="M712">
        <v>53.081674366169402</v>
      </c>
      <c r="N712">
        <v>1.5844155844155801</v>
      </c>
      <c r="O712">
        <v>9.44444444444445</v>
      </c>
      <c r="P712">
        <v>5.8823529411764701</v>
      </c>
    </row>
    <row r="713" spans="1:17" x14ac:dyDescent="0.3">
      <c r="A713" t="s">
        <v>1564</v>
      </c>
      <c r="B713" t="s">
        <v>1565</v>
      </c>
      <c r="C713" t="s">
        <v>10613</v>
      </c>
      <c r="D713" t="s">
        <v>955</v>
      </c>
      <c r="E713">
        <v>6339.7458625199997</v>
      </c>
      <c r="F713">
        <v>136.69</v>
      </c>
      <c r="G713">
        <v>-16.240336720520698</v>
      </c>
      <c r="H713">
        <v>1.0933812382727801</v>
      </c>
      <c r="I713">
        <v>-44.904447299505797</v>
      </c>
      <c r="J713">
        <v>6.3900055256122101</v>
      </c>
      <c r="K713">
        <v>138.21683107456701</v>
      </c>
      <c r="L713">
        <v>152.59692324986</v>
      </c>
      <c r="M713">
        <v>68.959685049035997</v>
      </c>
      <c r="N713">
        <v>0.817104900412289</v>
      </c>
      <c r="O713">
        <v>54.071256127002698</v>
      </c>
      <c r="P713">
        <v>11.995083981974499</v>
      </c>
      <c r="Q713">
        <v>4.4926859963224E-2</v>
      </c>
    </row>
    <row r="714" spans="1:17" hidden="1" x14ac:dyDescent="0.3">
      <c r="A714" t="s">
        <v>1566</v>
      </c>
      <c r="B714" t="s">
        <v>1567</v>
      </c>
      <c r="C714" t="s">
        <v>10625</v>
      </c>
      <c r="D714" t="s">
        <v>24</v>
      </c>
      <c r="E714">
        <v>6328.2345888749996</v>
      </c>
      <c r="F714">
        <v>596.04999999999995</v>
      </c>
      <c r="G714">
        <v>34.239282831421903</v>
      </c>
      <c r="H714">
        <v>-13.0643281031199</v>
      </c>
      <c r="I714">
        <v>18.205423162165701</v>
      </c>
      <c r="J714">
        <v>7.6239433025662997</v>
      </c>
      <c r="K714">
        <v>620.76055105050102</v>
      </c>
      <c r="M714">
        <v>56.435364076759903</v>
      </c>
      <c r="N714">
        <v>1.3023482357859</v>
      </c>
      <c r="O714">
        <v>27.6570757486788</v>
      </c>
      <c r="P714">
        <v>63.301369863013598</v>
      </c>
    </row>
    <row r="715" spans="1:17" hidden="1" x14ac:dyDescent="0.3">
      <c r="A715" t="s">
        <v>1568</v>
      </c>
      <c r="B715" t="s">
        <v>1569</v>
      </c>
      <c r="C715" t="s">
        <v>10625</v>
      </c>
      <c r="D715" t="s">
        <v>1053</v>
      </c>
      <c r="E715">
        <v>6266.1528877000001</v>
      </c>
      <c r="F715">
        <v>115</v>
      </c>
      <c r="G715">
        <v>-27.664832339024802</v>
      </c>
      <c r="H715">
        <v>-1.4056918058503101</v>
      </c>
      <c r="I715">
        <v>-11.7520607580348</v>
      </c>
      <c r="M715">
        <v>50</v>
      </c>
      <c r="N715">
        <v>0.14285714285714199</v>
      </c>
      <c r="O715">
        <v>0</v>
      </c>
      <c r="P715">
        <v>0</v>
      </c>
    </row>
    <row r="716" spans="1:17" hidden="1" x14ac:dyDescent="0.3">
      <c r="A716" t="s">
        <v>1570</v>
      </c>
      <c r="B716" t="s">
        <v>1571</v>
      </c>
      <c r="C716" t="s">
        <v>10625</v>
      </c>
      <c r="D716" t="s">
        <v>281</v>
      </c>
      <c r="E716">
        <v>6230.7975393500001</v>
      </c>
      <c r="F716">
        <v>5674.9</v>
      </c>
      <c r="G716">
        <v>80.115630461209406</v>
      </c>
      <c r="H716">
        <v>31.049530338834401</v>
      </c>
      <c r="I716">
        <v>23.525650803347698</v>
      </c>
      <c r="J716">
        <v>12.056675002255799</v>
      </c>
      <c r="K716">
        <v>4618.3533411950002</v>
      </c>
      <c r="L716">
        <v>3893.3167848680901</v>
      </c>
      <c r="M716">
        <v>86.900099986114498</v>
      </c>
      <c r="N716">
        <v>1.59400148830997</v>
      </c>
      <c r="O716">
        <v>1.6758004546335501</v>
      </c>
      <c r="P716">
        <v>138.72202591283801</v>
      </c>
      <c r="Q716">
        <v>0.149187319289973</v>
      </c>
    </row>
    <row r="717" spans="1:17" x14ac:dyDescent="0.3">
      <c r="A717" t="s">
        <v>1572</v>
      </c>
      <c r="B717" t="s">
        <v>1573</v>
      </c>
      <c r="C717" t="s">
        <v>10611</v>
      </c>
      <c r="D717" t="s">
        <v>527</v>
      </c>
      <c r="E717">
        <v>6226.274789475</v>
      </c>
      <c r="F717">
        <v>293.64999999999998</v>
      </c>
      <c r="G717">
        <v>-14.652978890749001</v>
      </c>
      <c r="H717">
        <v>-6.13556758439415E-3</v>
      </c>
      <c r="I717">
        <v>-37.049066532793702</v>
      </c>
      <c r="J717">
        <v>1.67195493911098</v>
      </c>
      <c r="K717">
        <v>301.81561548763</v>
      </c>
      <c r="L717">
        <v>314.27238572618199</v>
      </c>
      <c r="M717">
        <v>53.806734001026797</v>
      </c>
      <c r="N717">
        <v>0.61876600455886099</v>
      </c>
      <c r="O717">
        <v>38.014643282819598</v>
      </c>
      <c r="P717">
        <v>15.360439992142901</v>
      </c>
      <c r="Q717">
        <v>0.108979937005099</v>
      </c>
    </row>
    <row r="718" spans="1:17" x14ac:dyDescent="0.3">
      <c r="A718" t="s">
        <v>1574</v>
      </c>
      <c r="B718" t="s">
        <v>1575</v>
      </c>
      <c r="C718" t="s">
        <v>10619</v>
      </c>
      <c r="D718" t="s">
        <v>471</v>
      </c>
      <c r="E718">
        <v>6220.4847321999996</v>
      </c>
      <c r="F718">
        <v>1141.55</v>
      </c>
      <c r="G718">
        <v>-36.373697147693697</v>
      </c>
      <c r="H718">
        <v>9.7134591830546508</v>
      </c>
      <c r="I718">
        <v>-11.9923823520224</v>
      </c>
      <c r="J718">
        <v>3.07696271446948</v>
      </c>
      <c r="K718">
        <v>1098.0986841438501</v>
      </c>
      <c r="L718">
        <v>1116.01347520533</v>
      </c>
      <c r="M718">
        <v>66.650999539482299</v>
      </c>
      <c r="N718">
        <v>0.26990222219381199</v>
      </c>
      <c r="O718">
        <v>23.0519907143795</v>
      </c>
      <c r="P718">
        <v>22.313296903460799</v>
      </c>
      <c r="Q718">
        <v>-5.2725454152756E-2</v>
      </c>
    </row>
    <row r="719" spans="1:17" x14ac:dyDescent="0.3">
      <c r="A719" t="s">
        <v>1576</v>
      </c>
      <c r="B719" t="s">
        <v>1577</v>
      </c>
      <c r="C719" t="s">
        <v>10622</v>
      </c>
      <c r="D719" t="s">
        <v>263</v>
      </c>
      <c r="E719">
        <v>6188.5866697199999</v>
      </c>
      <c r="F719">
        <v>1371.85</v>
      </c>
      <c r="G719">
        <v>-39.149814756678197</v>
      </c>
      <c r="H719">
        <v>-3.2909377074896602</v>
      </c>
      <c r="I719">
        <v>-9.7633610331072997</v>
      </c>
      <c r="J719">
        <v>6.7267765278150504</v>
      </c>
      <c r="K719">
        <v>1369.2130584928</v>
      </c>
      <c r="L719">
        <v>1418.5467438670601</v>
      </c>
      <c r="M719">
        <v>60.707170968249201</v>
      </c>
      <c r="N719">
        <v>0.92436789754514903</v>
      </c>
      <c r="O719">
        <v>38.349673798155699</v>
      </c>
      <c r="P719">
        <v>20.011372583326001</v>
      </c>
      <c r="Q719">
        <v>-4.9270411212337002E-2</v>
      </c>
    </row>
    <row r="720" spans="1:17" hidden="1" x14ac:dyDescent="0.3">
      <c r="A720" t="s">
        <v>1578</v>
      </c>
      <c r="B720" t="s">
        <v>1579</v>
      </c>
      <c r="C720" t="s">
        <v>10625</v>
      </c>
      <c r="D720" t="s">
        <v>248</v>
      </c>
      <c r="E720">
        <v>6186.6196874999996</v>
      </c>
      <c r="F720">
        <v>5549.7</v>
      </c>
      <c r="G720">
        <v>148.06925619876</v>
      </c>
      <c r="H720">
        <v>12.2711303293411</v>
      </c>
      <c r="I720">
        <v>61.329900319809397</v>
      </c>
      <c r="J720">
        <v>16.4824885420695</v>
      </c>
      <c r="K720">
        <v>4819.4752926197298</v>
      </c>
      <c r="L720">
        <v>3822.90115329732</v>
      </c>
      <c r="M720">
        <v>81.331748892283301</v>
      </c>
      <c r="N720">
        <v>0.79301920735585396</v>
      </c>
      <c r="O720">
        <v>1.80730489936393</v>
      </c>
      <c r="P720">
        <v>182.808877111626</v>
      </c>
      <c r="Q720">
        <v>0.13773664580404599</v>
      </c>
    </row>
    <row r="721" spans="1:17" hidden="1" x14ac:dyDescent="0.3">
      <c r="A721" t="s">
        <v>1580</v>
      </c>
      <c r="B721" t="s">
        <v>1581</v>
      </c>
      <c r="C721" t="s">
        <v>10625</v>
      </c>
      <c r="D721" t="s">
        <v>1582</v>
      </c>
      <c r="E721">
        <v>6172.8671498499998</v>
      </c>
      <c r="F721">
        <v>4844.8</v>
      </c>
      <c r="G721">
        <v>80.490407872977102</v>
      </c>
      <c r="H721">
        <v>2.01530409843939</v>
      </c>
      <c r="I721">
        <v>25.197609220623299</v>
      </c>
      <c r="J721">
        <v>1.8732740177677401</v>
      </c>
      <c r="K721">
        <v>4377.6706034602603</v>
      </c>
      <c r="L721">
        <v>3643.4763439061699</v>
      </c>
      <c r="M721">
        <v>69.847107696241807</v>
      </c>
      <c r="N721">
        <v>1.24580453102737</v>
      </c>
      <c r="O721">
        <v>4.2344369220607501</v>
      </c>
      <c r="P721">
        <v>124.816705336426</v>
      </c>
      <c r="Q721">
        <v>0.16513656399499199</v>
      </c>
    </row>
    <row r="722" spans="1:17" x14ac:dyDescent="0.3">
      <c r="A722" t="s">
        <v>1583</v>
      </c>
      <c r="B722" t="s">
        <v>1584</v>
      </c>
      <c r="C722" t="s">
        <v>10617</v>
      </c>
      <c r="D722" t="s">
        <v>887</v>
      </c>
      <c r="E722">
        <v>6123.2281282059903</v>
      </c>
      <c r="F722">
        <v>204.4</v>
      </c>
      <c r="G722">
        <v>34.944555091364897</v>
      </c>
      <c r="H722">
        <v>-5.9465316766394096</v>
      </c>
      <c r="I722">
        <v>-8.1534799166764795</v>
      </c>
      <c r="J722">
        <v>-3.8306861900184499</v>
      </c>
      <c r="K722">
        <v>212.54965493531901</v>
      </c>
      <c r="L722">
        <v>195.31999623074799</v>
      </c>
      <c r="M722">
        <v>41.604595621327</v>
      </c>
      <c r="N722">
        <v>0.66124145808491996</v>
      </c>
      <c r="O722">
        <v>24.559686888453999</v>
      </c>
      <c r="P722">
        <v>63.258785942491997</v>
      </c>
      <c r="Q722">
        <v>7.3126368878875997E-2</v>
      </c>
    </row>
    <row r="723" spans="1:17" hidden="1" x14ac:dyDescent="0.3">
      <c r="A723" t="s">
        <v>1585</v>
      </c>
      <c r="B723" t="s">
        <v>1586</v>
      </c>
      <c r="C723" t="s">
        <v>10625</v>
      </c>
      <c r="D723" t="s">
        <v>568</v>
      </c>
      <c r="E723">
        <v>6058.7931663899999</v>
      </c>
      <c r="F723">
        <v>421.5</v>
      </c>
      <c r="G723">
        <v>-35.734625141642098</v>
      </c>
      <c r="H723">
        <v>-4.1140251391836404</v>
      </c>
      <c r="I723">
        <v>-15.617951965698101</v>
      </c>
      <c r="J723">
        <v>-1.06574715014942</v>
      </c>
      <c r="K723">
        <v>431.37233260932601</v>
      </c>
      <c r="L723">
        <v>438.62604397556601</v>
      </c>
      <c r="M723">
        <v>41.876673711203502</v>
      </c>
      <c r="N723">
        <v>0.98468117647495501</v>
      </c>
      <c r="O723">
        <v>33.938315539739001</v>
      </c>
      <c r="P723">
        <v>7.2519083969465603</v>
      </c>
      <c r="Q723">
        <v>-5.7320623502274001E-2</v>
      </c>
    </row>
    <row r="724" spans="1:17" x14ac:dyDescent="0.3">
      <c r="A724" t="s">
        <v>1587</v>
      </c>
      <c r="B724" t="s">
        <v>1588</v>
      </c>
      <c r="C724" t="s">
        <v>10627</v>
      </c>
      <c r="D724" t="s">
        <v>1589</v>
      </c>
      <c r="E724">
        <v>6040.4297662600002</v>
      </c>
      <c r="F724">
        <v>339.5</v>
      </c>
      <c r="G724">
        <v>5.4463223365289002</v>
      </c>
      <c r="H724">
        <v>-4.8102502104087099</v>
      </c>
      <c r="I724">
        <v>2.0595383033128098</v>
      </c>
      <c r="J724">
        <v>-2.0985499437154398</v>
      </c>
      <c r="K724">
        <v>334.86758863935898</v>
      </c>
      <c r="L724">
        <v>294.04627836494001</v>
      </c>
      <c r="M724">
        <v>49.047320879625097</v>
      </c>
      <c r="N724">
        <v>0.45928407185983999</v>
      </c>
      <c r="O724">
        <v>18.9690721649484</v>
      </c>
      <c r="P724">
        <v>66.830466830466804</v>
      </c>
      <c r="Q724">
        <v>0.141272557175119</v>
      </c>
    </row>
    <row r="725" spans="1:17" x14ac:dyDescent="0.3">
      <c r="A725" t="s">
        <v>1590</v>
      </c>
      <c r="B725" t="s">
        <v>1591</v>
      </c>
      <c r="C725" t="s">
        <v>10615</v>
      </c>
      <c r="D725" t="s">
        <v>201</v>
      </c>
      <c r="E725">
        <v>6039.31717312</v>
      </c>
      <c r="F725">
        <v>667.9</v>
      </c>
      <c r="G725">
        <v>44.075975066477802</v>
      </c>
      <c r="H725">
        <v>14.298796430975701</v>
      </c>
      <c r="I725">
        <v>17.824037796626101</v>
      </c>
      <c r="J725">
        <v>13.264163951298199</v>
      </c>
      <c r="K725">
        <v>604.090713278782</v>
      </c>
      <c r="L725">
        <v>530.366346542467</v>
      </c>
      <c r="M725">
        <v>74.8229628137818</v>
      </c>
      <c r="N725">
        <v>1.03199293075335</v>
      </c>
      <c r="O725">
        <v>3.09178020661775</v>
      </c>
      <c r="P725">
        <v>79.978442468337306</v>
      </c>
    </row>
    <row r="726" spans="1:17" hidden="1" x14ac:dyDescent="0.3">
      <c r="A726" t="s">
        <v>1592</v>
      </c>
      <c r="B726" t="s">
        <v>1593</v>
      </c>
      <c r="C726" t="s">
        <v>10625</v>
      </c>
      <c r="D726" t="s">
        <v>571</v>
      </c>
      <c r="E726">
        <v>6039.0943476000002</v>
      </c>
      <c r="F726">
        <v>1528.05</v>
      </c>
      <c r="G726">
        <v>16.6473931886702</v>
      </c>
      <c r="H726">
        <v>0.55302348795697898</v>
      </c>
      <c r="I726">
        <v>11.428108528543101</v>
      </c>
      <c r="J726">
        <v>3.12366445930168</v>
      </c>
      <c r="K726">
        <v>1457.7965678445601</v>
      </c>
      <c r="L726">
        <v>1294.5950563916799</v>
      </c>
      <c r="M726">
        <v>61.298203761085702</v>
      </c>
      <c r="N726">
        <v>0.53620632744494001</v>
      </c>
      <c r="O726">
        <v>12.5617617224567</v>
      </c>
      <c r="P726">
        <v>56.723076923076903</v>
      </c>
      <c r="Q726">
        <v>-3.0482320418212E-2</v>
      </c>
    </row>
    <row r="727" spans="1:17" hidden="1" x14ac:dyDescent="0.3">
      <c r="A727" t="s">
        <v>1594</v>
      </c>
      <c r="B727" t="s">
        <v>1595</v>
      </c>
      <c r="C727" t="s">
        <v>10625</v>
      </c>
      <c r="D727" t="s">
        <v>568</v>
      </c>
      <c r="E727">
        <v>5981.8971000599904</v>
      </c>
      <c r="F727">
        <v>899.9</v>
      </c>
      <c r="G727">
        <v>85.708018876149893</v>
      </c>
      <c r="H727">
        <v>33.487858601162799</v>
      </c>
      <c r="I727">
        <v>101.62079045714</v>
      </c>
      <c r="J727">
        <v>17.094477347702799</v>
      </c>
      <c r="K727">
        <v>622.68010716050503</v>
      </c>
      <c r="M727">
        <v>84.9317554986266</v>
      </c>
      <c r="O727">
        <v>5.1227914212690298</v>
      </c>
      <c r="P727">
        <v>142.299407646742</v>
      </c>
    </row>
    <row r="728" spans="1:17" hidden="1" x14ac:dyDescent="0.3">
      <c r="A728" t="s">
        <v>1596</v>
      </c>
      <c r="B728" t="s">
        <v>1597</v>
      </c>
      <c r="C728" t="s">
        <v>10625</v>
      </c>
      <c r="D728" t="s">
        <v>527</v>
      </c>
      <c r="E728">
        <v>5929.2961587199998</v>
      </c>
      <c r="F728">
        <v>5874.3</v>
      </c>
      <c r="G728">
        <v>37.195405649300199</v>
      </c>
      <c r="H728">
        <v>1.61129655781115</v>
      </c>
      <c r="I728">
        <v>30.236989675234401</v>
      </c>
      <c r="J728">
        <v>6.5634211025445302</v>
      </c>
      <c r="K728">
        <v>5783.3669942957004</v>
      </c>
      <c r="L728">
        <v>4891.2236148628899</v>
      </c>
      <c r="M728">
        <v>60.977935246188899</v>
      </c>
      <c r="N728">
        <v>1.1799760633116101</v>
      </c>
      <c r="O728">
        <v>14.0374172241798</v>
      </c>
      <c r="P728">
        <v>105.56760918253001</v>
      </c>
      <c r="Q728">
        <v>0.16522603406463601</v>
      </c>
    </row>
    <row r="729" spans="1:17" x14ac:dyDescent="0.3">
      <c r="A729" t="s">
        <v>1598</v>
      </c>
      <c r="B729" t="s">
        <v>1599</v>
      </c>
      <c r="C729" t="s">
        <v>10622</v>
      </c>
      <c r="D729" t="s">
        <v>1388</v>
      </c>
      <c r="E729">
        <v>5899.4306864849996</v>
      </c>
      <c r="F729">
        <v>912.1</v>
      </c>
      <c r="G729">
        <v>-5.4321869356477901</v>
      </c>
      <c r="H729">
        <v>11.7270625365814</v>
      </c>
      <c r="I729">
        <v>1.9123420084926801</v>
      </c>
      <c r="J729">
        <v>5.9887312372813302</v>
      </c>
      <c r="K729">
        <v>802.49847916128101</v>
      </c>
      <c r="L729">
        <v>769.69380022724602</v>
      </c>
      <c r="M729">
        <v>79.528423216865804</v>
      </c>
      <c r="N729">
        <v>1.11890078236766</v>
      </c>
      <c r="O729">
        <v>19.394803201403299</v>
      </c>
      <c r="P729">
        <v>49.426605504587101</v>
      </c>
      <c r="Q729">
        <v>0.124180442808918</v>
      </c>
    </row>
    <row r="730" spans="1:17" hidden="1" x14ac:dyDescent="0.3">
      <c r="A730" t="s">
        <v>1600</v>
      </c>
      <c r="B730" t="s">
        <v>1601</v>
      </c>
      <c r="C730" t="s">
        <v>10625</v>
      </c>
      <c r="D730" t="s">
        <v>290</v>
      </c>
      <c r="E730">
        <v>5895.9611100000002</v>
      </c>
      <c r="F730">
        <v>3193.4</v>
      </c>
      <c r="G730">
        <v>570.60047378342404</v>
      </c>
      <c r="H730">
        <v>25.847446269463401</v>
      </c>
      <c r="I730">
        <v>153.062600490824</v>
      </c>
      <c r="J730">
        <v>3.8101006633257102</v>
      </c>
      <c r="K730">
        <v>2375.2028536674202</v>
      </c>
      <c r="L730">
        <v>1515.86534327758</v>
      </c>
      <c r="M730">
        <v>66.116462346441395</v>
      </c>
      <c r="N730">
        <v>0.64313011828935396</v>
      </c>
      <c r="O730">
        <v>0</v>
      </c>
      <c r="P730">
        <v>698.35</v>
      </c>
      <c r="Q730">
        <v>0.32402104362009498</v>
      </c>
    </row>
    <row r="731" spans="1:17" hidden="1" x14ac:dyDescent="0.3">
      <c r="A731" t="s">
        <v>1602</v>
      </c>
      <c r="B731" t="s">
        <v>1603</v>
      </c>
      <c r="C731" t="s">
        <v>10625</v>
      </c>
      <c r="D731" t="s">
        <v>21</v>
      </c>
      <c r="E731">
        <v>5850.6968724750004</v>
      </c>
      <c r="F731">
        <v>490.1</v>
      </c>
      <c r="G731">
        <v>-28.854348468057101</v>
      </c>
      <c r="H731">
        <v>2.5131987173688501</v>
      </c>
      <c r="I731">
        <v>-5.61237478077439</v>
      </c>
      <c r="J731">
        <v>3.8732073224565098</v>
      </c>
      <c r="K731">
        <v>479.63164219417803</v>
      </c>
      <c r="L731">
        <v>467.61223683690901</v>
      </c>
      <c r="M731">
        <v>68.287623899513804</v>
      </c>
      <c r="N731">
        <v>0.89886032752753997</v>
      </c>
      <c r="O731">
        <v>22.219955111201699</v>
      </c>
      <c r="P731">
        <v>25.6344527044347</v>
      </c>
      <c r="Q731">
        <v>8.2624384449711999E-2</v>
      </c>
    </row>
    <row r="732" spans="1:17" x14ac:dyDescent="0.3">
      <c r="A732" t="s">
        <v>1604</v>
      </c>
      <c r="B732" t="s">
        <v>1605</v>
      </c>
      <c r="C732" t="s">
        <v>10621</v>
      </c>
      <c r="D732" t="s">
        <v>335</v>
      </c>
      <c r="E732">
        <v>5799.2851348199902</v>
      </c>
      <c r="F732">
        <v>270.89999999999998</v>
      </c>
      <c r="G732">
        <v>-13.6736688633253</v>
      </c>
      <c r="H732">
        <v>-0.214329184852555</v>
      </c>
      <c r="I732">
        <v>16.788864508869001</v>
      </c>
      <c r="J732">
        <v>1.03136072252069</v>
      </c>
      <c r="K732">
        <v>262.61744483609101</v>
      </c>
      <c r="L732">
        <v>240.065756463112</v>
      </c>
      <c r="M732">
        <v>53.657417673662998</v>
      </c>
      <c r="N732">
        <v>0.46367709578090099</v>
      </c>
      <c r="O732">
        <v>9.6714654854189899</v>
      </c>
      <c r="P732">
        <v>43.3333333333333</v>
      </c>
      <c r="Q732">
        <v>-8.1091225712001003E-2</v>
      </c>
    </row>
    <row r="733" spans="1:17" x14ac:dyDescent="0.3">
      <c r="A733" t="s">
        <v>1606</v>
      </c>
      <c r="B733" t="s">
        <v>1607</v>
      </c>
      <c r="C733" t="s">
        <v>10620</v>
      </c>
      <c r="D733" t="s">
        <v>72</v>
      </c>
      <c r="E733">
        <v>5765.4080000000004</v>
      </c>
      <c r="F733">
        <v>817.15</v>
      </c>
      <c r="G733">
        <v>88.970904670519104</v>
      </c>
      <c r="H733">
        <v>-5.1548837903364104</v>
      </c>
      <c r="I733">
        <v>-24.779573929233798</v>
      </c>
      <c r="J733">
        <v>-5.2589200405660996</v>
      </c>
      <c r="K733">
        <v>869.15700164724797</v>
      </c>
      <c r="L733">
        <v>787.37209010302104</v>
      </c>
      <c r="M733">
        <v>33.955165165085397</v>
      </c>
      <c r="N733">
        <v>0.55405253621497796</v>
      </c>
      <c r="O733">
        <v>42.568683840176199</v>
      </c>
      <c r="P733">
        <v>117.327127659574</v>
      </c>
      <c r="Q733">
        <v>0.108495561953388</v>
      </c>
    </row>
    <row r="734" spans="1:17" x14ac:dyDescent="0.3">
      <c r="A734" t="s">
        <v>1608</v>
      </c>
      <c r="B734" t="s">
        <v>1609</v>
      </c>
      <c r="C734" t="s">
        <v>10613</v>
      </c>
      <c r="D734" t="s">
        <v>1610</v>
      </c>
      <c r="E734">
        <v>5759.5823854800001</v>
      </c>
      <c r="F734">
        <v>1099.4000000000001</v>
      </c>
      <c r="G734">
        <v>73.653607507157105</v>
      </c>
      <c r="H734">
        <v>12.9452904775143</v>
      </c>
      <c r="I734">
        <v>52.742590248174501</v>
      </c>
      <c r="J734">
        <v>5.1959195087791397</v>
      </c>
      <c r="K734">
        <v>1019.21091988834</v>
      </c>
      <c r="L734">
        <v>825.04551490571998</v>
      </c>
      <c r="M734">
        <v>60.435649292662298</v>
      </c>
      <c r="N734">
        <v>0.87097410026470401</v>
      </c>
      <c r="O734">
        <v>7.3312716026923797</v>
      </c>
      <c r="P734">
        <v>105.495327102803</v>
      </c>
      <c r="Q734">
        <v>6.4047025868848001E-2</v>
      </c>
    </row>
    <row r="735" spans="1:17" x14ac:dyDescent="0.3">
      <c r="A735" t="s">
        <v>1611</v>
      </c>
      <c r="B735" t="s">
        <v>1612</v>
      </c>
      <c r="C735" t="s">
        <v>10620</v>
      </c>
      <c r="D735" t="s">
        <v>139</v>
      </c>
      <c r="E735">
        <v>5749.3050000000003</v>
      </c>
      <c r="F735">
        <v>199.88</v>
      </c>
      <c r="G735">
        <v>37.867258758283597</v>
      </c>
      <c r="H735">
        <v>-8.3954100962279199</v>
      </c>
      <c r="I735">
        <v>-19.937637239431201</v>
      </c>
      <c r="J735">
        <v>0.17185384382218699</v>
      </c>
      <c r="K735">
        <v>204.332141105294</v>
      </c>
      <c r="L735">
        <v>186.783118856606</v>
      </c>
      <c r="M735">
        <v>47.931265373367602</v>
      </c>
      <c r="N735">
        <v>0.33518191816743498</v>
      </c>
      <c r="O735">
        <v>32.554532719631702</v>
      </c>
      <c r="P735">
        <v>82.372262773722596</v>
      </c>
      <c r="Q735">
        <v>3.8414380921176002E-2</v>
      </c>
    </row>
    <row r="736" spans="1:17" hidden="1" x14ac:dyDescent="0.3">
      <c r="A736" t="s">
        <v>1613</v>
      </c>
      <c r="B736" t="s">
        <v>1614</v>
      </c>
      <c r="C736" t="s">
        <v>10625</v>
      </c>
      <c r="D736" t="s">
        <v>553</v>
      </c>
      <c r="E736">
        <v>5709.5723339550004</v>
      </c>
      <c r="F736">
        <v>5897.75</v>
      </c>
      <c r="G736">
        <v>-30.713392307462499</v>
      </c>
      <c r="H736">
        <v>1.0621119437612501</v>
      </c>
      <c r="I736">
        <v>-14.1039598275404</v>
      </c>
      <c r="J736">
        <v>1.2594879985866201</v>
      </c>
      <c r="K736">
        <v>5760.25645674315</v>
      </c>
      <c r="L736">
        <v>5568.1831700746498</v>
      </c>
      <c r="M736">
        <v>70.173297232700804</v>
      </c>
      <c r="N736">
        <v>0.33315497781497999</v>
      </c>
      <c r="O736">
        <v>9.3637404094781793</v>
      </c>
      <c r="P736">
        <v>18.347915078059099</v>
      </c>
      <c r="Q736">
        <v>4.3073398393804002E-2</v>
      </c>
    </row>
    <row r="737" spans="1:17" x14ac:dyDescent="0.3">
      <c r="A737" t="s">
        <v>1615</v>
      </c>
      <c r="B737" t="s">
        <v>1616</v>
      </c>
      <c r="C737" t="s">
        <v>10624</v>
      </c>
      <c r="D737" t="s">
        <v>303</v>
      </c>
      <c r="E737">
        <v>5701.2759052800002</v>
      </c>
      <c r="F737">
        <v>772.9</v>
      </c>
      <c r="G737">
        <v>-10.5232742911315</v>
      </c>
      <c r="H737">
        <v>-1.7458715234369599</v>
      </c>
      <c r="I737">
        <v>-17.679519375366802</v>
      </c>
      <c r="J737">
        <v>5.4923931111846596</v>
      </c>
      <c r="K737">
        <v>766.41401977594205</v>
      </c>
      <c r="L737">
        <v>760.82042258317495</v>
      </c>
      <c r="M737">
        <v>63.143573881652102</v>
      </c>
      <c r="N737">
        <v>0.90322203488552899</v>
      </c>
      <c r="O737">
        <v>12.407814723767601</v>
      </c>
      <c r="P737">
        <v>19.829457364341</v>
      </c>
      <c r="Q737">
        <v>4.9985562691612001E-2</v>
      </c>
    </row>
    <row r="738" spans="1:17" x14ac:dyDescent="0.3">
      <c r="A738" t="s">
        <v>1617</v>
      </c>
      <c r="B738" t="s">
        <v>1618</v>
      </c>
      <c r="C738" t="s">
        <v>10611</v>
      </c>
      <c r="D738" t="s">
        <v>54</v>
      </c>
      <c r="E738">
        <v>5687.3125253400003</v>
      </c>
      <c r="F738">
        <v>62.7</v>
      </c>
      <c r="G738">
        <v>73.780950793505198</v>
      </c>
      <c r="H738">
        <v>-12.5713531889335</v>
      </c>
      <c r="I738">
        <v>-28.925112277189299</v>
      </c>
      <c r="J738">
        <v>2.3651299281434399</v>
      </c>
      <c r="K738">
        <v>67.836673257212297</v>
      </c>
      <c r="L738">
        <v>62.240709344256501</v>
      </c>
      <c r="M738">
        <v>40.584906852828503</v>
      </c>
      <c r="N738">
        <v>1.03248755191869</v>
      </c>
      <c r="O738">
        <v>58.899521531100397</v>
      </c>
      <c r="P738">
        <v>122.735346358792</v>
      </c>
      <c r="Q738">
        <v>6.8839157237632995E-2</v>
      </c>
    </row>
    <row r="739" spans="1:17" x14ac:dyDescent="0.3">
      <c r="A739" t="s">
        <v>1619</v>
      </c>
      <c r="B739" t="s">
        <v>1620</v>
      </c>
      <c r="C739" t="s">
        <v>10621</v>
      </c>
      <c r="D739" t="s">
        <v>471</v>
      </c>
      <c r="E739">
        <v>5664.0263529499998</v>
      </c>
      <c r="F739">
        <v>334.15</v>
      </c>
      <c r="G739">
        <v>-41.142305151039402</v>
      </c>
      <c r="H739">
        <v>8.6362166403134601</v>
      </c>
      <c r="I739">
        <v>-35.929505731939898</v>
      </c>
      <c r="J739">
        <v>12.6342429280344</v>
      </c>
      <c r="K739">
        <v>326.58759155609101</v>
      </c>
      <c r="L739">
        <v>364.34479709678999</v>
      </c>
      <c r="M739">
        <v>68.819496759713005</v>
      </c>
      <c r="N739">
        <v>2.3209733837478499</v>
      </c>
      <c r="O739">
        <v>62.322310339667801</v>
      </c>
      <c r="P739">
        <v>27.2225395012373</v>
      </c>
      <c r="Q739">
        <v>-0.100967222005934</v>
      </c>
    </row>
    <row r="740" spans="1:17" x14ac:dyDescent="0.3">
      <c r="A740" t="s">
        <v>1621</v>
      </c>
      <c r="B740" t="s">
        <v>1622</v>
      </c>
      <c r="C740" t="s">
        <v>10611</v>
      </c>
      <c r="D740" t="s">
        <v>24</v>
      </c>
      <c r="E740">
        <v>5590.7837869249997</v>
      </c>
      <c r="F740">
        <v>332.3</v>
      </c>
      <c r="G740">
        <v>-26.121669619391501</v>
      </c>
      <c r="H740">
        <v>-9.1998914712156399</v>
      </c>
      <c r="I740">
        <v>-19.124883057686301</v>
      </c>
      <c r="J740">
        <v>2.9598516601923102</v>
      </c>
      <c r="K740">
        <v>342.32661937829897</v>
      </c>
      <c r="L740">
        <v>349.114698724851</v>
      </c>
      <c r="M740">
        <v>55.574273579796603</v>
      </c>
      <c r="N740">
        <v>0.488197057569213</v>
      </c>
      <c r="O740">
        <v>27.068913632259999</v>
      </c>
      <c r="P740">
        <v>6.6089188322104597</v>
      </c>
      <c r="Q740">
        <v>-2.4033271440173001E-2</v>
      </c>
    </row>
    <row r="741" spans="1:17" x14ac:dyDescent="0.3">
      <c r="A741" t="s">
        <v>1623</v>
      </c>
      <c r="B741" t="s">
        <v>1624</v>
      </c>
      <c r="C741" t="s">
        <v>10611</v>
      </c>
      <c r="D741" t="s">
        <v>408</v>
      </c>
      <c r="E741">
        <v>5589.3137491349999</v>
      </c>
      <c r="F741">
        <v>50.26</v>
      </c>
      <c r="G741">
        <v>-22.187392674806599</v>
      </c>
      <c r="H741">
        <v>0.134308194149688</v>
      </c>
      <c r="I741">
        <v>-19.616405395981602</v>
      </c>
      <c r="J741">
        <v>3.5313219658351702</v>
      </c>
      <c r="K741">
        <v>50.284032013317898</v>
      </c>
      <c r="L741">
        <v>51.742869188026297</v>
      </c>
      <c r="M741">
        <v>72.784688033403199</v>
      </c>
      <c r="N741">
        <v>0.54823929811680305</v>
      </c>
      <c r="O741">
        <v>35.893354556307202</v>
      </c>
      <c r="P741">
        <v>12.0624303232998</v>
      </c>
    </row>
    <row r="742" spans="1:17" hidden="1" x14ac:dyDescent="0.3">
      <c r="A742" t="s">
        <v>1625</v>
      </c>
      <c r="B742" t="s">
        <v>1626</v>
      </c>
      <c r="C742" t="s">
        <v>10625</v>
      </c>
      <c r="D742" t="s">
        <v>51</v>
      </c>
      <c r="E742">
        <v>5571.1166150299996</v>
      </c>
      <c r="F742">
        <v>1288.8499999999999</v>
      </c>
      <c r="G742">
        <v>-15.5470471187213</v>
      </c>
      <c r="H742">
        <v>13.7546974534756</v>
      </c>
      <c r="I742">
        <v>-1.5138535134554401</v>
      </c>
      <c r="J742">
        <v>1.090819998285</v>
      </c>
      <c r="K742">
        <v>1176.41852233025</v>
      </c>
      <c r="M742">
        <v>61.9190801095273</v>
      </c>
      <c r="N742">
        <v>1.1103453367951599</v>
      </c>
      <c r="O742">
        <v>2.87853512821507</v>
      </c>
      <c r="P742">
        <v>32.871134020618499</v>
      </c>
    </row>
    <row r="743" spans="1:17" hidden="1" x14ac:dyDescent="0.3">
      <c r="A743" t="s">
        <v>1627</v>
      </c>
      <c r="B743" t="s">
        <v>1628</v>
      </c>
      <c r="C743" t="s">
        <v>10625</v>
      </c>
      <c r="D743" t="s">
        <v>127</v>
      </c>
      <c r="E743">
        <v>5517.8145282400001</v>
      </c>
      <c r="F743">
        <v>352.3</v>
      </c>
      <c r="G743">
        <v>-27.108246068152901</v>
      </c>
      <c r="H743">
        <v>2.5465276308109299</v>
      </c>
      <c r="I743">
        <v>-11.1954744871628</v>
      </c>
      <c r="J743">
        <v>3.6064453355244401</v>
      </c>
      <c r="M743">
        <v>51.037521951188999</v>
      </c>
      <c r="O743">
        <v>9.5657110417257805</v>
      </c>
      <c r="P743">
        <v>8.3666564134112509</v>
      </c>
    </row>
    <row r="744" spans="1:17" x14ac:dyDescent="0.3">
      <c r="A744" t="s">
        <v>1629</v>
      </c>
      <c r="B744" t="s">
        <v>1630</v>
      </c>
      <c r="C744" t="s">
        <v>10624</v>
      </c>
      <c r="D744" t="s">
        <v>303</v>
      </c>
      <c r="E744">
        <v>5513.0420244890001</v>
      </c>
      <c r="F744">
        <v>164.61</v>
      </c>
      <c r="G744">
        <v>-23.678730001690699</v>
      </c>
      <c r="H744">
        <v>1.10212558001584</v>
      </c>
      <c r="I744">
        <v>-31.960495076987701</v>
      </c>
      <c r="J744">
        <v>4.7017329721632004</v>
      </c>
      <c r="K744">
        <v>163.334845946272</v>
      </c>
      <c r="L744">
        <v>165.17609663958399</v>
      </c>
      <c r="M744">
        <v>63.567539150426498</v>
      </c>
      <c r="N744">
        <v>0.64393393552262501</v>
      </c>
      <c r="O744">
        <v>33.406232914160697</v>
      </c>
      <c r="P744">
        <v>26.574394463667801</v>
      </c>
      <c r="Q744">
        <v>-5.3940167023973001E-2</v>
      </c>
    </row>
    <row r="745" spans="1:17" x14ac:dyDescent="0.3">
      <c r="A745" t="s">
        <v>1631</v>
      </c>
      <c r="B745" t="s">
        <v>1632</v>
      </c>
      <c r="C745" t="s">
        <v>10622</v>
      </c>
      <c r="D745" t="s">
        <v>1388</v>
      </c>
      <c r="E745">
        <v>5469.6590070699904</v>
      </c>
      <c r="F745">
        <v>844.8</v>
      </c>
      <c r="G745">
        <v>99.248946871289306</v>
      </c>
      <c r="H745">
        <v>38.010836815537502</v>
      </c>
      <c r="I745">
        <v>82.566513135007099</v>
      </c>
      <c r="J745">
        <v>29.445737180908001</v>
      </c>
      <c r="K745">
        <v>584.44010057942796</v>
      </c>
      <c r="L745">
        <v>497.85000846858901</v>
      </c>
      <c r="M745">
        <v>77.705038833111999</v>
      </c>
      <c r="N745">
        <v>3.70744678572493</v>
      </c>
      <c r="O745">
        <v>1.7755681818181801</v>
      </c>
      <c r="P745">
        <v>127.73958754549101</v>
      </c>
      <c r="Q745">
        <v>3.7059380986955E-2</v>
      </c>
    </row>
    <row r="746" spans="1:17" x14ac:dyDescent="0.3">
      <c r="A746" t="s">
        <v>1633</v>
      </c>
      <c r="B746" t="s">
        <v>1634</v>
      </c>
      <c r="C746" t="s">
        <v>10619</v>
      </c>
      <c r="D746" t="s">
        <v>491</v>
      </c>
      <c r="E746">
        <v>5434.7249390719999</v>
      </c>
      <c r="F746">
        <v>111.81</v>
      </c>
      <c r="G746">
        <v>-31.442801357957698</v>
      </c>
      <c r="H746">
        <v>1.10252801566213</v>
      </c>
      <c r="I746">
        <v>-8.41564670997567</v>
      </c>
      <c r="J746">
        <v>0.11297344028392001</v>
      </c>
      <c r="K746">
        <v>107.939094897313</v>
      </c>
      <c r="L746">
        <v>108.703548861516</v>
      </c>
      <c r="M746">
        <v>59.084321855743703</v>
      </c>
      <c r="N746">
        <v>0.84354388032532601</v>
      </c>
      <c r="O746">
        <v>23.155352830694898</v>
      </c>
      <c r="P746">
        <v>22.1967213114754</v>
      </c>
      <c r="Q746">
        <v>-0.10472011480700801</v>
      </c>
    </row>
    <row r="747" spans="1:17" x14ac:dyDescent="0.3">
      <c r="A747" t="s">
        <v>1635</v>
      </c>
      <c r="B747" t="s">
        <v>1636</v>
      </c>
      <c r="C747" t="s">
        <v>10615</v>
      </c>
      <c r="D747" t="s">
        <v>51</v>
      </c>
      <c r="E747">
        <v>5407.547390875</v>
      </c>
      <c r="F747">
        <v>1294.4000000000001</v>
      </c>
      <c r="G747">
        <v>-33.1727346640969</v>
      </c>
      <c r="H747">
        <v>-0.68530760094102905</v>
      </c>
      <c r="I747">
        <v>8.6236483464011595</v>
      </c>
      <c r="J747">
        <v>5.7568081301813496</v>
      </c>
      <c r="K747">
        <v>1295.15591974668</v>
      </c>
      <c r="L747">
        <v>1222.54541349078</v>
      </c>
      <c r="M747">
        <v>60.786563894393097</v>
      </c>
      <c r="N747">
        <v>0.67249597244597503</v>
      </c>
      <c r="O747">
        <v>13.4888751545117</v>
      </c>
      <c r="P747">
        <v>28.866543879735101</v>
      </c>
      <c r="Q747">
        <v>-8.1401928680099999E-3</v>
      </c>
    </row>
    <row r="748" spans="1:17" hidden="1" x14ac:dyDescent="0.3">
      <c r="A748" t="s">
        <v>1637</v>
      </c>
      <c r="B748" t="s">
        <v>1638</v>
      </c>
      <c r="C748" t="s">
        <v>10625</v>
      </c>
      <c r="D748" t="s">
        <v>281</v>
      </c>
      <c r="E748">
        <v>5407.5083067349997</v>
      </c>
      <c r="F748">
        <v>383.7</v>
      </c>
      <c r="G748">
        <v>-14.878236219095401</v>
      </c>
      <c r="H748">
        <v>9.1686277039116693</v>
      </c>
      <c r="I748">
        <v>-9.7719943128520992</v>
      </c>
      <c r="J748">
        <v>7.5508255375422797</v>
      </c>
      <c r="K748">
        <v>363.15385855772399</v>
      </c>
      <c r="L748">
        <v>357.35155109683899</v>
      </c>
      <c r="M748">
        <v>78.501177223042006</v>
      </c>
      <c r="N748">
        <v>1.1738595804246099</v>
      </c>
      <c r="O748">
        <v>4.5087307792546198</v>
      </c>
      <c r="P748">
        <v>22.197452229299302</v>
      </c>
      <c r="Q748">
        <v>4.0983030440309001E-2</v>
      </c>
    </row>
    <row r="749" spans="1:17" hidden="1" x14ac:dyDescent="0.3">
      <c r="A749" t="s">
        <v>1639</v>
      </c>
      <c r="B749" t="s">
        <v>1640</v>
      </c>
      <c r="C749" t="s">
        <v>10625</v>
      </c>
      <c r="D749" t="s">
        <v>163</v>
      </c>
      <c r="E749">
        <v>5401.8740791999999</v>
      </c>
      <c r="F749">
        <v>4828.6499999999996</v>
      </c>
      <c r="G749">
        <v>126.69553324160999</v>
      </c>
      <c r="H749">
        <v>7.6812746401665803</v>
      </c>
      <c r="I749">
        <v>57.024022961529703</v>
      </c>
      <c r="J749">
        <v>-2.0284847846413698</v>
      </c>
      <c r="K749">
        <v>4687.9025875483503</v>
      </c>
      <c r="L749">
        <v>3595.1657405957098</v>
      </c>
      <c r="M749">
        <v>48.5619405609647</v>
      </c>
      <c r="N749">
        <v>0.414909872405824</v>
      </c>
      <c r="O749">
        <v>17.831070796185202</v>
      </c>
      <c r="P749">
        <v>181.96496350364899</v>
      </c>
      <c r="Q749">
        <v>0.20940467905374299</v>
      </c>
    </row>
    <row r="750" spans="1:17" x14ac:dyDescent="0.3">
      <c r="A750" t="s">
        <v>1641</v>
      </c>
      <c r="B750" t="s">
        <v>1642</v>
      </c>
      <c r="C750" t="s">
        <v>10622</v>
      </c>
      <c r="D750" t="s">
        <v>263</v>
      </c>
      <c r="E750">
        <v>5399.5386041399997</v>
      </c>
      <c r="F750">
        <v>1803.9</v>
      </c>
      <c r="G750">
        <v>-46.430030933999198</v>
      </c>
      <c r="H750">
        <v>-8.4954316634732994</v>
      </c>
      <c r="I750">
        <v>-23.003659695356401</v>
      </c>
      <c r="J750">
        <v>0.149311118158932</v>
      </c>
      <c r="K750">
        <v>1844.0056720714199</v>
      </c>
      <c r="L750">
        <v>1938.22997914333</v>
      </c>
      <c r="M750">
        <v>39.082466837417698</v>
      </c>
      <c r="N750">
        <v>0.57180681033311398</v>
      </c>
      <c r="O750">
        <v>61.890903043405899</v>
      </c>
      <c r="P750">
        <v>12.74375</v>
      </c>
      <c r="Q750">
        <v>2.0733425157462002E-2</v>
      </c>
    </row>
    <row r="751" spans="1:17" x14ac:dyDescent="0.3">
      <c r="A751" t="s">
        <v>1643</v>
      </c>
      <c r="B751" t="s">
        <v>1644</v>
      </c>
      <c r="C751" t="s">
        <v>10613</v>
      </c>
      <c r="D751" t="s">
        <v>1002</v>
      </c>
      <c r="E751">
        <v>5340.853217154</v>
      </c>
      <c r="F751">
        <v>41.3</v>
      </c>
      <c r="G751">
        <v>60.490065155280298</v>
      </c>
      <c r="H751">
        <v>2.5158768216006502</v>
      </c>
      <c r="I751">
        <v>-1.0282001682224799</v>
      </c>
      <c r="J751">
        <v>4.5832328270243599</v>
      </c>
      <c r="K751">
        <v>40.013199419817603</v>
      </c>
      <c r="L751">
        <v>33.9895698007779</v>
      </c>
      <c r="M751">
        <v>58.848371500876098</v>
      </c>
      <c r="N751">
        <v>0.70541995393438295</v>
      </c>
      <c r="O751">
        <v>11.622276029055699</v>
      </c>
      <c r="P751">
        <v>94.352941176470495</v>
      </c>
      <c r="Q751">
        <v>9.4130776867344002E-2</v>
      </c>
    </row>
    <row r="752" spans="1:17" hidden="1" x14ac:dyDescent="0.3">
      <c r="A752" t="s">
        <v>1645</v>
      </c>
      <c r="B752" t="s">
        <v>1646</v>
      </c>
      <c r="C752" t="s">
        <v>10625</v>
      </c>
      <c r="D752" t="s">
        <v>1449</v>
      </c>
      <c r="E752">
        <v>5320.6955451009999</v>
      </c>
      <c r="F752">
        <v>96.41</v>
      </c>
      <c r="G752">
        <v>41.031580609356503</v>
      </c>
      <c r="H752">
        <v>29.233455997079101</v>
      </c>
      <c r="I752">
        <v>3.7090170862765501</v>
      </c>
      <c r="J752">
        <v>3.3789300506994402</v>
      </c>
      <c r="K752">
        <v>84.556970346355797</v>
      </c>
      <c r="L752">
        <v>74.208279472883703</v>
      </c>
      <c r="M752">
        <v>66.799780871728103</v>
      </c>
      <c r="N752">
        <v>2.3290322428924601</v>
      </c>
      <c r="O752">
        <v>7.0946997199460702</v>
      </c>
      <c r="P752">
        <v>124.731934731934</v>
      </c>
      <c r="Q752">
        <v>0.18850680854318699</v>
      </c>
    </row>
    <row r="753" spans="1:17" x14ac:dyDescent="0.3">
      <c r="A753" t="s">
        <v>1647</v>
      </c>
      <c r="B753" t="s">
        <v>1648</v>
      </c>
      <c r="C753" t="s">
        <v>10620</v>
      </c>
      <c r="D753" t="s">
        <v>1146</v>
      </c>
      <c r="E753">
        <v>5317.3436485000002</v>
      </c>
      <c r="F753">
        <v>3239.8</v>
      </c>
      <c r="G753">
        <v>12.3710432634042</v>
      </c>
      <c r="H753">
        <v>8.0072496952534298</v>
      </c>
      <c r="I753">
        <v>-4.5023255885432896</v>
      </c>
      <c r="J753">
        <v>1.31719401689285</v>
      </c>
      <c r="K753">
        <v>3095.2715959298898</v>
      </c>
      <c r="L753">
        <v>2967.6803523072799</v>
      </c>
      <c r="M753">
        <v>56.546751034816403</v>
      </c>
      <c r="N753">
        <v>0.58024641495178098</v>
      </c>
      <c r="O753">
        <v>14.2045805296623</v>
      </c>
      <c r="P753">
        <v>42.087143389689203</v>
      </c>
      <c r="Q753">
        <v>-5.0202585142976999E-2</v>
      </c>
    </row>
    <row r="754" spans="1:17" hidden="1" x14ac:dyDescent="0.3">
      <c r="A754" t="s">
        <v>1649</v>
      </c>
      <c r="B754" t="s">
        <v>1650</v>
      </c>
      <c r="C754" t="s">
        <v>10625</v>
      </c>
      <c r="D754" t="s">
        <v>378</v>
      </c>
      <c r="E754">
        <v>5304.9651059999997</v>
      </c>
      <c r="F754">
        <v>575.45000000000005</v>
      </c>
      <c r="G754">
        <v>3.8365387761487701</v>
      </c>
      <c r="H754">
        <v>14.5592031749208</v>
      </c>
      <c r="I754">
        <v>46.143398152652502</v>
      </c>
      <c r="J754">
        <v>2.2264370208614901</v>
      </c>
      <c r="K754">
        <v>516.44753237931002</v>
      </c>
      <c r="L754">
        <v>449.22294129931601</v>
      </c>
      <c r="M754">
        <v>63.418411866983298</v>
      </c>
      <c r="N754">
        <v>0.78062868405867603</v>
      </c>
      <c r="O754">
        <v>5.4739768876531398</v>
      </c>
      <c r="P754">
        <v>80.930671278100903</v>
      </c>
      <c r="Q754">
        <v>5.4604707221513997E-2</v>
      </c>
    </row>
    <row r="755" spans="1:17" hidden="1" x14ac:dyDescent="0.3">
      <c r="A755" t="s">
        <v>1651</v>
      </c>
      <c r="B755" t="s">
        <v>1652</v>
      </c>
      <c r="C755" t="s">
        <v>10625</v>
      </c>
      <c r="D755" t="s">
        <v>359</v>
      </c>
      <c r="E755">
        <v>5265.2780722500002</v>
      </c>
      <c r="F755">
        <v>863.45</v>
      </c>
      <c r="G755">
        <v>103.86034597384</v>
      </c>
      <c r="H755">
        <v>37.753164616926703</v>
      </c>
      <c r="I755">
        <v>101.52972957888799</v>
      </c>
      <c r="J755">
        <v>12.375710417111801</v>
      </c>
      <c r="K755">
        <v>705.54600554466595</v>
      </c>
      <c r="L755">
        <v>547.91934030184598</v>
      </c>
      <c r="M755">
        <v>89.541148941642703</v>
      </c>
      <c r="N755">
        <v>1.6193889142087701</v>
      </c>
      <c r="O755">
        <v>5.47802420522323</v>
      </c>
      <c r="P755">
        <v>186.337257502901</v>
      </c>
      <c r="Q755">
        <v>0.17365933650796</v>
      </c>
    </row>
    <row r="756" spans="1:17" hidden="1" x14ac:dyDescent="0.3">
      <c r="A756" t="s">
        <v>1653</v>
      </c>
      <c r="B756" t="s">
        <v>1654</v>
      </c>
      <c r="C756" t="s">
        <v>10625</v>
      </c>
      <c r="D756" t="s">
        <v>378</v>
      </c>
      <c r="E756">
        <v>5227.7984018999996</v>
      </c>
      <c r="F756">
        <v>12486.85</v>
      </c>
      <c r="G756">
        <v>13.359404198741601</v>
      </c>
      <c r="H756">
        <v>10.6399665939202</v>
      </c>
      <c r="I756">
        <v>28.817338265949001</v>
      </c>
      <c r="J756">
        <v>-1.34821603694481</v>
      </c>
      <c r="K756">
        <v>11339.471136821599</v>
      </c>
      <c r="L756">
        <v>10194.852471759201</v>
      </c>
      <c r="M756">
        <v>56.887639603716799</v>
      </c>
      <c r="N756">
        <v>1.62240330714683</v>
      </c>
      <c r="O756">
        <v>6.4315660074398302</v>
      </c>
      <c r="P756">
        <v>49.852689688278097</v>
      </c>
      <c r="Q756">
        <v>-3.5826263014491003E-2</v>
      </c>
    </row>
    <row r="757" spans="1:17" x14ac:dyDescent="0.3">
      <c r="A757" t="s">
        <v>1655</v>
      </c>
      <c r="B757" t="s">
        <v>1656</v>
      </c>
      <c r="C757" t="s">
        <v>6589</v>
      </c>
      <c r="D757" t="s">
        <v>80</v>
      </c>
      <c r="E757">
        <v>5221.3928057559997</v>
      </c>
      <c r="F757">
        <v>231.67</v>
      </c>
      <c r="G757">
        <v>-3.5115633143732401</v>
      </c>
      <c r="H757">
        <v>0.36550960757723999</v>
      </c>
      <c r="I757">
        <v>-2.7308842874465902</v>
      </c>
      <c r="J757">
        <v>4.0609552568015896</v>
      </c>
      <c r="K757">
        <v>222.79538971271199</v>
      </c>
      <c r="L757">
        <v>210.83849183848099</v>
      </c>
      <c r="M757">
        <v>65.756157877831399</v>
      </c>
      <c r="N757">
        <v>0.66934054113519603</v>
      </c>
      <c r="O757">
        <v>6.61717097595717</v>
      </c>
      <c r="P757">
        <v>31.518592108998</v>
      </c>
      <c r="Q757">
        <v>-8.2944999456602997E-2</v>
      </c>
    </row>
    <row r="758" spans="1:17" x14ac:dyDescent="0.3">
      <c r="A758" t="s">
        <v>1657</v>
      </c>
      <c r="B758" t="s">
        <v>1658</v>
      </c>
      <c r="C758" t="s">
        <v>10615</v>
      </c>
      <c r="D758" t="s">
        <v>51</v>
      </c>
      <c r="E758">
        <v>5185.5936750000001</v>
      </c>
      <c r="F758">
        <v>563.9</v>
      </c>
      <c r="G758">
        <v>-28.778379029073101</v>
      </c>
      <c r="H758">
        <v>6.5464613041975204</v>
      </c>
      <c r="I758">
        <v>-5.45611353843067</v>
      </c>
      <c r="J758">
        <v>11.0884978943728</v>
      </c>
      <c r="K758">
        <v>517.8080798602</v>
      </c>
      <c r="L758">
        <v>504.89982296173201</v>
      </c>
      <c r="M758">
        <v>80.739038324697503</v>
      </c>
      <c r="N758">
        <v>1.81266367859484</v>
      </c>
      <c r="O758">
        <v>10.835254477744201</v>
      </c>
      <c r="P758">
        <v>30.820090476742799</v>
      </c>
      <c r="Q758">
        <v>-3.5521059973093003E-2</v>
      </c>
    </row>
    <row r="759" spans="1:17" hidden="1" x14ac:dyDescent="0.3">
      <c r="A759" t="s">
        <v>1659</v>
      </c>
      <c r="B759" t="s">
        <v>1660</v>
      </c>
      <c r="C759" t="s">
        <v>10625</v>
      </c>
      <c r="D759" t="s">
        <v>1661</v>
      </c>
      <c r="E759">
        <v>5168.879891351</v>
      </c>
      <c r="F759">
        <v>60.25</v>
      </c>
      <c r="G759">
        <v>-6.70518568172717</v>
      </c>
      <c r="H759">
        <v>-4.0852721125492701</v>
      </c>
      <c r="I759">
        <v>3.1411505310574799</v>
      </c>
      <c r="J759">
        <v>0.41762118499764</v>
      </c>
      <c r="K759">
        <v>60.066280012724803</v>
      </c>
      <c r="L759">
        <v>57.392562445603303</v>
      </c>
      <c r="M759">
        <v>56.425916595309197</v>
      </c>
      <c r="N759">
        <v>1.00826930447241</v>
      </c>
      <c r="O759">
        <v>7.5518672199169998</v>
      </c>
      <c r="P759">
        <v>26.046025104602499</v>
      </c>
      <c r="Q759">
        <v>-3.0196124243903E-2</v>
      </c>
    </row>
    <row r="760" spans="1:17" hidden="1" x14ac:dyDescent="0.3">
      <c r="A760" t="s">
        <v>1662</v>
      </c>
      <c r="B760" t="s">
        <v>1663</v>
      </c>
      <c r="C760" t="s">
        <v>10625</v>
      </c>
      <c r="D760" t="s">
        <v>89</v>
      </c>
      <c r="E760">
        <v>5159.1116152799996</v>
      </c>
      <c r="F760">
        <v>1926.1</v>
      </c>
      <c r="G760">
        <v>22.039815570193198</v>
      </c>
      <c r="H760">
        <v>5.1332927816383496</v>
      </c>
      <c r="I760">
        <v>32.953247081640598</v>
      </c>
      <c r="J760">
        <v>5.0768982952661101</v>
      </c>
      <c r="K760">
        <v>1698.31372085065</v>
      </c>
      <c r="L760">
        <v>1429.82495542781</v>
      </c>
      <c r="M760">
        <v>71.712840906596199</v>
      </c>
      <c r="N760">
        <v>0.68781206673861195</v>
      </c>
      <c r="O760">
        <v>3.0060744509630801</v>
      </c>
      <c r="P760">
        <v>68.956140350877106</v>
      </c>
      <c r="Q760">
        <v>0.12926610558763399</v>
      </c>
    </row>
    <row r="761" spans="1:17" hidden="1" x14ac:dyDescent="0.3">
      <c r="A761" t="s">
        <v>1664</v>
      </c>
      <c r="B761" t="s">
        <v>1665</v>
      </c>
      <c r="C761" t="s">
        <v>10625</v>
      </c>
      <c r="D761" t="s">
        <v>156</v>
      </c>
      <c r="E761">
        <v>5133.5420289900003</v>
      </c>
      <c r="F761">
        <v>66.72</v>
      </c>
      <c r="G761">
        <v>83.0077284440505</v>
      </c>
      <c r="H761">
        <v>14.2332715542926</v>
      </c>
      <c r="I761">
        <v>-12.7756477629302</v>
      </c>
      <c r="J761">
        <v>13.7709806426585</v>
      </c>
      <c r="K761">
        <v>57.096817216339801</v>
      </c>
      <c r="L761">
        <v>55.170865574295298</v>
      </c>
      <c r="M761">
        <v>73.861254429099802</v>
      </c>
      <c r="N761">
        <v>2.08390605438314</v>
      </c>
      <c r="O761">
        <v>16.157074340527501</v>
      </c>
      <c r="P761">
        <v>119.329388560157</v>
      </c>
      <c r="Q761">
        <v>-1.8954457688893998E-2</v>
      </c>
    </row>
    <row r="762" spans="1:17" hidden="1" x14ac:dyDescent="0.3">
      <c r="A762" t="s">
        <v>1666</v>
      </c>
      <c r="B762" t="s">
        <v>1667</v>
      </c>
      <c r="C762" t="s">
        <v>10625</v>
      </c>
      <c r="D762" t="s">
        <v>1538</v>
      </c>
      <c r="E762">
        <v>5100.0003207749996</v>
      </c>
      <c r="F762">
        <v>431.4</v>
      </c>
      <c r="G762">
        <v>-5.0478133426955498</v>
      </c>
      <c r="H762">
        <v>17.605450255430998</v>
      </c>
      <c r="I762">
        <v>-1.4477907503641601</v>
      </c>
      <c r="J762">
        <v>-0.70239944491329498</v>
      </c>
      <c r="K762">
        <v>378.13909454385202</v>
      </c>
      <c r="L762">
        <v>357.76660562159799</v>
      </c>
      <c r="M762">
        <v>67.087368877400493</v>
      </c>
      <c r="N762">
        <v>1.17221391568973</v>
      </c>
      <c r="O762">
        <v>3.5697728326379199</v>
      </c>
      <c r="P762">
        <v>51.235758106923697</v>
      </c>
      <c r="Q762">
        <v>8.6319383878408998E-2</v>
      </c>
    </row>
    <row r="763" spans="1:17" x14ac:dyDescent="0.3">
      <c r="A763" t="s">
        <v>1668</v>
      </c>
      <c r="B763" t="s">
        <v>1669</v>
      </c>
      <c r="C763" t="s">
        <v>10621</v>
      </c>
      <c r="D763" t="s">
        <v>335</v>
      </c>
      <c r="E763">
        <v>5098.9705221000004</v>
      </c>
      <c r="F763">
        <v>1905.1</v>
      </c>
      <c r="G763">
        <v>23.593603548231901</v>
      </c>
      <c r="H763">
        <v>-7.0985681668350002</v>
      </c>
      <c r="I763">
        <v>53.592497478382398</v>
      </c>
      <c r="J763">
        <v>-1.7691386312719799</v>
      </c>
      <c r="K763">
        <v>1882.8932510632401</v>
      </c>
      <c r="L763">
        <v>1518.6402316925601</v>
      </c>
      <c r="M763">
        <v>39.065958984825102</v>
      </c>
      <c r="N763">
        <v>0.214930739152384</v>
      </c>
      <c r="O763">
        <v>19.103984042832401</v>
      </c>
      <c r="P763">
        <v>100.252273085615</v>
      </c>
      <c r="Q763">
        <v>-3.4065547609664001E-2</v>
      </c>
    </row>
    <row r="764" spans="1:17" hidden="1" x14ac:dyDescent="0.3">
      <c r="A764" t="s">
        <v>1670</v>
      </c>
      <c r="B764" t="s">
        <v>1671</v>
      </c>
      <c r="C764" t="s">
        <v>10625</v>
      </c>
      <c r="D764" t="s">
        <v>1672</v>
      </c>
      <c r="E764">
        <v>5097.4113703470002</v>
      </c>
      <c r="F764">
        <v>41.92</v>
      </c>
      <c r="G764">
        <v>4.3250920942244697</v>
      </c>
      <c r="H764">
        <v>8.1051034934117592</v>
      </c>
      <c r="I764">
        <v>-1.5812328999533301</v>
      </c>
      <c r="J764">
        <v>10.2492971398776</v>
      </c>
      <c r="K764">
        <v>36.423240379419099</v>
      </c>
      <c r="L764">
        <v>33.8308826648341</v>
      </c>
      <c r="M764">
        <v>73.041575566409193</v>
      </c>
      <c r="N764">
        <v>1.2344503681057599</v>
      </c>
      <c r="O764">
        <v>13.907442748091499</v>
      </c>
      <c r="P764">
        <v>53.553113553113498</v>
      </c>
      <c r="Q764">
        <v>0.123796906070878</v>
      </c>
    </row>
    <row r="765" spans="1:17" hidden="1" x14ac:dyDescent="0.3">
      <c r="A765" t="s">
        <v>1673</v>
      </c>
      <c r="B765" t="s">
        <v>1674</v>
      </c>
      <c r="C765" t="s">
        <v>10625</v>
      </c>
      <c r="D765" t="s">
        <v>198</v>
      </c>
      <c r="E765">
        <v>5088.3188816749998</v>
      </c>
      <c r="F765">
        <v>7498.5</v>
      </c>
      <c r="G765">
        <v>68.0469179350263</v>
      </c>
      <c r="H765">
        <v>5.3937807717484798</v>
      </c>
      <c r="I765">
        <v>-10.9251144087004</v>
      </c>
      <c r="J765">
        <v>9.6739935153880694</v>
      </c>
      <c r="K765">
        <v>7190.83263031553</v>
      </c>
      <c r="L765">
        <v>6600.8850025704096</v>
      </c>
      <c r="M765">
        <v>68.7425187637443</v>
      </c>
      <c r="N765">
        <v>1.7230591906489601</v>
      </c>
      <c r="O765">
        <v>21.1295592451823</v>
      </c>
      <c r="P765">
        <v>108.291666666666</v>
      </c>
      <c r="Q765">
        <v>0.113598298960852</v>
      </c>
    </row>
    <row r="766" spans="1:17" hidden="1" x14ac:dyDescent="0.3">
      <c r="A766" t="s">
        <v>1675</v>
      </c>
      <c r="B766" t="s">
        <v>1676</v>
      </c>
      <c r="C766" t="s">
        <v>10625</v>
      </c>
      <c r="D766" t="s">
        <v>378</v>
      </c>
      <c r="E766">
        <v>5083.1689329999999</v>
      </c>
      <c r="F766">
        <v>417.1</v>
      </c>
      <c r="G766">
        <v>219.961954342643</v>
      </c>
      <c r="H766">
        <v>44.539288544274697</v>
      </c>
      <c r="I766">
        <v>131.256561940636</v>
      </c>
      <c r="J766">
        <v>16.9827777265692</v>
      </c>
      <c r="K766">
        <v>314.44262043439102</v>
      </c>
      <c r="L766">
        <v>223.750156882586</v>
      </c>
      <c r="M766">
        <v>77.278874807470402</v>
      </c>
      <c r="N766">
        <v>0.5617015190536</v>
      </c>
      <c r="O766">
        <v>0.77918964277152702</v>
      </c>
      <c r="P766">
        <v>267.50517643949001</v>
      </c>
      <c r="Q766">
        <v>0.19318457493500399</v>
      </c>
    </row>
    <row r="767" spans="1:17" x14ac:dyDescent="0.3">
      <c r="A767" t="s">
        <v>1677</v>
      </c>
      <c r="B767" t="s">
        <v>1678</v>
      </c>
      <c r="C767" t="s">
        <v>10615</v>
      </c>
      <c r="D767" t="s">
        <v>571</v>
      </c>
      <c r="E767">
        <v>5081.8450883750002</v>
      </c>
      <c r="F767">
        <v>453.8</v>
      </c>
      <c r="G767">
        <v>10.984724642337699</v>
      </c>
      <c r="H767">
        <v>18.5019599091892</v>
      </c>
      <c r="I767">
        <v>-0.349090339475845</v>
      </c>
      <c r="J767">
        <v>4.56153997385909</v>
      </c>
      <c r="K767">
        <v>407.88935731231498</v>
      </c>
      <c r="L767">
        <v>374.09106847610701</v>
      </c>
      <c r="M767">
        <v>64.810802670103598</v>
      </c>
      <c r="N767">
        <v>1.56170809351926</v>
      </c>
      <c r="O767">
        <v>4.1207580431908299</v>
      </c>
      <c r="P767">
        <v>55.891446238405997</v>
      </c>
      <c r="Q767">
        <v>-9.2661519440770009E-3</v>
      </c>
    </row>
    <row r="768" spans="1:17" hidden="1" x14ac:dyDescent="0.3">
      <c r="A768" t="s">
        <v>1679</v>
      </c>
      <c r="B768" t="s">
        <v>1680</v>
      </c>
      <c r="C768" t="s">
        <v>10625</v>
      </c>
      <c r="D768" t="s">
        <v>622</v>
      </c>
      <c r="E768">
        <v>5070.7953433499997</v>
      </c>
      <c r="F768">
        <v>1974</v>
      </c>
      <c r="G768">
        <v>60.586168996088603</v>
      </c>
      <c r="H768">
        <v>36.810429326836797</v>
      </c>
      <c r="I768">
        <v>75.2417345339653</v>
      </c>
      <c r="J768">
        <v>21.830808321109</v>
      </c>
      <c r="K768">
        <v>1543.9563592188599</v>
      </c>
      <c r="L768">
        <v>1229.08991511152</v>
      </c>
      <c r="M768">
        <v>91.659020601137797</v>
      </c>
      <c r="N768">
        <v>1.25291398938319</v>
      </c>
      <c r="O768">
        <v>3.8247213779128701</v>
      </c>
      <c r="P768">
        <v>143.35819515502601</v>
      </c>
      <c r="Q768">
        <v>0.15505203509881699</v>
      </c>
    </row>
    <row r="769" spans="1:17" x14ac:dyDescent="0.3">
      <c r="A769" t="s">
        <v>1681</v>
      </c>
      <c r="B769" t="s">
        <v>1682</v>
      </c>
      <c r="C769" t="s">
        <v>10620</v>
      </c>
      <c r="D769" t="s">
        <v>397</v>
      </c>
      <c r="E769">
        <v>5062.3913463519903</v>
      </c>
      <c r="F769">
        <v>100.48</v>
      </c>
      <c r="G769">
        <v>-10.8276230366993</v>
      </c>
      <c r="H769">
        <v>-8.4686160399357995</v>
      </c>
      <c r="I769">
        <v>-19.058333820765402</v>
      </c>
      <c r="J769">
        <v>2.5561296561136202</v>
      </c>
      <c r="K769">
        <v>104.39421684454101</v>
      </c>
      <c r="L769">
        <v>101.20739909658199</v>
      </c>
      <c r="M769">
        <v>44.545950079340997</v>
      </c>
      <c r="N769">
        <v>0.73216259850689602</v>
      </c>
      <c r="O769">
        <v>20.9693471337579</v>
      </c>
      <c r="P769">
        <v>24.3564356435643</v>
      </c>
      <c r="Q769">
        <v>2.1937578506191002E-2</v>
      </c>
    </row>
    <row r="770" spans="1:17" x14ac:dyDescent="0.3">
      <c r="A770" t="s">
        <v>1683</v>
      </c>
      <c r="B770" t="s">
        <v>1684</v>
      </c>
      <c r="C770" t="s">
        <v>10616</v>
      </c>
      <c r="D770" t="s">
        <v>198</v>
      </c>
      <c r="E770">
        <v>5062.2433682649998</v>
      </c>
      <c r="F770">
        <v>127.1</v>
      </c>
      <c r="G770">
        <v>-10.2514374198563</v>
      </c>
      <c r="H770">
        <v>0.195717434280997</v>
      </c>
      <c r="I770">
        <v>-1.7087707147447799</v>
      </c>
      <c r="J770">
        <v>-1.03863675638366</v>
      </c>
      <c r="K770">
        <v>129.019009309968</v>
      </c>
      <c r="L770">
        <v>123.92207384581</v>
      </c>
      <c r="M770">
        <v>43.216865384905603</v>
      </c>
      <c r="N770">
        <v>0.50635196745352495</v>
      </c>
      <c r="O770">
        <v>17.749803304484601</v>
      </c>
      <c r="P770">
        <v>24.181729360039</v>
      </c>
      <c r="Q770">
        <v>2.0193654250597999E-2</v>
      </c>
    </row>
    <row r="771" spans="1:17" hidden="1" x14ac:dyDescent="0.3">
      <c r="A771" t="s">
        <v>1685</v>
      </c>
      <c r="B771" t="s">
        <v>1686</v>
      </c>
      <c r="C771" t="s">
        <v>10625</v>
      </c>
      <c r="D771" t="s">
        <v>89</v>
      </c>
      <c r="E771">
        <v>5059.4057534160002</v>
      </c>
      <c r="F771">
        <v>114.14</v>
      </c>
      <c r="G771">
        <v>295.07590840171503</v>
      </c>
      <c r="H771">
        <v>46.599754075701703</v>
      </c>
      <c r="I771">
        <v>99.422777354823594</v>
      </c>
      <c r="J771">
        <v>12.922263214848</v>
      </c>
      <c r="K771">
        <v>79.445173636887702</v>
      </c>
      <c r="L771">
        <v>58.7068613871796</v>
      </c>
      <c r="M771">
        <v>85.646294126238203</v>
      </c>
      <c r="N771">
        <v>1.2911651568979901</v>
      </c>
      <c r="O771">
        <v>0</v>
      </c>
      <c r="P771">
        <v>348.48722986247498</v>
      </c>
      <c r="Q771">
        <v>0.11931733976431901</v>
      </c>
    </row>
    <row r="772" spans="1:17" x14ac:dyDescent="0.3">
      <c r="A772" t="s">
        <v>1687</v>
      </c>
      <c r="B772" t="s">
        <v>1688</v>
      </c>
      <c r="C772" t="s">
        <v>10613</v>
      </c>
      <c r="D772" t="s">
        <v>119</v>
      </c>
      <c r="E772">
        <v>5055.9900600000001</v>
      </c>
      <c r="F772">
        <v>547.85</v>
      </c>
      <c r="G772">
        <v>89.348437615421503</v>
      </c>
      <c r="H772">
        <v>-3.0573163545867699</v>
      </c>
      <c r="I772">
        <v>60.0146738398645</v>
      </c>
      <c r="J772">
        <v>-2.6228697904706402</v>
      </c>
      <c r="K772">
        <v>534.81749176026904</v>
      </c>
      <c r="L772">
        <v>410.35854021159599</v>
      </c>
      <c r="M772">
        <v>43.861175625968301</v>
      </c>
      <c r="N772">
        <v>0.137693369731163</v>
      </c>
      <c r="O772">
        <v>32.7644428219403</v>
      </c>
      <c r="P772">
        <v>161.753463927376</v>
      </c>
      <c r="Q772">
        <v>7.5325730760452E-2</v>
      </c>
    </row>
    <row r="773" spans="1:17" x14ac:dyDescent="0.3">
      <c r="A773" t="s">
        <v>1689</v>
      </c>
      <c r="B773" t="s">
        <v>1690</v>
      </c>
      <c r="C773" t="s">
        <v>10622</v>
      </c>
      <c r="D773" t="s">
        <v>92</v>
      </c>
      <c r="E773">
        <v>5048.7528967549997</v>
      </c>
      <c r="F773">
        <v>1282.8</v>
      </c>
      <c r="G773">
        <v>51.072801769934202</v>
      </c>
      <c r="H773">
        <v>-8.9378346629931702</v>
      </c>
      <c r="I773">
        <v>60.078359173650902</v>
      </c>
      <c r="J773">
        <v>6.37167371430247</v>
      </c>
      <c r="K773">
        <v>1228.57002612003</v>
      </c>
      <c r="L773">
        <v>959.25406176064496</v>
      </c>
      <c r="M773">
        <v>60.6038095384068</v>
      </c>
      <c r="N773">
        <v>5.9319077206676403E-2</v>
      </c>
      <c r="O773">
        <v>24.158091674462099</v>
      </c>
      <c r="P773">
        <v>110.29508196721299</v>
      </c>
      <c r="Q773">
        <v>8.1362751358166993E-2</v>
      </c>
    </row>
    <row r="774" spans="1:17" x14ac:dyDescent="0.3">
      <c r="A774" t="s">
        <v>1691</v>
      </c>
      <c r="B774" t="s">
        <v>1692</v>
      </c>
      <c r="C774" t="s">
        <v>10611</v>
      </c>
      <c r="D774" t="s">
        <v>408</v>
      </c>
      <c r="E774">
        <v>5035.33121175</v>
      </c>
      <c r="F774">
        <v>280.14999999999998</v>
      </c>
      <c r="G774">
        <v>-25.5755520474974</v>
      </c>
      <c r="H774">
        <v>-3.1234180321651799</v>
      </c>
      <c r="I774">
        <v>-27.191239749885099</v>
      </c>
      <c r="J774">
        <v>-1.72236163424906</v>
      </c>
      <c r="K774">
        <v>287.75082458722898</v>
      </c>
      <c r="L774">
        <v>292.34733751451199</v>
      </c>
      <c r="M774">
        <v>43.289837986900203</v>
      </c>
      <c r="N774">
        <v>1.1909187415104601</v>
      </c>
      <c r="O774">
        <v>38.479386043191099</v>
      </c>
      <c r="P774">
        <v>5.6704595461117604</v>
      </c>
      <c r="Q774">
        <v>-1.0777244451272001E-2</v>
      </c>
    </row>
    <row r="775" spans="1:17" x14ac:dyDescent="0.3">
      <c r="A775" t="s">
        <v>1693</v>
      </c>
      <c r="B775" t="s">
        <v>1694</v>
      </c>
      <c r="C775" t="s">
        <v>10624</v>
      </c>
      <c r="D775" t="s">
        <v>571</v>
      </c>
      <c r="E775">
        <v>5014.7364262000001</v>
      </c>
      <c r="F775">
        <v>913.05</v>
      </c>
      <c r="G775">
        <v>-13.860769021064</v>
      </c>
      <c r="H775">
        <v>8.6003724755323301</v>
      </c>
      <c r="I775">
        <v>7.1423985166575203</v>
      </c>
      <c r="J775">
        <v>-2.2935045742361799</v>
      </c>
      <c r="K775">
        <v>844.56087489818503</v>
      </c>
      <c r="L775">
        <v>787.35706324503599</v>
      </c>
      <c r="M775">
        <v>55.046561526872203</v>
      </c>
      <c r="N775">
        <v>0.74734209519332395</v>
      </c>
      <c r="O775">
        <v>4.39734954274138</v>
      </c>
      <c r="P775">
        <v>38.983179846259198</v>
      </c>
      <c r="Q775">
        <v>-0.118802313548051</v>
      </c>
    </row>
    <row r="776" spans="1:17" x14ac:dyDescent="0.3">
      <c r="A776" t="s">
        <v>1695</v>
      </c>
      <c r="B776" t="s">
        <v>1696</v>
      </c>
      <c r="C776" t="s">
        <v>10621</v>
      </c>
      <c r="D776" t="s">
        <v>902</v>
      </c>
      <c r="E776">
        <v>5005.5619027499997</v>
      </c>
      <c r="F776">
        <v>402.55</v>
      </c>
      <c r="G776">
        <v>113.744463013298</v>
      </c>
      <c r="H776">
        <v>30.870305578060702</v>
      </c>
      <c r="I776">
        <v>48.786324087428703</v>
      </c>
      <c r="J776">
        <v>9.9925499299120197</v>
      </c>
      <c r="K776">
        <v>339.05798235101201</v>
      </c>
      <c r="L776">
        <v>271.831328233514</v>
      </c>
      <c r="M776">
        <v>74.463813719423499</v>
      </c>
      <c r="N776">
        <v>1.06609977990565</v>
      </c>
      <c r="O776">
        <v>2.3351136504782</v>
      </c>
      <c r="P776">
        <v>170.440040309035</v>
      </c>
      <c r="Q776">
        <v>8.2655813660751004E-2</v>
      </c>
    </row>
    <row r="777" spans="1:17" x14ac:dyDescent="0.3">
      <c r="A777" t="s">
        <v>1697</v>
      </c>
      <c r="B777" t="s">
        <v>1698</v>
      </c>
      <c r="C777" t="s">
        <v>10614</v>
      </c>
      <c r="D777" t="s">
        <v>46</v>
      </c>
      <c r="E777">
        <v>4971.1693054400002</v>
      </c>
      <c r="F777">
        <v>729.25</v>
      </c>
      <c r="G777">
        <v>8.7838532255742106</v>
      </c>
      <c r="H777">
        <v>8.9645647619788402</v>
      </c>
      <c r="I777">
        <v>-0.55199976382926297</v>
      </c>
      <c r="J777">
        <v>2.9140659646584002</v>
      </c>
      <c r="K777">
        <v>662.67573298170498</v>
      </c>
      <c r="L777">
        <v>605.71802910963504</v>
      </c>
      <c r="M777">
        <v>57.641916050880802</v>
      </c>
      <c r="N777">
        <v>0.64860321758539996</v>
      </c>
      <c r="O777">
        <v>38.3681864929722</v>
      </c>
      <c r="P777">
        <v>70.884592852958406</v>
      </c>
      <c r="Q777">
        <v>0.13168914682258101</v>
      </c>
    </row>
    <row r="778" spans="1:17" hidden="1" x14ac:dyDescent="0.3">
      <c r="A778" t="s">
        <v>1699</v>
      </c>
      <c r="B778" t="s">
        <v>1700</v>
      </c>
      <c r="C778" t="s">
        <v>10625</v>
      </c>
      <c r="D778" t="s">
        <v>101</v>
      </c>
      <c r="E778">
        <v>4951.2658094400003</v>
      </c>
      <c r="F778">
        <v>470.2</v>
      </c>
      <c r="G778">
        <v>23382.335167660902</v>
      </c>
      <c r="H778">
        <v>46.288742168266999</v>
      </c>
      <c r="I778">
        <v>1623.3032897954699</v>
      </c>
      <c r="J778">
        <v>-1.14909040529885</v>
      </c>
      <c r="K778">
        <v>194.566155876925</v>
      </c>
      <c r="L778">
        <v>65.373101436347397</v>
      </c>
      <c r="M778">
        <v>99.987701960528398</v>
      </c>
      <c r="N778">
        <v>0.65996852681273399</v>
      </c>
      <c r="O778">
        <v>0</v>
      </c>
      <c r="P778">
        <v>23410</v>
      </c>
      <c r="Q778">
        <v>0.12819439697829299</v>
      </c>
    </row>
    <row r="779" spans="1:17" x14ac:dyDescent="0.3">
      <c r="A779" t="s">
        <v>1701</v>
      </c>
      <c r="B779" t="s">
        <v>1702</v>
      </c>
      <c r="C779" t="s">
        <v>10612</v>
      </c>
      <c r="D779" t="s">
        <v>921</v>
      </c>
      <c r="E779">
        <v>4945.3742015999997</v>
      </c>
      <c r="F779">
        <v>598.29999999999995</v>
      </c>
      <c r="G779">
        <v>109.61456484519</v>
      </c>
      <c r="H779">
        <v>44.417093004276197</v>
      </c>
      <c r="I779">
        <v>89.255834420866506</v>
      </c>
      <c r="J779">
        <v>15.5209521306541</v>
      </c>
      <c r="K779">
        <v>431.693580072918</v>
      </c>
      <c r="L779">
        <v>336.62703749412702</v>
      </c>
      <c r="M779">
        <v>78.302566084783507</v>
      </c>
      <c r="N779">
        <v>1.58369038793471</v>
      </c>
      <c r="O779">
        <v>1.1198395453785699</v>
      </c>
      <c r="P779">
        <v>177.24745134383599</v>
      </c>
      <c r="Q779">
        <v>0.101585150298192</v>
      </c>
    </row>
    <row r="780" spans="1:17" x14ac:dyDescent="0.3">
      <c r="A780" t="s">
        <v>1703</v>
      </c>
      <c r="B780" t="s">
        <v>1704</v>
      </c>
      <c r="C780" t="s">
        <v>10624</v>
      </c>
      <c r="D780" t="s">
        <v>303</v>
      </c>
      <c r="E780">
        <v>4915.2665404500003</v>
      </c>
      <c r="F780">
        <v>289.60000000000002</v>
      </c>
      <c r="G780">
        <v>4.9055498994736304</v>
      </c>
      <c r="H780">
        <v>-2.5289105820447899</v>
      </c>
      <c r="I780">
        <v>-6.5386184328758601</v>
      </c>
      <c r="J780">
        <v>2.3245938052274502</v>
      </c>
      <c r="K780">
        <v>290.50541051117801</v>
      </c>
      <c r="L780">
        <v>269.172392114275</v>
      </c>
      <c r="M780">
        <v>51.714082134671798</v>
      </c>
      <c r="N780">
        <v>0.55939165036993599</v>
      </c>
      <c r="O780">
        <v>16.022099447513799</v>
      </c>
      <c r="P780">
        <v>38.069129916567299</v>
      </c>
      <c r="Q780">
        <v>-2.8986104589353998E-2</v>
      </c>
    </row>
    <row r="781" spans="1:17" hidden="1" x14ac:dyDescent="0.3">
      <c r="A781" t="s">
        <v>1705</v>
      </c>
      <c r="B781" t="s">
        <v>1706</v>
      </c>
      <c r="C781" t="s">
        <v>10625</v>
      </c>
      <c r="D781" t="s">
        <v>263</v>
      </c>
      <c r="E781">
        <v>4904.0907158250002</v>
      </c>
      <c r="F781">
        <v>553.29999999999995</v>
      </c>
      <c r="G781">
        <v>-2.25685409786443</v>
      </c>
      <c r="H781">
        <v>2.5306323620223199</v>
      </c>
      <c r="I781">
        <v>19.377219962429599</v>
      </c>
      <c r="J781">
        <v>3.0385304844496899</v>
      </c>
      <c r="K781">
        <v>531.82152789151405</v>
      </c>
      <c r="L781">
        <v>471.14699311245499</v>
      </c>
      <c r="M781">
        <v>51.222332340727</v>
      </c>
      <c r="N781">
        <v>0.35346600113671001</v>
      </c>
      <c r="O781">
        <v>10.9434303271281</v>
      </c>
      <c r="P781">
        <v>53.651763399055703</v>
      </c>
    </row>
    <row r="782" spans="1:17" hidden="1" x14ac:dyDescent="0.3">
      <c r="A782" t="s">
        <v>1707</v>
      </c>
      <c r="B782" t="s">
        <v>1708</v>
      </c>
      <c r="C782" t="s">
        <v>10625</v>
      </c>
      <c r="D782" t="s">
        <v>204</v>
      </c>
      <c r="E782">
        <v>4889.7201756349996</v>
      </c>
      <c r="F782">
        <v>457.75</v>
      </c>
      <c r="G782">
        <v>108.258738746307</v>
      </c>
      <c r="H782">
        <v>25.520665885363702</v>
      </c>
      <c r="I782">
        <v>17.665524766420901</v>
      </c>
      <c r="J782">
        <v>8.2760842484577299</v>
      </c>
      <c r="K782">
        <v>384.14598546370598</v>
      </c>
      <c r="L782">
        <v>313.02133848766499</v>
      </c>
      <c r="M782">
        <v>68.145613122597794</v>
      </c>
      <c r="N782">
        <v>0.89310319953202999</v>
      </c>
      <c r="O782">
        <v>1.14691425450572</v>
      </c>
      <c r="P782">
        <v>149.823626859754</v>
      </c>
      <c r="Q782">
        <v>0.162611597058023</v>
      </c>
    </row>
    <row r="783" spans="1:17" hidden="1" x14ac:dyDescent="0.3">
      <c r="A783" t="s">
        <v>1709</v>
      </c>
      <c r="B783" t="s">
        <v>1710</v>
      </c>
      <c r="C783" t="s">
        <v>10625</v>
      </c>
      <c r="D783" t="s">
        <v>263</v>
      </c>
      <c r="E783">
        <v>4876.2348759199904</v>
      </c>
      <c r="F783">
        <v>1426.55</v>
      </c>
      <c r="G783">
        <v>123.355755378729</v>
      </c>
      <c r="H783">
        <v>23.035434087895698</v>
      </c>
      <c r="I783">
        <v>80.207839665836502</v>
      </c>
      <c r="J783">
        <v>-0.42015267636112202</v>
      </c>
      <c r="K783">
        <v>1169.335869773</v>
      </c>
      <c r="L783">
        <v>894.855958522116</v>
      </c>
      <c r="M783">
        <v>71.141453087620405</v>
      </c>
      <c r="N783">
        <v>0.97039473136779297</v>
      </c>
      <c r="O783">
        <v>1.4335284427464901</v>
      </c>
      <c r="P783">
        <v>163.49279645363799</v>
      </c>
      <c r="Q783">
        <v>0.23692594855288801</v>
      </c>
    </row>
    <row r="784" spans="1:17" hidden="1" x14ac:dyDescent="0.3">
      <c r="A784" t="s">
        <v>1711</v>
      </c>
      <c r="B784" t="s">
        <v>1712</v>
      </c>
      <c r="C784" t="s">
        <v>10625</v>
      </c>
      <c r="D784" t="s">
        <v>198</v>
      </c>
      <c r="E784">
        <v>4870.8272737500001</v>
      </c>
      <c r="F784">
        <v>750.4</v>
      </c>
      <c r="G784">
        <v>68.262060611366707</v>
      </c>
      <c r="H784">
        <v>8.7034366412813604</v>
      </c>
      <c r="I784">
        <v>12.7749886943382</v>
      </c>
      <c r="J784">
        <v>5.6677908536424804</v>
      </c>
      <c r="K784">
        <v>682.44053177955004</v>
      </c>
      <c r="L784">
        <v>594.59266248104996</v>
      </c>
      <c r="M784">
        <v>64.740659775818401</v>
      </c>
      <c r="N784">
        <v>2.2320765010655599</v>
      </c>
      <c r="O784">
        <v>4.8773987206823097</v>
      </c>
      <c r="P784">
        <v>114.00256666191299</v>
      </c>
      <c r="Q784">
        <v>8.4436779028777997E-2</v>
      </c>
    </row>
    <row r="785" spans="1:17" hidden="1" x14ac:dyDescent="0.3">
      <c r="A785" t="s">
        <v>1713</v>
      </c>
      <c r="B785" t="s">
        <v>1714</v>
      </c>
      <c r="C785" t="s">
        <v>10625</v>
      </c>
      <c r="D785" t="s">
        <v>133</v>
      </c>
      <c r="E785">
        <v>4832.3759174950001</v>
      </c>
      <c r="F785">
        <v>401.3</v>
      </c>
      <c r="G785">
        <v>50.730366594071299</v>
      </c>
      <c r="H785">
        <v>-8.8675150358364299</v>
      </c>
      <c r="I785">
        <v>66.643138175061395</v>
      </c>
      <c r="J785">
        <v>-3.1221296209851301</v>
      </c>
      <c r="K785">
        <v>402.634829408793</v>
      </c>
      <c r="M785">
        <v>42.440155260189002</v>
      </c>
      <c r="N785">
        <v>9.9236439209347202E-2</v>
      </c>
      <c r="O785">
        <v>32.070769997508002</v>
      </c>
      <c r="P785">
        <v>136.894923258559</v>
      </c>
    </row>
    <row r="786" spans="1:17" x14ac:dyDescent="0.3">
      <c r="A786" t="s">
        <v>1715</v>
      </c>
      <c r="B786" t="s">
        <v>1716</v>
      </c>
      <c r="C786" t="s">
        <v>10616</v>
      </c>
      <c r="D786" t="s">
        <v>198</v>
      </c>
      <c r="E786">
        <v>4832.1575872499998</v>
      </c>
      <c r="F786">
        <v>675.45</v>
      </c>
      <c r="G786">
        <v>2.7560983425738801</v>
      </c>
      <c r="H786">
        <v>-2.8641618707522301</v>
      </c>
      <c r="I786">
        <v>-10.8105678192318</v>
      </c>
      <c r="J786">
        <v>1.87774704514335</v>
      </c>
      <c r="K786">
        <v>674.13099834783304</v>
      </c>
      <c r="L786">
        <v>608.162947711416</v>
      </c>
      <c r="M786">
        <v>49.393799498438497</v>
      </c>
      <c r="N786">
        <v>0.58406837755283303</v>
      </c>
      <c r="O786">
        <v>18.313716781404899</v>
      </c>
      <c r="P786">
        <v>64.443091905051702</v>
      </c>
      <c r="Q786">
        <v>0.11816038846426601</v>
      </c>
    </row>
    <row r="787" spans="1:17" x14ac:dyDescent="0.3">
      <c r="A787" t="s">
        <v>1717</v>
      </c>
      <c r="B787" t="s">
        <v>1718</v>
      </c>
      <c r="C787" t="s">
        <v>10613</v>
      </c>
      <c r="D787" t="s">
        <v>266</v>
      </c>
      <c r="E787">
        <v>4728.3959448699998</v>
      </c>
      <c r="F787">
        <v>248.05</v>
      </c>
      <c r="G787">
        <v>-13.0126483778508</v>
      </c>
      <c r="H787">
        <v>1.57812832442916</v>
      </c>
      <c r="I787">
        <v>-2.71909372506778</v>
      </c>
      <c r="J787">
        <v>1.5541786642736499</v>
      </c>
      <c r="K787">
        <v>242.03075071671799</v>
      </c>
      <c r="L787">
        <v>228.55257006807801</v>
      </c>
      <c r="M787">
        <v>58.353070389612803</v>
      </c>
      <c r="N787">
        <v>1.11346026415442</v>
      </c>
      <c r="O787">
        <v>17.4763152590203</v>
      </c>
      <c r="P787">
        <v>40.1412429378531</v>
      </c>
      <c r="Q787">
        <v>0.172927065491913</v>
      </c>
    </row>
    <row r="788" spans="1:17" x14ac:dyDescent="0.3">
      <c r="A788" t="s">
        <v>1719</v>
      </c>
      <c r="B788" t="s">
        <v>1720</v>
      </c>
      <c r="C788" t="s">
        <v>10619</v>
      </c>
      <c r="D788" t="s">
        <v>1449</v>
      </c>
      <c r="E788">
        <v>4723.0235367149999</v>
      </c>
      <c r="F788">
        <v>844.15</v>
      </c>
      <c r="G788">
        <v>6.88250588220557</v>
      </c>
      <c r="H788">
        <v>-7.5812368721573398</v>
      </c>
      <c r="I788">
        <v>-23.828927751056298</v>
      </c>
      <c r="J788">
        <v>2.02070692539812</v>
      </c>
      <c r="K788">
        <v>860.76399259735399</v>
      </c>
      <c r="L788">
        <v>850.73121311751697</v>
      </c>
      <c r="M788">
        <v>59.853330375513004</v>
      </c>
      <c r="N788">
        <v>0.91818255663821702</v>
      </c>
      <c r="O788">
        <v>31.007522359770199</v>
      </c>
      <c r="P788">
        <v>40.329149696617002</v>
      </c>
      <c r="Q788">
        <v>0.14078176100647299</v>
      </c>
    </row>
    <row r="789" spans="1:17" hidden="1" x14ac:dyDescent="0.3">
      <c r="A789" t="s">
        <v>1721</v>
      </c>
      <c r="B789" t="s">
        <v>1722</v>
      </c>
      <c r="C789" t="s">
        <v>10625</v>
      </c>
      <c r="D789" t="s">
        <v>281</v>
      </c>
      <c r="E789">
        <v>4719.1100454400002</v>
      </c>
      <c r="F789">
        <v>898.4</v>
      </c>
      <c r="G789">
        <v>34.7797929208973</v>
      </c>
      <c r="H789">
        <v>36.444269524389398</v>
      </c>
      <c r="I789">
        <v>33.081084494262399</v>
      </c>
      <c r="J789">
        <v>1.9990577428492899</v>
      </c>
      <c r="K789">
        <v>754.23888807905598</v>
      </c>
      <c r="L789">
        <v>658.42711231526903</v>
      </c>
      <c r="M789">
        <v>73.001172830948704</v>
      </c>
      <c r="N789">
        <v>1.0680465514824</v>
      </c>
      <c r="O789">
        <v>3.6676313446126501</v>
      </c>
      <c r="P789">
        <v>77.269139700078895</v>
      </c>
      <c r="Q789">
        <v>-7.8443833926772996E-2</v>
      </c>
    </row>
    <row r="790" spans="1:17" hidden="1" x14ac:dyDescent="0.3">
      <c r="A790" t="s">
        <v>1723</v>
      </c>
      <c r="B790" t="s">
        <v>1724</v>
      </c>
      <c r="C790" t="s">
        <v>10625</v>
      </c>
      <c r="D790" t="s">
        <v>133</v>
      </c>
      <c r="E790">
        <v>4711.3031639999999</v>
      </c>
      <c r="F790">
        <v>6251.9</v>
      </c>
      <c r="G790">
        <v>280.45190272709402</v>
      </c>
      <c r="H790">
        <v>3.2943081941496799</v>
      </c>
      <c r="I790">
        <v>48.497596411919098</v>
      </c>
      <c r="J790">
        <v>0.301065613751895</v>
      </c>
      <c r="K790">
        <v>6007.5780527535999</v>
      </c>
      <c r="L790">
        <v>4576.9563236714603</v>
      </c>
      <c r="M790">
        <v>44.7718142753289</v>
      </c>
      <c r="N790">
        <v>0.69350270363058897</v>
      </c>
      <c r="O790">
        <v>12.7977094963131</v>
      </c>
      <c r="P790">
        <v>350.40884694355299</v>
      </c>
      <c r="Q790">
        <v>0.311367620723772</v>
      </c>
    </row>
    <row r="791" spans="1:17" x14ac:dyDescent="0.3">
      <c r="A791" t="s">
        <v>1725</v>
      </c>
      <c r="B791" t="s">
        <v>1726</v>
      </c>
      <c r="C791" t="s">
        <v>10626</v>
      </c>
      <c r="D791" t="s">
        <v>113</v>
      </c>
      <c r="E791">
        <v>4711.1559573000004</v>
      </c>
      <c r="F791">
        <v>274.3</v>
      </c>
      <c r="G791">
        <v>59.251692362848999</v>
      </c>
      <c r="H791">
        <v>-2.4118003218402602</v>
      </c>
      <c r="I791">
        <v>-4.9582122082976197</v>
      </c>
      <c r="J791">
        <v>2.5197713068366099</v>
      </c>
      <c r="K791">
        <v>274.878513403802</v>
      </c>
      <c r="L791">
        <v>244.72369600085801</v>
      </c>
      <c r="M791">
        <v>56.003104933479598</v>
      </c>
      <c r="N791">
        <v>0.32873311934957999</v>
      </c>
      <c r="O791">
        <v>16.824644549763001</v>
      </c>
      <c r="P791">
        <v>111.97836166924201</v>
      </c>
      <c r="Q791">
        <v>8.0210225905747001E-2</v>
      </c>
    </row>
    <row r="792" spans="1:17" hidden="1" x14ac:dyDescent="0.3">
      <c r="A792" t="s">
        <v>1727</v>
      </c>
      <c r="B792" t="s">
        <v>1728</v>
      </c>
      <c r="C792" t="s">
        <v>10625</v>
      </c>
      <c r="D792" t="s">
        <v>303</v>
      </c>
      <c r="E792">
        <v>4693.5153843750004</v>
      </c>
      <c r="F792">
        <v>2770.55</v>
      </c>
      <c r="G792">
        <v>127.098386051779</v>
      </c>
      <c r="H792">
        <v>2.59423026093843</v>
      </c>
      <c r="I792">
        <v>70.006779365300503</v>
      </c>
      <c r="J792">
        <v>4.5560860373325198</v>
      </c>
      <c r="K792">
        <v>2407.43755109837</v>
      </c>
      <c r="L792">
        <v>1846.4534344639001</v>
      </c>
      <c r="M792">
        <v>63.9653830181595</v>
      </c>
      <c r="N792">
        <v>0.483338917403483</v>
      </c>
      <c r="O792">
        <v>2.5067224919239801</v>
      </c>
      <c r="P792">
        <v>171.60923484142899</v>
      </c>
      <c r="Q792">
        <v>8.5247213389540999E-2</v>
      </c>
    </row>
    <row r="793" spans="1:17" hidden="1" x14ac:dyDescent="0.3">
      <c r="A793" t="s">
        <v>1729</v>
      </c>
      <c r="B793" t="s">
        <v>1730</v>
      </c>
      <c r="C793" t="s">
        <v>10625</v>
      </c>
      <c r="D793" t="s">
        <v>198</v>
      </c>
      <c r="E793">
        <v>4689.6400938899997</v>
      </c>
      <c r="F793">
        <v>615.75</v>
      </c>
      <c r="G793">
        <v>6.7930779131860399</v>
      </c>
      <c r="H793">
        <v>-5.4025508557129003</v>
      </c>
      <c r="I793">
        <v>6.9925154641231204</v>
      </c>
      <c r="J793">
        <v>2.9639982432577199</v>
      </c>
      <c r="K793">
        <v>603.15958683059296</v>
      </c>
      <c r="L793">
        <v>551.71155120332799</v>
      </c>
      <c r="M793">
        <v>59.893527881197897</v>
      </c>
      <c r="N793">
        <v>0.49018649517684798</v>
      </c>
      <c r="O793">
        <v>14.169711733658101</v>
      </c>
      <c r="P793">
        <v>53.4579439252336</v>
      </c>
      <c r="Q793">
        <v>0.13061962089602899</v>
      </c>
    </row>
    <row r="794" spans="1:17" x14ac:dyDescent="0.3">
      <c r="A794" t="s">
        <v>1731</v>
      </c>
      <c r="B794" t="s">
        <v>1732</v>
      </c>
      <c r="C794" t="s">
        <v>10619</v>
      </c>
      <c r="D794" t="s">
        <v>308</v>
      </c>
      <c r="E794">
        <v>4662.0351462959998</v>
      </c>
      <c r="F794">
        <v>209.77</v>
      </c>
      <c r="G794">
        <v>18.6182917892875</v>
      </c>
      <c r="H794">
        <v>18.289223448386899</v>
      </c>
      <c r="I794">
        <v>-18.3341137529134</v>
      </c>
      <c r="J794">
        <v>9.8595551278423592</v>
      </c>
      <c r="K794">
        <v>190.28707152409399</v>
      </c>
      <c r="L794">
        <v>184.63653041780799</v>
      </c>
      <c r="M794">
        <v>80.535518152205398</v>
      </c>
      <c r="N794">
        <v>1.4634912891198999</v>
      </c>
      <c r="O794">
        <v>13.3860895266243</v>
      </c>
      <c r="P794">
        <v>64.848722986247495</v>
      </c>
    </row>
    <row r="795" spans="1:17" hidden="1" x14ac:dyDescent="0.3">
      <c r="A795" t="s">
        <v>1733</v>
      </c>
      <c r="B795" t="s">
        <v>1734</v>
      </c>
      <c r="C795" t="s">
        <v>10625</v>
      </c>
      <c r="D795" t="s">
        <v>46</v>
      </c>
      <c r="E795">
        <v>4655.4252048449998</v>
      </c>
      <c r="F795">
        <v>830.75</v>
      </c>
      <c r="G795">
        <v>169.13759710005999</v>
      </c>
      <c r="H795">
        <v>22.7943081941496</v>
      </c>
      <c r="I795">
        <v>47.380206266196502</v>
      </c>
      <c r="J795">
        <v>-6.9947777368352302</v>
      </c>
      <c r="K795">
        <v>734.80871985430804</v>
      </c>
      <c r="L795">
        <v>536.60381238845605</v>
      </c>
      <c r="M795">
        <v>49.7124896320841</v>
      </c>
      <c r="N795">
        <v>0.78954372304401599</v>
      </c>
      <c r="O795">
        <v>12.548901594944301</v>
      </c>
      <c r="P795">
        <v>237.018255578093</v>
      </c>
    </row>
    <row r="796" spans="1:17" hidden="1" x14ac:dyDescent="0.3">
      <c r="A796" t="s">
        <v>1735</v>
      </c>
      <c r="B796" t="s">
        <v>1736</v>
      </c>
      <c r="C796" t="s">
        <v>10625</v>
      </c>
      <c r="D796" t="s">
        <v>962</v>
      </c>
      <c r="E796">
        <v>4647.1787867399999</v>
      </c>
      <c r="F796">
        <v>187.31</v>
      </c>
      <c r="G796">
        <v>111.352607048469</v>
      </c>
      <c r="H796">
        <v>-9.4316908429230093</v>
      </c>
      <c r="I796">
        <v>53.643082729823803</v>
      </c>
      <c r="J796">
        <v>3.0680399820442901</v>
      </c>
      <c r="K796">
        <v>179.793361338339</v>
      </c>
      <c r="L796">
        <v>136.11890958091101</v>
      </c>
      <c r="M796">
        <v>56.654728275048797</v>
      </c>
      <c r="N796">
        <v>0.47220922677645499</v>
      </c>
      <c r="O796">
        <v>19.481074155143801</v>
      </c>
      <c r="P796">
        <v>177.97674993816401</v>
      </c>
    </row>
    <row r="797" spans="1:17" hidden="1" x14ac:dyDescent="0.3">
      <c r="A797" t="s">
        <v>1737</v>
      </c>
      <c r="B797" t="s">
        <v>1738</v>
      </c>
      <c r="C797" t="s">
        <v>10625</v>
      </c>
      <c r="D797" t="s">
        <v>290</v>
      </c>
      <c r="E797">
        <v>4646.3990400000002</v>
      </c>
      <c r="F797">
        <v>223.65</v>
      </c>
      <c r="G797">
        <v>189.74930334079301</v>
      </c>
      <c r="H797">
        <v>-7.9846391742713703</v>
      </c>
      <c r="I797">
        <v>268.41112129193903</v>
      </c>
      <c r="J797">
        <v>-7.3990904052988498</v>
      </c>
      <c r="K797">
        <v>205.23535093993999</v>
      </c>
      <c r="L797">
        <v>127.15250970322801</v>
      </c>
      <c r="M797">
        <v>32.6558597267057</v>
      </c>
      <c r="N797">
        <v>0.15722690857722699</v>
      </c>
      <c r="O797">
        <v>16.700201207243399</v>
      </c>
      <c r="P797">
        <v>385.3515625</v>
      </c>
      <c r="Q797">
        <v>0.21555328706574201</v>
      </c>
    </row>
    <row r="798" spans="1:17" hidden="1" x14ac:dyDescent="0.3">
      <c r="A798" t="s">
        <v>1739</v>
      </c>
      <c r="B798" t="s">
        <v>1740</v>
      </c>
      <c r="C798" t="s">
        <v>10625</v>
      </c>
      <c r="D798" t="s">
        <v>290</v>
      </c>
      <c r="E798">
        <v>4641.9519071000004</v>
      </c>
      <c r="F798">
        <v>242.1</v>
      </c>
      <c r="G798">
        <v>127.76880344911601</v>
      </c>
      <c r="H798">
        <v>-16.665207376784501</v>
      </c>
      <c r="I798">
        <v>137.70698097303099</v>
      </c>
      <c r="J798">
        <v>0.46916685611193498</v>
      </c>
      <c r="K798">
        <v>242.73343748546699</v>
      </c>
      <c r="L798">
        <v>169.58906895599901</v>
      </c>
      <c r="M798">
        <v>45.740300852987403</v>
      </c>
      <c r="N798">
        <v>0.18516495089988699</v>
      </c>
      <c r="O798">
        <v>34.985543163981802</v>
      </c>
      <c r="P798">
        <v>214.41558441558399</v>
      </c>
      <c r="Q798">
        <v>0.13782819226346199</v>
      </c>
    </row>
    <row r="799" spans="1:17" hidden="1" x14ac:dyDescent="0.3">
      <c r="A799" t="s">
        <v>1741</v>
      </c>
      <c r="B799" t="s">
        <v>1742</v>
      </c>
      <c r="C799" t="s">
        <v>10625</v>
      </c>
      <c r="D799" t="s">
        <v>571</v>
      </c>
      <c r="E799">
        <v>4629.3314149999997</v>
      </c>
      <c r="F799">
        <v>107.24</v>
      </c>
      <c r="G799">
        <v>34.943204052180498</v>
      </c>
      <c r="H799">
        <v>18.599009651601399</v>
      </c>
      <c r="I799">
        <v>-1.4568843721457001</v>
      </c>
      <c r="J799">
        <v>5.5496241939278104</v>
      </c>
      <c r="K799">
        <v>90.893980944444493</v>
      </c>
      <c r="L799">
        <v>82.7493941916929</v>
      </c>
      <c r="M799">
        <v>74.403715426038204</v>
      </c>
      <c r="N799">
        <v>2.1446901552542998</v>
      </c>
      <c r="O799">
        <v>1.5479298769116101</v>
      </c>
      <c r="P799">
        <v>91.329170383586003</v>
      </c>
      <c r="Q799">
        <v>0.132162031172324</v>
      </c>
    </row>
    <row r="800" spans="1:17" x14ac:dyDescent="0.3">
      <c r="A800" t="s">
        <v>1743</v>
      </c>
      <c r="B800" t="s">
        <v>1744</v>
      </c>
      <c r="C800" t="s">
        <v>10621</v>
      </c>
      <c r="D800" t="s">
        <v>902</v>
      </c>
      <c r="E800">
        <v>4624.2790654500004</v>
      </c>
      <c r="F800">
        <v>382.2</v>
      </c>
      <c r="G800">
        <v>-17.106544806482201</v>
      </c>
      <c r="H800">
        <v>17.179213854526999</v>
      </c>
      <c r="I800">
        <v>-11.1201492256493</v>
      </c>
      <c r="J800">
        <v>5.9968110011509301</v>
      </c>
      <c r="K800">
        <v>340.45451649482101</v>
      </c>
      <c r="L800">
        <v>338.80120590780302</v>
      </c>
      <c r="M800">
        <v>72.2820410317278</v>
      </c>
      <c r="N800">
        <v>0.63270066946799197</v>
      </c>
      <c r="O800">
        <v>17.713239141810501</v>
      </c>
      <c r="P800">
        <v>42.638551968650802</v>
      </c>
      <c r="Q800">
        <v>2.9039175821001999E-2</v>
      </c>
    </row>
    <row r="801" spans="1:17" x14ac:dyDescent="0.3">
      <c r="A801" t="s">
        <v>1745</v>
      </c>
      <c r="B801" t="s">
        <v>1746</v>
      </c>
      <c r="C801" t="s">
        <v>10620</v>
      </c>
      <c r="D801" t="s">
        <v>397</v>
      </c>
      <c r="E801">
        <v>4622.7099607500004</v>
      </c>
      <c r="F801">
        <v>524.15</v>
      </c>
      <c r="G801">
        <v>-51.2302716390613</v>
      </c>
      <c r="H801">
        <v>-7.1989181873119898</v>
      </c>
      <c r="I801">
        <v>-21.170534792425201</v>
      </c>
      <c r="J801">
        <v>-2.33633916663381</v>
      </c>
      <c r="K801">
        <v>555.66031960569399</v>
      </c>
      <c r="L801">
        <v>596.61852866007098</v>
      </c>
      <c r="M801">
        <v>38.0651339343855</v>
      </c>
      <c r="N801">
        <v>1.2788321217312899</v>
      </c>
      <c r="O801">
        <v>52.437279404750498</v>
      </c>
      <c r="P801">
        <v>2.5232273838630799</v>
      </c>
      <c r="Q801">
        <v>4.5146400019400998E-2</v>
      </c>
    </row>
    <row r="802" spans="1:17" hidden="1" x14ac:dyDescent="0.3">
      <c r="A802" t="s">
        <v>1747</v>
      </c>
      <c r="B802" t="s">
        <v>1748</v>
      </c>
      <c r="C802" t="s">
        <v>10625</v>
      </c>
      <c r="D802" t="s">
        <v>1538</v>
      </c>
      <c r="E802">
        <v>4612.7196589499999</v>
      </c>
      <c r="F802">
        <v>8684.75</v>
      </c>
      <c r="G802">
        <v>1.16704352785242</v>
      </c>
      <c r="H802">
        <v>3.0524569188532999</v>
      </c>
      <c r="I802">
        <v>10.1203519221128</v>
      </c>
      <c r="J802">
        <v>3.8351739298015999</v>
      </c>
      <c r="K802">
        <v>8213.6768376750497</v>
      </c>
      <c r="L802">
        <v>7390.0740123005999</v>
      </c>
      <c r="M802">
        <v>60.648858014833102</v>
      </c>
      <c r="N802">
        <v>0.53911252643035301</v>
      </c>
      <c r="O802">
        <v>4.7698552059644603</v>
      </c>
      <c r="P802">
        <v>49.478059569194698</v>
      </c>
      <c r="Q802">
        <v>2.8633265342010001E-3</v>
      </c>
    </row>
    <row r="803" spans="1:17" hidden="1" x14ac:dyDescent="0.3">
      <c r="A803" t="s">
        <v>1749</v>
      </c>
      <c r="B803" t="s">
        <v>1750</v>
      </c>
      <c r="C803" t="s">
        <v>10625</v>
      </c>
      <c r="D803" t="s">
        <v>127</v>
      </c>
      <c r="E803">
        <v>4602.9547868999998</v>
      </c>
      <c r="F803">
        <v>2284.5500000000002</v>
      </c>
      <c r="G803">
        <v>25.8873924223677</v>
      </c>
      <c r="H803">
        <v>6.0777205164245602</v>
      </c>
      <c r="I803">
        <v>24.867362755898899</v>
      </c>
      <c r="J803">
        <v>10.9677773028285</v>
      </c>
      <c r="K803">
        <v>2124.5272303909201</v>
      </c>
      <c r="L803">
        <v>1832.61164208332</v>
      </c>
      <c r="M803">
        <v>75.497334980277998</v>
      </c>
      <c r="N803">
        <v>0.87793387762113495</v>
      </c>
      <c r="O803">
        <v>4.2218379987305896</v>
      </c>
      <c r="P803">
        <v>89.904405652535303</v>
      </c>
      <c r="Q803">
        <v>0.30476882106375702</v>
      </c>
    </row>
    <row r="804" spans="1:17" hidden="1" x14ac:dyDescent="0.3">
      <c r="A804" t="s">
        <v>1751</v>
      </c>
      <c r="B804" t="s">
        <v>1752</v>
      </c>
      <c r="C804" t="s">
        <v>10625</v>
      </c>
      <c r="D804" t="s">
        <v>263</v>
      </c>
      <c r="E804">
        <v>4561.7147139999997</v>
      </c>
      <c r="F804">
        <v>467.6</v>
      </c>
      <c r="G804">
        <v>20.9919789787306</v>
      </c>
      <c r="H804">
        <v>0.793432920626708</v>
      </c>
      <c r="I804">
        <v>25.690438837808902</v>
      </c>
      <c r="J804">
        <v>4.9986368674284201</v>
      </c>
      <c r="K804">
        <v>455.11822116710402</v>
      </c>
      <c r="L804">
        <v>389.19051318553397</v>
      </c>
      <c r="M804">
        <v>48.590249510950997</v>
      </c>
      <c r="N804">
        <v>0.67434704870448203</v>
      </c>
      <c r="O804">
        <v>16.124893071000798</v>
      </c>
      <c r="P804">
        <v>69.543147208121795</v>
      </c>
      <c r="Q804">
        <v>0.14730022326867501</v>
      </c>
    </row>
    <row r="805" spans="1:17" hidden="1" x14ac:dyDescent="0.3">
      <c r="A805" t="s">
        <v>1753</v>
      </c>
      <c r="B805" t="s">
        <v>1754</v>
      </c>
      <c r="C805" t="s">
        <v>10625</v>
      </c>
      <c r="D805" t="s">
        <v>127</v>
      </c>
      <c r="E805">
        <v>4551.0687696280002</v>
      </c>
      <c r="F805">
        <v>47.5</v>
      </c>
      <c r="G805">
        <v>37.552558965322902</v>
      </c>
      <c r="H805">
        <v>0.99762914673870196</v>
      </c>
      <c r="I805">
        <v>-31.9201279849255</v>
      </c>
      <c r="J805">
        <v>0.83089218826075395</v>
      </c>
      <c r="K805">
        <v>47.612771816048799</v>
      </c>
      <c r="L805">
        <v>46.166511859631001</v>
      </c>
      <c r="M805">
        <v>49.816620298035303</v>
      </c>
      <c r="N805">
        <v>0.650102157012027</v>
      </c>
      <c r="O805">
        <v>37.684210526315802</v>
      </c>
      <c r="P805">
        <v>66.6666666666666</v>
      </c>
      <c r="Q805">
        <v>7.3174133770875005E-2</v>
      </c>
    </row>
    <row r="806" spans="1:17" x14ac:dyDescent="0.3">
      <c r="A806" t="s">
        <v>1755</v>
      </c>
      <c r="B806" t="s">
        <v>1756</v>
      </c>
      <c r="C806" t="s">
        <v>622</v>
      </c>
      <c r="D806" t="s">
        <v>622</v>
      </c>
      <c r="E806">
        <v>4540.4632416000004</v>
      </c>
      <c r="F806">
        <v>220.56</v>
      </c>
      <c r="G806">
        <v>31.8722381853873</v>
      </c>
      <c r="H806">
        <v>2.5916590622134499</v>
      </c>
      <c r="I806">
        <v>10.7812725752985</v>
      </c>
      <c r="J806">
        <v>0.98331377588581503</v>
      </c>
      <c r="K806">
        <v>209.659936599899</v>
      </c>
      <c r="L806">
        <v>178.16329067323201</v>
      </c>
      <c r="M806">
        <v>56.609848082616097</v>
      </c>
      <c r="N806">
        <v>0.51483998518690399</v>
      </c>
      <c r="O806">
        <v>10.264780558578099</v>
      </c>
      <c r="P806">
        <v>73.874655104454007</v>
      </c>
      <c r="Q806">
        <v>8.9260172734929005E-2</v>
      </c>
    </row>
    <row r="807" spans="1:17" x14ac:dyDescent="0.3">
      <c r="A807" t="s">
        <v>1757</v>
      </c>
      <c r="B807" t="s">
        <v>1758</v>
      </c>
      <c r="C807" t="s">
        <v>10618</v>
      </c>
      <c r="D807" t="s">
        <v>136</v>
      </c>
      <c r="E807">
        <v>4515.99</v>
      </c>
      <c r="F807">
        <v>7995.3</v>
      </c>
      <c r="G807">
        <v>43.623261496334699</v>
      </c>
      <c r="H807">
        <v>5.6498937771724496</v>
      </c>
      <c r="I807">
        <v>6.9606341194707397</v>
      </c>
      <c r="J807">
        <v>2.5752081449464401</v>
      </c>
      <c r="K807">
        <v>7228.4326154743503</v>
      </c>
      <c r="L807">
        <v>6531.1516472929898</v>
      </c>
      <c r="M807">
        <v>56.182390397144303</v>
      </c>
      <c r="N807">
        <v>1.30342352602505</v>
      </c>
      <c r="O807">
        <v>8.40118569659675</v>
      </c>
      <c r="P807">
        <v>89.009716082362104</v>
      </c>
      <c r="Q807">
        <v>0.10187378067785299</v>
      </c>
    </row>
    <row r="808" spans="1:17" hidden="1" x14ac:dyDescent="0.3">
      <c r="A808" t="s">
        <v>1759</v>
      </c>
      <c r="B808" t="s">
        <v>1760</v>
      </c>
      <c r="C808" t="s">
        <v>10625</v>
      </c>
      <c r="D808" t="s">
        <v>290</v>
      </c>
      <c r="E808">
        <v>4508.8650332249999</v>
      </c>
      <c r="F808">
        <v>368.4</v>
      </c>
      <c r="G808">
        <v>104.984362482572</v>
      </c>
      <c r="H808">
        <v>20.2651105101132</v>
      </c>
      <c r="I808">
        <v>16.655049733425599</v>
      </c>
      <c r="J808">
        <v>0.72071568888396997</v>
      </c>
      <c r="K808">
        <v>327.605180196753</v>
      </c>
      <c r="L808">
        <v>279.808379982335</v>
      </c>
      <c r="M808">
        <v>61.756807973254098</v>
      </c>
      <c r="N808">
        <v>1.25733488584053</v>
      </c>
      <c r="O808">
        <v>7.0711183496199697</v>
      </c>
      <c r="P808">
        <v>137.218287186091</v>
      </c>
    </row>
    <row r="809" spans="1:17" x14ac:dyDescent="0.3">
      <c r="A809" t="s">
        <v>1761</v>
      </c>
      <c r="B809" t="s">
        <v>1762</v>
      </c>
      <c r="C809" t="s">
        <v>10622</v>
      </c>
      <c r="D809" t="s">
        <v>1763</v>
      </c>
      <c r="E809">
        <v>4507.275729944</v>
      </c>
      <c r="F809">
        <v>74.27</v>
      </c>
      <c r="G809">
        <v>-10.427263278251401</v>
      </c>
      <c r="H809">
        <v>-8.2921284590141706</v>
      </c>
      <c r="I809">
        <v>15.9693493881388</v>
      </c>
      <c r="J809">
        <v>-2.7579464938597398</v>
      </c>
      <c r="K809">
        <v>69.796205781449601</v>
      </c>
      <c r="L809">
        <v>63.903123279469803</v>
      </c>
      <c r="M809">
        <v>39.871108059783602</v>
      </c>
      <c r="N809">
        <v>0.75857904839429802</v>
      </c>
      <c r="O809">
        <v>13.356671603608399</v>
      </c>
      <c r="P809">
        <v>70.344036697247603</v>
      </c>
      <c r="Q809">
        <v>6.9485735784644995E-2</v>
      </c>
    </row>
    <row r="810" spans="1:17" hidden="1" x14ac:dyDescent="0.3">
      <c r="A810" t="s">
        <v>1764</v>
      </c>
      <c r="B810" t="s">
        <v>1765</v>
      </c>
      <c r="C810" t="s">
        <v>10625</v>
      </c>
      <c r="D810" t="s">
        <v>127</v>
      </c>
      <c r="E810">
        <v>4505.9418158999997</v>
      </c>
      <c r="F810">
        <v>430.5</v>
      </c>
      <c r="G810">
        <v>-10.9190696271604</v>
      </c>
      <c r="K810">
        <v>425.76520424318301</v>
      </c>
      <c r="L810">
        <v>384.46648021701702</v>
      </c>
      <c r="M810">
        <v>38.331602171758398</v>
      </c>
      <c r="N810">
        <v>1</v>
      </c>
      <c r="O810">
        <v>7.2938443670151001</v>
      </c>
      <c r="P810">
        <v>18.939079983423099</v>
      </c>
      <c r="Q810">
        <v>9.3594908740256E-2</v>
      </c>
    </row>
    <row r="811" spans="1:17" hidden="1" x14ac:dyDescent="0.3">
      <c r="A811" t="s">
        <v>1766</v>
      </c>
      <c r="B811" t="s">
        <v>1767</v>
      </c>
      <c r="C811" t="s">
        <v>10611</v>
      </c>
      <c r="D811" t="s">
        <v>408</v>
      </c>
      <c r="E811">
        <v>4500.1602835650001</v>
      </c>
      <c r="F811">
        <v>121.66</v>
      </c>
      <c r="G811">
        <v>-40.9197342998092</v>
      </c>
      <c r="H811">
        <v>-5.7139922011072297</v>
      </c>
      <c r="I811">
        <v>-16.890462317489</v>
      </c>
      <c r="J811">
        <v>0.74484898864053894</v>
      </c>
      <c r="K811">
        <v>122.412700354717</v>
      </c>
      <c r="M811">
        <v>56.258305937806298</v>
      </c>
      <c r="N811">
        <v>1.7105884046759501</v>
      </c>
      <c r="O811">
        <v>26.253493342100899</v>
      </c>
      <c r="P811">
        <v>11.871264367816</v>
      </c>
    </row>
    <row r="812" spans="1:17" hidden="1" x14ac:dyDescent="0.3">
      <c r="A812" t="s">
        <v>1768</v>
      </c>
      <c r="B812" t="s">
        <v>1769</v>
      </c>
      <c r="C812" t="s">
        <v>10625</v>
      </c>
      <c r="D812" t="s">
        <v>263</v>
      </c>
      <c r="E812">
        <v>4498.9147183499999</v>
      </c>
      <c r="F812">
        <v>982.25</v>
      </c>
      <c r="G812">
        <v>147.42128522895899</v>
      </c>
      <c r="H812">
        <v>12.699706053619201</v>
      </c>
      <c r="I812">
        <v>73.124656727378294</v>
      </c>
      <c r="J812">
        <v>5.1761128467336599</v>
      </c>
      <c r="K812">
        <v>848.40285890191103</v>
      </c>
      <c r="L812">
        <v>626.06911625240298</v>
      </c>
      <c r="M812">
        <v>68.472897581247395</v>
      </c>
      <c r="N812">
        <v>1.4969696334079301</v>
      </c>
      <c r="O812">
        <v>4.25044540595571</v>
      </c>
      <c r="P812">
        <v>217.16176945430999</v>
      </c>
      <c r="Q812">
        <v>9.8215938025843996E-2</v>
      </c>
    </row>
    <row r="813" spans="1:17" hidden="1" x14ac:dyDescent="0.3">
      <c r="A813" t="s">
        <v>1770</v>
      </c>
      <c r="B813" t="s">
        <v>1771</v>
      </c>
      <c r="C813" t="s">
        <v>10625</v>
      </c>
      <c r="D813" t="s">
        <v>471</v>
      </c>
      <c r="E813">
        <v>4498.2042122849998</v>
      </c>
      <c r="F813">
        <v>1044.8499999999999</v>
      </c>
      <c r="G813">
        <v>171.48340329192399</v>
      </c>
      <c r="H813">
        <v>18.527071030335499</v>
      </c>
      <c r="I813">
        <v>45.9254462215169</v>
      </c>
      <c r="J813">
        <v>-0.91409679099490004</v>
      </c>
      <c r="K813">
        <v>859.43050630087396</v>
      </c>
      <c r="L813">
        <v>674.03440478316497</v>
      </c>
      <c r="M813">
        <v>57.621964292058998</v>
      </c>
      <c r="N813">
        <v>0.69348458989444695</v>
      </c>
      <c r="O813">
        <v>3.2205579748289401</v>
      </c>
      <c r="P813">
        <v>209.608119119934</v>
      </c>
      <c r="Q813">
        <v>0.16565325585579099</v>
      </c>
    </row>
    <row r="814" spans="1:17" hidden="1" x14ac:dyDescent="0.3">
      <c r="A814" t="s">
        <v>1772</v>
      </c>
      <c r="B814" t="s">
        <v>1773</v>
      </c>
      <c r="C814" t="s">
        <v>10625</v>
      </c>
      <c r="D814" t="s">
        <v>733</v>
      </c>
      <c r="E814">
        <v>4449.3999170859997</v>
      </c>
      <c r="F814">
        <v>276.60000000000002</v>
      </c>
      <c r="G814">
        <v>1.36441615656684</v>
      </c>
      <c r="H814">
        <v>-0.16113673428840899</v>
      </c>
      <c r="I814">
        <v>0.82883386527098102</v>
      </c>
      <c r="J814">
        <v>0.76321615328625803</v>
      </c>
      <c r="K814">
        <v>269.150238070098</v>
      </c>
      <c r="L814">
        <v>249.68374040004099</v>
      </c>
      <c r="M814">
        <v>58.987597709054498</v>
      </c>
      <c r="N814">
        <v>0.55095925026796999</v>
      </c>
      <c r="O814">
        <v>0.90744757772958096</v>
      </c>
      <c r="P814">
        <v>33.526430123099203</v>
      </c>
      <c r="Q814">
        <v>3.7892634135868998E-2</v>
      </c>
    </row>
    <row r="815" spans="1:17" x14ac:dyDescent="0.3">
      <c r="A815" t="s">
        <v>1774</v>
      </c>
      <c r="B815" t="s">
        <v>1775</v>
      </c>
      <c r="C815" t="s">
        <v>10611</v>
      </c>
      <c r="D815" t="s">
        <v>54</v>
      </c>
      <c r="E815">
        <v>4422.7015566</v>
      </c>
      <c r="F815">
        <v>615</v>
      </c>
      <c r="G815">
        <v>-52.614493697252897</v>
      </c>
      <c r="H815">
        <v>-13.978811828403</v>
      </c>
      <c r="I815">
        <v>-47.9553802601095</v>
      </c>
      <c r="J815">
        <v>2.9022432635486499</v>
      </c>
      <c r="K815">
        <v>681.00786178638202</v>
      </c>
      <c r="L815">
        <v>790.24304046351699</v>
      </c>
      <c r="M815">
        <v>51.2034917573909</v>
      </c>
      <c r="N815">
        <v>0.94963576761193202</v>
      </c>
      <c r="O815">
        <v>102.146341463414</v>
      </c>
      <c r="P815">
        <v>4.8861601432591302</v>
      </c>
      <c r="Q815">
        <v>-1.2093634496949999E-2</v>
      </c>
    </row>
    <row r="816" spans="1:17" x14ac:dyDescent="0.3">
      <c r="A816" t="s">
        <v>1776</v>
      </c>
      <c r="B816" t="s">
        <v>1777</v>
      </c>
      <c r="C816" t="s">
        <v>10615</v>
      </c>
      <c r="D816" t="s">
        <v>51</v>
      </c>
      <c r="E816">
        <v>4404.4212299999999</v>
      </c>
      <c r="F816">
        <v>553.29999999999995</v>
      </c>
      <c r="G816">
        <v>80.069352004883399</v>
      </c>
      <c r="H816">
        <v>42.493861178635598</v>
      </c>
      <c r="I816">
        <v>43.190532353138401</v>
      </c>
      <c r="J816">
        <v>6.3867712571102597</v>
      </c>
      <c r="K816">
        <v>436.463933573823</v>
      </c>
      <c r="L816">
        <v>366.92455744926701</v>
      </c>
      <c r="M816">
        <v>77.776210563282802</v>
      </c>
      <c r="N816">
        <v>2.8642594407113302</v>
      </c>
      <c r="O816">
        <v>1.9248147478763999</v>
      </c>
      <c r="P816">
        <v>135.547041294167</v>
      </c>
      <c r="Q816">
        <v>-6.1139795177200004E-4</v>
      </c>
    </row>
    <row r="817" spans="1:17" x14ac:dyDescent="0.3">
      <c r="A817" t="s">
        <v>1778</v>
      </c>
      <c r="B817" t="s">
        <v>1779</v>
      </c>
      <c r="C817" t="s">
        <v>10614</v>
      </c>
      <c r="D817" t="s">
        <v>46</v>
      </c>
      <c r="E817">
        <v>4376.275055217</v>
      </c>
      <c r="F817">
        <v>54.53</v>
      </c>
      <c r="G817">
        <v>-31.236892462809099</v>
      </c>
      <c r="H817">
        <v>-10.859508408489299</v>
      </c>
      <c r="I817">
        <v>-34.677855811038299</v>
      </c>
      <c r="J817">
        <v>1.8725743609497201</v>
      </c>
      <c r="K817">
        <v>58.547183211880998</v>
      </c>
      <c r="L817">
        <v>57.548906541122697</v>
      </c>
      <c r="M817">
        <v>45.2137551039512</v>
      </c>
      <c r="N817">
        <v>0.78471652712193696</v>
      </c>
      <c r="O817">
        <v>44.874381074637803</v>
      </c>
      <c r="P817">
        <v>29.6789536266349</v>
      </c>
      <c r="Q817">
        <v>0.11999968462211399</v>
      </c>
    </row>
    <row r="818" spans="1:17" hidden="1" x14ac:dyDescent="0.3">
      <c r="A818" t="s">
        <v>1780</v>
      </c>
      <c r="B818" t="s">
        <v>1781</v>
      </c>
      <c r="C818" t="s">
        <v>10625</v>
      </c>
      <c r="D818" t="s">
        <v>1782</v>
      </c>
      <c r="E818">
        <v>4365.6628000000001</v>
      </c>
      <c r="F818">
        <v>397.35</v>
      </c>
      <c r="G818">
        <v>98.668045309642196</v>
      </c>
      <c r="H818">
        <v>4.3632779240261499</v>
      </c>
      <c r="I818">
        <v>-42.059874491262903</v>
      </c>
      <c r="J818">
        <v>4.4335654212594102</v>
      </c>
      <c r="K818">
        <v>401.38477929435601</v>
      </c>
      <c r="L818">
        <v>404.64979446623403</v>
      </c>
      <c r="M818">
        <v>63.222231225236101</v>
      </c>
      <c r="N818">
        <v>0.55809463062460796</v>
      </c>
      <c r="O818">
        <v>60.689568390587603</v>
      </c>
      <c r="P818">
        <v>126.33287764866699</v>
      </c>
      <c r="Q818">
        <v>0.27158436960955301</v>
      </c>
    </row>
    <row r="819" spans="1:17" x14ac:dyDescent="0.3">
      <c r="A819" t="s">
        <v>1783</v>
      </c>
      <c r="B819" t="s">
        <v>1784</v>
      </c>
      <c r="C819" t="s">
        <v>10619</v>
      </c>
      <c r="D819" t="s">
        <v>130</v>
      </c>
      <c r="E819">
        <v>4349.4793161750003</v>
      </c>
      <c r="F819">
        <v>898.8</v>
      </c>
      <c r="G819">
        <v>49.858375245411104</v>
      </c>
      <c r="H819">
        <v>8.6212301205630801</v>
      </c>
      <c r="I819">
        <v>17.823373538800698</v>
      </c>
      <c r="J819">
        <v>7.9768812317983899</v>
      </c>
      <c r="K819">
        <v>857.25020579808904</v>
      </c>
      <c r="L819">
        <v>769.58830545763499</v>
      </c>
      <c r="M819">
        <v>63.941322236571999</v>
      </c>
      <c r="N819">
        <v>0.84860811707455797</v>
      </c>
      <c r="O819">
        <v>8.3222073876279605</v>
      </c>
      <c r="P819">
        <v>79.008165704042995</v>
      </c>
      <c r="Q819">
        <v>-4.8828317700858E-2</v>
      </c>
    </row>
    <row r="820" spans="1:17" x14ac:dyDescent="0.3">
      <c r="A820" t="s">
        <v>1785</v>
      </c>
      <c r="B820" t="s">
        <v>1786</v>
      </c>
      <c r="C820" t="s">
        <v>10609</v>
      </c>
      <c r="D820" t="s">
        <v>303</v>
      </c>
      <c r="E820">
        <v>4336.4934518999999</v>
      </c>
      <c r="F820">
        <v>2664.2</v>
      </c>
      <c r="G820">
        <v>101.444683075688</v>
      </c>
      <c r="H820">
        <v>9.8500308887212995</v>
      </c>
      <c r="I820">
        <v>44.327496346742599</v>
      </c>
      <c r="J820">
        <v>5.0369270728534499</v>
      </c>
      <c r="K820">
        <v>2330.6158367340499</v>
      </c>
      <c r="L820">
        <v>1838.7498451055001</v>
      </c>
      <c r="M820">
        <v>65.644286029852793</v>
      </c>
      <c r="N820">
        <v>0.58553725124785505</v>
      </c>
      <c r="O820">
        <v>4.4929059379926501</v>
      </c>
      <c r="P820">
        <v>140.397022332506</v>
      </c>
      <c r="Q820">
        <v>2.0015703933442E-2</v>
      </c>
    </row>
    <row r="821" spans="1:17" hidden="1" x14ac:dyDescent="0.3">
      <c r="A821" t="s">
        <v>1787</v>
      </c>
      <c r="B821" t="s">
        <v>1788</v>
      </c>
      <c r="C821" t="s">
        <v>10625</v>
      </c>
      <c r="D821" t="s">
        <v>224</v>
      </c>
      <c r="E821">
        <v>4324.5291859299996</v>
      </c>
      <c r="F821">
        <v>658.65</v>
      </c>
      <c r="G821">
        <v>180.547615017081</v>
      </c>
      <c r="H821">
        <v>15.2248466490183</v>
      </c>
      <c r="I821">
        <v>85.094920712377601</v>
      </c>
      <c r="J821">
        <v>8.4670777961517203</v>
      </c>
      <c r="K821">
        <v>552.11707890229195</v>
      </c>
      <c r="L821">
        <v>397.23487491803797</v>
      </c>
      <c r="M821">
        <v>77.781958474780595</v>
      </c>
      <c r="N821">
        <v>0.67086557797053803</v>
      </c>
      <c r="O821">
        <v>5.3670386396416898</v>
      </c>
      <c r="P821">
        <v>267.96089385474801</v>
      </c>
      <c r="Q821">
        <v>0.201854483682715</v>
      </c>
    </row>
    <row r="822" spans="1:17" x14ac:dyDescent="0.3">
      <c r="A822" t="s">
        <v>1789</v>
      </c>
      <c r="B822" t="s">
        <v>1790</v>
      </c>
      <c r="C822" t="s">
        <v>10616</v>
      </c>
      <c r="D822" t="s">
        <v>198</v>
      </c>
      <c r="E822">
        <v>4320.9882476189996</v>
      </c>
      <c r="F822">
        <v>177.54</v>
      </c>
      <c r="G822">
        <v>0.70826961325274596</v>
      </c>
      <c r="H822">
        <v>-17.988088349957099</v>
      </c>
      <c r="I822">
        <v>6.09725885696683</v>
      </c>
      <c r="J822">
        <v>-2.4214585205672701</v>
      </c>
      <c r="K822">
        <v>188.75696929783399</v>
      </c>
      <c r="L822">
        <v>171.57590423058599</v>
      </c>
      <c r="M822">
        <v>19.904541499678</v>
      </c>
      <c r="N822">
        <v>0.74688737472145605</v>
      </c>
      <c r="O822">
        <v>27.1262814013743</v>
      </c>
      <c r="P822">
        <v>40.8488694962316</v>
      </c>
      <c r="Q822">
        <v>4.2889606905775E-2</v>
      </c>
    </row>
    <row r="823" spans="1:17" hidden="1" x14ac:dyDescent="0.3">
      <c r="A823" t="s">
        <v>1791</v>
      </c>
      <c r="B823" t="s">
        <v>1792</v>
      </c>
      <c r="C823" t="s">
        <v>10625</v>
      </c>
      <c r="D823" t="s">
        <v>51</v>
      </c>
      <c r="E823">
        <v>4309.1078889359997</v>
      </c>
      <c r="F823">
        <v>80.11</v>
      </c>
      <c r="G823">
        <v>79.605542822682693</v>
      </c>
      <c r="H823">
        <v>40.851905878664802</v>
      </c>
      <c r="I823">
        <v>38.548126859225903</v>
      </c>
      <c r="J823">
        <v>30.6645200539703</v>
      </c>
      <c r="K823">
        <v>59.293599501906698</v>
      </c>
      <c r="L823">
        <v>50.070857310167703</v>
      </c>
      <c r="M823">
        <v>83.319024826962107</v>
      </c>
      <c r="N823">
        <v>3.3127100317559499</v>
      </c>
      <c r="O823">
        <v>3.23305454999376</v>
      </c>
      <c r="P823">
        <v>155.94249201277901</v>
      </c>
      <c r="Q823">
        <v>3.6170325349012003E-2</v>
      </c>
    </row>
    <row r="824" spans="1:17" x14ac:dyDescent="0.3">
      <c r="A824" t="s">
        <v>1793</v>
      </c>
      <c r="B824" t="s">
        <v>1794</v>
      </c>
      <c r="C824" t="s">
        <v>10615</v>
      </c>
      <c r="D824" t="s">
        <v>281</v>
      </c>
      <c r="E824">
        <v>4299.8089198050002</v>
      </c>
      <c r="F824">
        <v>517.65</v>
      </c>
      <c r="G824">
        <v>7.9699115362534902</v>
      </c>
      <c r="H824">
        <v>13.785200558455101</v>
      </c>
      <c r="I824">
        <v>-3.5250066079198299</v>
      </c>
      <c r="J824">
        <v>9.5115370803396697</v>
      </c>
      <c r="K824">
        <v>449.08328273327197</v>
      </c>
      <c r="L824">
        <v>418.41986794215597</v>
      </c>
      <c r="M824">
        <v>77.812721641536001</v>
      </c>
      <c r="N824">
        <v>1.77309297440268</v>
      </c>
      <c r="O824">
        <v>2.2505553945716099</v>
      </c>
      <c r="P824">
        <v>50.435919790758398</v>
      </c>
    </row>
    <row r="825" spans="1:17" hidden="1" x14ac:dyDescent="0.3">
      <c r="A825" t="s">
        <v>1795</v>
      </c>
      <c r="B825" t="s">
        <v>1796</v>
      </c>
      <c r="C825" t="s">
        <v>10625</v>
      </c>
      <c r="D825" t="s">
        <v>1797</v>
      </c>
      <c r="E825">
        <v>4296.1674311999996</v>
      </c>
      <c r="F825">
        <v>150.41</v>
      </c>
      <c r="G825">
        <v>41.620479985116901</v>
      </c>
      <c r="H825">
        <v>4.1995072193324603</v>
      </c>
      <c r="I825">
        <v>12.966015527205601</v>
      </c>
      <c r="J825">
        <v>2.7300320703658199</v>
      </c>
      <c r="K825">
        <v>132.96228584760499</v>
      </c>
      <c r="L825">
        <v>115.457457861413</v>
      </c>
      <c r="M825">
        <v>57.8118566119646</v>
      </c>
      <c r="N825">
        <v>0.27510172405724298</v>
      </c>
      <c r="O825">
        <v>5.0462070341067804</v>
      </c>
      <c r="P825">
        <v>89.911616161616095</v>
      </c>
      <c r="Q825">
        <v>6.8671158321342005E-2</v>
      </c>
    </row>
    <row r="826" spans="1:17" x14ac:dyDescent="0.3">
      <c r="A826" t="s">
        <v>1798</v>
      </c>
      <c r="B826" t="s">
        <v>1799</v>
      </c>
      <c r="C826" t="s">
        <v>10622</v>
      </c>
      <c r="D826" t="s">
        <v>127</v>
      </c>
      <c r="E826">
        <v>4255.5074101740001</v>
      </c>
      <c r="F826">
        <v>230.42</v>
      </c>
      <c r="G826">
        <v>-11.408525578177199</v>
      </c>
      <c r="H826">
        <v>-1.6975511745360501</v>
      </c>
      <c r="I826">
        <v>-22.580234132647799</v>
      </c>
      <c r="J826">
        <v>3.6852028625700899</v>
      </c>
      <c r="K826">
        <v>216.577116068837</v>
      </c>
      <c r="L826">
        <v>216.72878747680599</v>
      </c>
      <c r="M826">
        <v>64.596177139688606</v>
      </c>
      <c r="N826">
        <v>1.47554678479632</v>
      </c>
      <c r="O826">
        <v>20.649249197118301</v>
      </c>
      <c r="P826">
        <v>38.0587177950868</v>
      </c>
      <c r="Q826">
        <v>6.8047814568994003E-2</v>
      </c>
    </row>
    <row r="827" spans="1:17" x14ac:dyDescent="0.3">
      <c r="A827" t="s">
        <v>1800</v>
      </c>
      <c r="B827" t="s">
        <v>1801</v>
      </c>
      <c r="C827" t="s">
        <v>10624</v>
      </c>
      <c r="D827" t="s">
        <v>571</v>
      </c>
      <c r="E827">
        <v>4254.9611615100002</v>
      </c>
      <c r="F827">
        <v>372.3</v>
      </c>
      <c r="G827">
        <v>3.3575150127259499</v>
      </c>
      <c r="H827">
        <v>0.73922775966597798</v>
      </c>
      <c r="I827">
        <v>-27.5308188170779</v>
      </c>
      <c r="J827">
        <v>3.0444579817979101</v>
      </c>
      <c r="K827">
        <v>370.50968454561502</v>
      </c>
      <c r="L827">
        <v>358.328763358537</v>
      </c>
      <c r="M827">
        <v>54.642210279674799</v>
      </c>
      <c r="N827">
        <v>0.92819083344780695</v>
      </c>
      <c r="O827">
        <v>23.247381144238499</v>
      </c>
      <c r="P827">
        <v>33.512641204948899</v>
      </c>
      <c r="Q827">
        <v>0.13214144728598501</v>
      </c>
    </row>
    <row r="828" spans="1:17" hidden="1" x14ac:dyDescent="0.3">
      <c r="A828" t="s">
        <v>1802</v>
      </c>
      <c r="B828" t="s">
        <v>1803</v>
      </c>
      <c r="C828" t="s">
        <v>10625</v>
      </c>
      <c r="D828" t="s">
        <v>46</v>
      </c>
      <c r="E828">
        <v>4250.9600730000002</v>
      </c>
      <c r="F828">
        <v>2191.85</v>
      </c>
      <c r="G828">
        <v>535.82843238021201</v>
      </c>
      <c r="H828">
        <v>0.53561744922868904</v>
      </c>
      <c r="I828">
        <v>144.23042099379001</v>
      </c>
      <c r="J828">
        <v>7.8277435715351196</v>
      </c>
      <c r="K828">
        <v>2170.7760671692899</v>
      </c>
      <c r="L828">
        <v>1419.79583258773</v>
      </c>
      <c r="M828">
        <v>55.361489298727903</v>
      </c>
      <c r="N828">
        <v>0.78736066397454196</v>
      </c>
      <c r="O828">
        <v>36.140703059059597</v>
      </c>
      <c r="P828">
        <v>680.017793594306</v>
      </c>
    </row>
    <row r="829" spans="1:17" hidden="1" x14ac:dyDescent="0.3">
      <c r="A829" t="s">
        <v>1804</v>
      </c>
      <c r="B829" t="s">
        <v>1805</v>
      </c>
      <c r="C829" t="s">
        <v>10625</v>
      </c>
      <c r="D829" t="s">
        <v>46</v>
      </c>
      <c r="E829">
        <v>4239.98235045</v>
      </c>
      <c r="F829">
        <v>759.8</v>
      </c>
      <c r="G829">
        <v>-18.270260313972699</v>
      </c>
      <c r="H829">
        <v>0.84782932091023899</v>
      </c>
      <c r="I829">
        <v>-2.35748873298262</v>
      </c>
      <c r="J829">
        <v>4.3157684768262099</v>
      </c>
      <c r="K829">
        <v>733.89315520596494</v>
      </c>
      <c r="M829">
        <v>57.324103050505897</v>
      </c>
      <c r="N829">
        <v>0.17308667336943301</v>
      </c>
      <c r="O829">
        <v>18.090286917609799</v>
      </c>
      <c r="P829">
        <v>38.145454545454498</v>
      </c>
    </row>
    <row r="830" spans="1:17" hidden="1" x14ac:dyDescent="0.3">
      <c r="A830" t="s">
        <v>1806</v>
      </c>
      <c r="B830" t="s">
        <v>1807</v>
      </c>
      <c r="C830" t="s">
        <v>10625</v>
      </c>
      <c r="D830" t="s">
        <v>119</v>
      </c>
      <c r="E830">
        <v>4232.8104488999998</v>
      </c>
      <c r="F830">
        <v>337.95</v>
      </c>
      <c r="G830">
        <v>-34.488653678975197</v>
      </c>
      <c r="H830">
        <v>2.95682739537855</v>
      </c>
      <c r="I830">
        <v>-18.575882097985101</v>
      </c>
      <c r="J830">
        <v>-1.0754418561752701</v>
      </c>
      <c r="K830">
        <v>338.048393736734</v>
      </c>
      <c r="M830">
        <v>46.1167040876851</v>
      </c>
      <c r="N830">
        <v>0.89014828299575699</v>
      </c>
      <c r="O830">
        <v>16.245006657789599</v>
      </c>
      <c r="P830">
        <v>12.2571001494768</v>
      </c>
    </row>
    <row r="831" spans="1:17" hidden="1" x14ac:dyDescent="0.3">
      <c r="A831" t="s">
        <v>1808</v>
      </c>
      <c r="B831" t="s">
        <v>1809</v>
      </c>
      <c r="C831" t="s">
        <v>10625</v>
      </c>
      <c r="D831" t="s">
        <v>51</v>
      </c>
      <c r="E831">
        <v>4209.1677245760002</v>
      </c>
      <c r="F831">
        <v>164.17</v>
      </c>
      <c r="G831">
        <v>77.035915790650805</v>
      </c>
      <c r="H831">
        <v>13.6420341907807</v>
      </c>
      <c r="I831">
        <v>47.946382821731703</v>
      </c>
      <c r="J831">
        <v>14.027975361986099</v>
      </c>
      <c r="K831">
        <v>135.334973804387</v>
      </c>
      <c r="L831">
        <v>107.856819117325</v>
      </c>
      <c r="M831">
        <v>77.988166737608395</v>
      </c>
      <c r="N831">
        <v>0.99081593484223396</v>
      </c>
      <c r="O831">
        <v>2.9420722421879799</v>
      </c>
      <c r="P831">
        <v>121.40256237356699</v>
      </c>
      <c r="Q831">
        <v>3.7614558479452997E-2</v>
      </c>
    </row>
    <row r="832" spans="1:17" hidden="1" x14ac:dyDescent="0.3">
      <c r="A832" t="s">
        <v>1810</v>
      </c>
      <c r="B832" t="s">
        <v>1811</v>
      </c>
      <c r="C832" t="s">
        <v>10625</v>
      </c>
      <c r="D832" t="s">
        <v>303</v>
      </c>
      <c r="E832">
        <v>4181.9571157999999</v>
      </c>
      <c r="F832">
        <v>602.54999999999995</v>
      </c>
      <c r="G832">
        <v>56.207611969794101</v>
      </c>
      <c r="H832">
        <v>3.0652213652182199</v>
      </c>
      <c r="I832">
        <v>23.591605010159199</v>
      </c>
      <c r="J832">
        <v>2.3215883432051698</v>
      </c>
      <c r="K832">
        <v>579.388554474751</v>
      </c>
      <c r="L832">
        <v>486.25910526023301</v>
      </c>
      <c r="M832">
        <v>61.705045000851598</v>
      </c>
      <c r="N832">
        <v>0.48466714704848002</v>
      </c>
      <c r="O832">
        <v>8.7046718114679393</v>
      </c>
      <c r="P832">
        <v>92.507987220447205</v>
      </c>
      <c r="Q832">
        <v>5.8637386539959001E-2</v>
      </c>
    </row>
    <row r="833" spans="1:17" hidden="1" x14ac:dyDescent="0.3">
      <c r="A833" t="s">
        <v>1812</v>
      </c>
      <c r="B833" t="s">
        <v>1813</v>
      </c>
      <c r="C833" t="s">
        <v>10625</v>
      </c>
      <c r="D833" t="s">
        <v>258</v>
      </c>
      <c r="E833">
        <v>4163.8671632850001</v>
      </c>
      <c r="F833">
        <v>955.45</v>
      </c>
      <c r="G833">
        <v>634.56093551099502</v>
      </c>
      <c r="H833">
        <v>80.951054959399201</v>
      </c>
      <c r="I833">
        <v>118.25516119670699</v>
      </c>
      <c r="J833">
        <v>26.147683788249498</v>
      </c>
      <c r="K833">
        <v>692.16212031861096</v>
      </c>
      <c r="L833">
        <v>496.802518708923</v>
      </c>
      <c r="M833">
        <v>88.918177289737201</v>
      </c>
      <c r="N833">
        <v>2.1094081751467</v>
      </c>
      <c r="O833">
        <v>4.5580616463446404</v>
      </c>
      <c r="P833">
        <v>748.15801154016799</v>
      </c>
      <c r="Q833">
        <v>0.20450853276868999</v>
      </c>
    </row>
    <row r="834" spans="1:17" x14ac:dyDescent="0.3">
      <c r="A834" t="s">
        <v>1814</v>
      </c>
      <c r="B834" t="s">
        <v>1815</v>
      </c>
      <c r="C834" t="s">
        <v>10616</v>
      </c>
      <c r="D834" t="s">
        <v>263</v>
      </c>
      <c r="E834">
        <v>4162.6343616000004</v>
      </c>
      <c r="F834">
        <v>1286.8499999999999</v>
      </c>
      <c r="G834">
        <v>0.88519013737488095</v>
      </c>
      <c r="H834">
        <v>-8.3530602269029401</v>
      </c>
      <c r="I834">
        <v>-3.14337611440904</v>
      </c>
      <c r="J834">
        <v>1.6416072691197401</v>
      </c>
      <c r="K834">
        <v>1341.61469509177</v>
      </c>
      <c r="L834">
        <v>1246.9975860111699</v>
      </c>
      <c r="M834">
        <v>49.569580734984598</v>
      </c>
      <c r="N834">
        <v>0.84292259137339998</v>
      </c>
      <c r="O834">
        <v>18.6307650464312</v>
      </c>
      <c r="P834">
        <v>33.504512916277598</v>
      </c>
      <c r="Q834">
        <v>0.136824306457552</v>
      </c>
    </row>
    <row r="835" spans="1:17" hidden="1" x14ac:dyDescent="0.3">
      <c r="A835" t="s">
        <v>1816</v>
      </c>
      <c r="B835" t="s">
        <v>1817</v>
      </c>
      <c r="C835" t="s">
        <v>10625</v>
      </c>
      <c r="D835" t="s">
        <v>139</v>
      </c>
      <c r="E835">
        <v>4162.3799533599904</v>
      </c>
      <c r="F835">
        <v>88.31</v>
      </c>
      <c r="G835">
        <v>71.2315640573715</v>
      </c>
      <c r="H835">
        <v>-12.930444281097801</v>
      </c>
      <c r="I835">
        <v>87.144335638361497</v>
      </c>
      <c r="J835">
        <v>-4.37629421729799</v>
      </c>
      <c r="K835">
        <v>87.830370634720893</v>
      </c>
      <c r="M835">
        <v>40.054233437412996</v>
      </c>
      <c r="N835">
        <v>0.310767940612792</v>
      </c>
      <c r="O835">
        <v>22.919261691767598</v>
      </c>
      <c r="P835">
        <v>145.305555555555</v>
      </c>
    </row>
    <row r="836" spans="1:17" x14ac:dyDescent="0.3">
      <c r="A836" t="s">
        <v>1818</v>
      </c>
      <c r="B836" t="s">
        <v>1819</v>
      </c>
      <c r="C836" t="s">
        <v>10615</v>
      </c>
      <c r="D836" t="s">
        <v>51</v>
      </c>
      <c r="E836">
        <v>4138.7094644500003</v>
      </c>
      <c r="F836">
        <v>166.82</v>
      </c>
      <c r="G836">
        <v>54.056300558578499</v>
      </c>
      <c r="H836">
        <v>13.941530416371901</v>
      </c>
      <c r="I836">
        <v>3.3756135000741998</v>
      </c>
      <c r="J836">
        <v>10.627491021349799</v>
      </c>
      <c r="K836">
        <v>138.68491764653001</v>
      </c>
      <c r="L836">
        <v>123.90724466459299</v>
      </c>
      <c r="M836">
        <v>79.378127040704399</v>
      </c>
      <c r="N836">
        <v>2.3505065431196899</v>
      </c>
      <c r="O836">
        <v>4.9034887903129203</v>
      </c>
      <c r="P836">
        <v>93.078703703703596</v>
      </c>
      <c r="Q836">
        <v>-3.7727424133520003E-2</v>
      </c>
    </row>
    <row r="837" spans="1:17" hidden="1" x14ac:dyDescent="0.3">
      <c r="A837" t="s">
        <v>1820</v>
      </c>
      <c r="B837" t="s">
        <v>1821</v>
      </c>
      <c r="C837" t="s">
        <v>10625</v>
      </c>
      <c r="D837" t="s">
        <v>51</v>
      </c>
      <c r="E837">
        <v>4122.2566624999999</v>
      </c>
      <c r="F837">
        <v>596.29999999999995</v>
      </c>
      <c r="G837">
        <v>16.473432103808001</v>
      </c>
      <c r="H837">
        <v>9.9776621840438402</v>
      </c>
      <c r="I837">
        <v>-1.1828043144969</v>
      </c>
      <c r="J837">
        <v>1.89377429747059</v>
      </c>
      <c r="K837">
        <v>553.71842451462305</v>
      </c>
      <c r="L837">
        <v>509.13926234940999</v>
      </c>
      <c r="M837">
        <v>63.880257223016798</v>
      </c>
      <c r="N837">
        <v>1.1258461296825699</v>
      </c>
      <c r="O837">
        <v>5.8192185141707302</v>
      </c>
      <c r="P837">
        <v>50.962025316455602</v>
      </c>
      <c r="Q837">
        <v>6.5143015738501994E-2</v>
      </c>
    </row>
    <row r="838" spans="1:17" hidden="1" x14ac:dyDescent="0.3">
      <c r="A838" t="s">
        <v>1822</v>
      </c>
      <c r="B838" t="s">
        <v>1823</v>
      </c>
      <c r="C838" t="s">
        <v>10625</v>
      </c>
      <c r="D838" t="s">
        <v>397</v>
      </c>
      <c r="E838">
        <v>4120.9571403</v>
      </c>
      <c r="F838">
        <v>1061.0999999999999</v>
      </c>
      <c r="G838">
        <v>-52.042126284789703</v>
      </c>
      <c r="H838">
        <v>-10.836551839577099</v>
      </c>
      <c r="I838">
        <v>-23.1017411958141</v>
      </c>
      <c r="J838">
        <v>0.28629370159949102</v>
      </c>
      <c r="K838">
        <v>1141.1790306606499</v>
      </c>
      <c r="L838">
        <v>1211.0998293042501</v>
      </c>
      <c r="M838">
        <v>33.114438311661303</v>
      </c>
      <c r="N838">
        <v>0.97161765855078697</v>
      </c>
      <c r="O838">
        <v>46.536612948826701</v>
      </c>
      <c r="P838">
        <v>6.3386280503081496</v>
      </c>
      <c r="Q838">
        <v>-7.1660533202367996E-2</v>
      </c>
    </row>
    <row r="839" spans="1:17" hidden="1" x14ac:dyDescent="0.3">
      <c r="A839" t="s">
        <v>1824</v>
      </c>
      <c r="B839" t="s">
        <v>1825</v>
      </c>
      <c r="C839" t="s">
        <v>10625</v>
      </c>
      <c r="D839" t="s">
        <v>571</v>
      </c>
      <c r="E839">
        <v>4113.0348849699903</v>
      </c>
      <c r="F839">
        <v>1531.5</v>
      </c>
      <c r="G839">
        <v>-29.655104961576999</v>
      </c>
      <c r="H839">
        <v>-2.7129020356407798</v>
      </c>
      <c r="I839">
        <v>1.96614974874074</v>
      </c>
      <c r="J839">
        <v>-5.2518122259969902</v>
      </c>
      <c r="K839">
        <v>1591.88932482172</v>
      </c>
      <c r="L839">
        <v>1518.56337150997</v>
      </c>
      <c r="M839">
        <v>37.994987989970497</v>
      </c>
      <c r="N839">
        <v>1.04546482836986</v>
      </c>
      <c r="O839">
        <v>21.403852432255899</v>
      </c>
      <c r="P839">
        <v>30.229591836734699</v>
      </c>
      <c r="Q839">
        <v>4.1064219792403003E-2</v>
      </c>
    </row>
    <row r="840" spans="1:17" x14ac:dyDescent="0.3">
      <c r="A840" t="s">
        <v>1826</v>
      </c>
      <c r="B840" t="s">
        <v>1827</v>
      </c>
      <c r="C840" t="s">
        <v>10615</v>
      </c>
      <c r="D840" t="s">
        <v>51</v>
      </c>
      <c r="E840">
        <v>4107.7644862500001</v>
      </c>
      <c r="F840">
        <v>327.2</v>
      </c>
      <c r="G840">
        <v>-15.475564380855801</v>
      </c>
      <c r="H840">
        <v>-4.8964218174378003</v>
      </c>
      <c r="I840">
        <v>3.5403987204711602</v>
      </c>
      <c r="J840">
        <v>3.8131024113362999</v>
      </c>
      <c r="K840">
        <v>327.73033474842299</v>
      </c>
      <c r="L840">
        <v>309.62963718542301</v>
      </c>
      <c r="M840">
        <v>59.1854304032409</v>
      </c>
      <c r="N840">
        <v>0.34098041865832801</v>
      </c>
      <c r="O840">
        <v>15.510391198043999</v>
      </c>
      <c r="P840">
        <v>30.827668932426999</v>
      </c>
      <c r="Q840">
        <v>-8.7074270904825002E-2</v>
      </c>
    </row>
    <row r="841" spans="1:17" x14ac:dyDescent="0.3">
      <c r="A841" t="s">
        <v>1828</v>
      </c>
      <c r="B841" t="s">
        <v>1829</v>
      </c>
      <c r="C841" t="s">
        <v>10622</v>
      </c>
      <c r="D841" t="s">
        <v>303</v>
      </c>
      <c r="E841">
        <v>4104.7213688100001</v>
      </c>
      <c r="F841">
        <v>1352</v>
      </c>
      <c r="G841">
        <v>-6.98287214978986</v>
      </c>
      <c r="H841">
        <v>24.927641527483001</v>
      </c>
      <c r="I841">
        <v>40.740607863666</v>
      </c>
      <c r="J841">
        <v>2.3045056070438799</v>
      </c>
      <c r="K841">
        <v>1103.07481810834</v>
      </c>
      <c r="L841">
        <v>1040.30475534179</v>
      </c>
      <c r="M841">
        <v>72.921497347228595</v>
      </c>
      <c r="N841">
        <v>1.92040187053178</v>
      </c>
      <c r="O841">
        <v>1.70118343195266</v>
      </c>
      <c r="P841">
        <v>79.870950575400698</v>
      </c>
      <c r="Q841">
        <v>-2.4914670219011E-2</v>
      </c>
    </row>
    <row r="842" spans="1:17" x14ac:dyDescent="0.3">
      <c r="A842" t="s">
        <v>1830</v>
      </c>
      <c r="B842" t="s">
        <v>1831</v>
      </c>
      <c r="C842" t="s">
        <v>10618</v>
      </c>
      <c r="D842" t="s">
        <v>127</v>
      </c>
      <c r="E842">
        <v>4099.0913447599996</v>
      </c>
      <c r="F842">
        <v>231.4</v>
      </c>
      <c r="G842">
        <v>-13.786879583119299</v>
      </c>
      <c r="H842">
        <v>-9.6549858760399108</v>
      </c>
      <c r="I842">
        <v>-0.98135707206067102</v>
      </c>
      <c r="J842">
        <v>3.30555942248529</v>
      </c>
      <c r="K842">
        <v>231.89405679127299</v>
      </c>
      <c r="L842">
        <v>213.92785499399</v>
      </c>
      <c r="M842">
        <v>48.226863267968902</v>
      </c>
      <c r="N842">
        <v>0.39660514618694798</v>
      </c>
      <c r="O842">
        <v>18.820224719101098</v>
      </c>
      <c r="P842">
        <v>45.488839987425301</v>
      </c>
      <c r="Q842">
        <v>9.0735204289733001E-2</v>
      </c>
    </row>
    <row r="843" spans="1:17" x14ac:dyDescent="0.3">
      <c r="A843" t="s">
        <v>1832</v>
      </c>
      <c r="B843" t="s">
        <v>1833</v>
      </c>
      <c r="C843" t="s">
        <v>10624</v>
      </c>
      <c r="D843" t="s">
        <v>303</v>
      </c>
      <c r="E843">
        <v>4090.98422394</v>
      </c>
      <c r="F843">
        <v>169.25</v>
      </c>
      <c r="G843">
        <v>65.6532716015804</v>
      </c>
      <c r="H843">
        <v>15.681202781044201</v>
      </c>
      <c r="I843">
        <v>59.2075352015611</v>
      </c>
      <c r="J843">
        <v>15.439562076970599</v>
      </c>
      <c r="K843">
        <v>138.65061355542201</v>
      </c>
      <c r="L843">
        <v>113.56764200116601</v>
      </c>
      <c r="M843">
        <v>74.312602032352999</v>
      </c>
      <c r="N843">
        <v>1.2881128072268</v>
      </c>
      <c r="O843">
        <v>1.50664697193501</v>
      </c>
      <c r="P843">
        <v>107.41421568627401</v>
      </c>
      <c r="Q843">
        <v>3.1550403623241997E-2</v>
      </c>
    </row>
    <row r="844" spans="1:17" x14ac:dyDescent="0.3">
      <c r="A844" t="s">
        <v>1834</v>
      </c>
      <c r="B844" t="s">
        <v>1835</v>
      </c>
      <c r="C844" t="s">
        <v>10613</v>
      </c>
      <c r="D844" t="s">
        <v>266</v>
      </c>
      <c r="E844">
        <v>4079.0340695699902</v>
      </c>
      <c r="F844">
        <v>483.9</v>
      </c>
      <c r="G844">
        <v>-32.856838608617302</v>
      </c>
      <c r="H844">
        <v>-2.7025364908293699</v>
      </c>
      <c r="I844">
        <v>-25.3104744772202</v>
      </c>
      <c r="J844">
        <v>-7.2022539566337196E-2</v>
      </c>
      <c r="K844">
        <v>494.03111433138599</v>
      </c>
      <c r="L844">
        <v>505.27179064464099</v>
      </c>
      <c r="M844">
        <v>48.547476537073997</v>
      </c>
      <c r="N844">
        <v>0.66332319562979103</v>
      </c>
      <c r="O844">
        <v>44.451332920024797</v>
      </c>
      <c r="P844">
        <v>8.2550335570469695</v>
      </c>
    </row>
    <row r="845" spans="1:17" hidden="1" x14ac:dyDescent="0.3">
      <c r="A845" t="s">
        <v>1836</v>
      </c>
      <c r="B845" t="s">
        <v>1837</v>
      </c>
      <c r="C845" t="s">
        <v>10625</v>
      </c>
      <c r="D845" t="s">
        <v>1053</v>
      </c>
      <c r="E845">
        <v>4060.8879999999999</v>
      </c>
      <c r="F845">
        <v>118</v>
      </c>
      <c r="G845">
        <v>-25.940694407990399</v>
      </c>
      <c r="I845">
        <v>-8.2432888282102592</v>
      </c>
      <c r="K845">
        <v>104.378999999999</v>
      </c>
      <c r="M845">
        <v>99.990560428137201</v>
      </c>
      <c r="N845">
        <v>1</v>
      </c>
      <c r="O845">
        <v>0</v>
      </c>
      <c r="P845">
        <v>5.3571428571428603</v>
      </c>
    </row>
    <row r="846" spans="1:17" x14ac:dyDescent="0.3">
      <c r="A846" t="s">
        <v>1838</v>
      </c>
      <c r="B846" t="s">
        <v>1839</v>
      </c>
      <c r="C846" t="s">
        <v>10628</v>
      </c>
      <c r="D846" t="s">
        <v>689</v>
      </c>
      <c r="E846">
        <v>4051.7702612599901</v>
      </c>
      <c r="F846">
        <v>637.9</v>
      </c>
      <c r="G846">
        <v>-18.910250461947001</v>
      </c>
      <c r="H846">
        <v>-7.9560764505300297</v>
      </c>
      <c r="I846">
        <v>-15.019935502139701</v>
      </c>
      <c r="J846">
        <v>4.7002754820275303</v>
      </c>
      <c r="K846">
        <v>629.65344688588596</v>
      </c>
      <c r="L846">
        <v>638.06001013727496</v>
      </c>
      <c r="M846">
        <v>58.949225559786299</v>
      </c>
      <c r="N846">
        <v>0.54706740305310697</v>
      </c>
      <c r="O846">
        <v>27.762972252704099</v>
      </c>
      <c r="P846">
        <v>15.6453952139231</v>
      </c>
      <c r="Q846">
        <v>0.105846856214101</v>
      </c>
    </row>
    <row r="847" spans="1:17" x14ac:dyDescent="0.3">
      <c r="A847" t="s">
        <v>1840</v>
      </c>
      <c r="B847" t="s">
        <v>1841</v>
      </c>
      <c r="C847" t="s">
        <v>10622</v>
      </c>
      <c r="D847" t="s">
        <v>263</v>
      </c>
      <c r="E847">
        <v>4049.59674653399</v>
      </c>
      <c r="F847">
        <v>176.27</v>
      </c>
      <c r="G847">
        <v>1.94546177862216</v>
      </c>
      <c r="H847">
        <v>8.1133273705092996</v>
      </c>
      <c r="I847">
        <v>-3.3782519661503998</v>
      </c>
      <c r="J847">
        <v>5.1940109378024699</v>
      </c>
      <c r="K847">
        <v>158.06282054887899</v>
      </c>
      <c r="L847">
        <v>146.46003698061901</v>
      </c>
      <c r="M847">
        <v>63.723433383419398</v>
      </c>
      <c r="N847">
        <v>1.1687310523449299</v>
      </c>
      <c r="O847">
        <v>2.9103080501503298</v>
      </c>
      <c r="P847">
        <v>57.313699241410099</v>
      </c>
      <c r="Q847">
        <v>2.0866323398096999E-2</v>
      </c>
    </row>
    <row r="848" spans="1:17" hidden="1" x14ac:dyDescent="0.3">
      <c r="A848" t="s">
        <v>1842</v>
      </c>
      <c r="B848" t="s">
        <v>1843</v>
      </c>
      <c r="C848" t="s">
        <v>10625</v>
      </c>
      <c r="D848" t="s">
        <v>27</v>
      </c>
      <c r="E848">
        <v>4043.34</v>
      </c>
      <c r="F848">
        <v>61.56</v>
      </c>
      <c r="G848">
        <v>162.712526151541</v>
      </c>
      <c r="H848">
        <v>-23.5173422912872</v>
      </c>
      <c r="I848">
        <v>24.896107943408001</v>
      </c>
      <c r="J848">
        <v>-0.50615485566736096</v>
      </c>
      <c r="K848">
        <v>59.924769927902901</v>
      </c>
      <c r="L848">
        <v>44.228653222995199</v>
      </c>
      <c r="M848">
        <v>46.035889943858301</v>
      </c>
      <c r="N848">
        <v>0.90806135693992995</v>
      </c>
      <c r="O848">
        <v>65.578297595841406</v>
      </c>
      <c r="P848">
        <v>191.75355450236901</v>
      </c>
      <c r="Q848">
        <v>0.10698132579677801</v>
      </c>
    </row>
    <row r="849" spans="1:17" hidden="1" x14ac:dyDescent="0.3">
      <c r="A849" t="s">
        <v>1844</v>
      </c>
      <c r="B849" t="s">
        <v>1845</v>
      </c>
      <c r="C849" t="s">
        <v>10625</v>
      </c>
      <c r="D849" t="s">
        <v>89</v>
      </c>
      <c r="E849">
        <v>4033.880080335</v>
      </c>
      <c r="F849">
        <v>3282.8</v>
      </c>
      <c r="G849">
        <v>39.415786553483201</v>
      </c>
      <c r="H849">
        <v>-4.1590806502430402</v>
      </c>
      <c r="I849">
        <v>11.5525385621146</v>
      </c>
      <c r="J849">
        <v>-6.83289054893278</v>
      </c>
      <c r="K849">
        <v>3183.0325940672401</v>
      </c>
      <c r="L849">
        <v>2704.6161693256299</v>
      </c>
      <c r="M849">
        <v>42.703753033021798</v>
      </c>
      <c r="N849">
        <v>1.39733305435558</v>
      </c>
      <c r="O849">
        <v>10.271719264042799</v>
      </c>
      <c r="P849">
        <v>88.498751112514697</v>
      </c>
      <c r="Q849">
        <v>0.195731766515052</v>
      </c>
    </row>
    <row r="850" spans="1:17" hidden="1" x14ac:dyDescent="0.3">
      <c r="A850" t="s">
        <v>1846</v>
      </c>
      <c r="B850" t="s">
        <v>1847</v>
      </c>
      <c r="C850" t="s">
        <v>10625</v>
      </c>
      <c r="D850" t="s">
        <v>755</v>
      </c>
      <c r="E850">
        <v>4021.4460368250002</v>
      </c>
      <c r="F850">
        <v>902.8</v>
      </c>
      <c r="G850">
        <v>-40.112099952854102</v>
      </c>
      <c r="H850">
        <v>-1.3072666089999201</v>
      </c>
      <c r="I850">
        <v>-12.450515358485699</v>
      </c>
      <c r="J850">
        <v>15.188975673699799</v>
      </c>
      <c r="K850">
        <v>820.58163659700801</v>
      </c>
      <c r="L850">
        <v>885.89037102090094</v>
      </c>
      <c r="M850">
        <v>69.712720360028797</v>
      </c>
      <c r="N850">
        <v>3.90948648248103</v>
      </c>
      <c r="O850">
        <v>17.9663269827204</v>
      </c>
      <c r="P850">
        <v>25.598219254312699</v>
      </c>
      <c r="Q850">
        <v>-8.4718294345415002E-2</v>
      </c>
    </row>
    <row r="851" spans="1:17" x14ac:dyDescent="0.3">
      <c r="A851" t="s">
        <v>1848</v>
      </c>
      <c r="B851" t="s">
        <v>1849</v>
      </c>
      <c r="C851" t="s">
        <v>10624</v>
      </c>
      <c r="D851" t="s">
        <v>303</v>
      </c>
      <c r="E851">
        <v>4003.9411799999998</v>
      </c>
      <c r="F851">
        <v>1264.8</v>
      </c>
      <c r="G851">
        <v>36.958361725793502</v>
      </c>
      <c r="H851">
        <v>22.3218244589793</v>
      </c>
      <c r="I851">
        <v>31.559932896715601</v>
      </c>
      <c r="J851">
        <v>-2.0533049646858199</v>
      </c>
      <c r="K851">
        <v>1095.55918384139</v>
      </c>
      <c r="L851">
        <v>901.24735247317301</v>
      </c>
      <c r="M851">
        <v>63.631370755880702</v>
      </c>
      <c r="N851">
        <v>0.81423104562114201</v>
      </c>
      <c r="O851">
        <v>6.3251106894370599</v>
      </c>
      <c r="P851">
        <v>103.524016413227</v>
      </c>
      <c r="Q851">
        <v>5.1608140735416003E-2</v>
      </c>
    </row>
    <row r="852" spans="1:17" hidden="1" x14ac:dyDescent="0.3">
      <c r="A852" t="s">
        <v>1850</v>
      </c>
      <c r="B852" t="s">
        <v>1851</v>
      </c>
      <c r="C852" t="s">
        <v>10625</v>
      </c>
      <c r="D852" t="s">
        <v>303</v>
      </c>
      <c r="E852">
        <v>3993.9694854949998</v>
      </c>
      <c r="F852">
        <v>3369</v>
      </c>
      <c r="G852">
        <v>18.340498220683799</v>
      </c>
      <c r="H852">
        <v>28.195046984576798</v>
      </c>
      <c r="I852">
        <v>55.327883697430302</v>
      </c>
      <c r="J852">
        <v>10.714080342954301</v>
      </c>
      <c r="K852">
        <v>2674.2182986328398</v>
      </c>
      <c r="L852">
        <v>2243.9584056663498</v>
      </c>
      <c r="M852">
        <v>64.607568021608699</v>
      </c>
      <c r="N852">
        <v>1.7982051095856999</v>
      </c>
      <c r="O852">
        <v>6.0463045414069301</v>
      </c>
      <c r="P852">
        <v>123.312232790905</v>
      </c>
      <c r="Q852">
        <v>0.104029267828984</v>
      </c>
    </row>
    <row r="853" spans="1:17" hidden="1" x14ac:dyDescent="0.3">
      <c r="A853" t="s">
        <v>1852</v>
      </c>
      <c r="B853" t="s">
        <v>1853</v>
      </c>
      <c r="C853" t="s">
        <v>10625</v>
      </c>
      <c r="D853" t="s">
        <v>37</v>
      </c>
      <c r="E853">
        <v>3979.8371504000002</v>
      </c>
      <c r="F853">
        <v>570</v>
      </c>
      <c r="G853">
        <v>-4.8464742265491401</v>
      </c>
      <c r="H853">
        <v>0.118971871279727</v>
      </c>
      <c r="I853">
        <v>-0.80315564854577004</v>
      </c>
      <c r="J853">
        <v>1.9005227034858501</v>
      </c>
      <c r="K853">
        <v>548.25293973267901</v>
      </c>
      <c r="M853">
        <v>58.275082620536203</v>
      </c>
      <c r="N853">
        <v>0.59417729555271803</v>
      </c>
      <c r="O853">
        <v>8.9473684210526301</v>
      </c>
      <c r="P853">
        <v>32.388805016838901</v>
      </c>
    </row>
    <row r="854" spans="1:17" hidden="1" x14ac:dyDescent="0.3">
      <c r="A854" t="s">
        <v>1854</v>
      </c>
      <c r="B854" t="s">
        <v>1855</v>
      </c>
      <c r="C854" t="s">
        <v>10625</v>
      </c>
      <c r="D854" t="s">
        <v>1002</v>
      </c>
      <c r="E854">
        <v>3979.5991920000001</v>
      </c>
      <c r="F854">
        <v>3185</v>
      </c>
      <c r="G854">
        <v>-13.1026684270057</v>
      </c>
      <c r="H854">
        <v>-1.3773247998302001</v>
      </c>
      <c r="I854">
        <v>2.9441832550733098</v>
      </c>
      <c r="J854">
        <v>2.0121233707669299</v>
      </c>
      <c r="K854">
        <v>3061.2728124857399</v>
      </c>
      <c r="L854">
        <v>2784.5613458716898</v>
      </c>
      <c r="M854">
        <v>57.318754757315602</v>
      </c>
      <c r="N854">
        <v>0.53650230434914303</v>
      </c>
      <c r="O854">
        <v>9.5729984301413005</v>
      </c>
      <c r="P854">
        <v>45.486935866983302</v>
      </c>
      <c r="Q854">
        <v>4.9024873525199998E-2</v>
      </c>
    </row>
    <row r="855" spans="1:17" hidden="1" x14ac:dyDescent="0.3">
      <c r="A855" t="s">
        <v>1856</v>
      </c>
      <c r="B855" t="s">
        <v>1857</v>
      </c>
      <c r="C855" t="s">
        <v>10625</v>
      </c>
      <c r="D855" t="s">
        <v>1589</v>
      </c>
      <c r="E855">
        <v>3968.7211024550002</v>
      </c>
      <c r="F855">
        <v>2395.85</v>
      </c>
      <c r="G855">
        <v>24.8108247601923</v>
      </c>
      <c r="H855">
        <v>11.6326406015794</v>
      </c>
      <c r="I855">
        <v>44.982860084566198</v>
      </c>
      <c r="J855">
        <v>8.2327022790531199</v>
      </c>
      <c r="K855">
        <v>2065.0005982074499</v>
      </c>
      <c r="L855">
        <v>1769.27274587119</v>
      </c>
      <c r="M855">
        <v>75.157991261977202</v>
      </c>
      <c r="N855">
        <v>1.56949219429048</v>
      </c>
      <c r="O855">
        <v>1.2772085063756</v>
      </c>
      <c r="P855">
        <v>69.192472017230997</v>
      </c>
      <c r="Q855">
        <v>0.10949519964429601</v>
      </c>
    </row>
    <row r="856" spans="1:17" hidden="1" x14ac:dyDescent="0.3">
      <c r="A856" t="s">
        <v>1858</v>
      </c>
      <c r="B856" t="s">
        <v>1859</v>
      </c>
      <c r="C856" t="s">
        <v>10625</v>
      </c>
      <c r="D856" t="s">
        <v>139</v>
      </c>
      <c r="E856">
        <v>3961.1384481999999</v>
      </c>
      <c r="F856">
        <v>439.3</v>
      </c>
      <c r="G856">
        <v>-22.152643075184301</v>
      </c>
      <c r="H856">
        <v>2.3596528589277699</v>
      </c>
      <c r="I856">
        <v>-9.4703378243910397</v>
      </c>
      <c r="J856">
        <v>1.57350833272405</v>
      </c>
      <c r="K856">
        <v>426.33388451634301</v>
      </c>
      <c r="L856">
        <v>422.53641117171799</v>
      </c>
      <c r="M856">
        <v>79.978110195671505</v>
      </c>
      <c r="N856">
        <v>1.40172619738991</v>
      </c>
      <c r="O856">
        <v>8.1379467334395699</v>
      </c>
      <c r="P856">
        <v>15.301837270341199</v>
      </c>
      <c r="Q856">
        <v>1.7918202876871001E-2</v>
      </c>
    </row>
    <row r="857" spans="1:17" hidden="1" x14ac:dyDescent="0.3">
      <c r="A857" t="s">
        <v>1860</v>
      </c>
      <c r="B857" t="s">
        <v>1861</v>
      </c>
      <c r="C857" t="s">
        <v>10625</v>
      </c>
      <c r="D857" t="s">
        <v>622</v>
      </c>
      <c r="E857">
        <v>3954.6043682099998</v>
      </c>
      <c r="F857">
        <v>2009</v>
      </c>
      <c r="G857">
        <v>54.880258751793299</v>
      </c>
      <c r="H857">
        <v>10.7837074874358</v>
      </c>
      <c r="I857">
        <v>31.325859377565099</v>
      </c>
      <c r="J857">
        <v>2.8879243009689999</v>
      </c>
      <c r="K857">
        <v>1827.09080195209</v>
      </c>
      <c r="L857">
        <v>1584.76599301129</v>
      </c>
      <c r="M857">
        <v>82.840471491035402</v>
      </c>
      <c r="N857">
        <v>1.10200550574807</v>
      </c>
      <c r="O857">
        <v>8.7605774016923803</v>
      </c>
      <c r="P857">
        <v>108.456549935149</v>
      </c>
      <c r="Q857">
        <v>0.16997496296004999</v>
      </c>
    </row>
    <row r="858" spans="1:17" x14ac:dyDescent="0.3">
      <c r="A858" t="s">
        <v>1862</v>
      </c>
      <c r="B858" t="s">
        <v>1863</v>
      </c>
      <c r="C858" t="s">
        <v>10616</v>
      </c>
      <c r="D858" t="s">
        <v>198</v>
      </c>
      <c r="E858">
        <v>3946.1066237999999</v>
      </c>
      <c r="F858">
        <v>1564.4</v>
      </c>
      <c r="G858">
        <v>42.1156706861806</v>
      </c>
      <c r="H858">
        <v>13.0446898735389</v>
      </c>
      <c r="I858">
        <v>15.002111985442699</v>
      </c>
      <c r="J858">
        <v>12.883462074165701</v>
      </c>
      <c r="K858">
        <v>1331.56654955218</v>
      </c>
      <c r="L858">
        <v>1185.27415062616</v>
      </c>
      <c r="M858">
        <v>82.202465899566803</v>
      </c>
      <c r="N858">
        <v>1.07995004149392</v>
      </c>
      <c r="O858">
        <v>0.61365379698286004</v>
      </c>
      <c r="P858">
        <v>90.316301703163006</v>
      </c>
      <c r="Q858">
        <v>0.12444601430178399</v>
      </c>
    </row>
    <row r="859" spans="1:17" x14ac:dyDescent="0.3">
      <c r="A859" t="s">
        <v>1864</v>
      </c>
      <c r="B859" t="s">
        <v>1865</v>
      </c>
      <c r="C859" t="s">
        <v>10615</v>
      </c>
      <c r="D859" t="s">
        <v>51</v>
      </c>
      <c r="E859">
        <v>3942.91153591999</v>
      </c>
      <c r="F859">
        <v>390.55</v>
      </c>
      <c r="G859">
        <v>8.0842118041798301</v>
      </c>
      <c r="H859">
        <v>14.1054715313999</v>
      </c>
      <c r="I859">
        <v>11.898406235791301</v>
      </c>
      <c r="J859">
        <v>12.9707760872276</v>
      </c>
      <c r="K859">
        <v>352.37235195949</v>
      </c>
      <c r="L859">
        <v>323.749690160184</v>
      </c>
      <c r="M859">
        <v>81.0871250940816</v>
      </c>
      <c r="N859">
        <v>1.4412784092758599</v>
      </c>
      <c r="O859">
        <v>2.1380104980155998</v>
      </c>
      <c r="P859">
        <v>64.546029070992205</v>
      </c>
      <c r="Q859">
        <v>7.4855927815496007E-2</v>
      </c>
    </row>
    <row r="860" spans="1:17" x14ac:dyDescent="0.3">
      <c r="A860" t="s">
        <v>1866</v>
      </c>
      <c r="B860" t="s">
        <v>1867</v>
      </c>
      <c r="C860" t="s">
        <v>10613</v>
      </c>
      <c r="D860" t="s">
        <v>186</v>
      </c>
      <c r="E860">
        <v>3915.40607826</v>
      </c>
      <c r="F860">
        <v>272.45</v>
      </c>
      <c r="G860">
        <v>-19.097388625137601</v>
      </c>
      <c r="H860">
        <v>0.67919278089575996</v>
      </c>
      <c r="I860">
        <v>2.1008435461858102</v>
      </c>
      <c r="J860">
        <v>-1.4762441675671301</v>
      </c>
      <c r="K860">
        <v>266.782968226999</v>
      </c>
      <c r="L860">
        <v>242.37897909678699</v>
      </c>
      <c r="M860">
        <v>49.982124398936698</v>
      </c>
      <c r="N860">
        <v>0.97192630095406696</v>
      </c>
      <c r="O860">
        <v>5.3037254542117802</v>
      </c>
      <c r="P860">
        <v>36.395494367959898</v>
      </c>
      <c r="Q860">
        <v>-2.9186178836384E-2</v>
      </c>
    </row>
    <row r="861" spans="1:17" hidden="1" x14ac:dyDescent="0.3">
      <c r="A861" t="s">
        <v>1868</v>
      </c>
      <c r="B861" t="s">
        <v>1869</v>
      </c>
      <c r="C861" t="s">
        <v>10625</v>
      </c>
      <c r="E861">
        <v>3913.1455433839901</v>
      </c>
      <c r="F861">
        <v>71.58</v>
      </c>
      <c r="G861">
        <v>9307.8183259743</v>
      </c>
      <c r="H861">
        <v>4.2808947952204397</v>
      </c>
      <c r="I861">
        <v>332.71774553602</v>
      </c>
      <c r="J861">
        <v>-10.741861787895701</v>
      </c>
      <c r="K861">
        <v>65.871833957597005</v>
      </c>
      <c r="L861">
        <v>36.8170906421933</v>
      </c>
      <c r="M861">
        <v>26.748686943668201</v>
      </c>
      <c r="N861">
        <v>1.53982673329331</v>
      </c>
      <c r="O861">
        <v>24.783459066778398</v>
      </c>
      <c r="P861">
        <v>9335.48315831332</v>
      </c>
      <c r="Q861">
        <v>0.343795630490627</v>
      </c>
    </row>
    <row r="862" spans="1:17" hidden="1" x14ac:dyDescent="0.3">
      <c r="A862" t="s">
        <v>1870</v>
      </c>
      <c r="B862" t="s">
        <v>1871</v>
      </c>
      <c r="C862" t="s">
        <v>10625</v>
      </c>
      <c r="D862" t="s">
        <v>471</v>
      </c>
      <c r="E862">
        <v>3893.171062375</v>
      </c>
      <c r="F862">
        <v>624.4</v>
      </c>
      <c r="G862">
        <v>-40.912487774940097</v>
      </c>
      <c r="H862">
        <v>-7.1427852108040604</v>
      </c>
      <c r="I862">
        <v>-28.057938380178101</v>
      </c>
      <c r="J862">
        <v>-0.455752821620177</v>
      </c>
      <c r="K862">
        <v>666.43245547016795</v>
      </c>
      <c r="L862">
        <v>684.65848334234795</v>
      </c>
      <c r="M862">
        <v>41.198772798407802</v>
      </c>
      <c r="N862">
        <v>0.50462716831019205</v>
      </c>
      <c r="O862">
        <v>32.519218449711701</v>
      </c>
      <c r="P862">
        <v>4.7387402499371003</v>
      </c>
      <c r="Q862">
        <v>0.14191250923902499</v>
      </c>
    </row>
    <row r="863" spans="1:17" hidden="1" x14ac:dyDescent="0.3">
      <c r="A863" t="s">
        <v>1872</v>
      </c>
      <c r="B863" t="s">
        <v>1873</v>
      </c>
      <c r="C863" t="s">
        <v>10625</v>
      </c>
      <c r="D863" t="s">
        <v>51</v>
      </c>
      <c r="E863">
        <v>3869.5496989799999</v>
      </c>
      <c r="F863">
        <v>692.15</v>
      </c>
      <c r="G863">
        <v>0.17964494209811799</v>
      </c>
      <c r="H863">
        <v>17.8115155284233</v>
      </c>
      <c r="I863">
        <v>18.424730665700299</v>
      </c>
      <c r="J863">
        <v>3.11426631353548</v>
      </c>
      <c r="K863">
        <v>587.563976928751</v>
      </c>
      <c r="M863">
        <v>64.631244784032504</v>
      </c>
      <c r="N863">
        <v>1.4576760078989901</v>
      </c>
      <c r="O863">
        <v>4.7460810517951204</v>
      </c>
      <c r="P863">
        <v>64.269609588228207</v>
      </c>
    </row>
    <row r="864" spans="1:17" x14ac:dyDescent="0.3">
      <c r="A864" t="s">
        <v>1874</v>
      </c>
      <c r="B864" t="s">
        <v>1875</v>
      </c>
      <c r="C864" t="s">
        <v>10611</v>
      </c>
      <c r="D864" t="s">
        <v>24</v>
      </c>
      <c r="E864">
        <v>3869.1411593600001</v>
      </c>
      <c r="F864">
        <v>123.72</v>
      </c>
      <c r="G864">
        <v>-20.963668044070101</v>
      </c>
      <c r="H864">
        <v>-9.0888009239370202</v>
      </c>
      <c r="I864">
        <v>-18.589410155625099</v>
      </c>
      <c r="J864">
        <v>3.2899051134294699</v>
      </c>
      <c r="K864">
        <v>126.99886496775601</v>
      </c>
      <c r="L864">
        <v>127.82756536262499</v>
      </c>
      <c r="M864">
        <v>59.156434811951698</v>
      </c>
      <c r="N864">
        <v>0.54499498643157096</v>
      </c>
      <c r="O864">
        <v>32.112835434852798</v>
      </c>
      <c r="P864">
        <v>12.575068243858</v>
      </c>
      <c r="Q864">
        <v>2.1525607437930999E-2</v>
      </c>
    </row>
    <row r="865" spans="1:17" hidden="1" x14ac:dyDescent="0.3">
      <c r="A865" t="s">
        <v>1876</v>
      </c>
      <c r="B865" t="s">
        <v>1877</v>
      </c>
      <c r="C865" t="s">
        <v>10625</v>
      </c>
      <c r="D865" t="s">
        <v>1388</v>
      </c>
      <c r="E865">
        <v>3863.2752189900002</v>
      </c>
      <c r="F865">
        <v>942.3</v>
      </c>
      <c r="G865">
        <v>19.339847848182501</v>
      </c>
      <c r="H865">
        <v>13.8372549026136</v>
      </c>
      <c r="I865">
        <v>48.598488038017202</v>
      </c>
      <c r="J865">
        <v>9.8320416701728295</v>
      </c>
      <c r="K865">
        <v>762.93614547239395</v>
      </c>
      <c r="L865">
        <v>663.04683158598004</v>
      </c>
      <c r="M865">
        <v>64.915332352591804</v>
      </c>
      <c r="N865">
        <v>2.17563840580745</v>
      </c>
      <c r="O865">
        <v>4.3192189323994601</v>
      </c>
      <c r="P865">
        <v>109.77292965271501</v>
      </c>
      <c r="Q865">
        <v>-2.4668976204242E-2</v>
      </c>
    </row>
    <row r="866" spans="1:17" x14ac:dyDescent="0.3">
      <c r="A866" t="s">
        <v>1878</v>
      </c>
      <c r="B866" t="s">
        <v>1879</v>
      </c>
      <c r="C866" t="s">
        <v>10622</v>
      </c>
      <c r="D866" t="s">
        <v>497</v>
      </c>
      <c r="E866">
        <v>3852.8565099299999</v>
      </c>
      <c r="F866">
        <v>340.3</v>
      </c>
      <c r="G866">
        <v>-11.422304584968501</v>
      </c>
      <c r="H866">
        <v>-13.957834392122599</v>
      </c>
      <c r="I866">
        <v>-10.0637296658489</v>
      </c>
      <c r="J866">
        <v>4.9552040732287397</v>
      </c>
      <c r="K866">
        <v>361.365073653433</v>
      </c>
      <c r="L866">
        <v>332.607233652052</v>
      </c>
      <c r="M866">
        <v>44.7679391047892</v>
      </c>
      <c r="N866">
        <v>0.51038887125278698</v>
      </c>
      <c r="O866">
        <v>32.794593006170999</v>
      </c>
      <c r="P866">
        <v>44.6238844028899</v>
      </c>
    </row>
    <row r="867" spans="1:17" hidden="1" x14ac:dyDescent="0.3">
      <c r="A867" t="s">
        <v>1880</v>
      </c>
      <c r="B867" t="s">
        <v>1881</v>
      </c>
      <c r="C867" t="s">
        <v>10625</v>
      </c>
      <c r="D867" t="s">
        <v>116</v>
      </c>
      <c r="E867">
        <v>3852.56080058</v>
      </c>
      <c r="F867">
        <v>1085.6500000000001</v>
      </c>
      <c r="G867">
        <v>606.13036874242096</v>
      </c>
      <c r="H867">
        <v>41.756261921656098</v>
      </c>
      <c r="I867">
        <v>178.179839362141</v>
      </c>
      <c r="J867">
        <v>12.6200617908196</v>
      </c>
      <c r="K867">
        <v>837.26771295122796</v>
      </c>
      <c r="L867">
        <v>542.26425471325899</v>
      </c>
      <c r="M867">
        <v>80.847987864424894</v>
      </c>
      <c r="N867">
        <v>0.97771482530689302</v>
      </c>
      <c r="O867">
        <v>6.5398609128171898</v>
      </c>
      <c r="P867">
        <v>703.29263780984002</v>
      </c>
      <c r="Q867">
        <v>0.194699606720731</v>
      </c>
    </row>
    <row r="868" spans="1:17" hidden="1" x14ac:dyDescent="0.3">
      <c r="A868" t="s">
        <v>1882</v>
      </c>
      <c r="B868" t="s">
        <v>1883</v>
      </c>
      <c r="C868" t="s">
        <v>10625</v>
      </c>
      <c r="D868" t="s">
        <v>308</v>
      </c>
      <c r="E868">
        <v>3849.6981463319999</v>
      </c>
      <c r="F868">
        <v>177.67</v>
      </c>
      <c r="G868">
        <v>-40.379153144723702</v>
      </c>
      <c r="H868">
        <v>-4.9192486805495097</v>
      </c>
      <c r="I868">
        <v>-31.936247640334901</v>
      </c>
      <c r="J868">
        <v>1.88917344393015</v>
      </c>
      <c r="K868">
        <v>183.77747885701001</v>
      </c>
      <c r="M868">
        <v>47.775465777337303</v>
      </c>
      <c r="N868">
        <v>0.542572933077756</v>
      </c>
      <c r="O868">
        <v>32.267687285416798</v>
      </c>
      <c r="P868">
        <v>21.276450511945299</v>
      </c>
    </row>
    <row r="869" spans="1:17" hidden="1" x14ac:dyDescent="0.3">
      <c r="A869" t="s">
        <v>1884</v>
      </c>
      <c r="B869" t="s">
        <v>1885</v>
      </c>
      <c r="C869" t="s">
        <v>10625</v>
      </c>
      <c r="D869" t="s">
        <v>198</v>
      </c>
      <c r="E869">
        <v>3847.6910088999998</v>
      </c>
      <c r="F869">
        <v>639.4</v>
      </c>
      <c r="G869">
        <v>41.892314306427203</v>
      </c>
      <c r="H869">
        <v>7.4955006984086197</v>
      </c>
      <c r="I869">
        <v>6.8640230931849198</v>
      </c>
      <c r="J869">
        <v>-2.32401504006735</v>
      </c>
      <c r="K869">
        <v>606.49301385717297</v>
      </c>
      <c r="L869">
        <v>521.04212758393896</v>
      </c>
      <c r="M869">
        <v>52.010506666808197</v>
      </c>
      <c r="N869">
        <v>0.483371161433574</v>
      </c>
      <c r="O869">
        <v>9.0866437284954493</v>
      </c>
      <c r="P869">
        <v>85.172313929916001</v>
      </c>
      <c r="Q869">
        <v>9.9033933220875003E-2</v>
      </c>
    </row>
    <row r="870" spans="1:17" x14ac:dyDescent="0.3">
      <c r="A870" t="s">
        <v>1886</v>
      </c>
      <c r="B870" t="s">
        <v>1887</v>
      </c>
      <c r="C870" t="s">
        <v>10627</v>
      </c>
      <c r="D870" t="s">
        <v>1888</v>
      </c>
      <c r="E870">
        <v>3821.6556154999998</v>
      </c>
      <c r="F870">
        <v>21.36</v>
      </c>
      <c r="G870">
        <v>-1.27429979464618</v>
      </c>
      <c r="H870">
        <v>-6.6295724028652403</v>
      </c>
      <c r="I870">
        <v>-22.566257000206001</v>
      </c>
      <c r="J870">
        <v>1.0762883825799201</v>
      </c>
      <c r="K870">
        <v>22.129721299936801</v>
      </c>
      <c r="L870">
        <v>21.354510234124898</v>
      </c>
      <c r="M870">
        <v>49.120235346313898</v>
      </c>
      <c r="N870">
        <v>0.66365396499611595</v>
      </c>
      <c r="O870">
        <v>30.852059925093599</v>
      </c>
      <c r="P870">
        <v>31.042944785275999</v>
      </c>
      <c r="Q870">
        <v>-4.2710179907038001E-2</v>
      </c>
    </row>
    <row r="871" spans="1:17" x14ac:dyDescent="0.3">
      <c r="A871" t="s">
        <v>1889</v>
      </c>
      <c r="B871" t="s">
        <v>1890</v>
      </c>
      <c r="C871" t="s">
        <v>10610</v>
      </c>
      <c r="D871" t="s">
        <v>290</v>
      </c>
      <c r="E871">
        <v>3813.0568040799999</v>
      </c>
      <c r="F871">
        <v>1378.65</v>
      </c>
      <c r="G871">
        <v>8.1159329143360193</v>
      </c>
      <c r="H871">
        <v>-6.1446637465880798</v>
      </c>
      <c r="I871">
        <v>-18.951172228147801</v>
      </c>
      <c r="J871">
        <v>19.178723045191099</v>
      </c>
      <c r="K871">
        <v>1357.11686611081</v>
      </c>
      <c r="L871">
        <v>1312.4860444252799</v>
      </c>
      <c r="M871">
        <v>60.382054755733201</v>
      </c>
      <c r="N871">
        <v>2.6781951012039098</v>
      </c>
      <c r="O871">
        <v>32.227178761832199</v>
      </c>
      <c r="P871">
        <v>43.3108108108108</v>
      </c>
      <c r="Q871">
        <v>8.4726004372316005E-2</v>
      </c>
    </row>
    <row r="872" spans="1:17" hidden="1" x14ac:dyDescent="0.3">
      <c r="A872" t="s">
        <v>1891</v>
      </c>
      <c r="B872" t="s">
        <v>1892</v>
      </c>
      <c r="C872" t="s">
        <v>10625</v>
      </c>
      <c r="D872" t="s">
        <v>1893</v>
      </c>
      <c r="E872">
        <v>3811.9702499999999</v>
      </c>
      <c r="F872">
        <v>1499.5</v>
      </c>
      <c r="G872">
        <v>102.05558129559699</v>
      </c>
      <c r="H872">
        <v>-0.74775290017727603</v>
      </c>
      <c r="I872">
        <v>19.008785110724698</v>
      </c>
      <c r="J872">
        <v>1.0143793231601399</v>
      </c>
      <c r="K872">
        <v>1413.9611716919301</v>
      </c>
      <c r="L872">
        <v>1162.1810569033</v>
      </c>
      <c r="M872">
        <v>49.233133495352902</v>
      </c>
      <c r="N872">
        <v>0.829579463018979</v>
      </c>
      <c r="O872">
        <v>8.0360120040013197</v>
      </c>
      <c r="P872">
        <v>147.03459637561701</v>
      </c>
      <c r="Q872">
        <v>6.7254902257208996E-2</v>
      </c>
    </row>
    <row r="873" spans="1:17" hidden="1" x14ac:dyDescent="0.3">
      <c r="A873" t="s">
        <v>1894</v>
      </c>
      <c r="B873" t="s">
        <v>1895</v>
      </c>
      <c r="C873" t="s">
        <v>10625</v>
      </c>
      <c r="D873" t="s">
        <v>54</v>
      </c>
      <c r="E873">
        <v>3804.7770882</v>
      </c>
      <c r="F873">
        <v>279</v>
      </c>
      <c r="G873">
        <v>27.8969184276324</v>
      </c>
      <c r="H873">
        <v>13.1469138971978</v>
      </c>
      <c r="I873">
        <v>27.678224099536401</v>
      </c>
      <c r="J873">
        <v>13.960007989102101</v>
      </c>
      <c r="K873">
        <v>248.459714356055</v>
      </c>
      <c r="L873">
        <v>220.48835154016399</v>
      </c>
      <c r="M873">
        <v>67.950639788297195</v>
      </c>
      <c r="N873">
        <v>1.35490177161867</v>
      </c>
      <c r="O873">
        <v>6.3440860215053796</v>
      </c>
      <c r="P873">
        <v>77.142857142857096</v>
      </c>
      <c r="Q873">
        <v>-4.9482649925259997E-3</v>
      </c>
    </row>
    <row r="874" spans="1:17" hidden="1" x14ac:dyDescent="0.3">
      <c r="A874" t="s">
        <v>1896</v>
      </c>
      <c r="B874" t="s">
        <v>1897</v>
      </c>
      <c r="C874" t="s">
        <v>10611</v>
      </c>
      <c r="D874" t="s">
        <v>1898</v>
      </c>
      <c r="E874">
        <v>3785.0042687599998</v>
      </c>
      <c r="F874">
        <v>236.93</v>
      </c>
      <c r="G874">
        <v>-38.6436037085533</v>
      </c>
      <c r="H874">
        <v>-7.40111514681141</v>
      </c>
      <c r="I874">
        <v>-11.6760311909809</v>
      </c>
      <c r="J874">
        <v>3.3946815732315798</v>
      </c>
      <c r="K874">
        <v>231.955507540534</v>
      </c>
      <c r="M874">
        <v>52.658402319594799</v>
      </c>
      <c r="N874">
        <v>1.41795392611669</v>
      </c>
      <c r="O874">
        <v>18.6004305069007</v>
      </c>
      <c r="P874">
        <v>20.5137334689725</v>
      </c>
    </row>
    <row r="875" spans="1:17" hidden="1" x14ac:dyDescent="0.3">
      <c r="A875" t="s">
        <v>1899</v>
      </c>
      <c r="B875" t="s">
        <v>1900</v>
      </c>
      <c r="C875" t="s">
        <v>10625</v>
      </c>
      <c r="D875" t="s">
        <v>359</v>
      </c>
      <c r="E875">
        <v>3775.5995699999999</v>
      </c>
      <c r="F875">
        <v>14526.45</v>
      </c>
      <c r="G875">
        <v>-45.8125349278912</v>
      </c>
      <c r="H875">
        <v>47.182543488267299</v>
      </c>
      <c r="I875">
        <v>-5.51680148577426</v>
      </c>
      <c r="J875">
        <v>47.986590686109601</v>
      </c>
      <c r="K875">
        <v>10916.1700732672</v>
      </c>
      <c r="L875">
        <v>11947.3581358174</v>
      </c>
      <c r="M875">
        <v>91.581168831509203</v>
      </c>
      <c r="N875">
        <v>4.4833927279475603</v>
      </c>
      <c r="O875">
        <v>26.664463788468598</v>
      </c>
      <c r="P875">
        <v>59.631318681318596</v>
      </c>
      <c r="Q875">
        <v>-4.0702844882541001E-2</v>
      </c>
    </row>
    <row r="876" spans="1:17" x14ac:dyDescent="0.3">
      <c r="A876" t="s">
        <v>1901</v>
      </c>
      <c r="B876" t="s">
        <v>1902</v>
      </c>
      <c r="C876" t="s">
        <v>10618</v>
      </c>
      <c r="D876" t="s">
        <v>127</v>
      </c>
      <c r="E876">
        <v>3766.2663693300001</v>
      </c>
      <c r="F876">
        <v>698.2</v>
      </c>
      <c r="G876">
        <v>55.277654232441101</v>
      </c>
      <c r="H876">
        <v>-1.81231186577327</v>
      </c>
      <c r="I876">
        <v>-1.38215876625486</v>
      </c>
      <c r="J876">
        <v>1.43743321877343</v>
      </c>
      <c r="K876">
        <v>707.81875707773099</v>
      </c>
      <c r="L876">
        <v>631.36239385391502</v>
      </c>
      <c r="M876">
        <v>57.5973429844259</v>
      </c>
      <c r="N876">
        <v>0.217024459181035</v>
      </c>
      <c r="O876">
        <v>26.0383844170724</v>
      </c>
      <c r="P876">
        <v>95.355344152210407</v>
      </c>
      <c r="Q876">
        <v>7.0253736664819003E-2</v>
      </c>
    </row>
    <row r="877" spans="1:17" hidden="1" x14ac:dyDescent="0.3">
      <c r="A877" t="s">
        <v>1903</v>
      </c>
      <c r="B877" t="s">
        <v>1904</v>
      </c>
      <c r="C877" t="s">
        <v>10625</v>
      </c>
      <c r="D877" t="s">
        <v>51</v>
      </c>
      <c r="E877">
        <v>3749.49476865</v>
      </c>
      <c r="F877">
        <v>363.4</v>
      </c>
      <c r="G877">
        <v>211.45424194242301</v>
      </c>
      <c r="H877">
        <v>9.3204693010895205</v>
      </c>
      <c r="I877">
        <v>40.851522668616902</v>
      </c>
      <c r="J877">
        <v>-3.6841420976936901</v>
      </c>
      <c r="K877">
        <v>326.36202590908903</v>
      </c>
      <c r="L877">
        <v>255.58070883454999</v>
      </c>
      <c r="M877">
        <v>48.186813792376398</v>
      </c>
      <c r="N877">
        <v>0.35265520967949798</v>
      </c>
      <c r="O877">
        <v>2.9168959823885499</v>
      </c>
      <c r="P877">
        <v>253.68543991694699</v>
      </c>
      <c r="Q877">
        <v>0.16358189849921301</v>
      </c>
    </row>
    <row r="878" spans="1:17" hidden="1" x14ac:dyDescent="0.3">
      <c r="A878" t="s">
        <v>1905</v>
      </c>
      <c r="B878" t="s">
        <v>1906</v>
      </c>
      <c r="C878" t="s">
        <v>10625</v>
      </c>
      <c r="D878" t="s">
        <v>1053</v>
      </c>
      <c r="E878">
        <v>3730.8735000000001</v>
      </c>
      <c r="F878">
        <v>63.1</v>
      </c>
      <c r="G878">
        <v>-37.237775875854901</v>
      </c>
      <c r="H878">
        <v>-6.5269450066335599</v>
      </c>
      <c r="I878">
        <v>-18.834964601356798</v>
      </c>
      <c r="J878">
        <v>-3.14068835146346</v>
      </c>
      <c r="K878">
        <v>65.171519620253605</v>
      </c>
      <c r="L878">
        <v>66.923583538198997</v>
      </c>
      <c r="M878">
        <v>80.428401478298795</v>
      </c>
      <c r="N878">
        <v>0.89391362573053701</v>
      </c>
      <c r="O878">
        <v>18.3676703645007</v>
      </c>
      <c r="P878">
        <v>0.44571792422796103</v>
      </c>
      <c r="Q878">
        <v>-6.679688381315E-3</v>
      </c>
    </row>
    <row r="879" spans="1:17" hidden="1" x14ac:dyDescent="0.3">
      <c r="A879" t="s">
        <v>1907</v>
      </c>
      <c r="B879" t="s">
        <v>1908</v>
      </c>
      <c r="C879" t="s">
        <v>10625</v>
      </c>
      <c r="D879" t="s">
        <v>733</v>
      </c>
      <c r="E879">
        <v>3724.7253936799998</v>
      </c>
      <c r="F879">
        <v>159.75</v>
      </c>
      <c r="G879">
        <v>4.8088387779831399</v>
      </c>
      <c r="H879">
        <v>-3.2229806074220302</v>
      </c>
      <c r="I879">
        <v>-1.5720483433855399</v>
      </c>
      <c r="J879">
        <v>0.31655263765525499</v>
      </c>
      <c r="K879">
        <v>157.15257627426399</v>
      </c>
      <c r="L879">
        <v>146.08726856938199</v>
      </c>
      <c r="M879">
        <v>58.331342908403499</v>
      </c>
      <c r="N879">
        <v>0.89402231768726703</v>
      </c>
      <c r="O879">
        <v>9.5461658841940498</v>
      </c>
      <c r="P879">
        <v>41.559592379264501</v>
      </c>
      <c r="Q879">
        <v>8.2626113561340003E-3</v>
      </c>
    </row>
    <row r="880" spans="1:17" x14ac:dyDescent="0.3">
      <c r="A880" t="s">
        <v>1909</v>
      </c>
      <c r="B880" t="s">
        <v>1910</v>
      </c>
      <c r="C880" t="s">
        <v>10610</v>
      </c>
      <c r="D880" t="s">
        <v>290</v>
      </c>
      <c r="E880">
        <v>3722.6394542399998</v>
      </c>
      <c r="F880">
        <v>1367.75</v>
      </c>
      <c r="G880">
        <v>49.527809194852502</v>
      </c>
      <c r="H880">
        <v>0.131967824068879</v>
      </c>
      <c r="I880">
        <v>13.076815759260001</v>
      </c>
      <c r="J880">
        <v>-0.73671927127824299</v>
      </c>
      <c r="K880">
        <v>1349.89579500781</v>
      </c>
      <c r="L880">
        <v>1207.2508729229501</v>
      </c>
      <c r="M880">
        <v>55.469346266394297</v>
      </c>
      <c r="N880">
        <v>0.35884443110047098</v>
      </c>
      <c r="O880">
        <v>3.4545786876256601</v>
      </c>
      <c r="P880">
        <v>78.406052305484806</v>
      </c>
      <c r="Q880">
        <v>0.101939396248533</v>
      </c>
    </row>
    <row r="881" spans="1:17" hidden="1" x14ac:dyDescent="0.3">
      <c r="A881" t="s">
        <v>1911</v>
      </c>
      <c r="B881" t="s">
        <v>1912</v>
      </c>
      <c r="C881" t="s">
        <v>10625</v>
      </c>
      <c r="D881" t="s">
        <v>124</v>
      </c>
      <c r="E881">
        <v>3705.97484295</v>
      </c>
      <c r="F881">
        <v>57.41</v>
      </c>
      <c r="G881">
        <v>86.551585571422805</v>
      </c>
      <c r="H881">
        <v>11.731563096110399</v>
      </c>
      <c r="I881">
        <v>12.9167774612919</v>
      </c>
      <c r="J881">
        <v>4.7224692277286699</v>
      </c>
      <c r="K881">
        <v>51.924637899839098</v>
      </c>
      <c r="L881">
        <v>43.2018423163709</v>
      </c>
      <c r="M881">
        <v>64.501953914179694</v>
      </c>
      <c r="N881">
        <v>0.71713443502026097</v>
      </c>
      <c r="O881">
        <v>18.3591708761539</v>
      </c>
      <c r="P881">
        <v>132.42914979757001</v>
      </c>
      <c r="Q881">
        <v>0.11659954157079</v>
      </c>
    </row>
    <row r="882" spans="1:17" hidden="1" x14ac:dyDescent="0.3">
      <c r="A882" t="s">
        <v>1913</v>
      </c>
      <c r="B882" t="s">
        <v>1914</v>
      </c>
      <c r="C882" t="s">
        <v>10625</v>
      </c>
      <c r="D882" t="s">
        <v>508</v>
      </c>
      <c r="E882">
        <v>3702.6655328249999</v>
      </c>
      <c r="F882">
        <v>3142.7</v>
      </c>
      <c r="G882">
        <v>26.283438455527801</v>
      </c>
      <c r="H882">
        <v>2.4318145814772198</v>
      </c>
      <c r="I882">
        <v>22.170765398400899</v>
      </c>
      <c r="J882">
        <v>3.0255507430264998</v>
      </c>
      <c r="K882">
        <v>2905.2399142039499</v>
      </c>
      <c r="L882">
        <v>2544.0591372068902</v>
      </c>
      <c r="M882">
        <v>62.280638754449697</v>
      </c>
      <c r="N882">
        <v>0.351261620811678</v>
      </c>
      <c r="O882">
        <v>1.8232729818309099</v>
      </c>
      <c r="P882">
        <v>63.827347130271498</v>
      </c>
      <c r="Q882">
        <v>6.1998838669684003E-2</v>
      </c>
    </row>
    <row r="883" spans="1:17" x14ac:dyDescent="0.3">
      <c r="A883" t="s">
        <v>1915</v>
      </c>
      <c r="B883" t="s">
        <v>1916</v>
      </c>
      <c r="C883" t="s">
        <v>10620</v>
      </c>
      <c r="D883" t="s">
        <v>397</v>
      </c>
      <c r="E883">
        <v>3691.1389694300001</v>
      </c>
      <c r="F883">
        <v>511.5</v>
      </c>
      <c r="G883">
        <v>6.1656229200017902</v>
      </c>
      <c r="H883">
        <v>-3.56382778751572</v>
      </c>
      <c r="I883">
        <v>18.765928524945501</v>
      </c>
      <c r="J883">
        <v>5.3692586954392603</v>
      </c>
      <c r="K883">
        <v>495.58968933743398</v>
      </c>
      <c r="L883">
        <v>452.934722461494</v>
      </c>
      <c r="M883">
        <v>62.3633074293543</v>
      </c>
      <c r="N883">
        <v>0.34617744563159403</v>
      </c>
      <c r="O883">
        <v>8.4457478005865099</v>
      </c>
      <c r="P883">
        <v>46.961643442034102</v>
      </c>
      <c r="Q883">
        <v>-8.9700406166813004E-2</v>
      </c>
    </row>
    <row r="884" spans="1:17" hidden="1" x14ac:dyDescent="0.3">
      <c r="A884" t="s">
        <v>1917</v>
      </c>
      <c r="B884" t="s">
        <v>1918</v>
      </c>
      <c r="C884" t="s">
        <v>10625</v>
      </c>
      <c r="D884" t="s">
        <v>568</v>
      </c>
      <c r="E884">
        <v>3682.9242212499998</v>
      </c>
      <c r="F884">
        <v>276.55</v>
      </c>
      <c r="G884">
        <v>102.314377640185</v>
      </c>
      <c r="H884">
        <v>23.082680287172899</v>
      </c>
      <c r="I884">
        <v>38.058340108704002</v>
      </c>
      <c r="J884">
        <v>9.1083761240523202</v>
      </c>
      <c r="K884">
        <v>227.74262315147101</v>
      </c>
      <c r="L884">
        <v>186.32413120967499</v>
      </c>
      <c r="M884">
        <v>72.714661407537605</v>
      </c>
      <c r="N884">
        <v>0.93767181110741105</v>
      </c>
      <c r="O884">
        <v>1.9345507141565501</v>
      </c>
      <c r="P884">
        <v>131.13246970330101</v>
      </c>
      <c r="Q884">
        <v>0.24175091810570701</v>
      </c>
    </row>
    <row r="885" spans="1:17" hidden="1" x14ac:dyDescent="0.3">
      <c r="A885" t="s">
        <v>1919</v>
      </c>
      <c r="B885" t="s">
        <v>1920</v>
      </c>
      <c r="C885" t="s">
        <v>10625</v>
      </c>
      <c r="D885" t="s">
        <v>263</v>
      </c>
      <c r="E885">
        <v>3682.2897804849999</v>
      </c>
      <c r="F885">
        <v>3677.2</v>
      </c>
      <c r="G885">
        <v>18.983223493477499</v>
      </c>
      <c r="H885">
        <v>-11.614442516938301</v>
      </c>
      <c r="I885">
        <v>36.785667469465501</v>
      </c>
      <c r="J885">
        <v>-0.97663379538190997</v>
      </c>
      <c r="K885">
        <v>3662.7903123440601</v>
      </c>
      <c r="L885">
        <v>2990.4797477810198</v>
      </c>
      <c r="M885">
        <v>32.919825276085497</v>
      </c>
      <c r="N885">
        <v>0.193449974815462</v>
      </c>
      <c r="O885">
        <v>15.441096486457001</v>
      </c>
      <c r="P885">
        <v>70.556586270871904</v>
      </c>
      <c r="Q885">
        <v>0.10233704666464299</v>
      </c>
    </row>
    <row r="886" spans="1:17" hidden="1" x14ac:dyDescent="0.3">
      <c r="A886" t="s">
        <v>1921</v>
      </c>
      <c r="B886" t="s">
        <v>1922</v>
      </c>
      <c r="C886" t="s">
        <v>10625</v>
      </c>
      <c r="D886" t="s">
        <v>198</v>
      </c>
      <c r="E886">
        <v>3669.9516257250002</v>
      </c>
      <c r="F886">
        <v>540.20000000000005</v>
      </c>
      <c r="G886">
        <v>14.362247981732301</v>
      </c>
      <c r="H886">
        <v>-3.80735937880663</v>
      </c>
      <c r="I886">
        <v>2.6486169209147801</v>
      </c>
      <c r="J886">
        <v>0.87838472497116704</v>
      </c>
      <c r="K886">
        <v>540.87991230969101</v>
      </c>
      <c r="L886">
        <v>473.61959050584102</v>
      </c>
      <c r="M886">
        <v>48.351652366942503</v>
      </c>
      <c r="N886">
        <v>0.43738291037467197</v>
      </c>
      <c r="O886">
        <v>12.911884487226899</v>
      </c>
      <c r="P886">
        <v>62.539491499924701</v>
      </c>
      <c r="Q886">
        <v>0.143852563792427</v>
      </c>
    </row>
    <row r="887" spans="1:17" hidden="1" x14ac:dyDescent="0.3">
      <c r="A887" t="s">
        <v>1923</v>
      </c>
      <c r="B887" t="s">
        <v>1924</v>
      </c>
      <c r="C887" t="s">
        <v>10625</v>
      </c>
      <c r="D887" t="s">
        <v>231</v>
      </c>
      <c r="E887">
        <v>3662.807990842</v>
      </c>
      <c r="F887">
        <v>2.81</v>
      </c>
      <c r="G887">
        <v>247.00183432764101</v>
      </c>
      <c r="H887">
        <v>1.4720060358763001</v>
      </c>
      <c r="I887">
        <v>7.8224073270715602</v>
      </c>
      <c r="J887">
        <v>4.3859649452546403</v>
      </c>
      <c r="K887">
        <v>2.7275481679817899</v>
      </c>
      <c r="L887">
        <v>2.06972891941437</v>
      </c>
      <c r="M887">
        <v>55.612069541265697</v>
      </c>
      <c r="N887">
        <v>0.74585054082823699</v>
      </c>
      <c r="O887">
        <v>54.092526690391402</v>
      </c>
      <c r="P887">
        <v>301.42857142857099</v>
      </c>
      <c r="Q887">
        <v>5.3006923601224998E-2</v>
      </c>
    </row>
    <row r="888" spans="1:17" hidden="1" x14ac:dyDescent="0.3">
      <c r="A888" t="s">
        <v>1925</v>
      </c>
      <c r="B888" t="s">
        <v>1926</v>
      </c>
      <c r="C888" t="s">
        <v>10625</v>
      </c>
      <c r="D888" t="s">
        <v>139</v>
      </c>
      <c r="E888">
        <v>3657.0942976599999</v>
      </c>
      <c r="F888">
        <v>352.45</v>
      </c>
      <c r="G888">
        <v>39.610915169280702</v>
      </c>
      <c r="H888">
        <v>-11.333891855367501</v>
      </c>
      <c r="I888">
        <v>5.6334513152374397</v>
      </c>
      <c r="J888">
        <v>2.7344047403322098</v>
      </c>
      <c r="K888">
        <v>382.08830912606601</v>
      </c>
      <c r="L888">
        <v>333.84567526648902</v>
      </c>
      <c r="M888">
        <v>46.381891115856803</v>
      </c>
      <c r="N888">
        <v>0.71907511688148995</v>
      </c>
      <c r="O888">
        <v>33.068520357497498</v>
      </c>
      <c r="P888">
        <v>80.5121638924455</v>
      </c>
      <c r="Q888">
        <v>8.7744714602581E-2</v>
      </c>
    </row>
    <row r="889" spans="1:17" hidden="1" x14ac:dyDescent="0.3">
      <c r="A889" t="s">
        <v>1927</v>
      </c>
      <c r="B889" t="s">
        <v>1928</v>
      </c>
      <c r="C889" t="s">
        <v>10625</v>
      </c>
      <c r="D889" t="s">
        <v>127</v>
      </c>
      <c r="E889">
        <v>3654.7021703119999</v>
      </c>
      <c r="F889">
        <v>208.32</v>
      </c>
      <c r="G889">
        <v>70.735167660975094</v>
      </c>
      <c r="H889">
        <v>12.0351086388411</v>
      </c>
      <c r="I889">
        <v>2.0840048157356601</v>
      </c>
      <c r="J889">
        <v>11.558702161111899</v>
      </c>
      <c r="K889">
        <v>186.832689072025</v>
      </c>
      <c r="L889">
        <v>168.05147348562201</v>
      </c>
      <c r="M889">
        <v>71.051029962100003</v>
      </c>
      <c r="N889">
        <v>1.52470877982643</v>
      </c>
      <c r="O889">
        <v>7.3348694316436296</v>
      </c>
      <c r="P889">
        <v>112.571428571428</v>
      </c>
      <c r="Q889">
        <v>0.110286964273031</v>
      </c>
    </row>
    <row r="890" spans="1:17" hidden="1" x14ac:dyDescent="0.3">
      <c r="A890" t="s">
        <v>1929</v>
      </c>
      <c r="B890" t="s">
        <v>1930</v>
      </c>
      <c r="C890" t="s">
        <v>10625</v>
      </c>
      <c r="D890" t="s">
        <v>405</v>
      </c>
      <c r="E890">
        <v>3645.5597902499999</v>
      </c>
      <c r="F890">
        <v>4758.8</v>
      </c>
      <c r="G890">
        <v>42.648142984418698</v>
      </c>
      <c r="H890">
        <v>10.251203128483599</v>
      </c>
      <c r="I890">
        <v>-5.15528186772727</v>
      </c>
      <c r="J890">
        <v>7.8293476097166996</v>
      </c>
      <c r="K890">
        <v>4357.0160885932601</v>
      </c>
      <c r="L890">
        <v>4138.9581892669503</v>
      </c>
      <c r="M890">
        <v>74.999896131835001</v>
      </c>
      <c r="N890">
        <v>1.6193193253906799</v>
      </c>
      <c r="O890">
        <v>7.1068336555434097</v>
      </c>
      <c r="P890">
        <v>72.733212341197799</v>
      </c>
      <c r="Q890">
        <v>8.5121291090099999E-2</v>
      </c>
    </row>
    <row r="891" spans="1:17" x14ac:dyDescent="0.3">
      <c r="A891" t="s">
        <v>1931</v>
      </c>
      <c r="B891" t="s">
        <v>1932</v>
      </c>
      <c r="C891" t="s">
        <v>10627</v>
      </c>
      <c r="D891" t="s">
        <v>1589</v>
      </c>
      <c r="E891">
        <v>3635.0196054889998</v>
      </c>
      <c r="F891">
        <v>159.54</v>
      </c>
      <c r="G891">
        <v>-23.560427771324999</v>
      </c>
      <c r="H891">
        <v>6.3314855323997596</v>
      </c>
      <c r="I891">
        <v>-9.9071836434481693</v>
      </c>
      <c r="J891">
        <v>1.36446621352092</v>
      </c>
      <c r="K891">
        <v>157.422464316716</v>
      </c>
      <c r="L891">
        <v>150.45673978053</v>
      </c>
      <c r="M891">
        <v>51.586288191688702</v>
      </c>
      <c r="N891">
        <v>1.9436144392672801</v>
      </c>
      <c r="O891">
        <v>12.253980193055</v>
      </c>
      <c r="P891">
        <v>23.674418604651098</v>
      </c>
      <c r="Q891">
        <v>3.5795259140305999E-2</v>
      </c>
    </row>
    <row r="892" spans="1:17" hidden="1" x14ac:dyDescent="0.3">
      <c r="A892" t="s">
        <v>1933</v>
      </c>
      <c r="B892" t="s">
        <v>1934</v>
      </c>
      <c r="C892" t="s">
        <v>10625</v>
      </c>
      <c r="D892" t="s">
        <v>290</v>
      </c>
      <c r="E892">
        <v>3629.6802567999998</v>
      </c>
      <c r="F892">
        <v>2531.3000000000002</v>
      </c>
      <c r="G892">
        <v>583.37449350367103</v>
      </c>
      <c r="H892">
        <v>34.737576850054801</v>
      </c>
      <c r="I892">
        <v>138.40111643338699</v>
      </c>
      <c r="J892">
        <v>28.975584919376399</v>
      </c>
      <c r="K892">
        <v>1779.08235315193</v>
      </c>
      <c r="L892">
        <v>1213.11956491603</v>
      </c>
      <c r="M892">
        <v>91.958957717057402</v>
      </c>
      <c r="N892">
        <v>0.88475102708289</v>
      </c>
      <c r="O892">
        <v>3.9031327776241298</v>
      </c>
      <c r="P892">
        <v>688.07596513075896</v>
      </c>
      <c r="Q892">
        <v>0.27927592496544401</v>
      </c>
    </row>
    <row r="893" spans="1:17" x14ac:dyDescent="0.3">
      <c r="A893" t="s">
        <v>1935</v>
      </c>
      <c r="B893" t="s">
        <v>1936</v>
      </c>
      <c r="C893" t="s">
        <v>10616</v>
      </c>
      <c r="D893" t="s">
        <v>198</v>
      </c>
      <c r="E893">
        <v>3620.5164570749998</v>
      </c>
      <c r="F893">
        <v>225.32</v>
      </c>
      <c r="G893">
        <v>-28.0098124363269</v>
      </c>
      <c r="H893">
        <v>-2.3289933604324702</v>
      </c>
      <c r="I893">
        <v>-23.993540796983201</v>
      </c>
      <c r="J893">
        <v>6.4080191518107004</v>
      </c>
      <c r="K893">
        <v>224.531035503753</v>
      </c>
      <c r="L893">
        <v>231.23405303290201</v>
      </c>
      <c r="M893">
        <v>63.582806894830298</v>
      </c>
      <c r="N893">
        <v>0.40307827312795202</v>
      </c>
      <c r="O893">
        <v>32.700159772767599</v>
      </c>
      <c r="P893">
        <v>18.247179218052899</v>
      </c>
      <c r="Q893">
        <v>1.134843339795E-3</v>
      </c>
    </row>
    <row r="894" spans="1:17" x14ac:dyDescent="0.3">
      <c r="A894" t="s">
        <v>1937</v>
      </c>
      <c r="B894" t="s">
        <v>1938</v>
      </c>
      <c r="C894" t="s">
        <v>10622</v>
      </c>
      <c r="D894" t="s">
        <v>568</v>
      </c>
      <c r="E894">
        <v>3617.1452800000002</v>
      </c>
      <c r="F894">
        <v>835.8</v>
      </c>
      <c r="G894">
        <v>-3.9525765663783701</v>
      </c>
      <c r="H894">
        <v>-24.3705668865177</v>
      </c>
      <c r="I894">
        <v>-40.160129626080497</v>
      </c>
      <c r="J894">
        <v>0.61683335550981599</v>
      </c>
      <c r="K894">
        <v>1011.8866799157501</v>
      </c>
      <c r="L894">
        <v>990.15241314238904</v>
      </c>
      <c r="M894">
        <v>30.994018801052</v>
      </c>
      <c r="N894">
        <v>1.0337724801469099</v>
      </c>
      <c r="O894">
        <v>78.864560899736702</v>
      </c>
      <c r="P894">
        <v>36.412599967357501</v>
      </c>
      <c r="Q894">
        <v>0.15422404128497599</v>
      </c>
    </row>
    <row r="895" spans="1:17" hidden="1" x14ac:dyDescent="0.3">
      <c r="A895" t="s">
        <v>1939</v>
      </c>
      <c r="B895" t="s">
        <v>1940</v>
      </c>
      <c r="C895" t="s">
        <v>10625</v>
      </c>
      <c r="D895" t="s">
        <v>303</v>
      </c>
      <c r="E895">
        <v>3608.0420757500001</v>
      </c>
      <c r="F895">
        <v>300.89999999999998</v>
      </c>
      <c r="G895">
        <v>82.843073075834397</v>
      </c>
      <c r="H895">
        <v>27.988247588088999</v>
      </c>
      <c r="I895">
        <v>136.02461908386201</v>
      </c>
      <c r="J895">
        <v>8.2779643265334695</v>
      </c>
      <c r="K895">
        <v>236.17928809441401</v>
      </c>
      <c r="L895">
        <v>170.44911851549901</v>
      </c>
      <c r="M895">
        <v>72.755688605789203</v>
      </c>
      <c r="N895">
        <v>0.81571038447590805</v>
      </c>
      <c r="O895">
        <v>3.9381854436689898</v>
      </c>
      <c r="P895">
        <v>193.790275336848</v>
      </c>
      <c r="Q895">
        <v>0.194504256466276</v>
      </c>
    </row>
    <row r="896" spans="1:17" x14ac:dyDescent="0.3">
      <c r="A896" t="s">
        <v>1941</v>
      </c>
      <c r="B896" t="s">
        <v>1942</v>
      </c>
      <c r="C896" t="s">
        <v>10621</v>
      </c>
      <c r="D896" t="s">
        <v>1538</v>
      </c>
      <c r="E896">
        <v>3578.64</v>
      </c>
      <c r="F896">
        <v>319.05</v>
      </c>
      <c r="G896">
        <v>-53.484409181619597</v>
      </c>
      <c r="H896">
        <v>0.70040478955743402</v>
      </c>
      <c r="I896">
        <v>-21.650394562044902</v>
      </c>
      <c r="J896">
        <v>3.7134888758850702</v>
      </c>
      <c r="K896">
        <v>319.67469787016199</v>
      </c>
      <c r="L896">
        <v>341.61713179797499</v>
      </c>
      <c r="M896">
        <v>65.947054720823104</v>
      </c>
      <c r="N896">
        <v>0.59459545713323603</v>
      </c>
      <c r="O896">
        <v>46.278012850650299</v>
      </c>
      <c r="P896">
        <v>9.8657024793388395</v>
      </c>
      <c r="Q896">
        <v>-9.8010448687870007E-3</v>
      </c>
    </row>
    <row r="897" spans="1:17" hidden="1" x14ac:dyDescent="0.3">
      <c r="A897" t="s">
        <v>1943</v>
      </c>
      <c r="B897" t="s">
        <v>1944</v>
      </c>
      <c r="C897" t="s">
        <v>10625</v>
      </c>
      <c r="D897" t="s">
        <v>303</v>
      </c>
      <c r="E897">
        <v>3570.4622913199901</v>
      </c>
      <c r="F897">
        <v>348.5</v>
      </c>
      <c r="G897">
        <v>35.681781206791797</v>
      </c>
      <c r="H897">
        <v>-16.1344697621088</v>
      </c>
      <c r="I897">
        <v>61.5879044247555</v>
      </c>
      <c r="J897">
        <v>4.2096882206553401</v>
      </c>
      <c r="K897">
        <v>367.26446156072598</v>
      </c>
      <c r="L897">
        <v>281.67514672530001</v>
      </c>
      <c r="M897">
        <v>38.760337705409597</v>
      </c>
      <c r="N897">
        <v>0.98258676398217204</v>
      </c>
      <c r="O897">
        <v>31.5638450502152</v>
      </c>
      <c r="P897">
        <v>117.8125</v>
      </c>
      <c r="Q897">
        <v>0.22851007775967</v>
      </c>
    </row>
    <row r="898" spans="1:17" hidden="1" x14ac:dyDescent="0.3">
      <c r="A898" t="s">
        <v>1945</v>
      </c>
      <c r="B898" t="s">
        <v>1946</v>
      </c>
      <c r="C898" t="s">
        <v>10625</v>
      </c>
      <c r="D898" t="s">
        <v>46</v>
      </c>
      <c r="E898">
        <v>3557.7878710800001</v>
      </c>
      <c r="F898">
        <v>927.5</v>
      </c>
      <c r="G898">
        <v>31.457919498106499</v>
      </c>
      <c r="H898">
        <v>-6.3600065266624899</v>
      </c>
      <c r="I898">
        <v>-35.502471807031803</v>
      </c>
      <c r="J898">
        <v>-4.1335463638480698</v>
      </c>
      <c r="K898">
        <v>971.15466792311395</v>
      </c>
      <c r="L898">
        <v>899.32707006517899</v>
      </c>
      <c r="M898">
        <v>41.8326163927659</v>
      </c>
      <c r="N898">
        <v>1.2715300989139799</v>
      </c>
      <c r="O898">
        <v>48.3557951482479</v>
      </c>
      <c r="P898">
        <v>67.615433270082207</v>
      </c>
    </row>
    <row r="899" spans="1:17" x14ac:dyDescent="0.3">
      <c r="A899" t="s">
        <v>1947</v>
      </c>
      <c r="B899" t="s">
        <v>1948</v>
      </c>
      <c r="C899" t="s">
        <v>622</v>
      </c>
      <c r="D899" t="s">
        <v>471</v>
      </c>
      <c r="E899">
        <v>3548.4121691699902</v>
      </c>
      <c r="F899">
        <v>570.75</v>
      </c>
      <c r="G899">
        <v>6.7557988432642997</v>
      </c>
      <c r="H899">
        <v>1.0531747389394499</v>
      </c>
      <c r="I899">
        <v>37.795954439135301</v>
      </c>
      <c r="J899">
        <v>0.53829052548225098</v>
      </c>
      <c r="K899">
        <v>549.64581675897102</v>
      </c>
      <c r="L899">
        <v>475.98048849799602</v>
      </c>
      <c r="M899">
        <v>43.801166432097403</v>
      </c>
      <c r="N899">
        <v>0.22324853610206999</v>
      </c>
      <c r="O899">
        <v>8.4362680683311293</v>
      </c>
      <c r="P899">
        <v>73.480243161094194</v>
      </c>
      <c r="Q899">
        <v>-2.4122313682297E-2</v>
      </c>
    </row>
    <row r="900" spans="1:17" x14ac:dyDescent="0.3">
      <c r="A900" t="s">
        <v>1949</v>
      </c>
      <c r="B900" t="s">
        <v>1950</v>
      </c>
      <c r="C900" t="s">
        <v>10613</v>
      </c>
      <c r="D900" t="s">
        <v>1002</v>
      </c>
      <c r="E900">
        <v>3530.9770933750001</v>
      </c>
      <c r="F900">
        <v>425.65</v>
      </c>
      <c r="G900">
        <v>-9.0498121355972891</v>
      </c>
      <c r="H900">
        <v>8.92561825990588</v>
      </c>
      <c r="I900">
        <v>-7.3877111196873999</v>
      </c>
      <c r="J900">
        <v>11.329960774280799</v>
      </c>
      <c r="K900">
        <v>404.45515986161701</v>
      </c>
      <c r="L900">
        <v>397.73433518496199</v>
      </c>
      <c r="M900">
        <v>75.491603037932293</v>
      </c>
      <c r="N900">
        <v>1.1955212011681</v>
      </c>
      <c r="O900">
        <v>15.1180547398097</v>
      </c>
      <c r="P900">
        <v>25.913326431001298</v>
      </c>
      <c r="Q900">
        <v>-2.0014902432959999E-2</v>
      </c>
    </row>
    <row r="901" spans="1:17" hidden="1" x14ac:dyDescent="0.3">
      <c r="A901" t="s">
        <v>1951</v>
      </c>
      <c r="B901" t="s">
        <v>1952</v>
      </c>
      <c r="C901" t="s">
        <v>10625</v>
      </c>
      <c r="D901" t="s">
        <v>1953</v>
      </c>
      <c r="E901">
        <v>3528.9263800499998</v>
      </c>
      <c r="F901">
        <v>792.95</v>
      </c>
      <c r="G901">
        <v>109.390474088478</v>
      </c>
      <c r="H901">
        <v>34.588837641110899</v>
      </c>
      <c r="I901">
        <v>114.224000797964</v>
      </c>
      <c r="J901">
        <v>-2.56801351081964</v>
      </c>
      <c r="K901">
        <v>635.83614659345403</v>
      </c>
      <c r="M901">
        <v>68.290845103570504</v>
      </c>
      <c r="N901">
        <v>0.50045991544746604</v>
      </c>
      <c r="O901">
        <v>6.8163188095087897</v>
      </c>
      <c r="P901">
        <v>209.98827208756799</v>
      </c>
    </row>
    <row r="902" spans="1:17" hidden="1" x14ac:dyDescent="0.3">
      <c r="A902" t="s">
        <v>1954</v>
      </c>
      <c r="B902" t="s">
        <v>1955</v>
      </c>
      <c r="C902" t="s">
        <v>10625</v>
      </c>
      <c r="D902" t="s">
        <v>51</v>
      </c>
      <c r="E902">
        <v>3523.5544506750002</v>
      </c>
      <c r="F902">
        <v>2128.9499999999998</v>
      </c>
      <c r="G902">
        <v>51.547255711818899</v>
      </c>
      <c r="H902">
        <v>13.759992825751301</v>
      </c>
      <c r="I902">
        <v>19.215919310249699</v>
      </c>
      <c r="J902">
        <v>-0.43764103402156801</v>
      </c>
      <c r="K902">
        <v>1863.9979853211601</v>
      </c>
      <c r="L902">
        <v>1566.6239656054399</v>
      </c>
      <c r="M902">
        <v>62.889436129719201</v>
      </c>
      <c r="N902">
        <v>0.80525579309492901</v>
      </c>
      <c r="O902">
        <v>7.8465910425327099</v>
      </c>
      <c r="P902">
        <v>86.987835404681306</v>
      </c>
      <c r="Q902">
        <v>0.164171402115662</v>
      </c>
    </row>
    <row r="903" spans="1:17" hidden="1" x14ac:dyDescent="0.3">
      <c r="A903" t="s">
        <v>1956</v>
      </c>
      <c r="B903" t="s">
        <v>1957</v>
      </c>
      <c r="C903" t="s">
        <v>10622</v>
      </c>
      <c r="D903" t="s">
        <v>198</v>
      </c>
      <c r="E903">
        <v>3520.58841704</v>
      </c>
      <c r="F903">
        <v>1707.65</v>
      </c>
      <c r="G903">
        <v>-14.7063405249021</v>
      </c>
      <c r="H903">
        <v>-2.42389430869446</v>
      </c>
      <c r="I903">
        <v>1.6452431798096501</v>
      </c>
      <c r="J903">
        <v>-1.36413183661462</v>
      </c>
      <c r="K903">
        <v>1728.2227249615601</v>
      </c>
      <c r="M903">
        <v>44.112008133907601</v>
      </c>
      <c r="N903">
        <v>0.75135105264243096</v>
      </c>
      <c r="O903">
        <v>20.4755072760811</v>
      </c>
      <c r="P903">
        <v>41.843176343550098</v>
      </c>
    </row>
    <row r="904" spans="1:17" x14ac:dyDescent="0.3">
      <c r="A904" t="s">
        <v>1958</v>
      </c>
      <c r="B904" t="s">
        <v>1959</v>
      </c>
      <c r="C904" t="s">
        <v>10609</v>
      </c>
      <c r="D904" t="s">
        <v>57</v>
      </c>
      <c r="E904">
        <v>3509.73689006</v>
      </c>
      <c r="F904">
        <v>269.7</v>
      </c>
      <c r="G904">
        <v>36.436171615949199</v>
      </c>
      <c r="H904">
        <v>9.3807500041346401</v>
      </c>
      <c r="I904">
        <v>22.094093088118999</v>
      </c>
      <c r="J904">
        <v>3.71064882820568</v>
      </c>
      <c r="K904">
        <v>241.01076737797499</v>
      </c>
      <c r="L904">
        <v>204.87855430253799</v>
      </c>
      <c r="M904">
        <v>55.674247338653899</v>
      </c>
      <c r="N904">
        <v>0.88917830260450104</v>
      </c>
      <c r="O904">
        <v>8.8431590656284893</v>
      </c>
      <c r="P904">
        <v>74.337427278603698</v>
      </c>
      <c r="Q904">
        <v>4.434678415216E-2</v>
      </c>
    </row>
    <row r="905" spans="1:17" x14ac:dyDescent="0.3">
      <c r="A905" t="s">
        <v>1960</v>
      </c>
      <c r="B905" t="s">
        <v>1961</v>
      </c>
      <c r="C905" t="s">
        <v>10613</v>
      </c>
      <c r="D905" t="s">
        <v>484</v>
      </c>
      <c r="E905">
        <v>3500.6184416000001</v>
      </c>
      <c r="F905">
        <v>481.7</v>
      </c>
      <c r="G905">
        <v>-11.5225779689224</v>
      </c>
      <c r="H905">
        <v>19.6906119406923</v>
      </c>
      <c r="I905">
        <v>27.026389256370202</v>
      </c>
      <c r="J905">
        <v>5.0822981465926196</v>
      </c>
      <c r="K905">
        <v>409.89249051686198</v>
      </c>
      <c r="L905">
        <v>367.50642425036102</v>
      </c>
      <c r="M905">
        <v>73.797450036372794</v>
      </c>
      <c r="N905">
        <v>1.83827915292501</v>
      </c>
      <c r="O905">
        <v>4.8370354992734104</v>
      </c>
      <c r="P905">
        <v>63.260464328079898</v>
      </c>
      <c r="Q905">
        <v>2.0320402734206999E-2</v>
      </c>
    </row>
    <row r="906" spans="1:17" hidden="1" x14ac:dyDescent="0.3">
      <c r="A906" t="s">
        <v>1962</v>
      </c>
      <c r="B906" t="s">
        <v>1963</v>
      </c>
      <c r="C906" t="s">
        <v>10625</v>
      </c>
      <c r="D906" t="s">
        <v>359</v>
      </c>
      <c r="E906">
        <v>3491.3184803539998</v>
      </c>
      <c r="F906">
        <v>235.36</v>
      </c>
      <c r="G906">
        <v>83.042419227671601</v>
      </c>
      <c r="H906">
        <v>39.4454986703401</v>
      </c>
      <c r="I906">
        <v>96.807974687246499</v>
      </c>
      <c r="J906">
        <v>14.2295238616083</v>
      </c>
      <c r="K906">
        <v>189.12108113014199</v>
      </c>
      <c r="L906">
        <v>148.86250649943401</v>
      </c>
      <c r="M906">
        <v>74.715981894690302</v>
      </c>
      <c r="N906">
        <v>0.95425899094289501</v>
      </c>
      <c r="O906">
        <v>5.3662474507137903</v>
      </c>
      <c r="P906">
        <v>147.74736842105199</v>
      </c>
      <c r="Q906">
        <v>0.15014526743277301</v>
      </c>
    </row>
    <row r="907" spans="1:17" x14ac:dyDescent="0.3">
      <c r="A907" t="s">
        <v>1964</v>
      </c>
      <c r="B907" t="s">
        <v>1965</v>
      </c>
      <c r="C907" t="s">
        <v>10624</v>
      </c>
      <c r="D907" t="s">
        <v>303</v>
      </c>
      <c r="E907">
        <v>3489.3871296000002</v>
      </c>
      <c r="F907">
        <v>343.6</v>
      </c>
      <c r="G907">
        <v>40.560381859261497</v>
      </c>
      <c r="H907">
        <v>10.3320131121824</v>
      </c>
      <c r="I907">
        <v>20.478072010870299</v>
      </c>
      <c r="J907">
        <v>5.5676780305865297</v>
      </c>
      <c r="K907">
        <v>313.89330591776798</v>
      </c>
      <c r="L907">
        <v>268.70138132085702</v>
      </c>
      <c r="M907">
        <v>65.577470894362804</v>
      </c>
      <c r="N907">
        <v>0.83991054010170596</v>
      </c>
      <c r="O907">
        <v>4.4819557625145503</v>
      </c>
      <c r="P907">
        <v>82.136231115822895</v>
      </c>
      <c r="Q907">
        <v>4.6475661263494998E-2</v>
      </c>
    </row>
    <row r="908" spans="1:17" hidden="1" x14ac:dyDescent="0.3">
      <c r="A908" t="s">
        <v>1966</v>
      </c>
      <c r="B908" t="s">
        <v>1967</v>
      </c>
      <c r="C908" t="s">
        <v>10625</v>
      </c>
      <c r="D908" t="s">
        <v>89</v>
      </c>
      <c r="E908">
        <v>3487.6272050050002</v>
      </c>
      <c r="F908">
        <v>2536.9499999999998</v>
      </c>
      <c r="G908">
        <v>771.32524561986895</v>
      </c>
      <c r="H908">
        <v>23.638369684407198</v>
      </c>
      <c r="I908">
        <v>118.680747271394</v>
      </c>
      <c r="J908">
        <v>2.6781453670588702</v>
      </c>
      <c r="K908">
        <v>2032.86032701102</v>
      </c>
      <c r="L908">
        <v>1369.1581392364501</v>
      </c>
      <c r="M908">
        <v>63.293928373567503</v>
      </c>
      <c r="N908">
        <v>1.60380700177017</v>
      </c>
      <c r="O908">
        <v>8.3978793433059309</v>
      </c>
      <c r="P908">
        <v>809.79020979020902</v>
      </c>
    </row>
    <row r="909" spans="1:17" x14ac:dyDescent="0.3">
      <c r="A909" t="s">
        <v>1968</v>
      </c>
      <c r="B909" t="s">
        <v>1969</v>
      </c>
      <c r="C909" t="s">
        <v>10622</v>
      </c>
      <c r="D909" t="s">
        <v>127</v>
      </c>
      <c r="E909">
        <v>3477.2775329999999</v>
      </c>
      <c r="F909">
        <v>592.35</v>
      </c>
      <c r="G909">
        <v>-19.294909177663701</v>
      </c>
      <c r="H909">
        <v>-8.8213359776294595</v>
      </c>
      <c r="I909">
        <v>-5.1087985382130503</v>
      </c>
      <c r="J909">
        <v>5.6160316321967203</v>
      </c>
      <c r="K909">
        <v>593.99588953553598</v>
      </c>
      <c r="L909">
        <v>565.51226839741003</v>
      </c>
      <c r="M909">
        <v>55.097459191215002</v>
      </c>
      <c r="N909">
        <v>0.58739464192370106</v>
      </c>
      <c r="O909">
        <v>16.814383388199499</v>
      </c>
      <c r="P909">
        <v>28.7717391304347</v>
      </c>
      <c r="Q909">
        <v>0.16461542515792099</v>
      </c>
    </row>
    <row r="910" spans="1:17" hidden="1" x14ac:dyDescent="0.3">
      <c r="A910" t="s">
        <v>1970</v>
      </c>
      <c r="B910" t="s">
        <v>1971</v>
      </c>
      <c r="C910" t="s">
        <v>10625</v>
      </c>
      <c r="D910" t="s">
        <v>51</v>
      </c>
      <c r="E910">
        <v>3475.1998093399998</v>
      </c>
      <c r="F910">
        <v>1387.15</v>
      </c>
      <c r="G910">
        <v>118.489847998136</v>
      </c>
      <c r="H910">
        <v>33.027258568369</v>
      </c>
      <c r="I910">
        <v>45.672895265343698</v>
      </c>
      <c r="J910">
        <v>12.6523623792047</v>
      </c>
      <c r="K910">
        <v>1170.7104281812301</v>
      </c>
      <c r="L910">
        <v>931.50299577633996</v>
      </c>
      <c r="M910">
        <v>75.704670334766803</v>
      </c>
      <c r="N910">
        <v>0.80503426094252495</v>
      </c>
      <c r="O910">
        <v>3.73787982554156</v>
      </c>
      <c r="P910">
        <v>181.03663683943901</v>
      </c>
      <c r="Q910">
        <v>0.23575338591030201</v>
      </c>
    </row>
    <row r="911" spans="1:17" x14ac:dyDescent="0.3">
      <c r="A911" t="s">
        <v>1972</v>
      </c>
      <c r="B911" t="s">
        <v>1973</v>
      </c>
      <c r="C911" t="s">
        <v>10619</v>
      </c>
      <c r="D911" t="s">
        <v>1449</v>
      </c>
      <c r="E911">
        <v>3449.9628137479999</v>
      </c>
      <c r="F911">
        <v>128.91</v>
      </c>
      <c r="G911">
        <v>-56.561688378737998</v>
      </c>
      <c r="H911">
        <v>-6.93436169879649</v>
      </c>
      <c r="I911">
        <v>-23.878850124087901</v>
      </c>
      <c r="J911">
        <v>-8.2256392120317601E-2</v>
      </c>
      <c r="K911">
        <v>130.50249729754299</v>
      </c>
      <c r="L911">
        <v>138.53784672818199</v>
      </c>
      <c r="M911">
        <v>49.457600334941198</v>
      </c>
      <c r="N911">
        <v>0.42806977790989398</v>
      </c>
      <c r="O911">
        <v>48.010239702117701</v>
      </c>
      <c r="P911">
        <v>23.417903303015699</v>
      </c>
      <c r="Q911">
        <v>-4.4687275215323001E-2</v>
      </c>
    </row>
    <row r="912" spans="1:17" hidden="1" x14ac:dyDescent="0.3">
      <c r="A912" t="s">
        <v>1974</v>
      </c>
      <c r="B912" t="s">
        <v>1975</v>
      </c>
      <c r="C912" t="s">
        <v>10625</v>
      </c>
      <c r="D912" t="s">
        <v>127</v>
      </c>
      <c r="E912">
        <v>3438.6120804000002</v>
      </c>
      <c r="F912">
        <v>789.25</v>
      </c>
      <c r="G912">
        <v>29.933011111454299</v>
      </c>
      <c r="H912">
        <v>-17.916529034919598</v>
      </c>
      <c r="I912">
        <v>-16.838946693937601</v>
      </c>
      <c r="J912">
        <v>-0.50227644436386198</v>
      </c>
      <c r="K912">
        <v>858.10657029913295</v>
      </c>
      <c r="L912">
        <v>766.01794509147203</v>
      </c>
      <c r="M912">
        <v>39.346686853789301</v>
      </c>
      <c r="N912">
        <v>0.70361149431373304</v>
      </c>
      <c r="O912">
        <v>37.218878682293301</v>
      </c>
      <c r="P912">
        <v>86.363636363636303</v>
      </c>
      <c r="Q912">
        <v>6.8408165128808998E-2</v>
      </c>
    </row>
    <row r="913" spans="1:17" hidden="1" x14ac:dyDescent="0.3">
      <c r="A913" t="s">
        <v>1976</v>
      </c>
      <c r="B913" t="s">
        <v>1977</v>
      </c>
      <c r="C913" t="s">
        <v>10625</v>
      </c>
      <c r="D913" t="s">
        <v>281</v>
      </c>
      <c r="E913">
        <v>3415.277615</v>
      </c>
      <c r="F913">
        <v>398.45</v>
      </c>
      <c r="G913">
        <v>104.329345244672</v>
      </c>
      <c r="H913">
        <v>53.817007248355701</v>
      </c>
      <c r="I913">
        <v>93.211931011512505</v>
      </c>
      <c r="J913">
        <v>12.8851918108015</v>
      </c>
      <c r="K913">
        <v>285.92065946919502</v>
      </c>
      <c r="L913">
        <v>226.650413117406</v>
      </c>
      <c r="M913">
        <v>89.251889263113597</v>
      </c>
      <c r="N913">
        <v>1.6075224734086699</v>
      </c>
      <c r="O913">
        <v>3.9026226628184202</v>
      </c>
      <c r="P913">
        <v>167.41610738255</v>
      </c>
      <c r="Q913">
        <v>0.15644922840986</v>
      </c>
    </row>
    <row r="914" spans="1:17" hidden="1" x14ac:dyDescent="0.3">
      <c r="A914" t="s">
        <v>1978</v>
      </c>
      <c r="B914" t="s">
        <v>1979</v>
      </c>
      <c r="C914" t="s">
        <v>10625</v>
      </c>
      <c r="E914">
        <v>3402.0650000000001</v>
      </c>
      <c r="F914">
        <v>647.9</v>
      </c>
      <c r="G914">
        <v>575.80965191721805</v>
      </c>
      <c r="H914">
        <v>-6.0612132092538804</v>
      </c>
      <c r="I914">
        <v>48.144286724689699</v>
      </c>
      <c r="J914">
        <v>-10.306233262441699</v>
      </c>
      <c r="K914">
        <v>622.48520135497597</v>
      </c>
      <c r="L914">
        <v>475.13844402504498</v>
      </c>
      <c r="M914">
        <v>50.2285669548382</v>
      </c>
      <c r="N914">
        <v>1.0602256765372</v>
      </c>
      <c r="O914">
        <v>22.341410711529502</v>
      </c>
      <c r="P914">
        <v>869.91017964071796</v>
      </c>
      <c r="Q914">
        <v>0.172530556265131</v>
      </c>
    </row>
    <row r="915" spans="1:17" hidden="1" x14ac:dyDescent="0.3">
      <c r="A915" t="s">
        <v>1980</v>
      </c>
      <c r="B915" t="s">
        <v>1981</v>
      </c>
      <c r="C915" t="s">
        <v>10625</v>
      </c>
      <c r="D915" t="s">
        <v>224</v>
      </c>
      <c r="E915">
        <v>3394.9037475</v>
      </c>
      <c r="F915">
        <v>256.2</v>
      </c>
      <c r="G915">
        <v>239.383878262694</v>
      </c>
      <c r="H915">
        <v>4.7768808082575598</v>
      </c>
      <c r="I915">
        <v>115.98127257529799</v>
      </c>
      <c r="J915">
        <v>-5.2704841857409503</v>
      </c>
      <c r="K915">
        <v>227.355306115069</v>
      </c>
      <c r="L915">
        <v>145.25322951839999</v>
      </c>
      <c r="M915">
        <v>41.082868945867702</v>
      </c>
      <c r="N915">
        <v>0.57874930392074198</v>
      </c>
      <c r="O915">
        <v>20.218579234972601</v>
      </c>
      <c r="P915">
        <v>364.97277676951001</v>
      </c>
      <c r="Q915">
        <v>0.145060896645236</v>
      </c>
    </row>
    <row r="916" spans="1:17" hidden="1" x14ac:dyDescent="0.3">
      <c r="A916" t="s">
        <v>1982</v>
      </c>
      <c r="B916" t="s">
        <v>1983</v>
      </c>
      <c r="C916" t="s">
        <v>10625</v>
      </c>
      <c r="D916" t="s">
        <v>63</v>
      </c>
      <c r="E916">
        <v>3388.7828671399998</v>
      </c>
      <c r="F916">
        <v>220.25</v>
      </c>
      <c r="G916">
        <v>56.6447910919374</v>
      </c>
      <c r="H916">
        <v>-8.5929328994708598</v>
      </c>
      <c r="I916">
        <v>0.220486267892992</v>
      </c>
      <c r="J916">
        <v>4.3855304142960501</v>
      </c>
      <c r="K916">
        <v>225.15514220904799</v>
      </c>
      <c r="L916">
        <v>194.98850008990399</v>
      </c>
      <c r="M916">
        <v>54.339954704505601</v>
      </c>
      <c r="N916">
        <v>0.48289056303144101</v>
      </c>
      <c r="O916">
        <v>22.542565266742301</v>
      </c>
      <c r="P916">
        <v>89.788884101680296</v>
      </c>
      <c r="Q916">
        <v>0.112088837849983</v>
      </c>
    </row>
    <row r="917" spans="1:17" hidden="1" x14ac:dyDescent="0.3">
      <c r="A917" t="s">
        <v>1984</v>
      </c>
      <c r="B917" t="s">
        <v>1985</v>
      </c>
      <c r="C917" t="s">
        <v>10625</v>
      </c>
      <c r="D917" t="s">
        <v>46</v>
      </c>
      <c r="E917">
        <v>3380.6324573319998</v>
      </c>
      <c r="F917">
        <v>25.49</v>
      </c>
      <c r="G917">
        <v>50.357326756008803</v>
      </c>
      <c r="H917">
        <v>17.125009948535599</v>
      </c>
      <c r="I917">
        <v>3.1965024323221201</v>
      </c>
      <c r="J917">
        <v>15.778978821310099</v>
      </c>
      <c r="K917">
        <v>19.530924625698798</v>
      </c>
      <c r="L917">
        <v>18.591393109780199</v>
      </c>
      <c r="M917">
        <v>65.362564580751794</v>
      </c>
      <c r="N917">
        <v>2.75420808160069</v>
      </c>
      <c r="O917">
        <v>4.7727603252016602</v>
      </c>
      <c r="P917">
        <v>114.484529030161</v>
      </c>
      <c r="Q917">
        <v>0.12655341526855099</v>
      </c>
    </row>
    <row r="918" spans="1:17" x14ac:dyDescent="0.3">
      <c r="A918" t="s">
        <v>1986</v>
      </c>
      <c r="B918" t="s">
        <v>1987</v>
      </c>
      <c r="C918" t="s">
        <v>10622</v>
      </c>
      <c r="D918" t="s">
        <v>133</v>
      </c>
      <c r="E918">
        <v>3380.3849080199998</v>
      </c>
      <c r="F918">
        <v>515.15</v>
      </c>
      <c r="G918">
        <v>-21.99303746723</v>
      </c>
      <c r="H918">
        <v>-2.1596063622005901</v>
      </c>
      <c r="I918">
        <v>-11.3231690531903</v>
      </c>
      <c r="J918">
        <v>8.2129289790871205</v>
      </c>
      <c r="K918">
        <v>508.84852558335001</v>
      </c>
      <c r="L918">
        <v>511.153280107314</v>
      </c>
      <c r="M918">
        <v>61.002799218197303</v>
      </c>
      <c r="N918">
        <v>1.4950785925086101</v>
      </c>
      <c r="O918">
        <v>20.353295156750399</v>
      </c>
      <c r="P918">
        <v>21.211764705882299</v>
      </c>
    </row>
    <row r="919" spans="1:17" x14ac:dyDescent="0.3">
      <c r="A919" t="s">
        <v>1988</v>
      </c>
      <c r="B919" t="s">
        <v>1989</v>
      </c>
      <c r="C919" t="s">
        <v>10622</v>
      </c>
      <c r="D919" t="s">
        <v>508</v>
      </c>
      <c r="E919">
        <v>3353.6487814000002</v>
      </c>
      <c r="F919">
        <v>3895.9</v>
      </c>
      <c r="G919">
        <v>-3.3183384511821798</v>
      </c>
      <c r="H919">
        <v>-10.2869387249367</v>
      </c>
      <c r="I919">
        <v>6.9078037055302399</v>
      </c>
      <c r="J919">
        <v>2.3959967547635599</v>
      </c>
      <c r="K919">
        <v>3941.0301140135698</v>
      </c>
      <c r="L919">
        <v>3610.3237560625198</v>
      </c>
      <c r="M919">
        <v>44.095908361139401</v>
      </c>
      <c r="N919">
        <v>0.70599787642422496</v>
      </c>
      <c r="O919">
        <v>12.733899740752999</v>
      </c>
      <c r="P919">
        <v>30.019356561206699</v>
      </c>
      <c r="Q919">
        <v>2.7650869104735E-2</v>
      </c>
    </row>
    <row r="920" spans="1:17" x14ac:dyDescent="0.3">
      <c r="A920" t="s">
        <v>1990</v>
      </c>
      <c r="B920" t="s">
        <v>1991</v>
      </c>
      <c r="C920" t="s">
        <v>10615</v>
      </c>
      <c r="D920" t="s">
        <v>51</v>
      </c>
      <c r="E920">
        <v>3325.9339564000002</v>
      </c>
      <c r="F920">
        <v>363.75</v>
      </c>
      <c r="G920">
        <v>-17.604317966861501</v>
      </c>
      <c r="H920">
        <v>8.7286183284598096</v>
      </c>
      <c r="I920">
        <v>-14.700299818867199</v>
      </c>
      <c r="J920">
        <v>7.6566997032656703</v>
      </c>
      <c r="K920">
        <v>331.607141164886</v>
      </c>
      <c r="L920">
        <v>337.95611957513398</v>
      </c>
      <c r="M920">
        <v>82.066161838834901</v>
      </c>
      <c r="N920">
        <v>1.3358983645990199</v>
      </c>
      <c r="O920">
        <v>14.089347079037699</v>
      </c>
      <c r="P920">
        <v>26.919050942079501</v>
      </c>
      <c r="Q920">
        <v>-7.6422194836188007E-2</v>
      </c>
    </row>
    <row r="921" spans="1:17" x14ac:dyDescent="0.3">
      <c r="A921" t="s">
        <v>1992</v>
      </c>
      <c r="B921" t="s">
        <v>1993</v>
      </c>
      <c r="C921" t="s">
        <v>10610</v>
      </c>
      <c r="D921" t="s">
        <v>21</v>
      </c>
      <c r="E921">
        <v>3325.24692985</v>
      </c>
      <c r="F921">
        <v>557.1</v>
      </c>
      <c r="G921">
        <v>-26.868740426595</v>
      </c>
      <c r="H921">
        <v>-14.443129088752601</v>
      </c>
      <c r="I921">
        <v>-19.9954931882415</v>
      </c>
      <c r="J921">
        <v>-1.4234995404674899</v>
      </c>
      <c r="K921">
        <v>595.30655537500695</v>
      </c>
      <c r="L921">
        <v>592.99863407994997</v>
      </c>
      <c r="M921">
        <v>40.695388708559101</v>
      </c>
      <c r="N921">
        <v>0.38355768425798298</v>
      </c>
      <c r="O921">
        <v>42.075031412672701</v>
      </c>
      <c r="P921">
        <v>23.799999999999901</v>
      </c>
      <c r="Q921">
        <v>5.5805808175388001E-2</v>
      </c>
    </row>
    <row r="922" spans="1:17" x14ac:dyDescent="0.3">
      <c r="A922" t="s">
        <v>1994</v>
      </c>
      <c r="B922" t="s">
        <v>1995</v>
      </c>
      <c r="C922" t="s">
        <v>10621</v>
      </c>
      <c r="D922" t="s">
        <v>46</v>
      </c>
      <c r="E922">
        <v>3307.2444283999998</v>
      </c>
      <c r="F922">
        <v>1981</v>
      </c>
      <c r="G922">
        <v>-3.7128863998433199</v>
      </c>
      <c r="H922">
        <v>0.123964801849999</v>
      </c>
      <c r="I922">
        <v>13.599918233960601</v>
      </c>
      <c r="J922">
        <v>2.8063739955215299</v>
      </c>
      <c r="K922">
        <v>1870.25927899764</v>
      </c>
      <c r="L922">
        <v>1717.4317692356201</v>
      </c>
      <c r="M922">
        <v>61.783157256635299</v>
      </c>
      <c r="N922">
        <v>0.238590527268601</v>
      </c>
      <c r="O922">
        <v>5.5022715800100803</v>
      </c>
      <c r="P922">
        <v>40.099009900989998</v>
      </c>
      <c r="Q922">
        <v>5.2919361400035003E-2</v>
      </c>
    </row>
    <row r="923" spans="1:17" hidden="1" x14ac:dyDescent="0.3">
      <c r="A923" t="s">
        <v>1996</v>
      </c>
      <c r="B923" t="s">
        <v>1997</v>
      </c>
      <c r="C923" t="s">
        <v>10625</v>
      </c>
      <c r="D923" t="s">
        <v>1388</v>
      </c>
      <c r="E923">
        <v>3287.0921773499999</v>
      </c>
      <c r="F923">
        <v>436.85</v>
      </c>
      <c r="G923">
        <v>42.249597843783299</v>
      </c>
      <c r="H923">
        <v>14.2446336890347</v>
      </c>
      <c r="I923">
        <v>13.1514417437521</v>
      </c>
      <c r="J923">
        <v>0.54483482834600405</v>
      </c>
      <c r="K923">
        <v>391.73167554739302</v>
      </c>
      <c r="L923">
        <v>337.10806616113598</v>
      </c>
      <c r="M923">
        <v>62.113822876633101</v>
      </c>
      <c r="N923">
        <v>0.77293022298032199</v>
      </c>
      <c r="O923">
        <v>3.43367288542977</v>
      </c>
      <c r="P923">
        <v>76.113686756702194</v>
      </c>
      <c r="Q923">
        <v>3.9667482549179997E-2</v>
      </c>
    </row>
    <row r="924" spans="1:17" hidden="1" x14ac:dyDescent="0.3">
      <c r="A924" t="s">
        <v>1998</v>
      </c>
      <c r="B924" t="s">
        <v>1999</v>
      </c>
      <c r="C924" t="s">
        <v>10625</v>
      </c>
      <c r="D924" t="s">
        <v>46</v>
      </c>
      <c r="E924">
        <v>3285.6158399999999</v>
      </c>
      <c r="F924">
        <v>259.14999999999998</v>
      </c>
      <c r="G924">
        <v>50.200644668524802</v>
      </c>
      <c r="H924">
        <v>27.873366556091799</v>
      </c>
      <c r="I924">
        <v>29.397176714732002</v>
      </c>
      <c r="J924">
        <v>7.619219889729</v>
      </c>
      <c r="K924">
        <v>228.484367576273</v>
      </c>
      <c r="L924">
        <v>201.72441755471101</v>
      </c>
      <c r="M924">
        <v>58.894769795464597</v>
      </c>
      <c r="N924">
        <v>1.22389613417462</v>
      </c>
      <c r="O924">
        <v>14.6054408643642</v>
      </c>
      <c r="P924">
        <v>83.794326241134698</v>
      </c>
    </row>
    <row r="925" spans="1:17" hidden="1" x14ac:dyDescent="0.3">
      <c r="A925" t="s">
        <v>2000</v>
      </c>
      <c r="B925" t="s">
        <v>2001</v>
      </c>
      <c r="C925" t="s">
        <v>10625</v>
      </c>
      <c r="D925" t="s">
        <v>21</v>
      </c>
      <c r="E925">
        <v>3284.5411872</v>
      </c>
      <c r="F925">
        <v>615.1</v>
      </c>
      <c r="G925">
        <v>192.36638514276399</v>
      </c>
      <c r="H925">
        <v>-0.44693488379064999</v>
      </c>
      <c r="I925">
        <v>1.6827018053584499</v>
      </c>
      <c r="J925">
        <v>4.7093028696816299</v>
      </c>
      <c r="K925">
        <v>555.22843264173105</v>
      </c>
      <c r="L925">
        <v>463.14601172110201</v>
      </c>
      <c r="M925">
        <v>63.720293665775799</v>
      </c>
      <c r="N925">
        <v>0.66948663948157106</v>
      </c>
      <c r="O925">
        <v>7.6247764591123204</v>
      </c>
      <c r="P925">
        <v>230.16639828234</v>
      </c>
      <c r="Q925">
        <v>0.102765992130012</v>
      </c>
    </row>
    <row r="926" spans="1:17" hidden="1" x14ac:dyDescent="0.3">
      <c r="A926" t="s">
        <v>2002</v>
      </c>
      <c r="B926" t="s">
        <v>2003</v>
      </c>
      <c r="C926" t="s">
        <v>10625</v>
      </c>
      <c r="D926" t="s">
        <v>46</v>
      </c>
      <c r="E926">
        <v>3282.6368683999999</v>
      </c>
      <c r="F926">
        <v>383.75</v>
      </c>
      <c r="G926">
        <v>60.817485932094897</v>
      </c>
      <c r="H926">
        <v>33.762397377218797</v>
      </c>
      <c r="I926">
        <v>33.938903554797299</v>
      </c>
      <c r="J926">
        <v>8.9218315805167396</v>
      </c>
      <c r="K926">
        <v>323.283642910678</v>
      </c>
      <c r="L926">
        <v>283.12021036636099</v>
      </c>
      <c r="M926">
        <v>85.787739899772205</v>
      </c>
      <c r="N926">
        <v>2.65770888109813</v>
      </c>
      <c r="O926">
        <v>2.8534201954397198</v>
      </c>
      <c r="P926">
        <v>104.88521089161701</v>
      </c>
      <c r="Q926">
        <v>8.9647266519640001E-2</v>
      </c>
    </row>
    <row r="927" spans="1:17" hidden="1" x14ac:dyDescent="0.3">
      <c r="A927" t="s">
        <v>2004</v>
      </c>
      <c r="B927" t="s">
        <v>2005</v>
      </c>
      <c r="C927" t="s">
        <v>10625</v>
      </c>
      <c r="D927" t="s">
        <v>139</v>
      </c>
      <c r="E927">
        <v>3282.4279843449999</v>
      </c>
      <c r="F927">
        <v>706.25</v>
      </c>
      <c r="G927">
        <v>69.998195928537299</v>
      </c>
      <c r="H927">
        <v>0.61186447335115401</v>
      </c>
      <c r="I927">
        <v>9.3055326598602797</v>
      </c>
      <c r="J927">
        <v>2.4079662201682299</v>
      </c>
      <c r="K927">
        <v>709.98500881560096</v>
      </c>
      <c r="L927">
        <v>606.43537456748095</v>
      </c>
      <c r="M927">
        <v>52.465406510974702</v>
      </c>
      <c r="N927">
        <v>0.26490766270773197</v>
      </c>
      <c r="O927">
        <v>16.955752212389299</v>
      </c>
      <c r="P927">
        <v>128.55987055016101</v>
      </c>
      <c r="Q927">
        <v>0.18274699726334401</v>
      </c>
    </row>
    <row r="928" spans="1:17" hidden="1" x14ac:dyDescent="0.3">
      <c r="A928" t="s">
        <v>2006</v>
      </c>
      <c r="B928" t="s">
        <v>2007</v>
      </c>
      <c r="C928" t="s">
        <v>10625</v>
      </c>
      <c r="D928" t="s">
        <v>127</v>
      </c>
      <c r="E928">
        <v>3280.8635509999999</v>
      </c>
      <c r="F928">
        <v>18.489999999999998</v>
      </c>
      <c r="G928">
        <v>44.6557641195025</v>
      </c>
      <c r="H928">
        <v>5.9996219307240102</v>
      </c>
      <c r="I928">
        <v>-38.813204742255699</v>
      </c>
      <c r="J928">
        <v>12.759782496379801</v>
      </c>
      <c r="K928">
        <v>18.521690670195898</v>
      </c>
      <c r="L928">
        <v>17.896099757397799</v>
      </c>
      <c r="M928">
        <v>66.626192731011599</v>
      </c>
      <c r="N928">
        <v>1.44398718378413</v>
      </c>
      <c r="O928">
        <v>83.612763656030296</v>
      </c>
      <c r="P928">
        <v>111.798396334478</v>
      </c>
      <c r="Q928">
        <v>9.7955719283085996E-2</v>
      </c>
    </row>
    <row r="929" spans="1:17" hidden="1" x14ac:dyDescent="0.3">
      <c r="A929" t="s">
        <v>2008</v>
      </c>
      <c r="B929" t="s">
        <v>2009</v>
      </c>
      <c r="C929" t="s">
        <v>10625</v>
      </c>
      <c r="D929" t="s">
        <v>24</v>
      </c>
      <c r="E929">
        <v>3262.8327814200002</v>
      </c>
      <c r="F929">
        <v>412.8</v>
      </c>
      <c r="G929">
        <v>-16.771615414914699</v>
      </c>
      <c r="H929">
        <v>31.038152139429201</v>
      </c>
      <c r="I929">
        <v>17.1673646011157</v>
      </c>
      <c r="J929">
        <v>10.084952147892601</v>
      </c>
      <c r="K929">
        <v>327.422281984699</v>
      </c>
      <c r="L929">
        <v>302.634797389472</v>
      </c>
      <c r="M929">
        <v>79.219097338172602</v>
      </c>
      <c r="N929">
        <v>1.1077591870499801</v>
      </c>
      <c r="O929">
        <v>1.4534883720930201</v>
      </c>
      <c r="P929">
        <v>65.517241379310306</v>
      </c>
      <c r="Q929">
        <v>-3.8948345585084997E-2</v>
      </c>
    </row>
    <row r="930" spans="1:17" x14ac:dyDescent="0.3">
      <c r="A930" t="s">
        <v>2010</v>
      </c>
      <c r="B930" t="s">
        <v>2011</v>
      </c>
      <c r="C930" t="s">
        <v>10611</v>
      </c>
      <c r="D930" t="s">
        <v>527</v>
      </c>
      <c r="E930">
        <v>3260.1115500239998</v>
      </c>
      <c r="F930">
        <v>56.62</v>
      </c>
      <c r="G930">
        <v>10.6013459271533</v>
      </c>
      <c r="H930">
        <v>2.46857719999764</v>
      </c>
      <c r="I930">
        <v>22.259773561491699</v>
      </c>
      <c r="J930">
        <v>10.1709252625429</v>
      </c>
      <c r="K930">
        <v>52.818344017887298</v>
      </c>
      <c r="L930">
        <v>47.048622238959098</v>
      </c>
      <c r="M930">
        <v>68.110643480122206</v>
      </c>
      <c r="N930">
        <v>0.59057064809953697</v>
      </c>
      <c r="O930">
        <v>9.9611444719180398</v>
      </c>
      <c r="P930">
        <v>70.285714285714207</v>
      </c>
      <c r="Q930">
        <v>-4.9958938752383997E-2</v>
      </c>
    </row>
    <row r="931" spans="1:17" hidden="1" x14ac:dyDescent="0.3">
      <c r="A931" t="s">
        <v>2012</v>
      </c>
      <c r="B931" t="s">
        <v>2013</v>
      </c>
      <c r="C931" t="s">
        <v>10625</v>
      </c>
      <c r="D931" t="s">
        <v>133</v>
      </c>
      <c r="E931">
        <v>3248.7893359999998</v>
      </c>
      <c r="F931">
        <v>105.26</v>
      </c>
      <c r="G931">
        <v>57.978906638047398</v>
      </c>
      <c r="H931">
        <v>-8.9906961650482202</v>
      </c>
      <c r="I931">
        <v>-33.141157098587399</v>
      </c>
      <c r="J931">
        <v>-4.1683035800472501</v>
      </c>
      <c r="K931">
        <v>110.251195396477</v>
      </c>
      <c r="L931">
        <v>103.481585969843</v>
      </c>
      <c r="M931">
        <v>34.283116394683503</v>
      </c>
      <c r="N931">
        <v>1.4476944684958</v>
      </c>
      <c r="O931">
        <v>53.619608588257599</v>
      </c>
      <c r="P931">
        <v>100.11406844106401</v>
      </c>
      <c r="Q931">
        <v>0.187423498847268</v>
      </c>
    </row>
    <row r="932" spans="1:17" hidden="1" x14ac:dyDescent="0.3">
      <c r="A932" t="s">
        <v>2014</v>
      </c>
      <c r="B932" t="s">
        <v>2015</v>
      </c>
      <c r="C932" t="s">
        <v>10625</v>
      </c>
      <c r="D932" t="s">
        <v>51</v>
      </c>
      <c r="E932">
        <v>3236.432033997</v>
      </c>
      <c r="F932">
        <v>150.96</v>
      </c>
      <c r="G932">
        <v>102.10685715869199</v>
      </c>
      <c r="H932">
        <v>9.5550558577010793</v>
      </c>
      <c r="I932">
        <v>31.134829918727998</v>
      </c>
      <c r="J932">
        <v>11.265695233240701</v>
      </c>
      <c r="K932">
        <v>129.101193518814</v>
      </c>
      <c r="L932">
        <v>106.981675698568</v>
      </c>
      <c r="M932">
        <v>66.367215010374196</v>
      </c>
      <c r="N932">
        <v>1.5392885334564801</v>
      </c>
      <c r="O932">
        <v>2.6762056173820801</v>
      </c>
      <c r="P932">
        <v>148.493827160493</v>
      </c>
      <c r="Q932">
        <v>6.1226465718940998E-2</v>
      </c>
    </row>
    <row r="933" spans="1:17" x14ac:dyDescent="0.3">
      <c r="A933" t="s">
        <v>2016</v>
      </c>
      <c r="B933" t="s">
        <v>2017</v>
      </c>
      <c r="C933" t="s">
        <v>10618</v>
      </c>
      <c r="D933" t="s">
        <v>127</v>
      </c>
      <c r="E933">
        <v>3236.1854557500001</v>
      </c>
      <c r="F933">
        <v>1105.6500000000001</v>
      </c>
      <c r="G933">
        <v>-22.4550121848713</v>
      </c>
      <c r="H933">
        <v>-6.2261036385486301</v>
      </c>
      <c r="I933">
        <v>-12.188800965148699</v>
      </c>
      <c r="J933">
        <v>2.0681797896872198</v>
      </c>
      <c r="K933">
        <v>1124.09530685808</v>
      </c>
      <c r="L933">
        <v>1125.2224759820899</v>
      </c>
      <c r="M933">
        <v>65.325319507271601</v>
      </c>
      <c r="N933">
        <v>1.0112506093346001</v>
      </c>
      <c r="O933">
        <v>22.914122914122899</v>
      </c>
      <c r="P933">
        <v>15.7748691099476</v>
      </c>
      <c r="Q933">
        <v>1.7543175601260001E-3</v>
      </c>
    </row>
    <row r="934" spans="1:17" hidden="1" x14ac:dyDescent="0.3">
      <c r="A934" t="s">
        <v>2018</v>
      </c>
      <c r="B934" t="s">
        <v>2019</v>
      </c>
      <c r="C934" t="s">
        <v>10625</v>
      </c>
      <c r="D934" t="s">
        <v>2020</v>
      </c>
      <c r="E934">
        <v>3220.8681596000001</v>
      </c>
      <c r="F934">
        <v>274.55</v>
      </c>
      <c r="G934">
        <v>16.835167660975099</v>
      </c>
      <c r="H934">
        <v>-0.46587615430503498</v>
      </c>
      <c r="I934">
        <v>5.4017689838043097</v>
      </c>
      <c r="J934">
        <v>1.8951900375055699</v>
      </c>
      <c r="K934">
        <v>279.189355669115</v>
      </c>
      <c r="M934">
        <v>52.182800058960801</v>
      </c>
      <c r="N934">
        <v>0.46168315915084801</v>
      </c>
      <c r="O934">
        <v>20.1966854853396</v>
      </c>
      <c r="P934">
        <v>153.62586605080801</v>
      </c>
    </row>
    <row r="935" spans="1:17" hidden="1" x14ac:dyDescent="0.3">
      <c r="A935" t="s">
        <v>2021</v>
      </c>
      <c r="B935" t="s">
        <v>2022</v>
      </c>
      <c r="C935" t="s">
        <v>10625</v>
      </c>
      <c r="D935" t="s">
        <v>153</v>
      </c>
      <c r="E935">
        <v>3212.0650452499999</v>
      </c>
      <c r="F935">
        <v>324.95</v>
      </c>
      <c r="G935">
        <v>18.676081869486602</v>
      </c>
      <c r="H935">
        <v>-6.6740394604495501</v>
      </c>
      <c r="I935">
        <v>-33.384763037065298</v>
      </c>
      <c r="J935">
        <v>-3.9248602477160901</v>
      </c>
      <c r="K935">
        <v>360.52623484434901</v>
      </c>
      <c r="L935">
        <v>346.25336789147099</v>
      </c>
      <c r="M935">
        <v>42.579004426442403</v>
      </c>
      <c r="N935">
        <v>1.16169491292704</v>
      </c>
      <c r="O935">
        <v>48.699799969226</v>
      </c>
      <c r="P935">
        <v>49.402298850574702</v>
      </c>
      <c r="Q935">
        <v>9.0528348587555998E-2</v>
      </c>
    </row>
    <row r="936" spans="1:17" x14ac:dyDescent="0.3">
      <c r="A936" t="s">
        <v>2023</v>
      </c>
      <c r="B936" t="s">
        <v>2024</v>
      </c>
      <c r="C936" t="s">
        <v>10613</v>
      </c>
      <c r="D936" t="s">
        <v>359</v>
      </c>
      <c r="E936">
        <v>3209.4473241999999</v>
      </c>
      <c r="F936">
        <v>2248.4499999999998</v>
      </c>
      <c r="G936">
        <v>-6.80966289077314</v>
      </c>
      <c r="H936">
        <v>24.676933612672599</v>
      </c>
      <c r="I936">
        <v>11.633221577475201</v>
      </c>
      <c r="J936">
        <v>-0.45963335272775802</v>
      </c>
      <c r="K936">
        <v>2040.4931881831401</v>
      </c>
      <c r="L936">
        <v>1911.2222952074601</v>
      </c>
      <c r="M936">
        <v>59.1717286697126</v>
      </c>
      <c r="N936">
        <v>1.2123510613125601</v>
      </c>
      <c r="O936">
        <v>12.077208743801201</v>
      </c>
      <c r="P936">
        <v>46.861528412802002</v>
      </c>
      <c r="Q936">
        <v>-5.6969253868135998E-2</v>
      </c>
    </row>
    <row r="937" spans="1:17" hidden="1" x14ac:dyDescent="0.3">
      <c r="A937" t="s">
        <v>2025</v>
      </c>
      <c r="B937" t="s">
        <v>2026</v>
      </c>
      <c r="C937" t="s">
        <v>10625</v>
      </c>
      <c r="D937" t="s">
        <v>444</v>
      </c>
      <c r="E937">
        <v>3208.74242</v>
      </c>
      <c r="F937">
        <v>178.43</v>
      </c>
      <c r="G937">
        <v>108.822907886289</v>
      </c>
      <c r="H937">
        <v>23.346105523831199</v>
      </c>
      <c r="I937">
        <v>-1.3716091650870901</v>
      </c>
      <c r="J937">
        <v>4.0472144445856699</v>
      </c>
      <c r="K937">
        <v>151.51493182545201</v>
      </c>
      <c r="L937">
        <v>130.616552602045</v>
      </c>
      <c r="M937">
        <v>72.807091627509607</v>
      </c>
      <c r="N937">
        <v>2.28807239632639</v>
      </c>
      <c r="O937">
        <v>8.0479739954043499</v>
      </c>
      <c r="P937">
        <v>137.90666666666601</v>
      </c>
      <c r="Q937">
        <v>0.11322316097062</v>
      </c>
    </row>
    <row r="938" spans="1:17" hidden="1" x14ac:dyDescent="0.3">
      <c r="A938" t="s">
        <v>2027</v>
      </c>
      <c r="B938" t="s">
        <v>2028</v>
      </c>
      <c r="C938" t="s">
        <v>10625</v>
      </c>
      <c r="D938" t="s">
        <v>224</v>
      </c>
      <c r="E938">
        <v>3199.35095</v>
      </c>
      <c r="F938">
        <v>1960.35</v>
      </c>
      <c r="G938">
        <v>72.370881946689295</v>
      </c>
      <c r="H938">
        <v>3.1446293932931502</v>
      </c>
      <c r="I938">
        <v>-1.6169446030866499</v>
      </c>
      <c r="J938">
        <v>4.4184771622687098</v>
      </c>
      <c r="K938">
        <v>1925.4151268466801</v>
      </c>
      <c r="L938">
        <v>1554.32717908256</v>
      </c>
      <c r="M938">
        <v>70.1582164567143</v>
      </c>
      <c r="N938">
        <v>0.411695906432748</v>
      </c>
      <c r="O938">
        <v>28.548473486877299</v>
      </c>
      <c r="P938">
        <v>117.81666666666599</v>
      </c>
    </row>
    <row r="939" spans="1:17" hidden="1" x14ac:dyDescent="0.3">
      <c r="A939" t="s">
        <v>2029</v>
      </c>
      <c r="B939" t="s">
        <v>2030</v>
      </c>
      <c r="C939" t="s">
        <v>10625</v>
      </c>
      <c r="D939" t="s">
        <v>263</v>
      </c>
      <c r="E939">
        <v>3183.47675024</v>
      </c>
      <c r="F939">
        <v>252.75</v>
      </c>
      <c r="G939">
        <v>709.11715739777298</v>
      </c>
      <c r="H939">
        <v>26.713120075337802</v>
      </c>
      <c r="I939">
        <v>136.58986997151499</v>
      </c>
      <c r="J939">
        <v>-7.3639844078355301</v>
      </c>
      <c r="K939">
        <v>211.98826394584199</v>
      </c>
      <c r="L939">
        <v>137.56471906693699</v>
      </c>
      <c r="M939">
        <v>50.789821614056002</v>
      </c>
      <c r="N939">
        <v>0.98628350605343396</v>
      </c>
      <c r="O939">
        <v>18.536102868446999</v>
      </c>
      <c r="P939">
        <v>771.55172413793002</v>
      </c>
      <c r="Q939">
        <v>0.27940643854811198</v>
      </c>
    </row>
    <row r="940" spans="1:17" hidden="1" x14ac:dyDescent="0.3">
      <c r="A940" t="s">
        <v>2031</v>
      </c>
      <c r="B940" t="s">
        <v>2032</v>
      </c>
      <c r="C940" t="s">
        <v>10625</v>
      </c>
      <c r="D940" t="s">
        <v>1388</v>
      </c>
      <c r="E940">
        <v>3181.04884128</v>
      </c>
      <c r="F940">
        <v>216.2</v>
      </c>
      <c r="K940">
        <v>198.53034696656701</v>
      </c>
      <c r="L940">
        <v>172.215069946667</v>
      </c>
      <c r="M940">
        <v>81.1750791682543</v>
      </c>
      <c r="N940">
        <v>1</v>
      </c>
      <c r="Q940">
        <v>0.14788253940821999</v>
      </c>
    </row>
    <row r="941" spans="1:17" hidden="1" x14ac:dyDescent="0.3">
      <c r="A941" t="s">
        <v>2033</v>
      </c>
      <c r="B941" t="s">
        <v>2034</v>
      </c>
      <c r="C941" t="s">
        <v>10613</v>
      </c>
      <c r="D941" t="s">
        <v>530</v>
      </c>
      <c r="E941">
        <v>3177.1436698099901</v>
      </c>
      <c r="F941">
        <v>309.2</v>
      </c>
      <c r="G941">
        <v>-59.090869154283197</v>
      </c>
      <c r="H941">
        <v>-3.62755362875009</v>
      </c>
      <c r="I941">
        <v>-1.9119186621200801</v>
      </c>
      <c r="J941">
        <v>2.0872109645641501</v>
      </c>
      <c r="K941">
        <v>303.90527494095801</v>
      </c>
      <c r="M941">
        <v>52.473363028670903</v>
      </c>
      <c r="N941">
        <v>0.66365174293547302</v>
      </c>
      <c r="O941">
        <v>66.364812419146105</v>
      </c>
      <c r="P941">
        <v>25.6399837464445</v>
      </c>
    </row>
    <row r="942" spans="1:17" hidden="1" x14ac:dyDescent="0.3">
      <c r="A942" t="s">
        <v>2035</v>
      </c>
      <c r="B942" t="s">
        <v>2036</v>
      </c>
      <c r="C942" t="s">
        <v>10625</v>
      </c>
      <c r="D942" t="s">
        <v>359</v>
      </c>
      <c r="E942">
        <v>3166.7002053900001</v>
      </c>
      <c r="F942">
        <v>1034.0999999999999</v>
      </c>
      <c r="G942">
        <v>39.031387536851597</v>
      </c>
      <c r="H942">
        <v>34.546012739604201</v>
      </c>
      <c r="I942">
        <v>32.574526820471696</v>
      </c>
      <c r="J942">
        <v>25.009217114637799</v>
      </c>
      <c r="K942">
        <v>779.82979231371303</v>
      </c>
      <c r="L942">
        <v>700.04821639268403</v>
      </c>
      <c r="M942">
        <v>77.986741518767104</v>
      </c>
      <c r="N942">
        <v>2.7245729637154299</v>
      </c>
      <c r="O942">
        <v>1.82767624020887</v>
      </c>
      <c r="P942">
        <v>102.091068985733</v>
      </c>
      <c r="Q942">
        <v>2.2145627480375001E-2</v>
      </c>
    </row>
    <row r="943" spans="1:17" hidden="1" x14ac:dyDescent="0.3">
      <c r="A943" t="s">
        <v>2037</v>
      </c>
      <c r="B943" t="s">
        <v>2038</v>
      </c>
      <c r="C943" t="s">
        <v>10625</v>
      </c>
      <c r="D943" t="s">
        <v>571</v>
      </c>
      <c r="E943">
        <v>3159.870045228</v>
      </c>
      <c r="F943">
        <v>235.66</v>
      </c>
      <c r="G943">
        <v>19.6687093927662</v>
      </c>
      <c r="H943">
        <v>20.019840109043301</v>
      </c>
      <c r="I943">
        <v>1.4100040678955399</v>
      </c>
      <c r="J943">
        <v>6.44387749779772</v>
      </c>
      <c r="K943">
        <v>200.64187605300299</v>
      </c>
      <c r="L943">
        <v>185.74415421486</v>
      </c>
      <c r="M943">
        <v>73.772256534768104</v>
      </c>
      <c r="N943">
        <v>2.57963644952269</v>
      </c>
      <c r="O943">
        <v>2.2235423915810899</v>
      </c>
      <c r="P943">
        <v>83.250388802488303</v>
      </c>
      <c r="Q943">
        <v>2.9536215299186999E-2</v>
      </c>
    </row>
    <row r="944" spans="1:17" hidden="1" x14ac:dyDescent="0.3">
      <c r="A944" t="s">
        <v>2039</v>
      </c>
      <c r="B944" t="s">
        <v>2040</v>
      </c>
      <c r="C944" t="s">
        <v>10625</v>
      </c>
      <c r="D944" t="s">
        <v>198</v>
      </c>
      <c r="E944">
        <v>3136.0698201599998</v>
      </c>
      <c r="F944">
        <v>991.5</v>
      </c>
      <c r="G944">
        <v>25.250035026798599</v>
      </c>
      <c r="H944">
        <v>22.236011571535801</v>
      </c>
      <c r="I944">
        <v>45.0688170592842</v>
      </c>
      <c r="J944">
        <v>0.39864828816847903</v>
      </c>
      <c r="K944">
        <v>879.45060696536905</v>
      </c>
      <c r="L944">
        <v>724.72091151256598</v>
      </c>
      <c r="M944">
        <v>58.647989506371601</v>
      </c>
      <c r="N944">
        <v>1.28235945437434</v>
      </c>
      <c r="O944">
        <v>14.745335350478999</v>
      </c>
      <c r="P944">
        <v>79.603296802825795</v>
      </c>
      <c r="Q944">
        <v>9.0060940159502001E-2</v>
      </c>
    </row>
    <row r="945" spans="1:17" hidden="1" x14ac:dyDescent="0.3">
      <c r="A945" t="s">
        <v>2041</v>
      </c>
      <c r="B945" t="s">
        <v>2042</v>
      </c>
      <c r="C945" t="s">
        <v>10625</v>
      </c>
      <c r="D945" t="s">
        <v>46</v>
      </c>
      <c r="E945">
        <v>3125.7412641450001</v>
      </c>
      <c r="F945">
        <v>451.85</v>
      </c>
      <c r="G945">
        <v>150.396706122513</v>
      </c>
      <c r="H945">
        <v>-4.4805302465424104</v>
      </c>
      <c r="I945">
        <v>41.184138260411601</v>
      </c>
      <c r="J945">
        <v>4.8344974679630504</v>
      </c>
      <c r="K945">
        <v>445.956549753876</v>
      </c>
      <c r="L945">
        <v>340.77863551717599</v>
      </c>
      <c r="M945">
        <v>52.507628407665898</v>
      </c>
      <c r="N945">
        <v>0.130170359164964</v>
      </c>
      <c r="O945">
        <v>42.967799048356703</v>
      </c>
      <c r="P945">
        <v>186.434231378763</v>
      </c>
      <c r="Q945">
        <v>3.7654654730568997E-2</v>
      </c>
    </row>
    <row r="946" spans="1:17" hidden="1" x14ac:dyDescent="0.3">
      <c r="A946" t="s">
        <v>2043</v>
      </c>
      <c r="B946" t="s">
        <v>2044</v>
      </c>
      <c r="C946" t="s">
        <v>10625</v>
      </c>
      <c r="D946" t="s">
        <v>571</v>
      </c>
      <c r="E946">
        <v>3112.6962520099901</v>
      </c>
      <c r="F946">
        <v>4863</v>
      </c>
      <c r="G946">
        <v>7.1619555784099802</v>
      </c>
      <c r="H946">
        <v>14.505696234150999</v>
      </c>
      <c r="I946">
        <v>14.6630581054508</v>
      </c>
      <c r="J946">
        <v>-4.5185403294639404</v>
      </c>
      <c r="K946">
        <v>4517.1539931521802</v>
      </c>
      <c r="L946">
        <v>3822.0853527863301</v>
      </c>
      <c r="M946">
        <v>48.344790566788902</v>
      </c>
      <c r="N946">
        <v>0.45838326738270202</v>
      </c>
      <c r="O946">
        <v>11.5772157104667</v>
      </c>
      <c r="P946">
        <v>70.508932171595802</v>
      </c>
      <c r="Q946">
        <v>0.13046571156400899</v>
      </c>
    </row>
    <row r="947" spans="1:17" hidden="1" x14ac:dyDescent="0.3">
      <c r="A947" t="s">
        <v>2045</v>
      </c>
      <c r="B947" t="s">
        <v>2046</v>
      </c>
      <c r="C947" t="s">
        <v>10625</v>
      </c>
      <c r="D947" t="s">
        <v>80</v>
      </c>
      <c r="E947">
        <v>3101.3274249599999</v>
      </c>
      <c r="F947">
        <v>244.22</v>
      </c>
      <c r="G947">
        <v>79.476813123231196</v>
      </c>
      <c r="H947">
        <v>-3.1738326037595699</v>
      </c>
      <c r="I947">
        <v>9.3587748482136206</v>
      </c>
      <c r="J947">
        <v>10.7392816877244</v>
      </c>
      <c r="K947">
        <v>231.400713000884</v>
      </c>
      <c r="L947">
        <v>194.83086849532901</v>
      </c>
      <c r="M947">
        <v>64.481093031984798</v>
      </c>
      <c r="N947">
        <v>0.38327112275787001</v>
      </c>
      <c r="O947">
        <v>15.383670461059699</v>
      </c>
      <c r="P947">
        <v>117.956269522534</v>
      </c>
      <c r="Q947">
        <v>4.9110048634082998E-2</v>
      </c>
    </row>
    <row r="948" spans="1:17" x14ac:dyDescent="0.3">
      <c r="A948" t="s">
        <v>2047</v>
      </c>
      <c r="B948" t="s">
        <v>2048</v>
      </c>
      <c r="C948" t="s">
        <v>10623</v>
      </c>
      <c r="D948" t="s">
        <v>139</v>
      </c>
      <c r="E948">
        <v>3100.5998651549999</v>
      </c>
      <c r="F948">
        <v>407.65</v>
      </c>
      <c r="G948">
        <v>-38.159947060728697</v>
      </c>
      <c r="H948">
        <v>-3.5524895990860998</v>
      </c>
      <c r="I948">
        <v>-28.054288455396399</v>
      </c>
      <c r="J948">
        <v>10.6639834606734</v>
      </c>
      <c r="K948">
        <v>407.729977412349</v>
      </c>
      <c r="L948">
        <v>445.58559439097701</v>
      </c>
      <c r="M948">
        <v>73.872423136571101</v>
      </c>
      <c r="N948">
        <v>2.0054671757720701</v>
      </c>
      <c r="O948">
        <v>43.505458113577802</v>
      </c>
      <c r="P948">
        <v>18.159420289854999</v>
      </c>
      <c r="Q948">
        <v>4.6590685414210999E-2</v>
      </c>
    </row>
    <row r="949" spans="1:17" hidden="1" x14ac:dyDescent="0.3">
      <c r="A949" t="s">
        <v>2049</v>
      </c>
      <c r="B949" t="s">
        <v>2050</v>
      </c>
      <c r="C949" t="s">
        <v>10625</v>
      </c>
      <c r="D949" t="s">
        <v>303</v>
      </c>
      <c r="E949">
        <v>3099.6016977250001</v>
      </c>
      <c r="F949">
        <v>573.4</v>
      </c>
      <c r="G949">
        <v>122.947055772863</v>
      </c>
      <c r="H949">
        <v>-7.6577243261755203</v>
      </c>
      <c r="I949">
        <v>69.795558289584207</v>
      </c>
      <c r="J949">
        <v>2.9588908153584201</v>
      </c>
      <c r="K949">
        <v>623.38831676881705</v>
      </c>
      <c r="L949">
        <v>467.09373236387501</v>
      </c>
      <c r="M949">
        <v>40.019447540983798</v>
      </c>
      <c r="N949">
        <v>0.26190891058702398</v>
      </c>
      <c r="O949">
        <v>58.493198465294697</v>
      </c>
      <c r="P949">
        <v>195.567010309278</v>
      </c>
      <c r="Q949">
        <v>0.18918629849596499</v>
      </c>
    </row>
    <row r="950" spans="1:17" x14ac:dyDescent="0.3">
      <c r="A950" t="s">
        <v>2051</v>
      </c>
      <c r="B950" t="s">
        <v>2052</v>
      </c>
      <c r="C950" t="s">
        <v>6589</v>
      </c>
      <c r="D950" t="s">
        <v>80</v>
      </c>
      <c r="E950">
        <v>3094.2397838040001</v>
      </c>
      <c r="F950">
        <v>234.28</v>
      </c>
      <c r="G950">
        <v>-29.844373048836999</v>
      </c>
      <c r="H950">
        <v>-1.8347138878692399</v>
      </c>
      <c r="I950">
        <v>-16.302885773312799</v>
      </c>
      <c r="J950">
        <v>3.21541164469452</v>
      </c>
      <c r="K950">
        <v>235.94679976066399</v>
      </c>
      <c r="L950">
        <v>236.00985392378399</v>
      </c>
      <c r="M950">
        <v>58.793077268725803</v>
      </c>
      <c r="N950">
        <v>0.301486556110586</v>
      </c>
      <c r="O950">
        <v>30.186102100051201</v>
      </c>
      <c r="P950">
        <v>20.762886597938099</v>
      </c>
      <c r="Q950">
        <v>-6.0004836668501003E-2</v>
      </c>
    </row>
    <row r="951" spans="1:17" hidden="1" x14ac:dyDescent="0.3">
      <c r="A951" t="s">
        <v>2053</v>
      </c>
      <c r="B951" t="s">
        <v>2054</v>
      </c>
      <c r="C951" t="s">
        <v>10625</v>
      </c>
      <c r="D951" t="s">
        <v>46</v>
      </c>
      <c r="E951">
        <v>3094.1815843700001</v>
      </c>
      <c r="F951">
        <v>2797.8</v>
      </c>
      <c r="G951">
        <v>48.735659448749701</v>
      </c>
      <c r="H951">
        <v>-8.7230026210500604</v>
      </c>
      <c r="I951">
        <v>10.3879431709809</v>
      </c>
      <c r="J951">
        <v>-1.88995997051625</v>
      </c>
      <c r="K951">
        <v>2968.8836222035202</v>
      </c>
      <c r="L951">
        <v>2562.1105769144901</v>
      </c>
      <c r="M951">
        <v>46.546873181375702</v>
      </c>
      <c r="N951">
        <v>0.75218015976703501</v>
      </c>
      <c r="O951">
        <v>32.529130030738401</v>
      </c>
      <c r="P951">
        <v>84.417638916353496</v>
      </c>
      <c r="Q951">
        <v>0.106520928801007</v>
      </c>
    </row>
    <row r="952" spans="1:17" hidden="1" x14ac:dyDescent="0.3">
      <c r="A952" t="s">
        <v>2055</v>
      </c>
      <c r="B952" t="s">
        <v>2056</v>
      </c>
      <c r="C952" t="s">
        <v>10625</v>
      </c>
      <c r="D952" t="s">
        <v>89</v>
      </c>
      <c r="E952">
        <v>3088.7647265999999</v>
      </c>
      <c r="F952">
        <v>1361.3</v>
      </c>
      <c r="G952">
        <v>191.66427861570099</v>
      </c>
      <c r="H952">
        <v>1.7430226578488499</v>
      </c>
      <c r="I952">
        <v>64.936887259357604</v>
      </c>
      <c r="J952">
        <v>4.4189157770813496</v>
      </c>
      <c r="K952">
        <v>1275.7701402530199</v>
      </c>
      <c r="L952">
        <v>1008.59799989741</v>
      </c>
      <c r="M952">
        <v>75.767062920522307</v>
      </c>
      <c r="N952">
        <v>1.35481159271546</v>
      </c>
      <c r="O952">
        <v>6.8133401895247303</v>
      </c>
      <c r="P952">
        <v>234.38958486858201</v>
      </c>
      <c r="Q952">
        <v>0.176588918396233</v>
      </c>
    </row>
    <row r="953" spans="1:17" hidden="1" x14ac:dyDescent="0.3">
      <c r="A953" t="s">
        <v>2057</v>
      </c>
      <c r="B953" t="s">
        <v>2058</v>
      </c>
      <c r="C953" t="s">
        <v>10625</v>
      </c>
      <c r="D953" t="s">
        <v>54</v>
      </c>
      <c r="E953">
        <v>3086.1519874599999</v>
      </c>
      <c r="F953">
        <v>502.4</v>
      </c>
      <c r="G953">
        <v>-0.15214198369495299</v>
      </c>
      <c r="H953">
        <v>-11.0245998307678</v>
      </c>
      <c r="I953">
        <v>-0.44154785230756799</v>
      </c>
      <c r="J953">
        <v>3.02153571654677</v>
      </c>
      <c r="K953">
        <v>508.33118069758899</v>
      </c>
      <c r="L953">
        <v>461.63324025090299</v>
      </c>
      <c r="M953">
        <v>51.415849130473099</v>
      </c>
      <c r="N953">
        <v>0.58426609163670395</v>
      </c>
      <c r="O953">
        <v>15.5652866242038</v>
      </c>
      <c r="P953">
        <v>43.113516593077897</v>
      </c>
      <c r="Q953">
        <v>4.7563965702995002E-2</v>
      </c>
    </row>
    <row r="954" spans="1:17" hidden="1" x14ac:dyDescent="0.3">
      <c r="A954" t="s">
        <v>2059</v>
      </c>
      <c r="B954" t="s">
        <v>2060</v>
      </c>
      <c r="C954" t="s">
        <v>10625</v>
      </c>
      <c r="D954" t="s">
        <v>101</v>
      </c>
      <c r="E954">
        <v>3078.7635745799998</v>
      </c>
      <c r="F954">
        <v>809.7</v>
      </c>
      <c r="G954">
        <v>-1.3859801868103001</v>
      </c>
      <c r="H954">
        <v>4.0384157862286401</v>
      </c>
      <c r="I954">
        <v>-23.274761954559899</v>
      </c>
      <c r="J954">
        <v>1.7593137495642199</v>
      </c>
      <c r="K954">
        <v>816.17815886920005</v>
      </c>
      <c r="L954">
        <v>758.64522681431902</v>
      </c>
      <c r="M954">
        <v>68.736380782472395</v>
      </c>
      <c r="N954">
        <v>0.50418547220247101</v>
      </c>
      <c r="O954">
        <v>25.4785723107323</v>
      </c>
      <c r="P954">
        <v>50.740016755096299</v>
      </c>
      <c r="Q954">
        <v>7.0308788504407999E-2</v>
      </c>
    </row>
    <row r="955" spans="1:17" hidden="1" x14ac:dyDescent="0.3">
      <c r="A955" t="s">
        <v>2061</v>
      </c>
      <c r="B955" t="s">
        <v>2062</v>
      </c>
      <c r="C955" t="s">
        <v>10625</v>
      </c>
      <c r="D955" t="s">
        <v>313</v>
      </c>
      <c r="E955">
        <v>3076.7336082000002</v>
      </c>
      <c r="F955">
        <v>1165.2</v>
      </c>
      <c r="G955">
        <v>99.248507485707293</v>
      </c>
      <c r="H955">
        <v>43.685217285058698</v>
      </c>
      <c r="I955">
        <v>103.408127590224</v>
      </c>
      <c r="J955">
        <v>11.1609114712258</v>
      </c>
      <c r="K955">
        <v>928.50726096307596</v>
      </c>
      <c r="L955">
        <v>713.34114828791098</v>
      </c>
      <c r="M955">
        <v>81.693834701544603</v>
      </c>
      <c r="N955">
        <v>1.6254613882576401</v>
      </c>
      <c r="O955">
        <v>4.2739443872296503</v>
      </c>
      <c r="P955">
        <v>189.850746268656</v>
      </c>
      <c r="Q955">
        <v>0.20186015534666499</v>
      </c>
    </row>
    <row r="956" spans="1:17" x14ac:dyDescent="0.3">
      <c r="A956" t="s">
        <v>2063</v>
      </c>
      <c r="B956" t="s">
        <v>2064</v>
      </c>
      <c r="C956" t="s">
        <v>10622</v>
      </c>
      <c r="D956" t="s">
        <v>92</v>
      </c>
      <c r="E956">
        <v>3074.129105</v>
      </c>
      <c r="F956">
        <v>732.25</v>
      </c>
      <c r="G956">
        <v>-55.136108091798199</v>
      </c>
      <c r="H956">
        <v>-14.541671381559899</v>
      </c>
      <c r="I956">
        <v>-17.891905659656299</v>
      </c>
      <c r="J956">
        <v>4.0404568895115904</v>
      </c>
      <c r="K956">
        <v>740.06059140709397</v>
      </c>
      <c r="L956">
        <v>789.88095917291002</v>
      </c>
      <c r="M956">
        <v>52.4354199560631</v>
      </c>
      <c r="N956">
        <v>0.30298437810914097</v>
      </c>
      <c r="O956">
        <v>43.666780471150503</v>
      </c>
      <c r="P956">
        <v>18.333872010342599</v>
      </c>
    </row>
    <row r="957" spans="1:17" x14ac:dyDescent="0.3">
      <c r="A957" t="s">
        <v>2065</v>
      </c>
      <c r="B957" t="s">
        <v>2066</v>
      </c>
      <c r="C957" t="s">
        <v>10616</v>
      </c>
      <c r="D957" t="s">
        <v>263</v>
      </c>
      <c r="E957">
        <v>3061.7849339999998</v>
      </c>
      <c r="F957">
        <v>313.8</v>
      </c>
      <c r="G957">
        <v>-0.491580059389637</v>
      </c>
      <c r="H957">
        <v>-3.9958860704201702</v>
      </c>
      <c r="I957">
        <v>-14.2986446089664</v>
      </c>
      <c r="J957">
        <v>3.7488010109388998</v>
      </c>
      <c r="K957">
        <v>321.59277047093798</v>
      </c>
      <c r="L957">
        <v>305.222178717931</v>
      </c>
      <c r="M957">
        <v>51.028943193084203</v>
      </c>
      <c r="N957">
        <v>0.354840330353272</v>
      </c>
      <c r="O957">
        <v>27.963671128106999</v>
      </c>
      <c r="P957">
        <v>33.588761174967999</v>
      </c>
      <c r="Q957">
        <v>8.973185447484E-2</v>
      </c>
    </row>
    <row r="958" spans="1:17" x14ac:dyDescent="0.3">
      <c r="A958" t="s">
        <v>2067</v>
      </c>
      <c r="B958" t="s">
        <v>2068</v>
      </c>
      <c r="C958" t="s">
        <v>10626</v>
      </c>
      <c r="D958" t="s">
        <v>397</v>
      </c>
      <c r="E958">
        <v>3059.1866995199998</v>
      </c>
      <c r="F958">
        <v>20.059999999999999</v>
      </c>
      <c r="G958">
        <v>-49.152112182469097</v>
      </c>
      <c r="H958">
        <v>9.7427675779031695</v>
      </c>
      <c r="I958">
        <v>-63.472879049250203</v>
      </c>
      <c r="J958">
        <v>-12.971312627521</v>
      </c>
      <c r="K958">
        <v>20.326221707957401</v>
      </c>
      <c r="L958">
        <v>23.851366986285601</v>
      </c>
      <c r="M958">
        <v>51.2105002073489</v>
      </c>
      <c r="N958">
        <v>1.7040953150192399</v>
      </c>
      <c r="O958">
        <v>125.074775672981</v>
      </c>
      <c r="P958">
        <v>20.119760479041901</v>
      </c>
    </row>
    <row r="959" spans="1:17" hidden="1" x14ac:dyDescent="0.3">
      <c r="A959" t="s">
        <v>2069</v>
      </c>
      <c r="B959" t="s">
        <v>2070</v>
      </c>
      <c r="C959" t="s">
        <v>10625</v>
      </c>
      <c r="D959" t="s">
        <v>774</v>
      </c>
      <c r="E959">
        <v>3057.8449615</v>
      </c>
      <c r="F959">
        <v>734.25</v>
      </c>
      <c r="G959">
        <v>-20.561047057134399</v>
      </c>
      <c r="H959">
        <v>-0.57416124879245101</v>
      </c>
      <c r="I959">
        <v>-3.56729576613855</v>
      </c>
      <c r="J959">
        <v>3.40018759834618</v>
      </c>
      <c r="K959">
        <v>738.29605357392597</v>
      </c>
      <c r="L959">
        <v>701.67180694075796</v>
      </c>
      <c r="M959">
        <v>60.827066179606199</v>
      </c>
      <c r="N959">
        <v>0.50851584673792105</v>
      </c>
      <c r="O959">
        <v>18.8423561457269</v>
      </c>
      <c r="P959">
        <v>30.835709194583</v>
      </c>
      <c r="Q959">
        <v>-2.2257032505915E-2</v>
      </c>
    </row>
    <row r="960" spans="1:17" hidden="1" x14ac:dyDescent="0.3">
      <c r="A960" t="s">
        <v>2071</v>
      </c>
      <c r="B960" t="s">
        <v>2072</v>
      </c>
      <c r="C960" t="s">
        <v>10625</v>
      </c>
      <c r="D960" t="s">
        <v>51</v>
      </c>
      <c r="E960">
        <v>3055.356361825</v>
      </c>
      <c r="F960">
        <v>729.55</v>
      </c>
      <c r="G960">
        <v>84.331168328511694</v>
      </c>
      <c r="H960">
        <v>21.602782770420799</v>
      </c>
      <c r="I960">
        <v>50.316138731024303</v>
      </c>
      <c r="J960">
        <v>19.008194362912999</v>
      </c>
      <c r="K960">
        <v>590.90235274697795</v>
      </c>
      <c r="L960">
        <v>470.19767260848897</v>
      </c>
      <c r="M960">
        <v>77.438307397419507</v>
      </c>
      <c r="N960">
        <v>0.39690718515664503</v>
      </c>
      <c r="O960">
        <v>2.6660270029470201</v>
      </c>
      <c r="P960">
        <v>176.81785471780199</v>
      </c>
      <c r="Q960">
        <v>-5.2922349849567001E-2</v>
      </c>
    </row>
    <row r="961" spans="1:17" hidden="1" x14ac:dyDescent="0.3">
      <c r="A961" t="s">
        <v>2073</v>
      </c>
      <c r="B961" t="s">
        <v>2074</v>
      </c>
      <c r="C961" t="s">
        <v>10625</v>
      </c>
      <c r="D961" t="s">
        <v>119</v>
      </c>
      <c r="E961">
        <v>3038.3848091350001</v>
      </c>
      <c r="F961">
        <v>2484.4499999999998</v>
      </c>
      <c r="G961">
        <v>684.91080134862796</v>
      </c>
      <c r="H961">
        <v>176.425576907823</v>
      </c>
      <c r="I961">
        <v>612.47181331280001</v>
      </c>
      <c r="J961">
        <v>20.397629685110498</v>
      </c>
      <c r="K961">
        <v>1220.75126667103</v>
      </c>
      <c r="L961">
        <v>637.29751176066304</v>
      </c>
      <c r="M961">
        <v>99.819001454173005</v>
      </c>
      <c r="N961">
        <v>1.0539932472284499</v>
      </c>
      <c r="O961">
        <v>0</v>
      </c>
      <c r="P961">
        <v>1066.4084507042201</v>
      </c>
      <c r="Q961">
        <v>0.25772944657044999</v>
      </c>
    </row>
    <row r="962" spans="1:17" hidden="1" x14ac:dyDescent="0.3">
      <c r="A962" t="s">
        <v>2075</v>
      </c>
      <c r="B962" t="s">
        <v>2076</v>
      </c>
      <c r="C962" t="s">
        <v>10625</v>
      </c>
      <c r="D962" t="s">
        <v>75</v>
      </c>
      <c r="E962">
        <v>3037.5925020499999</v>
      </c>
      <c r="F962">
        <v>529.79999999999995</v>
      </c>
      <c r="G962">
        <v>-16.069255719751599</v>
      </c>
      <c r="H962">
        <v>-10.940417565741599</v>
      </c>
      <c r="I962">
        <v>-0.156484138761529</v>
      </c>
      <c r="J962">
        <v>-3.8822802338137098E-2</v>
      </c>
      <c r="M962">
        <v>39.370476549268901</v>
      </c>
      <c r="O962">
        <v>18.440921102302699</v>
      </c>
      <c r="P962">
        <v>12.675457252233</v>
      </c>
    </row>
    <row r="963" spans="1:17" hidden="1" x14ac:dyDescent="0.3">
      <c r="A963" t="s">
        <v>2077</v>
      </c>
      <c r="B963" t="s">
        <v>2078</v>
      </c>
      <c r="C963" t="s">
        <v>10625</v>
      </c>
      <c r="D963" t="s">
        <v>127</v>
      </c>
      <c r="E963">
        <v>3036.6135100000001</v>
      </c>
      <c r="F963">
        <v>613.1</v>
      </c>
      <c r="G963">
        <v>-44.295237560672902</v>
      </c>
      <c r="H963">
        <v>3.6347015907074698</v>
      </c>
      <c r="I963">
        <v>-19.362066785762298</v>
      </c>
      <c r="J963">
        <v>2.0338648263064298</v>
      </c>
      <c r="K963">
        <v>588.90747049996105</v>
      </c>
      <c r="L963">
        <v>639.15938520941802</v>
      </c>
      <c r="M963">
        <v>60.583489672005904</v>
      </c>
      <c r="N963">
        <v>0.64474999182431902</v>
      </c>
      <c r="O963">
        <v>40.107649649323001</v>
      </c>
      <c r="P963">
        <v>22.375249500997999</v>
      </c>
      <c r="Q963">
        <v>3.6333011155989997E-2</v>
      </c>
    </row>
    <row r="964" spans="1:17" hidden="1" x14ac:dyDescent="0.3">
      <c r="A964" t="s">
        <v>2079</v>
      </c>
      <c r="B964" t="s">
        <v>2080</v>
      </c>
      <c r="C964" t="s">
        <v>10625</v>
      </c>
      <c r="D964" t="s">
        <v>198</v>
      </c>
      <c r="E964">
        <v>3035.0134991250002</v>
      </c>
      <c r="F964">
        <v>1987.1</v>
      </c>
      <c r="G964">
        <v>-36.7948197632846</v>
      </c>
      <c r="H964">
        <v>-1.4852957760983401</v>
      </c>
      <c r="I964">
        <v>-6.7034246827546298</v>
      </c>
      <c r="J964">
        <v>5.6467937775199903</v>
      </c>
      <c r="K964">
        <v>1989.6498410848901</v>
      </c>
      <c r="L964">
        <v>2027.59320248365</v>
      </c>
      <c r="M964">
        <v>64.9222663476409</v>
      </c>
      <c r="N964">
        <v>0.53792811166681098</v>
      </c>
      <c r="O964">
        <v>23.798500327109799</v>
      </c>
      <c r="P964">
        <v>14.0602129552564</v>
      </c>
      <c r="Q964">
        <v>3.8901459933493997E-2</v>
      </c>
    </row>
    <row r="965" spans="1:17" hidden="1" x14ac:dyDescent="0.3">
      <c r="A965" t="s">
        <v>2081</v>
      </c>
      <c r="B965" t="s">
        <v>2082</v>
      </c>
      <c r="C965" t="s">
        <v>10625</v>
      </c>
      <c r="D965" t="s">
        <v>224</v>
      </c>
      <c r="E965">
        <v>3028.0740182750001</v>
      </c>
      <c r="F965">
        <v>169.09</v>
      </c>
      <c r="G965">
        <v>57.842573036729299</v>
      </c>
      <c r="H965">
        <v>10.446746655180499</v>
      </c>
      <c r="I965">
        <v>8.3829303609705104</v>
      </c>
      <c r="J965">
        <v>12.2449017001403</v>
      </c>
      <c r="K965">
        <v>153.35065570467401</v>
      </c>
      <c r="L965">
        <v>135.70582742835401</v>
      </c>
      <c r="M965">
        <v>73.350759411176796</v>
      </c>
      <c r="N965">
        <v>0.91801086416921696</v>
      </c>
      <c r="O965">
        <v>3.79088059613224</v>
      </c>
      <c r="P965">
        <v>90.523943661971799</v>
      </c>
      <c r="Q965">
        <v>0.14741832522894299</v>
      </c>
    </row>
    <row r="966" spans="1:17" x14ac:dyDescent="0.3">
      <c r="A966" t="s">
        <v>2083</v>
      </c>
      <c r="B966" t="s">
        <v>2084</v>
      </c>
      <c r="C966" t="s">
        <v>10615</v>
      </c>
      <c r="D966" t="s">
        <v>201</v>
      </c>
      <c r="E966">
        <v>3013.5278689950001</v>
      </c>
      <c r="F966">
        <v>191.4</v>
      </c>
      <c r="G966">
        <v>-4.0613450933032196</v>
      </c>
      <c r="H966">
        <v>18.493253986676599</v>
      </c>
      <c r="I966">
        <v>-33.756950733584901</v>
      </c>
      <c r="J966">
        <v>10.4711186539346</v>
      </c>
      <c r="K966">
        <v>181.51257382418601</v>
      </c>
      <c r="L966">
        <v>183.966940179266</v>
      </c>
      <c r="M966">
        <v>60.561608073530898</v>
      </c>
      <c r="N966">
        <v>1.1951940579804601</v>
      </c>
      <c r="O966">
        <v>47.857889237199501</v>
      </c>
      <c r="P966">
        <v>43.909774436090203</v>
      </c>
      <c r="Q966">
        <v>5.3879232145399999E-4</v>
      </c>
    </row>
    <row r="967" spans="1:17" hidden="1" x14ac:dyDescent="0.3">
      <c r="A967" t="s">
        <v>2085</v>
      </c>
      <c r="B967" t="s">
        <v>2086</v>
      </c>
      <c r="C967" t="s">
        <v>10625</v>
      </c>
      <c r="D967" t="s">
        <v>645</v>
      </c>
      <c r="E967">
        <v>2986.1212044250001</v>
      </c>
      <c r="F967">
        <v>2515.4499999999998</v>
      </c>
      <c r="G967">
        <v>-4.7380865050807097</v>
      </c>
      <c r="H967">
        <v>-9.6332517643300903</v>
      </c>
      <c r="I967">
        <v>-13.8346236728443</v>
      </c>
      <c r="J967">
        <v>5.8784761750010102</v>
      </c>
      <c r="K967">
        <v>2593.3477351400002</v>
      </c>
      <c r="L967">
        <v>2414.40056105232</v>
      </c>
      <c r="M967">
        <v>41.466356321420797</v>
      </c>
      <c r="N967">
        <v>1.7878172288228</v>
      </c>
      <c r="O967">
        <v>28.4064481504303</v>
      </c>
      <c r="P967">
        <v>29.192881538738</v>
      </c>
      <c r="Q967">
        <v>8.1988449594410998E-2</v>
      </c>
    </row>
    <row r="968" spans="1:17" hidden="1" x14ac:dyDescent="0.3">
      <c r="A968" t="s">
        <v>2087</v>
      </c>
      <c r="B968" t="s">
        <v>2088</v>
      </c>
      <c r="C968" t="s">
        <v>10625</v>
      </c>
      <c r="D968" t="s">
        <v>224</v>
      </c>
      <c r="E968">
        <v>2984.46553881</v>
      </c>
      <c r="F968">
        <v>134.49</v>
      </c>
      <c r="G968">
        <v>23.6175073685116</v>
      </c>
      <c r="H968">
        <v>10.6455258692689</v>
      </c>
      <c r="I968">
        <v>26.045070389506101</v>
      </c>
      <c r="J968">
        <v>3.0616816993088598</v>
      </c>
      <c r="K968">
        <v>114.445435857642</v>
      </c>
      <c r="L968">
        <v>92.399839759997903</v>
      </c>
      <c r="M968">
        <v>63.701027073905202</v>
      </c>
      <c r="N968">
        <v>1.1427584426545501</v>
      </c>
      <c r="O968">
        <v>5.4502193471633396</v>
      </c>
      <c r="P968">
        <v>93.510791366906503</v>
      </c>
      <c r="Q968">
        <v>0.26672884719251599</v>
      </c>
    </row>
    <row r="969" spans="1:17" x14ac:dyDescent="0.3">
      <c r="A969" t="s">
        <v>2089</v>
      </c>
      <c r="B969" t="s">
        <v>2090</v>
      </c>
      <c r="C969" t="s">
        <v>10611</v>
      </c>
      <c r="D969" t="s">
        <v>553</v>
      </c>
      <c r="E969">
        <v>2969.6428720399999</v>
      </c>
      <c r="F969">
        <v>997.7</v>
      </c>
      <c r="G969">
        <v>-3.5264722544162099</v>
      </c>
      <c r="H969">
        <v>-3.4859441966617002</v>
      </c>
      <c r="I969">
        <v>-27.2477622783837</v>
      </c>
      <c r="J969">
        <v>0.58193489430168599</v>
      </c>
      <c r="K969">
        <v>1020.9384403474201</v>
      </c>
      <c r="L969">
        <v>1008.96106923646</v>
      </c>
      <c r="M969">
        <v>56.379559870618102</v>
      </c>
      <c r="N969">
        <v>0.883871545997855</v>
      </c>
      <c r="O969">
        <v>26.6863786709431</v>
      </c>
      <c r="P969">
        <v>25.3313234093335</v>
      </c>
      <c r="Q969">
        <v>2.3429195239472001E-2</v>
      </c>
    </row>
    <row r="970" spans="1:17" hidden="1" x14ac:dyDescent="0.3">
      <c r="A970" t="s">
        <v>2091</v>
      </c>
      <c r="B970" t="s">
        <v>2092</v>
      </c>
      <c r="C970" t="s">
        <v>10625</v>
      </c>
      <c r="D970" t="s">
        <v>139</v>
      </c>
      <c r="E970">
        <v>2965.2073467</v>
      </c>
      <c r="F970">
        <v>580.65</v>
      </c>
      <c r="G970">
        <v>29.479957918079201</v>
      </c>
      <c r="H970">
        <v>-4.8973584725169896</v>
      </c>
      <c r="I970">
        <v>12.119939241965101</v>
      </c>
      <c r="J970">
        <v>-0.154933258704291</v>
      </c>
      <c r="K970">
        <v>563.89692221658197</v>
      </c>
      <c r="L970">
        <v>482.81796943195201</v>
      </c>
      <c r="M970">
        <v>49.854324116725898</v>
      </c>
      <c r="N970">
        <v>0.25989123651600199</v>
      </c>
      <c r="O970">
        <v>11.495737535520499</v>
      </c>
      <c r="P970">
        <v>71.942552561444998</v>
      </c>
      <c r="Q970">
        <v>0.18511653917380899</v>
      </c>
    </row>
    <row r="971" spans="1:17" hidden="1" x14ac:dyDescent="0.3">
      <c r="A971" t="s">
        <v>2093</v>
      </c>
      <c r="B971" t="s">
        <v>2094</v>
      </c>
      <c r="C971" t="s">
        <v>10625</v>
      </c>
      <c r="D971" t="s">
        <v>405</v>
      </c>
      <c r="E971">
        <v>2964.9451549999999</v>
      </c>
      <c r="F971">
        <v>1698</v>
      </c>
      <c r="G971">
        <v>307.39594821119903</v>
      </c>
      <c r="H971">
        <v>2.8653925314990798</v>
      </c>
      <c r="I971">
        <v>136.149245906685</v>
      </c>
      <c r="J971">
        <v>-2.2376929367997498</v>
      </c>
      <c r="K971">
        <v>1665.6352038017999</v>
      </c>
      <c r="L971">
        <v>1129.5761191121201</v>
      </c>
      <c r="M971">
        <v>42.463705686554199</v>
      </c>
      <c r="N971">
        <v>0.70834621213224702</v>
      </c>
      <c r="O971">
        <v>28.339222614840899</v>
      </c>
      <c r="P971">
        <v>346.75393014536598</v>
      </c>
      <c r="Q971">
        <v>0.27440779107693503</v>
      </c>
    </row>
    <row r="972" spans="1:17" hidden="1" x14ac:dyDescent="0.3">
      <c r="A972" t="s">
        <v>2095</v>
      </c>
      <c r="B972" t="s">
        <v>2096</v>
      </c>
      <c r="C972" t="s">
        <v>10625</v>
      </c>
      <c r="D972" t="s">
        <v>263</v>
      </c>
      <c r="E972">
        <v>2961.96</v>
      </c>
      <c r="F972">
        <v>14881.8</v>
      </c>
      <c r="G972">
        <v>-16.593775612313902</v>
      </c>
      <c r="H972">
        <v>0.586312629243394</v>
      </c>
      <c r="I972">
        <v>4.5297165439760301</v>
      </c>
      <c r="J972">
        <v>-0.26489422001275598</v>
      </c>
      <c r="K972">
        <v>15013.289086824499</v>
      </c>
      <c r="L972">
        <v>13766.290748571701</v>
      </c>
      <c r="M972">
        <v>42.744726213016797</v>
      </c>
      <c r="N972">
        <v>0.26944752308983999</v>
      </c>
      <c r="O972">
        <v>14.233829241086401</v>
      </c>
      <c r="P972">
        <v>43.080473031439197</v>
      </c>
      <c r="Q972">
        <v>0.14058981186559599</v>
      </c>
    </row>
    <row r="973" spans="1:17" hidden="1" x14ac:dyDescent="0.3">
      <c r="A973" t="s">
        <v>2097</v>
      </c>
      <c r="B973" t="s">
        <v>2098</v>
      </c>
      <c r="C973" t="s">
        <v>10625</v>
      </c>
      <c r="D973" t="s">
        <v>191</v>
      </c>
      <c r="E973">
        <v>2959.5239652299902</v>
      </c>
      <c r="F973">
        <v>2021.7</v>
      </c>
      <c r="G973">
        <v>18.554384382488099</v>
      </c>
      <c r="H973">
        <v>4.5060591910941001</v>
      </c>
      <c r="I973">
        <v>-15.443943379986001</v>
      </c>
      <c r="J973">
        <v>-0.31581870448777699</v>
      </c>
      <c r="K973">
        <v>2056.3883919319501</v>
      </c>
      <c r="L973">
        <v>1838.2618008557099</v>
      </c>
      <c r="M973">
        <v>51.606259524392598</v>
      </c>
      <c r="N973">
        <v>0.39332841889832898</v>
      </c>
      <c r="O973">
        <v>22.669040906168</v>
      </c>
      <c r="P973">
        <v>76.722027972027902</v>
      </c>
      <c r="Q973">
        <v>0.123379181038156</v>
      </c>
    </row>
    <row r="974" spans="1:17" hidden="1" x14ac:dyDescent="0.3">
      <c r="A974" t="s">
        <v>2099</v>
      </c>
      <c r="B974" t="s">
        <v>2100</v>
      </c>
      <c r="C974" t="s">
        <v>10625</v>
      </c>
      <c r="D974" t="s">
        <v>1388</v>
      </c>
      <c r="E974">
        <v>2951.884482295</v>
      </c>
      <c r="F974">
        <v>3243.8</v>
      </c>
      <c r="G974">
        <v>53.2548809825958</v>
      </c>
      <c r="H974">
        <v>29.442632070361899</v>
      </c>
      <c r="I974">
        <v>34.397973033359598</v>
      </c>
      <c r="J974">
        <v>7.4969482888569203</v>
      </c>
      <c r="K974">
        <v>2751.8531064727699</v>
      </c>
      <c r="L974">
        <v>2327.0063764664301</v>
      </c>
      <c r="M974">
        <v>73.023308200372696</v>
      </c>
      <c r="N974">
        <v>0.42078757249940602</v>
      </c>
      <c r="O974">
        <v>1.7140390899562199</v>
      </c>
      <c r="P974">
        <v>89.352635572937899</v>
      </c>
      <c r="Q974">
        <v>0.18190544163092701</v>
      </c>
    </row>
    <row r="975" spans="1:17" hidden="1" x14ac:dyDescent="0.3">
      <c r="A975" t="s">
        <v>2101</v>
      </c>
      <c r="B975" t="s">
        <v>2102</v>
      </c>
      <c r="C975" t="s">
        <v>10625</v>
      </c>
      <c r="D975" t="s">
        <v>281</v>
      </c>
      <c r="E975">
        <v>2947.3606673999998</v>
      </c>
      <c r="F975">
        <v>273.85000000000002</v>
      </c>
      <c r="G975">
        <v>-1.2044305842338501</v>
      </c>
      <c r="H975">
        <v>-3.2628346629931699</v>
      </c>
      <c r="I975">
        <v>-18.953009588939501</v>
      </c>
      <c r="J975">
        <v>6.1946595947011396</v>
      </c>
      <c r="K975">
        <v>274.44325329937101</v>
      </c>
      <c r="L975">
        <v>266.22041224550901</v>
      </c>
      <c r="M975">
        <v>58.797223651885602</v>
      </c>
      <c r="N975">
        <v>0.45214578604101202</v>
      </c>
      <c r="O975">
        <v>23.9729779076136</v>
      </c>
      <c r="P975">
        <v>30.187782267649101</v>
      </c>
      <c r="Q975">
        <v>2.4723022510614E-2</v>
      </c>
    </row>
    <row r="976" spans="1:17" hidden="1" x14ac:dyDescent="0.3">
      <c r="A976" t="s">
        <v>2103</v>
      </c>
      <c r="B976" t="s">
        <v>2104</v>
      </c>
      <c r="C976" t="s">
        <v>10625</v>
      </c>
      <c r="D976" t="s">
        <v>527</v>
      </c>
      <c r="E976">
        <v>2946.5760220000002</v>
      </c>
      <c r="F976">
        <v>599.6</v>
      </c>
      <c r="G976">
        <v>91.327132598885896</v>
      </c>
      <c r="H976">
        <v>10.2522654388052</v>
      </c>
      <c r="I976">
        <v>80.458229352559798</v>
      </c>
      <c r="J976">
        <v>8.2712506235295302E-2</v>
      </c>
      <c r="K976">
        <v>528.41845616102103</v>
      </c>
      <c r="L976">
        <v>416.54106335384603</v>
      </c>
      <c r="M976">
        <v>63.612329486789399</v>
      </c>
      <c r="N976">
        <v>1.3757524140452599</v>
      </c>
      <c r="O976">
        <v>4.2361574382921896</v>
      </c>
      <c r="P976">
        <v>130.61538461538399</v>
      </c>
    </row>
    <row r="977" spans="1:17" hidden="1" x14ac:dyDescent="0.3">
      <c r="A977" t="s">
        <v>2105</v>
      </c>
      <c r="B977" t="s">
        <v>2106</v>
      </c>
      <c r="C977" t="s">
        <v>10625</v>
      </c>
      <c r="D977" t="s">
        <v>21</v>
      </c>
      <c r="E977">
        <v>2944.8102226400001</v>
      </c>
      <c r="F977">
        <v>718.45</v>
      </c>
      <c r="G977">
        <v>115.712538934687</v>
      </c>
      <c r="H977">
        <v>15.4849786335114</v>
      </c>
      <c r="I977">
        <v>24.137857910397098</v>
      </c>
      <c r="J977">
        <v>10.176607625990901</v>
      </c>
      <c r="K977">
        <v>658.37984509310195</v>
      </c>
      <c r="L977">
        <v>555.86113488493197</v>
      </c>
      <c r="M977">
        <v>65.878535548253296</v>
      </c>
      <c r="N977">
        <v>1.38977630034371</v>
      </c>
      <c r="O977">
        <v>8.1494884821490707</v>
      </c>
      <c r="P977">
        <v>145.07931093296901</v>
      </c>
      <c r="Q977">
        <v>0.142082711673815</v>
      </c>
    </row>
    <row r="978" spans="1:17" hidden="1" x14ac:dyDescent="0.3">
      <c r="A978" t="s">
        <v>2107</v>
      </c>
      <c r="B978" t="s">
        <v>2108</v>
      </c>
      <c r="C978" t="s">
        <v>10625</v>
      </c>
      <c r="D978" t="s">
        <v>127</v>
      </c>
      <c r="E978">
        <v>2941.7187261949998</v>
      </c>
      <c r="F978">
        <v>891.4</v>
      </c>
      <c r="G978">
        <v>22.314136282157801</v>
      </c>
      <c r="H978">
        <v>-0.21193089588918099</v>
      </c>
      <c r="I978">
        <v>-22.683315754037999</v>
      </c>
      <c r="J978">
        <v>-3.5071452816911401</v>
      </c>
      <c r="K978">
        <v>908.50277219598502</v>
      </c>
      <c r="L978">
        <v>869.28667005000295</v>
      </c>
      <c r="M978">
        <v>45.392143402816899</v>
      </c>
      <c r="N978">
        <v>0.64496486985186696</v>
      </c>
      <c r="O978">
        <v>31.113978012115702</v>
      </c>
      <c r="P978">
        <v>60.699477194879996</v>
      </c>
      <c r="Q978">
        <v>0.11640364376078</v>
      </c>
    </row>
    <row r="979" spans="1:17" hidden="1" x14ac:dyDescent="0.3">
      <c r="A979" t="s">
        <v>2109</v>
      </c>
      <c r="B979" t="s">
        <v>2110</v>
      </c>
      <c r="C979" t="s">
        <v>10625</v>
      </c>
      <c r="D979" t="s">
        <v>622</v>
      </c>
      <c r="E979">
        <v>2938.6708359999998</v>
      </c>
      <c r="F979">
        <v>661.7</v>
      </c>
      <c r="G979">
        <v>-9.1230910276669608</v>
      </c>
      <c r="H979">
        <v>10.250954820736199</v>
      </c>
      <c r="I979">
        <v>15.2658872216177</v>
      </c>
      <c r="J979">
        <v>1.20069910866976</v>
      </c>
      <c r="K979">
        <v>624.89804267564398</v>
      </c>
      <c r="L979">
        <v>566.38857367094795</v>
      </c>
      <c r="M979">
        <v>63.263688879714202</v>
      </c>
      <c r="N979">
        <v>1.10874549242165</v>
      </c>
      <c r="O979">
        <v>5.7881215052138302</v>
      </c>
      <c r="P979">
        <v>45.428571428571402</v>
      </c>
      <c r="Q979">
        <v>2.1327818431471E-2</v>
      </c>
    </row>
    <row r="980" spans="1:17" hidden="1" x14ac:dyDescent="0.3">
      <c r="A980" t="s">
        <v>2111</v>
      </c>
      <c r="B980" t="s">
        <v>2112</v>
      </c>
      <c r="C980" t="s">
        <v>10625</v>
      </c>
      <c r="D980" t="s">
        <v>471</v>
      </c>
      <c r="E980">
        <v>2912.0891814000001</v>
      </c>
      <c r="F980">
        <v>525.6</v>
      </c>
      <c r="G980">
        <v>-2.8043976080592099</v>
      </c>
      <c r="H980">
        <v>-3.11893836021477</v>
      </c>
      <c r="I980">
        <v>-4.6615962103575503</v>
      </c>
      <c r="J980">
        <v>5.8977145566525797</v>
      </c>
      <c r="K980">
        <v>522.44791203179</v>
      </c>
      <c r="L980">
        <v>506.43970015714399</v>
      </c>
      <c r="M980">
        <v>55.635767327865203</v>
      </c>
      <c r="N980">
        <v>0.98203831228361005</v>
      </c>
      <c r="O980">
        <v>25.561263318112601</v>
      </c>
      <c r="P980">
        <v>36.430889033095298</v>
      </c>
      <c r="Q980">
        <v>2.8846014172101E-2</v>
      </c>
    </row>
    <row r="981" spans="1:17" hidden="1" x14ac:dyDescent="0.3">
      <c r="A981" t="s">
        <v>2113</v>
      </c>
      <c r="B981" t="s">
        <v>2114</v>
      </c>
      <c r="C981" t="s">
        <v>10625</v>
      </c>
      <c r="D981" t="s">
        <v>444</v>
      </c>
      <c r="E981">
        <v>2902.7258299199998</v>
      </c>
      <c r="F981">
        <v>441.45</v>
      </c>
      <c r="G981">
        <v>161.336804322186</v>
      </c>
      <c r="H981">
        <v>-2.8562412563997701</v>
      </c>
      <c r="I981">
        <v>-2.9937459021589801</v>
      </c>
      <c r="J981">
        <v>0.52891412984853203</v>
      </c>
      <c r="K981">
        <v>435.459583613056</v>
      </c>
      <c r="L981">
        <v>364.72731775964701</v>
      </c>
      <c r="M981">
        <v>52.307652846307597</v>
      </c>
      <c r="N981">
        <v>0.57504636091255901</v>
      </c>
      <c r="O981">
        <v>16.366519424623402</v>
      </c>
      <c r="P981">
        <v>198.98408398238999</v>
      </c>
      <c r="Q981">
        <v>0.140609282067963</v>
      </c>
    </row>
    <row r="982" spans="1:17" hidden="1" x14ac:dyDescent="0.3">
      <c r="A982" t="s">
        <v>2115</v>
      </c>
      <c r="B982" t="s">
        <v>2116</v>
      </c>
      <c r="C982" t="s">
        <v>10625</v>
      </c>
      <c r="D982" t="s">
        <v>21</v>
      </c>
      <c r="E982">
        <v>2895.516075</v>
      </c>
      <c r="F982">
        <v>286.25</v>
      </c>
      <c r="G982">
        <v>-42.648497322689799</v>
      </c>
      <c r="H982">
        <v>-2.2714926716511799</v>
      </c>
      <c r="I982">
        <v>-9.2086253290539695</v>
      </c>
      <c r="J982">
        <v>0.44807019807292803</v>
      </c>
      <c r="K982">
        <v>284.75676126742701</v>
      </c>
      <c r="L982">
        <v>282.908806444893</v>
      </c>
      <c r="M982">
        <v>50.860877361318103</v>
      </c>
      <c r="N982">
        <v>0.304976294531282</v>
      </c>
      <c r="O982">
        <v>40.5065502183406</v>
      </c>
      <c r="P982">
        <v>36.341986187187402</v>
      </c>
      <c r="Q982">
        <v>0.11871795404603</v>
      </c>
    </row>
    <row r="983" spans="1:17" x14ac:dyDescent="0.3">
      <c r="A983" t="s">
        <v>2117</v>
      </c>
      <c r="B983" t="s">
        <v>2118</v>
      </c>
      <c r="C983" t="s">
        <v>10622</v>
      </c>
      <c r="D983" t="s">
        <v>263</v>
      </c>
      <c r="E983">
        <v>2892.7497149999999</v>
      </c>
      <c r="F983">
        <v>421.45</v>
      </c>
      <c r="G983">
        <v>-54.228693638902897</v>
      </c>
      <c r="H983">
        <v>-0.89572975651445896</v>
      </c>
      <c r="I983">
        <v>-28.642220489843101</v>
      </c>
      <c r="J983">
        <v>2.7621405902872098</v>
      </c>
      <c r="K983">
        <v>435.27189856531697</v>
      </c>
      <c r="L983">
        <v>479.63305093611501</v>
      </c>
      <c r="M983">
        <v>60.070559565029797</v>
      </c>
      <c r="N983">
        <v>0.54521400899233097</v>
      </c>
      <c r="O983">
        <v>43.753707438604799</v>
      </c>
      <c r="P983">
        <v>5.9185725056546801</v>
      </c>
      <c r="Q983">
        <v>-0.10985613913244199</v>
      </c>
    </row>
    <row r="984" spans="1:17" hidden="1" x14ac:dyDescent="0.3">
      <c r="A984" t="s">
        <v>2119</v>
      </c>
      <c r="B984" t="s">
        <v>2120</v>
      </c>
      <c r="C984" t="s">
        <v>10625</v>
      </c>
      <c r="D984" t="s">
        <v>527</v>
      </c>
      <c r="E984">
        <v>2891.8560000000002</v>
      </c>
      <c r="F984">
        <v>168.88</v>
      </c>
      <c r="G984">
        <v>257.90594391668202</v>
      </c>
      <c r="H984">
        <v>28.1865473297281</v>
      </c>
      <c r="I984">
        <v>105.876805221346</v>
      </c>
      <c r="J984">
        <v>10.6416294205277</v>
      </c>
      <c r="K984">
        <v>140.72485394189599</v>
      </c>
      <c r="L984">
        <v>108.163830084591</v>
      </c>
      <c r="M984">
        <v>71.278478470966604</v>
      </c>
      <c r="N984">
        <v>1.5288064344488701</v>
      </c>
      <c r="O984">
        <v>1.7290383704405601</v>
      </c>
      <c r="P984">
        <v>289.12442396313298</v>
      </c>
      <c r="Q984">
        <v>4.7658163139413998E-2</v>
      </c>
    </row>
    <row r="985" spans="1:17" hidden="1" x14ac:dyDescent="0.3">
      <c r="A985" t="s">
        <v>2121</v>
      </c>
      <c r="B985" t="s">
        <v>2122</v>
      </c>
      <c r="C985" t="s">
        <v>10625</v>
      </c>
      <c r="D985" t="s">
        <v>127</v>
      </c>
      <c r="E985">
        <v>2891.1022079999998</v>
      </c>
      <c r="F985">
        <v>606.85</v>
      </c>
      <c r="G985">
        <v>-0.91427101063472804</v>
      </c>
      <c r="H985">
        <v>-8.2072482260837791</v>
      </c>
      <c r="I985">
        <v>14.0134436199766</v>
      </c>
      <c r="J985">
        <v>3.8943268388025398</v>
      </c>
      <c r="K985">
        <v>595.94780648143501</v>
      </c>
      <c r="L985">
        <v>538.41853161274798</v>
      </c>
      <c r="M985">
        <v>56.400888574992898</v>
      </c>
      <c r="N985">
        <v>0.574108457526741</v>
      </c>
      <c r="O985">
        <v>20.260360879953801</v>
      </c>
      <c r="P985">
        <v>47.115151515151503</v>
      </c>
      <c r="Q985">
        <v>3.5193128110154001E-2</v>
      </c>
    </row>
    <row r="986" spans="1:17" hidden="1" x14ac:dyDescent="0.3">
      <c r="A986" t="s">
        <v>2123</v>
      </c>
      <c r="B986" t="s">
        <v>2124</v>
      </c>
      <c r="C986" t="s">
        <v>10625</v>
      </c>
      <c r="D986" t="s">
        <v>119</v>
      </c>
      <c r="E986">
        <v>2875.3116957500001</v>
      </c>
      <c r="F986">
        <v>3980.95</v>
      </c>
      <c r="G986">
        <v>15.7308163894528</v>
      </c>
      <c r="H986">
        <v>-4.5473382949544296</v>
      </c>
      <c r="I986">
        <v>-3.8248264789820801</v>
      </c>
      <c r="J986">
        <v>-2.8628496190580601</v>
      </c>
      <c r="K986">
        <v>4227.3087499656203</v>
      </c>
      <c r="L986">
        <v>3791.91237520103</v>
      </c>
      <c r="M986">
        <v>42.640665709816602</v>
      </c>
      <c r="N986">
        <v>0.81767557660745205</v>
      </c>
      <c r="O986">
        <v>29.190268654466799</v>
      </c>
      <c r="P986">
        <v>86.618694918432396</v>
      </c>
      <c r="Q986">
        <v>0.12665450434754899</v>
      </c>
    </row>
    <row r="987" spans="1:17" hidden="1" x14ac:dyDescent="0.3">
      <c r="A987" t="s">
        <v>2125</v>
      </c>
      <c r="B987" t="s">
        <v>2126</v>
      </c>
      <c r="C987" t="s">
        <v>10625</v>
      </c>
      <c r="D987" t="s">
        <v>89</v>
      </c>
      <c r="E987">
        <v>2868.0897964320002</v>
      </c>
      <c r="F987">
        <v>286.14</v>
      </c>
      <c r="G987">
        <v>99.160375746587405</v>
      </c>
      <c r="H987">
        <v>55.784826192393702</v>
      </c>
      <c r="I987">
        <v>31.820443005136202</v>
      </c>
      <c r="J987">
        <v>9.82611620627139</v>
      </c>
      <c r="K987">
        <v>198.99875796873201</v>
      </c>
      <c r="L987">
        <v>175.58559010792601</v>
      </c>
      <c r="M987">
        <v>88.841070292584106</v>
      </c>
      <c r="N987">
        <v>3.2121467745204102</v>
      </c>
      <c r="O987">
        <v>1.6984692807716599</v>
      </c>
      <c r="P987">
        <v>137.954261954261</v>
      </c>
      <c r="Q987">
        <v>6.4087356523263E-2</v>
      </c>
    </row>
    <row r="988" spans="1:17" x14ac:dyDescent="0.3">
      <c r="A988" t="s">
        <v>2127</v>
      </c>
      <c r="B988" t="s">
        <v>2128</v>
      </c>
      <c r="C988" t="s">
        <v>10611</v>
      </c>
      <c r="D988" t="s">
        <v>54</v>
      </c>
      <c r="E988">
        <v>2867.5492691999998</v>
      </c>
      <c r="F988">
        <v>287.85000000000002</v>
      </c>
      <c r="G988">
        <v>-79.713807851268697</v>
      </c>
      <c r="H988">
        <v>-35.760530515527698</v>
      </c>
      <c r="I988">
        <v>-59.910547925977099</v>
      </c>
      <c r="J988">
        <v>-4.4909055028391496</v>
      </c>
      <c r="K988">
        <v>392.571885437959</v>
      </c>
      <c r="L988">
        <v>472.64401141914698</v>
      </c>
      <c r="M988">
        <v>11.0226846889651</v>
      </c>
      <c r="N988">
        <v>1.5663396912935601</v>
      </c>
      <c r="O988">
        <v>134.44502344971301</v>
      </c>
      <c r="P988">
        <v>2.36486486486486</v>
      </c>
    </row>
    <row r="989" spans="1:17" hidden="1" x14ac:dyDescent="0.3">
      <c r="A989" t="s">
        <v>2129</v>
      </c>
      <c r="B989" t="s">
        <v>2130</v>
      </c>
      <c r="C989" t="s">
        <v>10625</v>
      </c>
      <c r="D989" t="s">
        <v>921</v>
      </c>
      <c r="E989">
        <v>2855.1029861249999</v>
      </c>
      <c r="F989">
        <v>432.65</v>
      </c>
      <c r="G989">
        <v>6.90748492380557</v>
      </c>
      <c r="H989">
        <v>5.4113693381338903</v>
      </c>
      <c r="I989">
        <v>8.9987067552222104</v>
      </c>
      <c r="J989">
        <v>8.4096401548225206</v>
      </c>
      <c r="K989">
        <v>390.91715446969999</v>
      </c>
      <c r="M989">
        <v>66.205175125675296</v>
      </c>
      <c r="N989">
        <v>0.690788147409233</v>
      </c>
      <c r="O989">
        <v>9.7653992834854897</v>
      </c>
      <c r="P989">
        <v>53.313253012048101</v>
      </c>
    </row>
    <row r="990" spans="1:17" hidden="1" x14ac:dyDescent="0.3">
      <c r="A990" t="s">
        <v>2131</v>
      </c>
      <c r="B990" t="s">
        <v>2132</v>
      </c>
      <c r="C990" t="s">
        <v>10625</v>
      </c>
      <c r="D990" t="s">
        <v>46</v>
      </c>
      <c r="E990">
        <v>2841.8492203999999</v>
      </c>
      <c r="F990">
        <v>2201.9499999999998</v>
      </c>
      <c r="G990">
        <v>22.7056392012489</v>
      </c>
      <c r="H990">
        <v>11.4910398954048</v>
      </c>
      <c r="I990">
        <v>7.6563066940407598</v>
      </c>
      <c r="J990">
        <v>-2.1861274423358998</v>
      </c>
      <c r="K990">
        <v>2269.0216673814698</v>
      </c>
      <c r="L990">
        <v>1923.8685228086899</v>
      </c>
      <c r="M990">
        <v>39.201717803356203</v>
      </c>
      <c r="N990">
        <v>0.64295131280792395</v>
      </c>
      <c r="O990">
        <v>19.893730557006201</v>
      </c>
      <c r="P990">
        <v>76.015187849720206</v>
      </c>
      <c r="Q990">
        <v>0.158112035401</v>
      </c>
    </row>
    <row r="991" spans="1:17" hidden="1" x14ac:dyDescent="0.3">
      <c r="A991" t="s">
        <v>2133</v>
      </c>
      <c r="B991" t="s">
        <v>2134</v>
      </c>
      <c r="C991" t="s">
        <v>10625</v>
      </c>
      <c r="D991" t="s">
        <v>219</v>
      </c>
      <c r="E991">
        <v>2840.3162312019999</v>
      </c>
      <c r="F991">
        <v>56.84</v>
      </c>
      <c r="G991">
        <v>78.277196646482295</v>
      </c>
      <c r="H991">
        <v>11.390424699004001</v>
      </c>
      <c r="I991">
        <v>9.0042596158763804</v>
      </c>
      <c r="J991">
        <v>11.6470260995555</v>
      </c>
      <c r="K991">
        <v>51.451111392811001</v>
      </c>
      <c r="L991">
        <v>43.352079028465504</v>
      </c>
      <c r="M991">
        <v>64.698051141362399</v>
      </c>
      <c r="N991">
        <v>0.56451838616663397</v>
      </c>
      <c r="O991">
        <v>21.182266009852199</v>
      </c>
      <c r="P991">
        <v>113.28330206378899</v>
      </c>
      <c r="Q991">
        <v>8.1259039143249001E-2</v>
      </c>
    </row>
    <row r="992" spans="1:17" x14ac:dyDescent="0.3">
      <c r="A992" t="s">
        <v>2135</v>
      </c>
      <c r="B992" t="s">
        <v>2136</v>
      </c>
      <c r="C992" t="s">
        <v>10627</v>
      </c>
      <c r="D992" t="s">
        <v>1888</v>
      </c>
      <c r="E992">
        <v>2835.5344771599998</v>
      </c>
      <c r="F992">
        <v>15.11</v>
      </c>
      <c r="G992">
        <v>-49.171325845518403</v>
      </c>
      <c r="H992">
        <v>1.7423323066748</v>
      </c>
      <c r="I992">
        <v>-47.454188417609203</v>
      </c>
      <c r="J992">
        <v>3.6128143566059099</v>
      </c>
      <c r="K992">
        <v>15.4583361205464</v>
      </c>
      <c r="L992">
        <v>17.002972793074399</v>
      </c>
      <c r="M992">
        <v>65.509232941452893</v>
      </c>
      <c r="N992">
        <v>0.50163758665088898</v>
      </c>
      <c r="O992">
        <v>72.402382528127006</v>
      </c>
      <c r="P992">
        <v>17.587548638132301</v>
      </c>
      <c r="Q992">
        <v>2.1792061135501001E-2</v>
      </c>
    </row>
    <row r="993" spans="1:17" x14ac:dyDescent="0.3">
      <c r="A993" t="s">
        <v>2137</v>
      </c>
      <c r="B993" t="s">
        <v>2138</v>
      </c>
      <c r="C993" t="s">
        <v>10621</v>
      </c>
      <c r="D993" t="s">
        <v>1184</v>
      </c>
      <c r="E993">
        <v>2831.4883101750002</v>
      </c>
      <c r="F993">
        <v>395.1</v>
      </c>
      <c r="G993">
        <v>-55.730376262556902</v>
      </c>
      <c r="H993">
        <v>-7.7767173855777898</v>
      </c>
      <c r="I993">
        <v>-18.4029762925888</v>
      </c>
      <c r="J993">
        <v>3.8509095947011298</v>
      </c>
      <c r="K993">
        <v>412.91928361892798</v>
      </c>
      <c r="L993">
        <v>427.94141180132601</v>
      </c>
      <c r="M993">
        <v>44.7057597509407</v>
      </c>
      <c r="N993">
        <v>1.0144313528421001</v>
      </c>
      <c r="O993">
        <v>55.644140723867302</v>
      </c>
      <c r="P993">
        <v>25.428571428571399</v>
      </c>
      <c r="Q993">
        <v>-1.1208859203588E-2</v>
      </c>
    </row>
    <row r="994" spans="1:17" hidden="1" x14ac:dyDescent="0.3">
      <c r="A994" t="s">
        <v>2139</v>
      </c>
      <c r="B994" t="s">
        <v>2140</v>
      </c>
      <c r="C994" t="s">
        <v>10625</v>
      </c>
      <c r="D994" t="s">
        <v>736</v>
      </c>
      <c r="E994">
        <v>2830.4883</v>
      </c>
      <c r="F994">
        <v>32.83</v>
      </c>
      <c r="G994">
        <v>135.18544788515399</v>
      </c>
      <c r="H994">
        <v>-3.7292212176150201</v>
      </c>
      <c r="I994">
        <v>-30.9397530657271</v>
      </c>
      <c r="J994">
        <v>-3.1555819957385101</v>
      </c>
      <c r="K994">
        <v>35.025830070085497</v>
      </c>
      <c r="L994">
        <v>31.9996429477739</v>
      </c>
      <c r="M994">
        <v>46.329376237119902</v>
      </c>
      <c r="N994">
        <v>1.97703672349573</v>
      </c>
      <c r="O994">
        <v>37.831251903746498</v>
      </c>
      <c r="P994">
        <v>167.67223807582499</v>
      </c>
      <c r="Q994">
        <v>0.142192007179265</v>
      </c>
    </row>
    <row r="995" spans="1:17" hidden="1" x14ac:dyDescent="0.3">
      <c r="A995" t="s">
        <v>2141</v>
      </c>
      <c r="B995" t="s">
        <v>2142</v>
      </c>
      <c r="C995" t="s">
        <v>10625</v>
      </c>
      <c r="D995" t="s">
        <v>51</v>
      </c>
      <c r="E995">
        <v>2824.6271768000001</v>
      </c>
      <c r="F995">
        <v>1140.4000000000001</v>
      </c>
      <c r="G995">
        <v>28.950087292792599</v>
      </c>
      <c r="H995">
        <v>-0.166753752752972</v>
      </c>
      <c r="I995">
        <v>0.205528089402845</v>
      </c>
      <c r="J995">
        <v>2.56804468082988</v>
      </c>
      <c r="K995">
        <v>1117.71404710909</v>
      </c>
      <c r="L995">
        <v>994.68157991039095</v>
      </c>
      <c r="M995">
        <v>62.163564130134702</v>
      </c>
      <c r="N995">
        <v>0.47718009720083099</v>
      </c>
      <c r="O995">
        <v>8.7337776218870502</v>
      </c>
      <c r="P995">
        <v>90.082506875572903</v>
      </c>
      <c r="Q995">
        <v>2.4091118665924002E-2</v>
      </c>
    </row>
    <row r="996" spans="1:17" x14ac:dyDescent="0.3">
      <c r="A996" t="s">
        <v>2143</v>
      </c>
      <c r="B996" t="s">
        <v>2144</v>
      </c>
      <c r="C996" t="s">
        <v>10609</v>
      </c>
      <c r="D996" t="s">
        <v>417</v>
      </c>
      <c r="E996">
        <v>2819.729731941</v>
      </c>
      <c r="F996">
        <v>86.92</v>
      </c>
      <c r="G996">
        <v>-24.922515554154899</v>
      </c>
      <c r="H996">
        <v>-0.10466530787943699</v>
      </c>
      <c r="I996">
        <v>-33.091427273871901</v>
      </c>
      <c r="J996">
        <v>3.3062942100857602</v>
      </c>
      <c r="K996">
        <v>84.415762627456701</v>
      </c>
      <c r="L996">
        <v>85.721698324565807</v>
      </c>
      <c r="M996">
        <v>52.745099341008903</v>
      </c>
      <c r="N996">
        <v>0.68409432538838</v>
      </c>
      <c r="O996">
        <v>38.057984353428402</v>
      </c>
      <c r="P996">
        <v>38.960831334932003</v>
      </c>
      <c r="Q996">
        <v>-6.0154863100439996E-3</v>
      </c>
    </row>
    <row r="997" spans="1:17" hidden="1" x14ac:dyDescent="0.3">
      <c r="A997" t="s">
        <v>2145</v>
      </c>
      <c r="B997" t="s">
        <v>2146</v>
      </c>
      <c r="C997" t="s">
        <v>10625</v>
      </c>
      <c r="D997" t="s">
        <v>354</v>
      </c>
      <c r="E997">
        <v>2817.4473326249999</v>
      </c>
      <c r="F997">
        <v>1879</v>
      </c>
      <c r="G997">
        <v>-48.4439709860725</v>
      </c>
      <c r="H997">
        <v>-3.77387421289786</v>
      </c>
      <c r="I997">
        <v>-18.1856829072231</v>
      </c>
      <c r="J997">
        <v>1.5295296829893199</v>
      </c>
      <c r="K997">
        <v>1894.9198947843399</v>
      </c>
      <c r="L997">
        <v>1984.9953316386</v>
      </c>
      <c r="M997">
        <v>57.474853085722103</v>
      </c>
      <c r="N997">
        <v>0.58161471170274104</v>
      </c>
      <c r="O997">
        <v>34.132517296434202</v>
      </c>
      <c r="P997">
        <v>11.1834319526627</v>
      </c>
      <c r="Q997">
        <v>-0.10378428316044901</v>
      </c>
    </row>
    <row r="998" spans="1:17" hidden="1" x14ac:dyDescent="0.3">
      <c r="A998" t="s">
        <v>2147</v>
      </c>
      <c r="B998" t="s">
        <v>2148</v>
      </c>
      <c r="C998" t="s">
        <v>10625</v>
      </c>
      <c r="D998" t="s">
        <v>80</v>
      </c>
      <c r="E998">
        <v>2815.1733692399998</v>
      </c>
      <c r="F998">
        <v>1003.5</v>
      </c>
      <c r="G998">
        <v>172.15590264753001</v>
      </c>
      <c r="H998">
        <v>11.391091095047599</v>
      </c>
      <c r="I998">
        <v>27.710103094372901</v>
      </c>
      <c r="J998">
        <v>9.3229894436355796</v>
      </c>
      <c r="K998">
        <v>915.57510704793106</v>
      </c>
      <c r="L998">
        <v>759.84398379215997</v>
      </c>
      <c r="M998">
        <v>79.099674238214206</v>
      </c>
      <c r="N998">
        <v>1.0379430905812199</v>
      </c>
      <c r="O998">
        <v>4.0308918784255097</v>
      </c>
      <c r="P998">
        <v>210.681114551083</v>
      </c>
      <c r="Q998">
        <v>8.9129645095019E-2</v>
      </c>
    </row>
    <row r="999" spans="1:17" hidden="1" x14ac:dyDescent="0.3">
      <c r="A999" t="s">
        <v>2149</v>
      </c>
      <c r="B999" t="s">
        <v>2150</v>
      </c>
      <c r="C999" t="s">
        <v>10625</v>
      </c>
      <c r="D999" t="s">
        <v>166</v>
      </c>
      <c r="E999">
        <v>2808.4955777</v>
      </c>
      <c r="F999">
        <v>431.5</v>
      </c>
      <c r="G999">
        <v>9.9527725086867793</v>
      </c>
      <c r="H999">
        <v>-1.3590064650473099</v>
      </c>
      <c r="I999">
        <v>27.711416940736999</v>
      </c>
      <c r="J999">
        <v>3.6430856338209501</v>
      </c>
      <c r="K999">
        <v>416.337557169626</v>
      </c>
      <c r="L999">
        <v>361.58624408755702</v>
      </c>
      <c r="M999">
        <v>50.544787360392597</v>
      </c>
      <c r="N999">
        <v>0.80187235250217304</v>
      </c>
      <c r="O999">
        <v>12.1668597914252</v>
      </c>
      <c r="P999">
        <v>74.6963562753036</v>
      </c>
      <c r="Q999">
        <v>0.12576667521752899</v>
      </c>
    </row>
    <row r="1000" spans="1:17" hidden="1" x14ac:dyDescent="0.3">
      <c r="A1000" t="s">
        <v>2151</v>
      </c>
      <c r="B1000" t="s">
        <v>2152</v>
      </c>
      <c r="C1000" t="s">
        <v>10625</v>
      </c>
      <c r="D1000" t="s">
        <v>471</v>
      </c>
      <c r="E1000">
        <v>2800.4573804000001</v>
      </c>
      <c r="F1000">
        <v>352.7</v>
      </c>
      <c r="G1000">
        <v>7.0048889286345197</v>
      </c>
      <c r="H1000">
        <v>25.039550563988001</v>
      </c>
      <c r="I1000">
        <v>15.1640961329331</v>
      </c>
      <c r="J1000">
        <v>15.1872161688669</v>
      </c>
      <c r="K1000">
        <v>298.510067675154</v>
      </c>
      <c r="L1000">
        <v>277.43449613852601</v>
      </c>
      <c r="M1000">
        <v>79.923274254558294</v>
      </c>
      <c r="N1000">
        <v>1.6311589625707601</v>
      </c>
      <c r="O1000">
        <v>2.6368018145732801</v>
      </c>
      <c r="P1000">
        <v>55.477187568878101</v>
      </c>
      <c r="Q1000">
        <v>-4.2603985683817999E-2</v>
      </c>
    </row>
    <row r="1001" spans="1:17" hidden="1" x14ac:dyDescent="0.3">
      <c r="A1001" t="s">
        <v>2153</v>
      </c>
      <c r="B1001" t="s">
        <v>2154</v>
      </c>
      <c r="C1001" t="s">
        <v>10625</v>
      </c>
      <c r="D1001" t="s">
        <v>1358</v>
      </c>
      <c r="E1001">
        <v>2782.6510914</v>
      </c>
      <c r="F1001">
        <v>531.5</v>
      </c>
      <c r="G1001">
        <v>58.076911501618099</v>
      </c>
      <c r="H1001">
        <v>24.356212956054399</v>
      </c>
      <c r="I1001">
        <v>59.368351347567199</v>
      </c>
      <c r="J1001">
        <v>2.8170546591633099</v>
      </c>
      <c r="K1001">
        <v>457.142151078111</v>
      </c>
      <c r="L1001">
        <v>342.223115225426</v>
      </c>
      <c r="M1001">
        <v>61.665624053343699</v>
      </c>
      <c r="N1001">
        <v>0.712901634976569</v>
      </c>
      <c r="O1001">
        <v>3.6688617121354699</v>
      </c>
      <c r="P1001">
        <v>151.122135601228</v>
      </c>
      <c r="Q1001">
        <v>9.0435177819170001E-2</v>
      </c>
    </row>
    <row r="1002" spans="1:17" hidden="1" x14ac:dyDescent="0.3">
      <c r="A1002" t="s">
        <v>2155</v>
      </c>
      <c r="B1002" t="s">
        <v>2156</v>
      </c>
      <c r="C1002" t="s">
        <v>10625</v>
      </c>
      <c r="D1002" t="s">
        <v>1893</v>
      </c>
      <c r="E1002">
        <v>2777.7180122999998</v>
      </c>
      <c r="F1002">
        <v>696.8</v>
      </c>
      <c r="G1002">
        <v>5395.9182037291403</v>
      </c>
      <c r="H1002">
        <v>10.767167644876601</v>
      </c>
      <c r="I1002">
        <v>144.94346327954099</v>
      </c>
      <c r="J1002">
        <v>2.88896773075149</v>
      </c>
      <c r="K1002">
        <v>668.93858089844605</v>
      </c>
      <c r="L1002">
        <v>414.63157855587798</v>
      </c>
      <c r="M1002">
        <v>56.4317837385397</v>
      </c>
      <c r="N1002">
        <v>0.66361200948806398</v>
      </c>
      <c r="O1002">
        <v>36.150975889781797</v>
      </c>
    </row>
    <row r="1003" spans="1:17" hidden="1" x14ac:dyDescent="0.3">
      <c r="A1003" t="s">
        <v>2157</v>
      </c>
      <c r="B1003" t="s">
        <v>2158</v>
      </c>
      <c r="C1003" t="s">
        <v>10625</v>
      </c>
      <c r="D1003" t="s">
        <v>153</v>
      </c>
      <c r="E1003">
        <v>2763.9063199799998</v>
      </c>
      <c r="F1003">
        <v>1520</v>
      </c>
      <c r="G1003">
        <v>451.38278670859398</v>
      </c>
      <c r="H1003">
        <v>8.5689302839654093</v>
      </c>
      <c r="I1003">
        <v>467.29555828958399</v>
      </c>
      <c r="J1003">
        <v>9.5953540391455796</v>
      </c>
      <c r="K1003">
        <v>1284.94689313513</v>
      </c>
      <c r="M1003">
        <v>78.797459874250904</v>
      </c>
      <c r="N1003">
        <v>0.46248377325832901</v>
      </c>
      <c r="O1003">
        <v>3.2236842105263199</v>
      </c>
      <c r="P1003">
        <v>557.01318348822099</v>
      </c>
    </row>
    <row r="1004" spans="1:17" hidden="1" x14ac:dyDescent="0.3">
      <c r="A1004" t="s">
        <v>2159</v>
      </c>
      <c r="B1004" t="s">
        <v>2160</v>
      </c>
      <c r="C1004" t="s">
        <v>10625</v>
      </c>
      <c r="D1004" t="s">
        <v>2161</v>
      </c>
      <c r="E1004">
        <v>2760.6151164799999</v>
      </c>
      <c r="F1004">
        <v>554.95000000000005</v>
      </c>
      <c r="G1004">
        <v>119.74934510190199</v>
      </c>
      <c r="H1004">
        <v>5.2481543479958397</v>
      </c>
      <c r="I1004">
        <v>14.602675125389601</v>
      </c>
      <c r="J1004">
        <v>6.5402299830506596</v>
      </c>
      <c r="K1004">
        <v>516.897310833446</v>
      </c>
      <c r="L1004">
        <v>419.31476773047001</v>
      </c>
      <c r="M1004">
        <v>65.989384324847194</v>
      </c>
      <c r="N1004">
        <v>1.1619021316173701</v>
      </c>
      <c r="O1004">
        <v>11.3613839084602</v>
      </c>
      <c r="P1004">
        <v>170.048661800486</v>
      </c>
    </row>
    <row r="1005" spans="1:17" hidden="1" x14ac:dyDescent="0.3">
      <c r="A1005" t="s">
        <v>2162</v>
      </c>
      <c r="B1005" t="s">
        <v>2163</v>
      </c>
      <c r="C1005" t="s">
        <v>10625</v>
      </c>
      <c r="D1005" t="s">
        <v>198</v>
      </c>
      <c r="E1005">
        <v>2755.6885260449999</v>
      </c>
      <c r="F1005">
        <v>1925.2</v>
      </c>
      <c r="G1005">
        <v>64.682055461954207</v>
      </c>
      <c r="H1005">
        <v>14.8623804833063</v>
      </c>
      <c r="I1005">
        <v>56.218972701809001</v>
      </c>
      <c r="J1005">
        <v>9.35100978649686</v>
      </c>
      <c r="K1005">
        <v>1622.1984437874801</v>
      </c>
      <c r="L1005">
        <v>1352.69746557082</v>
      </c>
      <c r="M1005">
        <v>79.630351106453304</v>
      </c>
      <c r="N1005">
        <v>2.3162684860281102</v>
      </c>
      <c r="O1005">
        <v>7.4537710367753798</v>
      </c>
      <c r="P1005">
        <v>100.103939299449</v>
      </c>
      <c r="Q1005">
        <v>0.121210955139106</v>
      </c>
    </row>
    <row r="1006" spans="1:17" x14ac:dyDescent="0.3">
      <c r="A1006" t="s">
        <v>2164</v>
      </c>
      <c r="B1006" t="s">
        <v>2165</v>
      </c>
      <c r="C1006" t="s">
        <v>10615</v>
      </c>
      <c r="D1006" t="s">
        <v>303</v>
      </c>
      <c r="E1006">
        <v>2739.1987233200002</v>
      </c>
      <c r="F1006">
        <v>455</v>
      </c>
      <c r="G1006">
        <v>-5.27075029464023</v>
      </c>
      <c r="H1006">
        <v>14.7940342556613</v>
      </c>
      <c r="I1006">
        <v>-2.8222067958610002</v>
      </c>
      <c r="J1006">
        <v>18.953869697661201</v>
      </c>
      <c r="K1006">
        <v>412.45486647802801</v>
      </c>
      <c r="L1006">
        <v>408.42665586528</v>
      </c>
      <c r="M1006">
        <v>79.883020104484402</v>
      </c>
      <c r="N1006">
        <v>2.2116771709513898</v>
      </c>
      <c r="O1006">
        <v>17.780219780219699</v>
      </c>
      <c r="P1006">
        <v>37.524557956777898</v>
      </c>
      <c r="Q1006">
        <v>-3.3338847973133003E-2</v>
      </c>
    </row>
    <row r="1007" spans="1:17" hidden="1" x14ac:dyDescent="0.3">
      <c r="A1007" t="s">
        <v>2166</v>
      </c>
      <c r="B1007" t="s">
        <v>2167</v>
      </c>
      <c r="C1007" t="s">
        <v>10625</v>
      </c>
      <c r="D1007" t="s">
        <v>527</v>
      </c>
      <c r="E1007">
        <v>2733.660573742</v>
      </c>
      <c r="F1007">
        <v>112.75</v>
      </c>
      <c r="G1007">
        <v>90.631392249551993</v>
      </c>
      <c r="H1007">
        <v>0.38415681391816398</v>
      </c>
      <c r="I1007">
        <v>31.787086282067001</v>
      </c>
      <c r="J1007">
        <v>9.8314921189729905</v>
      </c>
      <c r="K1007">
        <v>105.74068113353</v>
      </c>
      <c r="L1007">
        <v>88.842697351113898</v>
      </c>
      <c r="M1007">
        <v>68.778621349530397</v>
      </c>
      <c r="N1007">
        <v>0.75935677135292701</v>
      </c>
      <c r="O1007">
        <v>11.308203991130799</v>
      </c>
      <c r="P1007">
        <v>124.601593625498</v>
      </c>
      <c r="Q1007">
        <v>2.3918237063038E-2</v>
      </c>
    </row>
    <row r="1008" spans="1:17" hidden="1" x14ac:dyDescent="0.3">
      <c r="A1008" t="s">
        <v>2168</v>
      </c>
      <c r="B1008" t="s">
        <v>2169</v>
      </c>
      <c r="C1008" t="s">
        <v>10625</v>
      </c>
      <c r="D1008" t="s">
        <v>80</v>
      </c>
      <c r="E1008">
        <v>2726.18172</v>
      </c>
      <c r="F1008">
        <v>890.05</v>
      </c>
      <c r="G1008">
        <v>64.114956499587393</v>
      </c>
      <c r="H1008">
        <v>21.7110822070312</v>
      </c>
      <c r="I1008">
        <v>66.186763712177097</v>
      </c>
      <c r="J1008">
        <v>-4.4855384897269301</v>
      </c>
      <c r="K1008">
        <v>750.56601247833896</v>
      </c>
      <c r="L1008">
        <v>595.34983818064904</v>
      </c>
      <c r="M1008">
        <v>63.553731259044902</v>
      </c>
      <c r="N1008">
        <v>2.4957050845608899</v>
      </c>
      <c r="O1008">
        <v>6.3985169372507302</v>
      </c>
      <c r="P1008">
        <v>111.338003086786</v>
      </c>
      <c r="Q1008">
        <v>5.1836413593871998E-2</v>
      </c>
    </row>
    <row r="1009" spans="1:17" x14ac:dyDescent="0.3">
      <c r="A1009" t="s">
        <v>2170</v>
      </c>
      <c r="B1009" t="s">
        <v>2171</v>
      </c>
      <c r="C1009" t="s">
        <v>10614</v>
      </c>
      <c r="D1009" t="s">
        <v>46</v>
      </c>
      <c r="E1009">
        <v>2717.6429820049998</v>
      </c>
      <c r="F1009">
        <v>679.1</v>
      </c>
      <c r="G1009">
        <v>-44.888138043559202</v>
      </c>
      <c r="H1009">
        <v>-0.73755671040245296</v>
      </c>
      <c r="I1009">
        <v>-14.7100487546052</v>
      </c>
      <c r="J1009">
        <v>-0.55481307587846496</v>
      </c>
      <c r="K1009">
        <v>680.74335019199896</v>
      </c>
      <c r="L1009">
        <v>695.57257978410803</v>
      </c>
      <c r="M1009">
        <v>51.580591175531801</v>
      </c>
      <c r="N1009">
        <v>0.84672508771632404</v>
      </c>
      <c r="O1009">
        <v>24.5766455603003</v>
      </c>
      <c r="P1009">
        <v>13.2022003667277</v>
      </c>
      <c r="Q1009">
        <v>3.7973416175682999E-2</v>
      </c>
    </row>
    <row r="1010" spans="1:17" hidden="1" x14ac:dyDescent="0.3">
      <c r="A1010" t="s">
        <v>2172</v>
      </c>
      <c r="B1010" t="s">
        <v>2173</v>
      </c>
      <c r="C1010" t="s">
        <v>10625</v>
      </c>
      <c r="D1010" t="s">
        <v>405</v>
      </c>
      <c r="E1010">
        <v>2703.2792878649998</v>
      </c>
      <c r="F1010">
        <v>1172.2</v>
      </c>
      <c r="G1010">
        <v>-43.315692236844498</v>
      </c>
      <c r="H1010">
        <v>-3.74319180585031</v>
      </c>
      <c r="I1010">
        <v>-21.766262577403001</v>
      </c>
      <c r="J1010">
        <v>-1.8270852355882701</v>
      </c>
      <c r="K1010">
        <v>1182.86513877281</v>
      </c>
      <c r="L1010">
        <v>1211.3658658378899</v>
      </c>
      <c r="M1010">
        <v>46.517063588378797</v>
      </c>
      <c r="N1010">
        <v>0.73994779444722703</v>
      </c>
      <c r="O1010">
        <v>22.845930728544602</v>
      </c>
      <c r="P1010">
        <v>7.4427131072410697</v>
      </c>
      <c r="Q1010">
        <v>-2.5624393899700001E-2</v>
      </c>
    </row>
    <row r="1011" spans="1:17" hidden="1" x14ac:dyDescent="0.3">
      <c r="A1011" t="s">
        <v>2174</v>
      </c>
      <c r="B1011" t="s">
        <v>2175</v>
      </c>
      <c r="C1011" t="s">
        <v>10625</v>
      </c>
      <c r="D1011" t="s">
        <v>263</v>
      </c>
      <c r="E1011">
        <v>2699.9569842750002</v>
      </c>
      <c r="F1011">
        <v>18221.8</v>
      </c>
      <c r="G1011">
        <v>1.3276462026970699</v>
      </c>
      <c r="H1011">
        <v>-0.76607514221008499</v>
      </c>
      <c r="I1011">
        <v>11.8111167125607</v>
      </c>
      <c r="J1011">
        <v>-3.4252628354267598</v>
      </c>
      <c r="K1011">
        <v>17806.929721676799</v>
      </c>
      <c r="L1011">
        <v>15372.593573857799</v>
      </c>
      <c r="M1011">
        <v>44.0524623352579</v>
      </c>
      <c r="N1011">
        <v>0.48088181261481899</v>
      </c>
      <c r="O1011">
        <v>14.697779582697599</v>
      </c>
      <c r="P1011">
        <v>44.617460317460299</v>
      </c>
      <c r="Q1011">
        <v>0.14624205289488601</v>
      </c>
    </row>
    <row r="1012" spans="1:17" hidden="1" x14ac:dyDescent="0.3">
      <c r="A1012" t="s">
        <v>2176</v>
      </c>
      <c r="B1012" t="s">
        <v>2177</v>
      </c>
      <c r="C1012" t="s">
        <v>10625</v>
      </c>
      <c r="D1012" t="s">
        <v>527</v>
      </c>
      <c r="E1012">
        <v>2699.0618894200002</v>
      </c>
      <c r="F1012">
        <v>828.65</v>
      </c>
      <c r="G1012">
        <v>122.19194438342301</v>
      </c>
      <c r="H1012">
        <v>48.9386153349854</v>
      </c>
      <c r="I1012">
        <v>22.1387131957541</v>
      </c>
      <c r="J1012">
        <v>14.2266154004054</v>
      </c>
      <c r="K1012">
        <v>640.10567551598297</v>
      </c>
      <c r="L1012">
        <v>543.76245537121201</v>
      </c>
      <c r="M1012">
        <v>81.173248226974096</v>
      </c>
      <c r="N1012">
        <v>1.6771777033898101</v>
      </c>
      <c r="O1012">
        <v>0.404272008688844</v>
      </c>
      <c r="P1012">
        <v>168.21492150833399</v>
      </c>
      <c r="Q1012">
        <v>0.15488328088521899</v>
      </c>
    </row>
    <row r="1013" spans="1:17" hidden="1" x14ac:dyDescent="0.3">
      <c r="A1013" t="s">
        <v>2178</v>
      </c>
      <c r="B1013" t="s">
        <v>2179</v>
      </c>
      <c r="C1013" t="s">
        <v>10625</v>
      </c>
      <c r="D1013" t="s">
        <v>378</v>
      </c>
      <c r="E1013">
        <v>2692.0712643349998</v>
      </c>
      <c r="F1013">
        <v>911.75</v>
      </c>
      <c r="G1013">
        <v>45.1132612747708</v>
      </c>
      <c r="H1013">
        <v>18.897198214650899</v>
      </c>
      <c r="I1013">
        <v>56.731723774904196</v>
      </c>
      <c r="J1013">
        <v>2.5979154119704302</v>
      </c>
      <c r="K1013">
        <v>777.486104201893</v>
      </c>
      <c r="L1013">
        <v>643.41430060293396</v>
      </c>
      <c r="M1013">
        <v>64.785738070689504</v>
      </c>
      <c r="N1013">
        <v>1.27470775087694</v>
      </c>
      <c r="O1013">
        <v>5.8404167809158203</v>
      </c>
      <c r="P1013">
        <v>99.748055646839703</v>
      </c>
      <c r="Q1013">
        <v>5.6730936889306E-2</v>
      </c>
    </row>
    <row r="1014" spans="1:17" hidden="1" x14ac:dyDescent="0.3">
      <c r="A1014" t="s">
        <v>2180</v>
      </c>
      <c r="B1014" t="s">
        <v>2181</v>
      </c>
      <c r="C1014" t="s">
        <v>10625</v>
      </c>
      <c r="D1014" t="s">
        <v>2182</v>
      </c>
      <c r="E1014">
        <v>2675.0848818149998</v>
      </c>
      <c r="F1014">
        <v>5409.8</v>
      </c>
      <c r="G1014">
        <v>76.463158001326804</v>
      </c>
      <c r="H1014">
        <v>-9.4261334055243307</v>
      </c>
      <c r="I1014">
        <v>44.334381435911901</v>
      </c>
      <c r="J1014">
        <v>14.1547299629037</v>
      </c>
      <c r="K1014">
        <v>5129.4118307069502</v>
      </c>
      <c r="L1014">
        <v>4059.6185622138</v>
      </c>
      <c r="M1014">
        <v>61.7013177421248</v>
      </c>
      <c r="N1014">
        <v>0.82033833633078801</v>
      </c>
      <c r="O1014">
        <v>19.098672779030601</v>
      </c>
      <c r="P1014">
        <v>127.877000842459</v>
      </c>
      <c r="Q1014">
        <v>0.15311655000951899</v>
      </c>
    </row>
    <row r="1015" spans="1:17" hidden="1" x14ac:dyDescent="0.3">
      <c r="A1015" t="s">
        <v>2183</v>
      </c>
      <c r="B1015" t="s">
        <v>2184</v>
      </c>
      <c r="C1015" t="s">
        <v>10611</v>
      </c>
      <c r="D1015" t="s">
        <v>24</v>
      </c>
      <c r="E1015">
        <v>2674.7961421680002</v>
      </c>
      <c r="F1015">
        <v>51.5</v>
      </c>
      <c r="G1015">
        <v>-53.081197291957501</v>
      </c>
      <c r="H1015">
        <v>0.69688237375274797</v>
      </c>
      <c r="I1015">
        <v>-31.968946892813999</v>
      </c>
      <c r="J1015">
        <v>1.7419987036120299</v>
      </c>
      <c r="K1015">
        <v>52.163048509201097</v>
      </c>
      <c r="M1015">
        <v>58.501491396953099</v>
      </c>
      <c r="N1015">
        <v>0.93423738725485606</v>
      </c>
      <c r="O1015">
        <v>60</v>
      </c>
      <c r="P1015">
        <v>5.1020408163265198</v>
      </c>
    </row>
    <row r="1016" spans="1:17" hidden="1" x14ac:dyDescent="0.3">
      <c r="A1016" t="s">
        <v>2185</v>
      </c>
      <c r="B1016" t="s">
        <v>2186</v>
      </c>
      <c r="C1016" t="s">
        <v>10625</v>
      </c>
      <c r="D1016" t="s">
        <v>962</v>
      </c>
      <c r="E1016">
        <v>2672.491008</v>
      </c>
      <c r="F1016">
        <v>1138</v>
      </c>
      <c r="G1016">
        <v>6.0994932560382704</v>
      </c>
      <c r="H1016">
        <v>44.994308194149603</v>
      </c>
      <c r="I1016">
        <v>32.581758761275204</v>
      </c>
      <c r="J1016">
        <v>30.0337052936258</v>
      </c>
      <c r="K1016">
        <v>872.16287029881801</v>
      </c>
      <c r="L1016">
        <v>794.565324843952</v>
      </c>
      <c r="M1016">
        <v>88.777529841293997</v>
      </c>
      <c r="N1016">
        <v>2.2198347667402998</v>
      </c>
      <c r="O1016">
        <v>7.1177504393673097</v>
      </c>
      <c r="P1016">
        <v>77.106839934635403</v>
      </c>
      <c r="Q1016">
        <v>8.6800432706126002E-2</v>
      </c>
    </row>
    <row r="1017" spans="1:17" hidden="1" x14ac:dyDescent="0.3">
      <c r="A1017" t="s">
        <v>2187</v>
      </c>
      <c r="B1017" t="s">
        <v>2188</v>
      </c>
      <c r="C1017" t="s">
        <v>10625</v>
      </c>
      <c r="D1017" t="s">
        <v>127</v>
      </c>
      <c r="E1017">
        <v>2671.800427569</v>
      </c>
      <c r="F1017">
        <v>191.85</v>
      </c>
      <c r="G1017">
        <v>49.4002345737577</v>
      </c>
      <c r="H1017">
        <v>13.1055863896384</v>
      </c>
      <c r="I1017">
        <v>23.8309781112231</v>
      </c>
      <c r="J1017">
        <v>15.3498798800792</v>
      </c>
      <c r="K1017">
        <v>174.11151678045999</v>
      </c>
      <c r="L1017">
        <v>145.07491872076</v>
      </c>
      <c r="M1017">
        <v>72.749488860070699</v>
      </c>
      <c r="N1017">
        <v>0.85055662085445205</v>
      </c>
      <c r="O1017">
        <v>6.39562157935889</v>
      </c>
      <c r="P1017">
        <v>103.878852284803</v>
      </c>
      <c r="Q1017">
        <v>0.178758057670555</v>
      </c>
    </row>
    <row r="1018" spans="1:17" x14ac:dyDescent="0.3">
      <c r="A1018" t="s">
        <v>2189</v>
      </c>
      <c r="B1018" t="s">
        <v>2190</v>
      </c>
      <c r="C1018" t="s">
        <v>10610</v>
      </c>
      <c r="D1018" t="s">
        <v>290</v>
      </c>
      <c r="E1018">
        <v>2658.8148719299902</v>
      </c>
      <c r="F1018">
        <v>1780.25</v>
      </c>
      <c r="G1018">
        <v>-14.052400544774899</v>
      </c>
      <c r="H1018">
        <v>-3.5293765224634099</v>
      </c>
      <c r="I1018">
        <v>-22.177480265443801</v>
      </c>
      <c r="J1018">
        <v>2.4178737506358998</v>
      </c>
      <c r="K1018">
        <v>1768.09605500066</v>
      </c>
      <c r="L1018">
        <v>1685.2344492069899</v>
      </c>
      <c r="M1018">
        <v>56.1090924218081</v>
      </c>
      <c r="N1018">
        <v>0.39887545465285801</v>
      </c>
      <c r="O1018">
        <v>19.500070214857399</v>
      </c>
      <c r="P1018">
        <v>35.896946564885397</v>
      </c>
      <c r="Q1018">
        <v>2.1757486027868998E-2</v>
      </c>
    </row>
    <row r="1019" spans="1:17" hidden="1" x14ac:dyDescent="0.3">
      <c r="A1019" t="s">
        <v>2191</v>
      </c>
      <c r="B1019" t="s">
        <v>2192</v>
      </c>
      <c r="C1019" t="s">
        <v>10625</v>
      </c>
      <c r="D1019" t="s">
        <v>198</v>
      </c>
      <c r="E1019">
        <v>2658.2612875</v>
      </c>
      <c r="F1019">
        <v>2869.1</v>
      </c>
      <c r="G1019">
        <v>5.3270326805593102</v>
      </c>
      <c r="H1019">
        <v>-2.8389176905683402</v>
      </c>
      <c r="I1019">
        <v>10.332105873172299</v>
      </c>
      <c r="J1019">
        <v>10.274387378573801</v>
      </c>
      <c r="K1019">
        <v>2793.0239717080499</v>
      </c>
      <c r="L1019">
        <v>2568.74318643993</v>
      </c>
      <c r="M1019">
        <v>58.169848860307503</v>
      </c>
      <c r="N1019">
        <v>1.4757449572929</v>
      </c>
      <c r="O1019">
        <v>5.7404761074901502</v>
      </c>
      <c r="P1019">
        <v>36.6888994759409</v>
      </c>
      <c r="Q1019">
        <v>6.3790758948371995E-2</v>
      </c>
    </row>
    <row r="1020" spans="1:17" hidden="1" x14ac:dyDescent="0.3">
      <c r="A1020" t="s">
        <v>2193</v>
      </c>
      <c r="B1020" t="s">
        <v>2194</v>
      </c>
      <c r="C1020" t="s">
        <v>10625</v>
      </c>
      <c r="D1020" t="s">
        <v>1661</v>
      </c>
      <c r="E1020">
        <v>2644.090741</v>
      </c>
      <c r="F1020">
        <v>62.05</v>
      </c>
      <c r="G1020">
        <v>-6.8744877799437196</v>
      </c>
      <c r="H1020">
        <v>-4.5150668058503198</v>
      </c>
      <c r="I1020">
        <v>3.2618410028548799</v>
      </c>
      <c r="J1020">
        <v>9.1725921231753799E-2</v>
      </c>
      <c r="K1020">
        <v>61.935633824341402</v>
      </c>
      <c r="L1020">
        <v>59.135789875167802</v>
      </c>
      <c r="M1020">
        <v>53.860821394049402</v>
      </c>
      <c r="N1020">
        <v>1.25264739449428</v>
      </c>
      <c r="O1020">
        <v>6.28525382755842</v>
      </c>
      <c r="P1020">
        <v>26.349012421095399</v>
      </c>
      <c r="Q1020">
        <v>-2.7484158448541001E-2</v>
      </c>
    </row>
    <row r="1021" spans="1:17" hidden="1" x14ac:dyDescent="0.3">
      <c r="A1021" t="s">
        <v>2195</v>
      </c>
      <c r="B1021" t="s">
        <v>2196</v>
      </c>
      <c r="C1021" t="s">
        <v>10625</v>
      </c>
      <c r="D1021" t="s">
        <v>248</v>
      </c>
      <c r="E1021">
        <v>2638.9584361799998</v>
      </c>
      <c r="F1021">
        <v>6028.35</v>
      </c>
      <c r="G1021">
        <v>112.930234710783</v>
      </c>
      <c r="H1021">
        <v>0.35901407650262301</v>
      </c>
      <c r="I1021">
        <v>35.259352205921601</v>
      </c>
      <c r="J1021">
        <v>5.6419747716427402</v>
      </c>
      <c r="K1021">
        <v>5678.3690497158404</v>
      </c>
      <c r="L1021">
        <v>4460.7802056683704</v>
      </c>
      <c r="M1021">
        <v>65.707383063532205</v>
      </c>
      <c r="N1021">
        <v>0.104855198328481</v>
      </c>
      <c r="O1021">
        <v>12.139308434314501</v>
      </c>
      <c r="P1021">
        <v>154.86619033526401</v>
      </c>
      <c r="Q1021">
        <v>0.11774963650836801</v>
      </c>
    </row>
    <row r="1022" spans="1:17" hidden="1" x14ac:dyDescent="0.3">
      <c r="A1022" t="s">
        <v>2197</v>
      </c>
      <c r="B1022" t="s">
        <v>2198</v>
      </c>
      <c r="C1022" t="s">
        <v>10625</v>
      </c>
      <c r="D1022" t="s">
        <v>101</v>
      </c>
      <c r="E1022">
        <v>2634.9218999999998</v>
      </c>
      <c r="F1022">
        <v>399.85</v>
      </c>
      <c r="G1022">
        <v>180.34393732824299</v>
      </c>
      <c r="H1022">
        <v>-5.3093765924245497</v>
      </c>
      <c r="I1022">
        <v>-21.948579567692299</v>
      </c>
      <c r="J1022">
        <v>7.0233941942904696</v>
      </c>
      <c r="K1022">
        <v>406.36507555264501</v>
      </c>
      <c r="L1022">
        <v>349.77195543305601</v>
      </c>
      <c r="M1022">
        <v>50.585650501598799</v>
      </c>
      <c r="N1022">
        <v>1.1484318902578801</v>
      </c>
      <c r="O1022">
        <v>28.5231961985744</v>
      </c>
      <c r="P1022">
        <v>226.85286103542199</v>
      </c>
      <c r="Q1022">
        <v>0.24706884192436601</v>
      </c>
    </row>
    <row r="1023" spans="1:17" hidden="1" x14ac:dyDescent="0.3">
      <c r="A1023" t="s">
        <v>2199</v>
      </c>
      <c r="B1023" t="s">
        <v>2200</v>
      </c>
      <c r="C1023" t="s">
        <v>10625</v>
      </c>
      <c r="D1023" t="s">
        <v>354</v>
      </c>
      <c r="E1023">
        <v>2627.5207660450001</v>
      </c>
      <c r="F1023">
        <v>1219.95</v>
      </c>
      <c r="G1023">
        <v>2.8041265401794302</v>
      </c>
      <c r="H1023">
        <v>18.4430131688503</v>
      </c>
      <c r="I1023">
        <v>-8.9285115144931595</v>
      </c>
      <c r="J1023">
        <v>8.9936351932278509</v>
      </c>
      <c r="K1023">
        <v>1061.73652988561</v>
      </c>
      <c r="L1023">
        <v>1029.29300145609</v>
      </c>
      <c r="M1023">
        <v>78.435742120932304</v>
      </c>
      <c r="N1023">
        <v>1.4099425545958899</v>
      </c>
      <c r="O1023">
        <v>6.3814090741423701</v>
      </c>
      <c r="P1023">
        <v>44.372781065088702</v>
      </c>
      <c r="Q1023">
        <v>0.149500026949138</v>
      </c>
    </row>
    <row r="1024" spans="1:17" hidden="1" x14ac:dyDescent="0.3">
      <c r="A1024" t="s">
        <v>2201</v>
      </c>
      <c r="B1024" t="s">
        <v>2202</v>
      </c>
      <c r="C1024" t="s">
        <v>10625</v>
      </c>
      <c r="D1024" t="s">
        <v>944</v>
      </c>
      <c r="E1024">
        <v>2625.7860578</v>
      </c>
      <c r="F1024">
        <v>402.1</v>
      </c>
      <c r="G1024">
        <v>372.996161120897</v>
      </c>
      <c r="H1024">
        <v>35.6745001064183</v>
      </c>
      <c r="I1024">
        <v>157.49931194854</v>
      </c>
      <c r="J1024">
        <v>6.3488940074933904</v>
      </c>
      <c r="K1024">
        <v>330.31084544377302</v>
      </c>
      <c r="L1024">
        <v>220.08406165438899</v>
      </c>
      <c r="M1024">
        <v>68.478742516130893</v>
      </c>
      <c r="N1024">
        <v>1.0703129161749301</v>
      </c>
      <c r="O1024">
        <v>3.95424023874657</v>
      </c>
      <c r="Q1024">
        <v>0.17639538377061201</v>
      </c>
    </row>
    <row r="1025" spans="1:17" x14ac:dyDescent="0.3">
      <c r="A1025" t="s">
        <v>2203</v>
      </c>
      <c r="B1025" t="s">
        <v>2204</v>
      </c>
      <c r="C1025" t="s">
        <v>10613</v>
      </c>
      <c r="D1025" t="s">
        <v>266</v>
      </c>
      <c r="E1025">
        <v>2623.8283984999998</v>
      </c>
      <c r="F1025">
        <v>906.4</v>
      </c>
      <c r="G1025">
        <v>-31.663137693046998</v>
      </c>
      <c r="H1025">
        <v>8.0159949411376399</v>
      </c>
      <c r="I1025">
        <v>2.2390101090971601</v>
      </c>
      <c r="J1025">
        <v>3.1039085041886101</v>
      </c>
      <c r="K1025">
        <v>867.07142510810104</v>
      </c>
      <c r="L1025">
        <v>838.72100314946101</v>
      </c>
      <c r="M1025">
        <v>52.218464039125699</v>
      </c>
      <c r="N1025">
        <v>0.84098178493737197</v>
      </c>
      <c r="O1025">
        <v>10.216240070608899</v>
      </c>
      <c r="P1025">
        <v>37.063360048389498</v>
      </c>
      <c r="Q1025">
        <v>-6.4173022720110003E-3</v>
      </c>
    </row>
    <row r="1026" spans="1:17" hidden="1" x14ac:dyDescent="0.3">
      <c r="A1026" t="s">
        <v>2205</v>
      </c>
      <c r="B1026" t="s">
        <v>2206</v>
      </c>
      <c r="C1026" t="s">
        <v>10625</v>
      </c>
      <c r="D1026" t="s">
        <v>2207</v>
      </c>
      <c r="E1026">
        <v>2619.12</v>
      </c>
      <c r="F1026">
        <v>888.65</v>
      </c>
      <c r="G1026">
        <v>38.329377056697503</v>
      </c>
      <c r="H1026">
        <v>-29.562373833500001</v>
      </c>
      <c r="I1026">
        <v>2.7720709514825299</v>
      </c>
      <c r="J1026">
        <v>-0.56844524400853402</v>
      </c>
      <c r="K1026">
        <v>1069.65439178881</v>
      </c>
      <c r="L1026">
        <v>861.86819055965498</v>
      </c>
      <c r="M1026">
        <v>29.248823370047699</v>
      </c>
      <c r="N1026">
        <v>0.34063999444439902</v>
      </c>
      <c r="O1026">
        <v>64.063467056771501</v>
      </c>
      <c r="P1026">
        <v>108.55432996949</v>
      </c>
      <c r="Q1026">
        <v>8.9826518195714994E-2</v>
      </c>
    </row>
    <row r="1027" spans="1:17" hidden="1" x14ac:dyDescent="0.3">
      <c r="A1027" t="s">
        <v>2208</v>
      </c>
      <c r="B1027" t="s">
        <v>2209</v>
      </c>
      <c r="C1027" t="s">
        <v>10625</v>
      </c>
      <c r="D1027" t="s">
        <v>308</v>
      </c>
      <c r="E1027">
        <v>2616.4779870000002</v>
      </c>
      <c r="F1027">
        <v>142.47</v>
      </c>
      <c r="G1027">
        <v>43.573148430205798</v>
      </c>
      <c r="H1027">
        <v>9.16034592999873</v>
      </c>
      <c r="I1027">
        <v>-8.2880084704531107</v>
      </c>
      <c r="J1027">
        <v>5.94155286955493</v>
      </c>
      <c r="K1027">
        <v>137.23031964144201</v>
      </c>
      <c r="L1027">
        <v>127.072856727635</v>
      </c>
      <c r="M1027">
        <v>69.363341555050098</v>
      </c>
      <c r="N1027">
        <v>0.94552035389156097</v>
      </c>
      <c r="O1027">
        <v>8.6544535691724693</v>
      </c>
      <c r="P1027">
        <v>80.227703984819698</v>
      </c>
      <c r="Q1027">
        <v>0.15485067783409601</v>
      </c>
    </row>
    <row r="1028" spans="1:17" hidden="1" x14ac:dyDescent="0.3">
      <c r="A1028" t="s">
        <v>2210</v>
      </c>
      <c r="B1028" t="s">
        <v>2211</v>
      </c>
      <c r="C1028" t="s">
        <v>10625</v>
      </c>
      <c r="D1028" t="s">
        <v>139</v>
      </c>
      <c r="E1028">
        <v>2616.3010469999999</v>
      </c>
      <c r="F1028">
        <v>9.86</v>
      </c>
      <c r="G1028">
        <v>488.585167660975</v>
      </c>
      <c r="H1028">
        <v>-2.3957908157513002</v>
      </c>
      <c r="I1028">
        <v>-45.130439136413202</v>
      </c>
      <c r="J1028">
        <v>6.5484493486561907E-2</v>
      </c>
      <c r="K1028">
        <v>10.486809361678599</v>
      </c>
      <c r="L1028">
        <v>9.5142597825137898</v>
      </c>
      <c r="M1028">
        <v>49.169807409107896</v>
      </c>
      <c r="N1028">
        <v>0.75737708452468899</v>
      </c>
      <c r="O1028">
        <v>100.811359026369</v>
      </c>
      <c r="P1028">
        <v>516.25</v>
      </c>
      <c r="Q1028">
        <v>0.132876892651769</v>
      </c>
    </row>
    <row r="1029" spans="1:17" hidden="1" x14ac:dyDescent="0.3">
      <c r="A1029" t="s">
        <v>2212</v>
      </c>
      <c r="B1029" t="s">
        <v>2213</v>
      </c>
      <c r="C1029" t="s">
        <v>10625</v>
      </c>
      <c r="D1029" t="s">
        <v>198</v>
      </c>
      <c r="E1029">
        <v>2598.2986316500001</v>
      </c>
      <c r="F1029">
        <v>461.3</v>
      </c>
      <c r="G1029">
        <v>-1.64379696134425</v>
      </c>
      <c r="H1029">
        <v>10.0886982633786</v>
      </c>
      <c r="I1029">
        <v>13.8400982400593</v>
      </c>
      <c r="J1029">
        <v>2.5015975662945702</v>
      </c>
      <c r="K1029">
        <v>433.41793812206402</v>
      </c>
      <c r="L1029">
        <v>392.733734833558</v>
      </c>
      <c r="M1029">
        <v>63.088876824393999</v>
      </c>
      <c r="N1029">
        <v>0.86860187850887904</v>
      </c>
      <c r="O1029">
        <v>6.0047691307175199</v>
      </c>
      <c r="P1029">
        <v>47.3566522919661</v>
      </c>
      <c r="Q1029">
        <v>3.6121656555175997E-2</v>
      </c>
    </row>
    <row r="1030" spans="1:17" hidden="1" x14ac:dyDescent="0.3">
      <c r="A1030" t="s">
        <v>2214</v>
      </c>
      <c r="B1030" t="s">
        <v>2215</v>
      </c>
      <c r="C1030" t="s">
        <v>10625</v>
      </c>
      <c r="D1030" t="s">
        <v>46</v>
      </c>
      <c r="E1030">
        <v>2595.7161599999999</v>
      </c>
      <c r="F1030">
        <v>114.64</v>
      </c>
      <c r="G1030">
        <v>103.231441578397</v>
      </c>
      <c r="H1030">
        <v>12.4139997718483</v>
      </c>
      <c r="I1030">
        <v>23.596227317525901</v>
      </c>
      <c r="J1030">
        <v>-0.14909040529885401</v>
      </c>
      <c r="K1030">
        <v>101.034217639009</v>
      </c>
      <c r="L1030">
        <v>79.332243148154404</v>
      </c>
      <c r="M1030">
        <v>65.308484257308606</v>
      </c>
      <c r="N1030">
        <v>0.69841371778561201</v>
      </c>
      <c r="O1030">
        <v>4.85868806699232</v>
      </c>
      <c r="P1030">
        <v>143.91489361702099</v>
      </c>
      <c r="Q1030">
        <v>0.14929327542007401</v>
      </c>
    </row>
    <row r="1031" spans="1:17" hidden="1" x14ac:dyDescent="0.3">
      <c r="A1031" t="s">
        <v>2216</v>
      </c>
      <c r="B1031" t="s">
        <v>2217</v>
      </c>
      <c r="C1031" t="s">
        <v>10625</v>
      </c>
      <c r="D1031" t="s">
        <v>51</v>
      </c>
      <c r="E1031">
        <v>2592.0451585999999</v>
      </c>
      <c r="F1031">
        <v>356.9</v>
      </c>
      <c r="G1031">
        <v>147.61476658114401</v>
      </c>
      <c r="H1031">
        <v>18.395552374281898</v>
      </c>
      <c r="I1031">
        <v>139.58596741097901</v>
      </c>
      <c r="J1031">
        <v>6.7437919061880898</v>
      </c>
      <c r="K1031">
        <v>268.33435547630597</v>
      </c>
      <c r="L1031">
        <v>200.66243516073601</v>
      </c>
      <c r="M1031">
        <v>64.248365811532494</v>
      </c>
      <c r="N1031">
        <v>1.15244106695118</v>
      </c>
      <c r="O1031">
        <v>1.9193051274866999</v>
      </c>
      <c r="P1031">
        <v>219.08806437192601</v>
      </c>
      <c r="Q1031">
        <v>5.1885524805554001E-2</v>
      </c>
    </row>
    <row r="1032" spans="1:17" hidden="1" x14ac:dyDescent="0.3">
      <c r="A1032" t="s">
        <v>2218</v>
      </c>
      <c r="B1032" t="s">
        <v>2219</v>
      </c>
      <c r="C1032" t="s">
        <v>10625</v>
      </c>
      <c r="D1032" t="s">
        <v>101</v>
      </c>
      <c r="E1032">
        <v>2590.0539251519999</v>
      </c>
      <c r="F1032">
        <v>21.65</v>
      </c>
      <c r="G1032">
        <v>33.104178713234099</v>
      </c>
      <c r="H1032">
        <v>5.7787742135671403</v>
      </c>
      <c r="I1032">
        <v>-13.259887671282399</v>
      </c>
      <c r="J1032">
        <v>1.26278343514641</v>
      </c>
      <c r="K1032">
        <v>20.3610813708001</v>
      </c>
      <c r="L1032">
        <v>18.823117288928799</v>
      </c>
      <c r="M1032">
        <v>58.543943768887601</v>
      </c>
      <c r="N1032">
        <v>1.5977250171039099</v>
      </c>
      <c r="O1032">
        <v>47.273257389888499</v>
      </c>
      <c r="P1032">
        <v>94.123577660611502</v>
      </c>
      <c r="Q1032">
        <v>0.164054764314878</v>
      </c>
    </row>
    <row r="1033" spans="1:17" hidden="1" x14ac:dyDescent="0.3">
      <c r="A1033" t="s">
        <v>2220</v>
      </c>
      <c r="B1033" t="s">
        <v>2221</v>
      </c>
      <c r="C1033" t="s">
        <v>10625</v>
      </c>
      <c r="D1033" t="s">
        <v>1353</v>
      </c>
      <c r="E1033">
        <v>2580.8388</v>
      </c>
      <c r="F1033">
        <v>1000</v>
      </c>
      <c r="G1033">
        <v>-27.664832339024802</v>
      </c>
      <c r="H1033">
        <v>-1.4056918058503101</v>
      </c>
      <c r="I1033">
        <v>-11.7520607580348</v>
      </c>
      <c r="J1033">
        <v>-1.14909040529885</v>
      </c>
      <c r="K1033">
        <v>999.99567286475099</v>
      </c>
      <c r="L1033">
        <v>999.99642057824894</v>
      </c>
      <c r="M1033">
        <v>55.379180563809697</v>
      </c>
      <c r="N1033">
        <v>0.71157499095945498</v>
      </c>
      <c r="O1033">
        <v>3</v>
      </c>
      <c r="P1033">
        <v>3.0927835051546202</v>
      </c>
      <c r="Q1033">
        <v>-0.101916752053546</v>
      </c>
    </row>
    <row r="1034" spans="1:17" hidden="1" x14ac:dyDescent="0.3">
      <c r="A1034" t="s">
        <v>2222</v>
      </c>
      <c r="B1034" t="s">
        <v>2223</v>
      </c>
      <c r="C1034" t="s">
        <v>10625</v>
      </c>
      <c r="D1034" t="s">
        <v>72</v>
      </c>
      <c r="E1034">
        <v>2578.3177000000001</v>
      </c>
      <c r="F1034">
        <v>980.9</v>
      </c>
      <c r="G1034">
        <v>273.111470010311</v>
      </c>
      <c r="H1034">
        <v>-8.5775064776649792</v>
      </c>
      <c r="I1034">
        <v>22.159202040599901</v>
      </c>
      <c r="J1034">
        <v>9.2452159713297402</v>
      </c>
      <c r="K1034">
        <v>1049.0891208109799</v>
      </c>
      <c r="L1034">
        <v>912.56348862171001</v>
      </c>
      <c r="M1034">
        <v>62.554688280118</v>
      </c>
      <c r="N1034">
        <v>0.75076833611979299</v>
      </c>
      <c r="O1034">
        <v>61.892139871546497</v>
      </c>
      <c r="P1034">
        <v>342.24526600540997</v>
      </c>
      <c r="Q1034">
        <v>0.183356675222519</v>
      </c>
    </row>
    <row r="1035" spans="1:17" hidden="1" x14ac:dyDescent="0.3">
      <c r="A1035" t="s">
        <v>2224</v>
      </c>
      <c r="B1035" t="s">
        <v>2225</v>
      </c>
      <c r="C1035" t="s">
        <v>10625</v>
      </c>
      <c r="D1035" t="s">
        <v>303</v>
      </c>
      <c r="E1035">
        <v>2576.7115858520001</v>
      </c>
      <c r="F1035">
        <v>102.71</v>
      </c>
      <c r="G1035">
        <v>0.24301324005355299</v>
      </c>
      <c r="H1035">
        <v>24.849759907545302</v>
      </c>
      <c r="I1035">
        <v>-8.1615413430070909</v>
      </c>
      <c r="J1035">
        <v>13.5960964576682</v>
      </c>
      <c r="K1035">
        <v>87.314597767171804</v>
      </c>
      <c r="L1035">
        <v>85.084369951570693</v>
      </c>
      <c r="M1035">
        <v>79.477704630291498</v>
      </c>
      <c r="N1035">
        <v>1.9729175741378799</v>
      </c>
      <c r="O1035">
        <v>1.9667023658845399</v>
      </c>
      <c r="P1035">
        <v>43.851540616246403</v>
      </c>
      <c r="Q1035">
        <v>-3.1619524458286002E-2</v>
      </c>
    </row>
    <row r="1036" spans="1:17" hidden="1" x14ac:dyDescent="0.3">
      <c r="A1036" t="s">
        <v>2226</v>
      </c>
      <c r="B1036" t="s">
        <v>2227</v>
      </c>
      <c r="C1036" t="s">
        <v>10625</v>
      </c>
      <c r="D1036" t="s">
        <v>308</v>
      </c>
      <c r="E1036">
        <v>2576.3865103200001</v>
      </c>
      <c r="F1036">
        <v>406.4</v>
      </c>
      <c r="G1036">
        <v>41.369169948590702</v>
      </c>
      <c r="H1036">
        <v>-53.900073828322199</v>
      </c>
      <c r="I1036">
        <v>-5.9187274247014896</v>
      </c>
      <c r="J1036">
        <v>-3.1085106951539201</v>
      </c>
      <c r="K1036">
        <v>437.040069523505</v>
      </c>
      <c r="L1036">
        <v>369.81189494142097</v>
      </c>
      <c r="M1036">
        <v>40.263923283676</v>
      </c>
      <c r="N1036">
        <v>1.2313267323286901</v>
      </c>
      <c r="O1036">
        <v>33.845964566929098</v>
      </c>
      <c r="P1036">
        <v>96.423392943450907</v>
      </c>
      <c r="Q1036">
        <v>0.104971090588083</v>
      </c>
    </row>
    <row r="1037" spans="1:17" hidden="1" x14ac:dyDescent="0.3">
      <c r="A1037" t="s">
        <v>2228</v>
      </c>
      <c r="B1037" t="s">
        <v>2229</v>
      </c>
      <c r="C1037" t="s">
        <v>10625</v>
      </c>
      <c r="D1037" t="s">
        <v>354</v>
      </c>
      <c r="E1037">
        <v>2575.9054132799902</v>
      </c>
      <c r="F1037">
        <v>777.35</v>
      </c>
      <c r="G1037">
        <v>-48.786090583570797</v>
      </c>
      <c r="H1037">
        <v>-2.5218344169862301</v>
      </c>
      <c r="I1037">
        <v>-23.291178823468599</v>
      </c>
      <c r="J1037">
        <v>-1.95523243984779</v>
      </c>
      <c r="K1037">
        <v>790.66718919042398</v>
      </c>
      <c r="L1037">
        <v>832.00579804424899</v>
      </c>
      <c r="M1037">
        <v>40.231765666126101</v>
      </c>
      <c r="N1037">
        <v>0.784586729355222</v>
      </c>
      <c r="O1037">
        <v>29.915739370939701</v>
      </c>
      <c r="P1037">
        <v>8.7811363000279901</v>
      </c>
      <c r="Q1037">
        <v>3.7319149801250999E-2</v>
      </c>
    </row>
    <row r="1038" spans="1:17" x14ac:dyDescent="0.3">
      <c r="A1038" t="s">
        <v>2230</v>
      </c>
      <c r="B1038" t="s">
        <v>2231</v>
      </c>
      <c r="C1038" t="s">
        <v>10613</v>
      </c>
      <c r="D1038" t="s">
        <v>359</v>
      </c>
      <c r="E1038">
        <v>2566.4450712500002</v>
      </c>
      <c r="F1038">
        <v>50.96</v>
      </c>
      <c r="G1038">
        <v>-46.1874960211737</v>
      </c>
      <c r="H1038">
        <v>-5.0711053396849</v>
      </c>
      <c r="I1038">
        <v>-43.349376194276402</v>
      </c>
      <c r="J1038">
        <v>3.4640959592653302</v>
      </c>
      <c r="K1038">
        <v>52.9005607364887</v>
      </c>
      <c r="L1038">
        <v>59.691789610118803</v>
      </c>
      <c r="M1038">
        <v>48.673211701920401</v>
      </c>
      <c r="N1038">
        <v>0.56411805289663097</v>
      </c>
      <c r="O1038">
        <v>64.933281004709499</v>
      </c>
      <c r="P1038">
        <v>6.1666666666666696</v>
      </c>
    </row>
    <row r="1039" spans="1:17" x14ac:dyDescent="0.3">
      <c r="A1039" t="s">
        <v>2232</v>
      </c>
      <c r="B1039" t="s">
        <v>2233</v>
      </c>
      <c r="C1039" t="s">
        <v>10627</v>
      </c>
      <c r="D1039" t="s">
        <v>1888</v>
      </c>
      <c r="E1039">
        <v>2560.23295818</v>
      </c>
      <c r="F1039">
        <v>52.86</v>
      </c>
      <c r="G1039">
        <v>-6.2871055881638096</v>
      </c>
      <c r="H1039">
        <v>1.4678714125404799</v>
      </c>
      <c r="I1039">
        <v>-21.238362127897801</v>
      </c>
      <c r="J1039">
        <v>4.1450272417599701</v>
      </c>
      <c r="K1039">
        <v>53.031926386565097</v>
      </c>
      <c r="L1039">
        <v>51.8217633678684</v>
      </c>
      <c r="M1039">
        <v>59.940510156170703</v>
      </c>
      <c r="N1039">
        <v>0.72722533613737195</v>
      </c>
      <c r="O1039">
        <v>31.290200529701099</v>
      </c>
      <c r="P1039">
        <v>29.877149877149801</v>
      </c>
      <c r="Q1039">
        <v>-7.6367611203840002E-3</v>
      </c>
    </row>
    <row r="1040" spans="1:17" hidden="1" x14ac:dyDescent="0.3">
      <c r="A1040" t="s">
        <v>2234</v>
      </c>
      <c r="B1040" t="s">
        <v>2235</v>
      </c>
      <c r="C1040" t="s">
        <v>10625</v>
      </c>
      <c r="D1040" t="s">
        <v>622</v>
      </c>
      <c r="E1040">
        <v>2555.8689442</v>
      </c>
      <c r="F1040">
        <v>1794.8</v>
      </c>
      <c r="G1040">
        <v>241.71473345992499</v>
      </c>
      <c r="H1040">
        <v>-9.0632331281643594</v>
      </c>
      <c r="I1040">
        <v>17.013588343374899</v>
      </c>
      <c r="J1040">
        <v>-8.3175398808414798</v>
      </c>
      <c r="K1040">
        <v>1833.8764095348099</v>
      </c>
      <c r="L1040">
        <v>1417.5140888543799</v>
      </c>
      <c r="M1040">
        <v>41.492466193781802</v>
      </c>
      <c r="N1040">
        <v>0.92514242427631199</v>
      </c>
      <c r="O1040">
        <v>25.105861377312198</v>
      </c>
      <c r="P1040">
        <v>273.13929313929299</v>
      </c>
      <c r="Q1040">
        <v>0.23097386906742801</v>
      </c>
    </row>
    <row r="1041" spans="1:17" hidden="1" x14ac:dyDescent="0.3">
      <c r="A1041" t="s">
        <v>2236</v>
      </c>
      <c r="B1041" t="s">
        <v>2237</v>
      </c>
      <c r="C1041" t="s">
        <v>10625</v>
      </c>
      <c r="D1041" t="s">
        <v>166</v>
      </c>
      <c r="E1041">
        <v>2550.7848637950001</v>
      </c>
      <c r="F1041">
        <v>1775.15</v>
      </c>
      <c r="G1041">
        <v>153.72535550277499</v>
      </c>
      <c r="H1041">
        <v>12.2151135632772</v>
      </c>
      <c r="I1041">
        <v>31.816219398865901</v>
      </c>
      <c r="J1041">
        <v>0.89732309681085198</v>
      </c>
      <c r="K1041">
        <v>1510.09595411226</v>
      </c>
      <c r="L1041">
        <v>1167.9206169556501</v>
      </c>
      <c r="M1041">
        <v>74.537405306478206</v>
      </c>
      <c r="N1041">
        <v>2.0327522958544502</v>
      </c>
      <c r="O1041">
        <v>0.44503281412837598</v>
      </c>
      <c r="P1041">
        <v>231.33924405039599</v>
      </c>
      <c r="Q1041">
        <v>0.10075442237441599</v>
      </c>
    </row>
    <row r="1042" spans="1:17" hidden="1" x14ac:dyDescent="0.3">
      <c r="A1042" t="s">
        <v>2238</v>
      </c>
      <c r="B1042" t="s">
        <v>2239</v>
      </c>
      <c r="C1042" t="s">
        <v>10625</v>
      </c>
      <c r="D1042" t="s">
        <v>571</v>
      </c>
      <c r="E1042">
        <v>2548.1976519999998</v>
      </c>
      <c r="F1042">
        <v>1121.8</v>
      </c>
      <c r="G1042">
        <v>80.848178813391399</v>
      </c>
      <c r="H1042">
        <v>25.4743081941496</v>
      </c>
      <c r="I1042">
        <v>62.575833569859398</v>
      </c>
      <c r="J1042">
        <v>6.8732885779169104</v>
      </c>
      <c r="K1042">
        <v>929.25348235257798</v>
      </c>
      <c r="L1042">
        <v>741.876573897414</v>
      </c>
      <c r="N1042">
        <v>1.4195482374906201</v>
      </c>
      <c r="O1042">
        <v>3.8509538242110999</v>
      </c>
      <c r="P1042">
        <v>131.298969072164</v>
      </c>
    </row>
    <row r="1043" spans="1:17" x14ac:dyDescent="0.3">
      <c r="A1043" t="s">
        <v>2240</v>
      </c>
      <c r="B1043" t="s">
        <v>2241</v>
      </c>
      <c r="C1043" t="s">
        <v>10616</v>
      </c>
      <c r="D1043" t="s">
        <v>1582</v>
      </c>
      <c r="E1043">
        <v>2533.5847829999998</v>
      </c>
      <c r="F1043">
        <v>611.75</v>
      </c>
      <c r="G1043">
        <v>-44.000992076442799</v>
      </c>
      <c r="H1043">
        <v>-4.1041045042630104</v>
      </c>
      <c r="I1043">
        <v>-28.139677788035499</v>
      </c>
      <c r="J1043">
        <v>6.6880104830818201</v>
      </c>
      <c r="K1043">
        <v>642.12780180191203</v>
      </c>
      <c r="L1043">
        <v>700.22287492915598</v>
      </c>
      <c r="M1043">
        <v>60.158960330636503</v>
      </c>
      <c r="N1043">
        <v>1.2575871994452199</v>
      </c>
      <c r="O1043">
        <v>47.936248467511199</v>
      </c>
      <c r="P1043">
        <v>13.035846267553501</v>
      </c>
    </row>
    <row r="1044" spans="1:17" hidden="1" x14ac:dyDescent="0.3">
      <c r="A1044" t="s">
        <v>2242</v>
      </c>
      <c r="B1044" t="s">
        <v>2243</v>
      </c>
      <c r="C1044" t="s">
        <v>10625</v>
      </c>
      <c r="D1044" t="s">
        <v>335</v>
      </c>
      <c r="E1044">
        <v>2527.7985283200001</v>
      </c>
      <c r="F1044">
        <v>780.85</v>
      </c>
      <c r="G1044">
        <v>20.321522252086599</v>
      </c>
      <c r="H1044">
        <v>27.991144333224199</v>
      </c>
      <c r="I1044">
        <v>41.913195563917299</v>
      </c>
      <c r="J1044">
        <v>4.7642180007390698</v>
      </c>
      <c r="K1044">
        <v>628.11257137416203</v>
      </c>
      <c r="L1044">
        <v>536.83368774083397</v>
      </c>
      <c r="M1044">
        <v>83.789587421517197</v>
      </c>
      <c r="N1044">
        <v>2.16532403093042</v>
      </c>
      <c r="O1044">
        <v>2.3179868092463298</v>
      </c>
      <c r="P1044">
        <v>90.683760683760696</v>
      </c>
      <c r="Q1044">
        <v>-3.2534185712843999E-2</v>
      </c>
    </row>
    <row r="1045" spans="1:17" hidden="1" x14ac:dyDescent="0.3">
      <c r="A1045" t="s">
        <v>2244</v>
      </c>
      <c r="B1045" t="s">
        <v>2245</v>
      </c>
      <c r="C1045" t="s">
        <v>10625</v>
      </c>
      <c r="D1045" t="s">
        <v>127</v>
      </c>
      <c r="E1045">
        <v>2527.4650958080001</v>
      </c>
      <c r="F1045">
        <v>47.77</v>
      </c>
      <c r="G1045">
        <v>7.8913538130749803</v>
      </c>
      <c r="H1045">
        <v>-6.0456918058503097</v>
      </c>
      <c r="I1045">
        <v>14.5901767452711</v>
      </c>
      <c r="J1045">
        <v>7.7342162857264896</v>
      </c>
      <c r="K1045">
        <v>44.492703346461099</v>
      </c>
      <c r="L1045">
        <v>39.715721422447103</v>
      </c>
      <c r="M1045">
        <v>64.044816187122393</v>
      </c>
      <c r="N1045">
        <v>0.60642779023889104</v>
      </c>
      <c r="O1045">
        <v>9.9016118903077093</v>
      </c>
      <c r="P1045">
        <v>55.704041720990801</v>
      </c>
      <c r="Q1045">
        <v>0.115186883536621</v>
      </c>
    </row>
    <row r="1046" spans="1:17" x14ac:dyDescent="0.3">
      <c r="A1046" t="s">
        <v>2246</v>
      </c>
      <c r="B1046" t="s">
        <v>2247</v>
      </c>
      <c r="C1046" t="s">
        <v>10619</v>
      </c>
      <c r="D1046" t="s">
        <v>622</v>
      </c>
      <c r="E1046">
        <v>2527.1992840169901</v>
      </c>
      <c r="F1046">
        <v>175.12</v>
      </c>
      <c r="G1046">
        <v>-56.158094895170201</v>
      </c>
      <c r="H1046">
        <v>1.7272005573486999</v>
      </c>
      <c r="I1046">
        <v>-37.7055491301278</v>
      </c>
      <c r="J1046">
        <v>15.2709476071909</v>
      </c>
      <c r="K1046">
        <v>171.454590958317</v>
      </c>
      <c r="L1046">
        <v>212.705980111721</v>
      </c>
      <c r="M1046">
        <v>65.685332336192999</v>
      </c>
      <c r="N1046">
        <v>1.3877174624492601</v>
      </c>
      <c r="O1046">
        <v>78.163544997715803</v>
      </c>
      <c r="P1046">
        <v>21.6787103946637</v>
      </c>
    </row>
    <row r="1047" spans="1:17" hidden="1" x14ac:dyDescent="0.3">
      <c r="A1047" t="s">
        <v>2248</v>
      </c>
      <c r="B1047" t="s">
        <v>2249</v>
      </c>
      <c r="C1047" t="s">
        <v>10625</v>
      </c>
      <c r="D1047" t="s">
        <v>444</v>
      </c>
      <c r="E1047">
        <v>2521.2969694399999</v>
      </c>
      <c r="F1047">
        <v>820.15</v>
      </c>
      <c r="G1047">
        <v>16.9951905906867</v>
      </c>
      <c r="H1047">
        <v>17.199128699501699</v>
      </c>
      <c r="I1047">
        <v>44.571202369764599</v>
      </c>
      <c r="J1047">
        <v>16.072931904884602</v>
      </c>
      <c r="K1047">
        <v>665.08904458846303</v>
      </c>
      <c r="L1047">
        <v>600.90169530962703</v>
      </c>
      <c r="M1047">
        <v>77.487158427070597</v>
      </c>
      <c r="N1047">
        <v>2.06831680329261</v>
      </c>
      <c r="O1047">
        <v>1.73748704505274</v>
      </c>
      <c r="P1047">
        <v>86.376548119531805</v>
      </c>
      <c r="Q1047">
        <v>0.16600849856535699</v>
      </c>
    </row>
    <row r="1048" spans="1:17" hidden="1" x14ac:dyDescent="0.3">
      <c r="A1048" t="s">
        <v>2250</v>
      </c>
      <c r="B1048" t="s">
        <v>2251</v>
      </c>
      <c r="C1048" t="s">
        <v>10625</v>
      </c>
      <c r="D1048" t="s">
        <v>571</v>
      </c>
      <c r="E1048">
        <v>2519.8608246899998</v>
      </c>
      <c r="F1048">
        <v>420.7</v>
      </c>
      <c r="G1048">
        <v>16.139645528006302</v>
      </c>
      <c r="H1048">
        <v>-0.77759662527294704</v>
      </c>
      <c r="I1048">
        <v>5.6471299772797998</v>
      </c>
      <c r="J1048">
        <v>4.8702529390635796</v>
      </c>
      <c r="K1048">
        <v>400.86891909103099</v>
      </c>
      <c r="L1048">
        <v>361.258012403696</v>
      </c>
      <c r="M1048">
        <v>59.089107408728999</v>
      </c>
      <c r="N1048">
        <v>0.51760156890125097</v>
      </c>
      <c r="O1048">
        <v>7.5588305205609601</v>
      </c>
      <c r="P1048">
        <v>45.924384321886897</v>
      </c>
      <c r="Q1048">
        <v>3.3933472777057001E-2</v>
      </c>
    </row>
    <row r="1049" spans="1:17" hidden="1" x14ac:dyDescent="0.3">
      <c r="A1049" t="s">
        <v>2252</v>
      </c>
      <c r="B1049" t="s">
        <v>2253</v>
      </c>
      <c r="C1049" t="s">
        <v>10625</v>
      </c>
      <c r="D1049" t="s">
        <v>359</v>
      </c>
      <c r="E1049">
        <v>2515.6565983099999</v>
      </c>
      <c r="F1049">
        <v>239.46</v>
      </c>
      <c r="G1049">
        <v>-15.221180949092499</v>
      </c>
      <c r="H1049">
        <v>2.67612637596786</v>
      </c>
      <c r="I1049">
        <v>13.0967400761674</v>
      </c>
      <c r="J1049">
        <v>0.982934572399629</v>
      </c>
      <c r="K1049">
        <v>227.94589754869199</v>
      </c>
      <c r="L1049">
        <v>215.34439070420501</v>
      </c>
      <c r="M1049">
        <v>52.918261817520602</v>
      </c>
      <c r="N1049">
        <v>1.1189537764897699</v>
      </c>
      <c r="O1049">
        <v>9.3919652551574195</v>
      </c>
      <c r="P1049">
        <v>33.776536312849103</v>
      </c>
      <c r="Q1049">
        <v>1.9667786878183002E-2</v>
      </c>
    </row>
    <row r="1050" spans="1:17" x14ac:dyDescent="0.3">
      <c r="A1050" t="s">
        <v>2254</v>
      </c>
      <c r="B1050" t="s">
        <v>2255</v>
      </c>
      <c r="C1050" t="s">
        <v>10619</v>
      </c>
      <c r="D1050" t="s">
        <v>491</v>
      </c>
      <c r="E1050">
        <v>2514.1484529899999</v>
      </c>
      <c r="F1050">
        <v>662.8</v>
      </c>
      <c r="G1050">
        <v>-32.884337558530099</v>
      </c>
      <c r="H1050">
        <v>20.5869141283614</v>
      </c>
      <c r="I1050">
        <v>-2.52331982197681</v>
      </c>
      <c r="J1050">
        <v>8.8517643686134395</v>
      </c>
      <c r="K1050">
        <v>574.05636544263405</v>
      </c>
      <c r="L1050">
        <v>594.09169264551497</v>
      </c>
      <c r="M1050">
        <v>71.8530756166207</v>
      </c>
      <c r="N1050">
        <v>2.0871134910476901</v>
      </c>
      <c r="O1050">
        <v>19.447797223898601</v>
      </c>
      <c r="P1050">
        <v>43.758811408740897</v>
      </c>
      <c r="Q1050">
        <v>-8.8097282917273007E-2</v>
      </c>
    </row>
    <row r="1051" spans="1:17" hidden="1" x14ac:dyDescent="0.3">
      <c r="A1051" t="s">
        <v>2256</v>
      </c>
      <c r="B1051" t="s">
        <v>2257</v>
      </c>
      <c r="C1051" t="s">
        <v>10625</v>
      </c>
      <c r="D1051" t="s">
        <v>290</v>
      </c>
      <c r="E1051">
        <v>2509.2387718049999</v>
      </c>
      <c r="F1051">
        <v>1633.55</v>
      </c>
      <c r="G1051">
        <v>46.4226616664101</v>
      </c>
      <c r="H1051">
        <v>-1.23985932680551</v>
      </c>
      <c r="I1051">
        <v>-17.923801137127299</v>
      </c>
      <c r="J1051">
        <v>5.4104425687837701</v>
      </c>
      <c r="K1051">
        <v>1637.2061199550101</v>
      </c>
      <c r="L1051">
        <v>1497.51259519</v>
      </c>
      <c r="M1051">
        <v>61.650623101443301</v>
      </c>
      <c r="N1051">
        <v>0.50596461957455097</v>
      </c>
      <c r="O1051">
        <v>19.6902451715588</v>
      </c>
      <c r="P1051">
        <v>75.763933720680001</v>
      </c>
      <c r="Q1051">
        <v>9.7659620136969997E-3</v>
      </c>
    </row>
    <row r="1052" spans="1:17" hidden="1" x14ac:dyDescent="0.3">
      <c r="A1052" t="s">
        <v>2258</v>
      </c>
      <c r="B1052" t="s">
        <v>2259</v>
      </c>
      <c r="C1052" t="s">
        <v>10625</v>
      </c>
      <c r="D1052" t="s">
        <v>471</v>
      </c>
      <c r="E1052">
        <v>2506.7175000000002</v>
      </c>
      <c r="F1052">
        <v>382.33</v>
      </c>
      <c r="G1052">
        <v>73.720471848491499</v>
      </c>
      <c r="H1052">
        <v>70.309869418639394</v>
      </c>
      <c r="I1052">
        <v>32.360264911019001</v>
      </c>
      <c r="J1052">
        <v>32.9729519359215</v>
      </c>
      <c r="K1052">
        <v>254.10819959851301</v>
      </c>
      <c r="L1052">
        <v>223.028585513492</v>
      </c>
      <c r="M1052">
        <v>79.371248512015001</v>
      </c>
      <c r="N1052">
        <v>4.1178211573278602</v>
      </c>
      <c r="O1052">
        <v>3.0131038631548699</v>
      </c>
      <c r="P1052">
        <v>116.005649717514</v>
      </c>
      <c r="Q1052">
        <v>8.6753184397711999E-2</v>
      </c>
    </row>
    <row r="1053" spans="1:17" hidden="1" x14ac:dyDescent="0.3">
      <c r="A1053" t="s">
        <v>2260</v>
      </c>
      <c r="B1053" t="s">
        <v>2261</v>
      </c>
      <c r="C1053" t="s">
        <v>10625</v>
      </c>
      <c r="D1053" t="s">
        <v>622</v>
      </c>
      <c r="E1053">
        <v>2501.2278000000001</v>
      </c>
      <c r="F1053">
        <v>442.1</v>
      </c>
      <c r="G1053">
        <v>30.199834684720798</v>
      </c>
      <c r="H1053">
        <v>2.5429063249907902</v>
      </c>
      <c r="I1053">
        <v>9.0402889687411392</v>
      </c>
      <c r="J1053">
        <v>5.1464537351861397</v>
      </c>
      <c r="K1053">
        <v>401.71322567692698</v>
      </c>
      <c r="L1053">
        <v>353.53975992603301</v>
      </c>
      <c r="M1053">
        <v>61.806077905510399</v>
      </c>
      <c r="N1053">
        <v>0.50358736236272905</v>
      </c>
      <c r="O1053">
        <v>7.2155620900248696</v>
      </c>
      <c r="P1053">
        <v>69.712092130518201</v>
      </c>
      <c r="Q1053">
        <v>7.8237064453548999E-2</v>
      </c>
    </row>
    <row r="1054" spans="1:17" hidden="1" x14ac:dyDescent="0.3">
      <c r="A1054" t="s">
        <v>2262</v>
      </c>
      <c r="B1054" t="s">
        <v>2263</v>
      </c>
      <c r="C1054" t="s">
        <v>10625</v>
      </c>
      <c r="D1054" t="s">
        <v>955</v>
      </c>
      <c r="E1054">
        <v>2493.1013400000002</v>
      </c>
      <c r="F1054">
        <v>133.94</v>
      </c>
      <c r="G1054">
        <v>-11.2661185126583</v>
      </c>
      <c r="H1054">
        <v>24.098895350112901</v>
      </c>
      <c r="I1054">
        <v>4.64665306833174</v>
      </c>
      <c r="J1054">
        <v>18.097771519387301</v>
      </c>
      <c r="M1054">
        <v>78.413133440665803</v>
      </c>
      <c r="O1054">
        <v>7.5108257428699403</v>
      </c>
      <c r="P1054">
        <v>25.060690943043799</v>
      </c>
    </row>
    <row r="1055" spans="1:17" x14ac:dyDescent="0.3">
      <c r="A1055" t="s">
        <v>2264</v>
      </c>
      <c r="B1055" t="s">
        <v>2265</v>
      </c>
      <c r="C1055" t="s">
        <v>10624</v>
      </c>
      <c r="D1055" t="s">
        <v>378</v>
      </c>
      <c r="E1055">
        <v>2488.1075903400001</v>
      </c>
      <c r="F1055">
        <v>213.55</v>
      </c>
      <c r="G1055">
        <v>-28.569704728815999</v>
      </c>
      <c r="H1055">
        <v>0.67321204484659003</v>
      </c>
      <c r="I1055">
        <v>-57.654530675704201</v>
      </c>
      <c r="J1055">
        <v>1.7318619756535301</v>
      </c>
      <c r="K1055">
        <v>219.281510578618</v>
      </c>
      <c r="L1055">
        <v>254.415645338644</v>
      </c>
      <c r="M1055">
        <v>61.415891078102</v>
      </c>
      <c r="N1055">
        <v>0.55789350697199502</v>
      </c>
      <c r="O1055">
        <v>102.177476000936</v>
      </c>
      <c r="P1055">
        <v>11.514360313315899</v>
      </c>
      <c r="Q1055">
        <v>-3.9910700217017002E-2</v>
      </c>
    </row>
    <row r="1056" spans="1:17" hidden="1" x14ac:dyDescent="0.3">
      <c r="A1056" t="s">
        <v>2266</v>
      </c>
      <c r="B1056" t="s">
        <v>2267</v>
      </c>
      <c r="C1056" t="s">
        <v>10625</v>
      </c>
      <c r="D1056" t="s">
        <v>127</v>
      </c>
      <c r="E1056">
        <v>2482.83937449</v>
      </c>
      <c r="F1056">
        <v>354.9</v>
      </c>
      <c r="G1056">
        <v>-21.825633961355798</v>
      </c>
      <c r="H1056">
        <v>4.7468465030053197E-2</v>
      </c>
      <c r="I1056">
        <v>-5.9128623803657296</v>
      </c>
      <c r="J1056">
        <v>-2.58823514214096</v>
      </c>
      <c r="M1056">
        <v>51.126324037015799</v>
      </c>
      <c r="O1056">
        <v>12.7078050154973</v>
      </c>
      <c r="P1056">
        <v>14.4838709677419</v>
      </c>
    </row>
    <row r="1057" spans="1:17" hidden="1" x14ac:dyDescent="0.3">
      <c r="A1057" t="s">
        <v>2268</v>
      </c>
      <c r="B1057" t="s">
        <v>2269</v>
      </c>
      <c r="C1057" t="s">
        <v>10625</v>
      </c>
      <c r="D1057" t="s">
        <v>139</v>
      </c>
      <c r="E1057">
        <v>2479.8604893749998</v>
      </c>
      <c r="F1057">
        <v>704</v>
      </c>
      <c r="G1057">
        <v>84.493349388987099</v>
      </c>
      <c r="H1057">
        <v>5.3594218292487703</v>
      </c>
      <c r="I1057">
        <v>-10.0829201071626</v>
      </c>
      <c r="J1057">
        <v>0.87280740492012598</v>
      </c>
      <c r="K1057">
        <v>682.81819601166296</v>
      </c>
      <c r="L1057">
        <v>601.91473382183801</v>
      </c>
      <c r="M1057">
        <v>50.6304350927131</v>
      </c>
      <c r="N1057">
        <v>0.372325734816845</v>
      </c>
      <c r="O1057">
        <v>16.306515447862299</v>
      </c>
      <c r="P1057">
        <v>133.80631242065101</v>
      </c>
      <c r="Q1057">
        <v>7.4302799058680993E-2</v>
      </c>
    </row>
    <row r="1058" spans="1:17" hidden="1" x14ac:dyDescent="0.3">
      <c r="A1058" t="s">
        <v>2270</v>
      </c>
      <c r="B1058" t="s">
        <v>2271</v>
      </c>
      <c r="C1058" t="s">
        <v>10625</v>
      </c>
      <c r="D1058" t="s">
        <v>46</v>
      </c>
      <c r="E1058">
        <v>2465.9251721400001</v>
      </c>
      <c r="F1058">
        <v>611.5</v>
      </c>
      <c r="G1058">
        <v>-16.704933953976798</v>
      </c>
      <c r="H1058">
        <v>4.5705115473135498</v>
      </c>
      <c r="I1058">
        <v>-21.078869773455899</v>
      </c>
      <c r="J1058">
        <v>12.9854596383862</v>
      </c>
      <c r="K1058">
        <v>555.999628287051</v>
      </c>
      <c r="L1058">
        <v>567.70693039951698</v>
      </c>
      <c r="M1058">
        <v>71.543719033248294</v>
      </c>
      <c r="N1058">
        <v>0.85943259089058499</v>
      </c>
      <c r="O1058">
        <v>39.002452984464398</v>
      </c>
      <c r="P1058">
        <v>41.370939775748397</v>
      </c>
      <c r="Q1058">
        <v>0.17848110237699699</v>
      </c>
    </row>
    <row r="1059" spans="1:17" hidden="1" x14ac:dyDescent="0.3">
      <c r="A1059" t="s">
        <v>2272</v>
      </c>
      <c r="B1059" t="s">
        <v>2273</v>
      </c>
      <c r="C1059" t="s">
        <v>10625</v>
      </c>
      <c r="D1059" t="s">
        <v>1184</v>
      </c>
      <c r="E1059">
        <v>2453.5455000699999</v>
      </c>
      <c r="F1059">
        <v>892.2</v>
      </c>
      <c r="G1059">
        <v>14.292208233767401</v>
      </c>
      <c r="H1059">
        <v>12.221101193228501</v>
      </c>
      <c r="I1059">
        <v>-23.498437928023399</v>
      </c>
      <c r="J1059">
        <v>5.6408421900879597</v>
      </c>
      <c r="K1059">
        <v>822.31973491074802</v>
      </c>
      <c r="L1059">
        <v>833.40264423794099</v>
      </c>
      <c r="M1059">
        <v>75.368731693703296</v>
      </c>
      <c r="N1059">
        <v>1.1258638057121999</v>
      </c>
      <c r="O1059">
        <v>29.0013449899125</v>
      </c>
      <c r="P1059">
        <v>50.442627097209296</v>
      </c>
      <c r="Q1059">
        <v>2.8135567763674998E-2</v>
      </c>
    </row>
    <row r="1060" spans="1:17" hidden="1" x14ac:dyDescent="0.3">
      <c r="A1060" t="s">
        <v>2274</v>
      </c>
      <c r="B1060" t="s">
        <v>2275</v>
      </c>
      <c r="C1060" t="s">
        <v>10625</v>
      </c>
      <c r="D1060" t="s">
        <v>95</v>
      </c>
      <c r="E1060">
        <v>2453.4385025199999</v>
      </c>
      <c r="F1060">
        <v>29.09</v>
      </c>
      <c r="G1060">
        <v>144.25700897103599</v>
      </c>
      <c r="H1060">
        <v>8.8064056018480201</v>
      </c>
      <c r="I1060">
        <v>-0.46667437700957398</v>
      </c>
      <c r="J1060">
        <v>11.135823560287299</v>
      </c>
      <c r="K1060">
        <v>26.871850522419098</v>
      </c>
      <c r="L1060">
        <v>23.274722909360001</v>
      </c>
      <c r="M1060">
        <v>59.162871720945802</v>
      </c>
      <c r="N1060">
        <v>1.1079900743758</v>
      </c>
      <c r="O1060">
        <v>15.331729116534801</v>
      </c>
      <c r="P1060">
        <v>203.037275887829</v>
      </c>
      <c r="Q1060">
        <v>9.0132191538100995E-2</v>
      </c>
    </row>
    <row r="1061" spans="1:17" hidden="1" x14ac:dyDescent="0.3">
      <c r="A1061" t="s">
        <v>2276</v>
      </c>
      <c r="B1061" t="s">
        <v>2277</v>
      </c>
      <c r="C1061" t="s">
        <v>10625</v>
      </c>
      <c r="D1061" t="s">
        <v>568</v>
      </c>
      <c r="E1061">
        <v>2450.97967926</v>
      </c>
      <c r="F1061">
        <v>362.6</v>
      </c>
      <c r="G1061">
        <v>5.6196192148068001E-2</v>
      </c>
      <c r="H1061">
        <v>15.186664882047699</v>
      </c>
      <c r="I1061">
        <v>-13.2997121291996</v>
      </c>
      <c r="J1061">
        <v>18.257302288765</v>
      </c>
      <c r="K1061">
        <v>317.64111610416597</v>
      </c>
      <c r="L1061">
        <v>311.30237001183599</v>
      </c>
      <c r="M1061">
        <v>79.899730531398703</v>
      </c>
      <c r="N1061">
        <v>3.3271835509914198</v>
      </c>
      <c r="O1061">
        <v>6.1500275785989897</v>
      </c>
      <c r="P1061">
        <v>54.101147471313197</v>
      </c>
    </row>
    <row r="1062" spans="1:17" hidden="1" x14ac:dyDescent="0.3">
      <c r="A1062" t="s">
        <v>2278</v>
      </c>
      <c r="B1062" t="s">
        <v>2279</v>
      </c>
      <c r="C1062" t="s">
        <v>10625</v>
      </c>
      <c r="D1062" t="s">
        <v>303</v>
      </c>
      <c r="E1062">
        <v>2450.0817961169901</v>
      </c>
      <c r="F1062">
        <v>82.13</v>
      </c>
      <c r="G1062">
        <v>40.979931521344596</v>
      </c>
      <c r="H1062">
        <v>58.228923578764999</v>
      </c>
      <c r="I1062">
        <v>22.997734155828901</v>
      </c>
      <c r="J1062">
        <v>8.9729578833718904</v>
      </c>
      <c r="K1062">
        <v>65.5497246758015</v>
      </c>
      <c r="L1062">
        <v>57.997354190315498</v>
      </c>
      <c r="M1062">
        <v>76.892288556706305</v>
      </c>
      <c r="N1062">
        <v>2.02225499910781</v>
      </c>
      <c r="O1062">
        <v>2.6299768659442302</v>
      </c>
      <c r="P1062">
        <v>78.737758433079406</v>
      </c>
      <c r="Q1062">
        <v>7.9513445363094001E-2</v>
      </c>
    </row>
    <row r="1063" spans="1:17" x14ac:dyDescent="0.3">
      <c r="A1063" t="s">
        <v>2280</v>
      </c>
      <c r="B1063" t="s">
        <v>2281</v>
      </c>
      <c r="C1063" t="s">
        <v>10615</v>
      </c>
      <c r="D1063" t="s">
        <v>789</v>
      </c>
      <c r="E1063">
        <v>2441.1041722800001</v>
      </c>
      <c r="F1063">
        <v>459.85</v>
      </c>
      <c r="G1063">
        <v>-38.890701064893598</v>
      </c>
      <c r="H1063">
        <v>-4.8263843645283497</v>
      </c>
      <c r="I1063">
        <v>-15.8800707653317</v>
      </c>
      <c r="J1063">
        <v>2.41750101682304</v>
      </c>
      <c r="K1063">
        <v>479.855351825431</v>
      </c>
      <c r="L1063">
        <v>485.84821615745199</v>
      </c>
      <c r="M1063">
        <v>41.686138093314703</v>
      </c>
      <c r="N1063">
        <v>1.25295858823232</v>
      </c>
      <c r="O1063">
        <v>24.910296835924701</v>
      </c>
      <c r="P1063">
        <v>18.1829863788229</v>
      </c>
      <c r="Q1063">
        <v>-0.10381227357730601</v>
      </c>
    </row>
    <row r="1064" spans="1:17" hidden="1" x14ac:dyDescent="0.3">
      <c r="A1064" t="s">
        <v>2282</v>
      </c>
      <c r="B1064" t="s">
        <v>2283</v>
      </c>
      <c r="C1064" t="s">
        <v>10625</v>
      </c>
      <c r="D1064" t="s">
        <v>378</v>
      </c>
      <c r="E1064">
        <v>2438.0461961249998</v>
      </c>
      <c r="F1064">
        <v>1232.7</v>
      </c>
      <c r="G1064">
        <v>-35.279311841385599</v>
      </c>
      <c r="H1064">
        <v>-4.6547190432044001</v>
      </c>
      <c r="I1064">
        <v>24.1125926090984</v>
      </c>
      <c r="J1064">
        <v>3.6559675504440299</v>
      </c>
      <c r="K1064">
        <v>1240.0610131251999</v>
      </c>
      <c r="L1064">
        <v>1216.57655774762</v>
      </c>
      <c r="M1064">
        <v>57.458079726423399</v>
      </c>
      <c r="N1064">
        <v>0.57010985527255997</v>
      </c>
      <c r="O1064">
        <v>19.6073659446742</v>
      </c>
      <c r="P1064">
        <v>49.409126719592699</v>
      </c>
      <c r="Q1064">
        <v>-3.7316020621946E-2</v>
      </c>
    </row>
    <row r="1065" spans="1:17" hidden="1" x14ac:dyDescent="0.3">
      <c r="A1065" t="s">
        <v>2284</v>
      </c>
      <c r="B1065" t="s">
        <v>2285</v>
      </c>
      <c r="C1065" t="s">
        <v>10625</v>
      </c>
      <c r="D1065" t="s">
        <v>51</v>
      </c>
      <c r="E1065">
        <v>2431.6999704</v>
      </c>
      <c r="F1065">
        <v>265.5</v>
      </c>
      <c r="G1065">
        <v>32.096879006764397</v>
      </c>
      <c r="H1065">
        <v>18.6688434847918</v>
      </c>
      <c r="I1065">
        <v>-0.52457856281068505</v>
      </c>
      <c r="J1065">
        <v>1.5925001060758299</v>
      </c>
      <c r="K1065">
        <v>237.082354432974</v>
      </c>
      <c r="L1065">
        <v>212.35581421093801</v>
      </c>
      <c r="M1065">
        <v>68.144982171537904</v>
      </c>
      <c r="N1065">
        <v>2.2458703931265802</v>
      </c>
      <c r="O1065">
        <v>5.3107344632768303</v>
      </c>
      <c r="P1065">
        <v>86.971830985915503</v>
      </c>
      <c r="Q1065">
        <v>8.9386171073863999E-2</v>
      </c>
    </row>
    <row r="1066" spans="1:17" x14ac:dyDescent="0.3">
      <c r="A1066" t="s">
        <v>2286</v>
      </c>
      <c r="B1066" t="s">
        <v>2287</v>
      </c>
      <c r="C1066" t="s">
        <v>10620</v>
      </c>
      <c r="D1066" t="s">
        <v>397</v>
      </c>
      <c r="E1066">
        <v>2430.8149395999999</v>
      </c>
      <c r="F1066">
        <v>454.95</v>
      </c>
      <c r="G1066">
        <v>-37.540030437281601</v>
      </c>
      <c r="H1066">
        <v>-4.3717935007655697</v>
      </c>
      <c r="I1066">
        <v>-20.2312399976244</v>
      </c>
      <c r="J1066">
        <v>0.75323465866821804</v>
      </c>
      <c r="K1066">
        <v>470.00055252639402</v>
      </c>
      <c r="L1066">
        <v>495.40548435438802</v>
      </c>
      <c r="M1066">
        <v>51.185813386055102</v>
      </c>
      <c r="N1066">
        <v>1.2006412245234499</v>
      </c>
      <c r="O1066">
        <v>27.9261457303</v>
      </c>
      <c r="P1066">
        <v>5.0450242438235797</v>
      </c>
    </row>
    <row r="1067" spans="1:17" hidden="1" x14ac:dyDescent="0.3">
      <c r="A1067" t="s">
        <v>2288</v>
      </c>
      <c r="B1067" t="s">
        <v>2289</v>
      </c>
      <c r="C1067" t="s">
        <v>10625</v>
      </c>
      <c r="D1067" t="s">
        <v>497</v>
      </c>
      <c r="E1067">
        <v>2430.0259790300001</v>
      </c>
      <c r="F1067">
        <v>81.27</v>
      </c>
      <c r="G1067">
        <v>20.773523825358598</v>
      </c>
      <c r="H1067">
        <v>9.2748637497052293</v>
      </c>
      <c r="I1067">
        <v>-20.180229772119301</v>
      </c>
      <c r="J1067">
        <v>-2.63258651112158</v>
      </c>
      <c r="K1067">
        <v>77.549876617907003</v>
      </c>
      <c r="L1067">
        <v>73.911894406213605</v>
      </c>
      <c r="M1067">
        <v>51.244316817376301</v>
      </c>
      <c r="N1067">
        <v>1.8093148729530399</v>
      </c>
      <c r="O1067">
        <v>43.779992617201898</v>
      </c>
      <c r="P1067">
        <v>57.805825242718399</v>
      </c>
      <c r="Q1067">
        <v>0.14427011848929</v>
      </c>
    </row>
    <row r="1068" spans="1:17" hidden="1" x14ac:dyDescent="0.3">
      <c r="A1068" t="s">
        <v>2290</v>
      </c>
      <c r="B1068" t="s">
        <v>2291</v>
      </c>
      <c r="C1068" t="s">
        <v>10625</v>
      </c>
      <c r="D1068" t="s">
        <v>335</v>
      </c>
      <c r="E1068">
        <v>2428.9758103049999</v>
      </c>
      <c r="F1068">
        <v>261.39999999999998</v>
      </c>
      <c r="G1068">
        <v>-1.74961075906344</v>
      </c>
      <c r="H1068">
        <v>-5.1963877153896698</v>
      </c>
      <c r="I1068">
        <v>22.093305345395699</v>
      </c>
      <c r="J1068">
        <v>4.6731132674891303</v>
      </c>
      <c r="K1068">
        <v>241.236167886423</v>
      </c>
      <c r="M1068">
        <v>57.620344326067098</v>
      </c>
      <c r="N1068">
        <v>0.52769623059888005</v>
      </c>
      <c r="O1068">
        <v>9.4108645753634406</v>
      </c>
      <c r="P1068">
        <v>73.572377158034499</v>
      </c>
    </row>
    <row r="1069" spans="1:17" hidden="1" x14ac:dyDescent="0.3">
      <c r="A1069" t="s">
        <v>2292</v>
      </c>
      <c r="B1069" t="s">
        <v>2293</v>
      </c>
      <c r="C1069" t="s">
        <v>10625</v>
      </c>
      <c r="D1069" t="s">
        <v>2294</v>
      </c>
      <c r="E1069">
        <v>2427.5</v>
      </c>
      <c r="F1069">
        <v>476.2</v>
      </c>
      <c r="G1069">
        <v>99.097072422879805</v>
      </c>
      <c r="H1069">
        <v>-18.414238814397301</v>
      </c>
      <c r="I1069">
        <v>115.00984400386901</v>
      </c>
      <c r="J1069">
        <v>-7.8733939595735896</v>
      </c>
      <c r="K1069">
        <v>532.03179508031599</v>
      </c>
      <c r="M1069">
        <v>26.316190263048401</v>
      </c>
      <c r="N1069">
        <v>0.50814295725297798</v>
      </c>
      <c r="O1069">
        <v>50.514489710205801</v>
      </c>
      <c r="P1069">
        <v>138.099999999999</v>
      </c>
    </row>
    <row r="1070" spans="1:17" hidden="1" x14ac:dyDescent="0.3">
      <c r="A1070" t="s">
        <v>2295</v>
      </c>
      <c r="B1070" t="s">
        <v>2296</v>
      </c>
      <c r="C1070" t="s">
        <v>10625</v>
      </c>
      <c r="D1070" t="s">
        <v>248</v>
      </c>
      <c r="E1070">
        <v>2418.2082636599998</v>
      </c>
      <c r="F1070">
        <v>4667.45</v>
      </c>
      <c r="G1070">
        <v>53.401989501727599</v>
      </c>
      <c r="H1070">
        <v>8.6092628628102901</v>
      </c>
      <c r="I1070">
        <v>24.9329088590674</v>
      </c>
      <c r="J1070">
        <v>8.7208121674798598</v>
      </c>
      <c r="K1070">
        <v>4233.6096129021798</v>
      </c>
      <c r="L1070">
        <v>3590.3456823844299</v>
      </c>
      <c r="M1070">
        <v>76.193587676236803</v>
      </c>
      <c r="N1070">
        <v>0.93208727551925297</v>
      </c>
      <c r="O1070">
        <v>3.8040043278449698</v>
      </c>
      <c r="P1070">
        <v>98.572644118272606</v>
      </c>
      <c r="Q1070">
        <v>0.104890122023819</v>
      </c>
    </row>
    <row r="1071" spans="1:17" hidden="1" x14ac:dyDescent="0.3">
      <c r="A1071" t="s">
        <v>2297</v>
      </c>
      <c r="B1071" t="s">
        <v>2298</v>
      </c>
      <c r="C1071" t="s">
        <v>10625</v>
      </c>
      <c r="D1071" t="s">
        <v>139</v>
      </c>
      <c r="E1071">
        <v>2416.8477355599998</v>
      </c>
      <c r="F1071">
        <v>131.57</v>
      </c>
      <c r="G1071">
        <v>156.19708783357399</v>
      </c>
      <c r="H1071">
        <v>1.0363579654497601</v>
      </c>
      <c r="I1071">
        <v>9.2318472879421805</v>
      </c>
      <c r="J1071">
        <v>11.945740132188201</v>
      </c>
      <c r="K1071">
        <v>123.345150767628</v>
      </c>
      <c r="L1071">
        <v>101.626782466756</v>
      </c>
      <c r="M1071">
        <v>58.7563797191671</v>
      </c>
      <c r="N1071">
        <v>0.51101340314627997</v>
      </c>
      <c r="O1071">
        <v>23.470395986927102</v>
      </c>
      <c r="P1071">
        <v>212.88941736028499</v>
      </c>
      <c r="Q1071">
        <v>5.0626074960244002E-2</v>
      </c>
    </row>
    <row r="1072" spans="1:17" hidden="1" x14ac:dyDescent="0.3">
      <c r="A1072" t="s">
        <v>2299</v>
      </c>
      <c r="B1072" t="s">
        <v>2300</v>
      </c>
      <c r="C1072" t="s">
        <v>10625</v>
      </c>
      <c r="D1072" t="s">
        <v>571</v>
      </c>
      <c r="E1072">
        <v>2404.3523731750001</v>
      </c>
      <c r="F1072">
        <v>1028.7</v>
      </c>
      <c r="G1072">
        <v>-66.608951993593493</v>
      </c>
      <c r="H1072">
        <v>-6.5111711946699797</v>
      </c>
      <c r="I1072">
        <v>-29.035862470735299</v>
      </c>
      <c r="J1072">
        <v>5.1655558503900103</v>
      </c>
      <c r="K1072">
        <v>1046.5838567881799</v>
      </c>
      <c r="L1072">
        <v>1242.6505387330301</v>
      </c>
      <c r="M1072">
        <v>66.168843272271005</v>
      </c>
      <c r="N1072">
        <v>0.872844619380163</v>
      </c>
      <c r="O1072">
        <v>72.295129775444707</v>
      </c>
      <c r="P1072">
        <v>8.7650666102770192</v>
      </c>
      <c r="Q1072">
        <v>-0.140347232857543</v>
      </c>
    </row>
    <row r="1073" spans="1:17" hidden="1" x14ac:dyDescent="0.3">
      <c r="A1073" t="s">
        <v>2301</v>
      </c>
      <c r="B1073" t="s">
        <v>2302</v>
      </c>
      <c r="C1073" t="s">
        <v>10625</v>
      </c>
      <c r="D1073" t="s">
        <v>497</v>
      </c>
      <c r="E1073">
        <v>2388.6035049450002</v>
      </c>
      <c r="F1073">
        <v>687.7</v>
      </c>
      <c r="G1073">
        <v>33.975783479520103</v>
      </c>
      <c r="H1073">
        <v>-20.033432483115199</v>
      </c>
      <c r="I1073">
        <v>34.8947032893049</v>
      </c>
      <c r="J1073">
        <v>-0.54263124995761702</v>
      </c>
      <c r="K1073">
        <v>738.67552699899898</v>
      </c>
      <c r="L1073">
        <v>606.58620975896497</v>
      </c>
      <c r="M1073">
        <v>32.125283971788598</v>
      </c>
      <c r="N1073">
        <v>1.3999592675785499</v>
      </c>
      <c r="O1073">
        <v>36.396684600843301</v>
      </c>
      <c r="P1073">
        <v>78.6233766233766</v>
      </c>
      <c r="Q1073">
        <v>0.15737353440719701</v>
      </c>
    </row>
    <row r="1074" spans="1:17" hidden="1" x14ac:dyDescent="0.3">
      <c r="A1074" t="s">
        <v>2303</v>
      </c>
      <c r="B1074" t="s">
        <v>2304</v>
      </c>
      <c r="C1074" t="s">
        <v>10625</v>
      </c>
      <c r="D1074" t="s">
        <v>248</v>
      </c>
      <c r="E1074">
        <v>2386.1273163750002</v>
      </c>
      <c r="F1074">
        <v>2178.1</v>
      </c>
      <c r="G1074">
        <v>109.83380466893399</v>
      </c>
      <c r="H1074">
        <v>18.2897035785968</v>
      </c>
      <c r="I1074">
        <v>56.376075096847401</v>
      </c>
      <c r="J1074">
        <v>11.6207586338067</v>
      </c>
      <c r="K1074">
        <v>1844.82255506669</v>
      </c>
      <c r="L1074">
        <v>1474.7798699668001</v>
      </c>
      <c r="M1074">
        <v>81.696249668880995</v>
      </c>
      <c r="N1074">
        <v>0.61994285698965101</v>
      </c>
      <c r="O1074">
        <v>2.6973049905881301</v>
      </c>
      <c r="P1074">
        <v>143.06439013502899</v>
      </c>
      <c r="Q1074">
        <v>0.13056578318957099</v>
      </c>
    </row>
    <row r="1075" spans="1:17" hidden="1" x14ac:dyDescent="0.3">
      <c r="A1075" t="s">
        <v>2305</v>
      </c>
      <c r="B1075" t="s">
        <v>2306</v>
      </c>
      <c r="C1075" t="s">
        <v>10625</v>
      </c>
      <c r="D1075" t="s">
        <v>290</v>
      </c>
      <c r="E1075">
        <v>2382.4233573000001</v>
      </c>
      <c r="F1075">
        <v>3683.3</v>
      </c>
      <c r="G1075">
        <v>1935.80855701671</v>
      </c>
      <c r="H1075">
        <v>11.383988338989701</v>
      </c>
      <c r="I1075">
        <v>242.41140078042599</v>
      </c>
      <c r="J1075">
        <v>2.26355311386008</v>
      </c>
      <c r="K1075">
        <v>3337.3080178625</v>
      </c>
      <c r="L1075">
        <v>1714.867023815</v>
      </c>
      <c r="M1075">
        <v>59.498034080012701</v>
      </c>
      <c r="N1075">
        <v>0.29021996615905199</v>
      </c>
      <c r="O1075">
        <v>13.3494420763988</v>
      </c>
      <c r="P1075">
        <v>2079.4674556212999</v>
      </c>
    </row>
    <row r="1076" spans="1:17" hidden="1" x14ac:dyDescent="0.3">
      <c r="A1076" t="s">
        <v>2307</v>
      </c>
      <c r="B1076" t="s">
        <v>2308</v>
      </c>
      <c r="C1076" t="s">
        <v>10625</v>
      </c>
      <c r="D1076" t="s">
        <v>290</v>
      </c>
      <c r="E1076">
        <v>2374.428625</v>
      </c>
      <c r="F1076">
        <v>3971.1</v>
      </c>
      <c r="G1076">
        <v>1867.86280585192</v>
      </c>
      <c r="H1076">
        <v>6.9548465675746396</v>
      </c>
      <c r="I1076">
        <v>276.41078563265899</v>
      </c>
      <c r="J1076">
        <v>3.9606318169233599</v>
      </c>
      <c r="K1076">
        <v>3176.2359598062299</v>
      </c>
      <c r="L1076">
        <v>1975.5648164792899</v>
      </c>
      <c r="M1076">
        <v>64.492491464325695</v>
      </c>
      <c r="N1076">
        <v>0.81582920184018903</v>
      </c>
      <c r="O1076">
        <v>1.86094533000931</v>
      </c>
      <c r="P1076">
        <v>2336.2576687116498</v>
      </c>
      <c r="Q1076">
        <v>0.22743888536985299</v>
      </c>
    </row>
    <row r="1077" spans="1:17" hidden="1" x14ac:dyDescent="0.3">
      <c r="A1077" t="s">
        <v>2309</v>
      </c>
      <c r="B1077" t="s">
        <v>2310</v>
      </c>
      <c r="C1077" t="s">
        <v>10625</v>
      </c>
      <c r="D1077" t="s">
        <v>186</v>
      </c>
      <c r="E1077">
        <v>2372.7947331599999</v>
      </c>
      <c r="F1077">
        <v>87.16</v>
      </c>
      <c r="G1077">
        <v>382.34101903604801</v>
      </c>
      <c r="H1077">
        <v>5.1244286760773896</v>
      </c>
      <c r="I1077">
        <v>-37.167087285503499</v>
      </c>
      <c r="J1077">
        <v>-14.335148333624799</v>
      </c>
      <c r="K1077">
        <v>92.900468976275107</v>
      </c>
      <c r="L1077">
        <v>83.185213130986597</v>
      </c>
      <c r="M1077">
        <v>36.747338858724603</v>
      </c>
      <c r="N1077">
        <v>1.19202063607757</v>
      </c>
      <c r="O1077">
        <v>60.624139513538303</v>
      </c>
      <c r="P1077">
        <v>438.440154440154</v>
      </c>
      <c r="Q1077">
        <v>0.18572836517744601</v>
      </c>
    </row>
    <row r="1078" spans="1:17" x14ac:dyDescent="0.3">
      <c r="A1078" t="s">
        <v>2311</v>
      </c>
      <c r="B1078" t="s">
        <v>2312</v>
      </c>
      <c r="C1078" t="s">
        <v>6589</v>
      </c>
      <c r="D1078" t="s">
        <v>80</v>
      </c>
      <c r="E1078">
        <v>2372.2076579999998</v>
      </c>
      <c r="F1078">
        <v>93.55</v>
      </c>
      <c r="G1078">
        <v>-42.192013700377103</v>
      </c>
      <c r="H1078">
        <v>-8.6481160482745594</v>
      </c>
      <c r="I1078">
        <v>-30.2270062918038</v>
      </c>
      <c r="J1078">
        <v>0.17497447388022699</v>
      </c>
      <c r="K1078">
        <v>94.525949794748101</v>
      </c>
      <c r="L1078">
        <v>98.977855619344794</v>
      </c>
      <c r="M1078">
        <v>50.631652682791</v>
      </c>
      <c r="N1078">
        <v>0.38743738203945699</v>
      </c>
      <c r="O1078">
        <v>66.755745590593193</v>
      </c>
      <c r="P1078">
        <v>12.846803377563299</v>
      </c>
      <c r="Q1078">
        <v>2.7013921742093001E-2</v>
      </c>
    </row>
    <row r="1079" spans="1:17" hidden="1" x14ac:dyDescent="0.3">
      <c r="A1079" t="s">
        <v>2313</v>
      </c>
      <c r="B1079" t="s">
        <v>2314</v>
      </c>
      <c r="C1079" t="s">
        <v>10625</v>
      </c>
      <c r="D1079" t="s">
        <v>119</v>
      </c>
      <c r="E1079">
        <v>2364.4477485359998</v>
      </c>
      <c r="F1079">
        <v>195.41</v>
      </c>
      <c r="G1079">
        <v>-16.510111064849699</v>
      </c>
      <c r="H1079">
        <v>-5.0208521557045396</v>
      </c>
      <c r="I1079">
        <v>-35.687444175707</v>
      </c>
      <c r="J1079">
        <v>0.23603609610671999</v>
      </c>
      <c r="K1079">
        <v>191.960015776115</v>
      </c>
      <c r="L1079">
        <v>195.28716466032699</v>
      </c>
      <c r="M1079">
        <v>62.986242164450097</v>
      </c>
      <c r="N1079">
        <v>0.84888159657837703</v>
      </c>
      <c r="O1079">
        <v>48.277979632567401</v>
      </c>
      <c r="P1079">
        <v>30.447263017356399</v>
      </c>
      <c r="Q1079">
        <v>4.6372952909410001E-2</v>
      </c>
    </row>
    <row r="1080" spans="1:17" hidden="1" x14ac:dyDescent="0.3">
      <c r="A1080" t="s">
        <v>2315</v>
      </c>
      <c r="B1080" t="s">
        <v>2316</v>
      </c>
      <c r="C1080" t="s">
        <v>10625</v>
      </c>
      <c r="D1080" t="s">
        <v>54</v>
      </c>
      <c r="E1080">
        <v>2353.3036545240002</v>
      </c>
      <c r="F1080">
        <v>209.36</v>
      </c>
      <c r="G1080">
        <v>-29.304484676351599</v>
      </c>
      <c r="H1080">
        <v>-0.72337097388946003</v>
      </c>
      <c r="I1080">
        <v>-26.887853218513101</v>
      </c>
      <c r="J1080">
        <v>0.26817271268000797</v>
      </c>
      <c r="K1080">
        <v>217.808588614586</v>
      </c>
      <c r="L1080">
        <v>224.387720322669</v>
      </c>
      <c r="M1080">
        <v>57.576842801451903</v>
      </c>
      <c r="N1080">
        <v>1.07018615875572</v>
      </c>
      <c r="O1080">
        <v>35.436568589988497</v>
      </c>
      <c r="P1080">
        <v>14.3731220977874</v>
      </c>
      <c r="Q1080">
        <v>9.4149818600036003E-2</v>
      </c>
    </row>
    <row r="1081" spans="1:17" x14ac:dyDescent="0.3">
      <c r="A1081" t="s">
        <v>2317</v>
      </c>
      <c r="B1081" t="s">
        <v>2318</v>
      </c>
      <c r="C1081" t="s">
        <v>10615</v>
      </c>
      <c r="D1081" t="s">
        <v>281</v>
      </c>
      <c r="E1081">
        <v>2351.5019904750002</v>
      </c>
      <c r="F1081">
        <v>723.75</v>
      </c>
      <c r="G1081">
        <v>-4.1685436264576996</v>
      </c>
      <c r="H1081">
        <v>11.5888776278191</v>
      </c>
      <c r="I1081">
        <v>-3.2682115487115699</v>
      </c>
      <c r="J1081">
        <v>8.8335419287644203</v>
      </c>
      <c r="K1081">
        <v>665.35229654790805</v>
      </c>
      <c r="L1081">
        <v>636.31587759322201</v>
      </c>
      <c r="M1081">
        <v>69.553488026566299</v>
      </c>
      <c r="N1081">
        <v>0.86866920566901495</v>
      </c>
      <c r="O1081">
        <v>6.1001727115716804</v>
      </c>
      <c r="P1081">
        <v>37.060884385948299</v>
      </c>
      <c r="Q1081">
        <v>-4.4753129829732001E-2</v>
      </c>
    </row>
    <row r="1082" spans="1:17" hidden="1" x14ac:dyDescent="0.3">
      <c r="A1082" t="s">
        <v>2319</v>
      </c>
      <c r="B1082" t="s">
        <v>2320</v>
      </c>
      <c r="C1082" t="s">
        <v>10625</v>
      </c>
      <c r="D1082" t="s">
        <v>397</v>
      </c>
      <c r="E1082">
        <v>2350.5325075000001</v>
      </c>
      <c r="F1082">
        <v>3800.45</v>
      </c>
      <c r="G1082">
        <v>216.267294357807</v>
      </c>
      <c r="H1082">
        <v>32.141605491446903</v>
      </c>
      <c r="I1082">
        <v>114.62015832050101</v>
      </c>
      <c r="J1082">
        <v>1.60763895172424</v>
      </c>
      <c r="K1082">
        <v>3258.34241026161</v>
      </c>
      <c r="L1082">
        <v>2316.89918213797</v>
      </c>
      <c r="M1082">
        <v>76.725577374930495</v>
      </c>
      <c r="N1082">
        <v>1.93404614518852</v>
      </c>
      <c r="O1082">
        <v>7.4938494125695598</v>
      </c>
      <c r="P1082">
        <v>336.83333333333297</v>
      </c>
      <c r="Q1082">
        <v>0.13617488749744799</v>
      </c>
    </row>
    <row r="1083" spans="1:17" hidden="1" x14ac:dyDescent="0.3">
      <c r="A1083" t="s">
        <v>2321</v>
      </c>
      <c r="B1083" t="s">
        <v>2322</v>
      </c>
      <c r="C1083" t="s">
        <v>10625</v>
      </c>
      <c r="D1083" t="s">
        <v>51</v>
      </c>
      <c r="E1083">
        <v>2345.705929665</v>
      </c>
      <c r="F1083">
        <v>1638.1</v>
      </c>
      <c r="G1083">
        <v>8.2263286382035101</v>
      </c>
      <c r="H1083">
        <v>12.4478661178347</v>
      </c>
      <c r="I1083">
        <v>-3.2506532402338602</v>
      </c>
      <c r="J1083">
        <v>1.7336133720371301</v>
      </c>
      <c r="K1083">
        <v>1540.3579428006699</v>
      </c>
      <c r="L1083">
        <v>1448.49342813613</v>
      </c>
      <c r="M1083">
        <v>70.601368017368898</v>
      </c>
      <c r="N1083">
        <v>0.55537119391544798</v>
      </c>
      <c r="O1083">
        <v>10.2435748733288</v>
      </c>
      <c r="P1083">
        <v>48.755902651652697</v>
      </c>
      <c r="Q1083">
        <v>8.5257243992057002E-2</v>
      </c>
    </row>
    <row r="1084" spans="1:17" hidden="1" x14ac:dyDescent="0.3">
      <c r="A1084" t="s">
        <v>2323</v>
      </c>
      <c r="B1084" t="s">
        <v>2324</v>
      </c>
      <c r="C1084" t="s">
        <v>10625</v>
      </c>
      <c r="D1084" t="s">
        <v>127</v>
      </c>
      <c r="E1084">
        <v>2340.9726161630001</v>
      </c>
      <c r="F1084">
        <v>161.77000000000001</v>
      </c>
      <c r="G1084">
        <v>-24.7249659693144</v>
      </c>
      <c r="H1084">
        <v>-4.99986020811156</v>
      </c>
      <c r="I1084">
        <v>-21.5792625417583</v>
      </c>
      <c r="J1084">
        <v>4.73979848359002</v>
      </c>
      <c r="K1084">
        <v>164.580267499559</v>
      </c>
      <c r="L1084">
        <v>164.37716140491401</v>
      </c>
      <c r="M1084">
        <v>51.967702532833599</v>
      </c>
      <c r="N1084">
        <v>1.09062757979942</v>
      </c>
      <c r="O1084">
        <v>31.544785807009902</v>
      </c>
      <c r="P1084">
        <v>19.829629629629601</v>
      </c>
      <c r="Q1084">
        <v>-7.7059783922100002E-4</v>
      </c>
    </row>
    <row r="1085" spans="1:17" hidden="1" x14ac:dyDescent="0.3">
      <c r="A1085" t="s">
        <v>2325</v>
      </c>
      <c r="B1085" t="s">
        <v>2326</v>
      </c>
      <c r="C1085" t="s">
        <v>10625</v>
      </c>
      <c r="D1085" t="s">
        <v>1388</v>
      </c>
      <c r="E1085">
        <v>2335.0116607499999</v>
      </c>
      <c r="F1085">
        <v>954.15</v>
      </c>
      <c r="G1085">
        <v>22.323377988727898</v>
      </c>
      <c r="H1085">
        <v>7.7215325011343001</v>
      </c>
      <c r="I1085">
        <v>62.077416378055503</v>
      </c>
      <c r="J1085">
        <v>1.12557066452926</v>
      </c>
      <c r="K1085">
        <v>836.19054799889602</v>
      </c>
      <c r="L1085">
        <v>701.24244384700899</v>
      </c>
      <c r="M1085">
        <v>49.557633776280802</v>
      </c>
      <c r="N1085">
        <v>1.7457781200451801</v>
      </c>
      <c r="O1085">
        <v>4.6481161242991096</v>
      </c>
      <c r="P1085">
        <v>111.328903654485</v>
      </c>
      <c r="Q1085">
        <v>-2.9924790939740002E-3</v>
      </c>
    </row>
    <row r="1086" spans="1:17" hidden="1" x14ac:dyDescent="0.3">
      <c r="A1086" t="s">
        <v>2327</v>
      </c>
      <c r="B1086" t="s">
        <v>2328</v>
      </c>
      <c r="C1086" t="s">
        <v>10625</v>
      </c>
      <c r="D1086" t="s">
        <v>444</v>
      </c>
      <c r="E1086">
        <v>2326.01335488</v>
      </c>
      <c r="F1086">
        <v>576</v>
      </c>
      <c r="G1086">
        <v>-45.030874947159099</v>
      </c>
      <c r="H1086">
        <v>-8.2043716738371195</v>
      </c>
      <c r="I1086">
        <v>-34.082157845413398</v>
      </c>
      <c r="J1086">
        <v>-4.82222409741477E-2</v>
      </c>
      <c r="K1086">
        <v>607.70348081822794</v>
      </c>
      <c r="L1086">
        <v>643.70230606641599</v>
      </c>
      <c r="M1086">
        <v>40.817803192624197</v>
      </c>
      <c r="N1086">
        <v>1.1279700695074699</v>
      </c>
      <c r="O1086">
        <v>38.6545138888888</v>
      </c>
      <c r="P1086">
        <v>6.9240764804157902</v>
      </c>
      <c r="Q1086">
        <v>-1.2894044107611E-2</v>
      </c>
    </row>
    <row r="1087" spans="1:17" hidden="1" x14ac:dyDescent="0.3">
      <c r="A1087" t="s">
        <v>2329</v>
      </c>
      <c r="B1087" t="s">
        <v>2330</v>
      </c>
      <c r="C1087" t="s">
        <v>10625</v>
      </c>
      <c r="D1087" t="s">
        <v>755</v>
      </c>
      <c r="E1087">
        <v>2316.274306843</v>
      </c>
      <c r="F1087">
        <v>21.37</v>
      </c>
      <c r="G1087">
        <v>6.7376833842455497</v>
      </c>
      <c r="H1087">
        <v>1.41727470132671</v>
      </c>
      <c r="I1087">
        <v>-30.651491498072701</v>
      </c>
      <c r="J1087">
        <v>7.5591648398733294E-2</v>
      </c>
      <c r="K1087">
        <v>22.011725360969301</v>
      </c>
      <c r="L1087">
        <v>22.185641683263199</v>
      </c>
      <c r="M1087">
        <v>51.326044991881702</v>
      </c>
      <c r="N1087">
        <v>0.80597596038693597</v>
      </c>
      <c r="O1087">
        <v>50.678521291530103</v>
      </c>
      <c r="P1087">
        <v>38.766233766233697</v>
      </c>
      <c r="Q1087">
        <v>-4.5072201592170999E-2</v>
      </c>
    </row>
    <row r="1088" spans="1:17" hidden="1" x14ac:dyDescent="0.3">
      <c r="A1088" t="s">
        <v>2331</v>
      </c>
      <c r="B1088" t="s">
        <v>2332</v>
      </c>
      <c r="C1088" t="s">
        <v>10625</v>
      </c>
      <c r="D1088" t="s">
        <v>166</v>
      </c>
      <c r="E1088">
        <v>2313.8009999999999</v>
      </c>
      <c r="F1088">
        <v>2347.5500000000002</v>
      </c>
      <c r="G1088">
        <v>-5.1401445287944796</v>
      </c>
      <c r="H1088">
        <v>7.7622298808966503</v>
      </c>
      <c r="I1088">
        <v>11.4983198793359</v>
      </c>
      <c r="J1088">
        <v>8.7845588838006599</v>
      </c>
      <c r="K1088">
        <v>2177.03269290142</v>
      </c>
      <c r="L1088">
        <v>2083.3134136118601</v>
      </c>
      <c r="M1088">
        <v>71.684363935369504</v>
      </c>
      <c r="N1088">
        <v>0.47705783562043003</v>
      </c>
      <c r="O1088">
        <v>18.3659559966773</v>
      </c>
      <c r="P1088">
        <v>38.9082840236686</v>
      </c>
      <c r="Q1088">
        <v>0.14153553533851199</v>
      </c>
    </row>
    <row r="1089" spans="1:17" hidden="1" x14ac:dyDescent="0.3">
      <c r="A1089" t="s">
        <v>2333</v>
      </c>
      <c r="B1089" t="s">
        <v>2334</v>
      </c>
      <c r="C1089" t="s">
        <v>10625</v>
      </c>
      <c r="D1089" t="s">
        <v>198</v>
      </c>
      <c r="E1089">
        <v>2299.0141641149999</v>
      </c>
      <c r="F1089">
        <v>1367.85</v>
      </c>
      <c r="G1089">
        <v>82.385843336650694</v>
      </c>
      <c r="H1089">
        <v>64.980417670312093</v>
      </c>
      <c r="I1089">
        <v>59.958961084797103</v>
      </c>
      <c r="J1089">
        <v>37.024818387897199</v>
      </c>
      <c r="K1089">
        <v>947.96691342994802</v>
      </c>
      <c r="L1089">
        <v>827.09438428513101</v>
      </c>
      <c r="M1089">
        <v>93.566274354820195</v>
      </c>
      <c r="N1089">
        <v>4.4749112320734303</v>
      </c>
      <c r="O1089">
        <v>11.7812625653397</v>
      </c>
      <c r="P1089">
        <v>116.77496038034801</v>
      </c>
      <c r="Q1089">
        <v>0.125496902785589</v>
      </c>
    </row>
    <row r="1090" spans="1:17" hidden="1" x14ac:dyDescent="0.3">
      <c r="A1090" t="s">
        <v>2335</v>
      </c>
      <c r="B1090" t="s">
        <v>2336</v>
      </c>
      <c r="C1090" t="s">
        <v>10625</v>
      </c>
      <c r="D1090" t="s">
        <v>303</v>
      </c>
      <c r="E1090">
        <v>2291.740325925</v>
      </c>
      <c r="F1090">
        <v>428.6</v>
      </c>
      <c r="G1090">
        <v>66.096469650125201</v>
      </c>
      <c r="H1090">
        <v>60.841071035849701</v>
      </c>
      <c r="I1090">
        <v>82.009241231115297</v>
      </c>
      <c r="J1090">
        <v>18.1674666436002</v>
      </c>
      <c r="K1090">
        <v>292.42649460971597</v>
      </c>
      <c r="M1090">
        <v>78.701855010581895</v>
      </c>
      <c r="N1090">
        <v>1.3986003764813799</v>
      </c>
      <c r="O1090">
        <v>1.23658422771815</v>
      </c>
      <c r="P1090">
        <v>157.031484257871</v>
      </c>
    </row>
    <row r="1091" spans="1:17" hidden="1" x14ac:dyDescent="0.3">
      <c r="A1091" t="s">
        <v>2337</v>
      </c>
      <c r="B1091" t="s">
        <v>2338</v>
      </c>
      <c r="C1091" t="s">
        <v>10625</v>
      </c>
      <c r="D1091" t="s">
        <v>405</v>
      </c>
      <c r="E1091">
        <v>2288.0260946599901</v>
      </c>
      <c r="F1091">
        <v>4075.55</v>
      </c>
      <c r="G1091">
        <v>318.39030139105199</v>
      </c>
      <c r="H1091">
        <v>-73.852384162947303</v>
      </c>
      <c r="I1091">
        <v>146.58655486062599</v>
      </c>
      <c r="J1091">
        <v>-2.2544384919747298</v>
      </c>
      <c r="K1091">
        <v>3549.9374119747299</v>
      </c>
      <c r="L1091">
        <v>2308.6406136119199</v>
      </c>
      <c r="M1091">
        <v>57.793836667470501</v>
      </c>
      <c r="N1091">
        <v>0.52443842414222697</v>
      </c>
      <c r="O1091">
        <v>18.147243930266999</v>
      </c>
      <c r="P1091">
        <v>361.818696883852</v>
      </c>
      <c r="Q1091">
        <v>0.25028901423382</v>
      </c>
    </row>
    <row r="1092" spans="1:17" hidden="1" x14ac:dyDescent="0.3">
      <c r="A1092" t="s">
        <v>2339</v>
      </c>
      <c r="B1092" t="s">
        <v>2340</v>
      </c>
      <c r="C1092" t="s">
        <v>10625</v>
      </c>
      <c r="D1092" t="s">
        <v>689</v>
      </c>
      <c r="E1092">
        <v>2286.5354157000002</v>
      </c>
      <c r="F1092">
        <v>367.05</v>
      </c>
      <c r="G1092">
        <v>-7.9290632964543502</v>
      </c>
      <c r="H1092">
        <v>5.24234467010203</v>
      </c>
      <c r="I1092">
        <v>-4.5372221425827997</v>
      </c>
      <c r="J1092">
        <v>8.6979024745678295</v>
      </c>
      <c r="K1092">
        <v>344.74463429937498</v>
      </c>
      <c r="L1092">
        <v>333.74510661825599</v>
      </c>
      <c r="M1092">
        <v>70.690895827415105</v>
      </c>
      <c r="N1092">
        <v>0.66588052119532504</v>
      </c>
      <c r="O1092">
        <v>14.9298460700177</v>
      </c>
      <c r="P1092">
        <v>31.089285714285701</v>
      </c>
      <c r="Q1092">
        <v>7.6977084064618007E-2</v>
      </c>
    </row>
    <row r="1093" spans="1:17" hidden="1" x14ac:dyDescent="0.3">
      <c r="A1093" t="s">
        <v>2341</v>
      </c>
      <c r="B1093" t="s">
        <v>2342</v>
      </c>
      <c r="C1093" t="s">
        <v>10625</v>
      </c>
      <c r="D1093" t="s">
        <v>263</v>
      </c>
      <c r="E1093">
        <v>2277.6845183999999</v>
      </c>
      <c r="F1093">
        <v>625.5</v>
      </c>
      <c r="G1093">
        <v>0.64285996866740902</v>
      </c>
      <c r="H1093">
        <v>-1.4056918058503101</v>
      </c>
      <c r="I1093">
        <v>-6.1646198397363596</v>
      </c>
      <c r="J1093">
        <v>3.9215662863054601</v>
      </c>
      <c r="K1093">
        <v>622.67973712763001</v>
      </c>
      <c r="L1093">
        <v>608.67651244466299</v>
      </c>
      <c r="M1093">
        <v>67.764721785059194</v>
      </c>
      <c r="N1093">
        <v>0.69978596989880604</v>
      </c>
      <c r="O1093">
        <v>49.480415667465998</v>
      </c>
      <c r="P1093">
        <v>43.908892212124698</v>
      </c>
      <c r="Q1093">
        <v>6.6311711125312006E-2</v>
      </c>
    </row>
    <row r="1094" spans="1:17" hidden="1" x14ac:dyDescent="0.3">
      <c r="A1094" t="s">
        <v>2343</v>
      </c>
      <c r="B1094" t="s">
        <v>2344</v>
      </c>
      <c r="C1094" t="s">
        <v>10625</v>
      </c>
      <c r="D1094" t="s">
        <v>397</v>
      </c>
      <c r="E1094">
        <v>2274.0437865479998</v>
      </c>
      <c r="F1094">
        <v>161.05000000000001</v>
      </c>
      <c r="G1094">
        <v>136.35156110359799</v>
      </c>
      <c r="H1094">
        <v>8.9844879398752404</v>
      </c>
      <c r="I1094">
        <v>30.7700631357704</v>
      </c>
      <c r="J1094">
        <v>9.7353132644259208</v>
      </c>
      <c r="K1094">
        <v>129.961799990543</v>
      </c>
      <c r="L1094">
        <v>106.30050217290299</v>
      </c>
      <c r="M1094">
        <v>72.678236569785497</v>
      </c>
      <c r="N1094">
        <v>0.61676989410837502</v>
      </c>
      <c r="O1094">
        <v>1.2108040981061601</v>
      </c>
      <c r="P1094">
        <v>189.398023360287</v>
      </c>
      <c r="Q1094">
        <v>0.111474233391077</v>
      </c>
    </row>
    <row r="1095" spans="1:17" hidden="1" x14ac:dyDescent="0.3">
      <c r="A1095" t="s">
        <v>2345</v>
      </c>
      <c r="B1095" t="s">
        <v>2346</v>
      </c>
      <c r="C1095" t="s">
        <v>10625</v>
      </c>
      <c r="D1095" t="s">
        <v>290</v>
      </c>
      <c r="E1095">
        <v>2270.4506739200001</v>
      </c>
      <c r="F1095">
        <v>226.03</v>
      </c>
      <c r="G1095">
        <v>-20.072486565986001</v>
      </c>
      <c r="H1095">
        <v>-7.0865428696801001</v>
      </c>
      <c r="I1095">
        <v>-4.15971498499598</v>
      </c>
      <c r="J1095">
        <v>9.6759095947011406</v>
      </c>
      <c r="O1095">
        <v>16.794230854311301</v>
      </c>
      <c r="P1095">
        <v>20.807055050774899</v>
      </c>
    </row>
    <row r="1096" spans="1:17" hidden="1" x14ac:dyDescent="0.3">
      <c r="A1096" t="s">
        <v>2347</v>
      </c>
      <c r="B1096" t="s">
        <v>2348</v>
      </c>
      <c r="C1096" t="s">
        <v>10625</v>
      </c>
      <c r="D1096" t="s">
        <v>622</v>
      </c>
      <c r="E1096">
        <v>2267.5969982400002</v>
      </c>
      <c r="F1096">
        <v>497.9</v>
      </c>
      <c r="G1096">
        <v>-34.712344707175703</v>
      </c>
      <c r="H1096">
        <v>1.91213765151402</v>
      </c>
      <c r="I1096">
        <v>-14.8089143405893</v>
      </c>
      <c r="J1096">
        <v>1.6904157675406499</v>
      </c>
      <c r="K1096">
        <v>494.73604406411602</v>
      </c>
      <c r="L1096">
        <v>498.15524383975497</v>
      </c>
      <c r="M1096">
        <v>55.647415210503098</v>
      </c>
      <c r="N1096">
        <v>0.71185370836972395</v>
      </c>
      <c r="O1096">
        <v>27.535649728861198</v>
      </c>
      <c r="P1096">
        <v>21.557617187499901</v>
      </c>
      <c r="Q1096">
        <v>2.3148983622387001E-2</v>
      </c>
    </row>
    <row r="1097" spans="1:17" hidden="1" x14ac:dyDescent="0.3">
      <c r="A1097" t="s">
        <v>2349</v>
      </c>
      <c r="B1097" t="s">
        <v>2350</v>
      </c>
      <c r="C1097" t="s">
        <v>10625</v>
      </c>
      <c r="D1097" t="s">
        <v>471</v>
      </c>
      <c r="E1097">
        <v>2256.9539070000001</v>
      </c>
      <c r="F1097">
        <v>901.5</v>
      </c>
      <c r="G1097">
        <v>43.902395751183398</v>
      </c>
      <c r="H1097">
        <v>7.2235352472897798</v>
      </c>
      <c r="I1097">
        <v>30.328317492556099</v>
      </c>
      <c r="J1097">
        <v>-1.54222440308401</v>
      </c>
      <c r="K1097">
        <v>816.28223550241796</v>
      </c>
      <c r="L1097">
        <v>665.12185013251701</v>
      </c>
      <c r="M1097">
        <v>53.3833218720848</v>
      </c>
      <c r="N1097">
        <v>0.57147256430726601</v>
      </c>
      <c r="O1097">
        <v>25.690515806988302</v>
      </c>
      <c r="P1097">
        <v>85.857128131120504</v>
      </c>
      <c r="Q1097">
        <v>0.117535053253304</v>
      </c>
    </row>
    <row r="1098" spans="1:17" hidden="1" x14ac:dyDescent="0.3">
      <c r="A1098" t="s">
        <v>2351</v>
      </c>
      <c r="B1098" t="s">
        <v>2352</v>
      </c>
      <c r="C1098" t="s">
        <v>10625</v>
      </c>
      <c r="D1098" t="s">
        <v>571</v>
      </c>
      <c r="E1098">
        <v>2256.0334343999998</v>
      </c>
      <c r="F1098">
        <v>439.8</v>
      </c>
      <c r="G1098">
        <v>-43.917331624943202</v>
      </c>
      <c r="H1098">
        <v>-2.4742379011100701</v>
      </c>
      <c r="I1098">
        <v>-19.327977538532799</v>
      </c>
      <c r="J1098">
        <v>8.3897846416848901E-2</v>
      </c>
      <c r="K1098">
        <v>436.90436650643301</v>
      </c>
      <c r="L1098">
        <v>455.65234155711602</v>
      </c>
      <c r="M1098">
        <v>54.828910884771098</v>
      </c>
      <c r="N1098">
        <v>0.629187231713488</v>
      </c>
      <c r="O1098">
        <v>28.092314688494699</v>
      </c>
      <c r="P1098">
        <v>14.8302872062663</v>
      </c>
      <c r="Q1098">
        <v>1.7782339509556998E-2</v>
      </c>
    </row>
    <row r="1099" spans="1:17" hidden="1" x14ac:dyDescent="0.3">
      <c r="A1099" t="s">
        <v>2353</v>
      </c>
      <c r="B1099" t="s">
        <v>2354</v>
      </c>
      <c r="C1099" t="s">
        <v>10625</v>
      </c>
      <c r="D1099" t="s">
        <v>198</v>
      </c>
      <c r="E1099">
        <v>2248.7896436249998</v>
      </c>
      <c r="F1099">
        <v>244.14</v>
      </c>
      <c r="G1099">
        <v>-23.8858737842958</v>
      </c>
      <c r="H1099">
        <v>30.122085971927401</v>
      </c>
      <c r="I1099">
        <v>1.9600957394034599</v>
      </c>
      <c r="J1099">
        <v>27.834837679691599</v>
      </c>
      <c r="K1099">
        <v>194.29337171661101</v>
      </c>
      <c r="L1099">
        <v>204.683506450858</v>
      </c>
      <c r="M1099">
        <v>87.537834178025093</v>
      </c>
      <c r="N1099">
        <v>3.2606904356952402</v>
      </c>
      <c r="O1099">
        <v>30.662734496600301</v>
      </c>
      <c r="P1099">
        <v>41.407471763683702</v>
      </c>
      <c r="Q1099">
        <v>8.9458142268763002E-2</v>
      </c>
    </row>
    <row r="1100" spans="1:17" hidden="1" x14ac:dyDescent="0.3">
      <c r="A1100" t="s">
        <v>2355</v>
      </c>
      <c r="B1100" t="s">
        <v>2356</v>
      </c>
      <c r="C1100" t="s">
        <v>10625</v>
      </c>
      <c r="D1100" t="s">
        <v>736</v>
      </c>
      <c r="E1100">
        <v>2248.3799572200001</v>
      </c>
      <c r="F1100">
        <v>842.75</v>
      </c>
      <c r="G1100">
        <v>48.219546248056297</v>
      </c>
      <c r="H1100">
        <v>8.8107912932761607</v>
      </c>
      <c r="I1100">
        <v>-22.628752805412098</v>
      </c>
      <c r="J1100">
        <v>2.6234824536319401</v>
      </c>
      <c r="K1100">
        <v>822.09839315947397</v>
      </c>
      <c r="L1100">
        <v>799.91392170688505</v>
      </c>
      <c r="M1100">
        <v>72.906152276339299</v>
      </c>
      <c r="N1100">
        <v>1.13750194066276</v>
      </c>
      <c r="O1100">
        <v>54.256897063185903</v>
      </c>
      <c r="P1100">
        <v>78.548728813559293</v>
      </c>
      <c r="Q1100">
        <v>0.19157594506293801</v>
      </c>
    </row>
    <row r="1101" spans="1:17" hidden="1" x14ac:dyDescent="0.3">
      <c r="A1101" t="s">
        <v>2357</v>
      </c>
      <c r="B1101" t="s">
        <v>2358</v>
      </c>
      <c r="C1101" t="s">
        <v>10625</v>
      </c>
      <c r="D1101" t="s">
        <v>198</v>
      </c>
      <c r="E1101">
        <v>2245.760104</v>
      </c>
      <c r="F1101">
        <v>1399.8</v>
      </c>
      <c r="G1101">
        <v>38.394839053109798</v>
      </c>
      <c r="H1101">
        <v>12.088719765484299</v>
      </c>
      <c r="I1101">
        <v>38.207765692230304</v>
      </c>
      <c r="J1101">
        <v>5.7394544863420096</v>
      </c>
      <c r="K1101">
        <v>1248.3455428422101</v>
      </c>
      <c r="L1101">
        <v>1051.9261858386999</v>
      </c>
      <c r="M1101">
        <v>70.216265341404394</v>
      </c>
      <c r="N1101">
        <v>1.1031645103987</v>
      </c>
      <c r="O1101">
        <v>5.8186883840548598</v>
      </c>
      <c r="P1101">
        <v>80.491264264070594</v>
      </c>
      <c r="Q1101">
        <v>5.0933925591957002E-2</v>
      </c>
    </row>
    <row r="1102" spans="1:17" hidden="1" x14ac:dyDescent="0.3">
      <c r="A1102" t="s">
        <v>2359</v>
      </c>
      <c r="B1102" t="s">
        <v>2360</v>
      </c>
      <c r="C1102" t="s">
        <v>10625</v>
      </c>
      <c r="D1102" t="s">
        <v>303</v>
      </c>
      <c r="E1102">
        <v>2244.3908472500002</v>
      </c>
      <c r="F1102">
        <v>1861.4</v>
      </c>
      <c r="G1102">
        <v>292.94300858290399</v>
      </c>
      <c r="H1102">
        <v>74.617613383504306</v>
      </c>
      <c r="I1102">
        <v>132.41400469746401</v>
      </c>
      <c r="J1102">
        <v>26.7203500538116</v>
      </c>
      <c r="K1102">
        <v>1221.2830168774401</v>
      </c>
      <c r="L1102">
        <v>828.67731628675597</v>
      </c>
      <c r="M1102">
        <v>76.915190808641299</v>
      </c>
      <c r="N1102">
        <v>0.78920586012929705</v>
      </c>
      <c r="O1102">
        <v>3.3630600623186702</v>
      </c>
      <c r="P1102">
        <v>386.70414433259202</v>
      </c>
    </row>
    <row r="1103" spans="1:17" hidden="1" x14ac:dyDescent="0.3">
      <c r="A1103" t="s">
        <v>2361</v>
      </c>
      <c r="B1103" t="s">
        <v>2362</v>
      </c>
      <c r="C1103" t="s">
        <v>10625</v>
      </c>
      <c r="D1103" t="s">
        <v>303</v>
      </c>
      <c r="E1103">
        <v>2244.2785749999998</v>
      </c>
      <c r="F1103">
        <v>451.35</v>
      </c>
      <c r="G1103">
        <v>-24.628649254902001</v>
      </c>
      <c r="H1103">
        <v>3.9765783630052201</v>
      </c>
      <c r="I1103">
        <v>-9.8671849115336805</v>
      </c>
      <c r="J1103">
        <v>1.9483054877836199</v>
      </c>
      <c r="K1103">
        <v>447.66601397778601</v>
      </c>
      <c r="L1103">
        <v>439.040568153636</v>
      </c>
      <c r="M1103">
        <v>55.889031408903001</v>
      </c>
      <c r="N1103">
        <v>0.23611920679332599</v>
      </c>
      <c r="O1103">
        <v>10.091946383072999</v>
      </c>
      <c r="P1103">
        <v>18.293801598741901</v>
      </c>
      <c r="Q1103">
        <v>1.0371238650743001E-2</v>
      </c>
    </row>
    <row r="1104" spans="1:17" hidden="1" x14ac:dyDescent="0.3">
      <c r="A1104" t="s">
        <v>2363</v>
      </c>
      <c r="B1104" t="s">
        <v>2364</v>
      </c>
      <c r="C1104" t="s">
        <v>10625</v>
      </c>
      <c r="D1104" t="s">
        <v>1893</v>
      </c>
      <c r="E1104">
        <v>2243.52</v>
      </c>
      <c r="F1104">
        <v>366.9</v>
      </c>
      <c r="G1104">
        <v>6.8046563910465503</v>
      </c>
      <c r="H1104">
        <v>15.835110869734899</v>
      </c>
      <c r="I1104">
        <v>36.042501175499901</v>
      </c>
      <c r="J1104">
        <v>9.1908529374773504</v>
      </c>
      <c r="K1104">
        <v>314.54704889907202</v>
      </c>
      <c r="L1104">
        <v>280.94672137967501</v>
      </c>
      <c r="M1104">
        <v>68.285983912198404</v>
      </c>
      <c r="N1104">
        <v>1.7329469514212701</v>
      </c>
      <c r="O1104">
        <v>0.57236304170074004</v>
      </c>
      <c r="P1104">
        <v>61.594362475225601</v>
      </c>
      <c r="Q1104">
        <v>0.16498436961490201</v>
      </c>
    </row>
    <row r="1105" spans="1:17" hidden="1" x14ac:dyDescent="0.3">
      <c r="A1105" t="s">
        <v>2365</v>
      </c>
      <c r="B1105" t="s">
        <v>2366</v>
      </c>
      <c r="C1105" t="s">
        <v>10625</v>
      </c>
      <c r="D1105" t="s">
        <v>303</v>
      </c>
      <c r="E1105">
        <v>2239.1893733000002</v>
      </c>
      <c r="F1105">
        <v>478.05</v>
      </c>
      <c r="G1105">
        <v>-18.3337860268465</v>
      </c>
      <c r="H1105">
        <v>-1.0279140280725401</v>
      </c>
      <c r="I1105">
        <v>-15.4098600325209</v>
      </c>
      <c r="J1105">
        <v>1.74384809128428</v>
      </c>
      <c r="K1105">
        <v>440.37404075452298</v>
      </c>
      <c r="L1105">
        <v>442.66730474321798</v>
      </c>
      <c r="M1105">
        <v>64.140277547280803</v>
      </c>
      <c r="N1105">
        <v>0.96248228304505901</v>
      </c>
      <c r="O1105">
        <v>34.055015165777597</v>
      </c>
      <c r="P1105">
        <v>44.863636363636303</v>
      </c>
      <c r="Q1105">
        <v>5.4570812162821003E-2</v>
      </c>
    </row>
    <row r="1106" spans="1:17" hidden="1" x14ac:dyDescent="0.3">
      <c r="A1106" t="s">
        <v>2367</v>
      </c>
      <c r="B1106" t="s">
        <v>2368</v>
      </c>
      <c r="C1106" t="s">
        <v>10625</v>
      </c>
      <c r="D1106" t="s">
        <v>219</v>
      </c>
      <c r="E1106">
        <v>2230.6889081250001</v>
      </c>
      <c r="F1106">
        <v>583.65</v>
      </c>
      <c r="G1106">
        <v>11.8141974136337</v>
      </c>
      <c r="H1106">
        <v>0.937787958936945</v>
      </c>
      <c r="I1106">
        <v>17.689057006436201</v>
      </c>
      <c r="J1106">
        <v>1.42501255881971</v>
      </c>
      <c r="K1106">
        <v>559.69958943414395</v>
      </c>
      <c r="L1106">
        <v>483.000526746177</v>
      </c>
      <c r="M1106">
        <v>58.133884873526597</v>
      </c>
      <c r="N1106">
        <v>0.23454720627049999</v>
      </c>
      <c r="O1106">
        <v>13.835346526171501</v>
      </c>
      <c r="P1106">
        <v>70.857728337236495</v>
      </c>
      <c r="Q1106">
        <v>0.133084569782394</v>
      </c>
    </row>
    <row r="1107" spans="1:17" hidden="1" x14ac:dyDescent="0.3">
      <c r="A1107" t="s">
        <v>2369</v>
      </c>
      <c r="B1107" t="s">
        <v>2370</v>
      </c>
      <c r="C1107" t="s">
        <v>10625</v>
      </c>
      <c r="D1107" t="s">
        <v>527</v>
      </c>
      <c r="E1107">
        <v>2228.5221931299998</v>
      </c>
      <c r="F1107">
        <v>240.55</v>
      </c>
      <c r="G1107">
        <v>-50.317565457995897</v>
      </c>
      <c r="H1107">
        <v>-8.21167340094234</v>
      </c>
      <c r="I1107">
        <v>-22.0615313024046</v>
      </c>
      <c r="J1107">
        <v>-0.46557756354243102</v>
      </c>
      <c r="K1107">
        <v>257.70443811274998</v>
      </c>
      <c r="L1107">
        <v>259.94603629057502</v>
      </c>
      <c r="M1107">
        <v>41.019229860341099</v>
      </c>
      <c r="N1107">
        <v>0.58363615410176095</v>
      </c>
      <c r="O1107">
        <v>32.072334234046899</v>
      </c>
      <c r="P1107">
        <v>12.9342723004694</v>
      </c>
      <c r="Q1107">
        <v>6.8060488784721998E-2</v>
      </c>
    </row>
    <row r="1108" spans="1:17" x14ac:dyDescent="0.3">
      <c r="A1108" t="s">
        <v>2371</v>
      </c>
      <c r="B1108" t="s">
        <v>2372</v>
      </c>
      <c r="C1108" t="s">
        <v>10621</v>
      </c>
      <c r="D1108" t="s">
        <v>224</v>
      </c>
      <c r="E1108">
        <v>2225.6841887999999</v>
      </c>
      <c r="F1108">
        <v>292.55</v>
      </c>
      <c r="G1108">
        <v>-51.141159830523698</v>
      </c>
      <c r="H1108">
        <v>-6.1833410040648902</v>
      </c>
      <c r="I1108">
        <v>-13.7125165221098</v>
      </c>
      <c r="J1108">
        <v>-2.19702031424921</v>
      </c>
      <c r="K1108">
        <v>299.02579164225898</v>
      </c>
      <c r="L1108">
        <v>317.21665993489199</v>
      </c>
      <c r="M1108">
        <v>31.901910006884702</v>
      </c>
      <c r="N1108">
        <v>0.81066582137561005</v>
      </c>
      <c r="O1108">
        <v>34.712015040163998</v>
      </c>
      <c r="P1108">
        <v>19.189244245263801</v>
      </c>
    </row>
    <row r="1109" spans="1:17" hidden="1" x14ac:dyDescent="0.3">
      <c r="A1109" t="s">
        <v>2373</v>
      </c>
      <c r="B1109" t="s">
        <v>2374</v>
      </c>
      <c r="C1109" t="s">
        <v>10625</v>
      </c>
      <c r="D1109" t="s">
        <v>248</v>
      </c>
      <c r="E1109">
        <v>2224.2734334000002</v>
      </c>
      <c r="F1109">
        <v>588.1</v>
      </c>
      <c r="G1109">
        <v>-5.2205266967180002</v>
      </c>
      <c r="H1109">
        <v>-7.69040851748339</v>
      </c>
      <c r="I1109">
        <v>-15.602301909019801</v>
      </c>
      <c r="J1109">
        <v>3.2348586843246099</v>
      </c>
      <c r="K1109">
        <v>611.082566844383</v>
      </c>
      <c r="L1109">
        <v>564.28520042740502</v>
      </c>
      <c r="M1109">
        <v>46.730878852910401</v>
      </c>
      <c r="N1109">
        <v>0.72811929556035604</v>
      </c>
      <c r="O1109">
        <v>23.788471348410098</v>
      </c>
      <c r="P1109">
        <v>31.565995525727001</v>
      </c>
      <c r="Q1109">
        <v>5.0581113900376E-2</v>
      </c>
    </row>
    <row r="1110" spans="1:17" hidden="1" x14ac:dyDescent="0.3">
      <c r="A1110" t="s">
        <v>2375</v>
      </c>
      <c r="B1110" t="s">
        <v>2376</v>
      </c>
      <c r="C1110" t="s">
        <v>10625</v>
      </c>
      <c r="D1110" t="s">
        <v>689</v>
      </c>
      <c r="E1110">
        <v>2212.0095691799902</v>
      </c>
      <c r="F1110">
        <v>567.15</v>
      </c>
      <c r="G1110">
        <v>0.186835830497184</v>
      </c>
      <c r="H1110">
        <v>-4.3291580769036297</v>
      </c>
      <c r="I1110">
        <v>-7.9259738015130798</v>
      </c>
      <c r="J1110">
        <v>5.4128408141666098</v>
      </c>
      <c r="K1110">
        <v>555.04306046151896</v>
      </c>
      <c r="L1110">
        <v>538.048953846985</v>
      </c>
      <c r="M1110">
        <v>56.0900110383159</v>
      </c>
      <c r="N1110">
        <v>0.75323736828567101</v>
      </c>
      <c r="O1110">
        <v>18.998501278321399</v>
      </c>
      <c r="P1110">
        <v>31.269528989700198</v>
      </c>
      <c r="Q1110">
        <v>9.8177626759833006E-2</v>
      </c>
    </row>
    <row r="1111" spans="1:17" hidden="1" x14ac:dyDescent="0.3">
      <c r="A1111" t="s">
        <v>2377</v>
      </c>
      <c r="B1111" t="s">
        <v>2378</v>
      </c>
      <c r="C1111" t="s">
        <v>10625</v>
      </c>
      <c r="D1111" t="s">
        <v>198</v>
      </c>
      <c r="E1111">
        <v>2210.7936922499998</v>
      </c>
      <c r="F1111">
        <v>358.75</v>
      </c>
      <c r="G1111">
        <v>38.661840200267498</v>
      </c>
      <c r="H1111">
        <v>-1.72575860239917</v>
      </c>
      <c r="I1111">
        <v>11.5721056221645</v>
      </c>
      <c r="J1111">
        <v>3.29827034127449</v>
      </c>
      <c r="K1111">
        <v>343.72207499522801</v>
      </c>
      <c r="L1111">
        <v>292.58074237183899</v>
      </c>
      <c r="M1111">
        <v>55.716508906766599</v>
      </c>
      <c r="N1111">
        <v>0.41909138836231202</v>
      </c>
      <c r="O1111">
        <v>10.327526132404101</v>
      </c>
      <c r="P1111">
        <v>96.241999890596702</v>
      </c>
      <c r="Q1111">
        <v>0.15960866236415</v>
      </c>
    </row>
    <row r="1112" spans="1:17" hidden="1" x14ac:dyDescent="0.3">
      <c r="A1112" t="s">
        <v>2379</v>
      </c>
      <c r="B1112" t="s">
        <v>2380</v>
      </c>
      <c r="C1112" t="s">
        <v>10625</v>
      </c>
      <c r="D1112" t="s">
        <v>527</v>
      </c>
      <c r="E1112">
        <v>2209.804404984</v>
      </c>
      <c r="F1112">
        <v>124.58</v>
      </c>
      <c r="G1112">
        <v>70.710963839319007</v>
      </c>
      <c r="H1112">
        <v>-3.9771203772788799</v>
      </c>
      <c r="I1112">
        <v>5.7762411287576301</v>
      </c>
      <c r="J1112">
        <v>0.121327017568663</v>
      </c>
      <c r="K1112">
        <v>122.49901070691099</v>
      </c>
      <c r="L1112">
        <v>108.757735432882</v>
      </c>
      <c r="M1112">
        <v>50.6009460160275</v>
      </c>
      <c r="N1112">
        <v>0.248253166477202</v>
      </c>
      <c r="O1112">
        <v>19.601862257184099</v>
      </c>
      <c r="P1112">
        <v>99.647435897435898</v>
      </c>
      <c r="Q1112">
        <v>5.4214752230182003E-2</v>
      </c>
    </row>
    <row r="1113" spans="1:17" hidden="1" x14ac:dyDescent="0.3">
      <c r="A1113" t="s">
        <v>2381</v>
      </c>
      <c r="B1113" t="s">
        <v>2382</v>
      </c>
      <c r="C1113" t="s">
        <v>10625</v>
      </c>
      <c r="D1113" t="s">
        <v>46</v>
      </c>
      <c r="E1113">
        <v>2204.486112</v>
      </c>
      <c r="F1113">
        <v>189.79</v>
      </c>
      <c r="G1113">
        <v>338.64966397547101</v>
      </c>
      <c r="H1113">
        <v>20.8394694844722</v>
      </c>
      <c r="I1113">
        <v>92.873276169188898</v>
      </c>
      <c r="J1113">
        <v>4.6288362401541603</v>
      </c>
      <c r="K1113">
        <v>162.218663156883</v>
      </c>
      <c r="L1113">
        <v>114.863077841731</v>
      </c>
      <c r="M1113">
        <v>74.122755891411202</v>
      </c>
      <c r="N1113">
        <v>1.29639451819699</v>
      </c>
      <c r="O1113">
        <v>7.4872227198482504</v>
      </c>
      <c r="P1113">
        <v>375.66416040100199</v>
      </c>
      <c r="Q1113">
        <v>0.20428725560456501</v>
      </c>
    </row>
    <row r="1114" spans="1:17" hidden="1" x14ac:dyDescent="0.3">
      <c r="A1114" t="s">
        <v>2383</v>
      </c>
      <c r="B1114" t="s">
        <v>2384</v>
      </c>
      <c r="C1114" t="s">
        <v>10625</v>
      </c>
      <c r="D1114" t="s">
        <v>127</v>
      </c>
      <c r="E1114">
        <v>2203.6269091200002</v>
      </c>
      <c r="F1114">
        <v>270.45</v>
      </c>
      <c r="G1114">
        <v>-3.9174061207682098</v>
      </c>
      <c r="H1114">
        <v>-8.6281999547609391</v>
      </c>
      <c r="I1114">
        <v>17.7427920071076</v>
      </c>
      <c r="J1114">
        <v>3.77912069287731</v>
      </c>
      <c r="K1114">
        <v>281.31170523184602</v>
      </c>
      <c r="L1114">
        <v>255.087482365288</v>
      </c>
      <c r="M1114">
        <v>52.834937620273799</v>
      </c>
      <c r="N1114">
        <v>1.3106061390110799</v>
      </c>
      <c r="O1114">
        <v>25.790349417637199</v>
      </c>
      <c r="P1114">
        <v>45.8737864077669</v>
      </c>
      <c r="Q1114">
        <v>7.5710713491743006E-2</v>
      </c>
    </row>
    <row r="1115" spans="1:17" hidden="1" x14ac:dyDescent="0.3">
      <c r="A1115" t="s">
        <v>2385</v>
      </c>
      <c r="B1115" t="s">
        <v>2386</v>
      </c>
      <c r="C1115" t="s">
        <v>10625</v>
      </c>
      <c r="D1115" t="s">
        <v>139</v>
      </c>
      <c r="E1115">
        <v>2198.8759394680001</v>
      </c>
      <c r="F1115">
        <v>269.87</v>
      </c>
      <c r="G1115">
        <v>480.15048297628999</v>
      </c>
      <c r="H1115">
        <v>39.206688708385698</v>
      </c>
      <c r="I1115">
        <v>49.605188868272997</v>
      </c>
      <c r="J1115">
        <v>3.06761730449466</v>
      </c>
      <c r="K1115">
        <v>219.31006186072801</v>
      </c>
      <c r="L1115">
        <v>149.992512619114</v>
      </c>
      <c r="M1115">
        <v>62.6538085992132</v>
      </c>
      <c r="N1115">
        <v>1.00821884560671</v>
      </c>
      <c r="O1115">
        <v>10.423537258680099</v>
      </c>
      <c r="P1115">
        <v>539.50236966824605</v>
      </c>
      <c r="Q1115">
        <v>0.17024883060743801</v>
      </c>
    </row>
    <row r="1116" spans="1:17" hidden="1" x14ac:dyDescent="0.3">
      <c r="A1116" t="s">
        <v>2387</v>
      </c>
      <c r="B1116" t="s">
        <v>2388</v>
      </c>
      <c r="C1116" t="s">
        <v>10625</v>
      </c>
      <c r="D1116" t="s">
        <v>622</v>
      </c>
      <c r="E1116">
        <v>2192.6168046900002</v>
      </c>
      <c r="F1116">
        <v>436.95</v>
      </c>
      <c r="G1116">
        <v>6.8020087134447103</v>
      </c>
      <c r="H1116">
        <v>8.8825287455281305</v>
      </c>
      <c r="I1116">
        <v>-22.8597812340799</v>
      </c>
      <c r="J1116">
        <v>13.194160211824601</v>
      </c>
      <c r="K1116">
        <v>409.10349998362199</v>
      </c>
      <c r="L1116">
        <v>400.39255446450699</v>
      </c>
      <c r="M1116">
        <v>73.963478441022602</v>
      </c>
      <c r="N1116">
        <v>1.7392296946664101</v>
      </c>
      <c r="O1116">
        <v>44.169813479803103</v>
      </c>
      <c r="P1116">
        <v>59.616438356164302</v>
      </c>
      <c r="Q1116">
        <v>0.108491144196306</v>
      </c>
    </row>
    <row r="1117" spans="1:17" hidden="1" x14ac:dyDescent="0.3">
      <c r="A1117" t="s">
        <v>2389</v>
      </c>
      <c r="B1117" t="s">
        <v>2390</v>
      </c>
      <c r="C1117" t="s">
        <v>10625</v>
      </c>
      <c r="D1117" t="s">
        <v>51</v>
      </c>
      <c r="E1117">
        <v>2190.6988974000001</v>
      </c>
      <c r="F1117">
        <v>754.45</v>
      </c>
      <c r="G1117">
        <v>-5.3182824322706397</v>
      </c>
      <c r="H1117">
        <v>0.65366615901945202</v>
      </c>
      <c r="I1117">
        <v>2.1357798337079501</v>
      </c>
      <c r="J1117">
        <v>1.3656124947214201</v>
      </c>
      <c r="K1117">
        <v>748.50039607923304</v>
      </c>
      <c r="L1117">
        <v>695.93144856460196</v>
      </c>
      <c r="M1117">
        <v>50.421369828712301</v>
      </c>
      <c r="N1117">
        <v>1.65182814865909</v>
      </c>
      <c r="O1117">
        <v>9.3710650142487797</v>
      </c>
      <c r="P1117">
        <v>33.791452385174601</v>
      </c>
      <c r="Q1117">
        <v>-4.1531128334255998E-2</v>
      </c>
    </row>
    <row r="1118" spans="1:17" x14ac:dyDescent="0.3">
      <c r="A1118" t="s">
        <v>2391</v>
      </c>
      <c r="B1118" t="s">
        <v>2392</v>
      </c>
      <c r="C1118" t="s">
        <v>10616</v>
      </c>
      <c r="D1118" t="s">
        <v>263</v>
      </c>
      <c r="E1118">
        <v>2189.68131184</v>
      </c>
      <c r="F1118">
        <v>492.25</v>
      </c>
      <c r="G1118">
        <v>-46.935025040951899</v>
      </c>
      <c r="H1118">
        <v>-2.7070133028744201</v>
      </c>
      <c r="I1118">
        <v>-21.372918189412701</v>
      </c>
      <c r="J1118">
        <v>6.1212687697930999E-2</v>
      </c>
      <c r="K1118">
        <v>503.59558391541799</v>
      </c>
      <c r="L1118">
        <v>533.06584854682501</v>
      </c>
      <c r="M1118">
        <v>47.954071433157097</v>
      </c>
      <c r="N1118">
        <v>1.2022279752373199</v>
      </c>
      <c r="O1118">
        <v>31.0411376333163</v>
      </c>
      <c r="P1118">
        <v>8.4251101321585793</v>
      </c>
    </row>
    <row r="1119" spans="1:17" hidden="1" x14ac:dyDescent="0.3">
      <c r="A1119" t="s">
        <v>2393</v>
      </c>
      <c r="B1119" t="s">
        <v>2394</v>
      </c>
      <c r="C1119" t="s">
        <v>10625</v>
      </c>
      <c r="D1119" t="s">
        <v>21</v>
      </c>
      <c r="E1119">
        <v>2185.1360995499999</v>
      </c>
      <c r="F1119">
        <v>337.05</v>
      </c>
      <c r="G1119">
        <v>-25.6057861618863</v>
      </c>
      <c r="H1119">
        <v>-1.6140561457818501</v>
      </c>
      <c r="I1119">
        <v>-45.754410474110699</v>
      </c>
      <c r="J1119">
        <v>-1.07446353962721</v>
      </c>
      <c r="K1119">
        <v>357.378902121696</v>
      </c>
      <c r="L1119">
        <v>369.75172271259902</v>
      </c>
      <c r="M1119">
        <v>39.494242983914503</v>
      </c>
      <c r="N1119">
        <v>1.0780531438996199</v>
      </c>
      <c r="O1119">
        <v>104.93991989318999</v>
      </c>
      <c r="P1119">
        <v>40.9956076134699</v>
      </c>
      <c r="Q1119">
        <v>0.10959710604973399</v>
      </c>
    </row>
    <row r="1120" spans="1:17" hidden="1" x14ac:dyDescent="0.3">
      <c r="A1120" t="s">
        <v>2395</v>
      </c>
      <c r="B1120" t="s">
        <v>2396</v>
      </c>
      <c r="C1120" t="s">
        <v>10625</v>
      </c>
      <c r="D1120" t="s">
        <v>733</v>
      </c>
      <c r="E1120">
        <v>2180.653534008</v>
      </c>
      <c r="F1120">
        <v>275.13</v>
      </c>
      <c r="G1120">
        <v>1.5830654389616601</v>
      </c>
      <c r="H1120">
        <v>-0.100544747026783</v>
      </c>
      <c r="I1120">
        <v>0.92301500574599105</v>
      </c>
      <c r="J1120">
        <v>1.1565455938100899</v>
      </c>
      <c r="K1120">
        <v>267.78341599760802</v>
      </c>
      <c r="L1120">
        <v>248.31274216548599</v>
      </c>
      <c r="M1120">
        <v>58.290846172297002</v>
      </c>
      <c r="N1120">
        <v>0.58308681636411497</v>
      </c>
      <c r="O1120">
        <v>2.8241195071420702</v>
      </c>
      <c r="P1120">
        <v>32.784749034748998</v>
      </c>
      <c r="Q1120">
        <v>3.2968413234804997E-2</v>
      </c>
    </row>
    <row r="1121" spans="1:17" hidden="1" x14ac:dyDescent="0.3">
      <c r="A1121" t="s">
        <v>2397</v>
      </c>
      <c r="B1121" t="s">
        <v>2398</v>
      </c>
      <c r="C1121" t="s">
        <v>10625</v>
      </c>
      <c r="D1121" t="s">
        <v>136</v>
      </c>
      <c r="E1121">
        <v>2177.3507112299999</v>
      </c>
      <c r="F1121">
        <v>151.30000000000001</v>
      </c>
      <c r="G1121">
        <v>47.086842412649801</v>
      </c>
      <c r="H1121">
        <v>31.074092560726498</v>
      </c>
      <c r="I1121">
        <v>11.808576236656799</v>
      </c>
      <c r="J1121">
        <v>3.0558565911675601</v>
      </c>
      <c r="K1121">
        <v>133.95172208111401</v>
      </c>
      <c r="L1121">
        <v>116.94419956117601</v>
      </c>
      <c r="M1121">
        <v>48.451531079778498</v>
      </c>
      <c r="N1121">
        <v>1.01338880179904</v>
      </c>
      <c r="O1121">
        <v>18.109715796430901</v>
      </c>
      <c r="P1121">
        <v>87.833643699565499</v>
      </c>
      <c r="Q1121">
        <v>0.16786429191070501</v>
      </c>
    </row>
    <row r="1122" spans="1:17" hidden="1" x14ac:dyDescent="0.3">
      <c r="A1122" t="s">
        <v>2399</v>
      </c>
      <c r="B1122" t="s">
        <v>2400</v>
      </c>
      <c r="C1122" t="s">
        <v>10625</v>
      </c>
      <c r="D1122" t="s">
        <v>408</v>
      </c>
      <c r="E1122">
        <v>2177.0622720000001</v>
      </c>
      <c r="F1122">
        <v>959.05</v>
      </c>
      <c r="G1122">
        <v>185.085860633419</v>
      </c>
      <c r="H1122">
        <v>18.371948712988399</v>
      </c>
      <c r="I1122">
        <v>13.360456364135899</v>
      </c>
      <c r="J1122">
        <v>16.735408074944299</v>
      </c>
      <c r="K1122">
        <v>816.40193285724797</v>
      </c>
      <c r="L1122">
        <v>659.29453031496405</v>
      </c>
      <c r="M1122">
        <v>78.353833566528394</v>
      </c>
      <c r="N1122">
        <v>2.9345374105899298</v>
      </c>
      <c r="O1122">
        <v>4.7911996246285504</v>
      </c>
      <c r="P1122">
        <v>238.70739890517299</v>
      </c>
      <c r="Q1122">
        <v>0.16317647387163001</v>
      </c>
    </row>
    <row r="1123" spans="1:17" hidden="1" x14ac:dyDescent="0.3">
      <c r="A1123" t="s">
        <v>2401</v>
      </c>
      <c r="B1123" t="s">
        <v>2402</v>
      </c>
      <c r="C1123" t="s">
        <v>10625</v>
      </c>
      <c r="D1123" t="s">
        <v>471</v>
      </c>
      <c r="E1123">
        <v>2175.4254203999999</v>
      </c>
      <c r="F1123">
        <v>260</v>
      </c>
      <c r="G1123">
        <v>1.4507260857652799</v>
      </c>
      <c r="H1123">
        <v>-7.6354127662656204</v>
      </c>
      <c r="I1123">
        <v>-6.3822532605677402</v>
      </c>
      <c r="J1123">
        <v>-3.20143459659992</v>
      </c>
      <c r="K1123">
        <v>261.27537989604701</v>
      </c>
      <c r="L1123">
        <v>237.95457476919</v>
      </c>
      <c r="M1123">
        <v>34.521269502119402</v>
      </c>
      <c r="N1123">
        <v>0.93254291224488794</v>
      </c>
      <c r="O1123">
        <v>19.038461538461501</v>
      </c>
      <c r="P1123">
        <v>44.004430905566302</v>
      </c>
      <c r="Q1123">
        <v>0.122705604650045</v>
      </c>
    </row>
    <row r="1124" spans="1:17" hidden="1" x14ac:dyDescent="0.3">
      <c r="A1124" t="s">
        <v>2403</v>
      </c>
      <c r="B1124" t="s">
        <v>2404</v>
      </c>
      <c r="C1124" t="s">
        <v>10625</v>
      </c>
      <c r="D1124" t="s">
        <v>21</v>
      </c>
      <c r="E1124">
        <v>2174.6499684750002</v>
      </c>
      <c r="F1124">
        <v>238.1</v>
      </c>
      <c r="G1124">
        <v>-62.610187530281699</v>
      </c>
      <c r="H1124">
        <v>5.3516676945957098</v>
      </c>
      <c r="I1124">
        <v>-50.488713273151198</v>
      </c>
      <c r="J1124">
        <v>11.2270774899074</v>
      </c>
      <c r="K1124">
        <v>238.33755659080501</v>
      </c>
      <c r="M1124">
        <v>64.527825208855006</v>
      </c>
      <c r="N1124">
        <v>2.2989401910783198</v>
      </c>
      <c r="O1124">
        <v>77.950440991180102</v>
      </c>
      <c r="P1124">
        <v>16.146341463414601</v>
      </c>
    </row>
    <row r="1125" spans="1:17" hidden="1" x14ac:dyDescent="0.3">
      <c r="A1125" t="s">
        <v>2405</v>
      </c>
      <c r="B1125" t="s">
        <v>2406</v>
      </c>
      <c r="C1125" t="s">
        <v>10625</v>
      </c>
      <c r="D1125" t="s">
        <v>127</v>
      </c>
      <c r="E1125">
        <v>2168.1853234199998</v>
      </c>
      <c r="F1125">
        <v>177.87</v>
      </c>
      <c r="G1125">
        <v>-18.709242752501101</v>
      </c>
      <c r="H1125">
        <v>11.269039376945299</v>
      </c>
      <c r="I1125">
        <v>6.4732632698814401</v>
      </c>
      <c r="J1125">
        <v>6.90014591615504</v>
      </c>
      <c r="K1125">
        <v>155.47186657584999</v>
      </c>
      <c r="L1125">
        <v>152.26658087082899</v>
      </c>
      <c r="M1125">
        <v>65.244906744232196</v>
      </c>
      <c r="N1125">
        <v>1.8523258094937101</v>
      </c>
      <c r="O1125">
        <v>10.389610389610301</v>
      </c>
      <c r="P1125">
        <v>54.669565217391302</v>
      </c>
    </row>
    <row r="1126" spans="1:17" hidden="1" x14ac:dyDescent="0.3">
      <c r="A1126" t="s">
        <v>2407</v>
      </c>
      <c r="B1126" t="s">
        <v>2408</v>
      </c>
      <c r="C1126" t="s">
        <v>10625</v>
      </c>
      <c r="D1126" t="s">
        <v>571</v>
      </c>
      <c r="E1126">
        <v>2165.4938520000001</v>
      </c>
      <c r="F1126">
        <v>706.95</v>
      </c>
      <c r="G1126">
        <v>21.339277683106001</v>
      </c>
      <c r="H1126">
        <v>14.8257131528273</v>
      </c>
      <c r="I1126">
        <v>36.269296025884699</v>
      </c>
      <c r="J1126">
        <v>14.556380594289701</v>
      </c>
      <c r="K1126">
        <v>608.31586103599602</v>
      </c>
      <c r="L1126">
        <v>538.08246081696495</v>
      </c>
      <c r="M1126">
        <v>78.614424261880004</v>
      </c>
      <c r="N1126">
        <v>1.3476103683232401</v>
      </c>
      <c r="O1126">
        <v>1.5206167338567</v>
      </c>
      <c r="P1126">
        <v>75.639751552795005</v>
      </c>
      <c r="Q1126">
        <v>-3.2250555942849998E-3</v>
      </c>
    </row>
    <row r="1127" spans="1:17" hidden="1" x14ac:dyDescent="0.3">
      <c r="A1127" t="s">
        <v>2409</v>
      </c>
      <c r="B1127" t="s">
        <v>2410</v>
      </c>
      <c r="C1127" t="s">
        <v>10625</v>
      </c>
      <c r="D1127" t="s">
        <v>139</v>
      </c>
      <c r="E1127">
        <v>2158.2009787830002</v>
      </c>
      <c r="F1127">
        <v>134.6</v>
      </c>
      <c r="G1127">
        <v>29.303097690129601</v>
      </c>
      <c r="H1127">
        <v>21.833607805044601</v>
      </c>
      <c r="I1127">
        <v>-8.4519840120639902</v>
      </c>
      <c r="J1127">
        <v>22.210208523620299</v>
      </c>
      <c r="K1127">
        <v>109.948608785522</v>
      </c>
      <c r="L1127">
        <v>109.386228752702</v>
      </c>
      <c r="M1127">
        <v>80.636250713685897</v>
      </c>
      <c r="N1127">
        <v>2.8739629279295</v>
      </c>
      <c r="O1127">
        <v>4.68053491827638</v>
      </c>
      <c r="P1127">
        <v>67.204968944099306</v>
      </c>
      <c r="Q1127">
        <v>3.5717265562002998E-2</v>
      </c>
    </row>
    <row r="1128" spans="1:17" hidden="1" x14ac:dyDescent="0.3">
      <c r="A1128" t="s">
        <v>2411</v>
      </c>
      <c r="B1128" t="s">
        <v>2412</v>
      </c>
      <c r="C1128" t="s">
        <v>10625</v>
      </c>
      <c r="D1128" t="s">
        <v>139</v>
      </c>
      <c r="E1128">
        <v>2151.0575217599999</v>
      </c>
      <c r="F1128">
        <v>122.69</v>
      </c>
      <c r="G1128">
        <v>299.00878963976101</v>
      </c>
      <c r="H1128">
        <v>5.5253426769083003</v>
      </c>
      <c r="I1128">
        <v>41.763955257981102</v>
      </c>
      <c r="J1128">
        <v>-5.8509957525637502</v>
      </c>
      <c r="K1128">
        <v>120.775772459565</v>
      </c>
      <c r="L1128">
        <v>94.533733203273897</v>
      </c>
      <c r="M1128">
        <v>52.737411338587101</v>
      </c>
      <c r="N1128">
        <v>1.21321506457026</v>
      </c>
      <c r="O1128">
        <v>12.217784660526499</v>
      </c>
      <c r="P1128">
        <v>344.69010511054699</v>
      </c>
    </row>
    <row r="1129" spans="1:17" hidden="1" x14ac:dyDescent="0.3">
      <c r="A1129" t="s">
        <v>2413</v>
      </c>
      <c r="B1129" t="s">
        <v>2414</v>
      </c>
      <c r="C1129" t="s">
        <v>10625</v>
      </c>
      <c r="D1129" t="s">
        <v>494</v>
      </c>
      <c r="E1129">
        <v>2148.91916765</v>
      </c>
      <c r="F1129">
        <v>2475.9</v>
      </c>
      <c r="G1129">
        <v>18.281113606921</v>
      </c>
      <c r="H1129">
        <v>-4.7609599977548296</v>
      </c>
      <c r="I1129">
        <v>62.404728887799202</v>
      </c>
      <c r="J1129">
        <v>-1.19854932472038</v>
      </c>
      <c r="K1129">
        <v>2508.66372211113</v>
      </c>
      <c r="L1129">
        <v>2008.38565079248</v>
      </c>
      <c r="M1129">
        <v>41.159735276793</v>
      </c>
      <c r="N1129">
        <v>0.441447628123177</v>
      </c>
      <c r="O1129">
        <v>36.475625025243303</v>
      </c>
      <c r="P1129">
        <v>91.507135398538097</v>
      </c>
      <c r="Q1129">
        <v>-1.4719493630519E-2</v>
      </c>
    </row>
    <row r="1130" spans="1:17" hidden="1" x14ac:dyDescent="0.3">
      <c r="A1130" t="s">
        <v>2415</v>
      </c>
      <c r="B1130" t="s">
        <v>2416</v>
      </c>
      <c r="C1130" t="s">
        <v>10625</v>
      </c>
      <c r="D1130" t="s">
        <v>18</v>
      </c>
      <c r="E1130">
        <v>2148.3404627220002</v>
      </c>
      <c r="F1130">
        <v>215.92</v>
      </c>
      <c r="G1130">
        <v>-56.025814422634703</v>
      </c>
      <c r="H1130">
        <v>6.61556699046875</v>
      </c>
      <c r="I1130">
        <v>-29.840072897640201</v>
      </c>
      <c r="J1130">
        <v>3.77419242056988</v>
      </c>
      <c r="K1130">
        <v>211.49363064233501</v>
      </c>
      <c r="M1130">
        <v>70.130690460506401</v>
      </c>
      <c r="N1130">
        <v>1.0802855696925</v>
      </c>
      <c r="O1130">
        <v>59.341422749166298</v>
      </c>
      <c r="P1130">
        <v>18.344751986845701</v>
      </c>
    </row>
    <row r="1131" spans="1:17" x14ac:dyDescent="0.3">
      <c r="A1131" t="s">
        <v>2417</v>
      </c>
      <c r="B1131" t="s">
        <v>2418</v>
      </c>
      <c r="C1131" t="s">
        <v>10614</v>
      </c>
      <c r="D1131" t="s">
        <v>113</v>
      </c>
      <c r="E1131">
        <v>2145.3165893599999</v>
      </c>
      <c r="F1131">
        <v>8.74</v>
      </c>
      <c r="G1131">
        <v>-22.363627519747698</v>
      </c>
      <c r="H1131">
        <v>22.040635877765499</v>
      </c>
      <c r="I1131">
        <v>-75.932388626887203</v>
      </c>
      <c r="J1131">
        <v>-1.14909040529885</v>
      </c>
      <c r="K1131">
        <v>10.2340104356122</v>
      </c>
      <c r="L1131">
        <v>14.169750855457</v>
      </c>
      <c r="M1131">
        <v>39.542139316447297</v>
      </c>
      <c r="N1131">
        <v>0.29457014272000498</v>
      </c>
      <c r="O1131">
        <v>210.64073226544599</v>
      </c>
      <c r="P1131">
        <v>30.2533532041728</v>
      </c>
      <c r="Q1131">
        <v>2.7934050366784001E-2</v>
      </c>
    </row>
    <row r="1132" spans="1:17" hidden="1" x14ac:dyDescent="0.3">
      <c r="A1132" t="s">
        <v>2419</v>
      </c>
      <c r="B1132" t="s">
        <v>2420</v>
      </c>
      <c r="C1132" t="s">
        <v>10625</v>
      </c>
      <c r="D1132" t="s">
        <v>124</v>
      </c>
      <c r="E1132">
        <v>2142.734825</v>
      </c>
      <c r="F1132">
        <v>381.55</v>
      </c>
      <c r="G1132">
        <v>-59.396805858438</v>
      </c>
      <c r="H1132">
        <v>-1.3143079938398601</v>
      </c>
      <c r="I1132">
        <v>-28.1429887738121</v>
      </c>
      <c r="J1132">
        <v>-2.0922428600792098</v>
      </c>
      <c r="K1132">
        <v>398.05194068333702</v>
      </c>
      <c r="L1132">
        <v>435.27972407763201</v>
      </c>
      <c r="M1132">
        <v>41.906728221236001</v>
      </c>
      <c r="N1132">
        <v>0.429728728292535</v>
      </c>
      <c r="O1132">
        <v>57.253308871707397</v>
      </c>
      <c r="P1132">
        <v>17.399999999999899</v>
      </c>
      <c r="Q1132">
        <v>0.27709413174009401</v>
      </c>
    </row>
    <row r="1133" spans="1:17" hidden="1" x14ac:dyDescent="0.3">
      <c r="A1133" t="s">
        <v>2421</v>
      </c>
      <c r="B1133" t="s">
        <v>2422</v>
      </c>
      <c r="C1133" t="s">
        <v>10625</v>
      </c>
      <c r="D1133" t="s">
        <v>177</v>
      </c>
      <c r="E1133">
        <v>2137.444134418</v>
      </c>
      <c r="F1133">
        <v>187.03</v>
      </c>
      <c r="G1133">
        <v>35.894415584018397</v>
      </c>
      <c r="H1133">
        <v>25.503035709139699</v>
      </c>
      <c r="I1133">
        <v>7.1859360623149398</v>
      </c>
      <c r="J1133">
        <v>10.320275853698099</v>
      </c>
      <c r="K1133">
        <v>157.74161024750299</v>
      </c>
      <c r="L1133">
        <v>142.00779937773601</v>
      </c>
      <c r="M1133">
        <v>75.877314025744695</v>
      </c>
      <c r="N1133">
        <v>1.6917614296514001</v>
      </c>
      <c r="O1133">
        <v>5.8653691921082203</v>
      </c>
      <c r="P1133">
        <v>72.6165205353022</v>
      </c>
      <c r="Q1133">
        <v>5.4072990822694997E-2</v>
      </c>
    </row>
    <row r="1134" spans="1:17" hidden="1" x14ac:dyDescent="0.3">
      <c r="A1134" t="s">
        <v>2423</v>
      </c>
      <c r="B1134" t="s">
        <v>2424</v>
      </c>
      <c r="C1134" t="s">
        <v>10625</v>
      </c>
      <c r="D1134" t="s">
        <v>124</v>
      </c>
      <c r="E1134">
        <v>2133.9249935439998</v>
      </c>
      <c r="F1134">
        <v>135.59</v>
      </c>
      <c r="G1134">
        <v>191.07047560643801</v>
      </c>
      <c r="H1134">
        <v>20.552792788769398</v>
      </c>
      <c r="I1134">
        <v>-48.480945499051998</v>
      </c>
      <c r="J1134">
        <v>7.3920412325107803</v>
      </c>
      <c r="K1134">
        <v>122.075824664606</v>
      </c>
      <c r="L1134">
        <v>126.033811185171</v>
      </c>
      <c r="M1134">
        <v>70.750893759245898</v>
      </c>
      <c r="N1134">
        <v>1.29421995225079</v>
      </c>
      <c r="O1134">
        <v>102.37480640165199</v>
      </c>
      <c r="P1134">
        <v>222.75648655082099</v>
      </c>
    </row>
    <row r="1135" spans="1:17" hidden="1" x14ac:dyDescent="0.3">
      <c r="A1135" t="s">
        <v>2425</v>
      </c>
      <c r="B1135" t="s">
        <v>2426</v>
      </c>
      <c r="C1135" t="s">
        <v>10625</v>
      </c>
      <c r="D1135" t="s">
        <v>359</v>
      </c>
      <c r="E1135">
        <v>2132.8517895</v>
      </c>
      <c r="F1135">
        <v>893.2</v>
      </c>
      <c r="G1135">
        <v>-26.5669262835636</v>
      </c>
      <c r="H1135">
        <v>2.1229019713094099</v>
      </c>
      <c r="I1135">
        <v>-34.230797088532903</v>
      </c>
      <c r="J1135">
        <v>3.3788141226056601</v>
      </c>
      <c r="K1135">
        <v>884.81384563344295</v>
      </c>
      <c r="L1135">
        <v>926.32566306620402</v>
      </c>
      <c r="M1135">
        <v>56.374751948219398</v>
      </c>
      <c r="N1135">
        <v>4.7671871799279701</v>
      </c>
      <c r="O1135">
        <v>62.337662337662302</v>
      </c>
      <c r="P1135">
        <v>19.619659836614399</v>
      </c>
      <c r="Q1135">
        <v>9.0595371751329996E-3</v>
      </c>
    </row>
    <row r="1136" spans="1:17" hidden="1" x14ac:dyDescent="0.3">
      <c r="A1136" t="s">
        <v>2427</v>
      </c>
      <c r="B1136" t="s">
        <v>2428</v>
      </c>
      <c r="C1136" t="s">
        <v>10625</v>
      </c>
      <c r="D1136" t="s">
        <v>224</v>
      </c>
      <c r="E1136">
        <v>2131.36</v>
      </c>
      <c r="F1136">
        <v>509.45</v>
      </c>
      <c r="G1136">
        <v>52.671450846815802</v>
      </c>
      <c r="H1136">
        <v>16.224225629797999</v>
      </c>
      <c r="I1136">
        <v>62.926492302139998</v>
      </c>
      <c r="J1136">
        <v>4.3731838567640899</v>
      </c>
      <c r="K1136">
        <v>426.09780025376602</v>
      </c>
      <c r="L1136">
        <v>351.10821843405699</v>
      </c>
      <c r="M1136">
        <v>70.717690546796007</v>
      </c>
      <c r="N1136">
        <v>1.7623679395907601</v>
      </c>
      <c r="O1136">
        <v>2.3947394248699601</v>
      </c>
      <c r="P1136">
        <v>123.983293031435</v>
      </c>
      <c r="Q1136">
        <v>0.18090532731638201</v>
      </c>
    </row>
    <row r="1137" spans="1:17" hidden="1" x14ac:dyDescent="0.3">
      <c r="A1137" t="s">
        <v>2429</v>
      </c>
      <c r="B1137" t="s">
        <v>2430</v>
      </c>
      <c r="C1137" t="s">
        <v>10625</v>
      </c>
      <c r="D1137" t="s">
        <v>198</v>
      </c>
      <c r="E1137">
        <v>2131.1755000799999</v>
      </c>
      <c r="F1137">
        <v>704.8</v>
      </c>
      <c r="G1137">
        <v>6.4550534840007803</v>
      </c>
      <c r="H1137">
        <v>28.133240660191301</v>
      </c>
      <c r="I1137">
        <v>29.095261384251302</v>
      </c>
      <c r="J1137">
        <v>6.85856631826152</v>
      </c>
      <c r="K1137">
        <v>574.28146324290299</v>
      </c>
      <c r="L1137">
        <v>523.52422452441397</v>
      </c>
      <c r="M1137">
        <v>66.618872882382504</v>
      </c>
      <c r="N1137">
        <v>1.8155643759792299</v>
      </c>
      <c r="O1137">
        <v>1.16345062429059</v>
      </c>
      <c r="P1137">
        <v>75.323383084577102</v>
      </c>
      <c r="Q1137">
        <v>1.824389731316E-2</v>
      </c>
    </row>
    <row r="1138" spans="1:17" hidden="1" x14ac:dyDescent="0.3">
      <c r="A1138" t="s">
        <v>2431</v>
      </c>
      <c r="B1138" t="s">
        <v>2432</v>
      </c>
      <c r="C1138" t="s">
        <v>10625</v>
      </c>
      <c r="D1138" t="s">
        <v>571</v>
      </c>
      <c r="E1138">
        <v>2131.137436</v>
      </c>
      <c r="F1138">
        <v>1873.3</v>
      </c>
      <c r="G1138">
        <v>-23.615732139069301</v>
      </c>
      <c r="H1138">
        <v>-2.1674095191047398</v>
      </c>
      <c r="I1138">
        <v>-24.451287153784602</v>
      </c>
      <c r="J1138">
        <v>-0.20964165654741099</v>
      </c>
      <c r="K1138">
        <v>1859.2325909513399</v>
      </c>
      <c r="L1138">
        <v>1799.63622054129</v>
      </c>
      <c r="M1138">
        <v>59.851449459997497</v>
      </c>
      <c r="N1138">
        <v>0.69004891689626102</v>
      </c>
      <c r="O1138">
        <v>29.538781828858099</v>
      </c>
      <c r="P1138">
        <v>23.6501650165016</v>
      </c>
    </row>
    <row r="1139" spans="1:17" hidden="1" x14ac:dyDescent="0.3">
      <c r="A1139" t="s">
        <v>2433</v>
      </c>
      <c r="B1139" t="s">
        <v>2434</v>
      </c>
      <c r="C1139" t="s">
        <v>10625</v>
      </c>
      <c r="D1139" t="s">
        <v>2435</v>
      </c>
      <c r="E1139">
        <v>2129.4989188449999</v>
      </c>
      <c r="F1139">
        <v>1995.75</v>
      </c>
      <c r="G1139">
        <v>323.58031273751101</v>
      </c>
      <c r="H1139">
        <v>-10.125599213257701</v>
      </c>
      <c r="I1139">
        <v>16.968633234031898</v>
      </c>
      <c r="J1139">
        <v>2.7586829807353999</v>
      </c>
      <c r="K1139">
        <v>1878.77390801264</v>
      </c>
      <c r="L1139">
        <v>1392.05748651608</v>
      </c>
      <c r="M1139">
        <v>56.298362681318999</v>
      </c>
      <c r="N1139">
        <v>0.579455647662103</v>
      </c>
      <c r="O1139">
        <v>13.240636352248501</v>
      </c>
      <c r="P1139">
        <v>466.57203690560601</v>
      </c>
      <c r="Q1139">
        <v>0.25359778136901601</v>
      </c>
    </row>
    <row r="1140" spans="1:17" hidden="1" x14ac:dyDescent="0.3">
      <c r="A1140" t="s">
        <v>2436</v>
      </c>
      <c r="B1140" t="s">
        <v>2437</v>
      </c>
      <c r="C1140" t="s">
        <v>10625</v>
      </c>
      <c r="D1140" t="s">
        <v>266</v>
      </c>
      <c r="E1140">
        <v>2122.4490823199999</v>
      </c>
      <c r="F1140">
        <v>109.72</v>
      </c>
      <c r="G1140">
        <v>-43.147808767926399</v>
      </c>
      <c r="H1140">
        <v>0.973916922516877</v>
      </c>
      <c r="I1140">
        <v>-5.4960080754859</v>
      </c>
      <c r="J1140">
        <v>-3.7354516009315701</v>
      </c>
      <c r="K1140">
        <v>113.137131126976</v>
      </c>
      <c r="L1140">
        <v>113.376190815271</v>
      </c>
      <c r="M1140">
        <v>39.327004824578196</v>
      </c>
      <c r="N1140">
        <v>0.48333657604686803</v>
      </c>
      <c r="O1140">
        <v>42.180094786729804</v>
      </c>
      <c r="P1140">
        <v>26.902613925514601</v>
      </c>
      <c r="Q1140">
        <v>0.18695605054209699</v>
      </c>
    </row>
    <row r="1141" spans="1:17" hidden="1" x14ac:dyDescent="0.3">
      <c r="A1141" t="s">
        <v>2438</v>
      </c>
      <c r="B1141" t="s">
        <v>2439</v>
      </c>
      <c r="C1141" t="s">
        <v>10625</v>
      </c>
      <c r="D1141" t="s">
        <v>335</v>
      </c>
      <c r="E1141">
        <v>2121.7486640000002</v>
      </c>
      <c r="F1141">
        <v>1464.05</v>
      </c>
      <c r="G1141">
        <v>501.62809695390399</v>
      </c>
      <c r="H1141">
        <v>25.263374956820101</v>
      </c>
      <c r="I1141">
        <v>282.445569828933</v>
      </c>
      <c r="J1141">
        <v>6.7933693710851104</v>
      </c>
      <c r="K1141">
        <v>1263.85970736074</v>
      </c>
      <c r="L1141">
        <v>839.97286510224296</v>
      </c>
      <c r="M1141">
        <v>73.488569551569398</v>
      </c>
      <c r="N1141">
        <v>2.5982553282371401</v>
      </c>
      <c r="O1141">
        <v>10.645128240155699</v>
      </c>
      <c r="P1141">
        <v>551.99287463816495</v>
      </c>
      <c r="Q1141">
        <v>0.235711547393681</v>
      </c>
    </row>
    <row r="1142" spans="1:17" hidden="1" x14ac:dyDescent="0.3">
      <c r="A1142" t="s">
        <v>2440</v>
      </c>
      <c r="B1142" t="s">
        <v>2441</v>
      </c>
      <c r="C1142" t="s">
        <v>10625</v>
      </c>
      <c r="D1142" t="s">
        <v>724</v>
      </c>
      <c r="E1142">
        <v>2121.56468</v>
      </c>
      <c r="F1142">
        <v>339.65</v>
      </c>
      <c r="G1142">
        <v>413.26525206932001</v>
      </c>
      <c r="H1142">
        <v>-20.751486198373598</v>
      </c>
      <c r="I1142">
        <v>12.981688782912601</v>
      </c>
      <c r="J1142">
        <v>3.80682324626697</v>
      </c>
      <c r="K1142">
        <v>332.088424665133</v>
      </c>
      <c r="L1142">
        <v>260.19615891191302</v>
      </c>
      <c r="M1142">
        <v>55.681784471618599</v>
      </c>
      <c r="N1142">
        <v>0.60363465638277702</v>
      </c>
      <c r="O1142">
        <v>31.017223612542299</v>
      </c>
      <c r="P1142">
        <v>443.87510008006399</v>
      </c>
      <c r="Q1142">
        <v>0.130112325057226</v>
      </c>
    </row>
    <row r="1143" spans="1:17" hidden="1" x14ac:dyDescent="0.3">
      <c r="A1143" t="s">
        <v>2442</v>
      </c>
      <c r="B1143" t="s">
        <v>2443</v>
      </c>
      <c r="C1143" t="s">
        <v>10625</v>
      </c>
      <c r="D1143" t="s">
        <v>24</v>
      </c>
      <c r="E1143">
        <v>2103.4865201500002</v>
      </c>
      <c r="F1143">
        <v>201.79</v>
      </c>
      <c r="G1143">
        <v>-17.094969325326201</v>
      </c>
      <c r="H1143">
        <v>10.0820883495725</v>
      </c>
      <c r="I1143">
        <v>-10.248036613165601</v>
      </c>
      <c r="J1143">
        <v>1.93864716304271</v>
      </c>
      <c r="K1143">
        <v>191.58432954118999</v>
      </c>
      <c r="L1143">
        <v>181.20312570394</v>
      </c>
      <c r="M1143">
        <v>61.111461500279603</v>
      </c>
      <c r="N1143">
        <v>1.2204744865325401</v>
      </c>
      <c r="O1143">
        <v>7.8844343128995504</v>
      </c>
      <c r="P1143">
        <v>41.806043569922601</v>
      </c>
      <c r="Q1143">
        <v>1.9952792286693E-2</v>
      </c>
    </row>
    <row r="1144" spans="1:17" hidden="1" x14ac:dyDescent="0.3">
      <c r="A1144" t="s">
        <v>2444</v>
      </c>
      <c r="B1144" t="s">
        <v>2445</v>
      </c>
      <c r="C1144" t="s">
        <v>10625</v>
      </c>
      <c r="D1144" t="s">
        <v>1610</v>
      </c>
      <c r="E1144">
        <v>2100.9492828799998</v>
      </c>
      <c r="F1144">
        <v>196.68</v>
      </c>
      <c r="G1144">
        <v>-52.279627279615099</v>
      </c>
      <c r="H1144">
        <v>-1.21553016845853</v>
      </c>
      <c r="I1144">
        <v>-26.6276288168965</v>
      </c>
      <c r="J1144">
        <v>2.0519405225362002</v>
      </c>
      <c r="K1144">
        <v>198.30819552944899</v>
      </c>
      <c r="L1144">
        <v>219.923003835938</v>
      </c>
      <c r="M1144">
        <v>63.299007696500702</v>
      </c>
      <c r="N1144">
        <v>1.63341908518652</v>
      </c>
      <c r="O1144">
        <v>53.523489932885802</v>
      </c>
      <c r="P1144">
        <v>7.4754098360655803</v>
      </c>
      <c r="Q1144">
        <v>0.14833311369445201</v>
      </c>
    </row>
    <row r="1145" spans="1:17" hidden="1" x14ac:dyDescent="0.3">
      <c r="A1145" t="s">
        <v>2446</v>
      </c>
      <c r="B1145" t="s">
        <v>2447</v>
      </c>
      <c r="C1145" t="s">
        <v>10625</v>
      </c>
      <c r="D1145" t="s">
        <v>1324</v>
      </c>
      <c r="E1145">
        <v>2097.7223767599999</v>
      </c>
      <c r="F1145">
        <v>742.1</v>
      </c>
      <c r="G1145">
        <v>88.722396119934103</v>
      </c>
      <c r="H1145">
        <v>11.2351854405706</v>
      </c>
      <c r="I1145">
        <v>28.095296256946799</v>
      </c>
      <c r="J1145">
        <v>-4.0950913238737403</v>
      </c>
      <c r="K1145">
        <v>672.02018800338897</v>
      </c>
      <c r="L1145">
        <v>532.30862965224401</v>
      </c>
      <c r="M1145">
        <v>44.259150871915203</v>
      </c>
      <c r="N1145">
        <v>0.40288877736469297</v>
      </c>
      <c r="O1145">
        <v>21.546961325966802</v>
      </c>
      <c r="P1145">
        <v>137.58604129982299</v>
      </c>
      <c r="Q1145">
        <v>6.7490042950985998E-2</v>
      </c>
    </row>
    <row r="1146" spans="1:17" hidden="1" x14ac:dyDescent="0.3">
      <c r="A1146" t="s">
        <v>2448</v>
      </c>
      <c r="B1146" t="s">
        <v>2449</v>
      </c>
      <c r="C1146" t="s">
        <v>10625</v>
      </c>
      <c r="D1146" t="s">
        <v>80</v>
      </c>
      <c r="E1146">
        <v>2096.3322175049998</v>
      </c>
      <c r="F1146">
        <v>2771.15</v>
      </c>
      <c r="G1146">
        <v>-37.8557190385322</v>
      </c>
      <c r="H1146">
        <v>-8.2344614542734096</v>
      </c>
      <c r="I1146">
        <v>-13.1732126202951</v>
      </c>
      <c r="J1146">
        <v>1.62740367015819</v>
      </c>
      <c r="K1146">
        <v>2849.29087786746</v>
      </c>
      <c r="L1146">
        <v>2810.4149788233399</v>
      </c>
      <c r="M1146">
        <v>42.490461200268399</v>
      </c>
      <c r="N1146">
        <v>0.88345278006917005</v>
      </c>
      <c r="O1146">
        <v>16.052902224708099</v>
      </c>
      <c r="P1146">
        <v>18.139961204783301</v>
      </c>
      <c r="Q1146">
        <v>-0.163134025864134</v>
      </c>
    </row>
    <row r="1147" spans="1:17" hidden="1" x14ac:dyDescent="0.3">
      <c r="A1147" t="s">
        <v>1761</v>
      </c>
      <c r="B1147" t="s">
        <v>2450</v>
      </c>
      <c r="C1147" t="s">
        <v>10625</v>
      </c>
      <c r="D1147" t="s">
        <v>1763</v>
      </c>
      <c r="E1147">
        <v>2091.9342556299998</v>
      </c>
      <c r="F1147">
        <v>40.1</v>
      </c>
      <c r="G1147">
        <v>-19.8691334142937</v>
      </c>
      <c r="H1147">
        <v>-12.4249085414377</v>
      </c>
      <c r="I1147">
        <v>7.4158441453827102</v>
      </c>
      <c r="J1147">
        <v>-3.5503710883298001</v>
      </c>
      <c r="K1147">
        <v>38.241458045261503</v>
      </c>
      <c r="L1147">
        <v>35.005214679486002</v>
      </c>
      <c r="M1147">
        <v>49.333103027404697</v>
      </c>
      <c r="N1147">
        <v>0.72917088788225304</v>
      </c>
      <c r="O1147">
        <v>14.588528678304201</v>
      </c>
      <c r="P1147">
        <v>47.697974217311199</v>
      </c>
      <c r="Q1147">
        <v>7.0291434656782004E-2</v>
      </c>
    </row>
    <row r="1148" spans="1:17" hidden="1" x14ac:dyDescent="0.3">
      <c r="A1148" t="s">
        <v>2451</v>
      </c>
      <c r="B1148" t="s">
        <v>2452</v>
      </c>
      <c r="C1148" t="s">
        <v>10625</v>
      </c>
      <c r="D1148" t="s">
        <v>198</v>
      </c>
      <c r="E1148">
        <v>2084.1233000000002</v>
      </c>
      <c r="F1148">
        <v>849.9</v>
      </c>
      <c r="G1148">
        <v>-14.721310744340499</v>
      </c>
      <c r="H1148">
        <v>1.86892837452618</v>
      </c>
      <c r="I1148">
        <v>26.679407602580799</v>
      </c>
      <c r="J1148">
        <v>5.92339155265533</v>
      </c>
      <c r="K1148">
        <v>802.49165991407006</v>
      </c>
      <c r="L1148">
        <v>717.44684690412601</v>
      </c>
      <c r="M1148">
        <v>62.968157879914301</v>
      </c>
      <c r="N1148">
        <v>0.49300274894183499</v>
      </c>
      <c r="O1148">
        <v>7.6538416284268802</v>
      </c>
      <c r="P1148">
        <v>55.091240875912398</v>
      </c>
      <c r="Q1148">
        <v>-2.3665570363831E-2</v>
      </c>
    </row>
    <row r="1149" spans="1:17" hidden="1" x14ac:dyDescent="0.3">
      <c r="A1149" t="s">
        <v>2453</v>
      </c>
      <c r="B1149" t="s">
        <v>2454</v>
      </c>
      <c r="C1149" t="s">
        <v>10625</v>
      </c>
      <c r="D1149" t="s">
        <v>80</v>
      </c>
      <c r="E1149">
        <v>2079.33741418</v>
      </c>
      <c r="F1149">
        <v>246.17</v>
      </c>
      <c r="G1149">
        <v>14.138163052680101</v>
      </c>
      <c r="H1149">
        <v>-1.5141200138656601</v>
      </c>
      <c r="I1149">
        <v>-5.0463823878570997</v>
      </c>
      <c r="J1149">
        <v>5.7076190879202704</v>
      </c>
      <c r="K1149">
        <v>239.17247459108</v>
      </c>
      <c r="L1149">
        <v>225.96201525062801</v>
      </c>
      <c r="M1149">
        <v>61.948116912181298</v>
      </c>
      <c r="N1149">
        <v>0.65416733884897604</v>
      </c>
      <c r="O1149">
        <v>11.5083072673355</v>
      </c>
      <c r="P1149">
        <v>42.624565469293103</v>
      </c>
      <c r="Q1149">
        <v>-7.2070120614856001E-2</v>
      </c>
    </row>
    <row r="1150" spans="1:17" hidden="1" x14ac:dyDescent="0.3">
      <c r="A1150" t="s">
        <v>2455</v>
      </c>
      <c r="B1150" t="s">
        <v>2456</v>
      </c>
      <c r="C1150" t="s">
        <v>10625</v>
      </c>
      <c r="D1150" t="s">
        <v>1589</v>
      </c>
      <c r="E1150">
        <v>2078.1629890559998</v>
      </c>
      <c r="F1150">
        <v>94.93</v>
      </c>
      <c r="G1150">
        <v>-44.1364557442162</v>
      </c>
      <c r="H1150">
        <v>-2.9929933931518899</v>
      </c>
      <c r="I1150">
        <v>-35.564259794952903</v>
      </c>
      <c r="J1150">
        <v>4.5639299667117799</v>
      </c>
      <c r="K1150">
        <v>94.666758650530298</v>
      </c>
      <c r="L1150">
        <v>96.368592609246406</v>
      </c>
      <c r="M1150">
        <v>61.944950746699398</v>
      </c>
      <c r="N1150">
        <v>0.701003656538012</v>
      </c>
      <c r="O1150">
        <v>36.4163067523438</v>
      </c>
      <c r="P1150">
        <v>14.3734939759036</v>
      </c>
      <c r="Q1150">
        <v>4.4552424777945999E-2</v>
      </c>
    </row>
    <row r="1151" spans="1:17" hidden="1" x14ac:dyDescent="0.3">
      <c r="A1151" t="s">
        <v>2457</v>
      </c>
      <c r="B1151" t="s">
        <v>2458</v>
      </c>
      <c r="C1151" t="s">
        <v>10625</v>
      </c>
      <c r="D1151" t="s">
        <v>130</v>
      </c>
      <c r="E1151">
        <v>2077.099646741</v>
      </c>
      <c r="F1151">
        <v>140.18</v>
      </c>
      <c r="G1151">
        <v>-24.515457798921801</v>
      </c>
      <c r="H1151">
        <v>5.3443081941496802</v>
      </c>
      <c r="I1151">
        <v>-29.4143221383578</v>
      </c>
      <c r="J1151">
        <v>5.1215405098692997E-2</v>
      </c>
      <c r="K1151">
        <v>131.84321121034</v>
      </c>
      <c r="L1151">
        <v>142.46791458049799</v>
      </c>
      <c r="M1151">
        <v>55.965461840650498</v>
      </c>
      <c r="N1151">
        <v>1.04806949322812</v>
      </c>
      <c r="O1151">
        <v>38.393494079041197</v>
      </c>
      <c r="P1151">
        <v>16.816666666666599</v>
      </c>
    </row>
    <row r="1152" spans="1:17" hidden="1" x14ac:dyDescent="0.3">
      <c r="A1152" t="s">
        <v>2459</v>
      </c>
      <c r="B1152" t="s">
        <v>2460</v>
      </c>
      <c r="C1152" t="s">
        <v>10625</v>
      </c>
      <c r="D1152" t="s">
        <v>263</v>
      </c>
      <c r="E1152">
        <v>2076.1070346000001</v>
      </c>
      <c r="F1152">
        <v>373.35</v>
      </c>
      <c r="G1152">
        <v>238.544093605065</v>
      </c>
      <c r="H1152">
        <v>9.9597008113998697</v>
      </c>
      <c r="I1152">
        <v>41.763564241965099</v>
      </c>
      <c r="J1152">
        <v>7.0987790154724797</v>
      </c>
      <c r="K1152">
        <v>330.48586775703899</v>
      </c>
      <c r="L1152">
        <v>240.49511361794799</v>
      </c>
      <c r="M1152">
        <v>51.985317981034598</v>
      </c>
      <c r="N1152">
        <v>0.93875958708436102</v>
      </c>
      <c r="O1152">
        <v>17.503682871300299</v>
      </c>
      <c r="P1152">
        <v>301.23589468027899</v>
      </c>
      <c r="Q1152">
        <v>0.13982181914663899</v>
      </c>
    </row>
    <row r="1153" spans="1:17" hidden="1" x14ac:dyDescent="0.3">
      <c r="A1153" t="s">
        <v>2461</v>
      </c>
      <c r="B1153" t="s">
        <v>2462</v>
      </c>
      <c r="C1153" t="s">
        <v>10625</v>
      </c>
      <c r="D1153" t="s">
        <v>921</v>
      </c>
      <c r="E1153">
        <v>2064.6070275000002</v>
      </c>
      <c r="F1153">
        <v>601.29999999999995</v>
      </c>
      <c r="G1153">
        <v>52.392062405697303</v>
      </c>
      <c r="H1153">
        <v>-3.9285314672366098</v>
      </c>
      <c r="I1153">
        <v>82.874901533598106</v>
      </c>
      <c r="J1153">
        <v>9.3917327103745691</v>
      </c>
      <c r="K1153">
        <v>540.18991944442405</v>
      </c>
      <c r="L1153">
        <v>414.52019779477899</v>
      </c>
      <c r="M1153">
        <v>56.246020232884497</v>
      </c>
      <c r="N1153">
        <v>0.26890752515577299</v>
      </c>
      <c r="O1153">
        <v>13.7452186928322</v>
      </c>
      <c r="P1153">
        <v>135.711485691885</v>
      </c>
      <c r="Q1153">
        <v>0.150913051541188</v>
      </c>
    </row>
    <row r="1154" spans="1:17" hidden="1" x14ac:dyDescent="0.3">
      <c r="A1154" t="s">
        <v>2463</v>
      </c>
      <c r="B1154" t="s">
        <v>2464</v>
      </c>
      <c r="C1154" t="s">
        <v>10625</v>
      </c>
      <c r="D1154" t="s">
        <v>80</v>
      </c>
      <c r="E1154">
        <v>2062.7786255999999</v>
      </c>
      <c r="F1154">
        <v>36.479999999999997</v>
      </c>
      <c r="G1154">
        <v>-16.2755193619256</v>
      </c>
      <c r="H1154">
        <v>-12.2151925329467</v>
      </c>
      <c r="I1154">
        <v>-23.079236256333299</v>
      </c>
      <c r="J1154">
        <v>7.4054818660875696</v>
      </c>
      <c r="K1154">
        <v>38.708845618512598</v>
      </c>
      <c r="L1154">
        <v>37.181643768301598</v>
      </c>
      <c r="M1154">
        <v>58.022172440313099</v>
      </c>
      <c r="N1154">
        <v>0.69516504067676799</v>
      </c>
      <c r="O1154">
        <v>33.223684210526301</v>
      </c>
      <c r="P1154">
        <v>26.6666666666666</v>
      </c>
    </row>
    <row r="1155" spans="1:17" hidden="1" x14ac:dyDescent="0.3">
      <c r="A1155" t="s">
        <v>2465</v>
      </c>
      <c r="B1155" t="s">
        <v>2466</v>
      </c>
      <c r="C1155" t="s">
        <v>10625</v>
      </c>
      <c r="D1155" t="s">
        <v>359</v>
      </c>
      <c r="E1155">
        <v>2061.76158072</v>
      </c>
      <c r="F1155">
        <v>830.8</v>
      </c>
      <c r="G1155">
        <v>-26.3848128339657</v>
      </c>
      <c r="H1155">
        <v>-5.2636463513048604</v>
      </c>
      <c r="I1155">
        <v>-26.124645143502399</v>
      </c>
      <c r="J1155">
        <v>-2.5533556424507098</v>
      </c>
      <c r="K1155">
        <v>832.16515805222002</v>
      </c>
      <c r="L1155">
        <v>801.81567860430698</v>
      </c>
      <c r="M1155">
        <v>44.021903534837499</v>
      </c>
      <c r="N1155">
        <v>0.29592671732604697</v>
      </c>
      <c r="O1155">
        <v>31.1988444872412</v>
      </c>
      <c r="P1155">
        <v>28.9161300333617</v>
      </c>
      <c r="Q1155">
        <v>-7.0958300385551995E-2</v>
      </c>
    </row>
    <row r="1156" spans="1:17" hidden="1" x14ac:dyDescent="0.3">
      <c r="A1156" t="s">
        <v>2467</v>
      </c>
      <c r="B1156" t="s">
        <v>2468</v>
      </c>
      <c r="C1156" t="s">
        <v>10625</v>
      </c>
      <c r="D1156" t="s">
        <v>290</v>
      </c>
      <c r="E1156">
        <v>2042.55284979</v>
      </c>
      <c r="F1156">
        <v>1331.25</v>
      </c>
      <c r="G1156">
        <v>-31.9155605729228</v>
      </c>
      <c r="H1156">
        <v>3.6344135455204301</v>
      </c>
      <c r="I1156">
        <v>-14.4740191065916</v>
      </c>
      <c r="J1156">
        <v>0.96123622981634504</v>
      </c>
      <c r="K1156">
        <v>1286.78670720234</v>
      </c>
      <c r="L1156">
        <v>1311.4737112922201</v>
      </c>
      <c r="M1156">
        <v>58.163751468516601</v>
      </c>
      <c r="N1156">
        <v>0.67753329854898003</v>
      </c>
      <c r="O1156">
        <v>14.4525821596244</v>
      </c>
      <c r="P1156">
        <v>16.175058905663601</v>
      </c>
      <c r="Q1156">
        <v>-3.7981531178270002E-3</v>
      </c>
    </row>
    <row r="1157" spans="1:17" hidden="1" x14ac:dyDescent="0.3">
      <c r="A1157" t="s">
        <v>2469</v>
      </c>
      <c r="B1157" t="s">
        <v>2470</v>
      </c>
      <c r="C1157" t="s">
        <v>10625</v>
      </c>
      <c r="D1157" t="s">
        <v>263</v>
      </c>
      <c r="E1157">
        <v>2040.0008975999999</v>
      </c>
      <c r="F1157">
        <v>470.3</v>
      </c>
      <c r="G1157">
        <v>182.048700752842</v>
      </c>
      <c r="H1157">
        <v>14.5648241646656</v>
      </c>
      <c r="I1157">
        <v>42.016126261746102</v>
      </c>
      <c r="J1157">
        <v>4.9183253250382197</v>
      </c>
      <c r="K1157">
        <v>424.570690216564</v>
      </c>
      <c r="L1157">
        <v>347.58629208101098</v>
      </c>
      <c r="M1157">
        <v>70.474195682735299</v>
      </c>
      <c r="N1157">
        <v>1.9924097388800299</v>
      </c>
      <c r="O1157">
        <v>6.3257495215819501</v>
      </c>
      <c r="P1157">
        <v>215.63758389261699</v>
      </c>
      <c r="Q1157">
        <v>0.252346050689087</v>
      </c>
    </row>
    <row r="1158" spans="1:17" hidden="1" x14ac:dyDescent="0.3">
      <c r="A1158" t="s">
        <v>2471</v>
      </c>
      <c r="B1158" t="s">
        <v>2472</v>
      </c>
      <c r="C1158" t="s">
        <v>10625</v>
      </c>
      <c r="D1158" t="s">
        <v>303</v>
      </c>
      <c r="E1158">
        <v>2039.4036057200001</v>
      </c>
      <c r="F1158">
        <v>60.94</v>
      </c>
      <c r="G1158">
        <v>38.384213982500903</v>
      </c>
      <c r="H1158">
        <v>5.0166407853467998</v>
      </c>
      <c r="I1158">
        <v>-41.826644808522403</v>
      </c>
      <c r="J1158">
        <v>3.9947336217739</v>
      </c>
      <c r="K1158">
        <v>62.5382156141604</v>
      </c>
      <c r="L1158">
        <v>60.0346524683955</v>
      </c>
      <c r="M1158">
        <v>54.6495313424156</v>
      </c>
      <c r="N1158">
        <v>0.66218896248110304</v>
      </c>
      <c r="O1158">
        <v>57.367902855267403</v>
      </c>
      <c r="P1158">
        <v>73.865905848787406</v>
      </c>
      <c r="Q1158">
        <v>1.0373444646233999E-2</v>
      </c>
    </row>
    <row r="1159" spans="1:17" hidden="1" x14ac:dyDescent="0.3">
      <c r="A1159" t="s">
        <v>2473</v>
      </c>
      <c r="B1159" t="s">
        <v>2474</v>
      </c>
      <c r="C1159" t="s">
        <v>10625</v>
      </c>
      <c r="D1159" t="s">
        <v>308</v>
      </c>
      <c r="E1159">
        <v>2032.468960425</v>
      </c>
      <c r="F1159">
        <v>320.35000000000002</v>
      </c>
      <c r="G1159">
        <v>9.0032563981764699</v>
      </c>
      <c r="H1159">
        <v>-1.6518835276536701</v>
      </c>
      <c r="I1159">
        <v>-29.632091519378001</v>
      </c>
      <c r="J1159">
        <v>3.65207351322683</v>
      </c>
      <c r="K1159">
        <v>324.770767865089</v>
      </c>
      <c r="L1159">
        <v>312.65971413206699</v>
      </c>
      <c r="M1159">
        <v>62.313715855960702</v>
      </c>
      <c r="N1159">
        <v>0.58156085684202496</v>
      </c>
      <c r="O1159">
        <v>31.9338223817699</v>
      </c>
      <c r="P1159">
        <v>50.611189468735297</v>
      </c>
      <c r="Q1159">
        <v>0.10888907054251799</v>
      </c>
    </row>
    <row r="1160" spans="1:17" hidden="1" x14ac:dyDescent="0.3">
      <c r="A1160" t="s">
        <v>2475</v>
      </c>
      <c r="B1160" t="s">
        <v>2476</v>
      </c>
      <c r="C1160" t="s">
        <v>10625</v>
      </c>
      <c r="D1160" t="s">
        <v>1561</v>
      </c>
      <c r="E1160">
        <v>2026.9958979999999</v>
      </c>
      <c r="F1160">
        <v>290.55</v>
      </c>
      <c r="G1160">
        <v>17.067421708297601</v>
      </c>
      <c r="H1160">
        <v>-5.8274605133333104</v>
      </c>
      <c r="I1160">
        <v>14.108887909931299</v>
      </c>
      <c r="J1160">
        <v>1.05130966744164</v>
      </c>
      <c r="K1160">
        <v>262.08590707391397</v>
      </c>
      <c r="L1160">
        <v>231.59370623644901</v>
      </c>
      <c r="M1160">
        <v>48.7942566921066</v>
      </c>
      <c r="N1160">
        <v>0.33011318945110402</v>
      </c>
      <c r="O1160">
        <v>15.952503871966901</v>
      </c>
      <c r="P1160">
        <v>115.222222222222</v>
      </c>
      <c r="Q1160">
        <v>7.3008329550362003E-2</v>
      </c>
    </row>
    <row r="1161" spans="1:17" hidden="1" x14ac:dyDescent="0.3">
      <c r="A1161" t="s">
        <v>2477</v>
      </c>
      <c r="B1161" t="s">
        <v>2478</v>
      </c>
      <c r="C1161" t="s">
        <v>10625</v>
      </c>
      <c r="D1161" t="s">
        <v>163</v>
      </c>
      <c r="E1161">
        <v>2023.2162000000001</v>
      </c>
      <c r="F1161">
        <v>2000.35</v>
      </c>
      <c r="G1161">
        <v>337.47875561586397</v>
      </c>
      <c r="H1161">
        <v>-8.9273539014305303</v>
      </c>
      <c r="I1161">
        <v>68.451533674648402</v>
      </c>
      <c r="J1161">
        <v>-0.10957833953381001</v>
      </c>
      <c r="K1161">
        <v>1855.7710737985101</v>
      </c>
      <c r="L1161">
        <v>1349.7149248165199</v>
      </c>
      <c r="M1161">
        <v>49.668609361234203</v>
      </c>
      <c r="N1161">
        <v>0.79046741417423405</v>
      </c>
      <c r="O1161">
        <v>17.264478716224598</v>
      </c>
      <c r="P1161">
        <v>384.346246973365</v>
      </c>
      <c r="Q1161">
        <v>0.172477026866278</v>
      </c>
    </row>
    <row r="1162" spans="1:17" hidden="1" x14ac:dyDescent="0.3">
      <c r="A1162" t="s">
        <v>2479</v>
      </c>
      <c r="B1162" t="s">
        <v>2480</v>
      </c>
      <c r="C1162" t="s">
        <v>10625</v>
      </c>
      <c r="D1162" t="s">
        <v>63</v>
      </c>
      <c r="E1162">
        <v>2020.613503</v>
      </c>
      <c r="F1162">
        <v>20.53</v>
      </c>
      <c r="G1162">
        <v>16.405343099571599</v>
      </c>
      <c r="H1162">
        <v>-4.8940638988735703</v>
      </c>
      <c r="I1162">
        <v>-21.905233624555599</v>
      </c>
      <c r="J1162">
        <v>4.9890170115809296</v>
      </c>
      <c r="K1162">
        <v>19.728642273150601</v>
      </c>
      <c r="L1162">
        <v>18.4713697679814</v>
      </c>
      <c r="M1162">
        <v>59.436328433893799</v>
      </c>
      <c r="N1162">
        <v>0.870929336118342</v>
      </c>
      <c r="O1162">
        <v>36.629322942035998</v>
      </c>
      <c r="P1162">
        <v>49.854014598540097</v>
      </c>
      <c r="Q1162">
        <v>3.742124483018E-2</v>
      </c>
    </row>
    <row r="1163" spans="1:17" hidden="1" x14ac:dyDescent="0.3">
      <c r="A1163" t="s">
        <v>2481</v>
      </c>
      <c r="B1163" t="s">
        <v>2482</v>
      </c>
      <c r="C1163" t="s">
        <v>10625</v>
      </c>
      <c r="D1163" t="s">
        <v>46</v>
      </c>
      <c r="E1163">
        <v>2020.1290200000001</v>
      </c>
      <c r="F1163">
        <v>209.45</v>
      </c>
      <c r="G1163">
        <v>1210.6738258079399</v>
      </c>
      <c r="H1163">
        <v>14.819184395722599</v>
      </c>
      <c r="I1163">
        <v>96.510840703633605</v>
      </c>
      <c r="J1163">
        <v>12.2998717783804</v>
      </c>
      <c r="K1163">
        <v>184.935857642803</v>
      </c>
      <c r="L1163">
        <v>125.27655308256099</v>
      </c>
      <c r="M1163">
        <v>74.395601321098894</v>
      </c>
      <c r="N1163">
        <v>0.85660923551669599</v>
      </c>
      <c r="O1163">
        <v>10.0023872045834</v>
      </c>
      <c r="P1163">
        <v>1296.3333333333301</v>
      </c>
    </row>
    <row r="1164" spans="1:17" hidden="1" x14ac:dyDescent="0.3">
      <c r="A1164" t="s">
        <v>2483</v>
      </c>
      <c r="B1164" t="s">
        <v>2484</v>
      </c>
      <c r="C1164" t="s">
        <v>10625</v>
      </c>
      <c r="D1164" t="s">
        <v>263</v>
      </c>
      <c r="E1164">
        <v>2011.965158</v>
      </c>
      <c r="F1164">
        <v>1463.75</v>
      </c>
      <c r="G1164">
        <v>-4.1051311614619097</v>
      </c>
      <c r="H1164">
        <v>-5.1568324654774802</v>
      </c>
      <c r="I1164">
        <v>-2.4068248860742698</v>
      </c>
      <c r="J1164">
        <v>-5.6935165341330096</v>
      </c>
      <c r="K1164">
        <v>1473.94756483167</v>
      </c>
      <c r="L1164">
        <v>1346.4989767652</v>
      </c>
      <c r="M1164">
        <v>36.761250697983002</v>
      </c>
      <c r="N1164">
        <v>0.94778279612838801</v>
      </c>
      <c r="O1164">
        <v>18.2510674637062</v>
      </c>
      <c r="P1164">
        <v>42.367358848416998</v>
      </c>
      <c r="Q1164">
        <v>2.4978634873367999E-2</v>
      </c>
    </row>
    <row r="1165" spans="1:17" hidden="1" x14ac:dyDescent="0.3">
      <c r="A1165" t="s">
        <v>2485</v>
      </c>
      <c r="B1165" t="s">
        <v>2486</v>
      </c>
      <c r="C1165" t="s">
        <v>10625</v>
      </c>
      <c r="D1165" t="s">
        <v>113</v>
      </c>
      <c r="E1165">
        <v>2007.74298105</v>
      </c>
      <c r="F1165">
        <v>93.85</v>
      </c>
      <c r="G1165">
        <v>86.116488845485307</v>
      </c>
      <c r="H1165">
        <v>-3.6219080220665298</v>
      </c>
      <c r="I1165">
        <v>30.617478076916601</v>
      </c>
      <c r="J1165">
        <v>-0.53729952654468605</v>
      </c>
      <c r="K1165">
        <v>91.5224482801828</v>
      </c>
      <c r="L1165">
        <v>73.699142051079903</v>
      </c>
      <c r="M1165">
        <v>34.451460135476701</v>
      </c>
      <c r="N1165">
        <v>1.1913394659586001</v>
      </c>
      <c r="O1165">
        <v>14.970697922216299</v>
      </c>
      <c r="P1165">
        <v>143.07174307174299</v>
      </c>
      <c r="Q1165">
        <v>6.2099467832227001E-2</v>
      </c>
    </row>
    <row r="1166" spans="1:17" hidden="1" x14ac:dyDescent="0.3">
      <c r="A1166" t="s">
        <v>2487</v>
      </c>
      <c r="B1166" t="s">
        <v>2488</v>
      </c>
      <c r="C1166" t="s">
        <v>10625</v>
      </c>
      <c r="D1166" t="s">
        <v>46</v>
      </c>
      <c r="E1166">
        <v>2000.4227205479999</v>
      </c>
      <c r="F1166">
        <v>210.63</v>
      </c>
      <c r="G1166">
        <v>241.21432703050201</v>
      </c>
      <c r="H1166">
        <v>19.326653442623901</v>
      </c>
      <c r="I1166">
        <v>42.104769044740898</v>
      </c>
      <c r="J1166">
        <v>8.8138529509743009</v>
      </c>
      <c r="K1166">
        <v>183.46181001582201</v>
      </c>
      <c r="L1166">
        <v>142.962893050709</v>
      </c>
      <c r="M1166">
        <v>62.256097298799503</v>
      </c>
      <c r="N1166">
        <v>0.48497543610247801</v>
      </c>
      <c r="O1166">
        <v>8.1992118881450899</v>
      </c>
      <c r="P1166">
        <v>268.87915936952697</v>
      </c>
      <c r="Q1166">
        <v>0.171515991071024</v>
      </c>
    </row>
    <row r="1167" spans="1:17" hidden="1" x14ac:dyDescent="0.3">
      <c r="A1167" t="s">
        <v>2489</v>
      </c>
      <c r="B1167" t="s">
        <v>2490</v>
      </c>
      <c r="C1167" t="s">
        <v>10625</v>
      </c>
      <c r="D1167" t="s">
        <v>21</v>
      </c>
      <c r="E1167">
        <v>1984.5831586500001</v>
      </c>
      <c r="F1167">
        <v>1540.05</v>
      </c>
      <c r="G1167">
        <v>102.33068737423601</v>
      </c>
      <c r="H1167">
        <v>21.443918645082199</v>
      </c>
      <c r="I1167">
        <v>60.138111684623802</v>
      </c>
      <c r="J1167">
        <v>6.6507852938931897</v>
      </c>
      <c r="K1167">
        <v>1314.5296500499901</v>
      </c>
      <c r="L1167">
        <v>1038.2993863165</v>
      </c>
      <c r="M1167">
        <v>74.009546047609504</v>
      </c>
      <c r="N1167">
        <v>2.7317435683345299</v>
      </c>
      <c r="O1167">
        <v>7.6588422453816403</v>
      </c>
      <c r="P1167">
        <v>159.72678977991299</v>
      </c>
      <c r="Q1167">
        <v>0.18919046608919701</v>
      </c>
    </row>
    <row r="1168" spans="1:17" hidden="1" x14ac:dyDescent="0.3">
      <c r="A1168" t="s">
        <v>2491</v>
      </c>
      <c r="B1168" t="s">
        <v>2492</v>
      </c>
      <c r="C1168" t="s">
        <v>10625</v>
      </c>
      <c r="D1168" t="s">
        <v>1661</v>
      </c>
      <c r="E1168">
        <v>1984.1380216</v>
      </c>
      <c r="F1168">
        <v>60.63</v>
      </c>
      <c r="G1168">
        <v>-6.332032659217</v>
      </c>
      <c r="H1168">
        <v>-4.6109222316197203</v>
      </c>
      <c r="I1168">
        <v>3.49218938452363</v>
      </c>
      <c r="J1168">
        <v>0.10195213014735</v>
      </c>
      <c r="K1168">
        <v>60.385650829855301</v>
      </c>
      <c r="L1168">
        <v>57.673447652969799</v>
      </c>
      <c r="M1168">
        <v>58.880462682991599</v>
      </c>
      <c r="N1168">
        <v>1.0976792713167001</v>
      </c>
      <c r="O1168">
        <v>5.47583704436747</v>
      </c>
      <c r="P1168">
        <v>25.9190031152648</v>
      </c>
      <c r="Q1168">
        <v>-2.8254867209200001E-2</v>
      </c>
    </row>
    <row r="1169" spans="1:17" hidden="1" x14ac:dyDescent="0.3">
      <c r="A1169" t="s">
        <v>2493</v>
      </c>
      <c r="B1169" t="s">
        <v>2494</v>
      </c>
      <c r="C1169" t="s">
        <v>10625</v>
      </c>
      <c r="D1169" t="s">
        <v>133</v>
      </c>
      <c r="E1169">
        <v>1981.271975375</v>
      </c>
      <c r="F1169">
        <v>1561.45</v>
      </c>
      <c r="G1169">
        <v>-32.654336126788401</v>
      </c>
      <c r="H1169">
        <v>-3.3805514281065698</v>
      </c>
      <c r="I1169">
        <v>-30.305642898190701</v>
      </c>
      <c r="J1169">
        <v>-0.52685362783037604</v>
      </c>
      <c r="K1169">
        <v>1625.40627039684</v>
      </c>
      <c r="L1169">
        <v>1592.0487019893301</v>
      </c>
      <c r="M1169">
        <v>41.148843673286002</v>
      </c>
      <c r="N1169">
        <v>0.59791275834802304</v>
      </c>
      <c r="O1169">
        <v>34.426334496781799</v>
      </c>
      <c r="P1169">
        <v>22.6590730557737</v>
      </c>
      <c r="Q1169">
        <v>0.112207755312051</v>
      </c>
    </row>
    <row r="1170" spans="1:17" hidden="1" x14ac:dyDescent="0.3">
      <c r="A1170" t="s">
        <v>2495</v>
      </c>
      <c r="B1170" t="s">
        <v>2496</v>
      </c>
      <c r="C1170" t="s">
        <v>10625</v>
      </c>
      <c r="D1170" t="s">
        <v>263</v>
      </c>
      <c r="E1170">
        <v>1969.92</v>
      </c>
      <c r="F1170">
        <v>607.70000000000005</v>
      </c>
      <c r="G1170">
        <v>61.620325736041202</v>
      </c>
      <c r="H1170">
        <v>-0.155691805850313</v>
      </c>
      <c r="I1170">
        <v>30.051696096474501</v>
      </c>
      <c r="J1170">
        <v>2.5396412773691499</v>
      </c>
      <c r="K1170">
        <v>585.84292434972497</v>
      </c>
      <c r="L1170">
        <v>486.70276021247201</v>
      </c>
      <c r="M1170">
        <v>56.544623151712003</v>
      </c>
      <c r="N1170">
        <v>0.62201913220370197</v>
      </c>
      <c r="O1170">
        <v>7.9480006582194997</v>
      </c>
      <c r="P1170">
        <v>112.556838055264</v>
      </c>
      <c r="Q1170">
        <v>0.16170993407908299</v>
      </c>
    </row>
    <row r="1171" spans="1:17" hidden="1" x14ac:dyDescent="0.3">
      <c r="A1171" t="s">
        <v>2497</v>
      </c>
      <c r="B1171" t="s">
        <v>2498</v>
      </c>
      <c r="C1171" t="s">
        <v>10625</v>
      </c>
      <c r="D1171" t="s">
        <v>139</v>
      </c>
      <c r="E1171">
        <v>1967.3528750599901</v>
      </c>
      <c r="F1171">
        <v>61.39</v>
      </c>
      <c r="G1171">
        <v>42.155361298596098</v>
      </c>
      <c r="H1171">
        <v>-0.83759964867815495</v>
      </c>
      <c r="I1171">
        <v>-8.5755901697995203</v>
      </c>
      <c r="J1171">
        <v>13.597038510797599</v>
      </c>
      <c r="K1171">
        <v>62.522582312326001</v>
      </c>
      <c r="L1171">
        <v>55.4358178556976</v>
      </c>
      <c r="M1171">
        <v>66.887428618670398</v>
      </c>
      <c r="N1171">
        <v>0.92655399325604204</v>
      </c>
      <c r="O1171">
        <v>27.431177716240398</v>
      </c>
      <c r="P1171">
        <v>118.08170515097601</v>
      </c>
      <c r="Q1171">
        <v>0.14201732502575501</v>
      </c>
    </row>
    <row r="1172" spans="1:17" hidden="1" x14ac:dyDescent="0.3">
      <c r="A1172" t="s">
        <v>2499</v>
      </c>
      <c r="B1172" t="s">
        <v>2500</v>
      </c>
      <c r="C1172" t="s">
        <v>10625</v>
      </c>
      <c r="D1172" t="s">
        <v>258</v>
      </c>
      <c r="E1172">
        <v>1966.804791</v>
      </c>
      <c r="F1172">
        <v>808.8</v>
      </c>
      <c r="G1172">
        <v>106.46456410040101</v>
      </c>
      <c r="H1172">
        <v>-11.8974220503232</v>
      </c>
      <c r="I1172">
        <v>99.4780254263475</v>
      </c>
      <c r="J1172">
        <v>-4.3237892004795802</v>
      </c>
      <c r="K1172">
        <v>791.42724985286202</v>
      </c>
      <c r="M1172">
        <v>53.428404791534902</v>
      </c>
      <c r="N1172">
        <v>0.44914139115322499</v>
      </c>
      <c r="O1172">
        <v>39.9233432245301</v>
      </c>
      <c r="P1172">
        <v>244.17021276595699</v>
      </c>
    </row>
    <row r="1173" spans="1:17" hidden="1" x14ac:dyDescent="0.3">
      <c r="A1173" t="s">
        <v>2501</v>
      </c>
      <c r="B1173" t="s">
        <v>2502</v>
      </c>
      <c r="C1173" t="s">
        <v>10625</v>
      </c>
      <c r="D1173" t="s">
        <v>1893</v>
      </c>
      <c r="E1173">
        <v>1953.6162206399999</v>
      </c>
      <c r="F1173">
        <v>673.4</v>
      </c>
      <c r="G1173">
        <v>17.542714830786402</v>
      </c>
      <c r="H1173">
        <v>12.5684395662014</v>
      </c>
      <c r="I1173">
        <v>-12.962359298341401</v>
      </c>
      <c r="J1173">
        <v>4.1461298383749901</v>
      </c>
      <c r="K1173">
        <v>647.09147353128901</v>
      </c>
      <c r="L1173">
        <v>644.18157499980805</v>
      </c>
      <c r="M1173">
        <v>70.809703278137107</v>
      </c>
      <c r="N1173">
        <v>0.41249353695940699</v>
      </c>
      <c r="O1173">
        <v>35.877635877635797</v>
      </c>
      <c r="P1173">
        <v>52.009029345372397</v>
      </c>
      <c r="Q1173">
        <v>0.15259012551049</v>
      </c>
    </row>
    <row r="1174" spans="1:17" hidden="1" x14ac:dyDescent="0.3">
      <c r="A1174" t="s">
        <v>2503</v>
      </c>
      <c r="B1174" t="s">
        <v>2504</v>
      </c>
      <c r="C1174" t="s">
        <v>10625</v>
      </c>
      <c r="D1174" t="s">
        <v>378</v>
      </c>
      <c r="E1174">
        <v>1949.699415</v>
      </c>
      <c r="F1174">
        <v>219.45</v>
      </c>
      <c r="G1174">
        <v>-58.240599501315302</v>
      </c>
      <c r="H1174">
        <v>-2.0709000740765799</v>
      </c>
      <c r="I1174">
        <v>-22.8158905452688</v>
      </c>
      <c r="J1174">
        <v>-1.3688312008502199</v>
      </c>
      <c r="K1174">
        <v>226.66215977043399</v>
      </c>
      <c r="L1174">
        <v>246.72807288267899</v>
      </c>
      <c r="M1174">
        <v>52.058811035188597</v>
      </c>
      <c r="N1174">
        <v>0.62803465572275397</v>
      </c>
      <c r="O1174">
        <v>58.7377534745956</v>
      </c>
      <c r="P1174">
        <v>5.6775498410863898</v>
      </c>
      <c r="Q1174">
        <v>0.15641020843995701</v>
      </c>
    </row>
    <row r="1175" spans="1:17" hidden="1" x14ac:dyDescent="0.3">
      <c r="A1175" t="s">
        <v>2505</v>
      </c>
      <c r="B1175" t="s">
        <v>2506</v>
      </c>
      <c r="C1175" t="s">
        <v>10625</v>
      </c>
      <c r="D1175" t="s">
        <v>266</v>
      </c>
      <c r="E1175">
        <v>1940.3891703899999</v>
      </c>
      <c r="F1175">
        <v>840.2</v>
      </c>
      <c r="G1175">
        <v>51.1315585360176</v>
      </c>
      <c r="H1175">
        <v>3.9665166308742399</v>
      </c>
      <c r="I1175">
        <v>54.874942256402697</v>
      </c>
      <c r="J1175">
        <v>9.7980029977057104</v>
      </c>
      <c r="K1175">
        <v>769.47049442697505</v>
      </c>
      <c r="L1175">
        <v>643.30363721235096</v>
      </c>
      <c r="M1175">
        <v>70.390121774907698</v>
      </c>
      <c r="N1175">
        <v>0.41345425594206098</v>
      </c>
      <c r="O1175">
        <v>12.8302785051178</v>
      </c>
      <c r="P1175">
        <v>81.061977415740003</v>
      </c>
      <c r="Q1175">
        <v>5.8817733822074003E-2</v>
      </c>
    </row>
    <row r="1176" spans="1:17" hidden="1" x14ac:dyDescent="0.3">
      <c r="A1176" t="s">
        <v>2507</v>
      </c>
      <c r="B1176" t="s">
        <v>2508</v>
      </c>
      <c r="C1176" t="s">
        <v>10625</v>
      </c>
      <c r="D1176" t="s">
        <v>378</v>
      </c>
      <c r="E1176">
        <v>1930.049580745</v>
      </c>
      <c r="F1176">
        <v>481.55</v>
      </c>
      <c r="G1176">
        <v>13.780313791097001</v>
      </c>
      <c r="H1176">
        <v>29.5786938017532</v>
      </c>
      <c r="I1176">
        <v>20.469246216155099</v>
      </c>
      <c r="J1176">
        <v>5.0954029867716297</v>
      </c>
      <c r="K1176">
        <v>396.59530647236801</v>
      </c>
      <c r="L1176">
        <v>366.40783988715998</v>
      </c>
      <c r="M1176">
        <v>71.481770250087493</v>
      </c>
      <c r="N1176">
        <v>3.10839299640765</v>
      </c>
      <c r="O1176">
        <v>3.8209947045997299</v>
      </c>
      <c r="P1176">
        <v>71.736804564907303</v>
      </c>
      <c r="Q1176">
        <v>-8.3614287290175004E-2</v>
      </c>
    </row>
    <row r="1177" spans="1:17" hidden="1" x14ac:dyDescent="0.3">
      <c r="A1177" t="s">
        <v>2509</v>
      </c>
      <c r="B1177" t="s">
        <v>2510</v>
      </c>
      <c r="C1177" t="s">
        <v>10625</v>
      </c>
      <c r="D1177" t="s">
        <v>263</v>
      </c>
      <c r="E1177">
        <v>1927.115167445</v>
      </c>
      <c r="F1177">
        <v>526.1</v>
      </c>
      <c r="G1177">
        <v>24.409166793797699</v>
      </c>
      <c r="H1177">
        <v>40.566176559330103</v>
      </c>
      <c r="I1177">
        <v>33.619588868933903</v>
      </c>
      <c r="J1177">
        <v>26.752882099184099</v>
      </c>
      <c r="K1177">
        <v>408.88619630747098</v>
      </c>
      <c r="L1177">
        <v>373.334334861191</v>
      </c>
      <c r="M1177">
        <v>90.541959301708303</v>
      </c>
      <c r="N1177">
        <v>3.4908564583778401</v>
      </c>
      <c r="O1177">
        <v>5.4932522334157001</v>
      </c>
      <c r="P1177">
        <v>72.860193855758098</v>
      </c>
      <c r="Q1177">
        <v>9.0167591400273001E-2</v>
      </c>
    </row>
    <row r="1178" spans="1:17" hidden="1" x14ac:dyDescent="0.3">
      <c r="A1178" t="s">
        <v>2511</v>
      </c>
      <c r="B1178" t="s">
        <v>2512</v>
      </c>
      <c r="C1178" t="s">
        <v>10625</v>
      </c>
      <c r="D1178" t="s">
        <v>263</v>
      </c>
      <c r="E1178">
        <v>1925.959827825</v>
      </c>
      <c r="F1178">
        <v>624.75</v>
      </c>
      <c r="G1178">
        <v>-58.8521877746455</v>
      </c>
      <c r="H1178">
        <v>-8.6316788417960897</v>
      </c>
      <c r="I1178">
        <v>-38.988259220648303</v>
      </c>
      <c r="J1178">
        <v>-5.4133044521215901</v>
      </c>
      <c r="K1178">
        <v>682.85551850043896</v>
      </c>
      <c r="L1178">
        <v>777.09431270348398</v>
      </c>
      <c r="M1178">
        <v>28.372142831226999</v>
      </c>
      <c r="N1178">
        <v>0.75266248292867499</v>
      </c>
      <c r="O1178">
        <v>84.073629451780704</v>
      </c>
      <c r="P1178">
        <v>0.44212218649517498</v>
      </c>
    </row>
    <row r="1179" spans="1:17" hidden="1" x14ac:dyDescent="0.3">
      <c r="A1179" t="s">
        <v>2513</v>
      </c>
      <c r="B1179" t="s">
        <v>2514</v>
      </c>
      <c r="C1179" t="s">
        <v>10625</v>
      </c>
      <c r="D1179" t="s">
        <v>281</v>
      </c>
      <c r="E1179">
        <v>1921.971</v>
      </c>
      <c r="F1179">
        <v>4004.9</v>
      </c>
      <c r="G1179">
        <v>64.8923232250783</v>
      </c>
      <c r="H1179">
        <v>17.4485777982885</v>
      </c>
      <c r="I1179">
        <v>7.6225852820856002</v>
      </c>
      <c r="J1179">
        <v>2.3774918731821599</v>
      </c>
      <c r="K1179">
        <v>3683.6865012812</v>
      </c>
      <c r="L1179">
        <v>3158.9243275369599</v>
      </c>
      <c r="M1179">
        <v>69.351759236265295</v>
      </c>
      <c r="N1179">
        <v>1.17053732152984</v>
      </c>
      <c r="O1179">
        <v>4.8453144897500504</v>
      </c>
      <c r="P1179">
        <v>99.223977117273904</v>
      </c>
      <c r="Q1179">
        <v>0.20265660701848201</v>
      </c>
    </row>
    <row r="1180" spans="1:17" hidden="1" x14ac:dyDescent="0.3">
      <c r="A1180" t="s">
        <v>2515</v>
      </c>
      <c r="B1180" t="s">
        <v>2516</v>
      </c>
      <c r="C1180" t="s">
        <v>10625</v>
      </c>
      <c r="D1180" t="s">
        <v>303</v>
      </c>
      <c r="E1180">
        <v>1913.7743136049901</v>
      </c>
      <c r="F1180">
        <v>1283.95</v>
      </c>
      <c r="G1180">
        <v>14.616860923386399</v>
      </c>
      <c r="H1180">
        <v>4.6407234448749204</v>
      </c>
      <c r="I1180">
        <v>16.425038173781001</v>
      </c>
      <c r="J1180">
        <v>1.8413305880199899</v>
      </c>
      <c r="K1180">
        <v>1171.4261597684399</v>
      </c>
      <c r="L1180">
        <v>1007.54512495552</v>
      </c>
      <c r="M1180">
        <v>61.3989890124369</v>
      </c>
      <c r="N1180">
        <v>0.96845216994355399</v>
      </c>
      <c r="O1180">
        <v>3.9760115269286098</v>
      </c>
      <c r="P1180">
        <v>65.393533427798502</v>
      </c>
      <c r="Q1180">
        <v>0.141345979631261</v>
      </c>
    </row>
    <row r="1181" spans="1:17" hidden="1" x14ac:dyDescent="0.3">
      <c r="A1181" t="s">
        <v>2517</v>
      </c>
      <c r="B1181" t="s">
        <v>2518</v>
      </c>
      <c r="C1181" t="s">
        <v>10625</v>
      </c>
      <c r="D1181" t="s">
        <v>198</v>
      </c>
      <c r="E1181">
        <v>1911.99</v>
      </c>
      <c r="F1181">
        <v>1021.85</v>
      </c>
      <c r="G1181">
        <v>131.326423522082</v>
      </c>
      <c r="H1181">
        <v>9.4545290984426202</v>
      </c>
      <c r="I1181">
        <v>97.279339466983004</v>
      </c>
      <c r="J1181">
        <v>7.5117810148920698</v>
      </c>
      <c r="K1181">
        <v>960.90577804152099</v>
      </c>
      <c r="L1181">
        <v>782.620884441562</v>
      </c>
      <c r="M1181">
        <v>74.497463194462696</v>
      </c>
      <c r="N1181">
        <v>1.0367623878086401</v>
      </c>
      <c r="O1181">
        <v>25.307041150853799</v>
      </c>
      <c r="P1181">
        <v>192.08232099471201</v>
      </c>
      <c r="Q1181">
        <v>0.125653913716961</v>
      </c>
    </row>
    <row r="1182" spans="1:17" hidden="1" x14ac:dyDescent="0.3">
      <c r="A1182" t="s">
        <v>2519</v>
      </c>
      <c r="B1182" t="s">
        <v>2520</v>
      </c>
      <c r="C1182" t="s">
        <v>10625</v>
      </c>
      <c r="D1182" t="s">
        <v>1661</v>
      </c>
      <c r="E1182">
        <v>1906.0882018</v>
      </c>
      <c r="F1182">
        <v>62.09</v>
      </c>
      <c r="G1182">
        <v>-6.65528254366337</v>
      </c>
      <c r="H1182">
        <v>-4.0660986916093096</v>
      </c>
      <c r="I1182">
        <v>3.1443122989600001</v>
      </c>
      <c r="J1182">
        <v>0.46829237529255402</v>
      </c>
      <c r="K1182">
        <v>61.979701633849203</v>
      </c>
      <c r="L1182">
        <v>59.156235048880298</v>
      </c>
      <c r="M1182">
        <v>59.453032016997597</v>
      </c>
      <c r="N1182">
        <v>1.05439482070952</v>
      </c>
      <c r="O1182">
        <v>6.1523594781768196</v>
      </c>
      <c r="P1182">
        <v>25.434343434343401</v>
      </c>
      <c r="Q1182">
        <v>-2.8326200589973E-2</v>
      </c>
    </row>
    <row r="1183" spans="1:17" hidden="1" x14ac:dyDescent="0.3">
      <c r="A1183" t="s">
        <v>2521</v>
      </c>
      <c r="B1183" t="s">
        <v>2522</v>
      </c>
      <c r="C1183" t="s">
        <v>10625</v>
      </c>
      <c r="D1183" t="s">
        <v>1661</v>
      </c>
      <c r="E1183">
        <v>1905.052968</v>
      </c>
      <c r="F1183">
        <v>62.11</v>
      </c>
      <c r="G1183">
        <v>-6.6398907957668998</v>
      </c>
      <c r="H1183">
        <v>-4.2762066264431304</v>
      </c>
      <c r="I1183">
        <v>3.1175527059932802</v>
      </c>
      <c r="J1183">
        <v>0.49988918653787601</v>
      </c>
      <c r="K1183">
        <v>61.921053752104498</v>
      </c>
      <c r="L1183">
        <v>59.122028383022403</v>
      </c>
      <c r="M1183">
        <v>55.931821315525497</v>
      </c>
      <c r="N1183">
        <v>1.5811679112141801</v>
      </c>
      <c r="O1183">
        <v>7.3096119787473901</v>
      </c>
      <c r="P1183">
        <v>26.2141841089209</v>
      </c>
      <c r="Q1183">
        <v>-2.9924776916618E-2</v>
      </c>
    </row>
    <row r="1184" spans="1:17" hidden="1" x14ac:dyDescent="0.3">
      <c r="A1184" t="s">
        <v>2523</v>
      </c>
      <c r="B1184" t="s">
        <v>2524</v>
      </c>
      <c r="C1184" t="s">
        <v>10625</v>
      </c>
      <c r="D1184" t="s">
        <v>733</v>
      </c>
      <c r="E1184">
        <v>1901.11000107</v>
      </c>
      <c r="F1184">
        <v>794.52</v>
      </c>
      <c r="G1184">
        <v>40.990838551887599</v>
      </c>
      <c r="H1184">
        <v>1.7946288727469699</v>
      </c>
      <c r="I1184">
        <v>14.4543756876239</v>
      </c>
      <c r="J1184">
        <v>2.5459996982520199</v>
      </c>
      <c r="K1184">
        <v>766.31241747983904</v>
      </c>
      <c r="L1184">
        <v>669.58925040967301</v>
      </c>
      <c r="M1184">
        <v>43.078312623575101</v>
      </c>
      <c r="N1184">
        <v>0.79198080535499504</v>
      </c>
      <c r="O1184">
        <v>2.3133464229975398</v>
      </c>
      <c r="P1184">
        <v>79.1274940818397</v>
      </c>
      <c r="Q1184">
        <v>-3.6227040049000002E-5</v>
      </c>
    </row>
    <row r="1185" spans="1:17" hidden="1" x14ac:dyDescent="0.3">
      <c r="A1185" t="s">
        <v>2525</v>
      </c>
      <c r="B1185" t="s">
        <v>2526</v>
      </c>
      <c r="C1185" t="s">
        <v>10625</v>
      </c>
      <c r="D1185" t="s">
        <v>571</v>
      </c>
      <c r="E1185">
        <v>1898.6871489299999</v>
      </c>
      <c r="F1185">
        <v>360.65</v>
      </c>
      <c r="G1185">
        <v>6.3310807206072797</v>
      </c>
      <c r="H1185">
        <v>7.3370720356221399</v>
      </c>
      <c r="I1185">
        <v>-24.8589153538666</v>
      </c>
      <c r="J1185">
        <v>7.4164104838534897</v>
      </c>
      <c r="K1185">
        <v>343.17007136880699</v>
      </c>
      <c r="L1185">
        <v>341.28125509499398</v>
      </c>
      <c r="M1185">
        <v>68.249621365422598</v>
      </c>
      <c r="N1185">
        <v>1.9600576496722599</v>
      </c>
      <c r="O1185">
        <v>25.4679051712186</v>
      </c>
      <c r="P1185">
        <v>38.180076628352403</v>
      </c>
      <c r="Q1185">
        <v>-4.8871730514553E-2</v>
      </c>
    </row>
    <row r="1186" spans="1:17" hidden="1" x14ac:dyDescent="0.3">
      <c r="A1186" t="s">
        <v>2527</v>
      </c>
      <c r="B1186" t="s">
        <v>2528</v>
      </c>
      <c r="C1186" t="s">
        <v>10625</v>
      </c>
      <c r="D1186" t="s">
        <v>224</v>
      </c>
      <c r="E1186">
        <v>1888.6931389700001</v>
      </c>
      <c r="F1186">
        <v>1040.2</v>
      </c>
      <c r="G1186">
        <v>130.609531410199</v>
      </c>
      <c r="H1186">
        <v>19.249490346084102</v>
      </c>
      <c r="I1186">
        <v>45.556067786388603</v>
      </c>
      <c r="J1186">
        <v>3.2595117452387701</v>
      </c>
      <c r="K1186">
        <v>910.05444493929099</v>
      </c>
      <c r="L1186">
        <v>716.37438474513795</v>
      </c>
      <c r="M1186">
        <v>77.012739786938198</v>
      </c>
      <c r="N1186">
        <v>1.8054767638254099</v>
      </c>
      <c r="O1186">
        <v>5.6479523168621402</v>
      </c>
      <c r="P1186">
        <v>188.14404432132901</v>
      </c>
      <c r="Q1186">
        <v>0.185427354797528</v>
      </c>
    </row>
    <row r="1187" spans="1:17" hidden="1" x14ac:dyDescent="0.3">
      <c r="A1187" t="s">
        <v>2529</v>
      </c>
      <c r="B1187" t="s">
        <v>2530</v>
      </c>
      <c r="C1187" t="s">
        <v>10625</v>
      </c>
      <c r="D1187" t="s">
        <v>1888</v>
      </c>
      <c r="E1187">
        <v>1886.230073336</v>
      </c>
      <c r="F1187">
        <v>166.8</v>
      </c>
      <c r="G1187">
        <v>-19.106420363756399</v>
      </c>
      <c r="H1187">
        <v>0.92499763893308196</v>
      </c>
      <c r="I1187">
        <v>-28.539289493380199</v>
      </c>
      <c r="J1187">
        <v>5.0700356238335003</v>
      </c>
      <c r="K1187">
        <v>166.70454903600199</v>
      </c>
      <c r="L1187">
        <v>170.12319422553099</v>
      </c>
      <c r="M1187">
        <v>71.285616187364298</v>
      </c>
      <c r="N1187">
        <v>0.491894636409833</v>
      </c>
      <c r="O1187">
        <v>30.575539568345299</v>
      </c>
      <c r="P1187">
        <v>12.550607287449401</v>
      </c>
      <c r="Q1187">
        <v>-4.8693799254089003E-2</v>
      </c>
    </row>
    <row r="1188" spans="1:17" hidden="1" x14ac:dyDescent="0.3">
      <c r="A1188" t="s">
        <v>2531</v>
      </c>
      <c r="B1188" t="s">
        <v>2532</v>
      </c>
      <c r="C1188" t="s">
        <v>10625</v>
      </c>
      <c r="D1188" t="s">
        <v>378</v>
      </c>
      <c r="E1188">
        <v>1883.6553427399999</v>
      </c>
      <c r="F1188">
        <v>1505.55</v>
      </c>
      <c r="G1188">
        <v>34.7987481077216</v>
      </c>
      <c r="H1188">
        <v>31.083256027925099</v>
      </c>
      <c r="I1188">
        <v>67.8114194733445</v>
      </c>
      <c r="J1188">
        <v>-0.33162421408576898</v>
      </c>
      <c r="K1188">
        <v>1284.17694520033</v>
      </c>
      <c r="L1188">
        <v>1063.9046318245801</v>
      </c>
      <c r="M1188">
        <v>69.932565330121193</v>
      </c>
      <c r="N1188">
        <v>1.9525491637961601</v>
      </c>
      <c r="O1188">
        <v>6.2070339742951104</v>
      </c>
      <c r="P1188">
        <v>115.140040011431</v>
      </c>
      <c r="Q1188">
        <v>1.6865261261107E-2</v>
      </c>
    </row>
    <row r="1189" spans="1:17" hidden="1" x14ac:dyDescent="0.3">
      <c r="A1189" t="s">
        <v>2533</v>
      </c>
      <c r="B1189" t="s">
        <v>2534</v>
      </c>
      <c r="C1189" t="s">
        <v>10625</v>
      </c>
      <c r="D1189" t="s">
        <v>571</v>
      </c>
      <c r="E1189">
        <v>1877.97829190999</v>
      </c>
      <c r="F1189">
        <v>6274.05</v>
      </c>
      <c r="G1189">
        <v>-32.040512353633297</v>
      </c>
      <c r="H1189">
        <v>9.3798607900823701</v>
      </c>
      <c r="I1189">
        <v>1.3162951323218299</v>
      </c>
      <c r="J1189">
        <v>9.1022395263046398</v>
      </c>
      <c r="K1189">
        <v>5728.0528178983104</v>
      </c>
      <c r="L1189">
        <v>5758.5851866952498</v>
      </c>
      <c r="M1189">
        <v>67.689504635688806</v>
      </c>
      <c r="N1189">
        <v>0.98519531077752598</v>
      </c>
      <c r="O1189">
        <v>9.7536678859747603</v>
      </c>
      <c r="P1189">
        <v>40.547715053763397</v>
      </c>
      <c r="Q1189">
        <v>-8.2461413432794006E-2</v>
      </c>
    </row>
    <row r="1190" spans="1:17" hidden="1" x14ac:dyDescent="0.3">
      <c r="A1190" t="s">
        <v>2535</v>
      </c>
      <c r="B1190" t="s">
        <v>2536</v>
      </c>
      <c r="C1190" t="s">
        <v>10625</v>
      </c>
      <c r="D1190" t="s">
        <v>139</v>
      </c>
      <c r="E1190">
        <v>1875.2865734500001</v>
      </c>
      <c r="F1190">
        <v>111.65</v>
      </c>
      <c r="G1190">
        <v>30.883875414454199</v>
      </c>
      <c r="H1190">
        <v>13.854724860816299</v>
      </c>
      <c r="I1190">
        <v>11.2511341301441</v>
      </c>
      <c r="J1190">
        <v>1.30461329840485</v>
      </c>
      <c r="K1190">
        <v>102.597507307345</v>
      </c>
      <c r="L1190">
        <v>91.892655435940696</v>
      </c>
      <c r="M1190">
        <v>57.237833984234499</v>
      </c>
      <c r="N1190">
        <v>2.1441530616176498</v>
      </c>
      <c r="O1190">
        <v>11.2852664576802</v>
      </c>
      <c r="P1190">
        <v>66.022304832713701</v>
      </c>
      <c r="Q1190">
        <v>6.6474806623580004E-2</v>
      </c>
    </row>
    <row r="1191" spans="1:17" hidden="1" x14ac:dyDescent="0.3">
      <c r="A1191" t="s">
        <v>2537</v>
      </c>
      <c r="B1191" t="s">
        <v>2538</v>
      </c>
      <c r="C1191" t="s">
        <v>10625</v>
      </c>
      <c r="D1191" t="s">
        <v>2539</v>
      </c>
      <c r="E1191">
        <v>1869.686432</v>
      </c>
      <c r="F1191">
        <v>186.86</v>
      </c>
      <c r="G1191">
        <v>52.789054672080802</v>
      </c>
      <c r="H1191">
        <v>27.040135327924801</v>
      </c>
      <c r="I1191">
        <v>-11.6663617757102</v>
      </c>
      <c r="J1191">
        <v>10.3521131407587</v>
      </c>
      <c r="K1191">
        <v>166.862297630184</v>
      </c>
      <c r="M1191">
        <v>81.738456850629305</v>
      </c>
      <c r="N1191">
        <v>1.8030698424556899</v>
      </c>
      <c r="O1191">
        <v>32.799957187198899</v>
      </c>
      <c r="P1191">
        <v>110.30951041080399</v>
      </c>
    </row>
    <row r="1192" spans="1:17" hidden="1" x14ac:dyDescent="0.3">
      <c r="A1192" t="s">
        <v>2540</v>
      </c>
      <c r="B1192" t="s">
        <v>2541</v>
      </c>
      <c r="C1192" t="s">
        <v>10625</v>
      </c>
      <c r="D1192" t="s">
        <v>98</v>
      </c>
      <c r="E1192">
        <v>1861.0328039999999</v>
      </c>
      <c r="F1192">
        <v>336.95</v>
      </c>
      <c r="G1192">
        <v>-46.9582455126775</v>
      </c>
      <c r="H1192">
        <v>-4.2387151282140199</v>
      </c>
      <c r="I1192">
        <v>-19.335714076740199</v>
      </c>
      <c r="J1192">
        <v>1.1250059802433101</v>
      </c>
      <c r="K1192">
        <v>339.29446807122901</v>
      </c>
      <c r="L1192">
        <v>343.97442477688702</v>
      </c>
      <c r="M1192">
        <v>53.050994699447003</v>
      </c>
      <c r="N1192">
        <v>0.71433125432243005</v>
      </c>
      <c r="O1192">
        <v>31.7702923282386</v>
      </c>
      <c r="P1192">
        <v>19.4646339301542</v>
      </c>
      <c r="Q1192">
        <v>6.5299365363393994E-2</v>
      </c>
    </row>
    <row r="1193" spans="1:17" hidden="1" x14ac:dyDescent="0.3">
      <c r="A1193" t="s">
        <v>2542</v>
      </c>
      <c r="B1193" t="s">
        <v>2543</v>
      </c>
      <c r="C1193" t="s">
        <v>10625</v>
      </c>
      <c r="D1193" t="s">
        <v>378</v>
      </c>
      <c r="E1193">
        <v>1858.625346672</v>
      </c>
      <c r="F1193">
        <v>91.88</v>
      </c>
      <c r="G1193">
        <v>12.289470783595</v>
      </c>
      <c r="H1193">
        <v>1.68930424068757</v>
      </c>
      <c r="I1193">
        <v>-13.746727424701399</v>
      </c>
      <c r="J1193">
        <v>4.6711994497736002</v>
      </c>
      <c r="K1193">
        <v>84.349290844212405</v>
      </c>
      <c r="L1193">
        <v>79.845200222927105</v>
      </c>
      <c r="M1193">
        <v>69.742442453090703</v>
      </c>
      <c r="N1193">
        <v>1.3291131295039</v>
      </c>
      <c r="O1193">
        <v>17.000435350457099</v>
      </c>
      <c r="P1193">
        <v>44.465408805031402</v>
      </c>
      <c r="Q1193">
        <v>5.5333275223673997E-2</v>
      </c>
    </row>
    <row r="1194" spans="1:17" hidden="1" x14ac:dyDescent="0.3">
      <c r="A1194" t="s">
        <v>2544</v>
      </c>
      <c r="B1194" t="s">
        <v>2545</v>
      </c>
      <c r="C1194" t="s">
        <v>10625</v>
      </c>
      <c r="D1194" t="s">
        <v>530</v>
      </c>
      <c r="E1194">
        <v>1850.3043092820001</v>
      </c>
      <c r="F1194">
        <v>185.59</v>
      </c>
      <c r="G1194">
        <v>-2.6463075832148402</v>
      </c>
      <c r="H1194">
        <v>18.481225721932802</v>
      </c>
      <c r="I1194">
        <v>25.315886066189599</v>
      </c>
      <c r="J1194">
        <v>7.0888958647240203</v>
      </c>
      <c r="K1194">
        <v>164.217102203173</v>
      </c>
      <c r="L1194">
        <v>146.00747873587801</v>
      </c>
      <c r="M1194">
        <v>73.987712324709506</v>
      </c>
      <c r="N1194">
        <v>0.78694311375326897</v>
      </c>
      <c r="O1194">
        <v>4.4668354976022204</v>
      </c>
      <c r="P1194">
        <v>69.333941605839399</v>
      </c>
      <c r="Q1194">
        <v>9.9393626521747006E-2</v>
      </c>
    </row>
    <row r="1195" spans="1:17" hidden="1" x14ac:dyDescent="0.3">
      <c r="A1195" t="s">
        <v>2546</v>
      </c>
      <c r="B1195" t="s">
        <v>2547</v>
      </c>
      <c r="C1195" t="s">
        <v>10625</v>
      </c>
      <c r="D1195" t="s">
        <v>417</v>
      </c>
      <c r="E1195">
        <v>1849.6745000000001</v>
      </c>
      <c r="F1195">
        <v>1200.05</v>
      </c>
      <c r="G1195">
        <v>-11.7627655049511</v>
      </c>
      <c r="H1195">
        <v>-3.7651035471121101</v>
      </c>
      <c r="I1195">
        <v>-32.658305608916301</v>
      </c>
      <c r="J1195">
        <v>5.6003649323917797</v>
      </c>
      <c r="K1195">
        <v>1255.2342016001701</v>
      </c>
      <c r="L1195">
        <v>1238.7563874472401</v>
      </c>
      <c r="M1195">
        <v>54.6095639209354</v>
      </c>
      <c r="N1195">
        <v>0.56148644358470001</v>
      </c>
      <c r="O1195">
        <v>33.744427315528498</v>
      </c>
      <c r="P1195">
        <v>28.354457457618</v>
      </c>
      <c r="Q1195">
        <v>6.7534330243531004E-2</v>
      </c>
    </row>
    <row r="1196" spans="1:17" hidden="1" x14ac:dyDescent="0.3">
      <c r="A1196" t="s">
        <v>2548</v>
      </c>
      <c r="B1196" t="s">
        <v>2549</v>
      </c>
      <c r="C1196" t="s">
        <v>10625</v>
      </c>
      <c r="D1196" t="s">
        <v>571</v>
      </c>
      <c r="E1196">
        <v>1849.29360655</v>
      </c>
      <c r="F1196">
        <v>1399.7</v>
      </c>
      <c r="G1196">
        <v>-0.62149219833961999</v>
      </c>
      <c r="H1196">
        <v>1.51097486081634</v>
      </c>
      <c r="I1196">
        <v>-14.408712820069701</v>
      </c>
      <c r="J1196">
        <v>5.2087932956035301</v>
      </c>
      <c r="K1196">
        <v>1372.8396957047601</v>
      </c>
      <c r="L1196">
        <v>1318.71135270487</v>
      </c>
      <c r="M1196">
        <v>62.478146624219299</v>
      </c>
      <c r="N1196">
        <v>0.63482238335855801</v>
      </c>
      <c r="O1196">
        <v>10.9523469314853</v>
      </c>
      <c r="P1196">
        <v>37.245673383340602</v>
      </c>
      <c r="Q1196">
        <v>-4.0457419464118002E-2</v>
      </c>
    </row>
    <row r="1197" spans="1:17" hidden="1" x14ac:dyDescent="0.3">
      <c r="A1197" t="s">
        <v>2550</v>
      </c>
      <c r="B1197" t="s">
        <v>2551</v>
      </c>
      <c r="C1197" t="s">
        <v>10625</v>
      </c>
      <c r="D1197" t="s">
        <v>263</v>
      </c>
      <c r="E1197">
        <v>1840.95706015</v>
      </c>
      <c r="F1197">
        <v>590.95000000000005</v>
      </c>
      <c r="G1197">
        <v>38.753078108736297</v>
      </c>
      <c r="H1197">
        <v>-14.161515278351599</v>
      </c>
      <c r="I1197">
        <v>38.521302242600903</v>
      </c>
      <c r="J1197">
        <v>3.7171767026714302</v>
      </c>
      <c r="K1197">
        <v>590.52121067025905</v>
      </c>
      <c r="L1197">
        <v>477.37152624892502</v>
      </c>
      <c r="M1197">
        <v>41.560785886180199</v>
      </c>
      <c r="N1197">
        <v>0.53989991022621098</v>
      </c>
      <c r="O1197">
        <v>26.338945765293101</v>
      </c>
      <c r="P1197">
        <v>98.1723675385647</v>
      </c>
      <c r="Q1197">
        <v>0.12053751915083399</v>
      </c>
    </row>
    <row r="1198" spans="1:17" hidden="1" x14ac:dyDescent="0.3">
      <c r="A1198" t="s">
        <v>2552</v>
      </c>
      <c r="B1198" t="s">
        <v>2553</v>
      </c>
      <c r="C1198" t="s">
        <v>10625</v>
      </c>
      <c r="D1198" t="s">
        <v>568</v>
      </c>
      <c r="E1198">
        <v>1840.524015</v>
      </c>
      <c r="F1198">
        <v>1001.45</v>
      </c>
      <c r="G1198">
        <v>435.42203861964799</v>
      </c>
      <c r="H1198">
        <v>34.8514510512925</v>
      </c>
      <c r="I1198">
        <v>91.691311512153106</v>
      </c>
      <c r="J1198">
        <v>1.8530694219149599</v>
      </c>
      <c r="K1198">
        <v>760.85191538700099</v>
      </c>
      <c r="L1198">
        <v>550.88247264937195</v>
      </c>
      <c r="M1198">
        <v>70.142768503108599</v>
      </c>
      <c r="N1198">
        <v>1.7923482824335999</v>
      </c>
      <c r="O1198">
        <v>0</v>
      </c>
      <c r="P1198">
        <v>499.49117030829001</v>
      </c>
      <c r="Q1198">
        <v>0.208960191544315</v>
      </c>
    </row>
    <row r="1199" spans="1:17" hidden="1" x14ac:dyDescent="0.3">
      <c r="A1199" t="s">
        <v>2554</v>
      </c>
      <c r="B1199" t="s">
        <v>2555</v>
      </c>
      <c r="C1199" t="s">
        <v>10625</v>
      </c>
      <c r="D1199" t="s">
        <v>198</v>
      </c>
      <c r="E1199">
        <v>1840.36594952</v>
      </c>
      <c r="F1199">
        <v>802.2</v>
      </c>
      <c r="G1199">
        <v>45.372268610069099</v>
      </c>
      <c r="H1199">
        <v>1.8760144274872299</v>
      </c>
      <c r="I1199">
        <v>-7.73235121446635</v>
      </c>
      <c r="J1199">
        <v>4.64414756609255</v>
      </c>
      <c r="K1199">
        <v>771.34245285380996</v>
      </c>
      <c r="L1199">
        <v>679.67039829974397</v>
      </c>
      <c r="M1199">
        <v>71.223204820763399</v>
      </c>
      <c r="N1199">
        <v>0.43217352421805699</v>
      </c>
      <c r="O1199">
        <v>8.0777860882572803</v>
      </c>
      <c r="P1199">
        <v>83.969728242174</v>
      </c>
      <c r="Q1199">
        <v>8.0068537543457996E-2</v>
      </c>
    </row>
    <row r="1200" spans="1:17" hidden="1" x14ac:dyDescent="0.3">
      <c r="A1200" t="s">
        <v>2556</v>
      </c>
      <c r="B1200" t="s">
        <v>2557</v>
      </c>
      <c r="C1200" t="s">
        <v>10625</v>
      </c>
      <c r="D1200" t="s">
        <v>378</v>
      </c>
      <c r="E1200">
        <v>1837.0381239000001</v>
      </c>
      <c r="F1200">
        <v>112.52</v>
      </c>
      <c r="G1200">
        <v>23.267427889009902</v>
      </c>
      <c r="H1200">
        <v>-10.0062047907813</v>
      </c>
      <c r="I1200">
        <v>2.1345789180785402</v>
      </c>
      <c r="J1200">
        <v>0.346236697504889</v>
      </c>
      <c r="K1200">
        <v>110.007062761838</v>
      </c>
      <c r="L1200">
        <v>98.455952277367601</v>
      </c>
      <c r="M1200">
        <v>60.107780505141598</v>
      </c>
      <c r="N1200">
        <v>0.35039239781971099</v>
      </c>
      <c r="O1200">
        <v>19.0899395662993</v>
      </c>
      <c r="P1200">
        <v>55.737024221453197</v>
      </c>
      <c r="Q1200">
        <v>0.12296223460456</v>
      </c>
    </row>
    <row r="1201" spans="1:17" hidden="1" x14ac:dyDescent="0.3">
      <c r="A1201" t="s">
        <v>2558</v>
      </c>
      <c r="B1201" t="s">
        <v>2559</v>
      </c>
      <c r="C1201" t="s">
        <v>10625</v>
      </c>
      <c r="D1201" t="s">
        <v>571</v>
      </c>
      <c r="E1201">
        <v>1828.2325447999999</v>
      </c>
      <c r="F1201">
        <v>73.180000000000007</v>
      </c>
      <c r="G1201">
        <v>-35.090512288424001</v>
      </c>
      <c r="H1201">
        <v>-7.7822100244737999</v>
      </c>
      <c r="I1201">
        <v>-17.690364099937099</v>
      </c>
      <c r="J1201">
        <v>2.0011744399757498</v>
      </c>
      <c r="K1201">
        <v>74.117951373394106</v>
      </c>
      <c r="L1201">
        <v>77.176791487215695</v>
      </c>
      <c r="M1201">
        <v>48.951210294868297</v>
      </c>
      <c r="N1201">
        <v>0.53849658346087403</v>
      </c>
      <c r="O1201">
        <v>50.3142935228204</v>
      </c>
      <c r="P1201">
        <v>49.042769857433797</v>
      </c>
    </row>
    <row r="1202" spans="1:17" hidden="1" x14ac:dyDescent="0.3">
      <c r="A1202" t="s">
        <v>2560</v>
      </c>
      <c r="B1202" t="s">
        <v>2561</v>
      </c>
      <c r="C1202" t="s">
        <v>10625</v>
      </c>
      <c r="D1202" t="s">
        <v>198</v>
      </c>
      <c r="E1202">
        <v>1821.7684979999999</v>
      </c>
      <c r="F1202">
        <v>434.25</v>
      </c>
      <c r="G1202">
        <v>-44.191335294476801</v>
      </c>
      <c r="H1202">
        <v>0.84732024234245795</v>
      </c>
      <c r="I1202">
        <v>-10.6814218659133</v>
      </c>
      <c r="J1202">
        <v>3.1394325733199802</v>
      </c>
      <c r="K1202">
        <v>414.08439536547297</v>
      </c>
      <c r="L1202">
        <v>419.23413387640102</v>
      </c>
      <c r="M1202">
        <v>63.442470744923298</v>
      </c>
      <c r="N1202">
        <v>0.79599936482779998</v>
      </c>
      <c r="O1202">
        <v>34.312032239493298</v>
      </c>
      <c r="P1202">
        <v>21.570548712206001</v>
      </c>
      <c r="Q1202">
        <v>4.6317231454760001E-3</v>
      </c>
    </row>
    <row r="1203" spans="1:17" hidden="1" x14ac:dyDescent="0.3">
      <c r="A1203" t="s">
        <v>2562</v>
      </c>
      <c r="B1203" t="s">
        <v>2563</v>
      </c>
      <c r="C1203" t="s">
        <v>10625</v>
      </c>
      <c r="D1203" t="s">
        <v>2182</v>
      </c>
      <c r="E1203">
        <v>1819.7367452799999</v>
      </c>
      <c r="F1203">
        <v>336.4</v>
      </c>
      <c r="G1203">
        <v>25.627489374349398</v>
      </c>
      <c r="H1203">
        <v>-7.3272708936070501</v>
      </c>
      <c r="I1203">
        <v>41.540260955339498</v>
      </c>
      <c r="J1203">
        <v>16.554897580684699</v>
      </c>
      <c r="K1203">
        <v>338.082333333333</v>
      </c>
      <c r="M1203">
        <v>62.706360489546</v>
      </c>
      <c r="O1203">
        <v>23.885255648038001</v>
      </c>
      <c r="P1203">
        <v>60.956937799042997</v>
      </c>
    </row>
    <row r="1204" spans="1:17" hidden="1" x14ac:dyDescent="0.3">
      <c r="A1204" t="s">
        <v>2564</v>
      </c>
      <c r="B1204" t="s">
        <v>2565</v>
      </c>
      <c r="C1204" t="s">
        <v>10625</v>
      </c>
      <c r="D1204" t="s">
        <v>736</v>
      </c>
      <c r="E1204">
        <v>1818.0512614950001</v>
      </c>
      <c r="F1204">
        <v>16.12</v>
      </c>
      <c r="G1204">
        <v>-46.177730669829103</v>
      </c>
      <c r="H1204">
        <v>-8.7917275819610907</v>
      </c>
      <c r="I1204">
        <v>-37.874883856109903</v>
      </c>
      <c r="J1204">
        <v>-0.77385588372286696</v>
      </c>
      <c r="K1204">
        <v>16.8564380807946</v>
      </c>
      <c r="L1204">
        <v>17.858541317560299</v>
      </c>
      <c r="M1204">
        <v>49.878893886142201</v>
      </c>
      <c r="N1204">
        <v>0.420608782854901</v>
      </c>
      <c r="O1204">
        <v>81.761786600496194</v>
      </c>
      <c r="P1204">
        <v>10.410958904109499</v>
      </c>
      <c r="Q1204">
        <v>8.4950492873238997E-2</v>
      </c>
    </row>
    <row r="1205" spans="1:17" hidden="1" x14ac:dyDescent="0.3">
      <c r="A1205" t="s">
        <v>2566</v>
      </c>
      <c r="B1205" t="s">
        <v>2567</v>
      </c>
      <c r="C1205" t="s">
        <v>10625</v>
      </c>
      <c r="D1205" t="s">
        <v>21</v>
      </c>
      <c r="E1205">
        <v>1817.9377152</v>
      </c>
      <c r="F1205">
        <v>1567.8</v>
      </c>
      <c r="G1205">
        <v>192.58846150225699</v>
      </c>
      <c r="H1205">
        <v>6.4908840152538003</v>
      </c>
      <c r="I1205">
        <v>57.456292811659203</v>
      </c>
      <c r="J1205">
        <v>7.7827566385843001</v>
      </c>
      <c r="K1205">
        <v>1385.2894283964199</v>
      </c>
      <c r="L1205">
        <v>1026.58837386452</v>
      </c>
      <c r="M1205">
        <v>58.616382849760797</v>
      </c>
      <c r="N1205">
        <v>0.82342722445327499</v>
      </c>
      <c r="O1205">
        <v>7.0257685929327698</v>
      </c>
      <c r="P1205">
        <v>276.28705148205898</v>
      </c>
      <c r="Q1205">
        <v>0.147046856229126</v>
      </c>
    </row>
    <row r="1206" spans="1:17" hidden="1" x14ac:dyDescent="0.3">
      <c r="A1206" t="s">
        <v>2568</v>
      </c>
      <c r="B1206" t="s">
        <v>2569</v>
      </c>
      <c r="C1206" t="s">
        <v>10625</v>
      </c>
      <c r="D1206" t="s">
        <v>191</v>
      </c>
      <c r="E1206">
        <v>1817.91031365</v>
      </c>
      <c r="F1206">
        <v>2946.9</v>
      </c>
      <c r="G1206">
        <v>60.185366864162297</v>
      </c>
      <c r="H1206">
        <v>43.011343672637601</v>
      </c>
      <c r="I1206">
        <v>62.250064891469201</v>
      </c>
      <c r="J1206">
        <v>3.2842779052992501</v>
      </c>
      <c r="K1206">
        <v>2615.83699148091</v>
      </c>
      <c r="L1206">
        <v>2057.07690035517</v>
      </c>
      <c r="M1206">
        <v>55.986514075481601</v>
      </c>
      <c r="N1206">
        <v>0.74788470150133102</v>
      </c>
      <c r="O1206">
        <v>17.0382435779972</v>
      </c>
      <c r="P1206">
        <v>118.095026642984</v>
      </c>
      <c r="Q1206">
        <v>0.154278581063585</v>
      </c>
    </row>
    <row r="1207" spans="1:17" hidden="1" x14ac:dyDescent="0.3">
      <c r="A1207" t="s">
        <v>2570</v>
      </c>
      <c r="B1207" t="s">
        <v>2571</v>
      </c>
      <c r="C1207" t="s">
        <v>10625</v>
      </c>
      <c r="D1207" t="s">
        <v>527</v>
      </c>
      <c r="E1207">
        <v>1817.58385700999</v>
      </c>
      <c r="F1207">
        <v>888.05</v>
      </c>
      <c r="G1207">
        <v>37.561447746469</v>
      </c>
      <c r="H1207">
        <v>-3.4338913720108399</v>
      </c>
      <c r="I1207">
        <v>3.9020383498638398</v>
      </c>
      <c r="J1207">
        <v>-5.05334572444779</v>
      </c>
      <c r="K1207">
        <v>878.69443651065706</v>
      </c>
      <c r="L1207">
        <v>740.25317776030602</v>
      </c>
      <c r="M1207">
        <v>47.908975670519503</v>
      </c>
      <c r="N1207">
        <v>1.5990200659182401</v>
      </c>
      <c r="O1207">
        <v>12.4936658971904</v>
      </c>
      <c r="P1207">
        <v>122.01249999999899</v>
      </c>
      <c r="Q1207">
        <v>0.185042652978922</v>
      </c>
    </row>
    <row r="1208" spans="1:17" x14ac:dyDescent="0.3">
      <c r="A1208" t="s">
        <v>2572</v>
      </c>
      <c r="B1208" t="s">
        <v>2573</v>
      </c>
      <c r="C1208" t="s">
        <v>10624</v>
      </c>
      <c r="D1208" t="s">
        <v>571</v>
      </c>
      <c r="E1208">
        <v>1810.1207020490001</v>
      </c>
      <c r="F1208">
        <v>105.59</v>
      </c>
      <c r="G1208">
        <v>-59.122151391280603</v>
      </c>
      <c r="H1208">
        <v>-4.4645364416594404</v>
      </c>
      <c r="I1208">
        <v>-27.650109344255402</v>
      </c>
      <c r="J1208">
        <v>4.8018899868579998</v>
      </c>
      <c r="K1208">
        <v>107.96133199918999</v>
      </c>
      <c r="L1208">
        <v>116.654798260839</v>
      </c>
      <c r="M1208">
        <v>52.708686299777597</v>
      </c>
      <c r="N1208">
        <v>0.58959465552044898</v>
      </c>
      <c r="O1208">
        <v>76.484515579126807</v>
      </c>
      <c r="P1208">
        <v>32.070043777360802</v>
      </c>
      <c r="Q1208">
        <v>-6.8033890055678004E-2</v>
      </c>
    </row>
    <row r="1209" spans="1:17" hidden="1" x14ac:dyDescent="0.3">
      <c r="A1209" t="s">
        <v>2574</v>
      </c>
      <c r="B1209" t="s">
        <v>2575</v>
      </c>
      <c r="C1209" t="s">
        <v>10625</v>
      </c>
      <c r="D1209" t="s">
        <v>408</v>
      </c>
      <c r="E1209">
        <v>1796.14320075</v>
      </c>
      <c r="F1209">
        <v>1452.9</v>
      </c>
      <c r="G1209">
        <v>371.527746255718</v>
      </c>
      <c r="H1209">
        <v>-2.5664060915646001</v>
      </c>
      <c r="I1209">
        <v>49.6812725752985</v>
      </c>
      <c r="J1209">
        <v>17.019141874803601</v>
      </c>
      <c r="K1209">
        <v>1229.3674999560999</v>
      </c>
      <c r="L1209">
        <v>905.81519612616796</v>
      </c>
      <c r="M1209">
        <v>66.881653123115996</v>
      </c>
      <c r="N1209">
        <v>0.57861579921483097</v>
      </c>
      <c r="O1209">
        <v>14.0133526051345</v>
      </c>
      <c r="P1209">
        <v>418.892857142857</v>
      </c>
      <c r="Q1209">
        <v>0.121710951530117</v>
      </c>
    </row>
    <row r="1210" spans="1:17" hidden="1" x14ac:dyDescent="0.3">
      <c r="A1210" t="s">
        <v>2576</v>
      </c>
      <c r="B1210" t="s">
        <v>2577</v>
      </c>
      <c r="C1210" t="s">
        <v>10625</v>
      </c>
      <c r="D1210" t="s">
        <v>263</v>
      </c>
      <c r="E1210">
        <v>1796.0175290249999</v>
      </c>
      <c r="F1210">
        <v>1312.35</v>
      </c>
      <c r="G1210">
        <v>-15.5412901116764</v>
      </c>
      <c r="H1210">
        <v>-5.7026375686849899</v>
      </c>
      <c r="I1210">
        <v>-22.107605687848</v>
      </c>
      <c r="J1210">
        <v>0.70169039285036405</v>
      </c>
      <c r="K1210">
        <v>1363.14589820787</v>
      </c>
      <c r="L1210">
        <v>1355.0796606230499</v>
      </c>
      <c r="M1210">
        <v>43.302664214390802</v>
      </c>
      <c r="N1210">
        <v>0.44139897773203701</v>
      </c>
      <c r="O1210">
        <v>34.872556863641499</v>
      </c>
      <c r="P1210">
        <v>28.4099804305283</v>
      </c>
      <c r="Q1210">
        <v>6.2374323373212998E-2</v>
      </c>
    </row>
    <row r="1211" spans="1:17" hidden="1" x14ac:dyDescent="0.3">
      <c r="A1211" t="s">
        <v>2578</v>
      </c>
      <c r="B1211" t="s">
        <v>2579</v>
      </c>
      <c r="C1211" t="s">
        <v>10625</v>
      </c>
      <c r="D1211" t="s">
        <v>2580</v>
      </c>
      <c r="E1211">
        <v>1793.734304265</v>
      </c>
      <c r="F1211">
        <v>1129.8499999999999</v>
      </c>
      <c r="G1211">
        <v>-24.1939774464016</v>
      </c>
      <c r="H1211">
        <v>-4.5889083500307901</v>
      </c>
      <c r="I1211">
        <v>-18.537804508550401</v>
      </c>
      <c r="J1211">
        <v>6.9516681462969698</v>
      </c>
      <c r="K1211">
        <v>1135.37910445993</v>
      </c>
      <c r="L1211">
        <v>1139.5330461471499</v>
      </c>
      <c r="M1211">
        <v>60.997326621703102</v>
      </c>
      <c r="N1211">
        <v>0.76029914293952705</v>
      </c>
      <c r="O1211">
        <v>28.419701730318199</v>
      </c>
      <c r="P1211">
        <v>20.736268433425899</v>
      </c>
      <c r="Q1211">
        <v>9.2196478937877996E-2</v>
      </c>
    </row>
    <row r="1212" spans="1:17" hidden="1" x14ac:dyDescent="0.3">
      <c r="A1212" t="s">
        <v>2581</v>
      </c>
      <c r="B1212" t="s">
        <v>2582</v>
      </c>
      <c r="C1212" t="s">
        <v>10625</v>
      </c>
      <c r="D1212" t="s">
        <v>139</v>
      </c>
      <c r="E1212">
        <v>1789.1967501900001</v>
      </c>
      <c r="F1212">
        <v>132.33000000000001</v>
      </c>
      <c r="G1212">
        <v>36.414522899660703</v>
      </c>
      <c r="H1212">
        <v>7.0525192245837802</v>
      </c>
      <c r="I1212">
        <v>4.8896316174610002</v>
      </c>
      <c r="J1212">
        <v>9.8031024038674808</v>
      </c>
      <c r="K1212">
        <v>129.66008704117399</v>
      </c>
      <c r="L1212">
        <v>112.045350433563</v>
      </c>
      <c r="M1212">
        <v>69.412360717793007</v>
      </c>
      <c r="N1212">
        <v>0.53258982371764596</v>
      </c>
      <c r="O1212">
        <v>14.0708833975666</v>
      </c>
      <c r="P1212">
        <v>100.045351473922</v>
      </c>
      <c r="Q1212">
        <v>8.0932170099917003E-2</v>
      </c>
    </row>
    <row r="1213" spans="1:17" hidden="1" x14ac:dyDescent="0.3">
      <c r="A1213" t="s">
        <v>2583</v>
      </c>
      <c r="B1213" t="s">
        <v>2584</v>
      </c>
      <c r="C1213" t="s">
        <v>10625</v>
      </c>
      <c r="D1213" t="s">
        <v>1561</v>
      </c>
      <c r="E1213">
        <v>1787.1</v>
      </c>
      <c r="F1213">
        <v>114.6</v>
      </c>
      <c r="G1213">
        <v>41.706663677499101</v>
      </c>
      <c r="H1213">
        <v>17.949146903827099</v>
      </c>
      <c r="I1213">
        <v>79.057130051155895</v>
      </c>
      <c r="J1213">
        <v>-13.919227929856801</v>
      </c>
      <c r="K1213">
        <v>106.024501135596</v>
      </c>
      <c r="L1213">
        <v>83.579784332646199</v>
      </c>
      <c r="M1213">
        <v>41.181555258886597</v>
      </c>
      <c r="N1213">
        <v>2.4270218019063199</v>
      </c>
      <c r="O1213">
        <v>36.736474694589802</v>
      </c>
      <c r="P1213">
        <v>120.342241876562</v>
      </c>
      <c r="Q1213">
        <v>0.15466161877967699</v>
      </c>
    </row>
    <row r="1214" spans="1:17" hidden="1" x14ac:dyDescent="0.3">
      <c r="A1214" t="s">
        <v>2585</v>
      </c>
      <c r="B1214" t="s">
        <v>2586</v>
      </c>
      <c r="C1214" t="s">
        <v>10625</v>
      </c>
      <c r="D1214" t="s">
        <v>2587</v>
      </c>
      <c r="E1214">
        <v>1783.8522783999999</v>
      </c>
      <c r="F1214">
        <v>635.9</v>
      </c>
      <c r="G1214">
        <v>17.137626957342999</v>
      </c>
      <c r="H1214">
        <v>-11.566418570350599</v>
      </c>
      <c r="I1214">
        <v>1.7204588708017201</v>
      </c>
      <c r="J1214">
        <v>-1.3199243857306</v>
      </c>
      <c r="K1214">
        <v>658.06024793357699</v>
      </c>
      <c r="L1214">
        <v>582.34210248493798</v>
      </c>
      <c r="M1214">
        <v>38.016654792035197</v>
      </c>
      <c r="N1214">
        <v>8.1009284618824895E-2</v>
      </c>
      <c r="O1214">
        <v>32.788174241232902</v>
      </c>
      <c r="P1214">
        <v>68.539623641664406</v>
      </c>
      <c r="Q1214">
        <v>0.102739542146134</v>
      </c>
    </row>
    <row r="1215" spans="1:17" hidden="1" x14ac:dyDescent="0.3">
      <c r="A1215" t="s">
        <v>2588</v>
      </c>
      <c r="B1215" t="s">
        <v>2589</v>
      </c>
      <c r="C1215" t="s">
        <v>10625</v>
      </c>
      <c r="D1215" t="s">
        <v>571</v>
      </c>
      <c r="E1215">
        <v>1782.62992072</v>
      </c>
      <c r="F1215">
        <v>523.79999999999995</v>
      </c>
      <c r="G1215">
        <v>3.3670625953090498</v>
      </c>
      <c r="H1215">
        <v>18.721306720059602</v>
      </c>
      <c r="I1215">
        <v>33.0440691659458</v>
      </c>
      <c r="J1215">
        <v>7.6523884896379801</v>
      </c>
      <c r="K1215">
        <v>453.874690876822</v>
      </c>
      <c r="L1215">
        <v>397.220619179837</v>
      </c>
      <c r="M1215">
        <v>61.359746857164303</v>
      </c>
      <c r="N1215">
        <v>1.41475727611475</v>
      </c>
      <c r="O1215">
        <v>7.8274150439098902</v>
      </c>
      <c r="P1215">
        <v>78.771331058020394</v>
      </c>
      <c r="Q1215">
        <v>-7.0932074297789999E-2</v>
      </c>
    </row>
    <row r="1216" spans="1:17" hidden="1" x14ac:dyDescent="0.3">
      <c r="A1216" t="s">
        <v>2590</v>
      </c>
      <c r="B1216" t="s">
        <v>2591</v>
      </c>
      <c r="C1216" t="s">
        <v>10625</v>
      </c>
      <c r="D1216" t="s">
        <v>127</v>
      </c>
      <c r="E1216">
        <v>1779.144342375</v>
      </c>
      <c r="F1216">
        <v>263.60000000000002</v>
      </c>
      <c r="G1216">
        <v>0.26528171096297298</v>
      </c>
      <c r="H1216">
        <v>4.5808689760678201</v>
      </c>
      <c r="I1216">
        <v>-31.386207099498201</v>
      </c>
      <c r="J1216">
        <v>11.782131117808101</v>
      </c>
      <c r="K1216">
        <v>257.97661106535202</v>
      </c>
      <c r="L1216">
        <v>268.45947234354099</v>
      </c>
      <c r="M1216">
        <v>57.438061726487298</v>
      </c>
      <c r="N1216">
        <v>1.48043490254955</v>
      </c>
      <c r="O1216">
        <v>51.9726858877086</v>
      </c>
      <c r="P1216">
        <v>31.964956195244</v>
      </c>
      <c r="Q1216">
        <v>0.12585199751979101</v>
      </c>
    </row>
    <row r="1217" spans="1:17" hidden="1" x14ac:dyDescent="0.3">
      <c r="A1217" t="s">
        <v>2592</v>
      </c>
      <c r="B1217" t="s">
        <v>2593</v>
      </c>
      <c r="C1217" t="s">
        <v>10625</v>
      </c>
      <c r="D1217" t="s">
        <v>303</v>
      </c>
      <c r="E1217">
        <v>1770.54</v>
      </c>
      <c r="F1217">
        <v>1501.55</v>
      </c>
      <c r="G1217">
        <v>-26.621798793720199</v>
      </c>
      <c r="H1217">
        <v>5.2790515057910401</v>
      </c>
      <c r="I1217">
        <v>-3.9982035639192799</v>
      </c>
      <c r="J1217">
        <v>4.4060677002956501</v>
      </c>
      <c r="K1217">
        <v>1418.78742069281</v>
      </c>
      <c r="L1217">
        <v>1418.76349855588</v>
      </c>
      <c r="M1217">
        <v>67.878885588068997</v>
      </c>
      <c r="N1217">
        <v>1.5206991310959199</v>
      </c>
      <c r="O1217">
        <v>18.547500915720398</v>
      </c>
      <c r="P1217">
        <v>27.1368697345582</v>
      </c>
      <c r="Q1217">
        <v>0.16123659555532499</v>
      </c>
    </row>
    <row r="1218" spans="1:17" hidden="1" x14ac:dyDescent="0.3">
      <c r="A1218" t="s">
        <v>2594</v>
      </c>
      <c r="B1218" t="s">
        <v>2595</v>
      </c>
      <c r="C1218" t="s">
        <v>10625</v>
      </c>
      <c r="D1218" t="s">
        <v>1465</v>
      </c>
      <c r="E1218">
        <v>1770.0508143750001</v>
      </c>
      <c r="F1218">
        <v>248.2</v>
      </c>
      <c r="G1218">
        <v>39.360739666358597</v>
      </c>
      <c r="H1218">
        <v>-10.6434413521298</v>
      </c>
      <c r="I1218">
        <v>-8.1843578579722305</v>
      </c>
      <c r="J1218">
        <v>2.1560118463020501</v>
      </c>
      <c r="K1218">
        <v>251.051625471546</v>
      </c>
      <c r="L1218">
        <v>219.812960122639</v>
      </c>
      <c r="M1218">
        <v>47.853594538199602</v>
      </c>
      <c r="N1218">
        <v>0.48575970852304001</v>
      </c>
      <c r="O1218">
        <v>18.710717163577701</v>
      </c>
      <c r="P1218">
        <v>74.788732394366093</v>
      </c>
      <c r="Q1218">
        <v>0.20692061640898499</v>
      </c>
    </row>
    <row r="1219" spans="1:17" hidden="1" x14ac:dyDescent="0.3">
      <c r="A1219" t="s">
        <v>2596</v>
      </c>
      <c r="B1219" t="s">
        <v>2597</v>
      </c>
      <c r="C1219" t="s">
        <v>10625</v>
      </c>
      <c r="D1219" t="s">
        <v>359</v>
      </c>
      <c r="E1219">
        <v>1766.89826953499</v>
      </c>
      <c r="F1219">
        <v>201.01</v>
      </c>
      <c r="G1219">
        <v>28.459439505635199</v>
      </c>
      <c r="H1219">
        <v>-6.4944768525792798</v>
      </c>
      <c r="I1219">
        <v>-17.359010746294899</v>
      </c>
      <c r="J1219">
        <v>1.0703358654610899</v>
      </c>
      <c r="K1219">
        <v>210.25971669237401</v>
      </c>
      <c r="L1219">
        <v>188.52164820019399</v>
      </c>
      <c r="M1219">
        <v>45.504772693995498</v>
      </c>
      <c r="N1219">
        <v>0.499001842240474</v>
      </c>
      <c r="O1219">
        <v>20.640764141087502</v>
      </c>
      <c r="P1219">
        <v>73.4339948231233</v>
      </c>
      <c r="Q1219">
        <v>8.2139175870950001E-2</v>
      </c>
    </row>
    <row r="1220" spans="1:17" hidden="1" x14ac:dyDescent="0.3">
      <c r="A1220" t="s">
        <v>2598</v>
      </c>
      <c r="B1220" t="s">
        <v>2599</v>
      </c>
      <c r="C1220" t="s">
        <v>10625</v>
      </c>
      <c r="D1220" t="s">
        <v>622</v>
      </c>
      <c r="E1220">
        <v>1765.30908530999</v>
      </c>
      <c r="F1220">
        <v>777.5</v>
      </c>
      <c r="G1220">
        <v>52.145528438033303</v>
      </c>
      <c r="H1220">
        <v>45.913783030035901</v>
      </c>
      <c r="I1220">
        <v>60.795653400864403</v>
      </c>
      <c r="J1220">
        <v>7.9897140526545298</v>
      </c>
      <c r="K1220">
        <v>647.38300453305305</v>
      </c>
      <c r="L1220">
        <v>536.69995542802201</v>
      </c>
      <c r="M1220">
        <v>75.309969750285802</v>
      </c>
      <c r="N1220">
        <v>1.5708783416360701</v>
      </c>
      <c r="O1220">
        <v>11.24115755627</v>
      </c>
      <c r="P1220">
        <v>105.823957643944</v>
      </c>
      <c r="Q1220">
        <v>5.6564067322087998E-2</v>
      </c>
    </row>
    <row r="1221" spans="1:17" hidden="1" x14ac:dyDescent="0.3">
      <c r="A1221" t="s">
        <v>2600</v>
      </c>
      <c r="B1221" t="s">
        <v>2601</v>
      </c>
      <c r="C1221" t="s">
        <v>10625</v>
      </c>
      <c r="D1221" t="s">
        <v>51</v>
      </c>
      <c r="E1221">
        <v>1758.4298502900001</v>
      </c>
      <c r="F1221">
        <v>691.7</v>
      </c>
      <c r="G1221">
        <v>22.655715308481302</v>
      </c>
      <c r="H1221">
        <v>15.431402693444401</v>
      </c>
      <c r="I1221">
        <v>14.080211390409699</v>
      </c>
      <c r="J1221">
        <v>1.7706176238982301</v>
      </c>
      <c r="K1221">
        <v>604.53465202463406</v>
      </c>
      <c r="L1221">
        <v>514.90072077468005</v>
      </c>
      <c r="M1221">
        <v>58.407643690347498</v>
      </c>
      <c r="N1221">
        <v>0.56784523788636598</v>
      </c>
      <c r="O1221">
        <v>3.3901980627439401</v>
      </c>
      <c r="P1221">
        <v>85.940860215053704</v>
      </c>
      <c r="Q1221">
        <v>5.9357976218029997E-2</v>
      </c>
    </row>
    <row r="1222" spans="1:17" hidden="1" x14ac:dyDescent="0.3">
      <c r="A1222" t="s">
        <v>2602</v>
      </c>
      <c r="B1222" t="s">
        <v>2603</v>
      </c>
      <c r="C1222" t="s">
        <v>10625</v>
      </c>
      <c r="D1222" t="s">
        <v>54</v>
      </c>
      <c r="E1222">
        <v>1750.04501484</v>
      </c>
      <c r="F1222">
        <v>1685.75</v>
      </c>
      <c r="G1222">
        <v>-56.277096250263902</v>
      </c>
      <c r="H1222">
        <v>-16.931348718927801</v>
      </c>
      <c r="I1222">
        <v>-37.937063494761603</v>
      </c>
      <c r="J1222">
        <v>-0.88493719643772295</v>
      </c>
      <c r="K1222">
        <v>1900.89788032451</v>
      </c>
      <c r="L1222">
        <v>2043.0417411518199</v>
      </c>
      <c r="M1222">
        <v>39.0081653965889</v>
      </c>
      <c r="N1222">
        <v>1.5040568343760701</v>
      </c>
      <c r="O1222">
        <v>58.979682633842501</v>
      </c>
      <c r="P1222">
        <v>5.0868060966866997</v>
      </c>
      <c r="Q1222">
        <v>7.7965221068989995E-2</v>
      </c>
    </row>
    <row r="1223" spans="1:17" hidden="1" x14ac:dyDescent="0.3">
      <c r="A1223" t="s">
        <v>2604</v>
      </c>
      <c r="B1223" t="s">
        <v>2605</v>
      </c>
      <c r="C1223" t="s">
        <v>10625</v>
      </c>
      <c r="D1223" t="s">
        <v>303</v>
      </c>
      <c r="E1223">
        <v>1749.3608999999999</v>
      </c>
      <c r="F1223">
        <v>326.95</v>
      </c>
      <c r="G1223">
        <v>181.04067233475399</v>
      </c>
      <c r="H1223">
        <v>19.787201595164898</v>
      </c>
      <c r="I1223">
        <v>59.965376216754997</v>
      </c>
      <c r="J1223">
        <v>3.5494217325241602</v>
      </c>
      <c r="K1223">
        <v>293.31036894611799</v>
      </c>
      <c r="L1223">
        <v>220.45824643701499</v>
      </c>
      <c r="M1223">
        <v>52.496912770246801</v>
      </c>
      <c r="N1223">
        <v>0.85139123531719296</v>
      </c>
      <c r="O1223">
        <v>10.093286435234701</v>
      </c>
      <c r="P1223">
        <v>220.382165605095</v>
      </c>
    </row>
    <row r="1224" spans="1:17" hidden="1" x14ac:dyDescent="0.3">
      <c r="A1224" t="s">
        <v>2606</v>
      </c>
      <c r="B1224" t="s">
        <v>2607</v>
      </c>
      <c r="C1224" t="s">
        <v>10625</v>
      </c>
      <c r="D1224" t="s">
        <v>444</v>
      </c>
      <c r="E1224">
        <v>1740.7388040000001</v>
      </c>
      <c r="F1224">
        <v>11.29</v>
      </c>
      <c r="G1224">
        <v>-41.0407914183087</v>
      </c>
      <c r="H1224">
        <v>8.1833492900400699</v>
      </c>
      <c r="I1224">
        <v>-32.245018504513602</v>
      </c>
      <c r="J1224">
        <v>4.4117013006389296</v>
      </c>
      <c r="K1224">
        <v>11.1691994407749</v>
      </c>
      <c r="L1224">
        <v>12.0189164260204</v>
      </c>
      <c r="M1224">
        <v>58.924879890882899</v>
      </c>
      <c r="N1224">
        <v>0.81494557584459804</v>
      </c>
      <c r="O1224">
        <v>49.099498080897497</v>
      </c>
      <c r="P1224">
        <v>14.040404040404001</v>
      </c>
      <c r="Q1224">
        <v>0.113394998380064</v>
      </c>
    </row>
    <row r="1225" spans="1:17" hidden="1" x14ac:dyDescent="0.3">
      <c r="A1225" t="s">
        <v>2608</v>
      </c>
      <c r="B1225" t="s">
        <v>2609</v>
      </c>
      <c r="C1225" t="s">
        <v>10625</v>
      </c>
      <c r="D1225" t="s">
        <v>51</v>
      </c>
      <c r="E1225">
        <v>1739</v>
      </c>
      <c r="F1225">
        <v>19.02</v>
      </c>
      <c r="G1225">
        <v>83.668500994308403</v>
      </c>
      <c r="H1225">
        <v>21.273353286987799</v>
      </c>
      <c r="I1225">
        <v>14.2082041426274</v>
      </c>
      <c r="J1225">
        <v>15.2031108525627</v>
      </c>
      <c r="K1225">
        <v>15.1060428642476</v>
      </c>
      <c r="L1225">
        <v>13.1672409111207</v>
      </c>
      <c r="M1225">
        <v>75.640695318605495</v>
      </c>
      <c r="N1225">
        <v>2.2824356788829201</v>
      </c>
      <c r="O1225">
        <v>4.3112513144058804</v>
      </c>
      <c r="P1225">
        <v>164.166666666666</v>
      </c>
    </row>
    <row r="1226" spans="1:17" hidden="1" x14ac:dyDescent="0.3">
      <c r="A1226" t="s">
        <v>2610</v>
      </c>
      <c r="B1226" t="s">
        <v>2611</v>
      </c>
      <c r="C1226" t="s">
        <v>10625</v>
      </c>
      <c r="D1226" t="s">
        <v>51</v>
      </c>
      <c r="E1226">
        <v>1736.1888347700001</v>
      </c>
      <c r="F1226">
        <v>814.35</v>
      </c>
      <c r="G1226">
        <v>96.242233924378993</v>
      </c>
      <c r="H1226">
        <v>16.457531803684301</v>
      </c>
      <c r="I1226">
        <v>37.082810849385403</v>
      </c>
      <c r="J1226">
        <v>-3.5803800458908102</v>
      </c>
      <c r="K1226">
        <v>750.52711721783999</v>
      </c>
      <c r="L1226">
        <v>587.58727294974994</v>
      </c>
      <c r="M1226">
        <v>54.989037599914397</v>
      </c>
      <c r="N1226">
        <v>1.3628191728857599</v>
      </c>
      <c r="O1226">
        <v>10.499171118069601</v>
      </c>
      <c r="P1226">
        <v>161.344672657252</v>
      </c>
      <c r="Q1226">
        <v>8.6938834175703E-2</v>
      </c>
    </row>
    <row r="1227" spans="1:17" hidden="1" x14ac:dyDescent="0.3">
      <c r="A1227" t="s">
        <v>2612</v>
      </c>
      <c r="B1227" t="s">
        <v>2613</v>
      </c>
      <c r="C1227" t="s">
        <v>10625</v>
      </c>
      <c r="D1227" t="s">
        <v>177</v>
      </c>
      <c r="E1227">
        <v>1734.97665163499</v>
      </c>
      <c r="F1227">
        <v>418.1</v>
      </c>
      <c r="G1227">
        <v>-39.299620461184801</v>
      </c>
      <c r="H1227">
        <v>-7.3907846971619104</v>
      </c>
      <c r="I1227">
        <v>-35.212014991444399</v>
      </c>
      <c r="J1227">
        <v>-2.19124497204358</v>
      </c>
      <c r="K1227">
        <v>452.86607767481399</v>
      </c>
      <c r="L1227">
        <v>493.06499356777698</v>
      </c>
      <c r="M1227">
        <v>39.193661741559602</v>
      </c>
      <c r="N1227">
        <v>1.43059296834179</v>
      </c>
      <c r="O1227">
        <v>53.312604640038202</v>
      </c>
      <c r="P1227">
        <v>3.4900990099009999</v>
      </c>
    </row>
    <row r="1228" spans="1:17" hidden="1" x14ac:dyDescent="0.3">
      <c r="A1228" t="s">
        <v>2614</v>
      </c>
      <c r="B1228" t="s">
        <v>2615</v>
      </c>
      <c r="C1228" t="s">
        <v>10625</v>
      </c>
      <c r="D1228" t="s">
        <v>955</v>
      </c>
      <c r="E1228">
        <v>1734.6433374000001</v>
      </c>
      <c r="F1228">
        <v>402.8</v>
      </c>
      <c r="G1228">
        <v>1435.3929868305499</v>
      </c>
      <c r="H1228">
        <v>24.764684249406699</v>
      </c>
      <c r="I1228">
        <v>448.938362404548</v>
      </c>
      <c r="J1228">
        <v>-10.729994596256899</v>
      </c>
      <c r="K1228">
        <v>376.98946200078598</v>
      </c>
      <c r="L1228">
        <v>217.91229562315101</v>
      </c>
      <c r="M1228">
        <v>33.9516180790243</v>
      </c>
      <c r="N1228">
        <v>0.436646146549308</v>
      </c>
      <c r="O1228">
        <v>22.840119165839099</v>
      </c>
      <c r="P1228">
        <v>1588.88888888888</v>
      </c>
      <c r="Q1228">
        <v>0.20817291539993901</v>
      </c>
    </row>
    <row r="1229" spans="1:17" hidden="1" x14ac:dyDescent="0.3">
      <c r="A1229" t="s">
        <v>2616</v>
      </c>
      <c r="B1229" t="s">
        <v>2617</v>
      </c>
      <c r="C1229" t="s">
        <v>10625</v>
      </c>
      <c r="D1229" t="s">
        <v>119</v>
      </c>
      <c r="E1229">
        <v>1730.2594060839999</v>
      </c>
      <c r="F1229">
        <v>16.23</v>
      </c>
      <c r="G1229">
        <v>-2.3253272134138498</v>
      </c>
      <c r="H1229">
        <v>-5.5846205874865502</v>
      </c>
      <c r="I1229">
        <v>-37.676296266934798</v>
      </c>
      <c r="J1229">
        <v>4.6338855531157002</v>
      </c>
      <c r="K1229">
        <v>16.697052336181301</v>
      </c>
      <c r="L1229">
        <v>16.736565480578001</v>
      </c>
      <c r="M1229">
        <v>55.297734092580598</v>
      </c>
      <c r="N1229">
        <v>0.58493155701450406</v>
      </c>
      <c r="O1229">
        <v>62.385375552342602</v>
      </c>
      <c r="P1229">
        <v>37.714798036747297</v>
      </c>
      <c r="Q1229">
        <v>5.2665178309131998E-2</v>
      </c>
    </row>
    <row r="1230" spans="1:17" hidden="1" x14ac:dyDescent="0.3">
      <c r="A1230" t="s">
        <v>2618</v>
      </c>
      <c r="B1230" t="s">
        <v>2619</v>
      </c>
      <c r="C1230" t="s">
        <v>10625</v>
      </c>
      <c r="D1230" t="s">
        <v>72</v>
      </c>
      <c r="E1230">
        <v>1726.6228874999999</v>
      </c>
      <c r="F1230">
        <v>57799.95</v>
      </c>
      <c r="G1230">
        <v>206.41768264557101</v>
      </c>
      <c r="H1230">
        <v>7.5926104012804103</v>
      </c>
      <c r="I1230">
        <v>95.045613660569799</v>
      </c>
      <c r="J1230">
        <v>1.9243040901139801</v>
      </c>
      <c r="K1230">
        <v>50383.761312306597</v>
      </c>
      <c r="L1230">
        <v>35406.396042684901</v>
      </c>
      <c r="M1230">
        <v>63.0981463180023</v>
      </c>
      <c r="N1230">
        <v>0.58014916810097505</v>
      </c>
      <c r="O1230">
        <v>15.915325186267401</v>
      </c>
      <c r="P1230">
        <v>259.00590062111797</v>
      </c>
      <c r="Q1230">
        <v>9.9904586551098004E-2</v>
      </c>
    </row>
    <row r="1231" spans="1:17" hidden="1" x14ac:dyDescent="0.3">
      <c r="A1231" t="s">
        <v>2620</v>
      </c>
      <c r="B1231" t="s">
        <v>2621</v>
      </c>
      <c r="C1231" t="s">
        <v>10625</v>
      </c>
      <c r="D1231" t="s">
        <v>290</v>
      </c>
      <c r="E1231">
        <v>1719.7629242580001</v>
      </c>
      <c r="F1231">
        <v>30.69</v>
      </c>
      <c r="G1231">
        <v>-33.954908674902697</v>
      </c>
      <c r="H1231">
        <v>-2.1096918058503098</v>
      </c>
      <c r="I1231">
        <v>-32.4497351766394</v>
      </c>
      <c r="J1231">
        <v>2.2842429280344798</v>
      </c>
      <c r="K1231">
        <v>31.111730486732</v>
      </c>
      <c r="L1231">
        <v>31.979661839823901</v>
      </c>
      <c r="M1231">
        <v>52.0259220898335</v>
      </c>
      <c r="N1231">
        <v>0.58332719560272706</v>
      </c>
      <c r="O1231">
        <v>49.2342782665363</v>
      </c>
      <c r="P1231">
        <v>36.4</v>
      </c>
      <c r="Q1231">
        <v>-3.2004735912896001E-2</v>
      </c>
    </row>
    <row r="1232" spans="1:17" hidden="1" x14ac:dyDescent="0.3">
      <c r="A1232" t="s">
        <v>2622</v>
      </c>
      <c r="B1232" t="s">
        <v>2623</v>
      </c>
      <c r="C1232" t="s">
        <v>10625</v>
      </c>
      <c r="D1232" t="s">
        <v>2624</v>
      </c>
      <c r="E1232">
        <v>1715.1717391750001</v>
      </c>
      <c r="F1232">
        <v>750</v>
      </c>
      <c r="G1232">
        <v>183.40941071365</v>
      </c>
      <c r="H1232">
        <v>6.3388337415949296</v>
      </c>
      <c r="I1232">
        <v>16.8708169644827</v>
      </c>
      <c r="J1232">
        <v>-4.0372483000357002</v>
      </c>
      <c r="K1232">
        <v>774.825179497666</v>
      </c>
      <c r="L1232">
        <v>652.00035349611301</v>
      </c>
      <c r="M1232">
        <v>44.882399355369799</v>
      </c>
      <c r="N1232">
        <v>1.10091543127777</v>
      </c>
      <c r="O1232">
        <v>30.6666666666666</v>
      </c>
      <c r="P1232">
        <v>309.94807324405502</v>
      </c>
      <c r="Q1232">
        <v>0.265857361515694</v>
      </c>
    </row>
    <row r="1233" spans="1:17" hidden="1" x14ac:dyDescent="0.3">
      <c r="A1233" t="s">
        <v>2625</v>
      </c>
      <c r="B1233" t="s">
        <v>2626</v>
      </c>
      <c r="C1233" t="s">
        <v>10625</v>
      </c>
      <c r="D1233" t="s">
        <v>119</v>
      </c>
      <c r="E1233">
        <v>1711.35704532</v>
      </c>
      <c r="F1233">
        <v>57.5</v>
      </c>
      <c r="G1233">
        <v>-5.7265437163973898</v>
      </c>
      <c r="H1233">
        <v>-10.5706612559521</v>
      </c>
      <c r="I1233">
        <v>-39.105187732134603</v>
      </c>
      <c r="J1233">
        <v>-11.990240643650299</v>
      </c>
      <c r="K1233">
        <v>57.866206831013898</v>
      </c>
      <c r="L1233">
        <v>57.945195119286197</v>
      </c>
      <c r="M1233">
        <v>42.1298047895704</v>
      </c>
      <c r="N1233">
        <v>1.79213582814519</v>
      </c>
      <c r="O1233">
        <v>50.086956521739097</v>
      </c>
      <c r="P1233">
        <v>27.3955910047634</v>
      </c>
      <c r="Q1233">
        <v>8.34299467268E-2</v>
      </c>
    </row>
    <row r="1234" spans="1:17" hidden="1" x14ac:dyDescent="0.3">
      <c r="A1234" t="s">
        <v>2627</v>
      </c>
      <c r="B1234" t="s">
        <v>2628</v>
      </c>
      <c r="C1234" t="s">
        <v>10625</v>
      </c>
      <c r="D1234" t="s">
        <v>2624</v>
      </c>
      <c r="E1234">
        <v>1705.059636</v>
      </c>
      <c r="F1234">
        <v>704</v>
      </c>
      <c r="G1234">
        <v>2504.1108685955501</v>
      </c>
      <c r="H1234">
        <v>-2.8414060915645898</v>
      </c>
      <c r="I1234">
        <v>41.019086327595097</v>
      </c>
      <c r="J1234">
        <v>-1.15633678211044</v>
      </c>
      <c r="K1234">
        <v>726.45487949828805</v>
      </c>
      <c r="L1234">
        <v>507.52798785540898</v>
      </c>
      <c r="M1234">
        <v>35.378330494255202</v>
      </c>
      <c r="N1234">
        <v>0.34821370042608901</v>
      </c>
      <c r="O1234">
        <v>35.227272727272698</v>
      </c>
      <c r="P1234">
        <v>2716</v>
      </c>
    </row>
    <row r="1235" spans="1:17" hidden="1" x14ac:dyDescent="0.3">
      <c r="A1235" t="s">
        <v>2629</v>
      </c>
      <c r="B1235" t="s">
        <v>2630</v>
      </c>
      <c r="C1235" t="s">
        <v>10625</v>
      </c>
      <c r="D1235" t="s">
        <v>622</v>
      </c>
      <c r="E1235">
        <v>1701.0937799999999</v>
      </c>
      <c r="F1235">
        <v>1487.85</v>
      </c>
      <c r="G1235">
        <v>50.777240100409003</v>
      </c>
      <c r="H1235">
        <v>15.6128731289387</v>
      </c>
      <c r="I1235">
        <v>67.4314160890778</v>
      </c>
      <c r="J1235">
        <v>5.32559069249782</v>
      </c>
      <c r="K1235">
        <v>1134.60381494237</v>
      </c>
      <c r="L1235">
        <v>921.59266874644595</v>
      </c>
      <c r="M1235">
        <v>54.219977380712301</v>
      </c>
      <c r="N1235">
        <v>0.63065973673709297</v>
      </c>
      <c r="O1235">
        <v>1.82142017004403</v>
      </c>
      <c r="P1235">
        <v>111.177347242921</v>
      </c>
    </row>
    <row r="1236" spans="1:17" hidden="1" x14ac:dyDescent="0.3">
      <c r="A1236" t="s">
        <v>2631</v>
      </c>
      <c r="B1236" t="s">
        <v>2632</v>
      </c>
      <c r="C1236" t="s">
        <v>10625</v>
      </c>
      <c r="D1236" t="s">
        <v>622</v>
      </c>
      <c r="E1236">
        <v>1692.3029750000001</v>
      </c>
      <c r="F1236">
        <v>65.709999999999994</v>
      </c>
      <c r="G1236">
        <v>37.4356701735379</v>
      </c>
      <c r="H1236">
        <v>0.30356806802953801</v>
      </c>
      <c r="I1236">
        <v>-16.451118045924598</v>
      </c>
      <c r="J1236">
        <v>4.9807797245712697</v>
      </c>
      <c r="K1236">
        <v>58.967380610015802</v>
      </c>
      <c r="L1236">
        <v>56.244671346457203</v>
      </c>
      <c r="M1236">
        <v>29.188193916460101</v>
      </c>
      <c r="N1236">
        <v>1.27506608452381</v>
      </c>
      <c r="O1236">
        <v>18.7033936995891</v>
      </c>
      <c r="P1236">
        <v>66.988564167725499</v>
      </c>
      <c r="Q1236">
        <v>7.1071011628524999E-2</v>
      </c>
    </row>
    <row r="1237" spans="1:17" hidden="1" x14ac:dyDescent="0.3">
      <c r="A1237" t="s">
        <v>2633</v>
      </c>
      <c r="B1237" t="s">
        <v>2634</v>
      </c>
      <c r="C1237" t="s">
        <v>10625</v>
      </c>
      <c r="D1237" t="s">
        <v>124</v>
      </c>
      <c r="E1237">
        <v>1679.7740221680001</v>
      </c>
      <c r="F1237">
        <v>186.8</v>
      </c>
      <c r="G1237">
        <v>52.383360432059398</v>
      </c>
      <c r="H1237">
        <v>-3.0804885538177902</v>
      </c>
      <c r="I1237">
        <v>-38.454042315813901</v>
      </c>
      <c r="J1237">
        <v>-0.75061788329985102</v>
      </c>
      <c r="K1237">
        <v>183.24902797993701</v>
      </c>
      <c r="L1237">
        <v>166.09974592923999</v>
      </c>
      <c r="M1237">
        <v>50.820674240410298</v>
      </c>
      <c r="N1237">
        <v>0.78951147017577905</v>
      </c>
      <c r="O1237">
        <v>43.228051391862898</v>
      </c>
      <c r="P1237">
        <v>105.613648871766</v>
      </c>
      <c r="Q1237">
        <v>0.1000820167557</v>
      </c>
    </row>
    <row r="1238" spans="1:17" hidden="1" x14ac:dyDescent="0.3">
      <c r="A1238" t="s">
        <v>2635</v>
      </c>
      <c r="B1238" t="s">
        <v>2636</v>
      </c>
      <c r="C1238" t="s">
        <v>10625</v>
      </c>
      <c r="D1238" t="s">
        <v>224</v>
      </c>
      <c r="E1238">
        <v>1679.0061726260001</v>
      </c>
      <c r="F1238">
        <v>77.19</v>
      </c>
      <c r="G1238">
        <v>123.768392416675</v>
      </c>
      <c r="H1238">
        <v>-18.542303827708199</v>
      </c>
      <c r="I1238">
        <v>48.227213853364098</v>
      </c>
      <c r="J1238">
        <v>-9.4572292370802096</v>
      </c>
      <c r="K1238">
        <v>75.680787556977094</v>
      </c>
      <c r="L1238">
        <v>55.134730319046497</v>
      </c>
      <c r="M1238">
        <v>38.155251842514197</v>
      </c>
      <c r="N1238">
        <v>0.35322432982830199</v>
      </c>
      <c r="O1238">
        <v>29.472729628190098</v>
      </c>
      <c r="P1238">
        <v>237.81181619256</v>
      </c>
      <c r="Q1238">
        <v>0.13049372840589299</v>
      </c>
    </row>
    <row r="1239" spans="1:17" hidden="1" x14ac:dyDescent="0.3">
      <c r="A1239" t="s">
        <v>2637</v>
      </c>
      <c r="B1239" t="s">
        <v>2638</v>
      </c>
      <c r="C1239" t="s">
        <v>10625</v>
      </c>
      <c r="D1239" t="s">
        <v>21</v>
      </c>
      <c r="E1239">
        <v>1676.21586</v>
      </c>
      <c r="F1239">
        <v>1083.2</v>
      </c>
      <c r="G1239">
        <v>52.808343269105698</v>
      </c>
      <c r="H1239">
        <v>0.82004119912157403</v>
      </c>
      <c r="I1239">
        <v>16.202578660782699</v>
      </c>
      <c r="J1239">
        <v>8.3308797365274696</v>
      </c>
      <c r="K1239">
        <v>1060.03186993188</v>
      </c>
      <c r="L1239">
        <v>892.18828341249196</v>
      </c>
      <c r="M1239">
        <v>66.871393180759597</v>
      </c>
      <c r="N1239">
        <v>0.97665772276163199</v>
      </c>
      <c r="O1239">
        <v>15.5742245199409</v>
      </c>
      <c r="P1239">
        <v>89.985091642550202</v>
      </c>
      <c r="Q1239">
        <v>9.3056151390931E-2</v>
      </c>
    </row>
    <row r="1240" spans="1:17" hidden="1" x14ac:dyDescent="0.3">
      <c r="A1240" t="s">
        <v>2639</v>
      </c>
      <c r="B1240" t="s">
        <v>2640</v>
      </c>
      <c r="C1240" t="s">
        <v>10625</v>
      </c>
      <c r="D1240" t="s">
        <v>163</v>
      </c>
      <c r="E1240">
        <v>1674.3608999999999</v>
      </c>
      <c r="F1240">
        <v>102.15</v>
      </c>
      <c r="G1240">
        <v>1501.52177053178</v>
      </c>
      <c r="H1240">
        <v>157.75786706468699</v>
      </c>
      <c r="I1240">
        <v>306.03935028490997</v>
      </c>
      <c r="J1240">
        <v>21.536912116769201</v>
      </c>
      <c r="K1240">
        <v>64.525698645692898</v>
      </c>
      <c r="L1240">
        <v>43.458546845655498</v>
      </c>
      <c r="M1240">
        <v>96.698569865959797</v>
      </c>
      <c r="N1240">
        <v>2.6300544385925799</v>
      </c>
      <c r="O1240">
        <v>0</v>
      </c>
      <c r="P1240">
        <v>1820.1127819548799</v>
      </c>
      <c r="Q1240">
        <v>0.21055867887413099</v>
      </c>
    </row>
    <row r="1241" spans="1:17" hidden="1" x14ac:dyDescent="0.3">
      <c r="A1241" t="s">
        <v>2641</v>
      </c>
      <c r="B1241" t="s">
        <v>2642</v>
      </c>
      <c r="C1241" t="s">
        <v>10625</v>
      </c>
      <c r="D1241" t="s">
        <v>789</v>
      </c>
      <c r="E1241">
        <v>1669.2288970279999</v>
      </c>
      <c r="F1241">
        <v>191.19</v>
      </c>
      <c r="G1241">
        <v>-5.6546217455341399</v>
      </c>
      <c r="H1241">
        <v>-1.73989158305046</v>
      </c>
      <c r="I1241">
        <v>10.2581498354559</v>
      </c>
      <c r="J1241">
        <v>-0.683874641435957</v>
      </c>
      <c r="K1241">
        <v>188.19722350076501</v>
      </c>
      <c r="M1241">
        <v>44.406611840283503</v>
      </c>
      <c r="O1241">
        <v>20.299178827344502</v>
      </c>
      <c r="P1241">
        <v>38.543478260869499</v>
      </c>
    </row>
    <row r="1242" spans="1:17" hidden="1" x14ac:dyDescent="0.3">
      <c r="A1242" t="s">
        <v>2643</v>
      </c>
      <c r="B1242" t="s">
        <v>2644</v>
      </c>
      <c r="C1242" t="s">
        <v>10625</v>
      </c>
      <c r="D1242" t="s">
        <v>46</v>
      </c>
      <c r="E1242">
        <v>1667.138802728</v>
      </c>
      <c r="F1242">
        <v>71.209999999999994</v>
      </c>
      <c r="G1242">
        <v>-9.1789754338668299</v>
      </c>
      <c r="H1242">
        <v>2.9957660018311998</v>
      </c>
      <c r="I1242">
        <v>-22.460524707878001</v>
      </c>
      <c r="J1242">
        <v>1.69542768362685</v>
      </c>
      <c r="K1242">
        <v>73.183275388431596</v>
      </c>
      <c r="L1242">
        <v>69.248232755361201</v>
      </c>
      <c r="M1242">
        <v>53.6728761358249</v>
      </c>
      <c r="N1242">
        <v>0.71012860440788295</v>
      </c>
      <c r="O1242">
        <v>30.810279455132701</v>
      </c>
      <c r="P1242">
        <v>41.009900990098998</v>
      </c>
      <c r="Q1242">
        <v>0.10118754080906001</v>
      </c>
    </row>
    <row r="1243" spans="1:17" hidden="1" x14ac:dyDescent="0.3">
      <c r="A1243" t="s">
        <v>2645</v>
      </c>
      <c r="B1243" t="s">
        <v>2646</v>
      </c>
      <c r="C1243" t="s">
        <v>10625</v>
      </c>
      <c r="D1243" t="s">
        <v>198</v>
      </c>
      <c r="E1243">
        <v>1658.999955</v>
      </c>
      <c r="F1243">
        <v>125.11</v>
      </c>
      <c r="G1243">
        <v>19.957586540031102</v>
      </c>
      <c r="H1243">
        <v>-6.1442919767506403</v>
      </c>
      <c r="I1243">
        <v>13.7973622223966</v>
      </c>
      <c r="J1243">
        <v>2.4147977798206401</v>
      </c>
      <c r="K1243">
        <v>127.00099269793699</v>
      </c>
      <c r="L1243">
        <v>117.776691081534</v>
      </c>
      <c r="M1243">
        <v>50.6408620707343</v>
      </c>
      <c r="N1243">
        <v>0.47500188385192299</v>
      </c>
      <c r="O1243">
        <v>25.489569179122299</v>
      </c>
      <c r="P1243">
        <v>58.970775095298599</v>
      </c>
      <c r="Q1243">
        <v>8.3733331593885005E-2</v>
      </c>
    </row>
    <row r="1244" spans="1:17" hidden="1" x14ac:dyDescent="0.3">
      <c r="A1244" t="s">
        <v>2647</v>
      </c>
      <c r="B1244" t="s">
        <v>2648</v>
      </c>
      <c r="C1244" t="s">
        <v>10625</v>
      </c>
      <c r="D1244" t="s">
        <v>46</v>
      </c>
      <c r="E1244">
        <v>1653.9412500000001</v>
      </c>
      <c r="F1244">
        <v>421.65</v>
      </c>
      <c r="G1244">
        <v>17.058009603655702</v>
      </c>
      <c r="H1244">
        <v>-5.15913533202112</v>
      </c>
      <c r="I1244">
        <v>42.359781347228299</v>
      </c>
      <c r="J1244">
        <v>5.9937667375582802</v>
      </c>
      <c r="K1244">
        <v>414.38655250047299</v>
      </c>
      <c r="L1244">
        <v>350.005559685376</v>
      </c>
      <c r="M1244">
        <v>53.561731731316897</v>
      </c>
      <c r="N1244">
        <v>0.56903497724393204</v>
      </c>
      <c r="O1244">
        <v>17.9769951381477</v>
      </c>
      <c r="P1244">
        <v>83.206604388442301</v>
      </c>
      <c r="Q1244">
        <v>7.6209130808661998E-2</v>
      </c>
    </row>
    <row r="1245" spans="1:17" hidden="1" x14ac:dyDescent="0.3">
      <c r="A1245" t="s">
        <v>2649</v>
      </c>
      <c r="B1245" t="s">
        <v>2650</v>
      </c>
      <c r="C1245" t="s">
        <v>10625</v>
      </c>
      <c r="D1245" t="s">
        <v>133</v>
      </c>
      <c r="E1245">
        <v>1650.0138245999999</v>
      </c>
      <c r="F1245">
        <v>2490.1999999999998</v>
      </c>
      <c r="G1245">
        <v>211.55325783942399</v>
      </c>
      <c r="H1245">
        <v>30.352641527483001</v>
      </c>
      <c r="I1245">
        <v>156.14100577953701</v>
      </c>
      <c r="J1245">
        <v>17.972434494874399</v>
      </c>
      <c r="K1245">
        <v>1945.75844630491</v>
      </c>
      <c r="L1245">
        <v>1437.94132462877</v>
      </c>
      <c r="M1245">
        <v>76.483616951319604</v>
      </c>
      <c r="N1245">
        <v>1.85601600343436</v>
      </c>
      <c r="O1245">
        <v>0</v>
      </c>
      <c r="P1245">
        <v>339.38244375827003</v>
      </c>
      <c r="Q1245">
        <v>0.242769037355269</v>
      </c>
    </row>
    <row r="1246" spans="1:17" hidden="1" x14ac:dyDescent="0.3">
      <c r="A1246" t="s">
        <v>2651</v>
      </c>
      <c r="B1246" t="s">
        <v>2652</v>
      </c>
      <c r="C1246" t="s">
        <v>10625</v>
      </c>
      <c r="D1246" t="s">
        <v>263</v>
      </c>
      <c r="E1246">
        <v>1648.855</v>
      </c>
      <c r="F1246">
        <v>1284.25</v>
      </c>
      <c r="G1246">
        <v>44.891432356977703</v>
      </c>
      <c r="H1246">
        <v>-4.4407439827548698</v>
      </c>
      <c r="I1246">
        <v>62.691025359867901</v>
      </c>
      <c r="J1246">
        <v>-2.1443288722413198</v>
      </c>
      <c r="K1246">
        <v>1268.46584576901</v>
      </c>
      <c r="L1246">
        <v>1033.8937518489699</v>
      </c>
      <c r="M1246">
        <v>48.778400925874202</v>
      </c>
      <c r="N1246">
        <v>0.27788570381878902</v>
      </c>
      <c r="O1246">
        <v>22.242554019855898</v>
      </c>
      <c r="P1246">
        <v>103.994917004209</v>
      </c>
      <c r="Q1246">
        <v>7.3022166920140005E-2</v>
      </c>
    </row>
    <row r="1247" spans="1:17" hidden="1" x14ac:dyDescent="0.3">
      <c r="A1247" t="s">
        <v>2653</v>
      </c>
      <c r="B1247" t="s">
        <v>2654</v>
      </c>
      <c r="C1247" t="s">
        <v>10625</v>
      </c>
      <c r="D1247" t="s">
        <v>127</v>
      </c>
      <c r="E1247">
        <v>1638.4043423399901</v>
      </c>
      <c r="F1247">
        <v>72.069999999999993</v>
      </c>
      <c r="G1247">
        <v>33.9270959120961</v>
      </c>
      <c r="H1247">
        <v>12.328683194149599</v>
      </c>
      <c r="I1247">
        <v>-7.0752270615932797</v>
      </c>
      <c r="J1247">
        <v>1.1127809068674801</v>
      </c>
      <c r="K1247">
        <v>66.736235087369394</v>
      </c>
      <c r="L1247">
        <v>59.663013530010303</v>
      </c>
      <c r="M1247">
        <v>61.44069262176</v>
      </c>
      <c r="N1247">
        <v>0.88740500072860495</v>
      </c>
      <c r="O1247">
        <v>19.328430692382401</v>
      </c>
      <c r="P1247">
        <v>100.138850319355</v>
      </c>
      <c r="Q1247">
        <v>6.2250879726344001E-2</v>
      </c>
    </row>
    <row r="1248" spans="1:17" hidden="1" x14ac:dyDescent="0.3">
      <c r="A1248" t="s">
        <v>2655</v>
      </c>
      <c r="B1248" t="s">
        <v>2656</v>
      </c>
      <c r="C1248" t="s">
        <v>10625</v>
      </c>
      <c r="D1248" t="s">
        <v>130</v>
      </c>
      <c r="E1248">
        <v>1634.9195581450001</v>
      </c>
      <c r="F1248">
        <v>750.7</v>
      </c>
      <c r="G1248">
        <v>-13.0628935557258</v>
      </c>
      <c r="H1248">
        <v>27.4564890872104</v>
      </c>
      <c r="I1248">
        <v>35.012357619286703</v>
      </c>
      <c r="J1248">
        <v>18.594938289573498</v>
      </c>
      <c r="K1248">
        <v>635.39505823512002</v>
      </c>
      <c r="L1248">
        <v>592.35820757086799</v>
      </c>
      <c r="M1248">
        <v>69.119707649499702</v>
      </c>
      <c r="N1248">
        <v>2.4215877577677398</v>
      </c>
      <c r="O1248">
        <v>4.7022778739842703</v>
      </c>
      <c r="P1248">
        <v>50.365548322483697</v>
      </c>
      <c r="Q1248">
        <v>-8.6900015170579006E-2</v>
      </c>
    </row>
    <row r="1249" spans="1:17" hidden="1" x14ac:dyDescent="0.3">
      <c r="A1249" t="s">
        <v>2657</v>
      </c>
      <c r="B1249" t="s">
        <v>2658</v>
      </c>
      <c r="C1249" t="s">
        <v>10625</v>
      </c>
      <c r="D1249" t="s">
        <v>60</v>
      </c>
      <c r="E1249">
        <v>1632.7170765359999</v>
      </c>
      <c r="F1249">
        <v>229.62</v>
      </c>
      <c r="G1249">
        <v>-44.514370633430097</v>
      </c>
      <c r="H1249">
        <v>-3.82271308244606</v>
      </c>
      <c r="I1249">
        <v>-28.601599052440001</v>
      </c>
      <c r="J1249">
        <v>0.94787767270300505</v>
      </c>
      <c r="K1249">
        <v>237.05272017971799</v>
      </c>
      <c r="M1249">
        <v>46.849589453455202</v>
      </c>
      <c r="N1249">
        <v>0.95678775028989205</v>
      </c>
      <c r="O1249">
        <v>29.1481578259733</v>
      </c>
      <c r="P1249">
        <v>15.386934673366801</v>
      </c>
    </row>
    <row r="1250" spans="1:17" hidden="1" x14ac:dyDescent="0.3">
      <c r="A1250" t="s">
        <v>2659</v>
      </c>
      <c r="B1250" t="s">
        <v>2660</v>
      </c>
      <c r="C1250" t="s">
        <v>10625</v>
      </c>
      <c r="D1250" t="s">
        <v>571</v>
      </c>
      <c r="E1250">
        <v>1631.45304132</v>
      </c>
      <c r="F1250">
        <v>455.25</v>
      </c>
      <c r="G1250">
        <v>52.632197363945302</v>
      </c>
      <c r="H1250">
        <v>25.428889542005301</v>
      </c>
      <c r="I1250">
        <v>4.4275998263724698</v>
      </c>
      <c r="J1250">
        <v>4.8953034478599404</v>
      </c>
      <c r="K1250">
        <v>402.854113752025</v>
      </c>
      <c r="L1250">
        <v>356.66356350670998</v>
      </c>
      <c r="M1250">
        <v>65.226493476992303</v>
      </c>
      <c r="N1250">
        <v>0.86539265965676304</v>
      </c>
      <c r="O1250">
        <v>22.723778143876999</v>
      </c>
      <c r="P1250">
        <v>84.050939963614297</v>
      </c>
      <c r="Q1250">
        <v>4.2281459489559997E-2</v>
      </c>
    </row>
    <row r="1251" spans="1:17" hidden="1" x14ac:dyDescent="0.3">
      <c r="A1251" t="s">
        <v>2661</v>
      </c>
      <c r="B1251" t="s">
        <v>2662</v>
      </c>
      <c r="C1251" t="s">
        <v>10625</v>
      </c>
      <c r="D1251" t="s">
        <v>2663</v>
      </c>
      <c r="E1251">
        <v>1628.8500730000001</v>
      </c>
      <c r="F1251">
        <v>1563.1</v>
      </c>
      <c r="G1251">
        <v>494.21700573537299</v>
      </c>
      <c r="H1251">
        <v>38.504218104059497</v>
      </c>
      <c r="I1251">
        <v>69.162291093817004</v>
      </c>
      <c r="J1251">
        <v>8.8172753231486496</v>
      </c>
      <c r="K1251">
        <v>1357.9250183904801</v>
      </c>
      <c r="M1251">
        <v>58.751684807847099</v>
      </c>
      <c r="N1251">
        <v>0.33262696382900903</v>
      </c>
      <c r="O1251">
        <v>8.7582368370545591</v>
      </c>
      <c r="P1251">
        <v>552.92397660818699</v>
      </c>
    </row>
    <row r="1252" spans="1:17" hidden="1" x14ac:dyDescent="0.3">
      <c r="A1252" t="s">
        <v>2664</v>
      </c>
      <c r="B1252" t="s">
        <v>2665</v>
      </c>
      <c r="C1252" t="s">
        <v>10625</v>
      </c>
      <c r="D1252" t="s">
        <v>198</v>
      </c>
      <c r="E1252">
        <v>1628.5152</v>
      </c>
      <c r="F1252">
        <v>1298.95</v>
      </c>
      <c r="G1252">
        <v>36.540970075487401</v>
      </c>
      <c r="H1252">
        <v>15.651944435459299</v>
      </c>
      <c r="I1252">
        <v>9.9579415844341401</v>
      </c>
      <c r="J1252">
        <v>4.8283318313615897</v>
      </c>
      <c r="K1252">
        <v>1199.0258318681599</v>
      </c>
      <c r="L1252">
        <v>1053.6544796573501</v>
      </c>
      <c r="M1252">
        <v>59.122567075699898</v>
      </c>
      <c r="N1252">
        <v>0.48511455752347699</v>
      </c>
      <c r="O1252">
        <v>15.4778859848339</v>
      </c>
      <c r="P1252">
        <v>73.436143934842093</v>
      </c>
      <c r="Q1252">
        <v>3.3492036686149002E-2</v>
      </c>
    </row>
    <row r="1253" spans="1:17" hidden="1" x14ac:dyDescent="0.3">
      <c r="A1253" t="s">
        <v>2666</v>
      </c>
      <c r="B1253" t="s">
        <v>2667</v>
      </c>
      <c r="C1253" t="s">
        <v>10625</v>
      </c>
      <c r="D1253" t="s">
        <v>612</v>
      </c>
      <c r="E1253">
        <v>1626.268101825</v>
      </c>
      <c r="F1253">
        <v>272.7</v>
      </c>
      <c r="G1253">
        <v>1.5156508443005301</v>
      </c>
      <c r="H1253">
        <v>14.081596329742901</v>
      </c>
      <c r="I1253">
        <v>-3.9654994932126901</v>
      </c>
      <c r="J1253">
        <v>0.89134388897294803</v>
      </c>
      <c r="K1253">
        <v>252.04883157870401</v>
      </c>
      <c r="L1253">
        <v>235.270262977572</v>
      </c>
      <c r="M1253">
        <v>59.816254320978103</v>
      </c>
      <c r="N1253">
        <v>0.83988407413313604</v>
      </c>
      <c r="O1253">
        <v>12.944627796112901</v>
      </c>
      <c r="P1253">
        <v>42.031249999999901</v>
      </c>
      <c r="Q1253">
        <v>3.3673645347000002E-5</v>
      </c>
    </row>
    <row r="1254" spans="1:17" hidden="1" x14ac:dyDescent="0.3">
      <c r="A1254" t="s">
        <v>2668</v>
      </c>
      <c r="B1254" t="s">
        <v>2669</v>
      </c>
      <c r="C1254" t="s">
        <v>10625</v>
      </c>
      <c r="D1254" t="s">
        <v>378</v>
      </c>
      <c r="E1254">
        <v>1622.4724034999999</v>
      </c>
      <c r="F1254">
        <v>133.15</v>
      </c>
      <c r="G1254">
        <v>-1.57581718750973</v>
      </c>
      <c r="H1254">
        <v>7.2451018449433304</v>
      </c>
      <c r="I1254">
        <v>-9.3289838349578904</v>
      </c>
      <c r="J1254">
        <v>-0.22760127887054599</v>
      </c>
      <c r="K1254">
        <v>128.60869441375601</v>
      </c>
      <c r="L1254">
        <v>119.592529232294</v>
      </c>
      <c r="M1254">
        <v>60.431812949159898</v>
      </c>
      <c r="N1254">
        <v>0.58621460912590395</v>
      </c>
      <c r="O1254">
        <v>17.236199774690199</v>
      </c>
      <c r="P1254">
        <v>41.0487288135593</v>
      </c>
      <c r="Q1254">
        <v>5.5015068531999001E-2</v>
      </c>
    </row>
    <row r="1255" spans="1:17" hidden="1" x14ac:dyDescent="0.3">
      <c r="A1255" t="s">
        <v>2670</v>
      </c>
      <c r="B1255" t="s">
        <v>2671</v>
      </c>
      <c r="C1255" t="s">
        <v>10625</v>
      </c>
      <c r="D1255" t="s">
        <v>224</v>
      </c>
      <c r="E1255">
        <v>1621.8413811</v>
      </c>
      <c r="F1255">
        <v>964.4</v>
      </c>
      <c r="G1255">
        <v>141.532655448832</v>
      </c>
      <c r="H1255">
        <v>30.960207907416301</v>
      </c>
      <c r="I1255">
        <v>57.961973557847202</v>
      </c>
      <c r="J1255">
        <v>18.4754829735407</v>
      </c>
      <c r="K1255">
        <v>778.537750935953</v>
      </c>
      <c r="L1255">
        <v>645.42399597193696</v>
      </c>
      <c r="M1255">
        <v>75.881058056672799</v>
      </c>
      <c r="N1255">
        <v>1.1539303325689001</v>
      </c>
      <c r="O1255">
        <v>2.32268768145997</v>
      </c>
      <c r="P1255">
        <v>189.60960960960901</v>
      </c>
      <c r="Q1255">
        <v>0.13410292688087</v>
      </c>
    </row>
    <row r="1256" spans="1:17" hidden="1" x14ac:dyDescent="0.3">
      <c r="A1256" t="s">
        <v>2672</v>
      </c>
      <c r="B1256" t="s">
        <v>2673</v>
      </c>
      <c r="C1256" t="s">
        <v>10625</v>
      </c>
      <c r="D1256" t="s">
        <v>408</v>
      </c>
      <c r="E1256">
        <v>1618.6073090499999</v>
      </c>
      <c r="F1256">
        <v>526.29999999999995</v>
      </c>
      <c r="G1256">
        <v>-13.363605278540501</v>
      </c>
      <c r="H1256">
        <v>6.8858704330803402</v>
      </c>
      <c r="I1256">
        <v>-19.4753885392218</v>
      </c>
      <c r="J1256">
        <v>5.33001422556673</v>
      </c>
      <c r="K1256">
        <v>498.95516131321699</v>
      </c>
      <c r="L1256">
        <v>503.48636922007501</v>
      </c>
      <c r="M1256">
        <v>70.432883854655998</v>
      </c>
      <c r="N1256">
        <v>1.2276615854992301</v>
      </c>
      <c r="O1256">
        <v>44.109823294698799</v>
      </c>
      <c r="P1256">
        <v>30.2722772277227</v>
      </c>
      <c r="Q1256">
        <v>-1.045382294379E-3</v>
      </c>
    </row>
    <row r="1257" spans="1:17" hidden="1" x14ac:dyDescent="0.3">
      <c r="A1257" t="s">
        <v>2674</v>
      </c>
      <c r="B1257" t="s">
        <v>2675</v>
      </c>
      <c r="C1257" t="s">
        <v>10625</v>
      </c>
      <c r="D1257" t="s">
        <v>1561</v>
      </c>
      <c r="E1257">
        <v>1611.4644491399999</v>
      </c>
      <c r="F1257">
        <v>128.19999999999999</v>
      </c>
      <c r="G1257">
        <v>32.385105239002499</v>
      </c>
      <c r="H1257">
        <v>7.0460386130932102</v>
      </c>
      <c r="I1257">
        <v>-12.755921761895801</v>
      </c>
      <c r="J1257">
        <v>6.8305976614403496</v>
      </c>
      <c r="K1257">
        <v>114.672996153209</v>
      </c>
      <c r="L1257">
        <v>110.302953393857</v>
      </c>
      <c r="M1257">
        <v>59.375108170987197</v>
      </c>
      <c r="N1257">
        <v>1.2481150339617899</v>
      </c>
      <c r="O1257">
        <v>20.748829953198101</v>
      </c>
      <c r="P1257">
        <v>63.416188655194297</v>
      </c>
      <c r="Q1257">
        <v>4.7748129935913E-2</v>
      </c>
    </row>
    <row r="1258" spans="1:17" hidden="1" x14ac:dyDescent="0.3">
      <c r="A1258" t="s">
        <v>2676</v>
      </c>
      <c r="B1258" t="s">
        <v>2677</v>
      </c>
      <c r="C1258" t="s">
        <v>10625</v>
      </c>
      <c r="D1258" t="s">
        <v>127</v>
      </c>
      <c r="E1258">
        <v>1610.81674815</v>
      </c>
      <c r="F1258">
        <v>13.37</v>
      </c>
      <c r="G1258">
        <v>-8.2898323390248905</v>
      </c>
      <c r="H1258">
        <v>2.3751723916805298</v>
      </c>
      <c r="I1258">
        <v>-27.398748455195701</v>
      </c>
      <c r="J1258">
        <v>2.8725646604397301</v>
      </c>
      <c r="K1258">
        <v>13.5236774451371</v>
      </c>
      <c r="L1258">
        <v>13.375939149981599</v>
      </c>
      <c r="M1258">
        <v>57.8798329815776</v>
      </c>
      <c r="N1258">
        <v>0.39912645701611599</v>
      </c>
      <c r="O1258">
        <v>37.621540762902001</v>
      </c>
      <c r="P1258">
        <v>71.410256410256395</v>
      </c>
      <c r="Q1258">
        <v>5.0866315811764998E-2</v>
      </c>
    </row>
    <row r="1259" spans="1:17" hidden="1" x14ac:dyDescent="0.3">
      <c r="A1259" t="s">
        <v>2678</v>
      </c>
      <c r="B1259" t="s">
        <v>2679</v>
      </c>
      <c r="C1259" t="s">
        <v>10625</v>
      </c>
      <c r="D1259" t="s">
        <v>51</v>
      </c>
      <c r="E1259">
        <v>1602.5061599999999</v>
      </c>
      <c r="F1259">
        <v>2666.05</v>
      </c>
      <c r="G1259">
        <v>108.93357468957301</v>
      </c>
      <c r="H1259">
        <v>38.327309077220697</v>
      </c>
      <c r="I1259">
        <v>55.411510054724801</v>
      </c>
      <c r="J1259">
        <v>19.989340649371002</v>
      </c>
      <c r="K1259">
        <v>2124.3855242066602</v>
      </c>
      <c r="L1259">
        <v>1733.4293367268101</v>
      </c>
      <c r="M1259">
        <v>83.497988665233393</v>
      </c>
      <c r="N1259">
        <v>1.3596647213191799</v>
      </c>
      <c r="O1259">
        <v>3.6739746066277701</v>
      </c>
      <c r="P1259">
        <v>163.31358024691301</v>
      </c>
    </row>
    <row r="1260" spans="1:17" hidden="1" x14ac:dyDescent="0.3">
      <c r="A1260" t="s">
        <v>2680</v>
      </c>
      <c r="B1260" t="s">
        <v>2681</v>
      </c>
      <c r="C1260" t="s">
        <v>10625</v>
      </c>
      <c r="D1260" t="s">
        <v>21</v>
      </c>
      <c r="E1260">
        <v>1599.48210126</v>
      </c>
      <c r="F1260">
        <v>165.98</v>
      </c>
      <c r="G1260">
        <v>80.591127510410402</v>
      </c>
      <c r="H1260">
        <v>8.2803469383046604</v>
      </c>
      <c r="I1260">
        <v>54.560564492466099</v>
      </c>
      <c r="J1260">
        <v>9.4307466207634896</v>
      </c>
      <c r="K1260">
        <v>141.59786869297201</v>
      </c>
      <c r="L1260">
        <v>112.315793672531</v>
      </c>
      <c r="M1260">
        <v>66.548952417292796</v>
      </c>
      <c r="N1260">
        <v>0.72164770295497704</v>
      </c>
      <c r="O1260">
        <v>11.037474394505301</v>
      </c>
      <c r="P1260">
        <v>128.93793103448201</v>
      </c>
      <c r="Q1260">
        <v>0.119729016021848</v>
      </c>
    </row>
    <row r="1261" spans="1:17" hidden="1" x14ac:dyDescent="0.3">
      <c r="A1261" t="s">
        <v>2682</v>
      </c>
      <c r="B1261" t="s">
        <v>2683</v>
      </c>
      <c r="C1261" t="s">
        <v>10625</v>
      </c>
      <c r="D1261" t="s">
        <v>689</v>
      </c>
      <c r="E1261">
        <v>1592.1898530000001</v>
      </c>
      <c r="F1261">
        <v>228.4</v>
      </c>
      <c r="G1261">
        <v>-41.411055903979502</v>
      </c>
      <c r="H1261">
        <v>-13.867640055469799</v>
      </c>
      <c r="I1261">
        <v>-26.448606042815399</v>
      </c>
      <c r="J1261">
        <v>0.55294319328647701</v>
      </c>
      <c r="K1261">
        <v>252.41417365838899</v>
      </c>
      <c r="L1261">
        <v>261.954538359259</v>
      </c>
      <c r="M1261">
        <v>34.944949732766702</v>
      </c>
      <c r="N1261">
        <v>1.0041894757440399</v>
      </c>
      <c r="O1261">
        <v>44.921190893169801</v>
      </c>
      <c r="P1261">
        <v>3.3016734509271699</v>
      </c>
      <c r="Q1261">
        <v>4.5014410204233003E-2</v>
      </c>
    </row>
    <row r="1262" spans="1:17" hidden="1" x14ac:dyDescent="0.3">
      <c r="A1262" t="s">
        <v>2684</v>
      </c>
      <c r="B1262" t="s">
        <v>2685</v>
      </c>
      <c r="C1262" t="s">
        <v>10625</v>
      </c>
      <c r="D1262" t="s">
        <v>281</v>
      </c>
      <c r="E1262">
        <v>1587.8428798729999</v>
      </c>
      <c r="F1262">
        <v>188.71</v>
      </c>
      <c r="G1262">
        <v>-33.638923021635698</v>
      </c>
      <c r="H1262">
        <v>12.4639092298093</v>
      </c>
      <c r="I1262">
        <v>-17.726151440645602</v>
      </c>
      <c r="J1262">
        <v>8.9373813207223005</v>
      </c>
      <c r="K1262">
        <v>174.84378558082901</v>
      </c>
      <c r="M1262">
        <v>62.865027139716297</v>
      </c>
      <c r="N1262">
        <v>2.4176334967308701</v>
      </c>
      <c r="O1262">
        <v>16.5280059350325</v>
      </c>
      <c r="P1262">
        <v>46.6278166278166</v>
      </c>
    </row>
    <row r="1263" spans="1:17" hidden="1" x14ac:dyDescent="0.3">
      <c r="A1263" t="s">
        <v>2686</v>
      </c>
      <c r="B1263" t="s">
        <v>2687</v>
      </c>
      <c r="C1263" t="s">
        <v>10625</v>
      </c>
      <c r="D1263" t="s">
        <v>166</v>
      </c>
      <c r="E1263">
        <v>1586.2975625250001</v>
      </c>
      <c r="F1263">
        <v>1304.6500000000001</v>
      </c>
      <c r="G1263">
        <v>-19.851428488103402</v>
      </c>
      <c r="H1263">
        <v>-4.3467579423247704</v>
      </c>
      <c r="I1263">
        <v>9.8256114067215101</v>
      </c>
      <c r="J1263">
        <v>7.8357453150044298</v>
      </c>
      <c r="K1263">
        <v>1262.8466662657599</v>
      </c>
      <c r="L1263">
        <v>1169.7583287924199</v>
      </c>
      <c r="M1263">
        <v>63.895878782007003</v>
      </c>
      <c r="N1263">
        <v>0.60346553769650202</v>
      </c>
      <c r="O1263">
        <v>20.7220327290844</v>
      </c>
      <c r="P1263">
        <v>44.985275323665</v>
      </c>
      <c r="Q1263">
        <v>-4.5934747009411997E-2</v>
      </c>
    </row>
    <row r="1264" spans="1:17" hidden="1" x14ac:dyDescent="0.3">
      <c r="A1264" t="s">
        <v>2688</v>
      </c>
      <c r="B1264" t="s">
        <v>2689</v>
      </c>
      <c r="C1264" t="s">
        <v>10625</v>
      </c>
      <c r="D1264" t="s">
        <v>571</v>
      </c>
      <c r="E1264">
        <v>1584.8008960059999</v>
      </c>
      <c r="F1264">
        <v>91.61</v>
      </c>
      <c r="G1264">
        <v>18.210963839319</v>
      </c>
      <c r="H1264">
        <v>-7.4236436622354702</v>
      </c>
      <c r="I1264">
        <v>15.307578631701601</v>
      </c>
      <c r="J1264">
        <v>2.4954540266471401</v>
      </c>
      <c r="K1264">
        <v>91.697457838830303</v>
      </c>
      <c r="L1264">
        <v>81.574030656653605</v>
      </c>
      <c r="M1264">
        <v>48.292198008321499</v>
      </c>
      <c r="N1264">
        <v>0.30456961561711099</v>
      </c>
      <c r="O1264">
        <v>14.561729068878901</v>
      </c>
      <c r="P1264">
        <v>63.7354781054512</v>
      </c>
      <c r="Q1264">
        <v>-1.0030672247891E-2</v>
      </c>
    </row>
    <row r="1265" spans="1:17" hidden="1" x14ac:dyDescent="0.3">
      <c r="A1265" t="s">
        <v>2690</v>
      </c>
      <c r="B1265" t="s">
        <v>2691</v>
      </c>
      <c r="C1265" t="s">
        <v>10625</v>
      </c>
      <c r="D1265" t="s">
        <v>127</v>
      </c>
      <c r="E1265">
        <v>1580.9723300000001</v>
      </c>
      <c r="F1265">
        <v>43.02</v>
      </c>
      <c r="G1265">
        <v>213.76373908954599</v>
      </c>
      <c r="H1265">
        <v>51.425902829023002</v>
      </c>
      <c r="I1265">
        <v>27.022132790352199</v>
      </c>
      <c r="J1265">
        <v>20.0684036845356</v>
      </c>
      <c r="K1265">
        <v>31.477674158447499</v>
      </c>
      <c r="L1265">
        <v>26.228098294924401</v>
      </c>
      <c r="M1265">
        <v>84.804046579361199</v>
      </c>
      <c r="N1265">
        <v>1.5321568570552799</v>
      </c>
      <c r="O1265">
        <v>0.116225011622494</v>
      </c>
      <c r="P1265">
        <v>275.72052401746703</v>
      </c>
      <c r="Q1265">
        <v>0.11674794803465</v>
      </c>
    </row>
    <row r="1266" spans="1:17" hidden="1" x14ac:dyDescent="0.3">
      <c r="A1266" t="s">
        <v>2692</v>
      </c>
      <c r="B1266" t="s">
        <v>2693</v>
      </c>
      <c r="C1266" t="s">
        <v>10625</v>
      </c>
      <c r="D1266" t="s">
        <v>198</v>
      </c>
      <c r="E1266">
        <v>1578.2738469200001</v>
      </c>
      <c r="F1266">
        <v>1396.8</v>
      </c>
      <c r="G1266">
        <v>180.883875414454</v>
      </c>
      <c r="H1266">
        <v>30.8085049562916</v>
      </c>
      <c r="I1266">
        <v>45.271153226564103</v>
      </c>
      <c r="J1266">
        <v>17.341981023272499</v>
      </c>
      <c r="K1266">
        <v>1029.5898876649201</v>
      </c>
      <c r="L1266">
        <v>838.52845823228199</v>
      </c>
      <c r="M1266">
        <v>81.668440867169394</v>
      </c>
      <c r="N1266">
        <v>1.25514294767143</v>
      </c>
      <c r="O1266">
        <v>2.5164662084765199</v>
      </c>
      <c r="P1266">
        <v>210.4</v>
      </c>
      <c r="Q1266">
        <v>0.18300927462244301</v>
      </c>
    </row>
    <row r="1267" spans="1:17" hidden="1" x14ac:dyDescent="0.3">
      <c r="A1267" t="s">
        <v>2694</v>
      </c>
      <c r="B1267" t="s">
        <v>2695</v>
      </c>
      <c r="C1267" t="s">
        <v>10625</v>
      </c>
      <c r="D1267" t="s">
        <v>378</v>
      </c>
      <c r="E1267">
        <v>1577.222076</v>
      </c>
      <c r="F1267">
        <v>251.05</v>
      </c>
      <c r="G1267">
        <v>-12.358827057132499</v>
      </c>
      <c r="H1267">
        <v>-7.6189270999679604</v>
      </c>
      <c r="I1267">
        <v>-11.3922766285125</v>
      </c>
      <c r="J1267">
        <v>-4.4103721648741203</v>
      </c>
      <c r="K1267">
        <v>267.44817503051303</v>
      </c>
      <c r="L1267">
        <v>251.99205890674099</v>
      </c>
      <c r="M1267">
        <v>29.609348039783299</v>
      </c>
      <c r="N1267">
        <v>0.54170705300007505</v>
      </c>
      <c r="O1267">
        <v>24.258115913164598</v>
      </c>
      <c r="P1267">
        <v>24.420765704373601</v>
      </c>
      <c r="Q1267">
        <v>0.119990785212034</v>
      </c>
    </row>
    <row r="1268" spans="1:17" hidden="1" x14ac:dyDescent="0.3">
      <c r="A1268" t="s">
        <v>2696</v>
      </c>
      <c r="B1268" t="s">
        <v>2697</v>
      </c>
      <c r="C1268" t="s">
        <v>10625</v>
      </c>
      <c r="D1268" t="s">
        <v>955</v>
      </c>
      <c r="E1268">
        <v>1576.26</v>
      </c>
      <c r="F1268">
        <v>262.95</v>
      </c>
      <c r="G1268">
        <v>12.950140923007099</v>
      </c>
      <c r="H1268">
        <v>29.271066876251101</v>
      </c>
      <c r="I1268">
        <v>33.044194748573098</v>
      </c>
      <c r="J1268">
        <v>11.9772479244655</v>
      </c>
      <c r="K1268">
        <v>208.70323339468999</v>
      </c>
      <c r="L1268">
        <v>188.55341258809599</v>
      </c>
      <c r="M1268">
        <v>69.428764536193896</v>
      </c>
      <c r="N1268">
        <v>2.7690546754245902</v>
      </c>
      <c r="O1268">
        <v>8.7659250808138403</v>
      </c>
      <c r="P1268">
        <v>132.69911504424701</v>
      </c>
    </row>
    <row r="1269" spans="1:17" hidden="1" x14ac:dyDescent="0.3">
      <c r="A1269" t="s">
        <v>2698</v>
      </c>
      <c r="B1269" t="s">
        <v>2699</v>
      </c>
      <c r="C1269" t="s">
        <v>10625</v>
      </c>
      <c r="D1269" t="s">
        <v>2663</v>
      </c>
      <c r="E1269">
        <v>1573.89303</v>
      </c>
      <c r="F1269">
        <v>1991.6</v>
      </c>
      <c r="G1269">
        <v>552.41029144448203</v>
      </c>
      <c r="H1269">
        <v>-2.44435159966475</v>
      </c>
      <c r="I1269">
        <v>117.88013110175901</v>
      </c>
      <c r="J1269">
        <v>16.8502949665511</v>
      </c>
      <c r="K1269">
        <v>1676.51338747093</v>
      </c>
      <c r="L1269">
        <v>1098.18567519875</v>
      </c>
      <c r="M1269">
        <v>68.543624002697001</v>
      </c>
      <c r="N1269">
        <v>0.56349666204811599</v>
      </c>
      <c r="O1269">
        <v>6.0755171721229102</v>
      </c>
      <c r="P1269">
        <v>768.74591057797102</v>
      </c>
    </row>
    <row r="1270" spans="1:17" hidden="1" x14ac:dyDescent="0.3">
      <c r="A1270" t="s">
        <v>2700</v>
      </c>
      <c r="B1270" t="s">
        <v>2701</v>
      </c>
      <c r="C1270" t="s">
        <v>10625</v>
      </c>
      <c r="D1270" t="s">
        <v>263</v>
      </c>
      <c r="E1270">
        <v>1570.8995500000001</v>
      </c>
      <c r="F1270">
        <v>1778.4</v>
      </c>
      <c r="G1270">
        <v>125.885210432574</v>
      </c>
      <c r="H1270">
        <v>16.310381717810198</v>
      </c>
      <c r="I1270">
        <v>98.076267954135503</v>
      </c>
      <c r="J1270">
        <v>-1.0936887432489899</v>
      </c>
      <c r="K1270">
        <v>1564.8442926978901</v>
      </c>
      <c r="L1270">
        <v>1122.4028995133999</v>
      </c>
      <c r="M1270">
        <v>62.4228606440522</v>
      </c>
      <c r="N1270">
        <v>0.98801843317972304</v>
      </c>
      <c r="O1270">
        <v>7.9116059379217001</v>
      </c>
      <c r="P1270">
        <v>328.53012048192699</v>
      </c>
      <c r="Q1270">
        <v>0.26017333220505201</v>
      </c>
    </row>
    <row r="1271" spans="1:17" hidden="1" x14ac:dyDescent="0.3">
      <c r="A1271" t="s">
        <v>2702</v>
      </c>
      <c r="B1271" t="s">
        <v>2703</v>
      </c>
      <c r="C1271" t="s">
        <v>10625</v>
      </c>
      <c r="D1271" t="s">
        <v>335</v>
      </c>
      <c r="E1271">
        <v>1567.1426451499999</v>
      </c>
      <c r="F1271">
        <v>883.5</v>
      </c>
      <c r="G1271">
        <v>-57.218713453724099</v>
      </c>
      <c r="H1271">
        <v>0.86372071383932003</v>
      </c>
      <c r="I1271">
        <v>-15.342196070125601</v>
      </c>
      <c r="J1271">
        <v>1.07261348414075</v>
      </c>
      <c r="K1271">
        <v>848.26775105564298</v>
      </c>
      <c r="L1271">
        <v>912.40360166023197</v>
      </c>
      <c r="M1271">
        <v>60.762592193779398</v>
      </c>
      <c r="N1271">
        <v>0.518827313886144</v>
      </c>
      <c r="O1271">
        <v>48.092812676853399</v>
      </c>
      <c r="P1271">
        <v>30.9082827085494</v>
      </c>
      <c r="Q1271">
        <v>7.1754390815199996E-4</v>
      </c>
    </row>
    <row r="1272" spans="1:17" hidden="1" x14ac:dyDescent="0.3">
      <c r="A1272" t="s">
        <v>2704</v>
      </c>
      <c r="B1272" t="s">
        <v>2705</v>
      </c>
      <c r="C1272" t="s">
        <v>10625</v>
      </c>
      <c r="D1272" t="s">
        <v>962</v>
      </c>
      <c r="E1272">
        <v>1565.199216</v>
      </c>
      <c r="F1272">
        <v>1673.8</v>
      </c>
      <c r="G1272">
        <v>151.18564662807199</v>
      </c>
      <c r="H1272">
        <v>21.882186982028401</v>
      </c>
      <c r="I1272">
        <v>29.8493943411572</v>
      </c>
      <c r="J1272">
        <v>4.8221279316159</v>
      </c>
      <c r="K1272">
        <v>1331.1034334820199</v>
      </c>
      <c r="L1272">
        <v>1106.72781786267</v>
      </c>
      <c r="N1272">
        <v>1.47466517209741</v>
      </c>
      <c r="O1272">
        <v>3.3546421316764201</v>
      </c>
      <c r="P1272">
        <v>201.395516341046</v>
      </c>
    </row>
    <row r="1273" spans="1:17" hidden="1" x14ac:dyDescent="0.3">
      <c r="A1273" t="s">
        <v>2706</v>
      </c>
      <c r="B1273" t="s">
        <v>2707</v>
      </c>
      <c r="C1273" t="s">
        <v>10625</v>
      </c>
      <c r="D1273" t="s">
        <v>527</v>
      </c>
      <c r="E1273">
        <v>1543.6967999999999</v>
      </c>
      <c r="F1273">
        <v>149.83000000000001</v>
      </c>
      <c r="G1273">
        <v>61.0379384418315</v>
      </c>
      <c r="H1273">
        <v>-0.107168961466953</v>
      </c>
      <c r="I1273">
        <v>-6.9391891245965303</v>
      </c>
      <c r="J1273">
        <v>1.9125620482171399</v>
      </c>
      <c r="K1273">
        <v>152.06789496363601</v>
      </c>
      <c r="L1273">
        <v>135.29828042397901</v>
      </c>
      <c r="M1273">
        <v>49.395291085154398</v>
      </c>
      <c r="N1273">
        <v>0.65241292131428197</v>
      </c>
      <c r="O1273">
        <v>22.138423546686202</v>
      </c>
      <c r="P1273">
        <v>96.627296587926494</v>
      </c>
      <c r="Q1273">
        <v>6.4709524933512994E-2</v>
      </c>
    </row>
    <row r="1274" spans="1:17" hidden="1" x14ac:dyDescent="0.3">
      <c r="A1274" t="s">
        <v>2708</v>
      </c>
      <c r="B1274" t="s">
        <v>2709</v>
      </c>
      <c r="C1274" t="s">
        <v>10625</v>
      </c>
      <c r="D1274" t="s">
        <v>80</v>
      </c>
      <c r="E1274">
        <v>1535.4749999999999</v>
      </c>
      <c r="F1274">
        <v>52.54</v>
      </c>
      <c r="G1274">
        <v>-7.4154776613583602</v>
      </c>
      <c r="H1274">
        <v>9.1038623342770606</v>
      </c>
      <c r="I1274">
        <v>-4.3082979768487197</v>
      </c>
      <c r="J1274">
        <v>7.6056108065690804</v>
      </c>
      <c r="K1274">
        <v>49.864765660697998</v>
      </c>
      <c r="L1274">
        <v>48.211720438459999</v>
      </c>
      <c r="M1274">
        <v>53.562981202986897</v>
      </c>
      <c r="N1274">
        <v>1.8994494344361099</v>
      </c>
      <c r="O1274">
        <v>15.1207500066806</v>
      </c>
      <c r="P1274">
        <v>35.9379042690815</v>
      </c>
      <c r="Q1274">
        <v>3.7534923733605001E-2</v>
      </c>
    </row>
    <row r="1275" spans="1:17" hidden="1" x14ac:dyDescent="0.3">
      <c r="A1275" t="s">
        <v>2710</v>
      </c>
      <c r="B1275" t="s">
        <v>2711</v>
      </c>
      <c r="C1275" t="s">
        <v>10625</v>
      </c>
      <c r="D1275" t="s">
        <v>397</v>
      </c>
      <c r="E1275">
        <v>1535.165683794</v>
      </c>
      <c r="F1275">
        <v>105.87</v>
      </c>
      <c r="G1275">
        <v>-59.051740958597101</v>
      </c>
      <c r="H1275">
        <v>6.8576570795825402</v>
      </c>
      <c r="I1275">
        <v>-24.4725883755121</v>
      </c>
      <c r="J1275">
        <v>10.601765759084699</v>
      </c>
      <c r="K1275">
        <v>99.424256555232006</v>
      </c>
      <c r="L1275">
        <v>111.647230231872</v>
      </c>
      <c r="M1275">
        <v>77.5341305106503</v>
      </c>
      <c r="N1275">
        <v>1.4815279106077099</v>
      </c>
      <c r="O1275">
        <v>67.800132237649905</v>
      </c>
      <c r="P1275">
        <v>17.633333333333301</v>
      </c>
      <c r="Q1275">
        <v>-4.6855847695279999E-2</v>
      </c>
    </row>
    <row r="1276" spans="1:17" hidden="1" x14ac:dyDescent="0.3">
      <c r="A1276" t="s">
        <v>2712</v>
      </c>
      <c r="B1276" t="s">
        <v>2713</v>
      </c>
      <c r="C1276" t="s">
        <v>10625</v>
      </c>
      <c r="D1276" t="s">
        <v>303</v>
      </c>
      <c r="E1276">
        <v>1533.876</v>
      </c>
      <c r="F1276">
        <v>530.95000000000005</v>
      </c>
      <c r="G1276">
        <v>1.0815304155823</v>
      </c>
      <c r="H1276">
        <v>17.967106739769399</v>
      </c>
      <c r="I1276">
        <v>24.809153233734701</v>
      </c>
      <c r="J1276">
        <v>6.6600424833619796</v>
      </c>
      <c r="K1276">
        <v>477.23674837388302</v>
      </c>
      <c r="L1276">
        <v>423.80945075424398</v>
      </c>
      <c r="M1276">
        <v>67.514588455045995</v>
      </c>
      <c r="N1276">
        <v>0.50900892257507402</v>
      </c>
      <c r="O1276">
        <v>2.4578585554195098</v>
      </c>
      <c r="P1276">
        <v>61.776355880560601</v>
      </c>
      <c r="Q1276">
        <v>1.6282756849414999E-2</v>
      </c>
    </row>
    <row r="1277" spans="1:17" hidden="1" x14ac:dyDescent="0.3">
      <c r="A1277" t="s">
        <v>2714</v>
      </c>
      <c r="B1277" t="s">
        <v>2715</v>
      </c>
      <c r="C1277" t="s">
        <v>10625</v>
      </c>
      <c r="D1277" t="s">
        <v>303</v>
      </c>
      <c r="E1277">
        <v>1531.82097778</v>
      </c>
      <c r="F1277">
        <v>113.06</v>
      </c>
      <c r="G1277">
        <v>-21.30547203799</v>
      </c>
      <c r="H1277">
        <v>-3.4935372533076601</v>
      </c>
      <c r="I1277">
        <v>-11.6546725331565</v>
      </c>
      <c r="J1277">
        <v>2.31118055771835</v>
      </c>
      <c r="K1277">
        <v>113.19367729656101</v>
      </c>
      <c r="L1277">
        <v>111.61232311171599</v>
      </c>
      <c r="M1277">
        <v>55.5415455074371</v>
      </c>
      <c r="N1277">
        <v>0.37428291753437998</v>
      </c>
      <c r="O1277">
        <v>14.0898637891385</v>
      </c>
      <c r="P1277">
        <v>22.891304347826001</v>
      </c>
      <c r="Q1277">
        <v>-1.7975347748080999E-2</v>
      </c>
    </row>
    <row r="1278" spans="1:17" hidden="1" x14ac:dyDescent="0.3">
      <c r="A1278" t="s">
        <v>2716</v>
      </c>
      <c r="B1278" t="s">
        <v>2717</v>
      </c>
      <c r="C1278" t="s">
        <v>10625</v>
      </c>
      <c r="D1278" t="s">
        <v>290</v>
      </c>
      <c r="E1278">
        <v>1531.8111707999999</v>
      </c>
      <c r="F1278">
        <v>959.7</v>
      </c>
      <c r="G1278">
        <v>105.356898873795</v>
      </c>
      <c r="H1278">
        <v>64.776126375967806</v>
      </c>
      <c r="I1278">
        <v>35.215779977034003</v>
      </c>
      <c r="J1278">
        <v>8.6406993844909294</v>
      </c>
      <c r="K1278">
        <v>637.89402407658201</v>
      </c>
      <c r="L1278">
        <v>543.09193728209505</v>
      </c>
      <c r="M1278">
        <v>75.140918049588194</v>
      </c>
      <c r="N1278">
        <v>1.4389205010388499</v>
      </c>
      <c r="O1278">
        <v>5.2620610607481497</v>
      </c>
      <c r="P1278">
        <v>186.477611940298</v>
      </c>
      <c r="Q1278">
        <v>0.212702225623119</v>
      </c>
    </row>
    <row r="1279" spans="1:17" hidden="1" x14ac:dyDescent="0.3">
      <c r="A1279" t="s">
        <v>2718</v>
      </c>
      <c r="B1279" t="s">
        <v>2719</v>
      </c>
      <c r="C1279" t="s">
        <v>10625</v>
      </c>
      <c r="D1279" t="s">
        <v>303</v>
      </c>
      <c r="E1279">
        <v>1530.0198298350001</v>
      </c>
      <c r="F1279">
        <v>380.9</v>
      </c>
      <c r="G1279">
        <v>78.449886275693601</v>
      </c>
      <c r="H1279">
        <v>57.184884961005899</v>
      </c>
      <c r="I1279">
        <v>94.362657856683697</v>
      </c>
      <c r="J1279">
        <v>18.694371841478301</v>
      </c>
      <c r="K1279">
        <v>288.45215955055801</v>
      </c>
      <c r="M1279">
        <v>75.671741139528805</v>
      </c>
      <c r="N1279">
        <v>2.5336363819412302</v>
      </c>
      <c r="O1279">
        <v>12.6279863481228</v>
      </c>
      <c r="P1279">
        <v>122.293551210971</v>
      </c>
    </row>
    <row r="1280" spans="1:17" hidden="1" x14ac:dyDescent="0.3">
      <c r="A1280" t="s">
        <v>2720</v>
      </c>
      <c r="B1280" t="s">
        <v>2721</v>
      </c>
      <c r="C1280" t="s">
        <v>10625</v>
      </c>
      <c r="D1280" t="s">
        <v>263</v>
      </c>
      <c r="E1280">
        <v>1529.170021575</v>
      </c>
      <c r="F1280">
        <v>2783.45</v>
      </c>
      <c r="G1280">
        <v>251.03584793308301</v>
      </c>
      <c r="H1280">
        <v>-18.042484258680499</v>
      </c>
      <c r="I1280">
        <v>88.273091051098802</v>
      </c>
      <c r="J1280">
        <v>-8.1316690470294102</v>
      </c>
      <c r="K1280">
        <v>2715.9255988709701</v>
      </c>
      <c r="L1280">
        <v>2015.77255386447</v>
      </c>
      <c r="M1280">
        <v>30.7526211653304</v>
      </c>
      <c r="N1280">
        <v>0.64793559332570905</v>
      </c>
      <c r="O1280">
        <v>25.707305681797699</v>
      </c>
      <c r="P1280">
        <v>293.14265536723099</v>
      </c>
      <c r="Q1280">
        <v>0.15713024300551001</v>
      </c>
    </row>
    <row r="1281" spans="1:17" hidden="1" x14ac:dyDescent="0.3">
      <c r="A1281" t="s">
        <v>2722</v>
      </c>
      <c r="B1281" t="s">
        <v>2723</v>
      </c>
      <c r="C1281" t="s">
        <v>10625</v>
      </c>
      <c r="D1281" t="s">
        <v>736</v>
      </c>
      <c r="E1281">
        <v>1526.0025359879901</v>
      </c>
      <c r="F1281">
        <v>7.56</v>
      </c>
      <c r="G1281">
        <v>-94.937559611752107</v>
      </c>
      <c r="H1281">
        <v>3.1586235468467598</v>
      </c>
      <c r="I1281">
        <v>-70.213599219573197</v>
      </c>
      <c r="J1281">
        <v>-1.14909040529885</v>
      </c>
      <c r="K1281">
        <v>11.0286104088205</v>
      </c>
      <c r="L1281">
        <v>16.2474357334969</v>
      </c>
      <c r="M1281">
        <v>72.132610943789999</v>
      </c>
      <c r="N1281">
        <v>0.93368197874991798</v>
      </c>
      <c r="O1281">
        <v>205.555555555555</v>
      </c>
      <c r="P1281">
        <v>11.176470588235199</v>
      </c>
      <c r="Q1281">
        <v>-1.0349669087003001E-2</v>
      </c>
    </row>
    <row r="1282" spans="1:17" hidden="1" x14ac:dyDescent="0.3">
      <c r="A1282" t="s">
        <v>2724</v>
      </c>
      <c r="B1282" t="s">
        <v>2725</v>
      </c>
      <c r="C1282" t="s">
        <v>10625</v>
      </c>
      <c r="D1282" t="s">
        <v>51</v>
      </c>
      <c r="E1282">
        <v>1523.696171025</v>
      </c>
      <c r="F1282">
        <v>309.39999999999998</v>
      </c>
      <c r="G1282">
        <v>34.7072484796578</v>
      </c>
      <c r="H1282">
        <v>32.117755595924002</v>
      </c>
      <c r="I1282">
        <v>5.5337618348385504</v>
      </c>
      <c r="J1282">
        <v>14.620140363931901</v>
      </c>
      <c r="K1282">
        <v>265.27129205271802</v>
      </c>
      <c r="L1282">
        <v>247.77834141434201</v>
      </c>
      <c r="M1282">
        <v>82.425739406673301</v>
      </c>
      <c r="N1282">
        <v>3.1574991617329</v>
      </c>
      <c r="O1282">
        <v>5.59146735617324</v>
      </c>
      <c r="P1282">
        <v>73.284794175301002</v>
      </c>
      <c r="Q1282">
        <v>3.5909299593399002E-2</v>
      </c>
    </row>
    <row r="1283" spans="1:17" hidden="1" x14ac:dyDescent="0.3">
      <c r="A1283" t="s">
        <v>2726</v>
      </c>
      <c r="B1283" t="s">
        <v>2727</v>
      </c>
      <c r="C1283" t="s">
        <v>10625</v>
      </c>
      <c r="D1283" t="s">
        <v>224</v>
      </c>
      <c r="E1283">
        <v>1520.8783908</v>
      </c>
      <c r="F1283">
        <v>976.9</v>
      </c>
      <c r="G1283">
        <v>47.894517108364703</v>
      </c>
      <c r="H1283">
        <v>-17.027406620197901</v>
      </c>
      <c r="I1283">
        <v>-19.769574057785299</v>
      </c>
      <c r="J1283">
        <v>-2.2384579805933802</v>
      </c>
      <c r="K1283">
        <v>1147.67941152098</v>
      </c>
      <c r="L1283">
        <v>1004.81971768852</v>
      </c>
      <c r="M1283">
        <v>32.4885503698981</v>
      </c>
      <c r="N1283">
        <v>1.06464056868029</v>
      </c>
      <c r="O1283">
        <v>52.804790664346399</v>
      </c>
      <c r="P1283">
        <v>101.964027289642</v>
      </c>
      <c r="Q1283">
        <v>0.13176628215026101</v>
      </c>
    </row>
    <row r="1284" spans="1:17" hidden="1" x14ac:dyDescent="0.3">
      <c r="A1284" t="s">
        <v>2728</v>
      </c>
      <c r="B1284" t="s">
        <v>2729</v>
      </c>
      <c r="C1284" t="s">
        <v>10625</v>
      </c>
      <c r="D1284" t="s">
        <v>89</v>
      </c>
      <c r="E1284">
        <v>1514.25</v>
      </c>
      <c r="F1284">
        <v>151.94999999999999</v>
      </c>
      <c r="G1284">
        <v>-36.045899568449002</v>
      </c>
      <c r="H1284">
        <v>-7.6556918058503101</v>
      </c>
      <c r="I1284">
        <v>-5.3072271328159104</v>
      </c>
      <c r="J1284">
        <v>6.3392650228630796</v>
      </c>
      <c r="K1284">
        <v>150.72538530948401</v>
      </c>
      <c r="L1284">
        <v>149.66360411531599</v>
      </c>
      <c r="M1284">
        <v>50.289355981186901</v>
      </c>
      <c r="N1284">
        <v>0.68968170321016697</v>
      </c>
      <c r="O1284">
        <v>33.596577821651799</v>
      </c>
      <c r="P1284">
        <v>33.9356544733362</v>
      </c>
      <c r="Q1284">
        <v>0.11243248583884299</v>
      </c>
    </row>
    <row r="1285" spans="1:17" hidden="1" x14ac:dyDescent="0.3">
      <c r="A1285" t="s">
        <v>2730</v>
      </c>
      <c r="B1285" t="s">
        <v>2731</v>
      </c>
      <c r="C1285" t="s">
        <v>10625</v>
      </c>
      <c r="D1285" t="s">
        <v>408</v>
      </c>
      <c r="E1285">
        <v>1508.770813572</v>
      </c>
      <c r="F1285">
        <v>37.74</v>
      </c>
      <c r="G1285">
        <v>25.128689928181501</v>
      </c>
      <c r="H1285">
        <v>-1.1124366738855</v>
      </c>
      <c r="I1285">
        <v>-8.4962468045464306</v>
      </c>
      <c r="J1285">
        <v>2.8310090971887001</v>
      </c>
      <c r="K1285">
        <v>39.1303625199997</v>
      </c>
      <c r="L1285">
        <v>35.308144088857603</v>
      </c>
      <c r="M1285">
        <v>38.982647284051502</v>
      </c>
      <c r="N1285">
        <v>0.72432422887607695</v>
      </c>
      <c r="O1285">
        <v>23.211446740858499</v>
      </c>
      <c r="P1285">
        <v>85</v>
      </c>
      <c r="Q1285">
        <v>3.025960146864E-3</v>
      </c>
    </row>
    <row r="1286" spans="1:17" hidden="1" x14ac:dyDescent="0.3">
      <c r="A1286" t="s">
        <v>2732</v>
      </c>
      <c r="B1286" t="s">
        <v>2733</v>
      </c>
      <c r="C1286" t="s">
        <v>10625</v>
      </c>
      <c r="D1286" t="s">
        <v>57</v>
      </c>
      <c r="E1286">
        <v>1508.144</v>
      </c>
      <c r="F1286">
        <v>984.65</v>
      </c>
      <c r="G1286">
        <v>154.51026437970199</v>
      </c>
      <c r="H1286">
        <v>33.7806287881956</v>
      </c>
      <c r="I1286">
        <v>77.840699422960597</v>
      </c>
      <c r="J1286">
        <v>10.2902312097963</v>
      </c>
      <c r="K1286">
        <v>815.24723236691705</v>
      </c>
      <c r="L1286">
        <v>622.374513836088</v>
      </c>
      <c r="M1286">
        <v>67.304900750924602</v>
      </c>
      <c r="N1286">
        <v>0.907062223467198</v>
      </c>
      <c r="O1286">
        <v>9.5059158076473906</v>
      </c>
      <c r="P1286">
        <v>193.443600059603</v>
      </c>
      <c r="Q1286">
        <v>0.1757958728249</v>
      </c>
    </row>
    <row r="1287" spans="1:17" hidden="1" x14ac:dyDescent="0.3">
      <c r="A1287" t="s">
        <v>2734</v>
      </c>
      <c r="B1287" t="s">
        <v>2735</v>
      </c>
      <c r="C1287" t="s">
        <v>10625</v>
      </c>
      <c r="D1287" t="s">
        <v>80</v>
      </c>
      <c r="E1287">
        <v>1502.517288154</v>
      </c>
      <c r="F1287">
        <v>103.85</v>
      </c>
      <c r="G1287">
        <v>-21.532997898554701</v>
      </c>
      <c r="H1287">
        <v>-7.9776441431555298</v>
      </c>
      <c r="I1287">
        <v>-15.9052679569273</v>
      </c>
      <c r="J1287">
        <v>4.5326099575834702</v>
      </c>
      <c r="K1287">
        <v>104.610038213953</v>
      </c>
      <c r="L1287">
        <v>102.525824413203</v>
      </c>
      <c r="M1287">
        <v>60.849699062751903</v>
      </c>
      <c r="N1287">
        <v>0.43220834656851598</v>
      </c>
      <c r="O1287">
        <v>19.3066923447279</v>
      </c>
      <c r="P1287">
        <v>24.819711538461501</v>
      </c>
      <c r="Q1287">
        <v>-1.4198121138500001E-4</v>
      </c>
    </row>
    <row r="1288" spans="1:17" hidden="1" x14ac:dyDescent="0.3">
      <c r="A1288" t="s">
        <v>2736</v>
      </c>
      <c r="B1288" t="s">
        <v>2737</v>
      </c>
      <c r="C1288" t="s">
        <v>10625</v>
      </c>
      <c r="D1288" t="s">
        <v>733</v>
      </c>
      <c r="E1288">
        <v>1502.0466694199999</v>
      </c>
      <c r="F1288">
        <v>269.08</v>
      </c>
      <c r="G1288">
        <v>1.3037259431836901</v>
      </c>
      <c r="H1288">
        <v>-0.98604326150620403</v>
      </c>
      <c r="I1288">
        <v>0.81016471780704002</v>
      </c>
      <c r="J1288">
        <v>0.36215874249298202</v>
      </c>
      <c r="K1288">
        <v>262.29590974599398</v>
      </c>
      <c r="L1288">
        <v>243.26528506504201</v>
      </c>
      <c r="M1288">
        <v>57.335343564974302</v>
      </c>
      <c r="N1288">
        <v>0.60867099931893398</v>
      </c>
      <c r="O1288">
        <v>5.9164560725434896</v>
      </c>
      <c r="P1288">
        <v>32.623589136970701</v>
      </c>
      <c r="Q1288">
        <v>2.5420345253382999E-2</v>
      </c>
    </row>
    <row r="1289" spans="1:17" hidden="1" x14ac:dyDescent="0.3">
      <c r="A1289" t="s">
        <v>2738</v>
      </c>
      <c r="B1289" t="s">
        <v>2739</v>
      </c>
      <c r="C1289" t="s">
        <v>10625</v>
      </c>
      <c r="D1289" t="s">
        <v>755</v>
      </c>
      <c r="E1289">
        <v>1501.0625435959901</v>
      </c>
      <c r="F1289">
        <v>69.37</v>
      </c>
      <c r="G1289">
        <v>125.510350142726</v>
      </c>
      <c r="H1289">
        <v>3.55917223325753</v>
      </c>
      <c r="I1289">
        <v>-7.7490622572851899</v>
      </c>
      <c r="J1289">
        <v>2.5954362442557102</v>
      </c>
      <c r="K1289">
        <v>65.610751028021994</v>
      </c>
      <c r="L1289">
        <v>55.615180345194503</v>
      </c>
      <c r="M1289">
        <v>55.850912690296198</v>
      </c>
      <c r="N1289">
        <v>0.92129687071056798</v>
      </c>
      <c r="O1289">
        <v>11.2872999855845</v>
      </c>
      <c r="P1289">
        <v>153.17518248175099</v>
      </c>
      <c r="Q1289">
        <v>0.219371017597771</v>
      </c>
    </row>
    <row r="1290" spans="1:17" hidden="1" x14ac:dyDescent="0.3">
      <c r="A1290" t="s">
        <v>2740</v>
      </c>
      <c r="B1290" t="s">
        <v>2741</v>
      </c>
      <c r="C1290" t="s">
        <v>10625</v>
      </c>
      <c r="D1290" t="s">
        <v>622</v>
      </c>
      <c r="E1290">
        <v>1497.1395749599999</v>
      </c>
      <c r="F1290">
        <v>150.35</v>
      </c>
      <c r="G1290">
        <v>-30.570870440413302</v>
      </c>
      <c r="H1290">
        <v>10.8157104081718</v>
      </c>
      <c r="I1290">
        <v>-10.164222920196901</v>
      </c>
      <c r="J1290">
        <v>6.7407918140852798</v>
      </c>
      <c r="K1290">
        <v>141.50957835046</v>
      </c>
      <c r="L1290">
        <v>139.795197097525</v>
      </c>
      <c r="M1290">
        <v>62.634807848608098</v>
      </c>
      <c r="N1290">
        <v>1.1210005684222999</v>
      </c>
      <c r="O1290">
        <v>25.008313934153598</v>
      </c>
      <c r="P1290">
        <v>31.310043668122201</v>
      </c>
      <c r="Q1290">
        <v>-5.9661277522971998E-2</v>
      </c>
    </row>
    <row r="1291" spans="1:17" hidden="1" x14ac:dyDescent="0.3">
      <c r="A1291" t="s">
        <v>2742</v>
      </c>
      <c r="B1291" t="s">
        <v>2743</v>
      </c>
      <c r="C1291" t="s">
        <v>10625</v>
      </c>
      <c r="D1291" t="s">
        <v>130</v>
      </c>
      <c r="E1291">
        <v>1493.3587464059999</v>
      </c>
      <c r="F1291">
        <v>27.61</v>
      </c>
      <c r="G1291">
        <v>-13.100516986327801</v>
      </c>
      <c r="H1291">
        <v>-11.669718208490499</v>
      </c>
      <c r="I1291">
        <v>-36.417817920381303</v>
      </c>
      <c r="J1291">
        <v>6.0247369498450096</v>
      </c>
      <c r="K1291">
        <v>28.717164227679898</v>
      </c>
      <c r="L1291">
        <v>28.62222814738</v>
      </c>
      <c r="M1291">
        <v>52.181712721574399</v>
      </c>
      <c r="N1291">
        <v>0.79330465500846703</v>
      </c>
      <c r="O1291">
        <v>42.701919594349803</v>
      </c>
      <c r="P1291">
        <v>29.624413145539801</v>
      </c>
      <c r="Q1291">
        <v>0.20529929905666899</v>
      </c>
    </row>
    <row r="1292" spans="1:17" hidden="1" x14ac:dyDescent="0.3">
      <c r="A1292" t="s">
        <v>2744</v>
      </c>
      <c r="B1292" t="s">
        <v>2745</v>
      </c>
      <c r="C1292" t="s">
        <v>10625</v>
      </c>
      <c r="D1292" t="s">
        <v>21</v>
      </c>
      <c r="E1292">
        <v>1493.0139303000001</v>
      </c>
      <c r="F1292">
        <v>396.15</v>
      </c>
      <c r="G1292">
        <v>6.8284625175359404</v>
      </c>
      <c r="H1292">
        <v>7.8909608571121401</v>
      </c>
      <c r="I1292">
        <v>16.8471926099249</v>
      </c>
      <c r="J1292">
        <v>5.4743892351030503</v>
      </c>
      <c r="K1292">
        <v>368.635224015934</v>
      </c>
      <c r="L1292">
        <v>332.17200977374301</v>
      </c>
      <c r="M1292">
        <v>59.446343745618499</v>
      </c>
      <c r="N1292">
        <v>1.50540423129334</v>
      </c>
      <c r="O1292">
        <v>13.5428499305818</v>
      </c>
      <c r="P1292">
        <v>59.480676328502398</v>
      </c>
      <c r="Q1292">
        <v>-1.4206747949183999E-2</v>
      </c>
    </row>
    <row r="1293" spans="1:17" hidden="1" x14ac:dyDescent="0.3">
      <c r="A1293" t="s">
        <v>2746</v>
      </c>
      <c r="B1293" t="s">
        <v>2747</v>
      </c>
      <c r="C1293" t="s">
        <v>10625</v>
      </c>
      <c r="D1293" t="s">
        <v>57</v>
      </c>
      <c r="E1293">
        <v>1490.9373002699999</v>
      </c>
      <c r="F1293">
        <v>402.9</v>
      </c>
      <c r="G1293">
        <v>155.469391132514</v>
      </c>
      <c r="H1293">
        <v>11.180753560677999</v>
      </c>
      <c r="I1293">
        <v>25.897409689522298</v>
      </c>
      <c r="J1293">
        <v>8.8013823547191592</v>
      </c>
      <c r="K1293">
        <v>323.21822171930199</v>
      </c>
      <c r="L1293">
        <v>276.071250301813</v>
      </c>
      <c r="M1293">
        <v>66.963665583036502</v>
      </c>
      <c r="N1293">
        <v>2.4502449239062098</v>
      </c>
      <c r="O1293">
        <v>0</v>
      </c>
      <c r="P1293">
        <v>189.85611510791301</v>
      </c>
      <c r="Q1293">
        <v>9.4816871818803994E-2</v>
      </c>
    </row>
    <row r="1294" spans="1:17" hidden="1" x14ac:dyDescent="0.3">
      <c r="A1294" t="s">
        <v>2748</v>
      </c>
      <c r="B1294" t="s">
        <v>2749</v>
      </c>
      <c r="C1294" t="s">
        <v>10625</v>
      </c>
      <c r="D1294" t="s">
        <v>40</v>
      </c>
      <c r="E1294">
        <v>1490.73</v>
      </c>
      <c r="F1294">
        <v>46.59</v>
      </c>
      <c r="G1294">
        <v>-12.649665503837801</v>
      </c>
      <c r="H1294">
        <v>-5.6128115469506401</v>
      </c>
      <c r="I1294">
        <v>-1.8699852863366899</v>
      </c>
      <c r="J1294">
        <v>-2.9190019097236402</v>
      </c>
      <c r="K1294">
        <v>45.933312135082403</v>
      </c>
      <c r="L1294">
        <v>45.742524457293896</v>
      </c>
      <c r="M1294">
        <v>41.322774233818897</v>
      </c>
      <c r="N1294">
        <v>0.97870907390084105</v>
      </c>
      <c r="O1294">
        <v>70.401373685340104</v>
      </c>
      <c r="P1294">
        <v>37.029411764705799</v>
      </c>
      <c r="Q1294">
        <v>0.22496114859146599</v>
      </c>
    </row>
    <row r="1295" spans="1:17" hidden="1" x14ac:dyDescent="0.3">
      <c r="A1295" t="s">
        <v>2750</v>
      </c>
      <c r="B1295" t="s">
        <v>2751</v>
      </c>
      <c r="C1295" t="s">
        <v>10625</v>
      </c>
      <c r="D1295" t="s">
        <v>266</v>
      </c>
      <c r="E1295">
        <v>1482.04242</v>
      </c>
      <c r="F1295">
        <v>897.35</v>
      </c>
      <c r="G1295">
        <v>76.046858920906999</v>
      </c>
      <c r="H1295">
        <v>19.877042326417701</v>
      </c>
      <c r="I1295">
        <v>62.643041758727399</v>
      </c>
      <c r="J1295">
        <v>-0.41176321635876201</v>
      </c>
      <c r="K1295">
        <v>737.90066708301902</v>
      </c>
      <c r="L1295">
        <v>597.41948559918399</v>
      </c>
      <c r="M1295">
        <v>61.068879237410599</v>
      </c>
      <c r="N1295">
        <v>0.80755815665396702</v>
      </c>
      <c r="O1295">
        <v>1.18682788209727</v>
      </c>
      <c r="P1295">
        <v>125.464824120603</v>
      </c>
      <c r="Q1295">
        <v>5.8231807193237999E-2</v>
      </c>
    </row>
    <row r="1296" spans="1:17" hidden="1" x14ac:dyDescent="0.3">
      <c r="A1296" t="s">
        <v>2752</v>
      </c>
      <c r="B1296" t="s">
        <v>2753</v>
      </c>
      <c r="C1296" t="s">
        <v>10625</v>
      </c>
      <c r="D1296" t="s">
        <v>92</v>
      </c>
      <c r="E1296">
        <v>1480.0511094399999</v>
      </c>
      <c r="F1296">
        <v>580.65</v>
      </c>
      <c r="G1296">
        <v>69.667368170745604</v>
      </c>
      <c r="H1296">
        <v>-7.3376204930464297</v>
      </c>
      <c r="I1296">
        <v>7.18485034397255</v>
      </c>
      <c r="J1296">
        <v>-3.4107826901646598E-2</v>
      </c>
      <c r="K1296">
        <v>576.36270085220394</v>
      </c>
      <c r="L1296">
        <v>455.80659462686498</v>
      </c>
      <c r="M1296">
        <v>44.719665027860998</v>
      </c>
      <c r="N1296">
        <v>0.282420683399214</v>
      </c>
      <c r="O1296">
        <v>22.276758804787701</v>
      </c>
      <c r="P1296">
        <v>191.344706472654</v>
      </c>
      <c r="Q1296">
        <v>0.20291064139836901</v>
      </c>
    </row>
    <row r="1297" spans="1:17" hidden="1" x14ac:dyDescent="0.3">
      <c r="A1297" t="s">
        <v>2754</v>
      </c>
      <c r="B1297" t="s">
        <v>2755</v>
      </c>
      <c r="C1297" t="s">
        <v>10625</v>
      </c>
      <c r="D1297" t="s">
        <v>2756</v>
      </c>
      <c r="E1297">
        <v>1476.3045320000001</v>
      </c>
      <c r="F1297">
        <v>676.15</v>
      </c>
      <c r="G1297">
        <v>1400.3577665310299</v>
      </c>
      <c r="H1297">
        <v>2.1571801317028001</v>
      </c>
      <c r="I1297">
        <v>34.981880214187299</v>
      </c>
      <c r="J1297">
        <v>-1.86776863008955</v>
      </c>
      <c r="K1297">
        <v>653.41310555532903</v>
      </c>
      <c r="L1297">
        <v>441.54076365902898</v>
      </c>
      <c r="M1297">
        <v>44.067945791023199</v>
      </c>
      <c r="N1297">
        <v>0.87681447790562195</v>
      </c>
      <c r="O1297">
        <v>18.021149153294399</v>
      </c>
      <c r="P1297">
        <v>1428.0225988700499</v>
      </c>
    </row>
    <row r="1298" spans="1:17" hidden="1" x14ac:dyDescent="0.3">
      <c r="A1298" t="s">
        <v>2757</v>
      </c>
      <c r="B1298" t="s">
        <v>2758</v>
      </c>
      <c r="C1298" t="s">
        <v>10625</v>
      </c>
      <c r="D1298" t="s">
        <v>471</v>
      </c>
      <c r="E1298">
        <v>1475.29367424</v>
      </c>
      <c r="F1298">
        <v>726.6</v>
      </c>
      <c r="G1298">
        <v>-33.964400331803198</v>
      </c>
      <c r="H1298">
        <v>5.6018269911421603</v>
      </c>
      <c r="I1298">
        <v>-1.7028369791631699</v>
      </c>
      <c r="J1298">
        <v>5.9067242479281603</v>
      </c>
      <c r="K1298">
        <v>666.15681447878103</v>
      </c>
      <c r="L1298">
        <v>672.86594297104602</v>
      </c>
      <c r="M1298">
        <v>69.728265106409907</v>
      </c>
      <c r="N1298">
        <v>1.1801586005839799</v>
      </c>
      <c r="O1298">
        <v>13.4599504541701</v>
      </c>
      <c r="P1298">
        <v>28.601769911504402</v>
      </c>
      <c r="Q1298">
        <v>6.8072929952181005E-2</v>
      </c>
    </row>
    <row r="1299" spans="1:17" hidden="1" x14ac:dyDescent="0.3">
      <c r="A1299" t="s">
        <v>2759</v>
      </c>
      <c r="B1299" t="s">
        <v>2760</v>
      </c>
      <c r="C1299" t="s">
        <v>10625</v>
      </c>
      <c r="E1299">
        <v>1470.6568781999999</v>
      </c>
      <c r="F1299">
        <v>802.8</v>
      </c>
      <c r="G1299">
        <v>5968.4312637570702</v>
      </c>
      <c r="H1299">
        <v>-0.78305029641634905</v>
      </c>
      <c r="I1299">
        <v>215.32066281092</v>
      </c>
      <c r="J1299">
        <v>-3.5763636869967201</v>
      </c>
      <c r="K1299">
        <v>770.58213914795999</v>
      </c>
      <c r="L1299">
        <v>506.16422517931602</v>
      </c>
      <c r="M1299">
        <v>53.714626522588503</v>
      </c>
      <c r="N1299">
        <v>2.67449501513947</v>
      </c>
      <c r="O1299">
        <v>4.6960637767812603</v>
      </c>
      <c r="P1299">
        <v>5927.0270270270203</v>
      </c>
    </row>
    <row r="1300" spans="1:17" hidden="1" x14ac:dyDescent="0.3">
      <c r="A1300" t="s">
        <v>2761</v>
      </c>
      <c r="B1300" t="s">
        <v>2762</v>
      </c>
      <c r="C1300" t="s">
        <v>10625</v>
      </c>
      <c r="D1300" t="s">
        <v>444</v>
      </c>
      <c r="E1300">
        <v>1467.32671626</v>
      </c>
      <c r="F1300">
        <v>600.79999999999995</v>
      </c>
      <c r="G1300">
        <v>-59.403740479682703</v>
      </c>
      <c r="H1300">
        <v>-12.420397688203201</v>
      </c>
      <c r="I1300">
        <v>-35.124294671688197</v>
      </c>
      <c r="J1300">
        <v>1.2193751673622799</v>
      </c>
      <c r="K1300">
        <v>653.32505738693101</v>
      </c>
      <c r="L1300">
        <v>690.644971934566</v>
      </c>
      <c r="M1300">
        <v>43.697698825582499</v>
      </c>
      <c r="N1300">
        <v>1.33113693500465</v>
      </c>
      <c r="O1300">
        <v>53.129161118508598</v>
      </c>
      <c r="P1300">
        <v>4.62342185459294</v>
      </c>
      <c r="Q1300">
        <v>-8.1177280256249998E-3</v>
      </c>
    </row>
    <row r="1301" spans="1:17" hidden="1" x14ac:dyDescent="0.3">
      <c r="A1301" t="s">
        <v>2763</v>
      </c>
      <c r="B1301" t="s">
        <v>2764</v>
      </c>
      <c r="C1301" t="s">
        <v>10625</v>
      </c>
      <c r="D1301" t="s">
        <v>21</v>
      </c>
      <c r="E1301">
        <v>1463.2403912100001</v>
      </c>
      <c r="F1301">
        <v>218.23</v>
      </c>
      <c r="G1301">
        <v>30.415573311101799</v>
      </c>
      <c r="H1301">
        <v>45.368607167938798</v>
      </c>
      <c r="I1301">
        <v>30.975211969237801</v>
      </c>
      <c r="J1301">
        <v>3.25392242713558</v>
      </c>
      <c r="K1301">
        <v>181.34218294124301</v>
      </c>
      <c r="L1301">
        <v>154.194947332732</v>
      </c>
      <c r="M1301">
        <v>61.8509285143301</v>
      </c>
      <c r="N1301">
        <v>1.9583148501768499</v>
      </c>
      <c r="O1301">
        <v>14.512211886541699</v>
      </c>
      <c r="P1301">
        <v>85.490862728431694</v>
      </c>
      <c r="Q1301">
        <v>0.112414258639376</v>
      </c>
    </row>
    <row r="1302" spans="1:17" hidden="1" x14ac:dyDescent="0.3">
      <c r="A1302" t="s">
        <v>2765</v>
      </c>
      <c r="B1302" t="s">
        <v>2766</v>
      </c>
      <c r="C1302" t="s">
        <v>10625</v>
      </c>
      <c r="D1302" t="s">
        <v>2767</v>
      </c>
      <c r="E1302">
        <v>1460.5112200000001</v>
      </c>
      <c r="F1302">
        <v>1358.3</v>
      </c>
      <c r="G1302">
        <v>-46.712451386643899</v>
      </c>
      <c r="H1302">
        <v>5.1506517717698497</v>
      </c>
      <c r="I1302">
        <v>-20.822886839170099</v>
      </c>
      <c r="J1302">
        <v>21.778182321973802</v>
      </c>
      <c r="K1302">
        <v>1264.64059337453</v>
      </c>
      <c r="L1302">
        <v>1330.26948638317</v>
      </c>
      <c r="M1302">
        <v>72.045810562533504</v>
      </c>
      <c r="N1302">
        <v>0.63305129165106699</v>
      </c>
      <c r="O1302">
        <v>33.622910991680698</v>
      </c>
      <c r="P1302">
        <v>35.1542288557213</v>
      </c>
      <c r="Q1302">
        <v>0.23204304733578701</v>
      </c>
    </row>
    <row r="1303" spans="1:17" hidden="1" x14ac:dyDescent="0.3">
      <c r="A1303" t="s">
        <v>2768</v>
      </c>
      <c r="B1303" t="s">
        <v>2769</v>
      </c>
      <c r="C1303" t="s">
        <v>10625</v>
      </c>
      <c r="D1303" t="s">
        <v>308</v>
      </c>
      <c r="E1303">
        <v>1455.6458569920001</v>
      </c>
      <c r="F1303">
        <v>22.24</v>
      </c>
      <c r="G1303">
        <v>32.335167660975003</v>
      </c>
      <c r="H1303">
        <v>-2.8342632344217402</v>
      </c>
      <c r="I1303">
        <v>-52.445394091368101</v>
      </c>
      <c r="J1303">
        <v>11.561476210321301</v>
      </c>
      <c r="K1303">
        <v>22.749261946462699</v>
      </c>
      <c r="L1303">
        <v>24.305711276796401</v>
      </c>
      <c r="M1303">
        <v>64.984016278143898</v>
      </c>
      <c r="N1303">
        <v>1.5345842817417501</v>
      </c>
      <c r="O1303">
        <v>88.848920863309303</v>
      </c>
      <c r="P1303">
        <v>67.218045112781894</v>
      </c>
      <c r="Q1303">
        <v>9.2265556998227999E-2</v>
      </c>
    </row>
    <row r="1304" spans="1:17" hidden="1" x14ac:dyDescent="0.3">
      <c r="A1304" t="s">
        <v>2770</v>
      </c>
      <c r="B1304" t="s">
        <v>2771</v>
      </c>
      <c r="C1304" t="s">
        <v>10625</v>
      </c>
      <c r="D1304" t="s">
        <v>359</v>
      </c>
      <c r="E1304">
        <v>1455.3</v>
      </c>
      <c r="F1304">
        <v>49.14</v>
      </c>
      <c r="G1304">
        <v>-11.3571400313325</v>
      </c>
      <c r="H1304">
        <v>-7.4122796764180396</v>
      </c>
      <c r="I1304">
        <v>4.5556315496574804</v>
      </c>
      <c r="J1304">
        <v>5.63057061165029</v>
      </c>
      <c r="K1304">
        <v>44.7262656254468</v>
      </c>
      <c r="M1304">
        <v>50.868868650191502</v>
      </c>
      <c r="N1304">
        <v>0.47419775171699102</v>
      </c>
      <c r="O1304">
        <v>15.0997150997151</v>
      </c>
      <c r="P1304">
        <v>63.8</v>
      </c>
    </row>
    <row r="1305" spans="1:17" hidden="1" x14ac:dyDescent="0.3">
      <c r="A1305" t="s">
        <v>2772</v>
      </c>
      <c r="B1305" t="s">
        <v>2773</v>
      </c>
      <c r="C1305" t="s">
        <v>10625</v>
      </c>
      <c r="D1305" t="s">
        <v>46</v>
      </c>
      <c r="E1305">
        <v>1448.188105014</v>
      </c>
      <c r="F1305">
        <v>245.43</v>
      </c>
      <c r="G1305">
        <v>560.778365416935</v>
      </c>
      <c r="H1305">
        <v>35.684195834599102</v>
      </c>
      <c r="I1305">
        <v>107.381867813393</v>
      </c>
      <c r="J1305">
        <v>17.307220274312701</v>
      </c>
      <c r="K1305">
        <v>188.46503652191501</v>
      </c>
      <c r="L1305">
        <v>135.028102732381</v>
      </c>
      <c r="M1305">
        <v>80.972101126886898</v>
      </c>
      <c r="N1305">
        <v>1.23009451287417</v>
      </c>
      <c r="O1305">
        <v>4.2863545613820602</v>
      </c>
      <c r="P1305">
        <v>630.44642857142799</v>
      </c>
      <c r="Q1305">
        <v>0.214276207460598</v>
      </c>
    </row>
    <row r="1306" spans="1:17" hidden="1" x14ac:dyDescent="0.3">
      <c r="A1306" t="s">
        <v>2774</v>
      </c>
      <c r="B1306" t="s">
        <v>2775</v>
      </c>
      <c r="C1306" t="s">
        <v>10625</v>
      </c>
      <c r="D1306" t="s">
        <v>1002</v>
      </c>
      <c r="E1306">
        <v>1444.2289109000001</v>
      </c>
      <c r="F1306">
        <v>700.8</v>
      </c>
      <c r="G1306">
        <v>6.0628653997404802</v>
      </c>
      <c r="H1306">
        <v>13.4840287132992</v>
      </c>
      <c r="I1306">
        <v>0.411831687547765</v>
      </c>
      <c r="J1306">
        <v>11.366505352654899</v>
      </c>
      <c r="K1306">
        <v>636.69796985039</v>
      </c>
      <c r="L1306">
        <v>615.92771682762896</v>
      </c>
      <c r="M1306">
        <v>76.409641190932206</v>
      </c>
      <c r="N1306">
        <v>1.6324669879867399</v>
      </c>
      <c r="O1306">
        <v>22.0034246575342</v>
      </c>
      <c r="P1306">
        <v>46.1370034407256</v>
      </c>
      <c r="Q1306">
        <v>4.6692608027315001E-2</v>
      </c>
    </row>
    <row r="1307" spans="1:17" hidden="1" x14ac:dyDescent="0.3">
      <c r="A1307" t="s">
        <v>2776</v>
      </c>
      <c r="B1307" t="s">
        <v>2777</v>
      </c>
      <c r="C1307" t="s">
        <v>10625</v>
      </c>
      <c r="D1307" t="s">
        <v>51</v>
      </c>
      <c r="E1307">
        <v>1441.9401187200001</v>
      </c>
      <c r="F1307">
        <v>705.75</v>
      </c>
      <c r="G1307">
        <v>24.764973276525801</v>
      </c>
      <c r="H1307">
        <v>14.8947928468152</v>
      </c>
      <c r="I1307">
        <v>-16.0506572730527</v>
      </c>
      <c r="J1307">
        <v>6.4995077255422604</v>
      </c>
      <c r="K1307">
        <v>650.00670426629199</v>
      </c>
      <c r="L1307">
        <v>602.74328459867297</v>
      </c>
      <c r="M1307">
        <v>77.181744007249904</v>
      </c>
      <c r="N1307">
        <v>1.64826086938731</v>
      </c>
      <c r="O1307">
        <v>6.9996457669146297</v>
      </c>
      <c r="P1307">
        <v>53.473958899641097</v>
      </c>
      <c r="Q1307">
        <v>7.9141220655954997E-2</v>
      </c>
    </row>
    <row r="1308" spans="1:17" hidden="1" x14ac:dyDescent="0.3">
      <c r="A1308" t="s">
        <v>2778</v>
      </c>
      <c r="B1308" t="s">
        <v>2779</v>
      </c>
      <c r="C1308" t="s">
        <v>10625</v>
      </c>
      <c r="D1308" t="s">
        <v>1175</v>
      </c>
      <c r="E1308">
        <v>1440.8887500000001</v>
      </c>
      <c r="F1308">
        <v>211.9</v>
      </c>
      <c r="G1308">
        <v>356.12512199887402</v>
      </c>
      <c r="H1308">
        <v>0.74432278700888899</v>
      </c>
      <c r="I1308">
        <v>18.680045606608701</v>
      </c>
      <c r="J1308">
        <v>13.012366512341799</v>
      </c>
      <c r="K1308">
        <v>199.729617337202</v>
      </c>
      <c r="L1308">
        <v>156.72899544988701</v>
      </c>
      <c r="M1308">
        <v>56.217115258916103</v>
      </c>
      <c r="N1308">
        <v>0.65555376621613004</v>
      </c>
      <c r="O1308">
        <v>16.989145823501602</v>
      </c>
      <c r="P1308">
        <v>411.83574879227001</v>
      </c>
      <c r="Q1308">
        <v>0.174750524744375</v>
      </c>
    </row>
    <row r="1309" spans="1:17" hidden="1" x14ac:dyDescent="0.3">
      <c r="A1309" t="s">
        <v>2780</v>
      </c>
      <c r="B1309" t="s">
        <v>2781</v>
      </c>
      <c r="C1309" t="s">
        <v>10625</v>
      </c>
      <c r="D1309" t="s">
        <v>303</v>
      </c>
      <c r="E1309">
        <v>1437.4023836910001</v>
      </c>
      <c r="F1309">
        <v>155.63</v>
      </c>
      <c r="G1309">
        <v>36.415294176525897</v>
      </c>
      <c r="H1309">
        <v>35.4368842227722</v>
      </c>
      <c r="I1309">
        <v>46.247939241965099</v>
      </c>
      <c r="J1309">
        <v>11.500935365999201</v>
      </c>
      <c r="K1309">
        <v>130.24275184357001</v>
      </c>
      <c r="L1309">
        <v>113.46057154096501</v>
      </c>
      <c r="M1309">
        <v>64.463967025418697</v>
      </c>
      <c r="N1309">
        <v>1.6597285897942899</v>
      </c>
      <c r="O1309">
        <v>5.9564351346141402</v>
      </c>
      <c r="P1309">
        <v>90.024420024419996</v>
      </c>
      <c r="Q1309">
        <v>7.56714533681E-3</v>
      </c>
    </row>
    <row r="1310" spans="1:17" hidden="1" x14ac:dyDescent="0.3">
      <c r="A1310" t="s">
        <v>2782</v>
      </c>
      <c r="B1310" t="s">
        <v>2783</v>
      </c>
      <c r="C1310" t="s">
        <v>10625</v>
      </c>
      <c r="D1310" t="s">
        <v>166</v>
      </c>
      <c r="E1310">
        <v>1437.3637446</v>
      </c>
      <c r="F1310">
        <v>631.15</v>
      </c>
      <c r="G1310">
        <v>-75.888786399730293</v>
      </c>
      <c r="H1310">
        <v>-3.5388319491329301</v>
      </c>
      <c r="I1310">
        <v>-7.8419520981731097</v>
      </c>
      <c r="J1310">
        <v>9.2878248458592694</v>
      </c>
      <c r="K1310">
        <v>603.81314938505898</v>
      </c>
      <c r="L1310">
        <v>702.07103248880503</v>
      </c>
      <c r="M1310">
        <v>59.263172167730502</v>
      </c>
      <c r="N1310">
        <v>1.1737821558750801</v>
      </c>
      <c r="O1310">
        <v>103.596609363859</v>
      </c>
      <c r="P1310">
        <v>39.096418732782297</v>
      </c>
      <c r="Q1310">
        <v>5.8636732673850001E-2</v>
      </c>
    </row>
    <row r="1311" spans="1:17" hidden="1" x14ac:dyDescent="0.3">
      <c r="A1311" t="s">
        <v>2784</v>
      </c>
      <c r="B1311" t="s">
        <v>2785</v>
      </c>
      <c r="C1311" t="s">
        <v>10625</v>
      </c>
      <c r="D1311" t="s">
        <v>104</v>
      </c>
      <c r="E1311">
        <v>1432.7736743999999</v>
      </c>
      <c r="F1311">
        <v>55.52</v>
      </c>
      <c r="G1311">
        <v>-1.56898859612232</v>
      </c>
      <c r="H1311">
        <v>-4.14856917268804</v>
      </c>
      <c r="I1311">
        <v>-36.348013494691003</v>
      </c>
      <c r="J1311">
        <v>0.81751441844882999</v>
      </c>
      <c r="K1311">
        <v>56.911797813558202</v>
      </c>
      <c r="L1311">
        <v>58.041604060648702</v>
      </c>
      <c r="M1311">
        <v>47.860612128487602</v>
      </c>
      <c r="N1311">
        <v>0.26859597872367202</v>
      </c>
      <c r="O1311">
        <v>55.799711815561899</v>
      </c>
      <c r="P1311">
        <v>55.518207282913103</v>
      </c>
      <c r="Q1311">
        <v>-1.2504574575779999E-2</v>
      </c>
    </row>
    <row r="1312" spans="1:17" hidden="1" x14ac:dyDescent="0.3">
      <c r="A1312" t="s">
        <v>2786</v>
      </c>
      <c r="B1312" t="s">
        <v>2787</v>
      </c>
      <c r="C1312" t="s">
        <v>10625</v>
      </c>
      <c r="D1312" t="s">
        <v>51</v>
      </c>
      <c r="E1312">
        <v>1422.52091612</v>
      </c>
      <c r="F1312">
        <v>2255.4499999999998</v>
      </c>
      <c r="G1312">
        <v>-33.253061477349199</v>
      </c>
      <c r="H1312">
        <v>-11.4342163447687</v>
      </c>
      <c r="I1312">
        <v>-6.7741692057890699</v>
      </c>
      <c r="J1312">
        <v>-1.14909040529885</v>
      </c>
      <c r="K1312">
        <v>2446.5970069342802</v>
      </c>
      <c r="L1312">
        <v>2241.74619851227</v>
      </c>
      <c r="M1312">
        <v>35.400124076462703</v>
      </c>
      <c r="N1312">
        <v>1.46825940350785</v>
      </c>
      <c r="O1312">
        <v>25.203396218049601</v>
      </c>
      <c r="P1312">
        <v>30.5161738325328</v>
      </c>
      <c r="Q1312">
        <v>-4.3597382110810001E-3</v>
      </c>
    </row>
    <row r="1313" spans="1:17" hidden="1" x14ac:dyDescent="0.3">
      <c r="A1313" t="s">
        <v>2788</v>
      </c>
      <c r="B1313" t="s">
        <v>2789</v>
      </c>
      <c r="C1313" t="s">
        <v>10625</v>
      </c>
      <c r="D1313" t="s">
        <v>21</v>
      </c>
      <c r="E1313">
        <v>1416.4982489399999</v>
      </c>
      <c r="F1313">
        <v>126.82</v>
      </c>
      <c r="G1313">
        <v>13.403020831164101</v>
      </c>
      <c r="H1313">
        <v>-2.9999956523018301</v>
      </c>
      <c r="I1313">
        <v>-26.6950520390542</v>
      </c>
      <c r="J1313">
        <v>3.93355422280032</v>
      </c>
      <c r="K1313">
        <v>124.922017297119</v>
      </c>
      <c r="L1313">
        <v>116.937121745345</v>
      </c>
      <c r="M1313">
        <v>61.673567887010897</v>
      </c>
      <c r="N1313">
        <v>0.55413940376167903</v>
      </c>
      <c r="O1313">
        <v>39.173631919255598</v>
      </c>
      <c r="P1313">
        <v>56.567901234567898</v>
      </c>
      <c r="Q1313">
        <v>5.3173185611600001E-3</v>
      </c>
    </row>
    <row r="1314" spans="1:17" hidden="1" x14ac:dyDescent="0.3">
      <c r="A1314" t="s">
        <v>2790</v>
      </c>
      <c r="B1314" t="s">
        <v>2791</v>
      </c>
      <c r="C1314" t="s">
        <v>10625</v>
      </c>
      <c r="D1314" t="s">
        <v>408</v>
      </c>
      <c r="E1314">
        <v>1416.4757</v>
      </c>
      <c r="F1314">
        <v>1351.65</v>
      </c>
      <c r="G1314">
        <v>306.46074980325801</v>
      </c>
      <c r="H1314">
        <v>46.873824116295701</v>
      </c>
      <c r="I1314">
        <v>174.948543759941</v>
      </c>
      <c r="J1314">
        <v>0.720641395467435</v>
      </c>
      <c r="K1314">
        <v>1060.1227063071501</v>
      </c>
      <c r="L1314">
        <v>738.78329647660803</v>
      </c>
      <c r="M1314">
        <v>61.763050228888602</v>
      </c>
      <c r="N1314">
        <v>0.45839671926061898</v>
      </c>
      <c r="O1314">
        <v>16.7609958199237</v>
      </c>
      <c r="P1314">
        <v>352.73823480153999</v>
      </c>
      <c r="Q1314">
        <v>0.15544121117446</v>
      </c>
    </row>
    <row r="1315" spans="1:17" hidden="1" x14ac:dyDescent="0.3">
      <c r="A1315" t="s">
        <v>2792</v>
      </c>
      <c r="B1315" t="s">
        <v>2793</v>
      </c>
      <c r="C1315" t="s">
        <v>10625</v>
      </c>
      <c r="D1315" t="s">
        <v>224</v>
      </c>
      <c r="E1315">
        <v>1415.0556611</v>
      </c>
      <c r="F1315">
        <v>377.8</v>
      </c>
      <c r="G1315">
        <v>-42.411532102084799</v>
      </c>
      <c r="H1315">
        <v>-15.110388228178699</v>
      </c>
      <c r="I1315">
        <v>-38.951212892151702</v>
      </c>
      <c r="J1315">
        <v>-3.99611218435947</v>
      </c>
      <c r="K1315">
        <v>416.60626337195299</v>
      </c>
      <c r="L1315">
        <v>470.77678932432701</v>
      </c>
      <c r="M1315">
        <v>27.362358281476101</v>
      </c>
      <c r="N1315">
        <v>1.3039421474155299</v>
      </c>
      <c r="O1315">
        <v>68.184224457384801</v>
      </c>
      <c r="P1315">
        <v>2.73283480625425</v>
      </c>
    </row>
    <row r="1316" spans="1:17" hidden="1" x14ac:dyDescent="0.3">
      <c r="A1316" t="s">
        <v>2794</v>
      </c>
      <c r="B1316" t="s">
        <v>2795</v>
      </c>
      <c r="C1316" t="s">
        <v>10625</v>
      </c>
      <c r="D1316" t="s">
        <v>163</v>
      </c>
      <c r="E1316">
        <v>1411.29900875</v>
      </c>
      <c r="F1316">
        <v>211.38</v>
      </c>
      <c r="G1316">
        <v>52.080065620158699</v>
      </c>
      <c r="H1316">
        <v>-11.5916596841258</v>
      </c>
      <c r="I1316">
        <v>62.7978979537736</v>
      </c>
      <c r="J1316">
        <v>0.97509260123708597</v>
      </c>
      <c r="K1316">
        <v>208.86953991382299</v>
      </c>
      <c r="L1316">
        <v>163.864885440026</v>
      </c>
      <c r="M1316">
        <v>45.868812180141497</v>
      </c>
      <c r="N1316">
        <v>0.39257739524999502</v>
      </c>
      <c r="O1316">
        <v>20.536474595515099</v>
      </c>
      <c r="P1316">
        <v>119.38764919563999</v>
      </c>
      <c r="Q1316">
        <v>0.19933507976748899</v>
      </c>
    </row>
    <row r="1317" spans="1:17" hidden="1" x14ac:dyDescent="0.3">
      <c r="A1317" t="s">
        <v>2796</v>
      </c>
      <c r="B1317" t="s">
        <v>2797</v>
      </c>
      <c r="C1317" t="s">
        <v>10625</v>
      </c>
      <c r="D1317" t="s">
        <v>263</v>
      </c>
      <c r="E1317">
        <v>1410.2364144000001</v>
      </c>
      <c r="F1317">
        <v>1391.6</v>
      </c>
      <c r="G1317">
        <v>406.128800188784</v>
      </c>
      <c r="H1317">
        <v>-16.4819012160557</v>
      </c>
      <c r="I1317">
        <v>39.017170011195901</v>
      </c>
      <c r="J1317">
        <v>-1.87796364473546</v>
      </c>
      <c r="K1317">
        <v>1457.0833161087701</v>
      </c>
      <c r="L1317">
        <v>1127.83655378925</v>
      </c>
      <c r="M1317">
        <v>38.245164224087397</v>
      </c>
      <c r="N1317">
        <v>0.85254857770803505</v>
      </c>
      <c r="O1317">
        <v>24.816757688991</v>
      </c>
      <c r="P1317">
        <v>437.712519319938</v>
      </c>
      <c r="Q1317">
        <v>0.17500111175809899</v>
      </c>
    </row>
    <row r="1318" spans="1:17" hidden="1" x14ac:dyDescent="0.3">
      <c r="A1318" t="s">
        <v>2798</v>
      </c>
      <c r="B1318" t="s">
        <v>2799</v>
      </c>
      <c r="C1318" t="s">
        <v>10625</v>
      </c>
      <c r="D1318" t="s">
        <v>198</v>
      </c>
      <c r="E1318">
        <v>1403.4126775</v>
      </c>
      <c r="F1318">
        <v>1567.35</v>
      </c>
      <c r="G1318">
        <v>63.358933657318701</v>
      </c>
      <c r="H1318">
        <v>48.611281182850497</v>
      </c>
      <c r="I1318">
        <v>65.020059018652702</v>
      </c>
      <c r="J1318">
        <v>27.746742928034401</v>
      </c>
      <c r="K1318">
        <v>1176.27799597803</v>
      </c>
      <c r="L1318">
        <v>990.71564286451803</v>
      </c>
      <c r="M1318">
        <v>78.655150077301897</v>
      </c>
      <c r="N1318">
        <v>2.01009471488653</v>
      </c>
      <c r="O1318">
        <v>0.80709477780969097</v>
      </c>
      <c r="P1318">
        <v>120.396540814174</v>
      </c>
      <c r="Q1318">
        <v>0.12265486265224999</v>
      </c>
    </row>
    <row r="1319" spans="1:17" hidden="1" x14ac:dyDescent="0.3">
      <c r="A1319" t="s">
        <v>2800</v>
      </c>
      <c r="B1319" t="s">
        <v>2801</v>
      </c>
      <c r="C1319" t="s">
        <v>10625</v>
      </c>
      <c r="D1319" t="s">
        <v>80</v>
      </c>
      <c r="E1319">
        <v>1401.7095180900001</v>
      </c>
      <c r="F1319">
        <v>127.71</v>
      </c>
      <c r="G1319">
        <v>43.5052521000583</v>
      </c>
      <c r="H1319">
        <v>-2.6412251183307598</v>
      </c>
      <c r="I1319">
        <v>-5.90919651139136</v>
      </c>
      <c r="J1319">
        <v>0.34560583385254201</v>
      </c>
      <c r="K1319">
        <v>128.31555737378099</v>
      </c>
      <c r="L1319">
        <v>112.59237152642</v>
      </c>
      <c r="M1319">
        <v>46.424334379324002</v>
      </c>
      <c r="N1319">
        <v>0.38941545931003801</v>
      </c>
      <c r="O1319">
        <v>16.5609584214235</v>
      </c>
      <c r="P1319">
        <v>81.020552799433005</v>
      </c>
    </row>
    <row r="1320" spans="1:17" hidden="1" x14ac:dyDescent="0.3">
      <c r="A1320" t="s">
        <v>2802</v>
      </c>
      <c r="B1320" t="s">
        <v>2803</v>
      </c>
      <c r="C1320" t="s">
        <v>10625</v>
      </c>
      <c r="D1320" t="s">
        <v>955</v>
      </c>
      <c r="E1320">
        <v>1396.901132</v>
      </c>
      <c r="F1320">
        <v>91.09</v>
      </c>
      <c r="G1320">
        <v>-11.921503241185</v>
      </c>
      <c r="H1320">
        <v>5.4932710189952703</v>
      </c>
      <c r="I1320">
        <v>-26.0606214353631</v>
      </c>
      <c r="J1320">
        <v>7.3300959712385101</v>
      </c>
      <c r="K1320">
        <v>88.110930684829299</v>
      </c>
      <c r="L1320">
        <v>89.0480312385817</v>
      </c>
      <c r="M1320">
        <v>62.871341902345101</v>
      </c>
      <c r="N1320">
        <v>1.92204750106279</v>
      </c>
      <c r="O1320">
        <v>26.962344933582099</v>
      </c>
      <c r="P1320">
        <v>23.094594594594501</v>
      </c>
      <c r="Q1320">
        <v>7.5482214710419996E-3</v>
      </c>
    </row>
    <row r="1321" spans="1:17" hidden="1" x14ac:dyDescent="0.3">
      <c r="A1321" t="s">
        <v>2804</v>
      </c>
      <c r="B1321" t="s">
        <v>2805</v>
      </c>
      <c r="C1321" t="s">
        <v>10625</v>
      </c>
      <c r="D1321" t="s">
        <v>263</v>
      </c>
      <c r="E1321">
        <v>1393.6675146</v>
      </c>
      <c r="F1321">
        <v>400.75</v>
      </c>
      <c r="G1321">
        <v>-35.886520189706197</v>
      </c>
      <c r="H1321">
        <v>0.77379537363686102</v>
      </c>
      <c r="I1321">
        <v>-6.1525877672574802</v>
      </c>
      <c r="J1321">
        <v>1.30623804308783</v>
      </c>
      <c r="K1321">
        <v>398.82213203029499</v>
      </c>
      <c r="L1321">
        <v>400.28190098886103</v>
      </c>
      <c r="M1321">
        <v>52.266573224630697</v>
      </c>
      <c r="N1321">
        <v>0.29794849562307602</v>
      </c>
      <c r="O1321">
        <v>28.209606986899502</v>
      </c>
      <c r="P1321">
        <v>37.880612420436897</v>
      </c>
      <c r="Q1321">
        <v>3.8152459129587001E-2</v>
      </c>
    </row>
    <row r="1322" spans="1:17" hidden="1" x14ac:dyDescent="0.3">
      <c r="A1322" t="s">
        <v>2806</v>
      </c>
      <c r="B1322" t="s">
        <v>2807</v>
      </c>
      <c r="C1322" t="s">
        <v>10625</v>
      </c>
      <c r="D1322" t="s">
        <v>281</v>
      </c>
      <c r="E1322">
        <v>1390.13654</v>
      </c>
      <c r="F1322">
        <v>88.08</v>
      </c>
      <c r="G1322">
        <v>-6.9369625894011504</v>
      </c>
      <c r="H1322">
        <v>1.9781772056718001</v>
      </c>
      <c r="I1322">
        <v>-19.279619813152902</v>
      </c>
      <c r="J1322">
        <v>4.35901703374061</v>
      </c>
      <c r="K1322">
        <v>84.631299857722595</v>
      </c>
      <c r="L1322">
        <v>84.733159412882003</v>
      </c>
      <c r="M1322">
        <v>53.301538378110997</v>
      </c>
      <c r="N1322">
        <v>2.2245896400865801</v>
      </c>
      <c r="O1322">
        <v>19.153042688465</v>
      </c>
      <c r="P1322">
        <v>27.652173913043399</v>
      </c>
      <c r="Q1322">
        <v>2.9002834329928E-2</v>
      </c>
    </row>
    <row r="1323" spans="1:17" hidden="1" x14ac:dyDescent="0.3">
      <c r="A1323" t="s">
        <v>2808</v>
      </c>
      <c r="B1323" t="s">
        <v>2809</v>
      </c>
      <c r="C1323" t="s">
        <v>10625</v>
      </c>
      <c r="D1323" t="s">
        <v>72</v>
      </c>
      <c r="E1323">
        <v>1389.735773824</v>
      </c>
      <c r="F1323">
        <v>264.13</v>
      </c>
      <c r="G1323">
        <v>53.930217506282702</v>
      </c>
      <c r="H1323">
        <v>31.413737972396699</v>
      </c>
      <c r="I1323">
        <v>54.733914659550997</v>
      </c>
      <c r="J1323">
        <v>-4.3170337441494704</v>
      </c>
      <c r="K1323">
        <v>208.99702307506399</v>
      </c>
      <c r="L1323">
        <v>172.338986400783</v>
      </c>
      <c r="M1323">
        <v>61.107091533154097</v>
      </c>
      <c r="N1323">
        <v>0.65718885068070299</v>
      </c>
      <c r="O1323">
        <v>7.1631393631923697</v>
      </c>
      <c r="P1323">
        <v>86.664310954063595</v>
      </c>
      <c r="Q1323">
        <v>-3.4056095517800001E-4</v>
      </c>
    </row>
    <row r="1324" spans="1:17" hidden="1" x14ac:dyDescent="0.3">
      <c r="A1324" t="s">
        <v>2810</v>
      </c>
      <c r="B1324" t="s">
        <v>2811</v>
      </c>
      <c r="C1324" t="s">
        <v>10625</v>
      </c>
      <c r="D1324" t="s">
        <v>2812</v>
      </c>
      <c r="E1324">
        <v>1388.0164775000001</v>
      </c>
      <c r="F1324">
        <v>699.3</v>
      </c>
      <c r="G1324">
        <v>66.423427444488794</v>
      </c>
      <c r="H1324">
        <v>-7.7952373797930496</v>
      </c>
      <c r="I1324">
        <v>23.117756021135801</v>
      </c>
      <c r="J1324">
        <v>1.24280731054656</v>
      </c>
      <c r="K1324">
        <v>724.71940671800598</v>
      </c>
      <c r="L1324">
        <v>559.37344289574298</v>
      </c>
      <c r="M1324">
        <v>36.5813632603098</v>
      </c>
      <c r="N1324">
        <v>0.199048087969801</v>
      </c>
      <c r="O1324">
        <v>35.707135707135699</v>
      </c>
      <c r="P1324">
        <v>102.22672064777301</v>
      </c>
    </row>
    <row r="1325" spans="1:17" hidden="1" x14ac:dyDescent="0.3">
      <c r="A1325" t="s">
        <v>2813</v>
      </c>
      <c r="B1325" t="s">
        <v>2814</v>
      </c>
      <c r="C1325" t="s">
        <v>10625</v>
      </c>
      <c r="D1325" t="s">
        <v>444</v>
      </c>
      <c r="E1325">
        <v>1374.34862084</v>
      </c>
      <c r="F1325">
        <v>594.65</v>
      </c>
      <c r="G1325">
        <v>87.632053975240098</v>
      </c>
      <c r="H1325">
        <v>18.377506026128</v>
      </c>
      <c r="I1325">
        <v>25.279855361333698</v>
      </c>
      <c r="J1325">
        <v>2.4757968805442498</v>
      </c>
      <c r="K1325">
        <v>495.32301743444401</v>
      </c>
      <c r="L1325">
        <v>415.53624293187403</v>
      </c>
      <c r="M1325">
        <v>73.223470444606605</v>
      </c>
      <c r="N1325">
        <v>2.0489255184792401</v>
      </c>
      <c r="O1325">
        <v>3.42218111494156</v>
      </c>
      <c r="P1325">
        <v>139.68158000806099</v>
      </c>
      <c r="Q1325">
        <v>0.12536480749593701</v>
      </c>
    </row>
    <row r="1326" spans="1:17" hidden="1" x14ac:dyDescent="0.3">
      <c r="A1326" t="s">
        <v>2815</v>
      </c>
      <c r="B1326" t="s">
        <v>2816</v>
      </c>
      <c r="C1326" t="s">
        <v>10625</v>
      </c>
      <c r="D1326" t="s">
        <v>24</v>
      </c>
      <c r="E1326">
        <v>1373.767333815</v>
      </c>
      <c r="F1326">
        <v>303.2</v>
      </c>
      <c r="G1326">
        <v>-57.9636829137375</v>
      </c>
      <c r="H1326">
        <v>-15.042055442213901</v>
      </c>
      <c r="I1326">
        <v>-40.544921255921103</v>
      </c>
      <c r="J1326">
        <v>-0.42241823353998098</v>
      </c>
      <c r="K1326">
        <v>331.09534235764499</v>
      </c>
      <c r="M1326">
        <v>32.136890195946997</v>
      </c>
      <c r="N1326">
        <v>1.2423000980155401</v>
      </c>
      <c r="O1326">
        <v>54.683377308707101</v>
      </c>
      <c r="P1326">
        <v>4.7142117078224599</v>
      </c>
    </row>
    <row r="1327" spans="1:17" hidden="1" x14ac:dyDescent="0.3">
      <c r="A1327" t="s">
        <v>2817</v>
      </c>
      <c r="B1327" t="s">
        <v>2818</v>
      </c>
      <c r="C1327" t="s">
        <v>10625</v>
      </c>
      <c r="D1327" t="s">
        <v>1002</v>
      </c>
      <c r="E1327">
        <v>1365.4865324299999</v>
      </c>
      <c r="F1327">
        <v>73.27</v>
      </c>
      <c r="G1327">
        <v>-46.026949330668302</v>
      </c>
      <c r="H1327">
        <v>-3.40063794230463</v>
      </c>
      <c r="I1327">
        <v>-20.902711718977098</v>
      </c>
      <c r="J1327">
        <v>1.11291348035198</v>
      </c>
      <c r="K1327">
        <v>73.171193763821094</v>
      </c>
      <c r="L1327">
        <v>78.415395492305706</v>
      </c>
      <c r="M1327">
        <v>62.014872189380299</v>
      </c>
      <c r="N1327">
        <v>0.72951900565664396</v>
      </c>
      <c r="O1327">
        <v>49.856694417906297</v>
      </c>
      <c r="P1327">
        <v>18.177419354838602</v>
      </c>
      <c r="Q1327">
        <v>-1.1651511858884999E-2</v>
      </c>
    </row>
    <row r="1328" spans="1:17" hidden="1" x14ac:dyDescent="0.3">
      <c r="A1328" t="s">
        <v>2819</v>
      </c>
      <c r="B1328" t="s">
        <v>2820</v>
      </c>
      <c r="C1328" t="s">
        <v>10625</v>
      </c>
      <c r="D1328" t="s">
        <v>1002</v>
      </c>
      <c r="E1328">
        <v>1358.49256984</v>
      </c>
      <c r="F1328">
        <v>205.37</v>
      </c>
      <c r="G1328">
        <v>-47.379453136522898</v>
      </c>
      <c r="H1328">
        <v>-7.8116743267981503</v>
      </c>
      <c r="I1328">
        <v>-29.091565688604302</v>
      </c>
      <c r="J1328">
        <v>2.2140936743031299</v>
      </c>
      <c r="K1328">
        <v>214.96248722329801</v>
      </c>
      <c r="L1328">
        <v>233.083641129255</v>
      </c>
      <c r="M1328">
        <v>54.499911775341097</v>
      </c>
      <c r="N1328">
        <v>0.78197866171839703</v>
      </c>
      <c r="O1328">
        <v>58.616156205872301</v>
      </c>
      <c r="P1328">
        <v>7.4672946101517601</v>
      </c>
      <c r="Q1328">
        <v>-5.1222990907765997E-2</v>
      </c>
    </row>
    <row r="1329" spans="1:17" hidden="1" x14ac:dyDescent="0.3">
      <c r="A1329" t="s">
        <v>2821</v>
      </c>
      <c r="B1329" t="s">
        <v>2822</v>
      </c>
      <c r="C1329" t="s">
        <v>10625</v>
      </c>
      <c r="D1329" t="s">
        <v>736</v>
      </c>
      <c r="E1329">
        <v>1356.3234656699999</v>
      </c>
      <c r="F1329">
        <v>262.95</v>
      </c>
      <c r="G1329">
        <v>-27.5315497799997</v>
      </c>
      <c r="H1329">
        <v>-9.5267381385567607</v>
      </c>
      <c r="I1329">
        <v>-11.6187781990097</v>
      </c>
      <c r="J1329">
        <v>1.8208272034384501</v>
      </c>
      <c r="K1329">
        <v>276.50147284432899</v>
      </c>
      <c r="M1329">
        <v>45.921261411243997</v>
      </c>
      <c r="N1329">
        <v>0.85494035542095403</v>
      </c>
      <c r="O1329">
        <v>21.962350256702699</v>
      </c>
      <c r="P1329">
        <v>15.5062596090489</v>
      </c>
    </row>
    <row r="1330" spans="1:17" hidden="1" x14ac:dyDescent="0.3">
      <c r="A1330" t="s">
        <v>2823</v>
      </c>
      <c r="B1330" t="s">
        <v>2824</v>
      </c>
      <c r="C1330" t="s">
        <v>10625</v>
      </c>
      <c r="D1330" t="s">
        <v>198</v>
      </c>
      <c r="E1330">
        <v>1351.4879804299901</v>
      </c>
      <c r="F1330">
        <v>836.5</v>
      </c>
      <c r="G1330">
        <v>82.511047057959999</v>
      </c>
      <c r="H1330">
        <v>-12.6661084725169</v>
      </c>
      <c r="I1330">
        <v>21.247382758937899</v>
      </c>
      <c r="J1330">
        <v>1.80577091562687</v>
      </c>
      <c r="K1330">
        <v>911.47278065150601</v>
      </c>
      <c r="L1330">
        <v>742.16221198401399</v>
      </c>
      <c r="M1330">
        <v>39.632136607101202</v>
      </c>
      <c r="N1330">
        <v>0.35698540655598099</v>
      </c>
      <c r="O1330">
        <v>30.848774656305999</v>
      </c>
      <c r="P1330">
        <v>124.26273458445</v>
      </c>
      <c r="Q1330">
        <v>0.19658163803575801</v>
      </c>
    </row>
    <row r="1331" spans="1:17" hidden="1" x14ac:dyDescent="0.3">
      <c r="A1331" t="s">
        <v>2825</v>
      </c>
      <c r="B1331" t="s">
        <v>2826</v>
      </c>
      <c r="C1331" t="s">
        <v>10625</v>
      </c>
      <c r="D1331" t="s">
        <v>51</v>
      </c>
      <c r="E1331">
        <v>1348.686660202</v>
      </c>
      <c r="F1331">
        <v>130.87</v>
      </c>
      <c r="G1331">
        <v>13.3588745575268</v>
      </c>
      <c r="H1331">
        <v>15.756716953273701</v>
      </c>
      <c r="I1331">
        <v>-12.7955390189043</v>
      </c>
      <c r="J1331">
        <v>14.441871877534799</v>
      </c>
      <c r="K1331">
        <v>114.315802493966</v>
      </c>
      <c r="L1331">
        <v>110.985324074639</v>
      </c>
      <c r="M1331">
        <v>79.038923668234204</v>
      </c>
      <c r="N1331">
        <v>1.89200961494432</v>
      </c>
      <c r="O1331">
        <v>14.311912585008001</v>
      </c>
      <c r="P1331">
        <v>69.191984486102101</v>
      </c>
      <c r="Q1331">
        <v>6.676917460727E-3</v>
      </c>
    </row>
    <row r="1332" spans="1:17" hidden="1" x14ac:dyDescent="0.3">
      <c r="A1332" t="s">
        <v>2827</v>
      </c>
      <c r="B1332" t="s">
        <v>2828</v>
      </c>
      <c r="C1332" t="s">
        <v>10625</v>
      </c>
      <c r="D1332" t="s">
        <v>124</v>
      </c>
      <c r="E1332">
        <v>1348.2684455199999</v>
      </c>
      <c r="F1332">
        <v>13745.4</v>
      </c>
      <c r="G1332">
        <v>389.98444176796602</v>
      </c>
      <c r="H1332">
        <v>43.341101648373403</v>
      </c>
      <c r="I1332">
        <v>211.34981503529801</v>
      </c>
      <c r="J1332">
        <v>26.4779794922847</v>
      </c>
      <c r="K1332">
        <v>9321.0202610783308</v>
      </c>
      <c r="L1332">
        <v>6371.6241771732102</v>
      </c>
      <c r="M1332">
        <v>92.626147222287599</v>
      </c>
      <c r="N1332">
        <v>1.25249321927811</v>
      </c>
      <c r="O1332">
        <v>0</v>
      </c>
      <c r="P1332">
        <v>458.39291517712002</v>
      </c>
      <c r="Q1332">
        <v>0.143616410686739</v>
      </c>
    </row>
    <row r="1333" spans="1:17" hidden="1" x14ac:dyDescent="0.3">
      <c r="A1333" t="s">
        <v>2829</v>
      </c>
      <c r="B1333" t="s">
        <v>2830</v>
      </c>
      <c r="C1333" t="s">
        <v>10625</v>
      </c>
      <c r="D1333" t="s">
        <v>397</v>
      </c>
      <c r="E1333">
        <v>1343.3874797999999</v>
      </c>
      <c r="F1333">
        <v>81.650000000000006</v>
      </c>
      <c r="G1333">
        <v>24.951990090881601</v>
      </c>
      <c r="H1333">
        <v>6.0953110020116901</v>
      </c>
      <c r="I1333">
        <v>-10.134139165004299</v>
      </c>
      <c r="J1333">
        <v>4.1416377246121003</v>
      </c>
      <c r="K1333">
        <v>76.636705121018196</v>
      </c>
      <c r="L1333">
        <v>68.388425623254193</v>
      </c>
      <c r="M1333">
        <v>57.690813746362302</v>
      </c>
      <c r="N1333">
        <v>0.98683862062003702</v>
      </c>
      <c r="O1333">
        <v>9.0018371096141898</v>
      </c>
      <c r="P1333">
        <v>77.114967462039004</v>
      </c>
      <c r="Q1333">
        <v>6.0763692095590002E-2</v>
      </c>
    </row>
    <row r="1334" spans="1:17" hidden="1" x14ac:dyDescent="0.3">
      <c r="A1334" t="s">
        <v>2831</v>
      </c>
      <c r="B1334" t="s">
        <v>2832</v>
      </c>
      <c r="C1334" t="s">
        <v>10625</v>
      </c>
      <c r="D1334" t="s">
        <v>127</v>
      </c>
      <c r="E1334">
        <v>1342.4179999999999</v>
      </c>
      <c r="F1334">
        <v>652.6</v>
      </c>
      <c r="G1334">
        <v>-20.5583166653009</v>
      </c>
      <c r="H1334">
        <v>2.3893003694235402</v>
      </c>
      <c r="I1334">
        <v>-15.041924421342401</v>
      </c>
      <c r="J1334">
        <v>0.22653053470878701</v>
      </c>
      <c r="K1334">
        <v>650.40927468256996</v>
      </c>
      <c r="L1334">
        <v>636.98343424715495</v>
      </c>
      <c r="M1334">
        <v>64.776287797919096</v>
      </c>
      <c r="N1334">
        <v>1.02762869787307</v>
      </c>
      <c r="O1334">
        <v>14.4652160588415</v>
      </c>
      <c r="P1334">
        <v>13.397046046915699</v>
      </c>
      <c r="Q1334">
        <v>9.3841704525588002E-2</v>
      </c>
    </row>
    <row r="1335" spans="1:17" hidden="1" x14ac:dyDescent="0.3">
      <c r="A1335" t="s">
        <v>2833</v>
      </c>
      <c r="B1335" t="s">
        <v>2834</v>
      </c>
      <c r="C1335" t="s">
        <v>10625</v>
      </c>
      <c r="D1335" t="s">
        <v>21</v>
      </c>
      <c r="E1335">
        <v>1340.8377557599999</v>
      </c>
      <c r="F1335">
        <v>771.25</v>
      </c>
      <c r="G1335">
        <v>620.75826324564196</v>
      </c>
      <c r="H1335">
        <v>5.3205805462817199</v>
      </c>
      <c r="I1335">
        <v>221.90573720865299</v>
      </c>
      <c r="J1335">
        <v>2.3042429280344701</v>
      </c>
      <c r="K1335">
        <v>718.62233958396905</v>
      </c>
      <c r="M1335">
        <v>56.314287276601597</v>
      </c>
      <c r="N1335">
        <v>0.48586090957352601</v>
      </c>
      <c r="O1335">
        <v>29.400324149108499</v>
      </c>
      <c r="P1335">
        <v>727.07774798927596</v>
      </c>
    </row>
    <row r="1336" spans="1:17" hidden="1" x14ac:dyDescent="0.3">
      <c r="A1336" t="s">
        <v>2835</v>
      </c>
      <c r="B1336" t="s">
        <v>2836</v>
      </c>
      <c r="C1336" t="s">
        <v>10625</v>
      </c>
      <c r="D1336" t="s">
        <v>1561</v>
      </c>
      <c r="E1336">
        <v>1337.0486497950001</v>
      </c>
      <c r="F1336">
        <v>236.33</v>
      </c>
      <c r="G1336">
        <v>-53.6613878423911</v>
      </c>
      <c r="H1336">
        <v>9.1380366176249392</v>
      </c>
      <c r="I1336">
        <v>-13.4041622977768</v>
      </c>
      <c r="J1336">
        <v>4.7535278767406597</v>
      </c>
      <c r="K1336">
        <v>221.64199958134299</v>
      </c>
      <c r="L1336">
        <v>240.19467833732699</v>
      </c>
      <c r="M1336">
        <v>64.861700649287101</v>
      </c>
      <c r="N1336">
        <v>1.20393791850958</v>
      </c>
      <c r="O1336">
        <v>37.477256378792298</v>
      </c>
      <c r="P1336">
        <v>18.550288437421599</v>
      </c>
      <c r="Q1336">
        <v>2.4252113566799999E-4</v>
      </c>
    </row>
    <row r="1337" spans="1:17" hidden="1" x14ac:dyDescent="0.3">
      <c r="A1337" t="s">
        <v>2837</v>
      </c>
      <c r="B1337" t="s">
        <v>2838</v>
      </c>
      <c r="C1337" t="s">
        <v>10625</v>
      </c>
      <c r="D1337" t="s">
        <v>2839</v>
      </c>
      <c r="E1337">
        <v>1335.9613965000001</v>
      </c>
      <c r="F1337">
        <v>536.35</v>
      </c>
      <c r="G1337">
        <v>210.72633485340401</v>
      </c>
      <c r="H1337">
        <v>18.0433622930544</v>
      </c>
      <c r="I1337">
        <v>53.050520283599802</v>
      </c>
      <c r="J1337">
        <v>8.90085353517612</v>
      </c>
      <c r="K1337">
        <v>456.55435478812399</v>
      </c>
      <c r="L1337">
        <v>358.21267630749099</v>
      </c>
      <c r="M1337">
        <v>87.828900146022704</v>
      </c>
      <c r="N1337">
        <v>1.46984014209591</v>
      </c>
      <c r="O1337">
        <v>2.5449799571175502</v>
      </c>
      <c r="P1337">
        <v>247.827496757457</v>
      </c>
    </row>
    <row r="1338" spans="1:17" hidden="1" x14ac:dyDescent="0.3">
      <c r="A1338" t="s">
        <v>2840</v>
      </c>
      <c r="B1338" t="s">
        <v>2841</v>
      </c>
      <c r="C1338" t="s">
        <v>10625</v>
      </c>
      <c r="D1338" t="s">
        <v>736</v>
      </c>
      <c r="E1338">
        <v>1335.7155</v>
      </c>
      <c r="F1338">
        <v>249.39</v>
      </c>
      <c r="G1338">
        <v>-51.293679376231999</v>
      </c>
      <c r="H1338">
        <v>-1.4456918058503101</v>
      </c>
      <c r="I1338">
        <v>-48.034636128499798</v>
      </c>
      <c r="J1338">
        <v>7.6971136976672998</v>
      </c>
      <c r="K1338">
        <v>260.23475158882002</v>
      </c>
      <c r="M1338">
        <v>54.047849492485597</v>
      </c>
      <c r="N1338">
        <v>2.0688016927092998</v>
      </c>
      <c r="O1338">
        <v>86.855928465455705</v>
      </c>
      <c r="P1338">
        <v>15.667176847085001</v>
      </c>
    </row>
    <row r="1339" spans="1:17" hidden="1" x14ac:dyDescent="0.3">
      <c r="A1339" t="s">
        <v>2842</v>
      </c>
      <c r="B1339" t="s">
        <v>2843</v>
      </c>
      <c r="C1339" t="s">
        <v>10625</v>
      </c>
      <c r="D1339" t="s">
        <v>127</v>
      </c>
      <c r="E1339">
        <v>1335.321762</v>
      </c>
      <c r="F1339">
        <v>481.85</v>
      </c>
      <c r="G1339">
        <v>34.002673113080398</v>
      </c>
      <c r="H1339">
        <v>-7.8754800320014802</v>
      </c>
      <c r="I1339">
        <v>-32.179771104001198</v>
      </c>
      <c r="J1339">
        <v>-2.5621561435745099</v>
      </c>
      <c r="K1339">
        <v>510.55893846526402</v>
      </c>
      <c r="L1339">
        <v>480.900404031508</v>
      </c>
      <c r="M1339">
        <v>35.9629740836113</v>
      </c>
      <c r="N1339">
        <v>0.83047325007259898</v>
      </c>
      <c r="O1339">
        <v>38.777627892497598</v>
      </c>
      <c r="P1339">
        <v>85.362569724947093</v>
      </c>
      <c r="Q1339">
        <v>0.15627282397863701</v>
      </c>
    </row>
    <row r="1340" spans="1:17" hidden="1" x14ac:dyDescent="0.3">
      <c r="A1340" t="s">
        <v>2844</v>
      </c>
      <c r="B1340" t="s">
        <v>2845</v>
      </c>
      <c r="C1340" t="s">
        <v>10625</v>
      </c>
      <c r="D1340" t="s">
        <v>545</v>
      </c>
      <c r="E1340">
        <v>1333.8909048200001</v>
      </c>
      <c r="F1340">
        <v>242.75</v>
      </c>
      <c r="G1340">
        <v>5.4217904679926399</v>
      </c>
      <c r="H1340">
        <v>-5.0206184566927696</v>
      </c>
      <c r="I1340">
        <v>-13.053138212802001</v>
      </c>
      <c r="J1340">
        <v>4.7056104494019904</v>
      </c>
      <c r="K1340">
        <v>242.83609543335899</v>
      </c>
      <c r="L1340">
        <v>226.039794428189</v>
      </c>
      <c r="M1340">
        <v>59.361532378958302</v>
      </c>
      <c r="N1340">
        <v>0.30601707157587599</v>
      </c>
      <c r="O1340">
        <v>20.453141091658001</v>
      </c>
      <c r="P1340">
        <v>39.151619375179102</v>
      </c>
      <c r="Q1340">
        <v>5.1815883917410002E-2</v>
      </c>
    </row>
    <row r="1341" spans="1:17" hidden="1" x14ac:dyDescent="0.3">
      <c r="A1341" t="s">
        <v>2846</v>
      </c>
      <c r="B1341" t="s">
        <v>2847</v>
      </c>
      <c r="C1341" t="s">
        <v>10625</v>
      </c>
      <c r="D1341" t="s">
        <v>622</v>
      </c>
      <c r="E1341">
        <v>1332.3943422</v>
      </c>
      <c r="F1341">
        <v>184.1</v>
      </c>
      <c r="G1341">
        <v>41.897587223394602</v>
      </c>
      <c r="H1341">
        <v>-2.6836470774158099</v>
      </c>
      <c r="I1341">
        <v>16.050785475911699</v>
      </c>
      <c r="J1341">
        <v>6.7043127360624002</v>
      </c>
      <c r="K1341">
        <v>180.57033212272501</v>
      </c>
      <c r="L1341">
        <v>150.873735366391</v>
      </c>
      <c r="M1341">
        <v>55.261249639341003</v>
      </c>
      <c r="N1341">
        <v>0.46101522380418902</v>
      </c>
      <c r="O1341">
        <v>20.0162954915806</v>
      </c>
      <c r="P1341">
        <v>89.403292181069901</v>
      </c>
      <c r="Q1341">
        <v>0.15481512332858599</v>
      </c>
    </row>
    <row r="1342" spans="1:17" hidden="1" x14ac:dyDescent="0.3">
      <c r="A1342" t="s">
        <v>2848</v>
      </c>
      <c r="B1342" t="s">
        <v>2849</v>
      </c>
      <c r="C1342" t="s">
        <v>10625</v>
      </c>
      <c r="D1342" t="s">
        <v>497</v>
      </c>
      <c r="E1342">
        <v>1332.2491052149901</v>
      </c>
      <c r="F1342">
        <v>575.45000000000005</v>
      </c>
      <c r="G1342">
        <v>-8.6226312633111792</v>
      </c>
      <c r="H1342">
        <v>-5.7712888142858301</v>
      </c>
      <c r="I1342">
        <v>19.494375551692599</v>
      </c>
      <c r="J1342">
        <v>0.68441269684022699</v>
      </c>
      <c r="K1342">
        <v>556.78720634950696</v>
      </c>
      <c r="L1342">
        <v>489.19225643029603</v>
      </c>
      <c r="M1342">
        <v>52.640775781795497</v>
      </c>
      <c r="N1342">
        <v>0.27528775023514801</v>
      </c>
      <c r="O1342">
        <v>18.168389955686798</v>
      </c>
      <c r="P1342">
        <v>70.478447637387006</v>
      </c>
      <c r="Q1342">
        <v>0.155342946039639</v>
      </c>
    </row>
    <row r="1343" spans="1:17" hidden="1" x14ac:dyDescent="0.3">
      <c r="A1343" t="s">
        <v>2850</v>
      </c>
      <c r="B1343" t="s">
        <v>2851</v>
      </c>
      <c r="C1343" t="s">
        <v>10625</v>
      </c>
      <c r="D1343" t="s">
        <v>612</v>
      </c>
      <c r="E1343">
        <v>1330.1067094770001</v>
      </c>
      <c r="F1343">
        <v>206.79</v>
      </c>
      <c r="G1343">
        <v>-35.1206390071833</v>
      </c>
      <c r="H1343">
        <v>-6.3801287272265803</v>
      </c>
      <c r="I1343">
        <v>-35.134795104088901</v>
      </c>
      <c r="J1343">
        <v>0.732391076182627</v>
      </c>
      <c r="K1343">
        <v>215.70642315890601</v>
      </c>
      <c r="L1343">
        <v>228.00496994781199</v>
      </c>
      <c r="M1343">
        <v>46.237135774731897</v>
      </c>
      <c r="N1343">
        <v>0.44538916621903502</v>
      </c>
      <c r="O1343">
        <v>48.870835146767199</v>
      </c>
      <c r="P1343">
        <v>11.1475409836065</v>
      </c>
      <c r="Q1343">
        <v>8.4991272984381999E-2</v>
      </c>
    </row>
    <row r="1344" spans="1:17" hidden="1" x14ac:dyDescent="0.3">
      <c r="A1344" t="s">
        <v>2852</v>
      </c>
      <c r="B1344" t="s">
        <v>2853</v>
      </c>
      <c r="C1344" t="s">
        <v>10625</v>
      </c>
      <c r="D1344" t="s">
        <v>89</v>
      </c>
      <c r="E1344">
        <v>1328.084196</v>
      </c>
      <c r="F1344">
        <v>827.5</v>
      </c>
      <c r="G1344">
        <v>-18.531960594877098</v>
      </c>
      <c r="H1344">
        <v>1.02640695958178</v>
      </c>
      <c r="I1344">
        <v>-10.652488369519199</v>
      </c>
      <c r="J1344">
        <v>-0.37785095670469399</v>
      </c>
      <c r="K1344">
        <v>810.63689578325</v>
      </c>
      <c r="L1344">
        <v>806.33169976441002</v>
      </c>
      <c r="M1344">
        <v>59.430565967465398</v>
      </c>
      <c r="N1344">
        <v>0.73125215353869399</v>
      </c>
      <c r="O1344">
        <v>26.453172205438001</v>
      </c>
      <c r="P1344">
        <v>18.5784910797449</v>
      </c>
      <c r="Q1344">
        <v>-7.0312298794302994E-2</v>
      </c>
    </row>
    <row r="1345" spans="1:17" hidden="1" x14ac:dyDescent="0.3">
      <c r="A1345" t="s">
        <v>2854</v>
      </c>
      <c r="B1345" t="s">
        <v>2855</v>
      </c>
      <c r="C1345" t="s">
        <v>10625</v>
      </c>
      <c r="D1345" t="s">
        <v>622</v>
      </c>
      <c r="E1345">
        <v>1321.25200812</v>
      </c>
      <c r="F1345">
        <v>24.23</v>
      </c>
      <c r="G1345">
        <v>-75.835955333677305</v>
      </c>
      <c r="H1345">
        <v>17.038974196143698</v>
      </c>
      <c r="I1345">
        <v>-15.7916647184308</v>
      </c>
      <c r="J1345">
        <v>3.1529289098899</v>
      </c>
      <c r="K1345">
        <v>22.049482142531598</v>
      </c>
      <c r="L1345">
        <v>24.848204623440601</v>
      </c>
      <c r="M1345">
        <v>72.648118353115095</v>
      </c>
      <c r="N1345">
        <v>0.98065460371748303</v>
      </c>
      <c r="O1345">
        <v>96.657036731324794</v>
      </c>
      <c r="P1345">
        <v>61.533333333333303</v>
      </c>
      <c r="Q1345">
        <v>0.23743223198659399</v>
      </c>
    </row>
    <row r="1346" spans="1:17" hidden="1" x14ac:dyDescent="0.3">
      <c r="A1346" t="s">
        <v>2856</v>
      </c>
      <c r="B1346" t="s">
        <v>2857</v>
      </c>
      <c r="C1346" t="s">
        <v>10625</v>
      </c>
      <c r="D1346" t="s">
        <v>72</v>
      </c>
      <c r="E1346">
        <v>1317.658724352</v>
      </c>
      <c r="F1346">
        <v>74.540000000000006</v>
      </c>
      <c r="G1346">
        <v>111.01592334461201</v>
      </c>
      <c r="H1346">
        <v>0.85588857562106702</v>
      </c>
      <c r="I1346">
        <v>-26.999360360081401</v>
      </c>
      <c r="J1346">
        <v>1.6165174807909499</v>
      </c>
      <c r="K1346">
        <v>73.171489182033497</v>
      </c>
      <c r="L1346">
        <v>72.146478443509295</v>
      </c>
      <c r="M1346">
        <v>60.725922068320202</v>
      </c>
      <c r="N1346">
        <v>1.1564062368667001</v>
      </c>
      <c r="O1346">
        <v>92.916554869868506</v>
      </c>
      <c r="P1346">
        <v>140.451612903225</v>
      </c>
      <c r="Q1346">
        <v>0.34548443504279902</v>
      </c>
    </row>
    <row r="1347" spans="1:17" hidden="1" x14ac:dyDescent="0.3">
      <c r="A1347" t="s">
        <v>2858</v>
      </c>
      <c r="B1347" t="s">
        <v>2859</v>
      </c>
      <c r="C1347" t="s">
        <v>10625</v>
      </c>
      <c r="D1347" t="s">
        <v>689</v>
      </c>
      <c r="E1347">
        <v>1316.7209130700001</v>
      </c>
      <c r="F1347">
        <v>148.83000000000001</v>
      </c>
      <c r="G1347">
        <v>-58.328703757613297</v>
      </c>
      <c r="H1347">
        <v>-7.6851949114403801</v>
      </c>
      <c r="I1347">
        <v>-20.389261494683002</v>
      </c>
      <c r="J1347">
        <v>-0.45506304460483299</v>
      </c>
      <c r="K1347">
        <v>156.526329859561</v>
      </c>
      <c r="L1347">
        <v>162.01636325444599</v>
      </c>
      <c r="M1347">
        <v>45.761298543564799</v>
      </c>
      <c r="N1347">
        <v>1.04845504449589</v>
      </c>
      <c r="O1347">
        <v>51.750319156084103</v>
      </c>
      <c r="P1347">
        <v>17.7452531645569</v>
      </c>
      <c r="Q1347">
        <v>5.6232129644536E-2</v>
      </c>
    </row>
    <row r="1348" spans="1:17" hidden="1" x14ac:dyDescent="0.3">
      <c r="A1348" t="s">
        <v>2860</v>
      </c>
      <c r="B1348" t="s">
        <v>2861</v>
      </c>
      <c r="C1348" t="s">
        <v>10625</v>
      </c>
      <c r="D1348" t="s">
        <v>2862</v>
      </c>
      <c r="E1348">
        <v>1313.5273956569999</v>
      </c>
      <c r="F1348">
        <v>208.59</v>
      </c>
      <c r="G1348">
        <v>-60.851891916218896</v>
      </c>
      <c r="H1348">
        <v>23.8591616728684</v>
      </c>
      <c r="I1348">
        <v>-22.362731424415699</v>
      </c>
      <c r="J1348">
        <v>12.3324160211478</v>
      </c>
      <c r="K1348">
        <v>175.11956882216899</v>
      </c>
      <c r="M1348">
        <v>77.455698634772602</v>
      </c>
      <c r="N1348">
        <v>1.80660544618728</v>
      </c>
      <c r="O1348">
        <v>55.712162615657498</v>
      </c>
      <c r="P1348">
        <v>43.657024793388402</v>
      </c>
    </row>
    <row r="1349" spans="1:17" hidden="1" x14ac:dyDescent="0.3">
      <c r="A1349" t="s">
        <v>2863</v>
      </c>
      <c r="B1349" t="s">
        <v>2864</v>
      </c>
      <c r="C1349" t="s">
        <v>10625</v>
      </c>
      <c r="D1349" t="s">
        <v>51</v>
      </c>
      <c r="E1349">
        <v>1311.9939213</v>
      </c>
      <c r="F1349">
        <v>1352.85</v>
      </c>
      <c r="G1349">
        <v>20.349390855723399</v>
      </c>
      <c r="H1349">
        <v>4.7481543479958299</v>
      </c>
      <c r="I1349">
        <v>-5.7501018941758604</v>
      </c>
      <c r="J1349">
        <v>-0.68681835637810296</v>
      </c>
      <c r="K1349">
        <v>1297.71606720968</v>
      </c>
      <c r="L1349">
        <v>1226.2912801786199</v>
      </c>
      <c r="M1349">
        <v>54.338775217204301</v>
      </c>
      <c r="N1349">
        <v>0.651265126512651</v>
      </c>
      <c r="O1349">
        <v>17.8992497320471</v>
      </c>
      <c r="P1349">
        <v>51.605311817112003</v>
      </c>
      <c r="Q1349">
        <v>0.11964951239255101</v>
      </c>
    </row>
    <row r="1350" spans="1:17" hidden="1" x14ac:dyDescent="0.3">
      <c r="A1350" t="s">
        <v>2865</v>
      </c>
      <c r="B1350" t="s">
        <v>2866</v>
      </c>
      <c r="C1350" t="s">
        <v>10625</v>
      </c>
      <c r="D1350" t="s">
        <v>1002</v>
      </c>
      <c r="E1350">
        <v>1310.0444219999999</v>
      </c>
      <c r="F1350">
        <v>336.9</v>
      </c>
      <c r="G1350">
        <v>-32.549078527618903</v>
      </c>
      <c r="H1350">
        <v>3.5920156677856299</v>
      </c>
      <c r="I1350">
        <v>-18.954925377233199</v>
      </c>
      <c r="J1350">
        <v>6.8697775192294399</v>
      </c>
      <c r="K1350">
        <v>333.24179468496902</v>
      </c>
      <c r="L1350">
        <v>346.69039713877902</v>
      </c>
      <c r="M1350">
        <v>67.279588711032801</v>
      </c>
      <c r="N1350">
        <v>0.90344417602965899</v>
      </c>
      <c r="O1350">
        <v>59.038290293855702</v>
      </c>
      <c r="P1350">
        <v>22.509090909090901</v>
      </c>
      <c r="Q1350">
        <v>5.2315416122803E-2</v>
      </c>
    </row>
    <row r="1351" spans="1:17" hidden="1" x14ac:dyDescent="0.3">
      <c r="A1351" t="s">
        <v>2867</v>
      </c>
      <c r="B1351" t="s">
        <v>2868</v>
      </c>
      <c r="C1351" t="s">
        <v>10625</v>
      </c>
      <c r="D1351" t="s">
        <v>1797</v>
      </c>
      <c r="E1351">
        <v>1308.8768</v>
      </c>
      <c r="F1351">
        <v>565.20000000000005</v>
      </c>
      <c r="G1351">
        <v>70.964582526552306</v>
      </c>
      <c r="H1351">
        <v>-2.07588580937764</v>
      </c>
      <c r="I1351">
        <v>23.3339813069747</v>
      </c>
      <c r="J1351">
        <v>-0.75693354255374801</v>
      </c>
      <c r="K1351">
        <v>527.74141252383799</v>
      </c>
      <c r="L1351">
        <v>421.58129736573397</v>
      </c>
      <c r="M1351">
        <v>46.304576886580101</v>
      </c>
      <c r="N1351">
        <v>0.23895196506550201</v>
      </c>
      <c r="O1351">
        <v>14.118895966029701</v>
      </c>
      <c r="P1351">
        <v>124.19674732249101</v>
      </c>
    </row>
    <row r="1352" spans="1:17" hidden="1" x14ac:dyDescent="0.3">
      <c r="A1352" t="s">
        <v>2869</v>
      </c>
      <c r="B1352" t="s">
        <v>2870</v>
      </c>
      <c r="C1352" t="s">
        <v>10625</v>
      </c>
      <c r="D1352" t="s">
        <v>127</v>
      </c>
      <c r="E1352">
        <v>1308.24740694</v>
      </c>
      <c r="F1352">
        <v>680.4</v>
      </c>
      <c r="G1352">
        <v>-13.793971962922299</v>
      </c>
      <c r="H1352">
        <v>-3.4128346629931601</v>
      </c>
      <c r="I1352">
        <v>-6.3290672656270104</v>
      </c>
      <c r="J1352">
        <v>-1.4180639441182601</v>
      </c>
      <c r="K1352">
        <v>697.64528113899098</v>
      </c>
      <c r="L1352">
        <v>650.24965524890104</v>
      </c>
      <c r="M1352">
        <v>42.981233644586197</v>
      </c>
      <c r="N1352">
        <v>0.80078227371267097</v>
      </c>
      <c r="O1352">
        <v>24.191651969429699</v>
      </c>
      <c r="P1352">
        <v>23.934426229508102</v>
      </c>
      <c r="Q1352">
        <v>5.5567489354918002E-2</v>
      </c>
    </row>
    <row r="1353" spans="1:17" hidden="1" x14ac:dyDescent="0.3">
      <c r="A1353" t="s">
        <v>2871</v>
      </c>
      <c r="B1353" t="s">
        <v>2872</v>
      </c>
      <c r="C1353" t="s">
        <v>10625</v>
      </c>
      <c r="D1353" t="s">
        <v>408</v>
      </c>
      <c r="E1353">
        <v>1307.2212302400001</v>
      </c>
      <c r="F1353">
        <v>4137.25</v>
      </c>
      <c r="G1353">
        <v>17.6879879395775</v>
      </c>
      <c r="H1353">
        <v>0.205594533668988</v>
      </c>
      <c r="I1353">
        <v>19.626745885133001</v>
      </c>
      <c r="J1353">
        <v>7.9270250802654498</v>
      </c>
      <c r="K1353">
        <v>3873.1049318846099</v>
      </c>
      <c r="L1353">
        <v>3396.05871019091</v>
      </c>
      <c r="M1353">
        <v>57.972680244828801</v>
      </c>
      <c r="N1353">
        <v>0.41313378110799698</v>
      </c>
      <c r="O1353">
        <v>10.065865006949</v>
      </c>
      <c r="P1353">
        <v>70.608247422680407</v>
      </c>
      <c r="Q1353">
        <v>2.2622341912178E-2</v>
      </c>
    </row>
    <row r="1354" spans="1:17" hidden="1" x14ac:dyDescent="0.3">
      <c r="A1354" t="s">
        <v>2873</v>
      </c>
      <c r="B1354" t="s">
        <v>2874</v>
      </c>
      <c r="C1354" t="s">
        <v>10625</v>
      </c>
      <c r="D1354" t="s">
        <v>303</v>
      </c>
      <c r="E1354">
        <v>1306.43831989</v>
      </c>
      <c r="F1354">
        <v>904.85</v>
      </c>
      <c r="G1354">
        <v>141.99691702768601</v>
      </c>
      <c r="H1354">
        <v>25.249432847889299</v>
      </c>
      <c r="I1354">
        <v>42.672378187267597</v>
      </c>
      <c r="J1354">
        <v>3.4013011799066599</v>
      </c>
      <c r="K1354">
        <v>785.35789795552796</v>
      </c>
      <c r="L1354">
        <v>598.98528168787902</v>
      </c>
      <c r="M1354">
        <v>58.660458091493901</v>
      </c>
      <c r="N1354">
        <v>0.78965566529707198</v>
      </c>
      <c r="O1354">
        <v>8.0400066309332896</v>
      </c>
      <c r="P1354">
        <v>171.80835085611201</v>
      </c>
      <c r="Q1354">
        <v>0.16231256941038699</v>
      </c>
    </row>
    <row r="1355" spans="1:17" hidden="1" x14ac:dyDescent="0.3">
      <c r="A1355" t="s">
        <v>2875</v>
      </c>
      <c r="B1355" t="s">
        <v>2876</v>
      </c>
      <c r="C1355" t="s">
        <v>10625</v>
      </c>
      <c r="D1355" t="s">
        <v>133</v>
      </c>
      <c r="E1355">
        <v>1304.4068499</v>
      </c>
      <c r="F1355">
        <v>984.7</v>
      </c>
      <c r="G1355">
        <v>156.51987184567901</v>
      </c>
      <c r="H1355">
        <v>-7.1741358260330497</v>
      </c>
      <c r="I1355">
        <v>41.747549530351698</v>
      </c>
      <c r="J1355">
        <v>10.904963648755199</v>
      </c>
      <c r="K1355">
        <v>997.65471902086904</v>
      </c>
      <c r="L1355">
        <v>731.60211252971499</v>
      </c>
      <c r="M1355">
        <v>64.321203581505699</v>
      </c>
      <c r="N1355">
        <v>0.35729166666666601</v>
      </c>
      <c r="O1355">
        <v>46.491317152432202</v>
      </c>
      <c r="P1355">
        <v>214.09888357256699</v>
      </c>
    </row>
    <row r="1356" spans="1:17" hidden="1" x14ac:dyDescent="0.3">
      <c r="A1356" t="s">
        <v>2877</v>
      </c>
      <c r="B1356" t="s">
        <v>2878</v>
      </c>
      <c r="C1356" t="s">
        <v>10625</v>
      </c>
      <c r="D1356" t="s">
        <v>248</v>
      </c>
      <c r="E1356">
        <v>1297.6155855</v>
      </c>
      <c r="F1356">
        <v>461.85</v>
      </c>
      <c r="G1356">
        <v>60.922346101154702</v>
      </c>
      <c r="H1356">
        <v>13.6299287415812</v>
      </c>
      <c r="I1356">
        <v>-13.548786252400101</v>
      </c>
      <c r="J1356">
        <v>0.194226044822256</v>
      </c>
      <c r="K1356">
        <v>423.37784972478801</v>
      </c>
      <c r="L1356">
        <v>374.60906924533401</v>
      </c>
      <c r="M1356">
        <v>66.390327333914797</v>
      </c>
      <c r="N1356">
        <v>1.8896914235737601</v>
      </c>
      <c r="O1356">
        <v>13.673270542383801</v>
      </c>
      <c r="P1356">
        <v>108.463100880162</v>
      </c>
      <c r="Q1356">
        <v>0.120216474743341</v>
      </c>
    </row>
    <row r="1357" spans="1:17" hidden="1" x14ac:dyDescent="0.3">
      <c r="A1357" t="s">
        <v>2879</v>
      </c>
      <c r="B1357" t="s">
        <v>2880</v>
      </c>
      <c r="C1357" t="s">
        <v>10625</v>
      </c>
      <c r="D1357" t="s">
        <v>139</v>
      </c>
      <c r="E1357">
        <v>1292.777306406</v>
      </c>
      <c r="F1357">
        <v>50.73</v>
      </c>
      <c r="G1357">
        <v>56.4730986954578</v>
      </c>
      <c r="H1357">
        <v>48.460339751160603</v>
      </c>
      <c r="I1357">
        <v>25.541579296092301</v>
      </c>
      <c r="J1357">
        <v>9.6831420913986292</v>
      </c>
      <c r="K1357">
        <v>41.038331714601398</v>
      </c>
      <c r="L1357">
        <v>34.590687118844201</v>
      </c>
      <c r="M1357">
        <v>65.411213482958303</v>
      </c>
      <c r="N1357">
        <v>1.16619281707807</v>
      </c>
      <c r="O1357">
        <v>6.8401340429726103</v>
      </c>
      <c r="P1357">
        <v>119.61038961038901</v>
      </c>
      <c r="Q1357">
        <v>7.4019498752167998E-2</v>
      </c>
    </row>
    <row r="1358" spans="1:17" hidden="1" x14ac:dyDescent="0.3">
      <c r="A1358" t="s">
        <v>2881</v>
      </c>
      <c r="B1358" t="s">
        <v>2882</v>
      </c>
      <c r="C1358" t="s">
        <v>10625</v>
      </c>
      <c r="D1358" t="s">
        <v>139</v>
      </c>
      <c r="E1358">
        <v>1288.925118165</v>
      </c>
      <c r="F1358">
        <v>317.45</v>
      </c>
      <c r="G1358">
        <v>59.566072998633501</v>
      </c>
      <c r="H1358">
        <v>-14.8762637870605</v>
      </c>
      <c r="I1358">
        <v>-25.593830333282401</v>
      </c>
      <c r="J1358">
        <v>8.9599110011708998</v>
      </c>
      <c r="K1358">
        <v>328.13697699959801</v>
      </c>
      <c r="L1358">
        <v>312.91571679296197</v>
      </c>
      <c r="M1358">
        <v>52.821952641397502</v>
      </c>
      <c r="N1358">
        <v>0.725388078232442</v>
      </c>
      <c r="O1358">
        <v>31.0442589384154</v>
      </c>
      <c r="P1358">
        <v>100.22075055187599</v>
      </c>
      <c r="Q1358">
        <v>0.106810968644051</v>
      </c>
    </row>
    <row r="1359" spans="1:17" hidden="1" x14ac:dyDescent="0.3">
      <c r="A1359" t="s">
        <v>2883</v>
      </c>
      <c r="B1359" t="s">
        <v>2884</v>
      </c>
      <c r="C1359" t="s">
        <v>10625</v>
      </c>
      <c r="E1359">
        <v>1286.3763120000001</v>
      </c>
      <c r="F1359">
        <v>2.2799999999999998</v>
      </c>
      <c r="G1359">
        <v>356.02649622103797</v>
      </c>
      <c r="H1359">
        <v>-0.17112390461575699</v>
      </c>
      <c r="I1359">
        <v>-37.9656529910445</v>
      </c>
      <c r="J1359">
        <v>3.97911472290627</v>
      </c>
      <c r="K1359">
        <v>2.6470661477673998</v>
      </c>
      <c r="L1359">
        <v>2.4950536132433698</v>
      </c>
      <c r="M1359">
        <v>47.400245629637297</v>
      </c>
      <c r="N1359">
        <v>2.3532222365608102</v>
      </c>
      <c r="O1359">
        <v>81.140350877193001</v>
      </c>
      <c r="P1359">
        <v>421.142857142857</v>
      </c>
    </row>
    <row r="1360" spans="1:17" hidden="1" x14ac:dyDescent="0.3">
      <c r="A1360" t="s">
        <v>2885</v>
      </c>
      <c r="B1360" t="s">
        <v>2886</v>
      </c>
      <c r="C1360" t="s">
        <v>10625</v>
      </c>
      <c r="D1360" t="s">
        <v>571</v>
      </c>
      <c r="E1360">
        <v>1286.3183977889901</v>
      </c>
      <c r="F1360">
        <v>201.57</v>
      </c>
      <c r="G1360">
        <v>-37.557545794545597</v>
      </c>
      <c r="H1360">
        <v>6.1294095982058296</v>
      </c>
      <c r="I1360">
        <v>-14.936498798380599</v>
      </c>
      <c r="J1360">
        <v>7.0386254051019002</v>
      </c>
      <c r="K1360">
        <v>194.78010352774601</v>
      </c>
      <c r="L1360">
        <v>199.97774281978101</v>
      </c>
      <c r="M1360">
        <v>73.668116809513904</v>
      </c>
      <c r="N1360">
        <v>1.4441596313374701</v>
      </c>
      <c r="O1360">
        <v>20.206379917646402</v>
      </c>
      <c r="P1360">
        <v>26.060037523452099</v>
      </c>
      <c r="Q1360">
        <v>-4.2238118756539999E-3</v>
      </c>
    </row>
    <row r="1361" spans="1:17" hidden="1" x14ac:dyDescent="0.3">
      <c r="A1361" t="s">
        <v>2887</v>
      </c>
      <c r="B1361" t="s">
        <v>2888</v>
      </c>
      <c r="C1361" t="s">
        <v>10625</v>
      </c>
      <c r="D1361" t="s">
        <v>397</v>
      </c>
      <c r="E1361">
        <v>1280.07368004</v>
      </c>
      <c r="F1361">
        <v>53.24</v>
      </c>
      <c r="G1361">
        <v>25.5438007545002</v>
      </c>
      <c r="H1361">
        <v>0.73114410867625201</v>
      </c>
      <c r="I1361">
        <v>-31.812120818094801</v>
      </c>
      <c r="J1361">
        <v>12.656064684259899</v>
      </c>
      <c r="K1361">
        <v>50.688313608153898</v>
      </c>
      <c r="L1361">
        <v>51.717724461088999</v>
      </c>
      <c r="M1361">
        <v>73.534174485618706</v>
      </c>
      <c r="N1361">
        <v>1.01229885450751</v>
      </c>
      <c r="O1361">
        <v>54.958677685950398</v>
      </c>
      <c r="P1361">
        <v>70.095846645367402</v>
      </c>
    </row>
    <row r="1362" spans="1:17" hidden="1" x14ac:dyDescent="0.3">
      <c r="A1362" t="s">
        <v>2889</v>
      </c>
      <c r="B1362" t="s">
        <v>2890</v>
      </c>
      <c r="C1362" t="s">
        <v>10625</v>
      </c>
      <c r="D1362" t="s">
        <v>127</v>
      </c>
      <c r="E1362">
        <v>1278.1679582700001</v>
      </c>
      <c r="F1362">
        <v>983</v>
      </c>
      <c r="G1362">
        <v>690.13882822669802</v>
      </c>
      <c r="H1362">
        <v>32.912819871151903</v>
      </c>
      <c r="I1362">
        <v>93.703054719026497</v>
      </c>
      <c r="J1362">
        <v>8.6971464439053499</v>
      </c>
      <c r="K1362">
        <v>835.48195745981798</v>
      </c>
      <c r="L1362">
        <v>599.68437752923296</v>
      </c>
      <c r="M1362">
        <v>86.3969668517678</v>
      </c>
      <c r="N1362">
        <v>0.79519378123264794</v>
      </c>
      <c r="O1362">
        <v>3.5605289928789499</v>
      </c>
      <c r="P1362">
        <v>796.48882808937503</v>
      </c>
      <c r="Q1362">
        <v>0.173577914433618</v>
      </c>
    </row>
    <row r="1363" spans="1:17" hidden="1" x14ac:dyDescent="0.3">
      <c r="A1363" t="s">
        <v>2891</v>
      </c>
      <c r="B1363" t="s">
        <v>2892</v>
      </c>
      <c r="C1363" t="s">
        <v>10625</v>
      </c>
      <c r="D1363" t="s">
        <v>612</v>
      </c>
      <c r="E1363">
        <v>1278.04083072</v>
      </c>
      <c r="F1363">
        <v>513.75</v>
      </c>
      <c r="G1363">
        <v>37927.8907232165</v>
      </c>
      <c r="H1363">
        <v>53.017344654518197</v>
      </c>
      <c r="I1363">
        <v>1074.7375466322601</v>
      </c>
      <c r="J1363">
        <v>9.2279640581236393</v>
      </c>
      <c r="K1363">
        <v>345.91467143815601</v>
      </c>
      <c r="L1363">
        <v>163.87520505982999</v>
      </c>
      <c r="M1363">
        <v>99.999452882594596</v>
      </c>
      <c r="N1363">
        <v>1.68566243194192</v>
      </c>
      <c r="O1363">
        <v>0</v>
      </c>
      <c r="P1363">
        <v>41000</v>
      </c>
      <c r="Q1363">
        <v>0.271553090157794</v>
      </c>
    </row>
    <row r="1364" spans="1:17" hidden="1" x14ac:dyDescent="0.3">
      <c r="A1364" t="s">
        <v>2893</v>
      </c>
      <c r="B1364" t="s">
        <v>2894</v>
      </c>
      <c r="C1364" t="s">
        <v>10625</v>
      </c>
      <c r="D1364" t="s">
        <v>133</v>
      </c>
      <c r="E1364">
        <v>1269.0607511399901</v>
      </c>
      <c r="F1364">
        <v>782.75</v>
      </c>
      <c r="G1364">
        <v>-22.900059535705601</v>
      </c>
      <c r="H1364">
        <v>-7.1661288864370496</v>
      </c>
      <c r="I1364">
        <v>-27.909944219902801</v>
      </c>
      <c r="J1364">
        <v>-2.1102087976098902</v>
      </c>
      <c r="K1364">
        <v>831.80361973206698</v>
      </c>
      <c r="L1364">
        <v>847.46512556095695</v>
      </c>
      <c r="M1364">
        <v>27.0311517711405</v>
      </c>
      <c r="N1364">
        <v>0.92850072790759597</v>
      </c>
      <c r="O1364">
        <v>37.975087831363702</v>
      </c>
      <c r="P1364">
        <v>8.3540974529346705</v>
      </c>
      <c r="Q1364">
        <v>8.8868152614656998E-2</v>
      </c>
    </row>
    <row r="1365" spans="1:17" hidden="1" x14ac:dyDescent="0.3">
      <c r="A1365" t="s">
        <v>2895</v>
      </c>
      <c r="B1365" t="s">
        <v>2896</v>
      </c>
      <c r="C1365" t="s">
        <v>10625</v>
      </c>
      <c r="D1365" t="s">
        <v>198</v>
      </c>
      <c r="E1365">
        <v>1266.36923</v>
      </c>
      <c r="F1365">
        <v>142.69999999999999</v>
      </c>
      <c r="G1365">
        <v>9.21766166577126</v>
      </c>
      <c r="H1365">
        <v>1.90162889277472</v>
      </c>
      <c r="I1365">
        <v>-5.7342301488223404</v>
      </c>
      <c r="J1365">
        <v>-1.11310623833231</v>
      </c>
      <c r="K1365">
        <v>138.05179311915199</v>
      </c>
      <c r="L1365">
        <v>129.71841963434599</v>
      </c>
      <c r="M1365">
        <v>46.423263137643801</v>
      </c>
      <c r="N1365">
        <v>0.61766327492316997</v>
      </c>
      <c r="O1365">
        <v>9.3202522775052508</v>
      </c>
      <c r="P1365">
        <v>37.674867342016299</v>
      </c>
      <c r="Q1365">
        <v>8.6269951922287993E-2</v>
      </c>
    </row>
    <row r="1366" spans="1:17" hidden="1" x14ac:dyDescent="0.3">
      <c r="A1366" t="s">
        <v>2897</v>
      </c>
      <c r="B1366" t="s">
        <v>2898</v>
      </c>
      <c r="C1366" t="s">
        <v>10625</v>
      </c>
      <c r="D1366" t="s">
        <v>527</v>
      </c>
      <c r="E1366">
        <v>1266.22614888</v>
      </c>
      <c r="F1366">
        <v>368.5</v>
      </c>
      <c r="G1366">
        <v>46.938342264149597</v>
      </c>
      <c r="H1366">
        <v>18.534980573846401</v>
      </c>
      <c r="I1366">
        <v>14.1017643785771</v>
      </c>
      <c r="J1366">
        <v>-0.51302845839621203</v>
      </c>
      <c r="K1366">
        <v>315.51637307707398</v>
      </c>
      <c r="L1366">
        <v>264.29887301304097</v>
      </c>
      <c r="M1366">
        <v>77.950917798758098</v>
      </c>
      <c r="N1366">
        <v>1.5052963043766601</v>
      </c>
      <c r="O1366">
        <v>1.73677069199456</v>
      </c>
      <c r="P1366">
        <v>108.19209039547999</v>
      </c>
      <c r="Q1366">
        <v>6.1111815643481997E-2</v>
      </c>
    </row>
    <row r="1367" spans="1:17" hidden="1" x14ac:dyDescent="0.3">
      <c r="A1367" t="s">
        <v>2899</v>
      </c>
      <c r="B1367" t="s">
        <v>2900</v>
      </c>
      <c r="C1367" t="s">
        <v>10625</v>
      </c>
      <c r="D1367" t="s">
        <v>494</v>
      </c>
      <c r="E1367">
        <v>1264.460400424</v>
      </c>
      <c r="F1367">
        <v>200.2</v>
      </c>
      <c r="G1367">
        <v>16.467637063422799</v>
      </c>
      <c r="H1367">
        <v>48.940240755507197</v>
      </c>
      <c r="I1367">
        <v>11.485858601768101</v>
      </c>
      <c r="J1367">
        <v>22.846344755972002</v>
      </c>
      <c r="K1367">
        <v>150.845659940735</v>
      </c>
      <c r="L1367">
        <v>145.80726479202201</v>
      </c>
      <c r="M1367">
        <v>89.083145244362996</v>
      </c>
      <c r="N1367">
        <v>4.3514567130812898</v>
      </c>
      <c r="O1367">
        <v>7.0929070929071001</v>
      </c>
      <c r="P1367">
        <v>78.193146417445405</v>
      </c>
      <c r="Q1367">
        <v>-4.5335772229254001E-2</v>
      </c>
    </row>
    <row r="1368" spans="1:17" hidden="1" x14ac:dyDescent="0.3">
      <c r="A1368" t="s">
        <v>2901</v>
      </c>
      <c r="B1368" t="s">
        <v>2902</v>
      </c>
      <c r="C1368" t="s">
        <v>10625</v>
      </c>
      <c r="D1368" t="s">
        <v>622</v>
      </c>
      <c r="E1368">
        <v>1261.91291</v>
      </c>
      <c r="F1368">
        <v>512.9</v>
      </c>
      <c r="G1368">
        <v>2.6948067510754901</v>
      </c>
      <c r="H1368">
        <v>7.8479138368489103</v>
      </c>
      <c r="I1368">
        <v>2.8752719048325299</v>
      </c>
      <c r="J1368">
        <v>1.16777837119725</v>
      </c>
      <c r="K1368">
        <v>489.99922860385601</v>
      </c>
      <c r="L1368">
        <v>438.593261878558</v>
      </c>
      <c r="M1368">
        <v>52.929088783632601</v>
      </c>
      <c r="N1368">
        <v>0.89772462573277101</v>
      </c>
      <c r="O1368">
        <v>13.940339247416601</v>
      </c>
      <c r="P1368">
        <v>48.882438316400503</v>
      </c>
    </row>
    <row r="1369" spans="1:17" hidden="1" x14ac:dyDescent="0.3">
      <c r="A1369" t="s">
        <v>2903</v>
      </c>
      <c r="B1369" t="s">
        <v>2904</v>
      </c>
      <c r="C1369" t="s">
        <v>10625</v>
      </c>
      <c r="D1369" t="s">
        <v>1589</v>
      </c>
      <c r="E1369">
        <v>1261.4061625449999</v>
      </c>
      <c r="F1369">
        <v>1706.25</v>
      </c>
      <c r="G1369">
        <v>38.304721670993999</v>
      </c>
      <c r="H1369">
        <v>5.8408249106924703</v>
      </c>
      <c r="I1369">
        <v>15.9612625952585</v>
      </c>
      <c r="J1369">
        <v>5.2653412677535103</v>
      </c>
      <c r="K1369">
        <v>1556.8359559242499</v>
      </c>
      <c r="L1369">
        <v>1327.7444193820299</v>
      </c>
      <c r="M1369">
        <v>59.033906121866004</v>
      </c>
      <c r="N1369">
        <v>0.709434327077618</v>
      </c>
      <c r="O1369">
        <v>4.1230769230769102</v>
      </c>
      <c r="P1369">
        <v>74.991026101225501</v>
      </c>
      <c r="Q1369">
        <v>6.4424273081135006E-2</v>
      </c>
    </row>
    <row r="1370" spans="1:17" hidden="1" x14ac:dyDescent="0.3">
      <c r="A1370" t="s">
        <v>2905</v>
      </c>
      <c r="B1370" t="s">
        <v>2906</v>
      </c>
      <c r="C1370" t="s">
        <v>10625</v>
      </c>
      <c r="D1370" t="s">
        <v>1388</v>
      </c>
      <c r="E1370">
        <v>1257.6550719899999</v>
      </c>
      <c r="F1370">
        <v>893.95</v>
      </c>
      <c r="G1370">
        <v>152.65815292281201</v>
      </c>
      <c r="H1370">
        <v>45.864626215351002</v>
      </c>
      <c r="I1370">
        <v>97.972279417918202</v>
      </c>
      <c r="J1370">
        <v>-4.6510584534581501</v>
      </c>
      <c r="K1370">
        <v>703.23474469499695</v>
      </c>
      <c r="L1370">
        <v>527.85943095825098</v>
      </c>
      <c r="M1370">
        <v>55.531918758091997</v>
      </c>
      <c r="N1370">
        <v>0.83341854936870097</v>
      </c>
      <c r="O1370">
        <v>14.8833827395268</v>
      </c>
      <c r="P1370">
        <v>196.99335548172701</v>
      </c>
      <c r="Q1370">
        <v>0.145553079404036</v>
      </c>
    </row>
    <row r="1371" spans="1:17" hidden="1" x14ac:dyDescent="0.3">
      <c r="A1371" t="s">
        <v>2907</v>
      </c>
      <c r="B1371" t="s">
        <v>2908</v>
      </c>
      <c r="C1371" t="s">
        <v>10625</v>
      </c>
      <c r="D1371" t="s">
        <v>127</v>
      </c>
      <c r="E1371">
        <v>1256.8193352000001</v>
      </c>
      <c r="F1371">
        <v>144.69999999999999</v>
      </c>
      <c r="G1371">
        <v>-13.638039588827899</v>
      </c>
      <c r="H1371">
        <v>-3.36035449079669</v>
      </c>
      <c r="I1371">
        <v>-20.401050657024701</v>
      </c>
      <c r="J1371">
        <v>1.6694149327794401</v>
      </c>
      <c r="K1371">
        <v>145.524183253692</v>
      </c>
      <c r="L1371">
        <v>145.00251434049699</v>
      </c>
      <c r="M1371">
        <v>52.239846092403504</v>
      </c>
      <c r="N1371">
        <v>0.40814934474637199</v>
      </c>
      <c r="O1371">
        <v>34.277816171389098</v>
      </c>
      <c r="P1371">
        <v>24.206008583690899</v>
      </c>
      <c r="Q1371">
        <v>5.0343081194407002E-2</v>
      </c>
    </row>
    <row r="1372" spans="1:17" hidden="1" x14ac:dyDescent="0.3">
      <c r="A1372" t="s">
        <v>2909</v>
      </c>
      <c r="B1372" t="s">
        <v>2910</v>
      </c>
      <c r="C1372" t="s">
        <v>10625</v>
      </c>
      <c r="D1372" t="s">
        <v>89</v>
      </c>
      <c r="E1372">
        <v>1252.80065988</v>
      </c>
      <c r="F1372">
        <v>190.19</v>
      </c>
      <c r="G1372">
        <v>38.876323527875201</v>
      </c>
      <c r="H1372">
        <v>35.241808012185899</v>
      </c>
      <c r="I1372">
        <v>41.503378403931301</v>
      </c>
      <c r="J1372">
        <v>12.985507442594599</v>
      </c>
      <c r="K1372">
        <v>148.78804778249199</v>
      </c>
      <c r="L1372">
        <v>125.854801791574</v>
      </c>
      <c r="M1372">
        <v>79.2947608856865</v>
      </c>
      <c r="N1372">
        <v>1.9974552452332099</v>
      </c>
      <c r="O1372">
        <v>3.7909458962090499</v>
      </c>
      <c r="P1372">
        <v>104.395486297689</v>
      </c>
      <c r="Q1372">
        <v>9.4749591768361993E-2</v>
      </c>
    </row>
    <row r="1373" spans="1:17" hidden="1" x14ac:dyDescent="0.3">
      <c r="A1373" t="s">
        <v>2911</v>
      </c>
      <c r="B1373" t="s">
        <v>2912</v>
      </c>
      <c r="C1373" t="s">
        <v>10625</v>
      </c>
      <c r="D1373" t="s">
        <v>408</v>
      </c>
      <c r="E1373">
        <v>1249.5532502999999</v>
      </c>
      <c r="F1373">
        <v>103.42</v>
      </c>
      <c r="G1373">
        <v>12.584693020345799</v>
      </c>
      <c r="H1373">
        <v>51.071088379908197</v>
      </c>
      <c r="I1373">
        <v>66.037177681023095</v>
      </c>
      <c r="J1373">
        <v>24.713419178140899</v>
      </c>
      <c r="K1373">
        <v>73.024006140746494</v>
      </c>
      <c r="L1373">
        <v>66.756320769498998</v>
      </c>
      <c r="M1373">
        <v>87.036435046300696</v>
      </c>
      <c r="N1373">
        <v>1.06429863980702</v>
      </c>
      <c r="O1373">
        <v>0</v>
      </c>
      <c r="P1373">
        <v>121.931330472102</v>
      </c>
      <c r="Q1373">
        <v>5.9900965220925001E-2</v>
      </c>
    </row>
    <row r="1374" spans="1:17" hidden="1" x14ac:dyDescent="0.3">
      <c r="A1374" t="s">
        <v>2913</v>
      </c>
      <c r="B1374" t="s">
        <v>2914</v>
      </c>
      <c r="C1374" t="s">
        <v>10625</v>
      </c>
      <c r="D1374" t="s">
        <v>72</v>
      </c>
      <c r="E1374">
        <v>1244.76860016</v>
      </c>
      <c r="F1374">
        <v>7.94</v>
      </c>
      <c r="G1374">
        <v>133.33541510117001</v>
      </c>
      <c r="H1374">
        <v>29.6174105043807</v>
      </c>
      <c r="I1374">
        <v>38.912075864355998</v>
      </c>
      <c r="J1374">
        <v>-14.65671567763</v>
      </c>
      <c r="K1374">
        <v>6.9677033116515297</v>
      </c>
      <c r="L1374">
        <v>5.5295396723036001</v>
      </c>
      <c r="M1374">
        <v>50.3001985881236</v>
      </c>
      <c r="N1374">
        <v>0.31882208832333497</v>
      </c>
      <c r="O1374">
        <v>29.722921914357599</v>
      </c>
      <c r="P1374">
        <v>168.00696549228101</v>
      </c>
      <c r="Q1374">
        <v>0.11752423415283</v>
      </c>
    </row>
    <row r="1375" spans="1:17" hidden="1" x14ac:dyDescent="0.3">
      <c r="A1375" t="s">
        <v>2915</v>
      </c>
      <c r="B1375" t="s">
        <v>2916</v>
      </c>
      <c r="C1375" t="s">
        <v>10625</v>
      </c>
      <c r="D1375" t="s">
        <v>378</v>
      </c>
      <c r="E1375">
        <v>1244.07846576</v>
      </c>
      <c r="F1375">
        <v>363.95</v>
      </c>
      <c r="G1375">
        <v>46.390643509851202</v>
      </c>
      <c r="H1375">
        <v>17.528072329852399</v>
      </c>
      <c r="I1375">
        <v>39.799053129119002</v>
      </c>
      <c r="J1375">
        <v>3.9022794577148501</v>
      </c>
      <c r="K1375">
        <v>314.38428080345199</v>
      </c>
      <c r="L1375">
        <v>262.74327619520801</v>
      </c>
      <c r="M1375">
        <v>70.054301532452101</v>
      </c>
      <c r="N1375">
        <v>0.79248454889768305</v>
      </c>
      <c r="O1375">
        <v>3.15977469432613</v>
      </c>
      <c r="P1375">
        <v>84.7930946940848</v>
      </c>
    </row>
    <row r="1376" spans="1:17" hidden="1" x14ac:dyDescent="0.3">
      <c r="A1376" t="s">
        <v>2917</v>
      </c>
      <c r="B1376" t="s">
        <v>2918</v>
      </c>
      <c r="C1376" t="s">
        <v>10625</v>
      </c>
      <c r="D1376" t="s">
        <v>571</v>
      </c>
      <c r="E1376">
        <v>1241.3784560399999</v>
      </c>
      <c r="F1376">
        <v>167.83</v>
      </c>
      <c r="G1376">
        <v>19.103860271381699</v>
      </c>
      <c r="H1376">
        <v>20.101470328257999</v>
      </c>
      <c r="I1376">
        <v>3.00349479752074</v>
      </c>
      <c r="J1376">
        <v>3.76845261573364</v>
      </c>
      <c r="K1376">
        <v>149.68288928675901</v>
      </c>
      <c r="L1376">
        <v>135.47771369105399</v>
      </c>
      <c r="M1376">
        <v>68.911640366987299</v>
      </c>
      <c r="N1376">
        <v>2.27347337462276</v>
      </c>
      <c r="O1376">
        <v>9.9922540666150095</v>
      </c>
      <c r="P1376">
        <v>65.839920948616594</v>
      </c>
      <c r="Q1376">
        <v>4.5584965767619001E-2</v>
      </c>
    </row>
    <row r="1377" spans="1:17" hidden="1" x14ac:dyDescent="0.3">
      <c r="A1377" t="s">
        <v>2919</v>
      </c>
      <c r="B1377" t="s">
        <v>2920</v>
      </c>
      <c r="C1377" t="s">
        <v>10625</v>
      </c>
      <c r="D1377" t="s">
        <v>359</v>
      </c>
      <c r="E1377">
        <v>1240.6739961000001</v>
      </c>
      <c r="F1377">
        <v>244.8</v>
      </c>
      <c r="G1377">
        <v>-12.627238354062399</v>
      </c>
      <c r="H1377">
        <v>13.892385117226601</v>
      </c>
      <c r="I1377">
        <v>-11.4447466830501</v>
      </c>
      <c r="J1377">
        <v>-8.3718069513934807</v>
      </c>
      <c r="K1377">
        <v>227.966051069136</v>
      </c>
      <c r="L1377">
        <v>219.24124122952401</v>
      </c>
      <c r="M1377">
        <v>48.430192532149498</v>
      </c>
      <c r="N1377">
        <v>1.1062730727975001</v>
      </c>
      <c r="O1377">
        <v>10.273692810457501</v>
      </c>
      <c r="P1377">
        <v>33.515134987728402</v>
      </c>
      <c r="Q1377">
        <v>6.6580743338417001E-2</v>
      </c>
    </row>
    <row r="1378" spans="1:17" hidden="1" x14ac:dyDescent="0.3">
      <c r="A1378" t="s">
        <v>2921</v>
      </c>
      <c r="B1378" t="s">
        <v>2922</v>
      </c>
      <c r="C1378" t="s">
        <v>10625</v>
      </c>
      <c r="D1378" t="s">
        <v>263</v>
      </c>
      <c r="E1378">
        <v>1236.0417448000001</v>
      </c>
      <c r="F1378">
        <v>198.57</v>
      </c>
      <c r="G1378">
        <v>201.91193114645199</v>
      </c>
      <c r="H1378">
        <v>20.082597172386901</v>
      </c>
      <c r="I1378">
        <v>111.988784312387</v>
      </c>
      <c r="J1378">
        <v>8.3287103768497595</v>
      </c>
      <c r="K1378">
        <v>156.67850186672899</v>
      </c>
      <c r="L1378">
        <v>110.034366170431</v>
      </c>
      <c r="M1378">
        <v>68.942581841922404</v>
      </c>
      <c r="N1378">
        <v>0.76684276148095198</v>
      </c>
      <c r="O1378">
        <v>1.7273505564788301</v>
      </c>
      <c r="P1378">
        <v>229.57676348547699</v>
      </c>
      <c r="Q1378">
        <v>0.143519516619592</v>
      </c>
    </row>
    <row r="1379" spans="1:17" hidden="1" x14ac:dyDescent="0.3">
      <c r="A1379" t="s">
        <v>2923</v>
      </c>
      <c r="B1379" t="s">
        <v>2924</v>
      </c>
      <c r="C1379" t="s">
        <v>10625</v>
      </c>
      <c r="D1379" t="s">
        <v>21</v>
      </c>
      <c r="E1379">
        <v>1234.2688800000001</v>
      </c>
      <c r="F1379">
        <v>1033.25</v>
      </c>
      <c r="G1379">
        <v>-53.808506391919799</v>
      </c>
      <c r="H1379">
        <v>-8.2885182817000498</v>
      </c>
      <c r="I1379">
        <v>-29.270221530765699</v>
      </c>
      <c r="J1379">
        <v>0.14499862413436801</v>
      </c>
      <c r="K1379">
        <v>1085.0705964256799</v>
      </c>
      <c r="L1379">
        <v>1095.1451298867701</v>
      </c>
      <c r="M1379">
        <v>48.862336075187102</v>
      </c>
      <c r="N1379">
        <v>0.74867598143481695</v>
      </c>
      <c r="O1379">
        <v>42.017904669731401</v>
      </c>
      <c r="P1379">
        <v>8.1314426246664304</v>
      </c>
      <c r="Q1379">
        <v>0.118797963896681</v>
      </c>
    </row>
    <row r="1380" spans="1:17" hidden="1" x14ac:dyDescent="0.3">
      <c r="A1380" t="s">
        <v>2925</v>
      </c>
      <c r="B1380" t="s">
        <v>2926</v>
      </c>
      <c r="C1380" t="s">
        <v>10625</v>
      </c>
      <c r="D1380" t="s">
        <v>397</v>
      </c>
      <c r="E1380">
        <v>1232.9001394320001</v>
      </c>
      <c r="F1380">
        <v>50.14</v>
      </c>
      <c r="G1380">
        <v>35.924074675657003</v>
      </c>
      <c r="H1380">
        <v>6.0461283226293299</v>
      </c>
      <c r="I1380">
        <v>-23.555051083452501</v>
      </c>
      <c r="J1380">
        <v>2.8293596568644301</v>
      </c>
      <c r="K1380">
        <v>47.347224953725402</v>
      </c>
      <c r="L1380">
        <v>46.229525818866499</v>
      </c>
      <c r="M1380">
        <v>62.131287119764998</v>
      </c>
      <c r="N1380">
        <v>0.77246762197723096</v>
      </c>
      <c r="O1380">
        <v>20.662145991224499</v>
      </c>
      <c r="P1380">
        <v>69.966101694915196</v>
      </c>
    </row>
    <row r="1381" spans="1:17" hidden="1" x14ac:dyDescent="0.3">
      <c r="A1381" t="s">
        <v>2927</v>
      </c>
      <c r="B1381" t="s">
        <v>2928</v>
      </c>
      <c r="C1381" t="s">
        <v>10625</v>
      </c>
      <c r="D1381" t="s">
        <v>2929</v>
      </c>
      <c r="E1381">
        <v>1232.8276719</v>
      </c>
      <c r="F1381">
        <v>573.45000000000005</v>
      </c>
      <c r="G1381">
        <v>132.344235899469</v>
      </c>
      <c r="H1381">
        <v>23.0020530688649</v>
      </c>
      <c r="I1381">
        <v>51.275657792071797</v>
      </c>
      <c r="J1381">
        <v>5.9391448888187801</v>
      </c>
      <c r="K1381">
        <v>456.332697218394</v>
      </c>
      <c r="L1381">
        <v>336.34370764724002</v>
      </c>
      <c r="M1381">
        <v>72.954095013831406</v>
      </c>
      <c r="N1381">
        <v>1.0779020902690599</v>
      </c>
      <c r="O1381">
        <v>0.61906007498473403</v>
      </c>
      <c r="P1381">
        <v>208.389351976337</v>
      </c>
    </row>
    <row r="1382" spans="1:17" hidden="1" x14ac:dyDescent="0.3">
      <c r="A1382" t="s">
        <v>2930</v>
      </c>
      <c r="B1382" t="s">
        <v>2931</v>
      </c>
      <c r="C1382" t="s">
        <v>10625</v>
      </c>
      <c r="D1382" t="s">
        <v>689</v>
      </c>
      <c r="E1382">
        <v>1229.8977600000001</v>
      </c>
      <c r="F1382">
        <v>303.39999999999998</v>
      </c>
      <c r="G1382">
        <v>39.038464364271697</v>
      </c>
      <c r="H1382">
        <v>29.741849177756201</v>
      </c>
      <c r="I1382">
        <v>-21.8157927870847</v>
      </c>
      <c r="J1382">
        <v>1.77025645269224</v>
      </c>
      <c r="K1382">
        <v>283.94106067560301</v>
      </c>
      <c r="L1382">
        <v>262.49018929096599</v>
      </c>
      <c r="M1382">
        <v>56.835964464919002</v>
      </c>
      <c r="N1382">
        <v>0.99672951790071196</v>
      </c>
      <c r="O1382">
        <v>31.509558338826601</v>
      </c>
      <c r="P1382">
        <v>73.371428571428496</v>
      </c>
    </row>
    <row r="1383" spans="1:17" hidden="1" x14ac:dyDescent="0.3">
      <c r="A1383" t="s">
        <v>2932</v>
      </c>
      <c r="B1383" t="s">
        <v>2933</v>
      </c>
      <c r="C1383" t="s">
        <v>10625</v>
      </c>
      <c r="D1383" t="s">
        <v>571</v>
      </c>
      <c r="E1383">
        <v>1227.83624461</v>
      </c>
      <c r="F1383">
        <v>540.29999999999995</v>
      </c>
      <c r="G1383">
        <v>-3.2434161041371601</v>
      </c>
      <c r="H1383">
        <v>3.1545047543462501</v>
      </c>
      <c r="I1383">
        <v>-7.8881622574581298</v>
      </c>
      <c r="J1383">
        <v>14.504785015942501</v>
      </c>
      <c r="K1383">
        <v>475.98388818779102</v>
      </c>
      <c r="L1383">
        <v>465.67826346608098</v>
      </c>
      <c r="M1383">
        <v>68.065649161128903</v>
      </c>
      <c r="N1383">
        <v>1.0248335811806799</v>
      </c>
      <c r="O1383">
        <v>21.210438645197101</v>
      </c>
      <c r="P1383">
        <v>52.6271186440677</v>
      </c>
      <c r="Q1383">
        <v>-1.9822809792184998E-2</v>
      </c>
    </row>
    <row r="1384" spans="1:17" hidden="1" x14ac:dyDescent="0.3">
      <c r="A1384" t="s">
        <v>2934</v>
      </c>
      <c r="B1384" t="s">
        <v>2935</v>
      </c>
      <c r="C1384" t="s">
        <v>10625</v>
      </c>
      <c r="D1384" t="s">
        <v>622</v>
      </c>
      <c r="E1384">
        <v>1224.8817913410001</v>
      </c>
      <c r="F1384">
        <v>47.87</v>
      </c>
      <c r="G1384">
        <v>-29.771171807327502</v>
      </c>
      <c r="H1384">
        <v>5.4508002214845197</v>
      </c>
      <c r="I1384">
        <v>-24.078068084042101</v>
      </c>
      <c r="J1384">
        <v>5.1986765409718201</v>
      </c>
      <c r="K1384">
        <v>45.618314635114402</v>
      </c>
      <c r="L1384">
        <v>47.051300688299101</v>
      </c>
      <c r="M1384">
        <v>60.751621731127798</v>
      </c>
      <c r="N1384">
        <v>0.58812107858019802</v>
      </c>
      <c r="O1384">
        <v>40.1712972634217</v>
      </c>
      <c r="P1384">
        <v>31.510989010989</v>
      </c>
      <c r="Q1384">
        <v>-1.9101429499498002E-2</v>
      </c>
    </row>
    <row r="1385" spans="1:17" hidden="1" x14ac:dyDescent="0.3">
      <c r="A1385" t="s">
        <v>2936</v>
      </c>
      <c r="B1385" t="s">
        <v>2937</v>
      </c>
      <c r="C1385" t="s">
        <v>10625</v>
      </c>
      <c r="D1385" t="s">
        <v>2938</v>
      </c>
      <c r="E1385">
        <v>1222.0005546</v>
      </c>
      <c r="F1385">
        <v>1474.4</v>
      </c>
      <c r="G1385">
        <v>110.333553455971</v>
      </c>
      <c r="H1385">
        <v>38.594308194149598</v>
      </c>
      <c r="I1385">
        <v>53.706361416805201</v>
      </c>
      <c r="J1385">
        <v>2.3962352192238798</v>
      </c>
      <c r="K1385">
        <v>1172.8565984632</v>
      </c>
      <c r="L1385">
        <v>919.489095474652</v>
      </c>
      <c r="M1385">
        <v>74.474468506225705</v>
      </c>
      <c r="N1385">
        <v>1.0165116174553901</v>
      </c>
      <c r="O1385">
        <v>4.7849972870320103</v>
      </c>
      <c r="P1385">
        <v>168.65889212827901</v>
      </c>
      <c r="Q1385">
        <v>8.8653990165279001E-2</v>
      </c>
    </row>
    <row r="1386" spans="1:17" hidden="1" x14ac:dyDescent="0.3">
      <c r="A1386" t="s">
        <v>2939</v>
      </c>
      <c r="B1386" t="s">
        <v>2940</v>
      </c>
      <c r="C1386" t="s">
        <v>10625</v>
      </c>
      <c r="D1386" t="s">
        <v>303</v>
      </c>
      <c r="E1386">
        <v>1221.8978850000001</v>
      </c>
      <c r="F1386">
        <v>38.78</v>
      </c>
      <c r="G1386">
        <v>-26.490817207274301</v>
      </c>
      <c r="H1386">
        <v>-7.6300585127260803</v>
      </c>
      <c r="I1386">
        <v>-14.729293682728301</v>
      </c>
      <c r="J1386">
        <v>8.0976774418062494</v>
      </c>
      <c r="K1386">
        <v>38.288376988336097</v>
      </c>
      <c r="L1386">
        <v>35.962543244410099</v>
      </c>
      <c r="M1386">
        <v>56.650814641234803</v>
      </c>
      <c r="N1386">
        <v>0.93445128702144198</v>
      </c>
      <c r="O1386">
        <v>26.353790613718399</v>
      </c>
      <c r="P1386">
        <v>43.629629629629598</v>
      </c>
    </row>
    <row r="1387" spans="1:17" hidden="1" x14ac:dyDescent="0.3">
      <c r="A1387" t="s">
        <v>2941</v>
      </c>
      <c r="B1387" t="s">
        <v>2942</v>
      </c>
      <c r="C1387" t="s">
        <v>10625</v>
      </c>
      <c r="D1387" t="s">
        <v>290</v>
      </c>
      <c r="E1387">
        <v>1220.9192774999999</v>
      </c>
      <c r="F1387">
        <v>191.45</v>
      </c>
      <c r="G1387">
        <v>589.92776025356704</v>
      </c>
      <c r="H1387">
        <v>-25.233816805850299</v>
      </c>
      <c r="I1387">
        <v>166.664493321376</v>
      </c>
      <c r="J1387">
        <v>-12.512726768935201</v>
      </c>
      <c r="K1387">
        <v>213.27467992485899</v>
      </c>
      <c r="L1387">
        <v>145.12394446175401</v>
      </c>
      <c r="M1387">
        <v>31.060086324160601</v>
      </c>
      <c r="N1387">
        <v>0.43631112142717998</v>
      </c>
      <c r="O1387">
        <v>61.976090784252598</v>
      </c>
      <c r="P1387">
        <v>632.54708830136497</v>
      </c>
      <c r="Q1387">
        <v>0.19305655061940499</v>
      </c>
    </row>
    <row r="1388" spans="1:17" hidden="1" x14ac:dyDescent="0.3">
      <c r="A1388" t="s">
        <v>2943</v>
      </c>
      <c r="B1388" t="s">
        <v>2944</v>
      </c>
      <c r="C1388" t="s">
        <v>10625</v>
      </c>
      <c r="D1388" t="s">
        <v>21</v>
      </c>
      <c r="E1388">
        <v>1219.5095659999999</v>
      </c>
      <c r="F1388">
        <v>220.9</v>
      </c>
      <c r="G1388">
        <v>40.001201816572802</v>
      </c>
      <c r="H1388">
        <v>-1.63244917546483</v>
      </c>
      <c r="I1388">
        <v>29.353017491725598</v>
      </c>
      <c r="J1388">
        <v>4.2401311515873701</v>
      </c>
      <c r="K1388">
        <v>202.611910234839</v>
      </c>
      <c r="L1388">
        <v>165.33455325849499</v>
      </c>
      <c r="M1388">
        <v>56.9378253355504</v>
      </c>
      <c r="N1388">
        <v>0.59201432173089397</v>
      </c>
      <c r="O1388">
        <v>14.9841557265731</v>
      </c>
      <c r="P1388">
        <v>99.909502262443397</v>
      </c>
      <c r="Q1388">
        <v>0.10491392199572599</v>
      </c>
    </row>
    <row r="1389" spans="1:17" hidden="1" x14ac:dyDescent="0.3">
      <c r="A1389" t="s">
        <v>2945</v>
      </c>
      <c r="B1389" t="s">
        <v>2946</v>
      </c>
      <c r="C1389" t="s">
        <v>10625</v>
      </c>
      <c r="D1389" t="s">
        <v>72</v>
      </c>
      <c r="E1389">
        <v>1217.5861950000001</v>
      </c>
      <c r="F1389">
        <v>118.02</v>
      </c>
      <c r="G1389">
        <v>-40.145366265609901</v>
      </c>
      <c r="H1389">
        <v>30.1660621804822</v>
      </c>
      <c r="I1389">
        <v>-5.2358152706701997</v>
      </c>
      <c r="J1389">
        <v>7.5653835265663698</v>
      </c>
      <c r="K1389">
        <v>100.46202629907999</v>
      </c>
      <c r="L1389">
        <v>98.452513017800598</v>
      </c>
      <c r="M1389">
        <v>59.662271479504199</v>
      </c>
      <c r="N1389">
        <v>1.8509300717808499</v>
      </c>
      <c r="O1389">
        <v>19.894933062192798</v>
      </c>
      <c r="P1389">
        <v>41.510791366906403</v>
      </c>
    </row>
    <row r="1390" spans="1:17" hidden="1" x14ac:dyDescent="0.3">
      <c r="A1390" t="s">
        <v>2947</v>
      </c>
      <c r="B1390" t="s">
        <v>2948</v>
      </c>
      <c r="C1390" t="s">
        <v>10625</v>
      </c>
      <c r="D1390" t="s">
        <v>21</v>
      </c>
      <c r="E1390">
        <v>1214.8492349999999</v>
      </c>
      <c r="F1390">
        <v>1478.85</v>
      </c>
      <c r="G1390">
        <v>781.83701267942502</v>
      </c>
      <c r="H1390">
        <v>-8.6383962083660393</v>
      </c>
      <c r="I1390">
        <v>42.479570884036299</v>
      </c>
      <c r="J1390">
        <v>-5.5560897572107102</v>
      </c>
      <c r="K1390">
        <v>1463.5770517406199</v>
      </c>
      <c r="L1390">
        <v>1040.40160811126</v>
      </c>
      <c r="M1390">
        <v>55.569008595529503</v>
      </c>
      <c r="N1390">
        <v>0.50107460853546204</v>
      </c>
      <c r="O1390">
        <v>25.868073164959199</v>
      </c>
      <c r="P1390">
        <v>824.28125</v>
      </c>
    </row>
    <row r="1391" spans="1:17" hidden="1" x14ac:dyDescent="0.3">
      <c r="A1391" t="s">
        <v>2949</v>
      </c>
      <c r="B1391" t="s">
        <v>2950</v>
      </c>
      <c r="C1391" t="s">
        <v>10625</v>
      </c>
      <c r="D1391" t="s">
        <v>72</v>
      </c>
      <c r="E1391">
        <v>1213.44</v>
      </c>
      <c r="F1391">
        <v>198.83</v>
      </c>
      <c r="G1391">
        <v>73.988311677202304</v>
      </c>
      <c r="H1391">
        <v>14.391617097671</v>
      </c>
      <c r="I1391">
        <v>9.89370247231086</v>
      </c>
      <c r="J1391">
        <v>2.6169434582208999</v>
      </c>
      <c r="K1391">
        <v>186.06213240666901</v>
      </c>
      <c r="L1391">
        <v>154.09593255986599</v>
      </c>
      <c r="M1391">
        <v>53.568870342346401</v>
      </c>
      <c r="N1391">
        <v>0.48390219118682198</v>
      </c>
      <c r="O1391">
        <v>26.741437408841701</v>
      </c>
      <c r="P1391">
        <v>108.090005232862</v>
      </c>
      <c r="Q1391">
        <v>6.2999966104644006E-2</v>
      </c>
    </row>
    <row r="1392" spans="1:17" hidden="1" x14ac:dyDescent="0.3">
      <c r="A1392" t="s">
        <v>2951</v>
      </c>
      <c r="B1392" t="s">
        <v>2952</v>
      </c>
      <c r="C1392" t="s">
        <v>10625</v>
      </c>
      <c r="D1392" t="s">
        <v>89</v>
      </c>
      <c r="E1392">
        <v>1212.344638179</v>
      </c>
      <c r="F1392">
        <v>251.8</v>
      </c>
      <c r="G1392">
        <v>-10.820284775219699</v>
      </c>
      <c r="H1392">
        <v>11.845506003869</v>
      </c>
      <c r="I1392">
        <v>-16.822748788195</v>
      </c>
      <c r="J1392">
        <v>8.0029898128381802</v>
      </c>
      <c r="K1392">
        <v>235.65866735471599</v>
      </c>
      <c r="L1392">
        <v>265.13718601055302</v>
      </c>
      <c r="M1392">
        <v>65.2102761473855</v>
      </c>
      <c r="N1392">
        <v>2.0153852873344298</v>
      </c>
      <c r="O1392">
        <v>51.707704527402697</v>
      </c>
      <c r="P1392">
        <v>52.606060606060602</v>
      </c>
    </row>
    <row r="1393" spans="1:17" hidden="1" x14ac:dyDescent="0.3">
      <c r="A1393" t="s">
        <v>2953</v>
      </c>
      <c r="B1393" t="s">
        <v>2954</v>
      </c>
      <c r="C1393" t="s">
        <v>10625</v>
      </c>
      <c r="D1393" t="s">
        <v>689</v>
      </c>
      <c r="E1393">
        <v>1208.0999999999999</v>
      </c>
      <c r="F1393">
        <v>123.38</v>
      </c>
      <c r="G1393">
        <v>-35.383605712248503</v>
      </c>
      <c r="H1393">
        <v>-6.6898940794685</v>
      </c>
      <c r="I1393">
        <v>-15.9229345444425</v>
      </c>
      <c r="J1393">
        <v>1.4583497170045301</v>
      </c>
      <c r="K1393">
        <v>122.86824109152499</v>
      </c>
      <c r="L1393">
        <v>123.038252998362</v>
      </c>
      <c r="M1393">
        <v>52.820281590239901</v>
      </c>
      <c r="N1393">
        <v>0.58128235336087197</v>
      </c>
      <c r="O1393">
        <v>25.628140703517499</v>
      </c>
      <c r="P1393">
        <v>23.010967098703802</v>
      </c>
      <c r="Q1393">
        <v>1.0894892005540001E-2</v>
      </c>
    </row>
    <row r="1394" spans="1:17" hidden="1" x14ac:dyDescent="0.3">
      <c r="A1394" t="s">
        <v>2955</v>
      </c>
      <c r="B1394" t="s">
        <v>2956</v>
      </c>
      <c r="C1394" t="s">
        <v>10625</v>
      </c>
      <c r="D1394" t="s">
        <v>571</v>
      </c>
      <c r="E1394">
        <v>1202.5832778049901</v>
      </c>
      <c r="F1394">
        <v>163.86</v>
      </c>
      <c r="G1394">
        <v>-33.030122549824704</v>
      </c>
      <c r="H1394">
        <v>2.67530507888489</v>
      </c>
      <c r="I1394">
        <v>-27.8933094786079</v>
      </c>
      <c r="J1394">
        <v>4.6926380366956897</v>
      </c>
      <c r="K1394">
        <v>161.88245786745799</v>
      </c>
      <c r="L1394">
        <v>162.80140976725301</v>
      </c>
      <c r="M1394">
        <v>56.889465567919999</v>
      </c>
      <c r="N1394">
        <v>0.65870549089783603</v>
      </c>
      <c r="O1394">
        <v>32.460637129256597</v>
      </c>
      <c r="P1394">
        <v>29.0744387554155</v>
      </c>
      <c r="Q1394">
        <v>6.7640615445262994E-2</v>
      </c>
    </row>
    <row r="1395" spans="1:17" hidden="1" x14ac:dyDescent="0.3">
      <c r="A1395" t="s">
        <v>2957</v>
      </c>
      <c r="B1395" t="s">
        <v>2958</v>
      </c>
      <c r="C1395" t="s">
        <v>10625</v>
      </c>
      <c r="D1395" t="s">
        <v>622</v>
      </c>
      <c r="E1395">
        <v>1201.6829276999999</v>
      </c>
      <c r="F1395">
        <v>74.48</v>
      </c>
      <c r="G1395">
        <v>25.902177970253401</v>
      </c>
      <c r="H1395">
        <v>11.998760884316599</v>
      </c>
      <c r="I1395">
        <v>-3.6533669989636999</v>
      </c>
      <c r="J1395">
        <v>8.3939203473893098</v>
      </c>
      <c r="K1395">
        <v>64.566635361469096</v>
      </c>
      <c r="L1395">
        <v>60.248175084200597</v>
      </c>
      <c r="M1395">
        <v>72.926196171374201</v>
      </c>
      <c r="N1395">
        <v>1.8018052929835999</v>
      </c>
      <c r="O1395">
        <v>3.7728249194414598</v>
      </c>
      <c r="P1395">
        <v>67.370786516853897</v>
      </c>
      <c r="Q1395">
        <v>9.8899994121450004E-3</v>
      </c>
    </row>
    <row r="1396" spans="1:17" hidden="1" x14ac:dyDescent="0.3">
      <c r="A1396" t="s">
        <v>2959</v>
      </c>
      <c r="B1396" t="s">
        <v>2960</v>
      </c>
      <c r="C1396" t="s">
        <v>10625</v>
      </c>
      <c r="D1396" t="s">
        <v>101</v>
      </c>
      <c r="E1396">
        <v>1201.4844450000001</v>
      </c>
      <c r="F1396">
        <v>477.4</v>
      </c>
      <c r="G1396">
        <v>-1.7183872790064301</v>
      </c>
      <c r="H1396">
        <v>-1.00154672813011</v>
      </c>
      <c r="I1396">
        <v>14.1943843019836</v>
      </c>
      <c r="J1396">
        <v>9.4378769204799706E-2</v>
      </c>
      <c r="M1396">
        <v>56.666451601333897</v>
      </c>
      <c r="O1396">
        <v>23.156682027649701</v>
      </c>
      <c r="P1396">
        <v>32.243767313019298</v>
      </c>
    </row>
    <row r="1397" spans="1:17" hidden="1" x14ac:dyDescent="0.3">
      <c r="A1397" t="s">
        <v>2961</v>
      </c>
      <c r="B1397" t="s">
        <v>2962</v>
      </c>
      <c r="C1397" t="s">
        <v>10625</v>
      </c>
      <c r="E1397">
        <v>1201.3522949999999</v>
      </c>
      <c r="F1397">
        <v>218.05</v>
      </c>
      <c r="G1397">
        <v>677.71151174699605</v>
      </c>
      <c r="H1397">
        <v>-21.190996266335201</v>
      </c>
      <c r="I1397">
        <v>121.306938814432</v>
      </c>
      <c r="J1397">
        <v>11.5101245674071</v>
      </c>
      <c r="K1397">
        <v>248.26888153658001</v>
      </c>
      <c r="L1397">
        <v>176.68397915926801</v>
      </c>
      <c r="M1397">
        <v>36.911280717223697</v>
      </c>
      <c r="N1397">
        <v>0.36840813670415601</v>
      </c>
      <c r="O1397">
        <v>88.213712451272599</v>
      </c>
      <c r="P1397">
        <v>777.21264367816104</v>
      </c>
      <c r="Q1397">
        <v>0.16121398210340299</v>
      </c>
    </row>
    <row r="1398" spans="1:17" hidden="1" x14ac:dyDescent="0.3">
      <c r="A1398" t="s">
        <v>2963</v>
      </c>
      <c r="B1398" t="s">
        <v>2964</v>
      </c>
      <c r="C1398" t="s">
        <v>10625</v>
      </c>
      <c r="D1398" t="s">
        <v>1465</v>
      </c>
      <c r="E1398">
        <v>1195.2083298799901</v>
      </c>
      <c r="F1398">
        <v>92.95</v>
      </c>
      <c r="G1398">
        <v>41.181670839903298</v>
      </c>
      <c r="H1398">
        <v>20.586546227784801</v>
      </c>
      <c r="I1398">
        <v>34.395737984103498</v>
      </c>
      <c r="J1398">
        <v>18.794944191495802</v>
      </c>
      <c r="K1398">
        <v>78.091911814359307</v>
      </c>
      <c r="L1398">
        <v>69.543902011000696</v>
      </c>
      <c r="M1398">
        <v>80.826174051723299</v>
      </c>
      <c r="N1398">
        <v>1.61232967312757</v>
      </c>
      <c r="O1398">
        <v>5.64819795589026</v>
      </c>
      <c r="P1398">
        <v>82.254901960784295</v>
      </c>
      <c r="Q1398">
        <v>-5.9537425931360001E-3</v>
      </c>
    </row>
    <row r="1399" spans="1:17" hidden="1" x14ac:dyDescent="0.3">
      <c r="A1399" t="s">
        <v>2965</v>
      </c>
      <c r="B1399" t="s">
        <v>2966</v>
      </c>
      <c r="C1399" t="s">
        <v>10625</v>
      </c>
      <c r="D1399" t="s">
        <v>1002</v>
      </c>
      <c r="E1399">
        <v>1191.2359420499999</v>
      </c>
      <c r="F1399">
        <v>847.7</v>
      </c>
      <c r="G1399">
        <v>44.334761857992397</v>
      </c>
      <c r="H1399">
        <v>3.6785272257861998</v>
      </c>
      <c r="I1399">
        <v>20.381054353803702</v>
      </c>
      <c r="J1399">
        <v>13.6146891222602</v>
      </c>
      <c r="K1399">
        <v>759.99140469820395</v>
      </c>
      <c r="L1399">
        <v>673.07939894256003</v>
      </c>
      <c r="M1399">
        <v>80.281014505342696</v>
      </c>
      <c r="N1399">
        <v>1.33507551138178</v>
      </c>
      <c r="O1399">
        <v>5.4618379143564804</v>
      </c>
      <c r="P1399">
        <v>79.578434487872002</v>
      </c>
      <c r="Q1399">
        <v>0.11106157896108999</v>
      </c>
    </row>
    <row r="1400" spans="1:17" hidden="1" x14ac:dyDescent="0.3">
      <c r="A1400" t="s">
        <v>2967</v>
      </c>
      <c r="B1400" t="s">
        <v>2968</v>
      </c>
      <c r="C1400" t="s">
        <v>10625</v>
      </c>
      <c r="D1400" t="s">
        <v>263</v>
      </c>
      <c r="E1400">
        <v>1186.823396</v>
      </c>
      <c r="F1400">
        <v>1001.65</v>
      </c>
      <c r="G1400">
        <v>21.493741313580902</v>
      </c>
      <c r="H1400">
        <v>3.7731380473644802</v>
      </c>
      <c r="I1400">
        <v>-12.1745679655107</v>
      </c>
      <c r="J1400">
        <v>0.59582234906343101</v>
      </c>
      <c r="K1400">
        <v>964.64315915084501</v>
      </c>
      <c r="L1400">
        <v>899.08209662822196</v>
      </c>
      <c r="M1400">
        <v>70.690896333076793</v>
      </c>
      <c r="N1400">
        <v>1.57291718781068</v>
      </c>
      <c r="O1400">
        <v>10.3229671042779</v>
      </c>
      <c r="P1400">
        <v>54.337442218798103</v>
      </c>
      <c r="Q1400">
        <v>6.7815570331114003E-2</v>
      </c>
    </row>
    <row r="1401" spans="1:17" hidden="1" x14ac:dyDescent="0.3">
      <c r="A1401" t="s">
        <v>2969</v>
      </c>
      <c r="B1401" t="s">
        <v>2970</v>
      </c>
      <c r="C1401" t="s">
        <v>10625</v>
      </c>
      <c r="D1401" t="s">
        <v>444</v>
      </c>
      <c r="E1401">
        <v>1183.24236608</v>
      </c>
      <c r="F1401">
        <v>234.97</v>
      </c>
      <c r="G1401">
        <v>96.971878942045805</v>
      </c>
      <c r="H1401">
        <v>19.680602610393301</v>
      </c>
      <c r="I1401">
        <v>29.710913353945902</v>
      </c>
      <c r="J1401">
        <v>0.92630862760798405</v>
      </c>
      <c r="K1401">
        <v>205.08118436825399</v>
      </c>
      <c r="L1401">
        <v>156.355968737799</v>
      </c>
      <c r="M1401">
        <v>61.989422747293098</v>
      </c>
      <c r="N1401">
        <v>0.34931483511633299</v>
      </c>
      <c r="O1401">
        <v>10.226837468613001</v>
      </c>
      <c r="P1401">
        <v>165.80316742081399</v>
      </c>
      <c r="Q1401">
        <v>7.1358291279305E-2</v>
      </c>
    </row>
    <row r="1402" spans="1:17" hidden="1" x14ac:dyDescent="0.3">
      <c r="A1402" t="s">
        <v>2971</v>
      </c>
      <c r="B1402" t="s">
        <v>2972</v>
      </c>
      <c r="C1402" t="s">
        <v>10625</v>
      </c>
      <c r="D1402" t="s">
        <v>198</v>
      </c>
      <c r="E1402">
        <v>1183.1974633750001</v>
      </c>
      <c r="F1402">
        <v>661.2</v>
      </c>
      <c r="G1402">
        <v>-5.2090493961598199</v>
      </c>
      <c r="H1402">
        <v>-6.6047988844130003</v>
      </c>
      <c r="I1402">
        <v>-1.62547847955379</v>
      </c>
      <c r="J1402">
        <v>-0.69891491315784404</v>
      </c>
      <c r="K1402">
        <v>669.32253552263001</v>
      </c>
      <c r="L1402">
        <v>620.64765044718604</v>
      </c>
      <c r="M1402">
        <v>40.122794440325102</v>
      </c>
      <c r="N1402">
        <v>0.55420938352238103</v>
      </c>
      <c r="O1402">
        <v>14.9425287356321</v>
      </c>
      <c r="P1402">
        <v>34.911242603550299</v>
      </c>
      <c r="Q1402">
        <v>4.8865217732423999E-2</v>
      </c>
    </row>
    <row r="1403" spans="1:17" hidden="1" x14ac:dyDescent="0.3">
      <c r="A1403" t="s">
        <v>2973</v>
      </c>
      <c r="B1403" t="s">
        <v>2974</v>
      </c>
      <c r="C1403" t="s">
        <v>10625</v>
      </c>
      <c r="D1403" t="s">
        <v>571</v>
      </c>
      <c r="E1403">
        <v>1183.1564120600001</v>
      </c>
      <c r="F1403">
        <v>339</v>
      </c>
      <c r="G1403">
        <v>179.67877600186301</v>
      </c>
      <c r="H1403">
        <v>56.382543488267302</v>
      </c>
      <c r="I1403">
        <v>106.816604619141</v>
      </c>
      <c r="J1403">
        <v>11.1227997671438</v>
      </c>
      <c r="K1403">
        <v>257.17654223130597</v>
      </c>
      <c r="L1403">
        <v>191.80580914210699</v>
      </c>
      <c r="M1403">
        <v>70.527172682790095</v>
      </c>
      <c r="N1403">
        <v>0.90797514707053395</v>
      </c>
      <c r="O1403">
        <v>2.65486725663717</v>
      </c>
      <c r="P1403">
        <v>208.18181818181799</v>
      </c>
      <c r="Q1403">
        <v>0.17534376760916201</v>
      </c>
    </row>
    <row r="1404" spans="1:17" hidden="1" x14ac:dyDescent="0.3">
      <c r="A1404" t="s">
        <v>2975</v>
      </c>
      <c r="B1404" t="s">
        <v>2976</v>
      </c>
      <c r="C1404" t="s">
        <v>10625</v>
      </c>
      <c r="D1404" t="s">
        <v>258</v>
      </c>
      <c r="E1404">
        <v>1181.2191914959999</v>
      </c>
      <c r="F1404">
        <v>22.76</v>
      </c>
      <c r="G1404">
        <v>98.802829352517307</v>
      </c>
      <c r="H1404">
        <v>6.0512871616448898</v>
      </c>
      <c r="I1404">
        <v>-13.6486124821727</v>
      </c>
      <c r="J1404">
        <v>9.4808308545436599</v>
      </c>
      <c r="K1404">
        <v>21.4278031108859</v>
      </c>
      <c r="L1404">
        <v>19.564167782682201</v>
      </c>
      <c r="M1404">
        <v>58.3217161175303</v>
      </c>
      <c r="N1404">
        <v>2.1901661834978299</v>
      </c>
      <c r="O1404">
        <v>82.996485061511393</v>
      </c>
      <c r="P1404">
        <v>158.636363636363</v>
      </c>
      <c r="Q1404">
        <v>0.104507794496005</v>
      </c>
    </row>
    <row r="1405" spans="1:17" hidden="1" x14ac:dyDescent="0.3">
      <c r="A1405" t="s">
        <v>2977</v>
      </c>
      <c r="B1405" t="s">
        <v>2978</v>
      </c>
      <c r="C1405" t="s">
        <v>10625</v>
      </c>
      <c r="D1405" t="s">
        <v>571</v>
      </c>
      <c r="E1405">
        <v>1178.8958577200001</v>
      </c>
      <c r="F1405">
        <v>1048.75</v>
      </c>
      <c r="G1405">
        <v>153.426028020128</v>
      </c>
      <c r="H1405">
        <v>-15.0649977995411</v>
      </c>
      <c r="I1405">
        <v>-52.199521080001801</v>
      </c>
      <c r="J1405">
        <v>8.4459844232711294</v>
      </c>
      <c r="K1405">
        <v>1237.74810185246</v>
      </c>
      <c r="L1405">
        <v>1181.4596382438899</v>
      </c>
      <c r="M1405">
        <v>48.885445536630201</v>
      </c>
      <c r="N1405">
        <v>0.94043087624384103</v>
      </c>
      <c r="O1405">
        <v>110.669845053635</v>
      </c>
      <c r="P1405">
        <v>226.30678282514</v>
      </c>
      <c r="Q1405">
        <v>0.22413176424255399</v>
      </c>
    </row>
    <row r="1406" spans="1:17" hidden="1" x14ac:dyDescent="0.3">
      <c r="A1406" t="s">
        <v>2979</v>
      </c>
      <c r="B1406" t="s">
        <v>2980</v>
      </c>
      <c r="C1406" t="s">
        <v>10625</v>
      </c>
      <c r="D1406" t="s">
        <v>622</v>
      </c>
      <c r="E1406">
        <v>1177.7124694649999</v>
      </c>
      <c r="F1406">
        <v>319.10000000000002</v>
      </c>
      <c r="G1406">
        <v>-8.4642346550502801</v>
      </c>
      <c r="H1406">
        <v>-0.14987785236194101</v>
      </c>
      <c r="I1406">
        <v>-7.69205749698801</v>
      </c>
      <c r="J1406">
        <v>0.89778459470114802</v>
      </c>
      <c r="K1406">
        <v>315.95598005967901</v>
      </c>
      <c r="L1406">
        <v>296.13839316950401</v>
      </c>
      <c r="M1406">
        <v>48.984601728658497</v>
      </c>
      <c r="N1406">
        <v>0.93861797904493505</v>
      </c>
      <c r="O1406">
        <v>20.4951425885302</v>
      </c>
      <c r="P1406">
        <v>41.822222222222202</v>
      </c>
      <c r="Q1406">
        <v>-2.3732734714278999E-2</v>
      </c>
    </row>
    <row r="1407" spans="1:17" hidden="1" x14ac:dyDescent="0.3">
      <c r="A1407" t="s">
        <v>2981</v>
      </c>
      <c r="B1407" t="s">
        <v>2982</v>
      </c>
      <c r="C1407" t="s">
        <v>10625</v>
      </c>
      <c r="D1407" t="s">
        <v>21</v>
      </c>
      <c r="E1407">
        <v>1176.191493045</v>
      </c>
      <c r="F1407">
        <v>719.1</v>
      </c>
      <c r="G1407">
        <v>215.00850575961601</v>
      </c>
      <c r="H1407">
        <v>32.171966386764197</v>
      </c>
      <c r="I1407">
        <v>6.7450966943833999</v>
      </c>
      <c r="J1407">
        <v>-0.32976267420641397</v>
      </c>
      <c r="K1407">
        <v>602.60169513629705</v>
      </c>
      <c r="L1407">
        <v>497.61315691609002</v>
      </c>
      <c r="M1407">
        <v>75.090268527420207</v>
      </c>
      <c r="N1407">
        <v>1.39992693809376</v>
      </c>
      <c r="O1407">
        <v>4.2136003337505104</v>
      </c>
      <c r="P1407">
        <v>288.59767630370101</v>
      </c>
      <c r="Q1407">
        <v>0.12930175567150001</v>
      </c>
    </row>
    <row r="1408" spans="1:17" hidden="1" x14ac:dyDescent="0.3">
      <c r="A1408" t="s">
        <v>2983</v>
      </c>
      <c r="B1408" t="s">
        <v>2984</v>
      </c>
      <c r="C1408" t="s">
        <v>10625</v>
      </c>
      <c r="D1408" t="s">
        <v>139</v>
      </c>
      <c r="E1408">
        <v>1171.2169464000001</v>
      </c>
      <c r="F1408">
        <v>962.05</v>
      </c>
      <c r="G1408">
        <v>34.378287081557801</v>
      </c>
      <c r="H1408">
        <v>7.4366713546819998</v>
      </c>
      <c r="I1408">
        <v>-13.7087486561239</v>
      </c>
      <c r="J1408">
        <v>3.9366576727614699</v>
      </c>
      <c r="K1408">
        <v>885.63476728292005</v>
      </c>
      <c r="L1408">
        <v>839.749811006296</v>
      </c>
      <c r="M1408">
        <v>64.885496776591594</v>
      </c>
      <c r="N1408">
        <v>3.7410823277360898</v>
      </c>
      <c r="O1408">
        <v>16.937789096200799</v>
      </c>
      <c r="P1408">
        <v>74.237073259078102</v>
      </c>
    </row>
    <row r="1409" spans="1:17" hidden="1" x14ac:dyDescent="0.3">
      <c r="A1409" t="s">
        <v>2985</v>
      </c>
      <c r="B1409" t="s">
        <v>2986</v>
      </c>
      <c r="C1409" t="s">
        <v>10625</v>
      </c>
      <c r="D1409" t="s">
        <v>281</v>
      </c>
      <c r="E1409">
        <v>1170.7912281599999</v>
      </c>
      <c r="F1409">
        <v>265.85000000000002</v>
      </c>
      <c r="G1409">
        <v>42.098896907463001</v>
      </c>
      <c r="H1409">
        <v>-12.9083839252825</v>
      </c>
      <c r="I1409">
        <v>28.649312360528601</v>
      </c>
      <c r="J1409">
        <v>-12.420152077145699</v>
      </c>
      <c r="K1409">
        <v>296.49980776221997</v>
      </c>
      <c r="L1409">
        <v>241.735879703027</v>
      </c>
      <c r="M1409">
        <v>23.963038479528301</v>
      </c>
      <c r="N1409">
        <v>1.5452740155494</v>
      </c>
      <c r="O1409">
        <v>27.1393643031784</v>
      </c>
      <c r="P1409">
        <v>105.607115235885</v>
      </c>
      <c r="Q1409">
        <v>0.11213968034565901</v>
      </c>
    </row>
    <row r="1410" spans="1:17" hidden="1" x14ac:dyDescent="0.3">
      <c r="A1410" t="s">
        <v>2987</v>
      </c>
      <c r="B1410" t="s">
        <v>2988</v>
      </c>
      <c r="C1410" t="s">
        <v>10625</v>
      </c>
      <c r="D1410" t="s">
        <v>198</v>
      </c>
      <c r="E1410">
        <v>1168.8834999999999</v>
      </c>
      <c r="F1410">
        <v>106.93</v>
      </c>
      <c r="G1410">
        <v>-34.956318380294199</v>
      </c>
      <c r="H1410">
        <v>-0.139631597653741</v>
      </c>
      <c r="I1410">
        <v>-27.621454935847499</v>
      </c>
      <c r="J1410">
        <v>0.75728936065056895</v>
      </c>
      <c r="K1410">
        <v>109.77792965884601</v>
      </c>
      <c r="L1410">
        <v>110.73277017753099</v>
      </c>
      <c r="M1410">
        <v>47.577447248437899</v>
      </c>
      <c r="N1410">
        <v>0.48072738522812802</v>
      </c>
      <c r="O1410">
        <v>34.6675395118301</v>
      </c>
      <c r="P1410">
        <v>18.4819944598338</v>
      </c>
      <c r="Q1410">
        <v>3.2168512677160997E-2</v>
      </c>
    </row>
    <row r="1411" spans="1:17" hidden="1" x14ac:dyDescent="0.3">
      <c r="A1411" t="s">
        <v>2989</v>
      </c>
      <c r="B1411" t="s">
        <v>2990</v>
      </c>
      <c r="C1411" t="s">
        <v>10625</v>
      </c>
      <c r="D1411" t="s">
        <v>571</v>
      </c>
      <c r="E1411">
        <v>1168.5243337019999</v>
      </c>
      <c r="F1411">
        <v>137.94999999999999</v>
      </c>
      <c r="G1411">
        <v>-41.741443986486701</v>
      </c>
      <c r="H1411">
        <v>-4.9704586452285504</v>
      </c>
      <c r="I1411">
        <v>-41.225475890959103</v>
      </c>
      <c r="J1411">
        <v>1.83135961314451</v>
      </c>
      <c r="K1411">
        <v>145.025160472805</v>
      </c>
      <c r="L1411">
        <v>159.079981871445</v>
      </c>
      <c r="M1411">
        <v>49.682368454392297</v>
      </c>
      <c r="N1411">
        <v>1.0725993949297601</v>
      </c>
      <c r="O1411">
        <v>62.486408118883602</v>
      </c>
      <c r="P1411">
        <v>4.42846328538986</v>
      </c>
      <c r="Q1411">
        <v>2.6516853183347001E-2</v>
      </c>
    </row>
    <row r="1412" spans="1:17" hidden="1" x14ac:dyDescent="0.3">
      <c r="A1412" t="s">
        <v>2991</v>
      </c>
      <c r="B1412" t="s">
        <v>2992</v>
      </c>
      <c r="C1412" t="s">
        <v>10625</v>
      </c>
      <c r="D1412" t="s">
        <v>201</v>
      </c>
      <c r="E1412">
        <v>1163.8447545849999</v>
      </c>
      <c r="F1412">
        <v>537.4</v>
      </c>
      <c r="G1412">
        <v>-33.8531888023224</v>
      </c>
      <c r="H1412">
        <v>-5.4630800905985399</v>
      </c>
      <c r="I1412">
        <v>-2.2238838498517901</v>
      </c>
      <c r="J1412">
        <v>4.5278094437197698</v>
      </c>
      <c r="K1412">
        <v>509.86371865990299</v>
      </c>
      <c r="L1412">
        <v>485.59326240186999</v>
      </c>
      <c r="M1412">
        <v>65.737136761266299</v>
      </c>
      <c r="N1412">
        <v>1.18055922599997</v>
      </c>
      <c r="O1412">
        <v>15.9564570152586</v>
      </c>
      <c r="P1412">
        <v>37.688957212400702</v>
      </c>
      <c r="Q1412">
        <v>4.9453846614236997E-2</v>
      </c>
    </row>
    <row r="1413" spans="1:17" hidden="1" x14ac:dyDescent="0.3">
      <c r="A1413" t="s">
        <v>2993</v>
      </c>
      <c r="B1413" t="s">
        <v>2994</v>
      </c>
      <c r="C1413" t="s">
        <v>10625</v>
      </c>
      <c r="D1413" t="s">
        <v>303</v>
      </c>
      <c r="E1413">
        <v>1162.2183209</v>
      </c>
      <c r="F1413">
        <v>198.37</v>
      </c>
      <c r="G1413">
        <v>56.266553845490598</v>
      </c>
      <c r="H1413">
        <v>23.080062633909499</v>
      </c>
      <c r="I1413">
        <v>31.630664214860001</v>
      </c>
      <c r="J1413">
        <v>10.2051953089868</v>
      </c>
      <c r="K1413">
        <v>164.23209732673899</v>
      </c>
      <c r="L1413">
        <v>141.475942877687</v>
      </c>
      <c r="M1413">
        <v>76.188525908327804</v>
      </c>
      <c r="N1413">
        <v>1.1400023383354301</v>
      </c>
      <c r="O1413">
        <v>1.9307354942783499</v>
      </c>
      <c r="P1413">
        <v>87.229825389334593</v>
      </c>
      <c r="Q1413">
        <v>0.12400000702339301</v>
      </c>
    </row>
    <row r="1414" spans="1:17" hidden="1" x14ac:dyDescent="0.3">
      <c r="A1414" t="s">
        <v>2995</v>
      </c>
      <c r="B1414" t="s">
        <v>2996</v>
      </c>
      <c r="C1414" t="s">
        <v>10625</v>
      </c>
      <c r="D1414" t="s">
        <v>224</v>
      </c>
      <c r="E1414">
        <v>1158.4226566499999</v>
      </c>
      <c r="F1414">
        <v>75.58</v>
      </c>
      <c r="G1414">
        <v>39.881166330893002</v>
      </c>
      <c r="H1414">
        <v>11.0261198507675</v>
      </c>
      <c r="I1414">
        <v>-33.6735483613406</v>
      </c>
      <c r="J1414">
        <v>9.3787108930358798</v>
      </c>
      <c r="K1414">
        <v>73.297582974336393</v>
      </c>
      <c r="L1414">
        <v>70.068313452389901</v>
      </c>
      <c r="M1414">
        <v>49.793278669017603</v>
      </c>
      <c r="N1414">
        <v>1.2360974159623499</v>
      </c>
      <c r="O1414">
        <v>71.606245038369906</v>
      </c>
      <c r="P1414">
        <v>75.156431054461194</v>
      </c>
    </row>
    <row r="1415" spans="1:17" hidden="1" x14ac:dyDescent="0.3">
      <c r="A1415" t="s">
        <v>2997</v>
      </c>
      <c r="B1415" t="s">
        <v>2998</v>
      </c>
      <c r="C1415" t="s">
        <v>10625</v>
      </c>
      <c r="D1415" t="s">
        <v>92</v>
      </c>
      <c r="E1415">
        <v>1155.871705</v>
      </c>
      <c r="F1415">
        <v>2713.8</v>
      </c>
      <c r="G1415">
        <v>106.434801044628</v>
      </c>
      <c r="H1415">
        <v>-7.0771683275292698</v>
      </c>
      <c r="I1415">
        <v>50.984806596246798</v>
      </c>
      <c r="J1415">
        <v>-6.0007483459620303</v>
      </c>
      <c r="K1415">
        <v>2832.9421287873602</v>
      </c>
      <c r="L1415">
        <v>2155.09916231433</v>
      </c>
      <c r="M1415">
        <v>35.778759560592299</v>
      </c>
      <c r="N1415">
        <v>0.77823975364850995</v>
      </c>
      <c r="O1415">
        <v>30.739184906772699</v>
      </c>
      <c r="P1415">
        <v>204.23766816143399</v>
      </c>
      <c r="Q1415">
        <v>0.13910793462198501</v>
      </c>
    </row>
    <row r="1416" spans="1:17" hidden="1" x14ac:dyDescent="0.3">
      <c r="A1416" t="s">
        <v>2999</v>
      </c>
      <c r="B1416" t="s">
        <v>3000</v>
      </c>
      <c r="C1416" t="s">
        <v>10625</v>
      </c>
      <c r="D1416" t="s">
        <v>89</v>
      </c>
      <c r="E1416">
        <v>1155.4559999999999</v>
      </c>
      <c r="F1416">
        <v>114.37</v>
      </c>
      <c r="G1416">
        <v>194.95858091908499</v>
      </c>
      <c r="H1416">
        <v>68.682896000298697</v>
      </c>
      <c r="I1416">
        <v>53.165026480609697</v>
      </c>
      <c r="J1416">
        <v>35.381863303568899</v>
      </c>
      <c r="K1416">
        <v>72.594439315764603</v>
      </c>
      <c r="L1416">
        <v>60.418445055533503</v>
      </c>
      <c r="M1416">
        <v>80.497362269368693</v>
      </c>
      <c r="N1416">
        <v>3.3957423494948</v>
      </c>
      <c r="O1416">
        <v>1.8186587391798501</v>
      </c>
      <c r="P1416">
        <v>238.37278106508799</v>
      </c>
      <c r="Q1416">
        <v>0.12540001054869299</v>
      </c>
    </row>
    <row r="1417" spans="1:17" hidden="1" x14ac:dyDescent="0.3">
      <c r="A1417" t="s">
        <v>3001</v>
      </c>
      <c r="B1417" t="s">
        <v>3002</v>
      </c>
      <c r="C1417" t="s">
        <v>10625</v>
      </c>
      <c r="D1417" t="s">
        <v>139</v>
      </c>
      <c r="E1417">
        <v>1155.2184299999999</v>
      </c>
      <c r="F1417">
        <v>274.95</v>
      </c>
      <c r="G1417">
        <v>19.642962999844599</v>
      </c>
      <c r="H1417">
        <v>-15.946665311703599</v>
      </c>
      <c r="I1417">
        <v>-13.379967734778999</v>
      </c>
      <c r="J1417">
        <v>-1.6869175834989201</v>
      </c>
      <c r="K1417">
        <v>292.59409667013301</v>
      </c>
      <c r="L1417">
        <v>253.525747290178</v>
      </c>
      <c r="M1417">
        <v>34.0159403529752</v>
      </c>
      <c r="N1417">
        <v>0.25826345779665899</v>
      </c>
      <c r="O1417">
        <v>37.279505364611701</v>
      </c>
      <c r="P1417">
        <v>81.845238095238003</v>
      </c>
    </row>
    <row r="1418" spans="1:17" hidden="1" x14ac:dyDescent="0.3">
      <c r="A1418" t="s">
        <v>3003</v>
      </c>
      <c r="B1418" t="s">
        <v>3004</v>
      </c>
      <c r="C1418" t="s">
        <v>10625</v>
      </c>
      <c r="D1418" t="s">
        <v>378</v>
      </c>
      <c r="E1418">
        <v>1154.833147392</v>
      </c>
      <c r="F1418">
        <v>57.19</v>
      </c>
      <c r="G1418">
        <v>-55.727725420785902</v>
      </c>
      <c r="H1418">
        <v>-13.381375696427799</v>
      </c>
      <c r="I1418">
        <v>-32.044743684864002</v>
      </c>
      <c r="J1418">
        <v>-6.61669282083664</v>
      </c>
      <c r="K1418">
        <v>65.404997912463898</v>
      </c>
      <c r="L1418">
        <v>70.127399484026597</v>
      </c>
      <c r="M1418">
        <v>10.5690119474945</v>
      </c>
      <c r="N1418">
        <v>1.2914850019809301</v>
      </c>
      <c r="O1418">
        <v>48.627382409512101</v>
      </c>
      <c r="P1418">
        <v>2.9522952295229601</v>
      </c>
      <c r="Q1418">
        <v>-3.9131549057696002E-2</v>
      </c>
    </row>
    <row r="1419" spans="1:17" hidden="1" x14ac:dyDescent="0.3">
      <c r="A1419" t="s">
        <v>3005</v>
      </c>
      <c r="B1419" t="s">
        <v>3006</v>
      </c>
      <c r="C1419" t="s">
        <v>10625</v>
      </c>
      <c r="D1419" t="s">
        <v>198</v>
      </c>
      <c r="E1419">
        <v>1148.9951120000001</v>
      </c>
      <c r="F1419">
        <v>1090.05</v>
      </c>
      <c r="G1419">
        <v>-48.909398142208097</v>
      </c>
      <c r="H1419">
        <v>-8.3314559979900498</v>
      </c>
      <c r="I1419">
        <v>-20.093452391417198</v>
      </c>
      <c r="J1419">
        <v>5.4155813611128298</v>
      </c>
      <c r="K1419">
        <v>1116.8784828528001</v>
      </c>
      <c r="L1419">
        <v>1150.33536914107</v>
      </c>
      <c r="M1419">
        <v>46.671834759129197</v>
      </c>
      <c r="N1419">
        <v>1.0211985570912501</v>
      </c>
      <c r="O1419">
        <v>39.901839365166701</v>
      </c>
      <c r="P1419">
        <v>11.799999999999899</v>
      </c>
      <c r="Q1419">
        <v>7.5795443431111997E-2</v>
      </c>
    </row>
    <row r="1420" spans="1:17" hidden="1" x14ac:dyDescent="0.3">
      <c r="A1420" t="s">
        <v>3007</v>
      </c>
      <c r="B1420" t="s">
        <v>3008</v>
      </c>
      <c r="C1420" t="s">
        <v>10625</v>
      </c>
      <c r="D1420" t="s">
        <v>224</v>
      </c>
      <c r="E1420">
        <v>1148.685809325</v>
      </c>
      <c r="F1420">
        <v>716</v>
      </c>
      <c r="G1420">
        <v>12.5623513664196</v>
      </c>
      <c r="H1420">
        <v>-6.6205355558503101</v>
      </c>
      <c r="I1420">
        <v>31.720537178043699</v>
      </c>
      <c r="J1420">
        <v>3.6522340980124</v>
      </c>
      <c r="K1420">
        <v>758.24318496680905</v>
      </c>
      <c r="L1420">
        <v>638.90913694818198</v>
      </c>
      <c r="M1420">
        <v>42.955403256867598</v>
      </c>
      <c r="N1420">
        <v>0.52422114205242298</v>
      </c>
      <c r="O1420">
        <v>34.0712290502793</v>
      </c>
      <c r="P1420">
        <v>64.957954152747305</v>
      </c>
      <c r="Q1420">
        <v>0.190817908908748</v>
      </c>
    </row>
    <row r="1421" spans="1:17" hidden="1" x14ac:dyDescent="0.3">
      <c r="A1421" t="s">
        <v>3009</v>
      </c>
      <c r="B1421" t="s">
        <v>3010</v>
      </c>
      <c r="C1421" t="s">
        <v>10625</v>
      </c>
      <c r="D1421" t="s">
        <v>51</v>
      </c>
      <c r="E1421">
        <v>1141.8838000000001</v>
      </c>
      <c r="F1421">
        <v>410.1</v>
      </c>
      <c r="G1421">
        <v>4.9034560075081499</v>
      </c>
      <c r="H1421">
        <v>14.783580870364201</v>
      </c>
      <c r="I1421">
        <v>14.180689126810799</v>
      </c>
      <c r="J1421">
        <v>-2.4491858251461802</v>
      </c>
      <c r="K1421">
        <v>367.905351755835</v>
      </c>
      <c r="L1421">
        <v>348.849484856662</v>
      </c>
      <c r="M1421">
        <v>62.912165436095599</v>
      </c>
      <c r="N1421">
        <v>1.1346782608674499</v>
      </c>
      <c r="O1421">
        <v>25.188978297976</v>
      </c>
      <c r="P1421">
        <v>55.753892897835101</v>
      </c>
      <c r="Q1421">
        <v>-2.5469285910130002E-3</v>
      </c>
    </row>
    <row r="1422" spans="1:17" hidden="1" x14ac:dyDescent="0.3">
      <c r="A1422" t="s">
        <v>3011</v>
      </c>
      <c r="B1422" t="s">
        <v>3012</v>
      </c>
      <c r="C1422" t="s">
        <v>10625</v>
      </c>
      <c r="D1422" t="s">
        <v>568</v>
      </c>
      <c r="E1422">
        <v>1138.3816408719999</v>
      </c>
      <c r="F1422">
        <v>94.57</v>
      </c>
      <c r="G1422">
        <v>19.870269065031199</v>
      </c>
      <c r="H1422">
        <v>12.6651475925</v>
      </c>
      <c r="I1422">
        <v>-7.2548231889740498</v>
      </c>
      <c r="J1422">
        <v>3.09655863582742</v>
      </c>
      <c r="K1422">
        <v>85.355134861169404</v>
      </c>
      <c r="L1422">
        <v>80.997919012003607</v>
      </c>
      <c r="M1422">
        <v>64.792596874021598</v>
      </c>
      <c r="N1422">
        <v>1.72646186303766</v>
      </c>
      <c r="O1422">
        <v>34.027704345987097</v>
      </c>
      <c r="P1422">
        <v>63.3333333333333</v>
      </c>
      <c r="Q1422">
        <v>-5.8925289674950997E-2</v>
      </c>
    </row>
    <row r="1423" spans="1:17" hidden="1" x14ac:dyDescent="0.3">
      <c r="A1423" t="s">
        <v>3013</v>
      </c>
      <c r="B1423" t="s">
        <v>3014</v>
      </c>
      <c r="C1423" t="s">
        <v>10625</v>
      </c>
      <c r="D1423" t="s">
        <v>397</v>
      </c>
      <c r="E1423">
        <v>1138.29260832</v>
      </c>
      <c r="F1423">
        <v>49.35</v>
      </c>
      <c r="G1423">
        <v>-71.148570314288193</v>
      </c>
      <c r="H1423">
        <v>-3.7944218997661898</v>
      </c>
      <c r="I1423">
        <v>-59.8046923369821</v>
      </c>
      <c r="J1423">
        <v>-4.8162272177106997</v>
      </c>
      <c r="K1423">
        <v>52.471675909302697</v>
      </c>
      <c r="L1423">
        <v>61.909864374764801</v>
      </c>
      <c r="M1423">
        <v>32.0526196576253</v>
      </c>
      <c r="N1423">
        <v>0.56051219712251199</v>
      </c>
      <c r="O1423">
        <v>122.89766970618</v>
      </c>
      <c r="P1423">
        <v>12.1336059986366</v>
      </c>
      <c r="Q1423">
        <v>9.9911169973031996E-2</v>
      </c>
    </row>
    <row r="1424" spans="1:17" hidden="1" x14ac:dyDescent="0.3">
      <c r="A1424" t="s">
        <v>3015</v>
      </c>
      <c r="B1424" t="s">
        <v>3016</v>
      </c>
      <c r="C1424" t="s">
        <v>10625</v>
      </c>
      <c r="D1424" t="s">
        <v>378</v>
      </c>
      <c r="E1424">
        <v>1137.1441769989999</v>
      </c>
      <c r="F1424">
        <v>162.19</v>
      </c>
      <c r="G1424">
        <v>-27.640163822219399</v>
      </c>
      <c r="H1424">
        <v>-3.20148760164611</v>
      </c>
      <c r="I1424">
        <v>-0.20460546229892701</v>
      </c>
      <c r="J1424">
        <v>1.7067943528316001</v>
      </c>
      <c r="K1424">
        <v>162.067964898714</v>
      </c>
      <c r="L1424">
        <v>156.55632071345801</v>
      </c>
      <c r="M1424">
        <v>58.7047478791768</v>
      </c>
      <c r="N1424">
        <v>0.38851148200123498</v>
      </c>
      <c r="O1424">
        <v>12.214069917997399</v>
      </c>
      <c r="P1424">
        <v>23.2915241353097</v>
      </c>
      <c r="Q1424">
        <v>3.5120962953499998E-3</v>
      </c>
    </row>
    <row r="1425" spans="1:17" hidden="1" x14ac:dyDescent="0.3">
      <c r="A1425" t="s">
        <v>3017</v>
      </c>
      <c r="B1425" t="s">
        <v>3018</v>
      </c>
      <c r="C1425" t="s">
        <v>10625</v>
      </c>
      <c r="D1425" t="s">
        <v>163</v>
      </c>
      <c r="E1425">
        <v>1127.1815999999999</v>
      </c>
      <c r="F1425">
        <v>458</v>
      </c>
      <c r="G1425">
        <v>75.214458912359305</v>
      </c>
      <c r="H1425">
        <v>-8.0723584725169797</v>
      </c>
      <c r="I1425">
        <v>91.127230493349401</v>
      </c>
      <c r="J1425">
        <v>-5.4225946788031196</v>
      </c>
      <c r="K1425">
        <v>443.61247528229097</v>
      </c>
      <c r="M1425">
        <v>45.9624174434338</v>
      </c>
      <c r="O1425">
        <v>21.179039301309999</v>
      </c>
      <c r="P1425">
        <v>124.730127576054</v>
      </c>
    </row>
    <row r="1426" spans="1:17" hidden="1" x14ac:dyDescent="0.3">
      <c r="A1426" t="s">
        <v>3019</v>
      </c>
      <c r="B1426" t="s">
        <v>3020</v>
      </c>
      <c r="C1426" t="s">
        <v>10625</v>
      </c>
      <c r="D1426" t="s">
        <v>303</v>
      </c>
      <c r="E1426">
        <v>1109.9244113</v>
      </c>
      <c r="F1426">
        <v>93.3</v>
      </c>
      <c r="G1426">
        <v>35.333071224916303</v>
      </c>
      <c r="H1426">
        <v>3.3189891919655201</v>
      </c>
      <c r="I1426">
        <v>-16.9831425254294</v>
      </c>
      <c r="J1426">
        <v>11.9483645915974</v>
      </c>
      <c r="K1426">
        <v>85.685108819628098</v>
      </c>
      <c r="L1426">
        <v>86.046971424505699</v>
      </c>
      <c r="M1426">
        <v>73.764744012420195</v>
      </c>
      <c r="N1426">
        <v>1.34630176787189</v>
      </c>
      <c r="O1426">
        <v>25.4019292604501</v>
      </c>
      <c r="P1426">
        <v>65.719360568383607</v>
      </c>
      <c r="Q1426">
        <v>0.16410200268154901</v>
      </c>
    </row>
    <row r="1427" spans="1:17" hidden="1" x14ac:dyDescent="0.3">
      <c r="A1427" t="s">
        <v>3021</v>
      </c>
      <c r="B1427" t="s">
        <v>3022</v>
      </c>
      <c r="C1427" t="s">
        <v>10625</v>
      </c>
      <c r="D1427" t="s">
        <v>689</v>
      </c>
      <c r="E1427">
        <v>1101.7998</v>
      </c>
      <c r="F1427">
        <v>124.66</v>
      </c>
      <c r="G1427">
        <v>121.157522950396</v>
      </c>
      <c r="H1427">
        <v>-5.2107154318139903</v>
      </c>
      <c r="I1427">
        <v>58.432239583262103</v>
      </c>
      <c r="J1427">
        <v>2.8294042183570598</v>
      </c>
      <c r="K1427">
        <v>113.047407487947</v>
      </c>
      <c r="L1427">
        <v>86.376092863806704</v>
      </c>
      <c r="M1427">
        <v>51.511585002872302</v>
      </c>
      <c r="N1427">
        <v>0.30117922713489598</v>
      </c>
      <c r="O1427">
        <v>9.4978341087758693</v>
      </c>
      <c r="P1427">
        <v>187.898383371824</v>
      </c>
      <c r="Q1427">
        <v>0.10584317113995299</v>
      </c>
    </row>
    <row r="1428" spans="1:17" hidden="1" x14ac:dyDescent="0.3">
      <c r="A1428" t="s">
        <v>3023</v>
      </c>
      <c r="B1428" t="s">
        <v>3024</v>
      </c>
      <c r="C1428" t="s">
        <v>10625</v>
      </c>
      <c r="D1428" t="s">
        <v>51</v>
      </c>
      <c r="E1428">
        <v>1101.7181204200001</v>
      </c>
      <c r="F1428">
        <v>1718.7</v>
      </c>
      <c r="G1428">
        <v>175.96558900184601</v>
      </c>
      <c r="H1428">
        <v>7.5362436780206403</v>
      </c>
      <c r="I1428">
        <v>56.764460469536502</v>
      </c>
      <c r="J1428">
        <v>-5.2059085871170403</v>
      </c>
      <c r="K1428">
        <v>1618.0672401541001</v>
      </c>
      <c r="L1428">
        <v>1252.7777029734</v>
      </c>
      <c r="M1428">
        <v>42.508855141124798</v>
      </c>
      <c r="N1428">
        <v>1.2500208259908301</v>
      </c>
      <c r="O1428">
        <v>7.8722290102984704</v>
      </c>
      <c r="P1428">
        <v>234.93130663548601</v>
      </c>
      <c r="Q1428">
        <v>0.13374969344111501</v>
      </c>
    </row>
    <row r="1429" spans="1:17" hidden="1" x14ac:dyDescent="0.3">
      <c r="A1429" t="s">
        <v>3025</v>
      </c>
      <c r="B1429" t="s">
        <v>3026</v>
      </c>
      <c r="C1429" t="s">
        <v>10625</v>
      </c>
      <c r="D1429" t="s">
        <v>303</v>
      </c>
      <c r="E1429">
        <v>1101.62320755</v>
      </c>
      <c r="F1429">
        <v>396.75</v>
      </c>
      <c r="G1429">
        <v>-41.189243847307303</v>
      </c>
      <c r="H1429">
        <v>3.43619246130622</v>
      </c>
      <c r="I1429">
        <v>-21.055981206085999</v>
      </c>
      <c r="J1429">
        <v>-1.3364732909952901</v>
      </c>
      <c r="K1429">
        <v>399.63217200885498</v>
      </c>
      <c r="L1429">
        <v>432.868121395971</v>
      </c>
      <c r="M1429">
        <v>57.999402428930097</v>
      </c>
      <c r="N1429">
        <v>0.79551124258345896</v>
      </c>
      <c r="O1429">
        <v>33.824826717076199</v>
      </c>
      <c r="P1429">
        <v>7.7832110839445701</v>
      </c>
      <c r="Q1429">
        <v>-0.13329964483905801</v>
      </c>
    </row>
    <row r="1430" spans="1:17" hidden="1" x14ac:dyDescent="0.3">
      <c r="A1430" t="s">
        <v>3027</v>
      </c>
      <c r="B1430" t="s">
        <v>3028</v>
      </c>
      <c r="C1430" t="s">
        <v>10625</v>
      </c>
      <c r="D1430" t="s">
        <v>290</v>
      </c>
      <c r="E1430">
        <v>1099.5174999999999</v>
      </c>
      <c r="F1430">
        <v>516</v>
      </c>
      <c r="G1430">
        <v>-55.0603578772266</v>
      </c>
      <c r="H1430">
        <v>5.6501964177025803</v>
      </c>
      <c r="I1430">
        <v>-25.680334319335898</v>
      </c>
      <c r="J1430">
        <v>1.01281435660591</v>
      </c>
      <c r="K1430">
        <v>520.528302273431</v>
      </c>
      <c r="L1430">
        <v>521.57970646588296</v>
      </c>
      <c r="M1430">
        <v>61.955193067615397</v>
      </c>
      <c r="N1430">
        <v>1.2562218890554699</v>
      </c>
      <c r="O1430">
        <v>55.029069767441797</v>
      </c>
      <c r="P1430">
        <v>12.149532710280299</v>
      </c>
      <c r="Q1430">
        <v>0.14128213447683999</v>
      </c>
    </row>
    <row r="1431" spans="1:17" hidden="1" x14ac:dyDescent="0.3">
      <c r="A1431" t="s">
        <v>3029</v>
      </c>
      <c r="B1431" t="s">
        <v>3030</v>
      </c>
      <c r="C1431" t="s">
        <v>10625</v>
      </c>
      <c r="D1431" t="s">
        <v>21</v>
      </c>
      <c r="E1431">
        <v>1093.7355692670001</v>
      </c>
      <c r="F1431">
        <v>108.1</v>
      </c>
      <c r="G1431">
        <v>147.04927185411299</v>
      </c>
      <c r="H1431">
        <v>9.8215466382828591</v>
      </c>
      <c r="I1431">
        <v>39.015024318673603</v>
      </c>
      <c r="J1431">
        <v>-4.61832549039329</v>
      </c>
      <c r="K1431">
        <v>86.281736197652094</v>
      </c>
      <c r="L1431">
        <v>64.234876331629096</v>
      </c>
      <c r="M1431">
        <v>58.397937209462</v>
      </c>
      <c r="N1431">
        <v>3.2439679181672099</v>
      </c>
      <c r="O1431">
        <v>3.50601295097132</v>
      </c>
      <c r="P1431">
        <v>276</v>
      </c>
    </row>
    <row r="1432" spans="1:17" hidden="1" x14ac:dyDescent="0.3">
      <c r="A1432" t="s">
        <v>3031</v>
      </c>
      <c r="B1432" t="s">
        <v>3032</v>
      </c>
      <c r="C1432" t="s">
        <v>10625</v>
      </c>
      <c r="D1432" t="s">
        <v>1672</v>
      </c>
      <c r="E1432">
        <v>1090.590254875</v>
      </c>
      <c r="F1432">
        <v>91.12</v>
      </c>
      <c r="G1432">
        <v>256.63097156625099</v>
      </c>
      <c r="H1432">
        <v>23.611916307968499</v>
      </c>
      <c r="I1432">
        <v>64.529618483598</v>
      </c>
      <c r="J1432">
        <v>4.6316008938668096</v>
      </c>
      <c r="K1432">
        <v>74.577180324324701</v>
      </c>
      <c r="L1432">
        <v>59.604883179354097</v>
      </c>
      <c r="M1432">
        <v>80.711872112172102</v>
      </c>
      <c r="N1432">
        <v>1.8464432732125999</v>
      </c>
      <c r="O1432">
        <v>1.56935908691833</v>
      </c>
      <c r="P1432">
        <v>278.56252596593202</v>
      </c>
      <c r="Q1432">
        <v>5.4070239558645997E-2</v>
      </c>
    </row>
    <row r="1433" spans="1:17" hidden="1" x14ac:dyDescent="0.3">
      <c r="A1433" t="s">
        <v>3033</v>
      </c>
      <c r="B1433" t="s">
        <v>3034</v>
      </c>
      <c r="C1433" t="s">
        <v>10625</v>
      </c>
      <c r="D1433" t="s">
        <v>622</v>
      </c>
      <c r="E1433">
        <v>1089.5823746139999</v>
      </c>
      <c r="F1433">
        <v>114.33</v>
      </c>
      <c r="G1433">
        <v>22.177893742233199</v>
      </c>
      <c r="H1433">
        <v>25.067180711624399</v>
      </c>
      <c r="I1433">
        <v>10.460659712301799</v>
      </c>
      <c r="J1433">
        <v>6.3886454437577402</v>
      </c>
      <c r="K1433">
        <v>99.443947843523702</v>
      </c>
      <c r="L1433">
        <v>86.497130283435496</v>
      </c>
      <c r="M1433">
        <v>62.007270953275402</v>
      </c>
      <c r="N1433">
        <v>1.1784765450403401</v>
      </c>
      <c r="O1433">
        <v>7.5833114668066104</v>
      </c>
      <c r="P1433">
        <v>67.762289068231794</v>
      </c>
    </row>
    <row r="1434" spans="1:17" hidden="1" x14ac:dyDescent="0.3">
      <c r="A1434" t="s">
        <v>3035</v>
      </c>
      <c r="B1434" t="s">
        <v>3036</v>
      </c>
      <c r="C1434" t="s">
        <v>10625</v>
      </c>
      <c r="D1434" t="s">
        <v>568</v>
      </c>
      <c r="E1434">
        <v>1088.13562176</v>
      </c>
      <c r="F1434">
        <v>776</v>
      </c>
      <c r="G1434">
        <v>-18.806026138561901</v>
      </c>
      <c r="H1434">
        <v>4.9877508171004896</v>
      </c>
      <c r="I1434">
        <v>-2.8932545575718902</v>
      </c>
      <c r="J1434">
        <v>5.6748585693942299</v>
      </c>
      <c r="K1434">
        <v>748.05094411581399</v>
      </c>
      <c r="M1434">
        <v>72.125228872630203</v>
      </c>
      <c r="N1434">
        <v>1.0535344743941899</v>
      </c>
      <c r="O1434">
        <v>31.6945876288659</v>
      </c>
      <c r="P1434">
        <v>23.576717891551802</v>
      </c>
    </row>
    <row r="1435" spans="1:17" hidden="1" x14ac:dyDescent="0.3">
      <c r="A1435" t="s">
        <v>3037</v>
      </c>
      <c r="B1435" t="s">
        <v>3038</v>
      </c>
      <c r="C1435" t="s">
        <v>10625</v>
      </c>
      <c r="D1435" t="s">
        <v>258</v>
      </c>
      <c r="E1435">
        <v>1087.7523676999999</v>
      </c>
      <c r="F1435">
        <v>707.7</v>
      </c>
      <c r="G1435">
        <v>437.81658995422299</v>
      </c>
      <c r="H1435">
        <v>3.2493553982164798</v>
      </c>
      <c r="I1435">
        <v>115.54840495579199</v>
      </c>
      <c r="J1435">
        <v>-2.5111711718970802</v>
      </c>
      <c r="K1435">
        <v>701.37445227460705</v>
      </c>
      <c r="L1435">
        <v>495.55135015832099</v>
      </c>
      <c r="M1435">
        <v>43.151272638218302</v>
      </c>
      <c r="N1435">
        <v>1.5152721756265499</v>
      </c>
      <c r="O1435">
        <v>15.373745937544101</v>
      </c>
      <c r="P1435">
        <v>480.08196721311401</v>
      </c>
      <c r="Q1435">
        <v>0.23372817691689099</v>
      </c>
    </row>
    <row r="1436" spans="1:17" hidden="1" x14ac:dyDescent="0.3">
      <c r="A1436" t="s">
        <v>3039</v>
      </c>
      <c r="B1436" t="s">
        <v>3040</v>
      </c>
      <c r="C1436" t="s">
        <v>10625</v>
      </c>
      <c r="D1436" t="s">
        <v>527</v>
      </c>
      <c r="E1436">
        <v>1086.6733104</v>
      </c>
      <c r="F1436">
        <v>6565.45</v>
      </c>
      <c r="G1436">
        <v>108.889600275506</v>
      </c>
      <c r="H1436">
        <v>-8.5065048338928105E-3</v>
      </c>
      <c r="I1436">
        <v>5.3271339207104704</v>
      </c>
      <c r="J1436">
        <v>3.4802329454341101</v>
      </c>
      <c r="K1436">
        <v>6130.7186265881101</v>
      </c>
      <c r="L1436">
        <v>5156.1352221176203</v>
      </c>
      <c r="M1436">
        <v>70.455566076241197</v>
      </c>
      <c r="N1436">
        <v>0.53472497651602102</v>
      </c>
      <c r="O1436">
        <v>6.2333884196818099</v>
      </c>
      <c r="P1436">
        <v>151.549808429118</v>
      </c>
      <c r="Q1436">
        <v>0.18161611660017701</v>
      </c>
    </row>
    <row r="1437" spans="1:17" hidden="1" x14ac:dyDescent="0.3">
      <c r="A1437" t="s">
        <v>3041</v>
      </c>
      <c r="B1437" t="s">
        <v>3042</v>
      </c>
      <c r="C1437" t="s">
        <v>10625</v>
      </c>
      <c r="D1437" t="s">
        <v>471</v>
      </c>
      <c r="E1437">
        <v>1083.4294542499999</v>
      </c>
      <c r="F1437">
        <v>1.26</v>
      </c>
      <c r="G1437">
        <v>-81.101639434368494</v>
      </c>
      <c r="H1437">
        <v>-7.3391216177171801</v>
      </c>
      <c r="I1437">
        <v>-74.318905677820894</v>
      </c>
      <c r="J1437">
        <v>-8.9505088450151504</v>
      </c>
      <c r="K1437">
        <v>1.59081117682099</v>
      </c>
      <c r="L1437">
        <v>2.2795285063123298</v>
      </c>
      <c r="M1437">
        <v>40.220759737596701</v>
      </c>
      <c r="N1437">
        <v>1.27583563129926</v>
      </c>
      <c r="O1437">
        <v>241.26984126984101</v>
      </c>
      <c r="P1437">
        <v>0.8</v>
      </c>
    </row>
    <row r="1438" spans="1:17" hidden="1" x14ac:dyDescent="0.3">
      <c r="A1438" t="s">
        <v>3043</v>
      </c>
      <c r="B1438" t="s">
        <v>3044</v>
      </c>
      <c r="C1438" t="s">
        <v>10625</v>
      </c>
      <c r="D1438" t="s">
        <v>622</v>
      </c>
      <c r="E1438">
        <v>1078.483048475</v>
      </c>
      <c r="F1438">
        <v>2411.75</v>
      </c>
      <c r="G1438">
        <v>21.938169956117999</v>
      </c>
      <c r="H1438">
        <v>-3.6122916903423801</v>
      </c>
      <c r="I1438">
        <v>5.7824795572750096</v>
      </c>
      <c r="J1438">
        <v>3.50331145310445</v>
      </c>
      <c r="K1438">
        <v>2317.7062478226799</v>
      </c>
      <c r="L1438">
        <v>2045.8819448255199</v>
      </c>
      <c r="M1438">
        <v>61.421579615977699</v>
      </c>
      <c r="N1438">
        <v>0.31139426545045101</v>
      </c>
      <c r="O1438">
        <v>20.630247745413001</v>
      </c>
      <c r="P1438">
        <v>59.191419141914103</v>
      </c>
      <c r="Q1438">
        <v>6.5530547838205E-2</v>
      </c>
    </row>
    <row r="1439" spans="1:17" hidden="1" x14ac:dyDescent="0.3">
      <c r="A1439" t="s">
        <v>3045</v>
      </c>
      <c r="B1439" t="s">
        <v>3046</v>
      </c>
      <c r="C1439" t="s">
        <v>10625</v>
      </c>
      <c r="D1439" t="s">
        <v>2663</v>
      </c>
      <c r="E1439">
        <v>1074.1875</v>
      </c>
      <c r="F1439">
        <v>13.91</v>
      </c>
      <c r="G1439">
        <v>25.1923105181179</v>
      </c>
      <c r="H1439">
        <v>7.30398561350452</v>
      </c>
      <c r="I1439">
        <v>42.803494797520699</v>
      </c>
      <c r="J1439">
        <v>8.4444055296604894</v>
      </c>
      <c r="K1439">
        <v>12.9168193482211</v>
      </c>
      <c r="L1439">
        <v>13.9373051506634</v>
      </c>
      <c r="M1439">
        <v>70.469853403885494</v>
      </c>
      <c r="N1439">
        <v>0.60320027663690701</v>
      </c>
      <c r="O1439">
        <v>14.7375988497483</v>
      </c>
      <c r="P1439">
        <v>82.545931758530102</v>
      </c>
    </row>
    <row r="1440" spans="1:17" hidden="1" x14ac:dyDescent="0.3">
      <c r="A1440" t="s">
        <v>3047</v>
      </c>
      <c r="B1440" t="s">
        <v>3048</v>
      </c>
      <c r="C1440" t="s">
        <v>10625</v>
      </c>
      <c r="D1440" t="s">
        <v>303</v>
      </c>
      <c r="E1440">
        <v>1072.5043470000001</v>
      </c>
      <c r="F1440">
        <v>98.75</v>
      </c>
      <c r="G1440">
        <v>-15.1420429133184</v>
      </c>
      <c r="H1440">
        <v>8.4079046853777495</v>
      </c>
      <c r="I1440">
        <v>-14.6527490569532</v>
      </c>
      <c r="J1440">
        <v>4.05048942663392</v>
      </c>
      <c r="K1440">
        <v>94.592147689731604</v>
      </c>
      <c r="L1440">
        <v>96.661275925018998</v>
      </c>
      <c r="M1440">
        <v>62.180437383399102</v>
      </c>
      <c r="N1440">
        <v>0.96234487569789096</v>
      </c>
      <c r="O1440">
        <v>34.430379746835399</v>
      </c>
      <c r="P1440">
        <v>33.104191939614502</v>
      </c>
      <c r="Q1440">
        <v>9.4684080549944996E-2</v>
      </c>
    </row>
    <row r="1441" spans="1:17" hidden="1" x14ac:dyDescent="0.3">
      <c r="A1441" t="s">
        <v>3049</v>
      </c>
      <c r="B1441" t="s">
        <v>3050</v>
      </c>
      <c r="C1441" t="s">
        <v>10625</v>
      </c>
      <c r="D1441" t="s">
        <v>622</v>
      </c>
      <c r="E1441">
        <v>1071.9449999999999</v>
      </c>
      <c r="F1441">
        <v>28</v>
      </c>
      <c r="G1441">
        <v>-20.382278093554099</v>
      </c>
      <c r="H1441">
        <v>-0.170193511041176</v>
      </c>
      <c r="I1441">
        <v>-4.2064019860492401</v>
      </c>
      <c r="J1441">
        <v>-0.92680823099355703</v>
      </c>
      <c r="K1441">
        <v>25.6703521606739</v>
      </c>
      <c r="M1441">
        <v>100</v>
      </c>
      <c r="N1441">
        <v>0</v>
      </c>
      <c r="O1441">
        <v>0</v>
      </c>
      <c r="P1441">
        <v>6.8702290076335801</v>
      </c>
    </row>
    <row r="1442" spans="1:17" hidden="1" x14ac:dyDescent="0.3">
      <c r="A1442" t="s">
        <v>3051</v>
      </c>
      <c r="B1442" t="s">
        <v>3052</v>
      </c>
      <c r="C1442" t="s">
        <v>10625</v>
      </c>
      <c r="D1442" t="s">
        <v>198</v>
      </c>
      <c r="E1442">
        <v>1071.5</v>
      </c>
      <c r="F1442">
        <v>107.7</v>
      </c>
      <c r="G1442">
        <v>40.616417660975102</v>
      </c>
      <c r="H1442">
        <v>24.460630289768101</v>
      </c>
      <c r="I1442">
        <v>8.3148288740721998</v>
      </c>
      <c r="J1442">
        <v>5.1610594111511796</v>
      </c>
      <c r="K1442">
        <v>95.249514589629598</v>
      </c>
      <c r="L1442">
        <v>84.3507465486895</v>
      </c>
      <c r="M1442">
        <v>63.423643649398898</v>
      </c>
      <c r="N1442">
        <v>1.0478046148551501</v>
      </c>
      <c r="O1442">
        <v>9.0529247910863404</v>
      </c>
      <c r="P1442">
        <v>113.267326732673</v>
      </c>
      <c r="Q1442">
        <v>5.3082972295652002E-2</v>
      </c>
    </row>
    <row r="1443" spans="1:17" hidden="1" x14ac:dyDescent="0.3">
      <c r="A1443" t="s">
        <v>3053</v>
      </c>
      <c r="B1443" t="s">
        <v>3054</v>
      </c>
      <c r="C1443" t="s">
        <v>10625</v>
      </c>
      <c r="D1443" t="s">
        <v>133</v>
      </c>
      <c r="E1443">
        <v>1070.6527831999999</v>
      </c>
      <c r="F1443">
        <v>239.64</v>
      </c>
      <c r="G1443">
        <v>23.241968668531701</v>
      </c>
      <c r="H1443">
        <v>9.8487588881999404</v>
      </c>
      <c r="I1443">
        <v>40.159191222947697</v>
      </c>
      <c r="J1443">
        <v>1.5175762613678001</v>
      </c>
      <c r="K1443">
        <v>199.26710311174199</v>
      </c>
      <c r="L1443">
        <v>175.07424347592899</v>
      </c>
      <c r="M1443">
        <v>60.250388924558798</v>
      </c>
      <c r="N1443">
        <v>1.4349296584857001</v>
      </c>
      <c r="O1443">
        <v>2.0280420630946301</v>
      </c>
      <c r="P1443">
        <v>85.336426914153094</v>
      </c>
    </row>
    <row r="1444" spans="1:17" hidden="1" x14ac:dyDescent="0.3">
      <c r="A1444" t="s">
        <v>3055</v>
      </c>
      <c r="B1444" t="s">
        <v>3056</v>
      </c>
      <c r="C1444" t="s">
        <v>10625</v>
      </c>
      <c r="D1444" t="s">
        <v>622</v>
      </c>
      <c r="E1444">
        <v>1064.7335668200001</v>
      </c>
      <c r="F1444">
        <v>228.9</v>
      </c>
      <c r="G1444">
        <v>-13.585589877026299</v>
      </c>
      <c r="H1444">
        <v>1.6487873370719599</v>
      </c>
      <c r="I1444">
        <v>0.37137789001808102</v>
      </c>
      <c r="J1444">
        <v>2.9494589845238499</v>
      </c>
      <c r="K1444">
        <v>221.360993556962</v>
      </c>
      <c r="L1444">
        <v>205.431861880165</v>
      </c>
      <c r="M1444">
        <v>47.164852436365003</v>
      </c>
      <c r="N1444">
        <v>0.57643448649165496</v>
      </c>
      <c r="O1444">
        <v>17.955439056356401</v>
      </c>
      <c r="P1444">
        <v>43.917007230430599</v>
      </c>
      <c r="Q1444">
        <v>5.2896283911420001E-3</v>
      </c>
    </row>
    <row r="1445" spans="1:17" hidden="1" x14ac:dyDescent="0.3">
      <c r="A1445" t="s">
        <v>3057</v>
      </c>
      <c r="B1445" t="s">
        <v>3058</v>
      </c>
      <c r="C1445" t="s">
        <v>10625</v>
      </c>
      <c r="D1445" t="s">
        <v>113</v>
      </c>
      <c r="E1445">
        <v>1056.4875024</v>
      </c>
      <c r="F1445">
        <v>373</v>
      </c>
      <c r="G1445">
        <v>131.452916879453</v>
      </c>
      <c r="H1445">
        <v>-5.52731342747194</v>
      </c>
      <c r="I1445">
        <v>7.2651696184808197</v>
      </c>
      <c r="J1445">
        <v>5.76772695455647</v>
      </c>
      <c r="K1445">
        <v>355.661138093082</v>
      </c>
      <c r="L1445">
        <v>297.62505353870802</v>
      </c>
      <c r="M1445">
        <v>56.903263634009299</v>
      </c>
      <c r="N1445">
        <v>0.62290783308321696</v>
      </c>
      <c r="O1445">
        <v>13.5120643431635</v>
      </c>
      <c r="P1445">
        <v>174.063188831741</v>
      </c>
      <c r="Q1445">
        <v>9.6899071834000997E-2</v>
      </c>
    </row>
    <row r="1446" spans="1:17" hidden="1" x14ac:dyDescent="0.3">
      <c r="A1446" t="s">
        <v>3059</v>
      </c>
      <c r="B1446" t="s">
        <v>3060</v>
      </c>
      <c r="C1446" t="s">
        <v>10625</v>
      </c>
      <c r="D1446" t="s">
        <v>51</v>
      </c>
      <c r="E1446">
        <v>1052.85312</v>
      </c>
      <c r="F1446">
        <v>215.85</v>
      </c>
      <c r="G1446">
        <v>33.7786979526729</v>
      </c>
      <c r="H1446">
        <v>-5.1840293373364599</v>
      </c>
      <c r="I1446">
        <v>-15.4764140140562</v>
      </c>
      <c r="J1446">
        <v>1.5641826330780599</v>
      </c>
      <c r="K1446">
        <v>224.67960970628801</v>
      </c>
      <c r="L1446">
        <v>203.88402728358699</v>
      </c>
      <c r="M1446">
        <v>40.488029308296298</v>
      </c>
      <c r="N1446">
        <v>1.6172628568466401</v>
      </c>
      <c r="O1446">
        <v>22.770442436877399</v>
      </c>
      <c r="P1446">
        <v>73.3734939759036</v>
      </c>
      <c r="Q1446">
        <v>4.9442634756763998E-2</v>
      </c>
    </row>
    <row r="1447" spans="1:17" hidden="1" x14ac:dyDescent="0.3">
      <c r="A1447" t="s">
        <v>3061</v>
      </c>
      <c r="B1447" t="s">
        <v>3062</v>
      </c>
      <c r="C1447" t="s">
        <v>10625</v>
      </c>
      <c r="D1447" t="s">
        <v>2182</v>
      </c>
      <c r="E1447">
        <v>1052.7348241299901</v>
      </c>
      <c r="F1447">
        <v>1002.15</v>
      </c>
      <c r="G1447">
        <v>364.913196660729</v>
      </c>
      <c r="H1447">
        <v>-14.3342632344217</v>
      </c>
      <c r="I1447">
        <v>24.5207159621174</v>
      </c>
      <c r="J1447">
        <v>-0.35628884887861201</v>
      </c>
      <c r="K1447">
        <v>1073.8423119597401</v>
      </c>
      <c r="L1447">
        <v>769.46197918729297</v>
      </c>
      <c r="M1447">
        <v>48.307884385066203</v>
      </c>
      <c r="N1447">
        <v>0.64621884241656102</v>
      </c>
      <c r="O1447">
        <v>39.699645761612501</v>
      </c>
      <c r="P1447">
        <v>417.105263157894</v>
      </c>
    </row>
    <row r="1448" spans="1:17" hidden="1" x14ac:dyDescent="0.3">
      <c r="A1448" t="s">
        <v>3063</v>
      </c>
      <c r="B1448" t="s">
        <v>3064</v>
      </c>
      <c r="C1448" t="s">
        <v>10625</v>
      </c>
      <c r="D1448" t="s">
        <v>80</v>
      </c>
      <c r="E1448">
        <v>1050.6672461200001</v>
      </c>
      <c r="F1448">
        <v>228.99</v>
      </c>
      <c r="G1448">
        <v>-26.832599842327401</v>
      </c>
      <c r="H1448">
        <v>2.98512209015436</v>
      </c>
      <c r="I1448">
        <v>-14.845585937890901</v>
      </c>
      <c r="J1448">
        <v>4.8132288319622099</v>
      </c>
      <c r="K1448">
        <v>228.92945474195099</v>
      </c>
      <c r="L1448">
        <v>220.73421593163201</v>
      </c>
      <c r="M1448">
        <v>59.711778406640697</v>
      </c>
      <c r="N1448">
        <v>0.53628935798495603</v>
      </c>
      <c r="O1448">
        <v>13.5420760731909</v>
      </c>
      <c r="P1448">
        <v>27.216666666666601</v>
      </c>
      <c r="Q1448">
        <v>-3.6388641845158998E-2</v>
      </c>
    </row>
    <row r="1449" spans="1:17" hidden="1" x14ac:dyDescent="0.3">
      <c r="A1449" t="s">
        <v>3065</v>
      </c>
      <c r="B1449" t="s">
        <v>3066</v>
      </c>
      <c r="C1449" t="s">
        <v>10625</v>
      </c>
      <c r="D1449" t="s">
        <v>119</v>
      </c>
      <c r="E1449">
        <v>1048.1197259979999</v>
      </c>
      <c r="F1449">
        <v>139.88</v>
      </c>
      <c r="G1449">
        <v>-46.7157582649508</v>
      </c>
      <c r="H1449">
        <v>-5.7937594580010696</v>
      </c>
      <c r="I1449">
        <v>-21.06810613891</v>
      </c>
      <c r="J1449">
        <v>6.0476247869370603</v>
      </c>
      <c r="K1449">
        <v>146.91855310230699</v>
      </c>
      <c r="L1449">
        <v>152.29184238707799</v>
      </c>
      <c r="M1449">
        <v>50.990594827189497</v>
      </c>
      <c r="N1449">
        <v>1.0946212902194199</v>
      </c>
      <c r="O1449">
        <v>58.850443237060297</v>
      </c>
      <c r="P1449">
        <v>10.752177355502701</v>
      </c>
      <c r="Q1449">
        <v>4.6808819993056E-2</v>
      </c>
    </row>
    <row r="1450" spans="1:17" hidden="1" x14ac:dyDescent="0.3">
      <c r="A1450" t="s">
        <v>3067</v>
      </c>
      <c r="B1450" t="s">
        <v>3068</v>
      </c>
      <c r="C1450" t="s">
        <v>10625</v>
      </c>
      <c r="D1450" t="s">
        <v>263</v>
      </c>
      <c r="E1450">
        <v>1042.808</v>
      </c>
      <c r="F1450">
        <v>2021.1</v>
      </c>
      <c r="G1450">
        <v>53.494587950830102</v>
      </c>
      <c r="H1450">
        <v>13.188593908435401</v>
      </c>
      <c r="I1450">
        <v>56.343751609412202</v>
      </c>
      <c r="J1450">
        <v>0.64786390942196104</v>
      </c>
      <c r="K1450">
        <v>1784.1142814618099</v>
      </c>
      <c r="L1450">
        <v>1439.48801266747</v>
      </c>
      <c r="M1450">
        <v>56.520921266233202</v>
      </c>
      <c r="N1450">
        <v>0.65229874676866295</v>
      </c>
      <c r="O1450">
        <v>12.859334026025399</v>
      </c>
      <c r="P1450">
        <v>101.294756237239</v>
      </c>
      <c r="Q1450">
        <v>6.8142664653250001E-2</v>
      </c>
    </row>
    <row r="1451" spans="1:17" hidden="1" x14ac:dyDescent="0.3">
      <c r="A1451" t="s">
        <v>3069</v>
      </c>
      <c r="B1451" t="s">
        <v>3070</v>
      </c>
      <c r="C1451" t="s">
        <v>10625</v>
      </c>
      <c r="D1451" t="s">
        <v>689</v>
      </c>
      <c r="E1451">
        <v>1040.345516306</v>
      </c>
      <c r="F1451">
        <v>49.21</v>
      </c>
      <c r="G1451">
        <v>-29.047597870086999</v>
      </c>
      <c r="H1451">
        <v>-11.524848542788799</v>
      </c>
      <c r="I1451">
        <v>-19.0778611346826</v>
      </c>
      <c r="J1451">
        <v>2.7280282387689301</v>
      </c>
      <c r="K1451">
        <v>51.430195636199002</v>
      </c>
      <c r="L1451">
        <v>49.479244544649397</v>
      </c>
      <c r="M1451">
        <v>46.202888467101701</v>
      </c>
      <c r="N1451">
        <v>0.26208537885203598</v>
      </c>
      <c r="O1451">
        <v>26.397073765494799</v>
      </c>
      <c r="P1451">
        <v>22.412935323383</v>
      </c>
      <c r="Q1451">
        <v>5.3067364085198999E-2</v>
      </c>
    </row>
    <row r="1452" spans="1:17" hidden="1" x14ac:dyDescent="0.3">
      <c r="A1452" t="s">
        <v>3071</v>
      </c>
      <c r="B1452" t="s">
        <v>3072</v>
      </c>
      <c r="C1452" t="s">
        <v>10625</v>
      </c>
      <c r="D1452" t="s">
        <v>308</v>
      </c>
      <c r="E1452">
        <v>1037.4455</v>
      </c>
      <c r="F1452">
        <v>7852.35</v>
      </c>
      <c r="G1452">
        <v>26.3204078759845</v>
      </c>
      <c r="H1452">
        <v>-2.8828522996774701</v>
      </c>
      <c r="I1452">
        <v>-27.604111853238201</v>
      </c>
      <c r="J1452">
        <v>1.13751742992183</v>
      </c>
      <c r="K1452">
        <v>8216.4092429007706</v>
      </c>
      <c r="L1452">
        <v>8046.35368503461</v>
      </c>
      <c r="M1452">
        <v>55.793906588653002</v>
      </c>
      <c r="N1452">
        <v>0.94185174734975197</v>
      </c>
      <c r="O1452">
        <v>27.999898119671101</v>
      </c>
      <c r="P1452">
        <v>76.894570849290304</v>
      </c>
      <c r="Q1452">
        <v>0.19241145584184</v>
      </c>
    </row>
    <row r="1453" spans="1:17" hidden="1" x14ac:dyDescent="0.3">
      <c r="A1453" t="s">
        <v>3073</v>
      </c>
      <c r="B1453" t="s">
        <v>3074</v>
      </c>
      <c r="C1453" t="s">
        <v>10625</v>
      </c>
      <c r="D1453" t="s">
        <v>290</v>
      </c>
      <c r="E1453">
        <v>1036.8937165</v>
      </c>
      <c r="F1453">
        <v>451.2</v>
      </c>
      <c r="G1453">
        <v>-29.6950136439863</v>
      </c>
      <c r="H1453">
        <v>-7.2581091086492897</v>
      </c>
      <c r="I1453">
        <v>-3.25139946189439</v>
      </c>
      <c r="J1453">
        <v>2.5807974542818402</v>
      </c>
      <c r="K1453">
        <v>431.00779889695502</v>
      </c>
      <c r="L1453">
        <v>432.78537432359201</v>
      </c>
      <c r="M1453">
        <v>58.358005459814798</v>
      </c>
      <c r="N1453">
        <v>0.50561615143632699</v>
      </c>
      <c r="O1453">
        <v>13.386524822695</v>
      </c>
      <c r="P1453">
        <v>24.7615097469929</v>
      </c>
      <c r="Q1453">
        <v>-5.2688929580990002E-3</v>
      </c>
    </row>
    <row r="1454" spans="1:17" hidden="1" x14ac:dyDescent="0.3">
      <c r="A1454" t="s">
        <v>3075</v>
      </c>
      <c r="B1454" t="s">
        <v>3076</v>
      </c>
      <c r="C1454" t="s">
        <v>10625</v>
      </c>
      <c r="D1454" t="s">
        <v>180</v>
      </c>
      <c r="E1454">
        <v>1036.4266104000001</v>
      </c>
      <c r="F1454">
        <v>406.6</v>
      </c>
      <c r="G1454">
        <v>73.075725547916505</v>
      </c>
      <c r="H1454">
        <v>31.9712287564249</v>
      </c>
      <c r="I1454">
        <v>32.585887413779098</v>
      </c>
      <c r="J1454">
        <v>9.6000952624535891</v>
      </c>
      <c r="K1454">
        <v>327.14276756766498</v>
      </c>
      <c r="L1454">
        <v>272.852322263524</v>
      </c>
      <c r="M1454">
        <v>79.286292409052606</v>
      </c>
      <c r="N1454">
        <v>2.1847177609856798</v>
      </c>
      <c r="O1454">
        <v>12.616822429906501</v>
      </c>
      <c r="P1454">
        <v>122.672508214676</v>
      </c>
      <c r="Q1454">
        <v>9.4409861197874007E-2</v>
      </c>
    </row>
    <row r="1455" spans="1:17" hidden="1" x14ac:dyDescent="0.3">
      <c r="A1455" t="s">
        <v>3077</v>
      </c>
      <c r="B1455" t="s">
        <v>3078</v>
      </c>
      <c r="C1455" t="s">
        <v>10625</v>
      </c>
      <c r="D1455" t="s">
        <v>1434</v>
      </c>
      <c r="E1455">
        <v>1030.4351591</v>
      </c>
      <c r="F1455">
        <v>38.700000000000003</v>
      </c>
      <c r="G1455">
        <v>16.014395431533799</v>
      </c>
      <c r="H1455">
        <v>6.2645590902070198</v>
      </c>
      <c r="I1455">
        <v>-6.6746781894765803</v>
      </c>
      <c r="J1455">
        <v>3.1564651502566901</v>
      </c>
      <c r="K1455">
        <v>35.729281037908102</v>
      </c>
      <c r="L1455">
        <v>33.891908196015898</v>
      </c>
      <c r="M1455">
        <v>51.168901840606502</v>
      </c>
      <c r="N1455">
        <v>1.5619875555853699</v>
      </c>
      <c r="O1455">
        <v>17.4418604651162</v>
      </c>
      <c r="P1455">
        <v>44.916682269237903</v>
      </c>
      <c r="Q1455">
        <v>4.6611611456181E-2</v>
      </c>
    </row>
    <row r="1456" spans="1:17" hidden="1" x14ac:dyDescent="0.3">
      <c r="A1456" t="s">
        <v>3079</v>
      </c>
      <c r="B1456" t="s">
        <v>3080</v>
      </c>
      <c r="C1456" t="s">
        <v>10625</v>
      </c>
      <c r="D1456" t="s">
        <v>133</v>
      </c>
      <c r="E1456">
        <v>1029.5712638750001</v>
      </c>
      <c r="F1456">
        <v>511.8</v>
      </c>
      <c r="G1456">
        <v>74.587686925942407</v>
      </c>
      <c r="H1456">
        <v>-11.343191805850299</v>
      </c>
      <c r="I1456">
        <v>90.500458506932503</v>
      </c>
      <c r="J1456">
        <v>0.534377336636633</v>
      </c>
      <c r="K1456">
        <v>499.75963010574202</v>
      </c>
      <c r="M1456">
        <v>52.0872787459693</v>
      </c>
      <c r="O1456">
        <v>42.624071903087099</v>
      </c>
      <c r="P1456">
        <v>113.16118284048299</v>
      </c>
    </row>
    <row r="1457" spans="1:17" hidden="1" x14ac:dyDescent="0.3">
      <c r="A1457" t="s">
        <v>3081</v>
      </c>
      <c r="B1457" t="s">
        <v>3082</v>
      </c>
      <c r="C1457" t="s">
        <v>10625</v>
      </c>
      <c r="D1457" t="s">
        <v>80</v>
      </c>
      <c r="E1457">
        <v>1028.6486678000001</v>
      </c>
      <c r="F1457">
        <v>118.41</v>
      </c>
      <c r="G1457">
        <v>11.232528364787401</v>
      </c>
      <c r="H1457">
        <v>10.746922419302701</v>
      </c>
      <c r="I1457">
        <v>-27.233859473238201</v>
      </c>
      <c r="J1457">
        <v>6.1998726244576696</v>
      </c>
      <c r="K1457">
        <v>112.483723186148</v>
      </c>
      <c r="L1457">
        <v>107.79016982860399</v>
      </c>
      <c r="M1457">
        <v>63.848000815487197</v>
      </c>
      <c r="N1457">
        <v>1.8547335230829201</v>
      </c>
      <c r="O1457">
        <v>50.282915294316297</v>
      </c>
      <c r="P1457">
        <v>47.093167701863301</v>
      </c>
      <c r="Q1457">
        <v>-2.9538814287298001E-2</v>
      </c>
    </row>
    <row r="1458" spans="1:17" hidden="1" x14ac:dyDescent="0.3">
      <c r="A1458" t="s">
        <v>3083</v>
      </c>
      <c r="B1458" t="s">
        <v>3084</v>
      </c>
      <c r="C1458" t="s">
        <v>10625</v>
      </c>
      <c r="D1458" t="s">
        <v>89</v>
      </c>
      <c r="E1458">
        <v>1028.414059536</v>
      </c>
      <c r="F1458">
        <v>105.69</v>
      </c>
      <c r="G1458">
        <v>-16.994675270961999</v>
      </c>
      <c r="H1458">
        <v>5.8531812641316403</v>
      </c>
      <c r="I1458">
        <v>-33.780832429004903</v>
      </c>
      <c r="J1458">
        <v>12.926405436031899</v>
      </c>
      <c r="K1458">
        <v>100.07617280877599</v>
      </c>
      <c r="L1458">
        <v>105.05963516113</v>
      </c>
      <c r="M1458">
        <v>76.701371029296496</v>
      </c>
      <c r="N1458">
        <v>2.4972850000184899</v>
      </c>
      <c r="O1458">
        <v>38.471000094616301</v>
      </c>
      <c r="P1458">
        <v>20.9267734553775</v>
      </c>
      <c r="Q1458">
        <v>-5.2738532223475999E-2</v>
      </c>
    </row>
    <row r="1459" spans="1:17" hidden="1" x14ac:dyDescent="0.3">
      <c r="A1459" t="s">
        <v>3085</v>
      </c>
      <c r="B1459" t="s">
        <v>3086</v>
      </c>
      <c r="C1459" t="s">
        <v>10625</v>
      </c>
      <c r="D1459" t="s">
        <v>397</v>
      </c>
      <c r="E1459">
        <v>1027.4292214080001</v>
      </c>
      <c r="F1459">
        <v>48.58</v>
      </c>
      <c r="G1459">
        <v>243.17486231746301</v>
      </c>
      <c r="H1459">
        <v>-19.3561050289908</v>
      </c>
      <c r="I1459">
        <v>52.092795903010703</v>
      </c>
      <c r="J1459">
        <v>6.4132064527726502</v>
      </c>
      <c r="K1459">
        <v>48.805921395469198</v>
      </c>
      <c r="L1459">
        <v>35.507993524481101</v>
      </c>
      <c r="M1459">
        <v>52.493539706216403</v>
      </c>
      <c r="N1459">
        <v>0.14833932466691699</v>
      </c>
      <c r="O1459">
        <v>47.262247838616702</v>
      </c>
      <c r="P1459">
        <v>287.09163346613502</v>
      </c>
      <c r="Q1459">
        <v>0.12570347633374301</v>
      </c>
    </row>
    <row r="1460" spans="1:17" hidden="1" x14ac:dyDescent="0.3">
      <c r="A1460" t="s">
        <v>3087</v>
      </c>
      <c r="B1460" t="s">
        <v>3088</v>
      </c>
      <c r="C1460" t="s">
        <v>10625</v>
      </c>
      <c r="D1460" t="s">
        <v>408</v>
      </c>
      <c r="E1460">
        <v>1027.3200975</v>
      </c>
      <c r="F1460">
        <v>325.95</v>
      </c>
      <c r="G1460">
        <v>-17.378924709182201</v>
      </c>
      <c r="H1460">
        <v>0.40704463803366697</v>
      </c>
      <c r="I1460">
        <v>-27.0567249129003</v>
      </c>
      <c r="J1460">
        <v>1.03410845564086</v>
      </c>
      <c r="K1460">
        <v>319.60368478751502</v>
      </c>
      <c r="L1460">
        <v>330.68777351805102</v>
      </c>
      <c r="M1460">
        <v>64.026702429048498</v>
      </c>
      <c r="N1460">
        <v>0.67190264014008205</v>
      </c>
      <c r="O1460">
        <v>55.468630157999698</v>
      </c>
      <c r="P1460">
        <v>22.4915445321307</v>
      </c>
      <c r="Q1460">
        <v>6.4777447958569998E-3</v>
      </c>
    </row>
    <row r="1461" spans="1:17" hidden="1" x14ac:dyDescent="0.3">
      <c r="A1461" t="s">
        <v>3089</v>
      </c>
      <c r="B1461" t="s">
        <v>3090</v>
      </c>
      <c r="C1461" t="s">
        <v>10625</v>
      </c>
      <c r="D1461" t="s">
        <v>303</v>
      </c>
      <c r="E1461">
        <v>1024.5549687749999</v>
      </c>
      <c r="F1461">
        <v>80.44</v>
      </c>
      <c r="G1461">
        <v>-17.5484736805717</v>
      </c>
      <c r="H1461">
        <v>7.7010678508020298</v>
      </c>
      <c r="I1461">
        <v>-12.931421937395999</v>
      </c>
      <c r="J1461">
        <v>6.4994473742432897</v>
      </c>
      <c r="K1461">
        <v>78.239800299316201</v>
      </c>
      <c r="L1461">
        <v>78.212051124344299</v>
      </c>
      <c r="M1461">
        <v>62.463347213901599</v>
      </c>
      <c r="N1461">
        <v>0.813988707646909</v>
      </c>
      <c r="O1461">
        <v>25.4972650422675</v>
      </c>
      <c r="P1461">
        <v>22.249240121580499</v>
      </c>
      <c r="Q1461">
        <v>-6.0678201325782999E-2</v>
      </c>
    </row>
    <row r="1462" spans="1:17" hidden="1" x14ac:dyDescent="0.3">
      <c r="A1462" t="s">
        <v>3091</v>
      </c>
      <c r="B1462" t="s">
        <v>3092</v>
      </c>
      <c r="C1462" t="s">
        <v>10625</v>
      </c>
      <c r="D1462" t="s">
        <v>527</v>
      </c>
      <c r="E1462">
        <v>1024.2956091359999</v>
      </c>
      <c r="F1462">
        <v>86.45</v>
      </c>
      <c r="G1462">
        <v>93.515751085295804</v>
      </c>
      <c r="H1462">
        <v>-5.7093510084718302</v>
      </c>
      <c r="I1462">
        <v>-9.8095975330156602</v>
      </c>
      <c r="J1462">
        <v>-7.7482375268340302</v>
      </c>
      <c r="K1462">
        <v>88.589747354259401</v>
      </c>
      <c r="L1462">
        <v>74.570627922143103</v>
      </c>
      <c r="M1462">
        <v>36.417321937425797</v>
      </c>
      <c r="N1462">
        <v>0.282046209009296</v>
      </c>
      <c r="O1462">
        <v>24.4650086755349</v>
      </c>
      <c r="P1462">
        <v>135.948746026995</v>
      </c>
      <c r="Q1462">
        <v>9.4937895544106005E-2</v>
      </c>
    </row>
    <row r="1463" spans="1:17" hidden="1" x14ac:dyDescent="0.3">
      <c r="A1463" t="s">
        <v>3093</v>
      </c>
      <c r="B1463" t="s">
        <v>3094</v>
      </c>
      <c r="C1463" t="s">
        <v>10625</v>
      </c>
      <c r="D1463" t="s">
        <v>24</v>
      </c>
      <c r="E1463">
        <v>1023.43387977999</v>
      </c>
      <c r="F1463">
        <v>40.21</v>
      </c>
      <c r="G1463">
        <v>34.799814125621502</v>
      </c>
      <c r="H1463">
        <v>-3.9358122877780199</v>
      </c>
      <c r="I1463">
        <v>-31.732160260522299</v>
      </c>
      <c r="J1463">
        <v>-0.72704472506051898</v>
      </c>
      <c r="K1463">
        <v>41.920844771623798</v>
      </c>
      <c r="L1463">
        <v>39.145558006056099</v>
      </c>
      <c r="M1463">
        <v>42.361641933222799</v>
      </c>
      <c r="N1463">
        <v>0.98157142713089096</v>
      </c>
      <c r="O1463">
        <v>46.7296692365083</v>
      </c>
      <c r="P1463">
        <v>79.910514541387002</v>
      </c>
      <c r="Q1463">
        <v>9.6026905941275997E-2</v>
      </c>
    </row>
    <row r="1464" spans="1:17" hidden="1" x14ac:dyDescent="0.3">
      <c r="A1464" t="s">
        <v>3095</v>
      </c>
      <c r="B1464" t="s">
        <v>3096</v>
      </c>
      <c r="C1464" t="s">
        <v>10625</v>
      </c>
      <c r="D1464" t="s">
        <v>303</v>
      </c>
      <c r="E1464">
        <v>1016.6298078999999</v>
      </c>
      <c r="F1464">
        <v>40.97</v>
      </c>
      <c r="G1464">
        <v>-58.353379116219898</v>
      </c>
      <c r="H1464">
        <v>12.003337661573299</v>
      </c>
      <c r="I1464">
        <v>-13.076723571136901</v>
      </c>
      <c r="J1464">
        <v>2.6875432580674898</v>
      </c>
      <c r="K1464">
        <v>39.843242276250699</v>
      </c>
      <c r="L1464">
        <v>44.662434359281001</v>
      </c>
      <c r="M1464">
        <v>59.6064270399118</v>
      </c>
      <c r="N1464">
        <v>0.91810079025306301</v>
      </c>
      <c r="O1464">
        <v>61.825726141078803</v>
      </c>
      <c r="P1464">
        <v>24.151515151515099</v>
      </c>
      <c r="Q1464">
        <v>5.8629691830891999E-2</v>
      </c>
    </row>
    <row r="1465" spans="1:17" hidden="1" x14ac:dyDescent="0.3">
      <c r="A1465" t="s">
        <v>3097</v>
      </c>
      <c r="B1465" t="s">
        <v>3098</v>
      </c>
      <c r="C1465" t="s">
        <v>10625</v>
      </c>
      <c r="D1465" t="s">
        <v>303</v>
      </c>
      <c r="E1465">
        <v>1015.81410678</v>
      </c>
      <c r="F1465">
        <v>590.65</v>
      </c>
      <c r="G1465">
        <v>-27.825413812993801</v>
      </c>
      <c r="H1465">
        <v>-3.5875099876685002</v>
      </c>
      <c r="I1465">
        <v>-3.2165958554255001</v>
      </c>
      <c r="J1465">
        <v>4.7753771085726102</v>
      </c>
      <c r="K1465">
        <v>577.86077076060599</v>
      </c>
      <c r="L1465">
        <v>565.22273098628102</v>
      </c>
      <c r="M1465">
        <v>58.743524242869597</v>
      </c>
      <c r="N1465">
        <v>0.52054290523886304</v>
      </c>
      <c r="O1465">
        <v>15.042749513248101</v>
      </c>
      <c r="P1465">
        <v>33.9342403628117</v>
      </c>
      <c r="Q1465">
        <v>6.5474091864578005E-2</v>
      </c>
    </row>
    <row r="1466" spans="1:17" hidden="1" x14ac:dyDescent="0.3">
      <c r="A1466" t="s">
        <v>3099</v>
      </c>
      <c r="B1466" t="s">
        <v>3100</v>
      </c>
      <c r="C1466" t="s">
        <v>10625</v>
      </c>
      <c r="D1466" t="s">
        <v>3101</v>
      </c>
      <c r="E1466">
        <v>1015.618191575</v>
      </c>
      <c r="F1466">
        <v>216.75</v>
      </c>
      <c r="G1466">
        <v>16.450859150336701</v>
      </c>
      <c r="H1466">
        <v>-11.2830183709941</v>
      </c>
      <c r="I1466">
        <v>-48.030173355418299</v>
      </c>
      <c r="J1466">
        <v>-3.1950674167930999</v>
      </c>
      <c r="K1466">
        <v>230.741358425865</v>
      </c>
      <c r="L1466">
        <v>229.940878640714</v>
      </c>
      <c r="M1466">
        <v>42.165790328666098</v>
      </c>
      <c r="N1466">
        <v>0.5788705003247</v>
      </c>
      <c r="O1466">
        <v>65.536332179930795</v>
      </c>
      <c r="P1466">
        <v>53.342766183233103</v>
      </c>
      <c r="Q1466">
        <v>-4.2512185570650002E-3</v>
      </c>
    </row>
    <row r="1467" spans="1:17" hidden="1" x14ac:dyDescent="0.3">
      <c r="A1467" t="s">
        <v>3102</v>
      </c>
      <c r="B1467" t="s">
        <v>3103</v>
      </c>
      <c r="C1467" t="s">
        <v>10625</v>
      </c>
      <c r="D1467" t="s">
        <v>198</v>
      </c>
      <c r="E1467">
        <v>1015.24125714</v>
      </c>
      <c r="F1467">
        <v>1335.25</v>
      </c>
      <c r="G1467">
        <v>43.3675744753724</v>
      </c>
      <c r="H1467">
        <v>37.240988232152397</v>
      </c>
      <c r="I1467">
        <v>55.363083171877499</v>
      </c>
      <c r="J1467">
        <v>35.1805753617761</v>
      </c>
      <c r="K1467">
        <v>981.65813602001197</v>
      </c>
      <c r="L1467">
        <v>888.57286499771703</v>
      </c>
      <c r="M1467">
        <v>92.726083305553999</v>
      </c>
      <c r="N1467">
        <v>3.1114488847489299</v>
      </c>
      <c r="O1467">
        <v>2.60250889346564</v>
      </c>
      <c r="P1467">
        <v>107.67555797495901</v>
      </c>
      <c r="Q1467">
        <v>2.6616703488355001E-2</v>
      </c>
    </row>
    <row r="1468" spans="1:17" hidden="1" x14ac:dyDescent="0.3">
      <c r="A1468" t="s">
        <v>3104</v>
      </c>
      <c r="B1468" t="s">
        <v>3105</v>
      </c>
      <c r="C1468" t="s">
        <v>10625</v>
      </c>
      <c r="D1468" t="s">
        <v>224</v>
      </c>
      <c r="E1468">
        <v>1015.1098425</v>
      </c>
      <c r="F1468">
        <v>978.35</v>
      </c>
      <c r="G1468">
        <v>84.208688848327199</v>
      </c>
      <c r="H1468">
        <v>52.581798420889299</v>
      </c>
      <c r="I1468">
        <v>75.295066667641507</v>
      </c>
      <c r="J1468">
        <v>21.172504526692901</v>
      </c>
      <c r="K1468">
        <v>713.11105924738899</v>
      </c>
      <c r="L1468">
        <v>563.69785004533003</v>
      </c>
      <c r="M1468">
        <v>92.415015073315999</v>
      </c>
      <c r="N1468">
        <v>0.80247678018575797</v>
      </c>
      <c r="O1468">
        <v>5.6830377676700499</v>
      </c>
      <c r="P1468">
        <v>192.12034954316499</v>
      </c>
      <c r="Q1468">
        <v>0.26239099443373798</v>
      </c>
    </row>
    <row r="1469" spans="1:17" hidden="1" x14ac:dyDescent="0.3">
      <c r="A1469" t="s">
        <v>3106</v>
      </c>
      <c r="B1469" t="s">
        <v>3107</v>
      </c>
      <c r="C1469" t="s">
        <v>10625</v>
      </c>
      <c r="D1469" t="s">
        <v>622</v>
      </c>
      <c r="E1469">
        <v>1014.956625</v>
      </c>
      <c r="F1469">
        <v>1769.45</v>
      </c>
      <c r="G1469">
        <v>-9.6385516559939397</v>
      </c>
      <c r="H1469">
        <v>5.3314164755548896</v>
      </c>
      <c r="I1469">
        <v>-8.1451866180342201</v>
      </c>
      <c r="J1469">
        <v>6.1662848973645703</v>
      </c>
      <c r="K1469">
        <v>1741.3117921637199</v>
      </c>
      <c r="L1469">
        <v>1653.2641803504</v>
      </c>
      <c r="M1469">
        <v>51.168147577860701</v>
      </c>
      <c r="N1469">
        <v>1.9162652897712</v>
      </c>
      <c r="O1469">
        <v>24.19961004832</v>
      </c>
      <c r="P1469">
        <v>27.698192184173401</v>
      </c>
      <c r="Q1469">
        <v>6.2422720402720002E-3</v>
      </c>
    </row>
    <row r="1470" spans="1:17" hidden="1" x14ac:dyDescent="0.3">
      <c r="A1470" t="s">
        <v>3108</v>
      </c>
      <c r="B1470" t="s">
        <v>3109</v>
      </c>
      <c r="C1470" t="s">
        <v>10625</v>
      </c>
      <c r="D1470" t="s">
        <v>231</v>
      </c>
      <c r="E1470">
        <v>1014.5473875</v>
      </c>
      <c r="F1470">
        <v>292.7</v>
      </c>
      <c r="G1470">
        <v>178.91506040342099</v>
      </c>
      <c r="H1470">
        <v>14.8283507473411</v>
      </c>
      <c r="I1470">
        <v>-0.49322871440504701</v>
      </c>
      <c r="J1470">
        <v>4.3142300580215904</v>
      </c>
      <c r="K1470">
        <v>240.960433426718</v>
      </c>
      <c r="M1470">
        <v>72.003062830307499</v>
      </c>
      <c r="N1470">
        <v>1.2036949249732001</v>
      </c>
      <c r="O1470">
        <v>1.96446873932354</v>
      </c>
      <c r="P1470">
        <v>274.31265974368398</v>
      </c>
    </row>
    <row r="1471" spans="1:17" hidden="1" x14ac:dyDescent="0.3">
      <c r="A1471" t="s">
        <v>3110</v>
      </c>
      <c r="B1471" t="s">
        <v>3111</v>
      </c>
      <c r="C1471" t="s">
        <v>10625</v>
      </c>
      <c r="D1471" t="s">
        <v>224</v>
      </c>
      <c r="E1471">
        <v>1014.07740047999</v>
      </c>
      <c r="F1471">
        <v>467.3</v>
      </c>
      <c r="G1471">
        <v>293.89583522976102</v>
      </c>
      <c r="H1471">
        <v>152.90859390843499</v>
      </c>
      <c r="I1471">
        <v>170.604434710243</v>
      </c>
      <c r="J1471">
        <v>21.1341902651229</v>
      </c>
      <c r="K1471">
        <v>265.515576547629</v>
      </c>
      <c r="L1471">
        <v>179.468540745647</v>
      </c>
      <c r="M1471">
        <v>93.713099133062499</v>
      </c>
      <c r="N1471">
        <v>1.2053442399454599</v>
      </c>
      <c r="O1471">
        <v>0</v>
      </c>
      <c r="P1471">
        <v>570.926058865757</v>
      </c>
      <c r="Q1471">
        <v>0.18827916783576301</v>
      </c>
    </row>
    <row r="1472" spans="1:17" hidden="1" x14ac:dyDescent="0.3">
      <c r="A1472" t="s">
        <v>3112</v>
      </c>
      <c r="B1472" t="s">
        <v>3113</v>
      </c>
      <c r="C1472" t="s">
        <v>10625</v>
      </c>
      <c r="D1472" t="s">
        <v>308</v>
      </c>
      <c r="E1472">
        <v>1014.047324625</v>
      </c>
      <c r="F1472">
        <v>362.7</v>
      </c>
      <c r="G1472">
        <v>-5.9534229430517396</v>
      </c>
      <c r="H1472">
        <v>3.9211847074668702</v>
      </c>
      <c r="I1472">
        <v>-25.384636064618899</v>
      </c>
      <c r="J1472">
        <v>7.2660979835004298</v>
      </c>
      <c r="K1472">
        <v>354.60642699068899</v>
      </c>
      <c r="L1472">
        <v>351.796981674525</v>
      </c>
      <c r="M1472">
        <v>68.083116560583704</v>
      </c>
      <c r="N1472">
        <v>1.00618909722642</v>
      </c>
      <c r="O1472">
        <v>23.7937689550592</v>
      </c>
      <c r="P1472">
        <v>29.3970745629682</v>
      </c>
      <c r="Q1472">
        <v>0.15763639473864599</v>
      </c>
    </row>
    <row r="1473" spans="1:17" hidden="1" x14ac:dyDescent="0.3">
      <c r="A1473" t="s">
        <v>3114</v>
      </c>
      <c r="B1473" t="s">
        <v>3115</v>
      </c>
      <c r="C1473" t="s">
        <v>10625</v>
      </c>
      <c r="D1473" t="s">
        <v>263</v>
      </c>
      <c r="E1473">
        <v>1013.7735</v>
      </c>
      <c r="F1473">
        <v>969</v>
      </c>
      <c r="G1473">
        <v>53.507458957600299</v>
      </c>
      <c r="H1473">
        <v>8.7637997195734094</v>
      </c>
      <c r="I1473">
        <v>39.654189241965099</v>
      </c>
      <c r="J1473">
        <v>0.41340959470114402</v>
      </c>
      <c r="K1473">
        <v>898.58118267684904</v>
      </c>
      <c r="L1473">
        <v>735.19925357698503</v>
      </c>
      <c r="M1473">
        <v>60.246586319982903</v>
      </c>
      <c r="N1473">
        <v>0.51142284569138197</v>
      </c>
      <c r="O1473">
        <v>14.654282765737801</v>
      </c>
      <c r="P1473">
        <v>169.166666666666</v>
      </c>
      <c r="Q1473">
        <v>0.15325499210551699</v>
      </c>
    </row>
    <row r="1474" spans="1:17" hidden="1" x14ac:dyDescent="0.3">
      <c r="A1474" t="s">
        <v>3116</v>
      </c>
      <c r="B1474" t="s">
        <v>3117</v>
      </c>
      <c r="C1474" t="s">
        <v>10625</v>
      </c>
      <c r="D1474" t="s">
        <v>527</v>
      </c>
      <c r="E1474">
        <v>1011.57168</v>
      </c>
      <c r="F1474">
        <v>1284.0999999999999</v>
      </c>
      <c r="G1474">
        <v>70.851052332846393</v>
      </c>
      <c r="H1474">
        <v>2.7564927204219098</v>
      </c>
      <c r="I1474">
        <v>-31.6834715140753</v>
      </c>
      <c r="J1474">
        <v>-2.9434420982306699</v>
      </c>
      <c r="K1474">
        <v>1223.6200055945999</v>
      </c>
      <c r="L1474">
        <v>1146.5068272649301</v>
      </c>
      <c r="M1474">
        <v>60.3435896323032</v>
      </c>
      <c r="N1474">
        <v>1.9694161664379799</v>
      </c>
      <c r="O1474">
        <v>26.142823767619301</v>
      </c>
      <c r="P1474">
        <v>124.10122164048801</v>
      </c>
      <c r="Q1474">
        <v>0.164005304301404</v>
      </c>
    </row>
    <row r="1475" spans="1:17" hidden="1" x14ac:dyDescent="0.3">
      <c r="A1475" t="s">
        <v>3118</v>
      </c>
      <c r="B1475" t="s">
        <v>3119</v>
      </c>
      <c r="C1475" t="s">
        <v>10625</v>
      </c>
      <c r="D1475" t="s">
        <v>571</v>
      </c>
      <c r="E1475">
        <v>1009.05</v>
      </c>
      <c r="F1475">
        <v>330.9</v>
      </c>
      <c r="G1475">
        <v>34.302862227788502</v>
      </c>
      <c r="H1475">
        <v>6.8847138606017104</v>
      </c>
      <c r="I1475">
        <v>28.370742544950499</v>
      </c>
      <c r="J1475">
        <v>3.3074313338315799</v>
      </c>
      <c r="K1475">
        <v>301.40347551744401</v>
      </c>
      <c r="L1475">
        <v>263.10775003726098</v>
      </c>
      <c r="M1475">
        <v>72.918753811851502</v>
      </c>
      <c r="N1475">
        <v>1.4334820916925901</v>
      </c>
      <c r="O1475">
        <v>7.7969174977334497</v>
      </c>
      <c r="P1475">
        <v>77.855415210964694</v>
      </c>
      <c r="Q1475">
        <v>2.7899196579662999E-2</v>
      </c>
    </row>
    <row r="1476" spans="1:17" hidden="1" x14ac:dyDescent="0.3">
      <c r="A1476" t="s">
        <v>3120</v>
      </c>
      <c r="B1476" t="s">
        <v>3121</v>
      </c>
      <c r="C1476" t="s">
        <v>10625</v>
      </c>
      <c r="D1476" t="s">
        <v>51</v>
      </c>
      <c r="E1476">
        <v>1006.031645775</v>
      </c>
      <c r="F1476">
        <v>378.5</v>
      </c>
      <c r="G1476">
        <v>-42.445874779641798</v>
      </c>
      <c r="H1476">
        <v>8.7957282781954707</v>
      </c>
      <c r="I1476">
        <v>11.4375242704436</v>
      </c>
      <c r="J1476">
        <v>3.6174063573406299</v>
      </c>
      <c r="K1476">
        <v>359.66946812064401</v>
      </c>
      <c r="L1476">
        <v>352.26702844319999</v>
      </c>
      <c r="M1476">
        <v>57.230112615075399</v>
      </c>
      <c r="N1476">
        <v>1.32986086183758</v>
      </c>
      <c r="O1476">
        <v>25.495376486129398</v>
      </c>
      <c r="P1476">
        <v>38.340643274853697</v>
      </c>
      <c r="Q1476">
        <v>8.6138371007418002E-2</v>
      </c>
    </row>
    <row r="1477" spans="1:17" hidden="1" x14ac:dyDescent="0.3">
      <c r="A1477" t="s">
        <v>3122</v>
      </c>
      <c r="B1477" t="s">
        <v>3123</v>
      </c>
      <c r="C1477" t="s">
        <v>10625</v>
      </c>
      <c r="D1477" t="s">
        <v>3124</v>
      </c>
      <c r="E1477">
        <v>1000.24316588899</v>
      </c>
      <c r="F1477">
        <v>28.74</v>
      </c>
      <c r="G1477">
        <v>-55.089074763267298</v>
      </c>
      <c r="H1477">
        <v>-4.38369518994506</v>
      </c>
      <c r="I1477">
        <v>-46.655798017377897</v>
      </c>
      <c r="J1477">
        <v>-0.587883811121373</v>
      </c>
      <c r="K1477">
        <v>29.753541819333002</v>
      </c>
      <c r="L1477">
        <v>33.071004443571702</v>
      </c>
      <c r="M1477">
        <v>50.2322548348819</v>
      </c>
      <c r="N1477">
        <v>0.35515790605236602</v>
      </c>
      <c r="O1477">
        <v>80.932498260264396</v>
      </c>
      <c r="P1477">
        <v>10.538461538461499</v>
      </c>
      <c r="Q1477">
        <v>0.14069155165199401</v>
      </c>
    </row>
    <row r="1478" spans="1:17" hidden="1" x14ac:dyDescent="0.3">
      <c r="A1478" t="s">
        <v>3125</v>
      </c>
      <c r="B1478" t="s">
        <v>3126</v>
      </c>
      <c r="C1478" t="s">
        <v>10625</v>
      </c>
      <c r="D1478" t="s">
        <v>571</v>
      </c>
      <c r="E1478">
        <v>995.80560668500004</v>
      </c>
      <c r="F1478">
        <v>269.7</v>
      </c>
      <c r="G1478">
        <v>-21.817108634158298</v>
      </c>
      <c r="H1478">
        <v>3.9625252484132498</v>
      </c>
      <c r="I1478">
        <v>-9.3602612136156793</v>
      </c>
      <c r="J1478">
        <v>5.6891882349055196</v>
      </c>
      <c r="K1478">
        <v>260.76442226495698</v>
      </c>
      <c r="L1478">
        <v>263.757208066972</v>
      </c>
      <c r="M1478">
        <v>63.002127534866901</v>
      </c>
      <c r="N1478">
        <v>1.2349894220619699</v>
      </c>
      <c r="O1478">
        <v>18.446421950315099</v>
      </c>
      <c r="P1478">
        <v>19.60088691796</v>
      </c>
      <c r="Q1478">
        <v>-9.1560594301628995E-2</v>
      </c>
    </row>
    <row r="1479" spans="1:17" hidden="1" x14ac:dyDescent="0.3">
      <c r="A1479" t="s">
        <v>3127</v>
      </c>
      <c r="B1479" t="s">
        <v>3128</v>
      </c>
      <c r="C1479" t="s">
        <v>10625</v>
      </c>
      <c r="D1479" t="s">
        <v>124</v>
      </c>
      <c r="E1479">
        <v>992.87196639000001</v>
      </c>
      <c r="F1479">
        <v>429.7</v>
      </c>
      <c r="G1479">
        <v>-0.85355891420566699</v>
      </c>
      <c r="H1479">
        <v>-8.2116995781431505</v>
      </c>
      <c r="I1479">
        <v>-21.724824219170301</v>
      </c>
      <c r="J1479">
        <v>3.9314401489408302</v>
      </c>
      <c r="K1479">
        <v>449.94533595777398</v>
      </c>
      <c r="L1479">
        <v>425.88084247116802</v>
      </c>
      <c r="M1479">
        <v>49.542646672407102</v>
      </c>
      <c r="N1479">
        <v>0.74013172843455399</v>
      </c>
      <c r="O1479">
        <v>24.040027926460301</v>
      </c>
      <c r="P1479">
        <v>49.046132500867103</v>
      </c>
      <c r="Q1479">
        <v>7.0951674974086998E-2</v>
      </c>
    </row>
    <row r="1480" spans="1:17" hidden="1" x14ac:dyDescent="0.3">
      <c r="A1480" t="s">
        <v>3129</v>
      </c>
      <c r="B1480" t="s">
        <v>3130</v>
      </c>
      <c r="C1480" t="s">
        <v>10625</v>
      </c>
      <c r="D1480" t="s">
        <v>921</v>
      </c>
      <c r="E1480">
        <v>992.61476274999995</v>
      </c>
      <c r="F1480">
        <v>705.3</v>
      </c>
      <c r="G1480">
        <v>-12.3443614430144</v>
      </c>
      <c r="H1480">
        <v>-6.3908309574309801</v>
      </c>
      <c r="I1480">
        <v>-19.113983658146399</v>
      </c>
      <c r="J1480">
        <v>0.78583241519536995</v>
      </c>
      <c r="K1480">
        <v>726.29771992404699</v>
      </c>
      <c r="L1480">
        <v>717.15291357495596</v>
      </c>
      <c r="M1480">
        <v>52.207859688790201</v>
      </c>
      <c r="N1480">
        <v>0.43111560985193598</v>
      </c>
      <c r="O1480">
        <v>29.732028923862099</v>
      </c>
      <c r="P1480">
        <v>40.358208955223802</v>
      </c>
      <c r="Q1480">
        <v>0.10174574622195499</v>
      </c>
    </row>
    <row r="1481" spans="1:17" hidden="1" x14ac:dyDescent="0.3">
      <c r="A1481" t="s">
        <v>3131</v>
      </c>
      <c r="B1481" t="s">
        <v>3132</v>
      </c>
      <c r="C1481" t="s">
        <v>10625</v>
      </c>
      <c r="D1481" t="s">
        <v>2580</v>
      </c>
      <c r="E1481">
        <v>989.34974999999997</v>
      </c>
      <c r="F1481">
        <v>25.35</v>
      </c>
      <c r="G1481">
        <v>84.748192987999801</v>
      </c>
      <c r="H1481">
        <v>-7.6556918058503101</v>
      </c>
      <c r="I1481">
        <v>66.309283189518396</v>
      </c>
      <c r="J1481">
        <v>4.1030104350372696</v>
      </c>
      <c r="K1481">
        <v>25.6355206445307</v>
      </c>
      <c r="L1481">
        <v>20.412597660429899</v>
      </c>
      <c r="M1481">
        <v>53.9077223184742</v>
      </c>
      <c r="N1481">
        <v>0.86066469095656795</v>
      </c>
      <c r="O1481">
        <v>35.437212360289202</v>
      </c>
      <c r="P1481">
        <v>216.08478802992499</v>
      </c>
      <c r="Q1481">
        <v>0.25450845810343298</v>
      </c>
    </row>
    <row r="1482" spans="1:17" hidden="1" x14ac:dyDescent="0.3">
      <c r="A1482" t="s">
        <v>3133</v>
      </c>
      <c r="B1482" t="s">
        <v>3134</v>
      </c>
      <c r="C1482" t="s">
        <v>10625</v>
      </c>
      <c r="D1482" t="s">
        <v>3135</v>
      </c>
      <c r="E1482">
        <v>986.19634728999995</v>
      </c>
      <c r="F1482">
        <v>1018.5</v>
      </c>
      <c r="G1482">
        <v>360.37344517293599</v>
      </c>
      <c r="H1482">
        <v>56.178923578765001</v>
      </c>
      <c r="I1482">
        <v>54.941883595483901</v>
      </c>
      <c r="J1482">
        <v>9.9282831239534293</v>
      </c>
      <c r="K1482">
        <v>764.11979538334197</v>
      </c>
      <c r="L1482">
        <v>565.57333203529299</v>
      </c>
      <c r="M1482">
        <v>78.082764930897099</v>
      </c>
      <c r="N1482">
        <v>1.41088090624534</v>
      </c>
      <c r="O1482">
        <v>4.4673539518900398</v>
      </c>
      <c r="P1482">
        <v>420.97186700767202</v>
      </c>
    </row>
    <row r="1483" spans="1:17" hidden="1" x14ac:dyDescent="0.3">
      <c r="A1483" t="s">
        <v>3136</v>
      </c>
      <c r="B1483" t="s">
        <v>3137</v>
      </c>
      <c r="C1483" t="s">
        <v>10625</v>
      </c>
      <c r="D1483" t="s">
        <v>46</v>
      </c>
      <c r="E1483">
        <v>984.78436843500003</v>
      </c>
      <c r="F1483">
        <v>455.35</v>
      </c>
      <c r="G1483">
        <v>-50.7411056729213</v>
      </c>
      <c r="H1483">
        <v>-5.4984753110049596</v>
      </c>
      <c r="I1483">
        <v>-45.5578464827041</v>
      </c>
      <c r="J1483">
        <v>-2.49585604686831</v>
      </c>
      <c r="K1483">
        <v>475.26853637882698</v>
      </c>
      <c r="L1483">
        <v>536.87147378406996</v>
      </c>
      <c r="M1483">
        <v>50.222674044027997</v>
      </c>
      <c r="N1483">
        <v>1.0159918084521</v>
      </c>
      <c r="O1483">
        <v>89.601405512243304</v>
      </c>
      <c r="P1483">
        <v>9.9879227053140092</v>
      </c>
      <c r="Q1483">
        <v>0.177413169542258</v>
      </c>
    </row>
    <row r="1484" spans="1:17" hidden="1" x14ac:dyDescent="0.3">
      <c r="A1484" t="s">
        <v>3138</v>
      </c>
      <c r="B1484" t="s">
        <v>3139</v>
      </c>
      <c r="C1484" t="s">
        <v>10625</v>
      </c>
      <c r="D1484" t="s">
        <v>527</v>
      </c>
      <c r="E1484">
        <v>984.66130601600003</v>
      </c>
      <c r="F1484">
        <v>188.94</v>
      </c>
      <c r="G1484">
        <v>120.77698225663499</v>
      </c>
      <c r="H1484">
        <v>7.7897104930002499</v>
      </c>
      <c r="I1484">
        <v>27.123352692902301</v>
      </c>
      <c r="J1484">
        <v>4.99616099134919</v>
      </c>
      <c r="K1484">
        <v>170.97258150642901</v>
      </c>
      <c r="L1484">
        <v>143.53787016662099</v>
      </c>
      <c r="M1484">
        <v>72.360211736116</v>
      </c>
      <c r="N1484">
        <v>0.46798508623385698</v>
      </c>
      <c r="O1484">
        <v>5.2185879115063099</v>
      </c>
      <c r="P1484">
        <v>150.749834107498</v>
      </c>
      <c r="Q1484">
        <v>2.7790127345754E-2</v>
      </c>
    </row>
    <row r="1485" spans="1:17" hidden="1" x14ac:dyDescent="0.3">
      <c r="A1485" t="s">
        <v>3140</v>
      </c>
      <c r="B1485" t="s">
        <v>3141</v>
      </c>
      <c r="C1485" t="s">
        <v>10625</v>
      </c>
      <c r="D1485" t="s">
        <v>303</v>
      </c>
      <c r="E1485">
        <v>981.74753528500003</v>
      </c>
      <c r="F1485">
        <v>1747.9</v>
      </c>
      <c r="G1485">
        <v>-33.094292639308897</v>
      </c>
      <c r="H1485">
        <v>1.1978515816748601</v>
      </c>
      <c r="I1485">
        <v>-21.259968914696501</v>
      </c>
      <c r="J1485">
        <v>2.7677831905389101</v>
      </c>
      <c r="K1485">
        <v>1733.7892073010501</v>
      </c>
      <c r="L1485">
        <v>1784.02902531261</v>
      </c>
      <c r="M1485">
        <v>63.2852573442063</v>
      </c>
      <c r="N1485">
        <v>0.89039340968454805</v>
      </c>
      <c r="O1485">
        <v>25.0071514388694</v>
      </c>
      <c r="P1485">
        <v>15.754966887417201</v>
      </c>
      <c r="Q1485">
        <v>-5.6731687035155E-2</v>
      </c>
    </row>
    <row r="1486" spans="1:17" hidden="1" x14ac:dyDescent="0.3">
      <c r="A1486" t="s">
        <v>3142</v>
      </c>
      <c r="B1486" t="s">
        <v>3143</v>
      </c>
      <c r="C1486" t="s">
        <v>10625</v>
      </c>
      <c r="D1486" t="s">
        <v>471</v>
      </c>
      <c r="E1486">
        <v>975.87203999999997</v>
      </c>
      <c r="F1486">
        <v>30.96</v>
      </c>
      <c r="G1486">
        <v>81.996567209507802</v>
      </c>
      <c r="H1486">
        <v>7.4469994122799896</v>
      </c>
      <c r="I1486">
        <v>18.880850634370201</v>
      </c>
      <c r="J1486">
        <v>-5.59422562444714</v>
      </c>
      <c r="K1486">
        <v>28.8331528556166</v>
      </c>
      <c r="L1486">
        <v>24.8041568285268</v>
      </c>
      <c r="M1486">
        <v>57.526972725082203</v>
      </c>
      <c r="N1486">
        <v>1.58008339490963</v>
      </c>
      <c r="O1486">
        <v>9.3346253229974199</v>
      </c>
      <c r="P1486">
        <v>132.19999999999999</v>
      </c>
      <c r="Q1486">
        <v>0.166097587519863</v>
      </c>
    </row>
    <row r="1487" spans="1:17" hidden="1" x14ac:dyDescent="0.3">
      <c r="A1487" t="s">
        <v>3144</v>
      </c>
      <c r="B1487" t="s">
        <v>3145</v>
      </c>
      <c r="C1487" t="s">
        <v>10625</v>
      </c>
      <c r="D1487" t="s">
        <v>1561</v>
      </c>
      <c r="E1487">
        <v>971.59390729500001</v>
      </c>
      <c r="F1487">
        <v>525.9</v>
      </c>
      <c r="G1487">
        <v>122.050267376074</v>
      </c>
      <c r="H1487">
        <v>19.025021916102499</v>
      </c>
      <c r="I1487">
        <v>91.455048979213998</v>
      </c>
      <c r="J1487">
        <v>7.3645741278719203</v>
      </c>
      <c r="K1487">
        <v>461.438039473684</v>
      </c>
      <c r="L1487">
        <v>349.50216898149301</v>
      </c>
      <c r="M1487">
        <v>70.215159004125397</v>
      </c>
      <c r="N1487">
        <v>0.28177477682305802</v>
      </c>
      <c r="O1487">
        <v>8.1954744247956004</v>
      </c>
      <c r="P1487">
        <v>188.956043956043</v>
      </c>
      <c r="Q1487">
        <v>0.115358075890934</v>
      </c>
    </row>
    <row r="1488" spans="1:17" hidden="1" x14ac:dyDescent="0.3">
      <c r="A1488" t="s">
        <v>3146</v>
      </c>
      <c r="B1488" t="s">
        <v>3147</v>
      </c>
      <c r="C1488" t="s">
        <v>10625</v>
      </c>
      <c r="D1488" t="s">
        <v>263</v>
      </c>
      <c r="E1488">
        <v>971.041603098</v>
      </c>
      <c r="F1488">
        <v>156.94</v>
      </c>
      <c r="G1488">
        <v>21.0229933360106</v>
      </c>
      <c r="H1488">
        <v>-2.96028773428954</v>
      </c>
      <c r="I1488">
        <v>-12.6424933440783</v>
      </c>
      <c r="J1488">
        <v>4.5400280793689998</v>
      </c>
      <c r="K1488">
        <v>158.06701194738901</v>
      </c>
      <c r="L1488">
        <v>139.061289114782</v>
      </c>
      <c r="M1488">
        <v>53.464368999671599</v>
      </c>
      <c r="N1488">
        <v>0.56631062896197504</v>
      </c>
      <c r="O1488">
        <v>23.614120045877399</v>
      </c>
      <c r="P1488">
        <v>68.029978586723701</v>
      </c>
      <c r="Q1488">
        <v>0.24884224633229601</v>
      </c>
    </row>
    <row r="1489" spans="1:17" hidden="1" x14ac:dyDescent="0.3">
      <c r="A1489" t="s">
        <v>3148</v>
      </c>
      <c r="B1489" t="s">
        <v>3149</v>
      </c>
      <c r="C1489" t="s">
        <v>10625</v>
      </c>
      <c r="D1489" t="s">
        <v>198</v>
      </c>
      <c r="E1489">
        <v>968.51440000000002</v>
      </c>
      <c r="F1489">
        <v>786.15</v>
      </c>
      <c r="G1489">
        <v>-14.8257337313027</v>
      </c>
      <c r="H1489">
        <v>-1.6560046969642099</v>
      </c>
      <c r="I1489">
        <v>-16.524636616553298</v>
      </c>
      <c r="J1489">
        <v>-0.26939924651142999</v>
      </c>
      <c r="K1489">
        <v>800.58955811624196</v>
      </c>
      <c r="L1489">
        <v>762.85139719983999</v>
      </c>
      <c r="M1489">
        <v>51.184925486992398</v>
      </c>
      <c r="N1489">
        <v>0.69853181828658295</v>
      </c>
      <c r="O1489">
        <v>18.934045665585401</v>
      </c>
      <c r="P1489">
        <v>19.403098420413102</v>
      </c>
      <c r="Q1489">
        <v>3.8037653265070998E-2</v>
      </c>
    </row>
    <row r="1490" spans="1:17" hidden="1" x14ac:dyDescent="0.3">
      <c r="A1490" t="s">
        <v>3150</v>
      </c>
      <c r="B1490" t="s">
        <v>3151</v>
      </c>
      <c r="C1490" t="s">
        <v>10625</v>
      </c>
      <c r="D1490" t="s">
        <v>139</v>
      </c>
      <c r="E1490">
        <v>965.35477500000002</v>
      </c>
      <c r="F1490">
        <v>952</v>
      </c>
      <c r="G1490">
        <v>9.60986124424835</v>
      </c>
      <c r="H1490">
        <v>3.5078950061677601</v>
      </c>
      <c r="I1490">
        <v>5.6990526834555304</v>
      </c>
      <c r="J1490">
        <v>6.6950114860316301</v>
      </c>
      <c r="K1490">
        <v>967.27640430008898</v>
      </c>
      <c r="L1490">
        <v>895.63274744524597</v>
      </c>
      <c r="M1490">
        <v>59.7579751730932</v>
      </c>
      <c r="N1490">
        <v>0.97772755469333394</v>
      </c>
      <c r="O1490">
        <v>23.4243697478991</v>
      </c>
      <c r="P1490">
        <v>42.015365107779502</v>
      </c>
      <c r="Q1490">
        <v>1.2990190299582999E-2</v>
      </c>
    </row>
    <row r="1491" spans="1:17" hidden="1" x14ac:dyDescent="0.3">
      <c r="A1491" t="s">
        <v>3152</v>
      </c>
      <c r="B1491" t="s">
        <v>3153</v>
      </c>
      <c r="C1491" t="s">
        <v>10625</v>
      </c>
      <c r="D1491" t="s">
        <v>21</v>
      </c>
      <c r="E1491">
        <v>964.23109939799997</v>
      </c>
      <c r="F1491">
        <v>92.81</v>
      </c>
      <c r="G1491">
        <v>-9.1335424284246294</v>
      </c>
      <c r="H1491">
        <v>0.92479315697289199</v>
      </c>
      <c r="I1491">
        <v>-20.672571062254601</v>
      </c>
      <c r="J1491">
        <v>-2.3279565504065598</v>
      </c>
      <c r="K1491">
        <v>92.551275617176302</v>
      </c>
      <c r="L1491">
        <v>91.639985439274696</v>
      </c>
      <c r="M1491">
        <v>46.254089878516602</v>
      </c>
      <c r="N1491">
        <v>0.86958444768417098</v>
      </c>
      <c r="O1491">
        <v>33.821786445426099</v>
      </c>
      <c r="P1491">
        <v>39.984917043740502</v>
      </c>
    </row>
    <row r="1492" spans="1:17" hidden="1" x14ac:dyDescent="0.3">
      <c r="A1492" t="s">
        <v>3154</v>
      </c>
      <c r="B1492" t="s">
        <v>3155</v>
      </c>
      <c r="C1492" t="s">
        <v>10625</v>
      </c>
      <c r="D1492" t="s">
        <v>46</v>
      </c>
      <c r="E1492">
        <v>960.63850748499999</v>
      </c>
      <c r="F1492">
        <v>386.6</v>
      </c>
      <c r="G1492">
        <v>376.705682990394</v>
      </c>
      <c r="H1492">
        <v>88.491887337538799</v>
      </c>
      <c r="I1492">
        <v>11.6834437119524</v>
      </c>
      <c r="J1492">
        <v>36.1909769347684</v>
      </c>
      <c r="K1492">
        <v>265.93176314863803</v>
      </c>
      <c r="L1492">
        <v>265.48916230716702</v>
      </c>
      <c r="M1492">
        <v>94.676016251787203</v>
      </c>
      <c r="N1492">
        <v>1.8332247557003201</v>
      </c>
      <c r="O1492">
        <v>20.3957578892912</v>
      </c>
      <c r="P1492">
        <v>429.58904109589002</v>
      </c>
    </row>
    <row r="1493" spans="1:17" hidden="1" x14ac:dyDescent="0.3">
      <c r="A1493" t="s">
        <v>3156</v>
      </c>
      <c r="B1493" t="s">
        <v>3157</v>
      </c>
      <c r="C1493" t="s">
        <v>10625</v>
      </c>
      <c r="D1493" t="s">
        <v>962</v>
      </c>
      <c r="E1493">
        <v>960.54899999999998</v>
      </c>
      <c r="F1493">
        <v>2171.8000000000002</v>
      </c>
      <c r="G1493">
        <v>150.32945518874399</v>
      </c>
      <c r="H1493">
        <v>11.7731699827675</v>
      </c>
      <c r="I1493">
        <v>87.6694534056858</v>
      </c>
      <c r="J1493">
        <v>7.5521068877776703</v>
      </c>
      <c r="K1493">
        <v>1848.0764867279299</v>
      </c>
      <c r="L1493">
        <v>1355.7482199349599</v>
      </c>
      <c r="M1493">
        <v>69.788307966607803</v>
      </c>
      <c r="N1493">
        <v>0.783313729191776</v>
      </c>
      <c r="O1493">
        <v>6.3495717837738201</v>
      </c>
      <c r="P1493">
        <v>220.70289427052501</v>
      </c>
      <c r="Q1493">
        <v>0.182956217530649</v>
      </c>
    </row>
    <row r="1494" spans="1:17" hidden="1" x14ac:dyDescent="0.3">
      <c r="A1494" t="s">
        <v>3158</v>
      </c>
      <c r="B1494" t="s">
        <v>3159</v>
      </c>
      <c r="C1494" t="s">
        <v>10625</v>
      </c>
      <c r="D1494" t="s">
        <v>21</v>
      </c>
      <c r="E1494">
        <v>953.10396000000003</v>
      </c>
      <c r="F1494">
        <v>754.65</v>
      </c>
      <c r="G1494">
        <v>44.354771034578903</v>
      </c>
      <c r="H1494">
        <v>-1.2185760613969601</v>
      </c>
      <c r="I1494">
        <v>-6.2656196062316303</v>
      </c>
      <c r="J1494">
        <v>-3.55763095991413</v>
      </c>
      <c r="K1494">
        <v>754.813869241622</v>
      </c>
      <c r="L1494">
        <v>691.75435669656804</v>
      </c>
      <c r="M1494">
        <v>40.025561751724801</v>
      </c>
      <c r="N1494">
        <v>0.83232781991337501</v>
      </c>
      <c r="O1494">
        <v>9.5806002782746909</v>
      </c>
      <c r="P1494">
        <v>77.731983042863803</v>
      </c>
      <c r="Q1494">
        <v>0.16357197891785399</v>
      </c>
    </row>
    <row r="1495" spans="1:17" hidden="1" x14ac:dyDescent="0.3">
      <c r="A1495" t="s">
        <v>3160</v>
      </c>
      <c r="B1495" t="s">
        <v>3161</v>
      </c>
      <c r="C1495" t="s">
        <v>10625</v>
      </c>
      <c r="D1495" t="s">
        <v>397</v>
      </c>
      <c r="E1495">
        <v>951.21979384500003</v>
      </c>
      <c r="F1495">
        <v>335.15</v>
      </c>
      <c r="G1495">
        <v>15.225809315206501</v>
      </c>
      <c r="H1495">
        <v>9.6007534098165106</v>
      </c>
      <c r="I1495">
        <v>21.8803156374994</v>
      </c>
      <c r="J1495">
        <v>1.90399336272816</v>
      </c>
      <c r="K1495">
        <v>311.38940990838699</v>
      </c>
      <c r="L1495">
        <v>270.43195470567599</v>
      </c>
      <c r="M1495">
        <v>61.429237347765401</v>
      </c>
      <c r="N1495">
        <v>0.41931898479359597</v>
      </c>
      <c r="O1495">
        <v>11.815604953006099</v>
      </c>
      <c r="P1495">
        <v>77.1874173936029</v>
      </c>
      <c r="Q1495">
        <v>0.102060046840315</v>
      </c>
    </row>
    <row r="1496" spans="1:17" hidden="1" x14ac:dyDescent="0.3">
      <c r="A1496" t="s">
        <v>3162</v>
      </c>
      <c r="B1496" t="s">
        <v>3163</v>
      </c>
      <c r="C1496" t="s">
        <v>10625</v>
      </c>
      <c r="D1496" t="s">
        <v>198</v>
      </c>
      <c r="E1496">
        <v>950.99445660000003</v>
      </c>
      <c r="F1496">
        <v>1995.9</v>
      </c>
      <c r="G1496">
        <v>42.830191792867602</v>
      </c>
      <c r="H1496">
        <v>-5.2548102180287497</v>
      </c>
      <c r="I1496">
        <v>-23.043422788302099</v>
      </c>
      <c r="J1496">
        <v>-3.9303860701795101</v>
      </c>
      <c r="K1496">
        <v>2069.0001528451899</v>
      </c>
      <c r="L1496">
        <v>1912.9435583550301</v>
      </c>
      <c r="M1496">
        <v>48.049792701185801</v>
      </c>
      <c r="N1496">
        <v>6.0617436127297104</v>
      </c>
      <c r="O1496">
        <v>25.727741870835199</v>
      </c>
      <c r="P1496">
        <v>83.051313798321601</v>
      </c>
      <c r="Q1496">
        <v>0.23484779714407999</v>
      </c>
    </row>
    <row r="1497" spans="1:17" hidden="1" x14ac:dyDescent="0.3">
      <c r="A1497" t="s">
        <v>3164</v>
      </c>
      <c r="B1497" t="s">
        <v>3165</v>
      </c>
      <c r="C1497" t="s">
        <v>10625</v>
      </c>
      <c r="D1497" t="s">
        <v>1002</v>
      </c>
      <c r="E1497">
        <v>947.58749999999998</v>
      </c>
      <c r="F1497">
        <v>84.05</v>
      </c>
      <c r="G1497">
        <v>-49.948697341336498</v>
      </c>
      <c r="H1497">
        <v>3.8818081941496798</v>
      </c>
      <c r="I1497">
        <v>-10.7910997970738</v>
      </c>
      <c r="J1497">
        <v>5.9592514054844603</v>
      </c>
      <c r="K1497">
        <v>80.312184329649199</v>
      </c>
      <c r="L1497">
        <v>83.187638787400402</v>
      </c>
      <c r="M1497">
        <v>69.849406046788005</v>
      </c>
      <c r="N1497">
        <v>0.91578721176825095</v>
      </c>
      <c r="O1497">
        <v>43.010113027959498</v>
      </c>
      <c r="P1497">
        <v>31.225604996096799</v>
      </c>
      <c r="Q1497">
        <v>9.8264928199360002E-2</v>
      </c>
    </row>
    <row r="1498" spans="1:17" hidden="1" x14ac:dyDescent="0.3">
      <c r="A1498" t="s">
        <v>3166</v>
      </c>
      <c r="B1498" t="s">
        <v>3167</v>
      </c>
      <c r="C1498" t="s">
        <v>10625</v>
      </c>
      <c r="D1498" t="s">
        <v>755</v>
      </c>
      <c r="E1498">
        <v>944.92552185</v>
      </c>
      <c r="F1498">
        <v>412.75</v>
      </c>
      <c r="G1498">
        <v>-55.029548573076802</v>
      </c>
      <c r="H1498">
        <v>-4.50026760557214</v>
      </c>
      <c r="I1498">
        <v>-37.629765705507197</v>
      </c>
      <c r="J1498">
        <v>1.18873089213076</v>
      </c>
      <c r="K1498">
        <v>423.12779901386301</v>
      </c>
      <c r="L1498">
        <v>463.00823327952997</v>
      </c>
      <c r="M1498">
        <v>56.744977095011002</v>
      </c>
      <c r="N1498">
        <v>0.539206507714453</v>
      </c>
      <c r="O1498">
        <v>79.2852816474863</v>
      </c>
      <c r="P1498">
        <v>23.466945857014601</v>
      </c>
      <c r="Q1498">
        <v>5.6910259611651998E-2</v>
      </c>
    </row>
    <row r="1499" spans="1:17" hidden="1" x14ac:dyDescent="0.3">
      <c r="A1499" t="s">
        <v>3168</v>
      </c>
      <c r="B1499" t="s">
        <v>3169</v>
      </c>
      <c r="C1499" t="s">
        <v>10625</v>
      </c>
      <c r="D1499" t="s">
        <v>263</v>
      </c>
      <c r="E1499">
        <v>944.91600000000005</v>
      </c>
      <c r="F1499">
        <v>1701.3</v>
      </c>
      <c r="G1499">
        <v>-4.8317216210002698</v>
      </c>
      <c r="H1499">
        <v>11.106810694649701</v>
      </c>
      <c r="I1499">
        <v>2.5826166613200101</v>
      </c>
      <c r="J1499">
        <v>11.5663404564245</v>
      </c>
      <c r="K1499">
        <v>1528.60919248607</v>
      </c>
      <c r="L1499">
        <v>1475.5384073620801</v>
      </c>
      <c r="M1499">
        <v>81.816154985489902</v>
      </c>
      <c r="N1499">
        <v>2.2841864250447599</v>
      </c>
      <c r="O1499">
        <v>4.8933168753306298</v>
      </c>
      <c r="P1499">
        <v>34.7884645856441</v>
      </c>
      <c r="Q1499">
        <v>5.2523277654642E-2</v>
      </c>
    </row>
    <row r="1500" spans="1:17" hidden="1" x14ac:dyDescent="0.3">
      <c r="A1500" t="s">
        <v>3170</v>
      </c>
      <c r="B1500" t="s">
        <v>3171</v>
      </c>
      <c r="C1500" t="s">
        <v>10625</v>
      </c>
      <c r="D1500" t="s">
        <v>113</v>
      </c>
      <c r="E1500">
        <v>944.71907729999998</v>
      </c>
      <c r="F1500">
        <v>3028.7</v>
      </c>
      <c r="G1500">
        <v>23.411361700132002</v>
      </c>
      <c r="H1500">
        <v>-0.32199724099536597</v>
      </c>
      <c r="I1500">
        <v>4.9743430651431897</v>
      </c>
      <c r="J1500">
        <v>-2.56372455164031</v>
      </c>
      <c r="K1500">
        <v>2920.7038692328601</v>
      </c>
      <c r="L1500">
        <v>2735.6840060801201</v>
      </c>
      <c r="M1500">
        <v>56.539691375943299</v>
      </c>
      <c r="N1500">
        <v>0.96676519843098396</v>
      </c>
      <c r="O1500">
        <v>17.9053719417571</v>
      </c>
      <c r="P1500">
        <v>56.118556701030897</v>
      </c>
      <c r="Q1500">
        <v>9.8300844081798996E-2</v>
      </c>
    </row>
    <row r="1501" spans="1:17" hidden="1" x14ac:dyDescent="0.3">
      <c r="A1501" t="s">
        <v>3172</v>
      </c>
      <c r="B1501" t="s">
        <v>3173</v>
      </c>
      <c r="C1501" t="s">
        <v>10625</v>
      </c>
      <c r="D1501" t="s">
        <v>3174</v>
      </c>
      <c r="E1501">
        <v>943.86810000000003</v>
      </c>
      <c r="F1501">
        <v>502.05</v>
      </c>
      <c r="G1501">
        <v>213.86577990587301</v>
      </c>
      <c r="H1501">
        <v>-9.0987419989005094</v>
      </c>
      <c r="I1501">
        <v>102.11375393845</v>
      </c>
      <c r="J1501">
        <v>-7.4493059647736803</v>
      </c>
      <c r="K1501">
        <v>473.11904715016601</v>
      </c>
      <c r="M1501">
        <v>47.263396792642801</v>
      </c>
      <c r="N1501">
        <v>0.409241720456053</v>
      </c>
      <c r="O1501">
        <v>33.432925007469301</v>
      </c>
      <c r="P1501">
        <v>258.60714285714198</v>
      </c>
    </row>
    <row r="1502" spans="1:17" hidden="1" x14ac:dyDescent="0.3">
      <c r="A1502" t="s">
        <v>3175</v>
      </c>
      <c r="B1502" t="s">
        <v>3176</v>
      </c>
      <c r="C1502" t="s">
        <v>10625</v>
      </c>
      <c r="D1502" t="s">
        <v>21</v>
      </c>
      <c r="E1502">
        <v>943.78560210000001</v>
      </c>
      <c r="F1502">
        <v>365.25</v>
      </c>
      <c r="G1502">
        <v>153.296706122513</v>
      </c>
      <c r="H1502">
        <v>-2.6300729610273099</v>
      </c>
      <c r="I1502">
        <v>49.151022942405703</v>
      </c>
      <c r="J1502">
        <v>-9.51946077566922</v>
      </c>
      <c r="K1502">
        <v>366.02323982856097</v>
      </c>
      <c r="L1502">
        <v>283.58551657177401</v>
      </c>
      <c r="M1502">
        <v>33.873296852913697</v>
      </c>
      <c r="N1502">
        <v>0.48826887662304402</v>
      </c>
      <c r="O1502">
        <v>25.9411362080766</v>
      </c>
      <c r="P1502">
        <v>192.2</v>
      </c>
      <c r="Q1502">
        <v>0.108566240342795</v>
      </c>
    </row>
    <row r="1503" spans="1:17" hidden="1" x14ac:dyDescent="0.3">
      <c r="A1503" t="s">
        <v>3177</v>
      </c>
      <c r="B1503" t="s">
        <v>3178</v>
      </c>
      <c r="C1503" t="s">
        <v>10625</v>
      </c>
      <c r="D1503" t="s">
        <v>18</v>
      </c>
      <c r="E1503">
        <v>942.23516813999902</v>
      </c>
      <c r="F1503">
        <v>927.9</v>
      </c>
      <c r="G1503">
        <v>35.6547135555452</v>
      </c>
      <c r="H1503">
        <v>2.6408462191213</v>
      </c>
      <c r="I1503">
        <v>-34.423838748784398</v>
      </c>
      <c r="J1503">
        <v>4.9446595947011396</v>
      </c>
      <c r="K1503">
        <v>933.50216546096601</v>
      </c>
      <c r="L1503">
        <v>964.35400637709199</v>
      </c>
      <c r="M1503">
        <v>65.047379442465399</v>
      </c>
      <c r="N1503">
        <v>0.650472387260153</v>
      </c>
      <c r="O1503">
        <v>70.492509968746603</v>
      </c>
      <c r="P1503">
        <v>66.888489208633004</v>
      </c>
      <c r="Q1503">
        <v>0.20583901853574399</v>
      </c>
    </row>
    <row r="1504" spans="1:17" hidden="1" x14ac:dyDescent="0.3">
      <c r="A1504" t="s">
        <v>3179</v>
      </c>
      <c r="B1504" t="s">
        <v>3180</v>
      </c>
      <c r="C1504" t="s">
        <v>10625</v>
      </c>
      <c r="D1504" t="s">
        <v>3181</v>
      </c>
      <c r="E1504">
        <v>941.58331920000001</v>
      </c>
      <c r="F1504">
        <v>339.55</v>
      </c>
      <c r="G1504">
        <v>-50.616953963712803</v>
      </c>
      <c r="H1504">
        <v>-0.698978024931596</v>
      </c>
      <c r="I1504">
        <v>-26.705097702305299</v>
      </c>
      <c r="J1504">
        <v>3.3102865036809899</v>
      </c>
      <c r="K1504">
        <v>336.46652277017603</v>
      </c>
      <c r="L1504">
        <v>391.34998724923003</v>
      </c>
      <c r="M1504">
        <v>65.356884974652601</v>
      </c>
      <c r="N1504">
        <v>0.53336044485691503</v>
      </c>
      <c r="O1504">
        <v>111.412163157119</v>
      </c>
      <c r="P1504">
        <v>26.650503543453901</v>
      </c>
      <c r="Q1504">
        <v>1.2049723563461999E-2</v>
      </c>
    </row>
    <row r="1505" spans="1:17" hidden="1" x14ac:dyDescent="0.3">
      <c r="A1505" t="s">
        <v>3182</v>
      </c>
      <c r="B1505" t="s">
        <v>3183</v>
      </c>
      <c r="C1505" t="s">
        <v>10625</v>
      </c>
      <c r="D1505" t="s">
        <v>51</v>
      </c>
      <c r="E1505">
        <v>937.78121800999998</v>
      </c>
      <c r="F1505">
        <v>781.1</v>
      </c>
      <c r="G1505">
        <v>52.852847346669499</v>
      </c>
      <c r="H1505">
        <v>-10.030590097144</v>
      </c>
      <c r="I1505">
        <v>9.2784893539388201E-3</v>
      </c>
      <c r="J1505">
        <v>-0.32030388689288702</v>
      </c>
      <c r="K1505">
        <v>781.66299234556197</v>
      </c>
      <c r="L1505">
        <v>682.81146219568802</v>
      </c>
      <c r="M1505">
        <v>37.533218098638798</v>
      </c>
      <c r="N1505">
        <v>1.5474546284377999</v>
      </c>
      <c r="O1505">
        <v>21.629752912559098</v>
      </c>
      <c r="P1505">
        <v>84.004711425206096</v>
      </c>
      <c r="Q1505">
        <v>8.3866273688437007E-2</v>
      </c>
    </row>
    <row r="1506" spans="1:17" hidden="1" x14ac:dyDescent="0.3">
      <c r="A1506" t="s">
        <v>3184</v>
      </c>
      <c r="B1506" t="s">
        <v>3185</v>
      </c>
      <c r="C1506" t="s">
        <v>10625</v>
      </c>
      <c r="D1506" t="s">
        <v>290</v>
      </c>
      <c r="E1506">
        <v>934.12454154599902</v>
      </c>
      <c r="F1506">
        <v>88.66</v>
      </c>
      <c r="G1506">
        <v>-46.399937746907497</v>
      </c>
      <c r="H1506">
        <v>5.4929576648882099</v>
      </c>
      <c r="I1506">
        <v>-9.2549509314452294</v>
      </c>
      <c r="J1506">
        <v>12.9548056985972</v>
      </c>
      <c r="K1506">
        <v>79.115955750943399</v>
      </c>
      <c r="L1506">
        <v>83.934630001620306</v>
      </c>
      <c r="M1506">
        <v>75.866699053246506</v>
      </c>
      <c r="N1506">
        <v>0.95330320689104098</v>
      </c>
      <c r="O1506">
        <v>44.822919016467402</v>
      </c>
      <c r="P1506">
        <v>48.883291351805198</v>
      </c>
      <c r="Q1506">
        <v>-1.9788012806610002E-2</v>
      </c>
    </row>
    <row r="1507" spans="1:17" hidden="1" x14ac:dyDescent="0.3">
      <c r="A1507" t="s">
        <v>3186</v>
      </c>
      <c r="B1507" t="s">
        <v>3187</v>
      </c>
      <c r="C1507" t="s">
        <v>10625</v>
      </c>
      <c r="D1507" t="s">
        <v>359</v>
      </c>
      <c r="E1507">
        <v>932.37701842000001</v>
      </c>
      <c r="F1507">
        <v>7.11</v>
      </c>
      <c r="G1507">
        <v>-59.698098757149303</v>
      </c>
      <c r="H1507">
        <v>-13.752880069908899</v>
      </c>
      <c r="I1507">
        <v>-43.9409019597515</v>
      </c>
      <c r="J1507">
        <v>-3.46516669957678</v>
      </c>
      <c r="K1507">
        <v>8.0167611488819297</v>
      </c>
      <c r="L1507">
        <v>8.6507941420200805</v>
      </c>
      <c r="M1507">
        <v>45.092784332523699</v>
      </c>
      <c r="N1507">
        <v>0.48931175350300699</v>
      </c>
      <c r="O1507">
        <v>68.776371308016806</v>
      </c>
      <c r="P1507">
        <v>5.8035714285714102</v>
      </c>
    </row>
    <row r="1508" spans="1:17" hidden="1" x14ac:dyDescent="0.3">
      <c r="A1508" t="s">
        <v>3188</v>
      </c>
      <c r="B1508" t="s">
        <v>3189</v>
      </c>
      <c r="C1508" t="s">
        <v>10625</v>
      </c>
      <c r="D1508" t="s">
        <v>955</v>
      </c>
      <c r="E1508">
        <v>931.79200000000003</v>
      </c>
      <c r="F1508">
        <v>2911.95</v>
      </c>
      <c r="G1508">
        <v>50.436085092167701</v>
      </c>
      <c r="H1508">
        <v>15.536075262422701</v>
      </c>
      <c r="I1508">
        <v>51.753371735858799</v>
      </c>
      <c r="J1508">
        <v>1.41695397652572</v>
      </c>
      <c r="K1508">
        <v>2558.54717863308</v>
      </c>
      <c r="L1508">
        <v>2131.2873486467702</v>
      </c>
      <c r="M1508">
        <v>70.320023186558501</v>
      </c>
      <c r="N1508">
        <v>1.5286606708567301</v>
      </c>
      <c r="O1508">
        <v>2.6803344837651899</v>
      </c>
      <c r="P1508">
        <v>92.755014231813007</v>
      </c>
      <c r="Q1508">
        <v>1.2779751542258E-2</v>
      </c>
    </row>
    <row r="1509" spans="1:17" hidden="1" x14ac:dyDescent="0.3">
      <c r="A1509" t="s">
        <v>3190</v>
      </c>
      <c r="B1509" t="s">
        <v>3191</v>
      </c>
      <c r="C1509" t="s">
        <v>10625</v>
      </c>
      <c r="D1509" t="s">
        <v>354</v>
      </c>
      <c r="E1509">
        <v>930.69194856000001</v>
      </c>
      <c r="F1509">
        <v>4.97</v>
      </c>
      <c r="G1509">
        <v>12.335167660975101</v>
      </c>
      <c r="H1509">
        <v>-0.80328216729611301</v>
      </c>
      <c r="I1509">
        <v>-35.290522296496299</v>
      </c>
      <c r="J1509">
        <v>-0.34426143145579602</v>
      </c>
      <c r="K1509">
        <v>5.09966584220893</v>
      </c>
      <c r="L1509">
        <v>5.1783995724421699</v>
      </c>
      <c r="M1509">
        <v>53.950467797509901</v>
      </c>
      <c r="N1509">
        <v>0.62229809002546999</v>
      </c>
      <c r="O1509">
        <v>60.965794768611602</v>
      </c>
      <c r="P1509">
        <v>48.358208955223802</v>
      </c>
      <c r="Q1509">
        <v>4.127408939676E-2</v>
      </c>
    </row>
    <row r="1510" spans="1:17" hidden="1" x14ac:dyDescent="0.3">
      <c r="A1510" t="s">
        <v>3192</v>
      </c>
      <c r="B1510" t="s">
        <v>3193</v>
      </c>
      <c r="C1510" t="s">
        <v>10625</v>
      </c>
      <c r="D1510" t="s">
        <v>568</v>
      </c>
      <c r="E1510">
        <v>929.21244544799902</v>
      </c>
      <c r="F1510">
        <v>87.81</v>
      </c>
      <c r="G1510">
        <v>-40.073809895134602</v>
      </c>
      <c r="H1510">
        <v>6.64741652024472</v>
      </c>
      <c r="I1510">
        <v>-12.7554429451825</v>
      </c>
      <c r="J1510">
        <v>5.3447337355841098</v>
      </c>
      <c r="K1510">
        <v>83.136014096361507</v>
      </c>
      <c r="L1510">
        <v>85.692278200181704</v>
      </c>
      <c r="M1510">
        <v>65.709511260518994</v>
      </c>
      <c r="N1510">
        <v>0.826747922747331</v>
      </c>
      <c r="O1510">
        <v>18.8930645712333</v>
      </c>
      <c r="P1510">
        <v>23.502109704641299</v>
      </c>
    </row>
    <row r="1511" spans="1:17" hidden="1" x14ac:dyDescent="0.3">
      <c r="A1511" t="s">
        <v>3194</v>
      </c>
      <c r="B1511" t="s">
        <v>3195</v>
      </c>
      <c r="C1511" t="s">
        <v>10625</v>
      </c>
      <c r="D1511" t="s">
        <v>622</v>
      </c>
      <c r="E1511">
        <v>928.93515000000002</v>
      </c>
      <c r="F1511">
        <v>1034.4000000000001</v>
      </c>
      <c r="G1511">
        <v>12.3649497105216</v>
      </c>
      <c r="H1511">
        <v>-3.7371347800154</v>
      </c>
      <c r="I1511">
        <v>-10.290560022379999</v>
      </c>
      <c r="J1511">
        <v>-0.99998503750561396</v>
      </c>
      <c r="K1511">
        <v>1013.15081390129</v>
      </c>
      <c r="L1511">
        <v>940.84991325887404</v>
      </c>
      <c r="M1511">
        <v>49.146918945134402</v>
      </c>
      <c r="N1511">
        <v>0.66207931891021599</v>
      </c>
      <c r="O1511">
        <v>15.5162412993039</v>
      </c>
      <c r="P1511">
        <v>44.671328671328602</v>
      </c>
      <c r="Q1511">
        <v>-2.0162484382033E-2</v>
      </c>
    </row>
    <row r="1512" spans="1:17" hidden="1" x14ac:dyDescent="0.3">
      <c r="A1512" t="s">
        <v>3196</v>
      </c>
      <c r="B1512" t="s">
        <v>3197</v>
      </c>
      <c r="C1512" t="s">
        <v>10625</v>
      </c>
      <c r="D1512" t="s">
        <v>248</v>
      </c>
      <c r="E1512">
        <v>926.10036642</v>
      </c>
      <c r="F1512">
        <v>1552.95</v>
      </c>
      <c r="G1512">
        <v>96.426076751884196</v>
      </c>
      <c r="H1512">
        <v>16.648159068651001</v>
      </c>
      <c r="I1512">
        <v>11.0738972441006</v>
      </c>
      <c r="J1512">
        <v>-1.8619936311053</v>
      </c>
      <c r="K1512">
        <v>1389.1875118018299</v>
      </c>
      <c r="L1512">
        <v>1207.6710417031099</v>
      </c>
      <c r="M1512">
        <v>58.707112039415001</v>
      </c>
      <c r="N1512">
        <v>1.1461432952531101</v>
      </c>
      <c r="O1512">
        <v>5.0259184133423398</v>
      </c>
      <c r="P1512">
        <v>124.625732262963</v>
      </c>
      <c r="Q1512">
        <v>8.2705627493239994E-2</v>
      </c>
    </row>
    <row r="1513" spans="1:17" hidden="1" x14ac:dyDescent="0.3">
      <c r="A1513" t="s">
        <v>3198</v>
      </c>
      <c r="B1513" t="s">
        <v>3199</v>
      </c>
      <c r="C1513" t="s">
        <v>10625</v>
      </c>
      <c r="D1513" t="s">
        <v>80</v>
      </c>
      <c r="E1513">
        <v>924.63507500000003</v>
      </c>
      <c r="F1513">
        <v>651.1</v>
      </c>
      <c r="G1513">
        <v>-3.01660796839217</v>
      </c>
      <c r="H1513">
        <v>-2.8391694824219198</v>
      </c>
      <c r="I1513">
        <v>-9.3456436457353398</v>
      </c>
      <c r="J1513">
        <v>1.8306287834686901</v>
      </c>
      <c r="K1513">
        <v>658.03538163727899</v>
      </c>
      <c r="L1513">
        <v>614.62839938608602</v>
      </c>
      <c r="M1513">
        <v>50.457240016241997</v>
      </c>
      <c r="N1513">
        <v>0.67449889061663904</v>
      </c>
      <c r="O1513">
        <v>12.885885424665901</v>
      </c>
      <c r="P1513">
        <v>34.247422680412299</v>
      </c>
      <c r="Q1513">
        <v>-6.0845665464976002E-2</v>
      </c>
    </row>
    <row r="1514" spans="1:17" hidden="1" x14ac:dyDescent="0.3">
      <c r="A1514" t="s">
        <v>3200</v>
      </c>
      <c r="B1514" t="s">
        <v>3201</v>
      </c>
      <c r="C1514" t="s">
        <v>10625</v>
      </c>
      <c r="D1514" t="s">
        <v>354</v>
      </c>
      <c r="E1514">
        <v>922.38547500000004</v>
      </c>
      <c r="F1514">
        <v>117.5</v>
      </c>
      <c r="G1514">
        <v>163.53715031277099</v>
      </c>
      <c r="H1514">
        <v>13.400133436868099</v>
      </c>
      <c r="I1514">
        <v>59.780785957293602</v>
      </c>
      <c r="J1514">
        <v>7.2377106946094898</v>
      </c>
      <c r="K1514">
        <v>104.409841912555</v>
      </c>
      <c r="L1514">
        <v>80.652385076559099</v>
      </c>
      <c r="M1514">
        <v>60.454777643327603</v>
      </c>
      <c r="N1514">
        <v>0.528315987531917</v>
      </c>
      <c r="O1514">
        <v>15.7446808510638</v>
      </c>
      <c r="P1514">
        <v>204.40414507771999</v>
      </c>
      <c r="Q1514">
        <v>0.117979662040525</v>
      </c>
    </row>
    <row r="1515" spans="1:17" hidden="1" x14ac:dyDescent="0.3">
      <c r="A1515" t="s">
        <v>3202</v>
      </c>
      <c r="B1515" t="s">
        <v>3203</v>
      </c>
      <c r="C1515" t="s">
        <v>10625</v>
      </c>
      <c r="D1515" t="s">
        <v>2435</v>
      </c>
      <c r="E1515">
        <v>922.27485000000001</v>
      </c>
      <c r="F1515">
        <v>1618.8</v>
      </c>
      <c r="G1515">
        <v>324.38766696284603</v>
      </c>
      <c r="H1515">
        <v>25.916960766616398</v>
      </c>
      <c r="I1515">
        <v>99.980330844868803</v>
      </c>
      <c r="J1515">
        <v>19.126292829869001</v>
      </c>
      <c r="K1515">
        <v>1189.9535173679899</v>
      </c>
      <c r="L1515">
        <v>869.62136608944604</v>
      </c>
      <c r="M1515">
        <v>79.352224819326693</v>
      </c>
      <c r="N1515">
        <v>0.94275192500836902</v>
      </c>
      <c r="O1515">
        <v>0</v>
      </c>
      <c r="P1515">
        <v>385.76144036008998</v>
      </c>
    </row>
    <row r="1516" spans="1:17" hidden="1" x14ac:dyDescent="0.3">
      <c r="A1516" t="s">
        <v>3204</v>
      </c>
      <c r="B1516" t="s">
        <v>3205</v>
      </c>
      <c r="C1516" t="s">
        <v>10625</v>
      </c>
      <c r="D1516" t="s">
        <v>281</v>
      </c>
      <c r="E1516">
        <v>922.21325663999903</v>
      </c>
      <c r="F1516">
        <v>562.6</v>
      </c>
      <c r="G1516">
        <v>-5.6919326100276004</v>
      </c>
      <c r="H1516">
        <v>-2.97834137849989</v>
      </c>
      <c r="I1516">
        <v>-10.3826913886654</v>
      </c>
      <c r="J1516">
        <v>5.7279397571141297</v>
      </c>
      <c r="K1516">
        <v>569.95366562719596</v>
      </c>
      <c r="L1516">
        <v>539.63037968513504</v>
      </c>
      <c r="M1516">
        <v>60.802458647085302</v>
      </c>
      <c r="N1516">
        <v>1.1208924302788801</v>
      </c>
      <c r="O1516">
        <v>29.754710273729099</v>
      </c>
      <c r="P1516">
        <v>46.969696969696898</v>
      </c>
    </row>
    <row r="1517" spans="1:17" hidden="1" x14ac:dyDescent="0.3">
      <c r="A1517" t="s">
        <v>3206</v>
      </c>
      <c r="B1517" t="s">
        <v>2482</v>
      </c>
      <c r="C1517" t="s">
        <v>10625</v>
      </c>
      <c r="D1517" t="s">
        <v>231</v>
      </c>
      <c r="E1517">
        <v>921.05844000000002</v>
      </c>
      <c r="F1517">
        <v>2412.9499999999998</v>
      </c>
      <c r="G1517">
        <v>844.12332714546903</v>
      </c>
      <c r="H1517">
        <v>33.853284062307402</v>
      </c>
      <c r="I1517">
        <v>78.851833550587102</v>
      </c>
      <c r="J1517">
        <v>20.395840043741099</v>
      </c>
      <c r="K1517">
        <v>1672.74958109832</v>
      </c>
      <c r="L1517">
        <v>1095.2604075096001</v>
      </c>
      <c r="M1517">
        <v>87.459932535307104</v>
      </c>
      <c r="N1517">
        <v>0.35791624106230802</v>
      </c>
      <c r="O1517">
        <v>0</v>
      </c>
      <c r="P1517">
        <v>884.47572419420601</v>
      </c>
    </row>
    <row r="1518" spans="1:17" hidden="1" x14ac:dyDescent="0.3">
      <c r="A1518" t="s">
        <v>3207</v>
      </c>
      <c r="B1518" t="s">
        <v>3208</v>
      </c>
      <c r="C1518" t="s">
        <v>10625</v>
      </c>
      <c r="D1518" t="s">
        <v>166</v>
      </c>
      <c r="E1518">
        <v>920.03359628999999</v>
      </c>
      <c r="F1518">
        <v>98.69</v>
      </c>
      <c r="G1518">
        <v>-31.877197669511101</v>
      </c>
      <c r="H1518">
        <v>1.7569743113846701</v>
      </c>
      <c r="I1518">
        <v>-23.557243957319901</v>
      </c>
      <c r="J1518">
        <v>2.1412654482338902</v>
      </c>
      <c r="K1518">
        <v>99.031773949441103</v>
      </c>
      <c r="L1518">
        <v>99.297404997483596</v>
      </c>
      <c r="M1518">
        <v>62.185516650561901</v>
      </c>
      <c r="N1518">
        <v>0.77280836892418303</v>
      </c>
      <c r="O1518">
        <v>32.738879319079899</v>
      </c>
      <c r="P1518">
        <v>15.8197394671986</v>
      </c>
      <c r="Q1518">
        <v>3.2554863569960002E-3</v>
      </c>
    </row>
    <row r="1519" spans="1:17" hidden="1" x14ac:dyDescent="0.3">
      <c r="A1519" t="s">
        <v>3209</v>
      </c>
      <c r="B1519" t="s">
        <v>3210</v>
      </c>
      <c r="C1519" t="s">
        <v>10625</v>
      </c>
      <c r="D1519" t="s">
        <v>408</v>
      </c>
      <c r="E1519">
        <v>914.45147167499999</v>
      </c>
      <c r="F1519">
        <v>300.89999999999998</v>
      </c>
      <c r="G1519">
        <v>59.695068034574</v>
      </c>
      <c r="H1519">
        <v>-13.1313555226644</v>
      </c>
      <c r="I1519">
        <v>3.7565764780496198</v>
      </c>
      <c r="J1519">
        <v>-6.6142617842279297</v>
      </c>
      <c r="K1519">
        <v>311.757403079857</v>
      </c>
      <c r="L1519">
        <v>275.25457224131998</v>
      </c>
      <c r="M1519">
        <v>23.500779189489201</v>
      </c>
      <c r="N1519">
        <v>1.7299651072359801</v>
      </c>
      <c r="O1519">
        <v>23.961448986374201</v>
      </c>
      <c r="P1519">
        <v>100.332889480692</v>
      </c>
      <c r="Q1519">
        <v>0.11730887678885001</v>
      </c>
    </row>
    <row r="1520" spans="1:17" hidden="1" x14ac:dyDescent="0.3">
      <c r="A1520" t="s">
        <v>3211</v>
      </c>
      <c r="B1520" t="s">
        <v>3212</v>
      </c>
      <c r="C1520" t="s">
        <v>10625</v>
      </c>
      <c r="D1520" t="s">
        <v>51</v>
      </c>
      <c r="E1520">
        <v>913.72111601500001</v>
      </c>
      <c r="F1520">
        <v>312.55</v>
      </c>
      <c r="G1520">
        <v>82.664911940921201</v>
      </c>
      <c r="H1520">
        <v>32.314992749399998</v>
      </c>
      <c r="I1520">
        <v>47.590279287848396</v>
      </c>
      <c r="J1520">
        <v>30.430951174742699</v>
      </c>
      <c r="K1520">
        <v>232.941799517346</v>
      </c>
      <c r="L1520">
        <v>188.65367256549101</v>
      </c>
      <c r="M1520">
        <v>85.591290195141397</v>
      </c>
      <c r="N1520">
        <v>1.4364077428948301</v>
      </c>
      <c r="O1520">
        <v>6.3829787234042499</v>
      </c>
      <c r="P1520">
        <v>117.729014280738</v>
      </c>
      <c r="Q1520">
        <v>2.891640289717E-3</v>
      </c>
    </row>
    <row r="1521" spans="1:17" hidden="1" x14ac:dyDescent="0.3">
      <c r="A1521" t="s">
        <v>3213</v>
      </c>
      <c r="B1521" t="s">
        <v>3214</v>
      </c>
      <c r="C1521" t="s">
        <v>10625</v>
      </c>
      <c r="D1521" t="s">
        <v>263</v>
      </c>
      <c r="E1521">
        <v>912.14960687999996</v>
      </c>
      <c r="F1521">
        <v>675.25</v>
      </c>
      <c r="G1521">
        <v>170.52461345474799</v>
      </c>
      <c r="H1521">
        <v>-19.2791095273693</v>
      </c>
      <c r="I1521">
        <v>52.322778265170101</v>
      </c>
      <c r="J1521">
        <v>3.83472836492767</v>
      </c>
      <c r="K1521">
        <v>710.27048940216196</v>
      </c>
      <c r="L1521">
        <v>538.33058416642098</v>
      </c>
      <c r="M1521">
        <v>46.111305585618098</v>
      </c>
      <c r="N1521">
        <v>0.62049302984957</v>
      </c>
      <c r="O1521">
        <v>67.345427619400198</v>
      </c>
      <c r="P1521">
        <v>220.02369668246399</v>
      </c>
      <c r="Q1521">
        <v>0.18868387796436301</v>
      </c>
    </row>
    <row r="1522" spans="1:17" hidden="1" x14ac:dyDescent="0.3">
      <c r="A1522" t="s">
        <v>3215</v>
      </c>
      <c r="B1522" t="s">
        <v>3216</v>
      </c>
      <c r="C1522" t="s">
        <v>10625</v>
      </c>
      <c r="D1522" t="s">
        <v>198</v>
      </c>
      <c r="E1522">
        <v>911.69037000000003</v>
      </c>
      <c r="F1522">
        <v>617.25</v>
      </c>
      <c r="G1522">
        <v>24.517120323696901</v>
      </c>
      <c r="H1522">
        <v>8.0543667099755307</v>
      </c>
      <c r="I1522">
        <v>28.0079301850196</v>
      </c>
      <c r="J1522">
        <v>10.4783960323141</v>
      </c>
      <c r="K1522">
        <v>549.54578301881702</v>
      </c>
      <c r="L1522">
        <v>468.83804229010701</v>
      </c>
      <c r="M1522">
        <v>62.799917979187398</v>
      </c>
      <c r="N1522">
        <v>1.29614649074588</v>
      </c>
      <c r="O1522">
        <v>8.5459700283515492</v>
      </c>
      <c r="P1522">
        <v>64.599999999999994</v>
      </c>
      <c r="Q1522">
        <v>6.7190048342012004E-2</v>
      </c>
    </row>
    <row r="1523" spans="1:17" hidden="1" x14ac:dyDescent="0.3">
      <c r="A1523" t="s">
        <v>3217</v>
      </c>
      <c r="B1523" t="s">
        <v>3218</v>
      </c>
      <c r="C1523" t="s">
        <v>10625</v>
      </c>
      <c r="D1523" t="s">
        <v>46</v>
      </c>
      <c r="E1523">
        <v>910.48505823999994</v>
      </c>
      <c r="F1523">
        <v>426.65</v>
      </c>
      <c r="G1523">
        <v>45.067961183242197</v>
      </c>
      <c r="H1523">
        <v>43.671231271072699</v>
      </c>
      <c r="I1523">
        <v>60.9807327642323</v>
      </c>
      <c r="J1523">
        <v>19.381345766613499</v>
      </c>
      <c r="O1523">
        <v>6.0822688386265202</v>
      </c>
      <c r="P1523">
        <v>91.365777080062799</v>
      </c>
    </row>
    <row r="1524" spans="1:17" hidden="1" x14ac:dyDescent="0.3">
      <c r="A1524" t="s">
        <v>3219</v>
      </c>
      <c r="B1524" t="s">
        <v>3220</v>
      </c>
      <c r="C1524" t="s">
        <v>10625</v>
      </c>
      <c r="D1524" t="s">
        <v>263</v>
      </c>
      <c r="E1524">
        <v>909.91911000000005</v>
      </c>
      <c r="F1524">
        <v>562.20000000000005</v>
      </c>
      <c r="G1524">
        <v>9.5948415475655207</v>
      </c>
      <c r="H1524">
        <v>-18.574809452909101</v>
      </c>
      <c r="I1524">
        <v>-24.7713227677818</v>
      </c>
      <c r="J1524">
        <v>-3.8608962607267898</v>
      </c>
      <c r="K1524">
        <v>592.50971136574606</v>
      </c>
      <c r="L1524">
        <v>576.80364745691395</v>
      </c>
      <c r="M1524">
        <v>42.497055042034603</v>
      </c>
      <c r="N1524">
        <v>0.62177790421647094</v>
      </c>
      <c r="O1524">
        <v>51.245108502312299</v>
      </c>
      <c r="P1524">
        <v>48.0642612588886</v>
      </c>
      <c r="Q1524">
        <v>5.1659442162733001E-2</v>
      </c>
    </row>
    <row r="1525" spans="1:17" hidden="1" x14ac:dyDescent="0.3">
      <c r="A1525" t="s">
        <v>3221</v>
      </c>
      <c r="B1525" t="s">
        <v>3222</v>
      </c>
      <c r="C1525" t="s">
        <v>10625</v>
      </c>
      <c r="D1525" t="s">
        <v>133</v>
      </c>
      <c r="E1525">
        <v>905.97716773499997</v>
      </c>
      <c r="F1525">
        <v>192.05</v>
      </c>
      <c r="G1525">
        <v>237.935776836684</v>
      </c>
      <c r="H1525">
        <v>-22.191982128430901</v>
      </c>
      <c r="I1525">
        <v>48.623722122967202</v>
      </c>
      <c r="J1525">
        <v>-2.4304974404747401</v>
      </c>
      <c r="K1525">
        <v>198.441514339934</v>
      </c>
      <c r="L1525">
        <v>142.46673177770501</v>
      </c>
      <c r="M1525">
        <v>39.546504234025797</v>
      </c>
      <c r="N1525">
        <v>0.49388026881910402</v>
      </c>
      <c r="O1525">
        <v>39.755272064566498</v>
      </c>
      <c r="P1525">
        <v>291.14052953156801</v>
      </c>
      <c r="Q1525">
        <v>0.176284604249972</v>
      </c>
    </row>
    <row r="1526" spans="1:17" hidden="1" x14ac:dyDescent="0.3">
      <c r="A1526" t="s">
        <v>3223</v>
      </c>
      <c r="B1526" t="s">
        <v>3224</v>
      </c>
      <c r="C1526" t="s">
        <v>10625</v>
      </c>
      <c r="D1526" t="s">
        <v>224</v>
      </c>
      <c r="E1526">
        <v>905.73258991</v>
      </c>
      <c r="F1526">
        <v>1658.7</v>
      </c>
      <c r="G1526">
        <v>-28.732469223195199</v>
      </c>
      <c r="H1526">
        <v>-7.1380527097676598</v>
      </c>
      <c r="I1526">
        <v>-13.008162674929601</v>
      </c>
      <c r="J1526">
        <v>11.9158532660066</v>
      </c>
      <c r="K1526">
        <v>1667.8518134194001</v>
      </c>
      <c r="L1526">
        <v>1613.9408491305001</v>
      </c>
      <c r="M1526">
        <v>66.249544572048194</v>
      </c>
      <c r="N1526">
        <v>0.55517395175988904</v>
      </c>
      <c r="O1526">
        <v>22.083559413998898</v>
      </c>
      <c r="P1526">
        <v>28.263223012681699</v>
      </c>
      <c r="Q1526">
        <v>0.14107171413470901</v>
      </c>
    </row>
    <row r="1527" spans="1:17" hidden="1" x14ac:dyDescent="0.3">
      <c r="A1527" t="s">
        <v>3225</v>
      </c>
      <c r="B1527" t="s">
        <v>3226</v>
      </c>
      <c r="C1527" t="s">
        <v>10625</v>
      </c>
      <c r="D1527" t="s">
        <v>622</v>
      </c>
      <c r="E1527">
        <v>903.84975999999995</v>
      </c>
      <c r="F1527">
        <v>271.73</v>
      </c>
      <c r="G1527">
        <v>-16.0943129384911</v>
      </c>
      <c r="H1527">
        <v>16.091265245097301</v>
      </c>
      <c r="I1527">
        <v>7.6109965668059401</v>
      </c>
      <c r="J1527">
        <v>13.6188600002041</v>
      </c>
      <c r="K1527">
        <v>239.096326070776</v>
      </c>
      <c r="L1527">
        <v>223.59475641658301</v>
      </c>
      <c r="M1527">
        <v>68.694498321103595</v>
      </c>
      <c r="N1527">
        <v>1.0044399314185399</v>
      </c>
      <c r="O1527">
        <v>4.2321421999779103</v>
      </c>
      <c r="P1527">
        <v>53.519774011299397</v>
      </c>
      <c r="Q1527">
        <v>6.1873974046244999E-2</v>
      </c>
    </row>
    <row r="1528" spans="1:17" hidden="1" x14ac:dyDescent="0.3">
      <c r="A1528" t="s">
        <v>3227</v>
      </c>
      <c r="B1528" t="s">
        <v>3228</v>
      </c>
      <c r="C1528" t="s">
        <v>10625</v>
      </c>
      <c r="D1528" t="s">
        <v>248</v>
      </c>
      <c r="E1528">
        <v>903.13238003499998</v>
      </c>
      <c r="F1528">
        <v>870</v>
      </c>
      <c r="G1528">
        <v>57.7176522124347</v>
      </c>
      <c r="H1528">
        <v>-1.67799771546793</v>
      </c>
      <c r="I1528">
        <v>2.7291551114302699</v>
      </c>
      <c r="J1528">
        <v>6.8235604540663299</v>
      </c>
      <c r="K1528">
        <v>832.18577082834099</v>
      </c>
      <c r="L1528">
        <v>732.00411866468698</v>
      </c>
      <c r="M1528">
        <v>57.387039203797102</v>
      </c>
      <c r="N1528">
        <v>0.39453621200419497</v>
      </c>
      <c r="O1528">
        <v>11.454022988505701</v>
      </c>
      <c r="P1528">
        <v>87.763030106830598</v>
      </c>
      <c r="Q1528">
        <v>0.21171072864329801</v>
      </c>
    </row>
    <row r="1529" spans="1:17" hidden="1" x14ac:dyDescent="0.3">
      <c r="A1529" t="s">
        <v>3229</v>
      </c>
      <c r="B1529" t="s">
        <v>3230</v>
      </c>
      <c r="C1529" t="s">
        <v>10625</v>
      </c>
      <c r="D1529" t="s">
        <v>527</v>
      </c>
      <c r="E1529">
        <v>902.10101425000005</v>
      </c>
      <c r="F1529">
        <v>281.14999999999998</v>
      </c>
      <c r="G1529">
        <v>63.593671062335602</v>
      </c>
      <c r="H1529">
        <v>6.3094179522012697</v>
      </c>
      <c r="I1529">
        <v>43.151520509182703</v>
      </c>
      <c r="J1529">
        <v>5.1144938665841497</v>
      </c>
      <c r="K1529">
        <v>240.74902729415999</v>
      </c>
      <c r="L1529">
        <v>198.75101259129499</v>
      </c>
      <c r="M1529">
        <v>70.339007537410893</v>
      </c>
      <c r="N1529">
        <v>1.4081245393920401</v>
      </c>
      <c r="O1529">
        <v>0.88920505068468203</v>
      </c>
      <c r="P1529">
        <v>113.315629742033</v>
      </c>
      <c r="Q1529">
        <v>0.115559386327737</v>
      </c>
    </row>
    <row r="1530" spans="1:17" hidden="1" x14ac:dyDescent="0.3">
      <c r="A1530" t="s">
        <v>3231</v>
      </c>
      <c r="B1530" t="s">
        <v>3232</v>
      </c>
      <c r="C1530" t="s">
        <v>10625</v>
      </c>
      <c r="D1530" t="s">
        <v>527</v>
      </c>
      <c r="E1530">
        <v>901.88684795999995</v>
      </c>
      <c r="F1530">
        <v>160.58000000000001</v>
      </c>
      <c r="G1530">
        <v>108.13546134673101</v>
      </c>
      <c r="H1530">
        <v>-5.4230119886744701</v>
      </c>
      <c r="I1530">
        <v>28.4924807266813</v>
      </c>
      <c r="J1530">
        <v>-2.50879374275251</v>
      </c>
      <c r="K1530">
        <v>158.69373008609699</v>
      </c>
      <c r="L1530">
        <v>130.02990521675699</v>
      </c>
      <c r="M1530">
        <v>45.492831498597702</v>
      </c>
      <c r="N1530">
        <v>0.243562682292354</v>
      </c>
      <c r="O1530">
        <v>17.7481629094532</v>
      </c>
      <c r="P1530">
        <v>151.29890453834099</v>
      </c>
      <c r="Q1530">
        <v>9.8656712300630001E-2</v>
      </c>
    </row>
    <row r="1531" spans="1:17" hidden="1" x14ac:dyDescent="0.3">
      <c r="A1531" t="s">
        <v>3233</v>
      </c>
      <c r="B1531" t="s">
        <v>3234</v>
      </c>
      <c r="C1531" t="s">
        <v>10625</v>
      </c>
      <c r="D1531" t="s">
        <v>290</v>
      </c>
      <c r="E1531">
        <v>900.47159999999997</v>
      </c>
      <c r="F1531">
        <v>485.05</v>
      </c>
      <c r="G1531">
        <v>2.8126390799394598</v>
      </c>
      <c r="H1531">
        <v>-2.30521138062287</v>
      </c>
      <c r="I1531">
        <v>-16.616236495996901</v>
      </c>
      <c r="J1531">
        <v>-5.8946199788889402</v>
      </c>
      <c r="K1531">
        <v>481.04419450534601</v>
      </c>
      <c r="L1531">
        <v>454.81582722758702</v>
      </c>
      <c r="M1531">
        <v>51.026698934944598</v>
      </c>
      <c r="N1531">
        <v>1.1842237055175899</v>
      </c>
      <c r="O1531">
        <v>33.831563756313699</v>
      </c>
      <c r="P1531">
        <v>57.483766233766197</v>
      </c>
    </row>
    <row r="1532" spans="1:17" hidden="1" x14ac:dyDescent="0.3">
      <c r="A1532" t="s">
        <v>3235</v>
      </c>
      <c r="B1532" t="s">
        <v>3236</v>
      </c>
      <c r="C1532" t="s">
        <v>10625</v>
      </c>
      <c r="D1532" t="s">
        <v>263</v>
      </c>
      <c r="E1532">
        <v>900.02448324</v>
      </c>
      <c r="F1532">
        <v>260.60000000000002</v>
      </c>
      <c r="G1532">
        <v>-18.9002246595591</v>
      </c>
      <c r="H1532">
        <v>7.1538936863776499</v>
      </c>
      <c r="I1532">
        <v>-9.2746718472994605</v>
      </c>
      <c r="J1532">
        <v>-3.3339643548786899</v>
      </c>
      <c r="K1532">
        <v>260.28896509263001</v>
      </c>
      <c r="L1532">
        <v>253.31638864465501</v>
      </c>
      <c r="M1532">
        <v>51.754638708878801</v>
      </c>
      <c r="N1532">
        <v>0.90622104245991197</v>
      </c>
      <c r="O1532">
        <v>26.0744435917114</v>
      </c>
      <c r="P1532">
        <v>31.549722362443202</v>
      </c>
      <c r="Q1532">
        <v>0.127895405588488</v>
      </c>
    </row>
    <row r="1533" spans="1:17" hidden="1" x14ac:dyDescent="0.3">
      <c r="A1533" t="s">
        <v>3237</v>
      </c>
      <c r="B1533" t="s">
        <v>3238</v>
      </c>
      <c r="C1533" t="s">
        <v>10625</v>
      </c>
      <c r="D1533" t="s">
        <v>303</v>
      </c>
      <c r="E1533">
        <v>898.81502525999997</v>
      </c>
      <c r="F1533">
        <v>99.47</v>
      </c>
      <c r="G1533">
        <v>-1.9126199496443499</v>
      </c>
      <c r="H1533">
        <v>-5.20925463685656</v>
      </c>
      <c r="I1533">
        <v>-8.6743405507809292</v>
      </c>
      <c r="J1533">
        <v>5.2067064647107202</v>
      </c>
      <c r="K1533">
        <v>95.935413913004595</v>
      </c>
      <c r="L1533">
        <v>92.283796408020194</v>
      </c>
      <c r="M1533">
        <v>63.535290771218399</v>
      </c>
      <c r="N1533">
        <v>0.53865139136957996</v>
      </c>
      <c r="O1533">
        <v>14.607419322408701</v>
      </c>
      <c r="P1533">
        <v>31.574074074074002</v>
      </c>
      <c r="Q1533">
        <v>-5.0220644382951998E-2</v>
      </c>
    </row>
    <row r="1534" spans="1:17" hidden="1" x14ac:dyDescent="0.3">
      <c r="A1534" t="s">
        <v>3239</v>
      </c>
      <c r="B1534" t="s">
        <v>3240</v>
      </c>
      <c r="C1534" t="s">
        <v>10625</v>
      </c>
      <c r="D1534" t="s">
        <v>248</v>
      </c>
      <c r="E1534">
        <v>898.77822349999997</v>
      </c>
      <c r="F1534">
        <v>482.7</v>
      </c>
      <c r="G1534">
        <v>101.26568698750999</v>
      </c>
      <c r="H1534">
        <v>9.0501938825143906</v>
      </c>
      <c r="I1534">
        <v>33.159377248569697</v>
      </c>
      <c r="J1534">
        <v>0.20366713892591001</v>
      </c>
      <c r="K1534">
        <v>441.70310419118101</v>
      </c>
      <c r="L1534">
        <v>354.49333359084198</v>
      </c>
      <c r="M1534">
        <v>63.571691651246397</v>
      </c>
      <c r="N1534">
        <v>1.0961511900212499</v>
      </c>
      <c r="O1534">
        <v>5.8524963745597702</v>
      </c>
      <c r="P1534">
        <v>143.78787878787799</v>
      </c>
      <c r="Q1534">
        <v>0.12048713118474599</v>
      </c>
    </row>
    <row r="1535" spans="1:17" hidden="1" x14ac:dyDescent="0.3">
      <c r="A1535" t="s">
        <v>3241</v>
      </c>
      <c r="B1535" t="s">
        <v>3242</v>
      </c>
      <c r="C1535" t="s">
        <v>10625</v>
      </c>
      <c r="D1535" t="s">
        <v>1002</v>
      </c>
      <c r="E1535">
        <v>890.05841912999995</v>
      </c>
      <c r="F1535">
        <v>134.02000000000001</v>
      </c>
      <c r="G1535">
        <v>-40.184414584455602</v>
      </c>
      <c r="H1535">
        <v>-2.1680900293884302</v>
      </c>
      <c r="I1535">
        <v>-17.669926675900701</v>
      </c>
      <c r="J1535">
        <v>2.91020794924941</v>
      </c>
      <c r="K1535">
        <v>134.500233287821</v>
      </c>
      <c r="L1535">
        <v>140.40509263806101</v>
      </c>
      <c r="M1535">
        <v>56.151560604146802</v>
      </c>
      <c r="N1535">
        <v>0.515658817011588</v>
      </c>
      <c r="O1535">
        <v>40.650649156842199</v>
      </c>
      <c r="P1535">
        <v>19.234875444839801</v>
      </c>
    </row>
    <row r="1536" spans="1:17" hidden="1" x14ac:dyDescent="0.3">
      <c r="A1536" t="s">
        <v>3243</v>
      </c>
      <c r="B1536" t="s">
        <v>3244</v>
      </c>
      <c r="C1536" t="s">
        <v>10625</v>
      </c>
      <c r="D1536" t="s">
        <v>530</v>
      </c>
      <c r="E1536">
        <v>889.06555597999898</v>
      </c>
      <c r="F1536">
        <v>598.45000000000005</v>
      </c>
      <c r="G1536">
        <v>-30.102067422167998</v>
      </c>
      <c r="H1536">
        <v>-1.6143555234031</v>
      </c>
      <c r="I1536">
        <v>-14.0618877250606</v>
      </c>
      <c r="J1536">
        <v>-3.4693518432073498</v>
      </c>
      <c r="K1536">
        <v>596.15488842443199</v>
      </c>
      <c r="L1536">
        <v>602.80117089021098</v>
      </c>
      <c r="M1536">
        <v>50.1107237622548</v>
      </c>
      <c r="N1536">
        <v>1.0411718270327099</v>
      </c>
      <c r="O1536">
        <v>50.388503634388798</v>
      </c>
      <c r="P1536">
        <v>29.199050086355701</v>
      </c>
      <c r="Q1536">
        <v>0.11403569845416001</v>
      </c>
    </row>
    <row r="1537" spans="1:17" hidden="1" x14ac:dyDescent="0.3">
      <c r="A1537" t="s">
        <v>3245</v>
      </c>
      <c r="B1537" t="s">
        <v>3246</v>
      </c>
      <c r="C1537" t="s">
        <v>10625</v>
      </c>
      <c r="D1537" t="s">
        <v>263</v>
      </c>
      <c r="E1537">
        <v>887.46468362999997</v>
      </c>
      <c r="F1537">
        <v>2179.6999999999998</v>
      </c>
      <c r="G1537">
        <v>183.099353574861</v>
      </c>
      <c r="H1537">
        <v>52.088858602869003</v>
      </c>
      <c r="I1537">
        <v>50.778697574677103</v>
      </c>
      <c r="J1537">
        <v>10.1717109187136</v>
      </c>
      <c r="K1537">
        <v>1656.1325761754399</v>
      </c>
      <c r="L1537">
        <v>1298.08837609842</v>
      </c>
      <c r="M1537">
        <v>86.987565275228405</v>
      </c>
      <c r="N1537">
        <v>2.4203465331913301</v>
      </c>
      <c r="O1537">
        <v>10.6390787723081</v>
      </c>
      <c r="P1537">
        <v>262.67886855241198</v>
      </c>
      <c r="Q1537">
        <v>0.203447287892388</v>
      </c>
    </row>
    <row r="1538" spans="1:17" hidden="1" x14ac:dyDescent="0.3">
      <c r="A1538" t="s">
        <v>3247</v>
      </c>
      <c r="B1538" t="s">
        <v>3248</v>
      </c>
      <c r="C1538" t="s">
        <v>10625</v>
      </c>
      <c r="D1538" t="s">
        <v>133</v>
      </c>
      <c r="E1538">
        <v>882.21603600000003</v>
      </c>
      <c r="F1538">
        <v>905.8</v>
      </c>
      <c r="G1538">
        <v>141.437960293179</v>
      </c>
      <c r="H1538">
        <v>-1.2601313982811699</v>
      </c>
      <c r="I1538">
        <v>22.540007440630799</v>
      </c>
      <c r="J1538">
        <v>6.7420148512561502</v>
      </c>
      <c r="K1538">
        <v>819.635945369963</v>
      </c>
      <c r="L1538">
        <v>684.77630455496205</v>
      </c>
      <c r="M1538">
        <v>56.832650462816297</v>
      </c>
      <c r="N1538">
        <v>0.44030360876359798</v>
      </c>
      <c r="O1538">
        <v>7.8273349525281599</v>
      </c>
      <c r="P1538">
        <v>173.44905660377299</v>
      </c>
      <c r="Q1538">
        <v>0.16825750769872899</v>
      </c>
    </row>
    <row r="1539" spans="1:17" hidden="1" x14ac:dyDescent="0.3">
      <c r="A1539" t="s">
        <v>3249</v>
      </c>
      <c r="B1539" t="s">
        <v>3250</v>
      </c>
      <c r="C1539" t="s">
        <v>10625</v>
      </c>
      <c r="D1539" t="s">
        <v>139</v>
      </c>
      <c r="E1539">
        <v>879.23778279999999</v>
      </c>
      <c r="F1539">
        <v>64.88</v>
      </c>
      <c r="G1539">
        <v>95.6742382289613</v>
      </c>
      <c r="H1539">
        <v>51.524497313925501</v>
      </c>
      <c r="I1539">
        <v>21.471758543813198</v>
      </c>
      <c r="J1539">
        <v>10.4162306643655</v>
      </c>
      <c r="K1539">
        <v>51.518941536169102</v>
      </c>
      <c r="L1539">
        <v>44.1425355549164</v>
      </c>
      <c r="M1539">
        <v>71.703923821103004</v>
      </c>
      <c r="N1539">
        <v>2.5412103574578002</v>
      </c>
      <c r="O1539">
        <v>7.0437731196054401</v>
      </c>
      <c r="P1539">
        <v>140.29629629629599</v>
      </c>
      <c r="Q1539">
        <v>0.129889440853624</v>
      </c>
    </row>
    <row r="1540" spans="1:17" hidden="1" x14ac:dyDescent="0.3">
      <c r="A1540" t="s">
        <v>3251</v>
      </c>
      <c r="B1540" t="s">
        <v>3252</v>
      </c>
      <c r="C1540" t="s">
        <v>10625</v>
      </c>
      <c r="D1540" t="s">
        <v>622</v>
      </c>
      <c r="E1540">
        <v>877.48530310000001</v>
      </c>
      <c r="F1540">
        <v>801.4</v>
      </c>
      <c r="G1540">
        <v>-16.752092736229201</v>
      </c>
      <c r="H1540">
        <v>-3.9814769950854698</v>
      </c>
      <c r="I1540">
        <v>-15.6551724553787</v>
      </c>
      <c r="J1540">
        <v>1.6653729874438099</v>
      </c>
      <c r="K1540">
        <v>815.144903071464</v>
      </c>
      <c r="L1540">
        <v>823.18982136499301</v>
      </c>
      <c r="M1540">
        <v>51.890239964967797</v>
      </c>
      <c r="N1540">
        <v>0.88820121105289696</v>
      </c>
      <c r="O1540">
        <v>24.619416021961499</v>
      </c>
      <c r="P1540">
        <v>13.6737588652482</v>
      </c>
    </row>
    <row r="1541" spans="1:17" hidden="1" x14ac:dyDescent="0.3">
      <c r="A1541" t="s">
        <v>3253</v>
      </c>
      <c r="B1541" t="s">
        <v>3254</v>
      </c>
      <c r="C1541" t="s">
        <v>10625</v>
      </c>
      <c r="D1541" t="s">
        <v>3255</v>
      </c>
      <c r="E1541">
        <v>877.32804755999996</v>
      </c>
      <c r="F1541">
        <v>424.8</v>
      </c>
      <c r="G1541">
        <v>282.17597808065602</v>
      </c>
      <c r="H1541">
        <v>71.094308194149605</v>
      </c>
      <c r="I1541">
        <v>40.762928650646401</v>
      </c>
      <c r="J1541">
        <v>5.8009095947011398</v>
      </c>
      <c r="K1541">
        <v>307.31605964798399</v>
      </c>
      <c r="L1541">
        <v>254.820826877185</v>
      </c>
      <c r="M1541">
        <v>79.107541526274503</v>
      </c>
      <c r="N1541">
        <v>3.1824362067835299</v>
      </c>
      <c r="O1541">
        <v>3.1073446327683598</v>
      </c>
      <c r="P1541">
        <v>309.84081041968102</v>
      </c>
    </row>
    <row r="1542" spans="1:17" hidden="1" x14ac:dyDescent="0.3">
      <c r="A1542" t="s">
        <v>3256</v>
      </c>
      <c r="B1542" t="s">
        <v>3257</v>
      </c>
      <c r="C1542" t="s">
        <v>10625</v>
      </c>
      <c r="D1542" t="s">
        <v>408</v>
      </c>
      <c r="E1542">
        <v>877.23112409999999</v>
      </c>
      <c r="F1542">
        <v>114.95</v>
      </c>
      <c r="G1542">
        <v>-31.027589800143001</v>
      </c>
      <c r="H1542">
        <v>8.5309862262977401</v>
      </c>
      <c r="I1542">
        <v>-30.8013565326827</v>
      </c>
      <c r="J1542">
        <v>-3.0186556226901602</v>
      </c>
      <c r="K1542">
        <v>112.83175407665099</v>
      </c>
      <c r="L1542">
        <v>118.30176170702801</v>
      </c>
      <c r="M1542">
        <v>44.913343246926203</v>
      </c>
      <c r="N1542">
        <v>0.47862488686972399</v>
      </c>
      <c r="O1542">
        <v>43.279686820356602</v>
      </c>
      <c r="P1542">
        <v>17.8370066632496</v>
      </c>
      <c r="Q1542">
        <v>-2.5388453928531E-2</v>
      </c>
    </row>
    <row r="1543" spans="1:17" hidden="1" x14ac:dyDescent="0.3">
      <c r="A1543" t="s">
        <v>3258</v>
      </c>
      <c r="B1543" t="s">
        <v>3259</v>
      </c>
      <c r="C1543" t="s">
        <v>10625</v>
      </c>
      <c r="D1543" t="s">
        <v>622</v>
      </c>
      <c r="E1543">
        <v>876.31045937500005</v>
      </c>
      <c r="F1543">
        <v>1483.05</v>
      </c>
      <c r="G1543">
        <v>-6.39658752116644</v>
      </c>
      <c r="H1543">
        <v>6.1286284206810899</v>
      </c>
      <c r="I1543">
        <v>-6.8168028510087098</v>
      </c>
      <c r="J1543">
        <v>5.6160341498612798</v>
      </c>
      <c r="K1543">
        <v>1432.3668612173601</v>
      </c>
      <c r="L1543">
        <v>1371.83171496254</v>
      </c>
      <c r="M1543">
        <v>65.159790457145107</v>
      </c>
      <c r="N1543">
        <v>0.80861099481156795</v>
      </c>
      <c r="O1543">
        <v>9.68611982063989</v>
      </c>
      <c r="P1543">
        <v>31.243362831858398</v>
      </c>
      <c r="Q1543">
        <v>-3.3743222355899001E-2</v>
      </c>
    </row>
    <row r="1544" spans="1:17" hidden="1" x14ac:dyDescent="0.3">
      <c r="A1544" t="s">
        <v>3260</v>
      </c>
      <c r="B1544" t="s">
        <v>3261</v>
      </c>
      <c r="C1544" t="s">
        <v>10625</v>
      </c>
      <c r="D1544" t="s">
        <v>378</v>
      </c>
      <c r="E1544">
        <v>875.58173854999995</v>
      </c>
      <c r="F1544">
        <v>578.85</v>
      </c>
      <c r="G1544">
        <v>-53.9729163619402</v>
      </c>
      <c r="H1544">
        <v>-12.1024066130237</v>
      </c>
      <c r="I1544">
        <v>-19.350432535511001</v>
      </c>
      <c r="J1544">
        <v>1.37436773444789</v>
      </c>
      <c r="K1544">
        <v>609.07018188346899</v>
      </c>
      <c r="L1544">
        <v>637.09059355539705</v>
      </c>
      <c r="M1544">
        <v>42.029115617322397</v>
      </c>
      <c r="N1544">
        <v>0.78828923841176901</v>
      </c>
      <c r="O1544">
        <v>42.679450634879501</v>
      </c>
      <c r="P1544">
        <v>17.437614120511199</v>
      </c>
      <c r="Q1544">
        <v>-7.5191727621781002E-2</v>
      </c>
    </row>
    <row r="1545" spans="1:17" hidden="1" x14ac:dyDescent="0.3">
      <c r="A1545" t="s">
        <v>3262</v>
      </c>
      <c r="B1545" t="s">
        <v>3263</v>
      </c>
      <c r="C1545" t="s">
        <v>10625</v>
      </c>
      <c r="D1545" t="s">
        <v>733</v>
      </c>
      <c r="E1545">
        <v>875.43042120999996</v>
      </c>
      <c r="F1545">
        <v>274.2</v>
      </c>
      <c r="G1545">
        <v>1.3401076750894101</v>
      </c>
      <c r="H1545">
        <v>0.20530435140656</v>
      </c>
      <c r="I1545">
        <v>0.99464976828096796</v>
      </c>
      <c r="J1545">
        <v>1.0813928660765999</v>
      </c>
      <c r="K1545">
        <v>266.51289976209898</v>
      </c>
      <c r="L1545">
        <v>247.29093609974899</v>
      </c>
      <c r="M1545">
        <v>62.3816521735951</v>
      </c>
      <c r="N1545">
        <v>0.35775748176063998</v>
      </c>
      <c r="O1545">
        <v>3.9423778264040701</v>
      </c>
      <c r="P1545">
        <v>32.913233155598597</v>
      </c>
      <c r="Q1545">
        <v>1.7242551089885001E-2</v>
      </c>
    </row>
    <row r="1546" spans="1:17" hidden="1" x14ac:dyDescent="0.3">
      <c r="A1546" t="s">
        <v>3264</v>
      </c>
      <c r="B1546" t="s">
        <v>3265</v>
      </c>
      <c r="C1546" t="s">
        <v>10625</v>
      </c>
      <c r="D1546" t="s">
        <v>46</v>
      </c>
      <c r="E1546">
        <v>874.05507</v>
      </c>
      <c r="F1546">
        <v>401.65</v>
      </c>
      <c r="G1546">
        <v>177.44759549445999</v>
      </c>
      <c r="H1546">
        <v>3.7950615026969697E-2</v>
      </c>
      <c r="I1546">
        <v>-44.698638387417098</v>
      </c>
      <c r="J1546">
        <v>4.7639530729619999</v>
      </c>
      <c r="K1546">
        <v>398.297902026879</v>
      </c>
      <c r="L1546">
        <v>387.80180704120397</v>
      </c>
      <c r="M1546">
        <v>50.078807420992902</v>
      </c>
      <c r="N1546">
        <v>0.80772946859903305</v>
      </c>
      <c r="O1546">
        <v>149.396240507904</v>
      </c>
      <c r="P1546">
        <v>205.669710806697</v>
      </c>
    </row>
    <row r="1547" spans="1:17" hidden="1" x14ac:dyDescent="0.3">
      <c r="A1547" t="s">
        <v>3266</v>
      </c>
      <c r="B1547" t="s">
        <v>3267</v>
      </c>
      <c r="C1547" t="s">
        <v>10625</v>
      </c>
      <c r="D1547" t="s">
        <v>263</v>
      </c>
      <c r="E1547">
        <v>873.322213279999</v>
      </c>
      <c r="F1547">
        <v>175.81</v>
      </c>
      <c r="G1547">
        <v>8.2532194584238905</v>
      </c>
      <c r="H1547">
        <v>-2.4661313662898801</v>
      </c>
      <c r="I1547">
        <v>15.003526841099999</v>
      </c>
      <c r="J1547">
        <v>-1.1102015164099699</v>
      </c>
      <c r="K1547">
        <v>169.97165000176699</v>
      </c>
      <c r="L1547">
        <v>141.947546192072</v>
      </c>
      <c r="M1547">
        <v>49.891729046564201</v>
      </c>
      <c r="N1547">
        <v>0.26955418615791998</v>
      </c>
      <c r="O1547">
        <v>18.508617257266302</v>
      </c>
      <c r="P1547">
        <v>64.154995331465898</v>
      </c>
    </row>
    <row r="1548" spans="1:17" hidden="1" x14ac:dyDescent="0.3">
      <c r="A1548" t="s">
        <v>3268</v>
      </c>
      <c r="B1548" t="s">
        <v>3269</v>
      </c>
      <c r="C1548" t="s">
        <v>10625</v>
      </c>
      <c r="D1548" t="s">
        <v>75</v>
      </c>
      <c r="E1548">
        <v>870.41612702999896</v>
      </c>
      <c r="F1548">
        <v>95.44</v>
      </c>
      <c r="G1548">
        <v>31.9338298683329</v>
      </c>
      <c r="H1548">
        <v>20.229528319935799</v>
      </c>
      <c r="I1548">
        <v>-32.351062421928297</v>
      </c>
      <c r="J1548">
        <v>4.5339697039907598</v>
      </c>
      <c r="K1548">
        <v>88.373994856229103</v>
      </c>
      <c r="L1548">
        <v>89.668339538294703</v>
      </c>
      <c r="M1548">
        <v>69.738840401863698</v>
      </c>
      <c r="N1548">
        <v>2.2349475648549202</v>
      </c>
      <c r="O1548">
        <v>45.955574182732597</v>
      </c>
      <c r="P1548">
        <v>60.6734006734006</v>
      </c>
      <c r="Q1548">
        <v>-8.3918612917019998E-3</v>
      </c>
    </row>
    <row r="1549" spans="1:17" hidden="1" x14ac:dyDescent="0.3">
      <c r="A1549" t="s">
        <v>3270</v>
      </c>
      <c r="B1549" t="s">
        <v>3271</v>
      </c>
      <c r="C1549" t="s">
        <v>10625</v>
      </c>
      <c r="D1549" t="s">
        <v>359</v>
      </c>
      <c r="E1549">
        <v>867.23097600000006</v>
      </c>
      <c r="F1549">
        <v>8.8699999999999992</v>
      </c>
      <c r="G1549">
        <v>91.347513339987401</v>
      </c>
      <c r="H1549">
        <v>-4.0430544432129496</v>
      </c>
      <c r="I1549">
        <v>-46.048357054331099</v>
      </c>
      <c r="J1549">
        <v>-3.24853791911102</v>
      </c>
      <c r="K1549">
        <v>9.0901096906423398</v>
      </c>
      <c r="L1549">
        <v>8.2223379395518101</v>
      </c>
      <c r="M1549">
        <v>44.285154522341998</v>
      </c>
      <c r="N1549">
        <v>1.10723746793178</v>
      </c>
      <c r="O1549">
        <v>75.3100338218714</v>
      </c>
      <c r="P1549">
        <v>121.74999999999901</v>
      </c>
      <c r="Q1549">
        <v>0.18434167081986999</v>
      </c>
    </row>
    <row r="1550" spans="1:17" hidden="1" x14ac:dyDescent="0.3">
      <c r="A1550" t="s">
        <v>3272</v>
      </c>
      <c r="B1550" t="s">
        <v>3273</v>
      </c>
      <c r="C1550" t="s">
        <v>10625</v>
      </c>
      <c r="D1550" t="s">
        <v>153</v>
      </c>
      <c r="E1550">
        <v>866.76705466499902</v>
      </c>
      <c r="F1550">
        <v>1000.35</v>
      </c>
      <c r="G1550">
        <v>-67.4009689696463</v>
      </c>
      <c r="H1550">
        <v>-3.9200769903191501</v>
      </c>
      <c r="I1550">
        <v>-17.259074407494001</v>
      </c>
      <c r="J1550">
        <v>-1.88271915960708</v>
      </c>
      <c r="K1550">
        <v>1054.9475899301499</v>
      </c>
      <c r="L1550">
        <v>1139.7327910853001</v>
      </c>
      <c r="M1550">
        <v>38.432739162573398</v>
      </c>
      <c r="N1550">
        <v>0.86132456337011998</v>
      </c>
      <c r="O1550">
        <v>72.039786074873703</v>
      </c>
      <c r="P1550">
        <v>10.940445824553599</v>
      </c>
      <c r="Q1550">
        <v>9.0562633052369002E-2</v>
      </c>
    </row>
    <row r="1551" spans="1:17" hidden="1" x14ac:dyDescent="0.3">
      <c r="A1551" t="s">
        <v>3274</v>
      </c>
      <c r="B1551" t="s">
        <v>3275</v>
      </c>
      <c r="C1551" t="s">
        <v>10625</v>
      </c>
      <c r="D1551" t="s">
        <v>266</v>
      </c>
      <c r="E1551">
        <v>864.77503007999996</v>
      </c>
      <c r="F1551">
        <v>195.55</v>
      </c>
      <c r="G1551">
        <v>20.374383347249601</v>
      </c>
      <c r="H1551">
        <v>-10.748506911294101</v>
      </c>
      <c r="I1551">
        <v>-13.7074380455755</v>
      </c>
      <c r="J1551">
        <v>-0.63250530470070998</v>
      </c>
      <c r="K1551">
        <v>195.40063966984701</v>
      </c>
      <c r="L1551">
        <v>186.92089545408999</v>
      </c>
      <c r="M1551">
        <v>41.859956670629003</v>
      </c>
      <c r="N1551">
        <v>0.66109824630917302</v>
      </c>
      <c r="O1551">
        <v>30.887241114804301</v>
      </c>
      <c r="P1551">
        <v>66.425531914893597</v>
      </c>
      <c r="Q1551">
        <v>9.9610957267301001E-2</v>
      </c>
    </row>
    <row r="1552" spans="1:17" hidden="1" x14ac:dyDescent="0.3">
      <c r="A1552" t="s">
        <v>3276</v>
      </c>
      <c r="B1552" t="s">
        <v>3277</v>
      </c>
      <c r="C1552" t="s">
        <v>10625</v>
      </c>
      <c r="D1552" t="s">
        <v>80</v>
      </c>
      <c r="E1552">
        <v>864.57467320000001</v>
      </c>
      <c r="F1552">
        <v>94.6</v>
      </c>
      <c r="G1552">
        <v>-38.755057902934603</v>
      </c>
      <c r="H1552">
        <v>-3.6769983280424401</v>
      </c>
      <c r="I1552">
        <v>-28.805984475702498</v>
      </c>
      <c r="J1552">
        <v>-1.13842828780233</v>
      </c>
      <c r="K1552">
        <v>95.151471563796207</v>
      </c>
      <c r="L1552">
        <v>94.062601954243604</v>
      </c>
      <c r="M1552">
        <v>46.435393663543401</v>
      </c>
      <c r="N1552">
        <v>0.33511215823783302</v>
      </c>
      <c r="O1552">
        <v>47.1458773784355</v>
      </c>
      <c r="P1552">
        <v>24.473684210526301</v>
      </c>
      <c r="Q1552">
        <v>-6.0468542402402001E-2</v>
      </c>
    </row>
    <row r="1553" spans="1:17" hidden="1" x14ac:dyDescent="0.3">
      <c r="A1553" t="s">
        <v>3278</v>
      </c>
      <c r="B1553" t="s">
        <v>3279</v>
      </c>
      <c r="C1553" t="s">
        <v>10625</v>
      </c>
      <c r="D1553" t="s">
        <v>645</v>
      </c>
      <c r="E1553">
        <v>864.29312326000002</v>
      </c>
      <c r="F1553">
        <v>36.81</v>
      </c>
      <c r="G1553">
        <v>-46.316766040682303</v>
      </c>
      <c r="H1553">
        <v>-2.4459692131589299</v>
      </c>
      <c r="I1553">
        <v>2.9208364382268601</v>
      </c>
      <c r="J1553">
        <v>-0.85171273565841299</v>
      </c>
      <c r="K1553">
        <v>37.845815020972999</v>
      </c>
      <c r="L1553">
        <v>33.200457488279199</v>
      </c>
      <c r="M1553">
        <v>38.2649141850546</v>
      </c>
      <c r="N1553">
        <v>0.13823005438311101</v>
      </c>
      <c r="O1553">
        <v>43.1676174952458</v>
      </c>
      <c r="P1553">
        <v>58.322580645161203</v>
      </c>
      <c r="Q1553">
        <v>-2.5098531198618001E-2</v>
      </c>
    </row>
    <row r="1554" spans="1:17" hidden="1" x14ac:dyDescent="0.3">
      <c r="A1554" t="s">
        <v>3280</v>
      </c>
      <c r="B1554" t="s">
        <v>3281</v>
      </c>
      <c r="C1554" t="s">
        <v>10625</v>
      </c>
      <c r="D1554" t="s">
        <v>571</v>
      </c>
      <c r="E1554">
        <v>863.86040000000003</v>
      </c>
      <c r="F1554">
        <v>79.19</v>
      </c>
      <c r="G1554">
        <v>-17.064273679806998</v>
      </c>
      <c r="H1554">
        <v>1.5397198972521799</v>
      </c>
      <c r="I1554">
        <v>-20.885738325447299</v>
      </c>
      <c r="J1554">
        <v>5.5537589841176898</v>
      </c>
      <c r="K1554">
        <v>76.932543241844499</v>
      </c>
      <c r="L1554">
        <v>79.283631611397595</v>
      </c>
      <c r="M1554">
        <v>61.028904011210997</v>
      </c>
      <c r="N1554">
        <v>0.80761270011821795</v>
      </c>
      <c r="O1554">
        <v>49.576966788735902</v>
      </c>
      <c r="P1554">
        <v>19.984848484848399</v>
      </c>
      <c r="Q1554">
        <v>-3.2727190852219999E-3</v>
      </c>
    </row>
    <row r="1555" spans="1:17" hidden="1" x14ac:dyDescent="0.3">
      <c r="A1555" t="s">
        <v>3282</v>
      </c>
      <c r="B1555" t="s">
        <v>3283</v>
      </c>
      <c r="C1555" t="s">
        <v>10625</v>
      </c>
      <c r="D1555" t="s">
        <v>290</v>
      </c>
      <c r="E1555">
        <v>862.12844412999902</v>
      </c>
      <c r="F1555">
        <v>330.55</v>
      </c>
      <c r="G1555">
        <v>517.940636410975</v>
      </c>
      <c r="H1555">
        <v>37.231705358149803</v>
      </c>
      <c r="I1555">
        <v>85.473476234805204</v>
      </c>
      <c r="J1555">
        <v>9.1815560826103493</v>
      </c>
      <c r="K1555">
        <v>271.42672333129201</v>
      </c>
      <c r="L1555">
        <v>191.53405971723299</v>
      </c>
      <c r="M1555">
        <v>68.519870711783497</v>
      </c>
      <c r="N1555">
        <v>0.97089348462168101</v>
      </c>
      <c r="O1555">
        <v>11.0724549992436</v>
      </c>
      <c r="P1555">
        <v>618.58695652173901</v>
      </c>
      <c r="Q1555">
        <v>0.17955602651542099</v>
      </c>
    </row>
    <row r="1556" spans="1:17" hidden="1" x14ac:dyDescent="0.3">
      <c r="A1556" t="s">
        <v>3284</v>
      </c>
      <c r="B1556" t="s">
        <v>3285</v>
      </c>
      <c r="C1556" t="s">
        <v>10625</v>
      </c>
      <c r="D1556" t="s">
        <v>21</v>
      </c>
      <c r="E1556">
        <v>857.63996465000002</v>
      </c>
      <c r="F1556">
        <v>475.5</v>
      </c>
      <c r="G1556">
        <v>263.050040298608</v>
      </c>
      <c r="H1556">
        <v>29.274194879702002</v>
      </c>
      <c r="I1556">
        <v>49.107208524779701</v>
      </c>
      <c r="J1556">
        <v>1.9347084773827099</v>
      </c>
      <c r="K1556">
        <v>349.81458116927502</v>
      </c>
      <c r="L1556">
        <v>273.41375717357698</v>
      </c>
      <c r="M1556">
        <v>82.457780263329198</v>
      </c>
      <c r="N1556">
        <v>0.85945607218949704</v>
      </c>
      <c r="O1556">
        <v>1.9558359621451</v>
      </c>
      <c r="P1556">
        <v>301.26582278480998</v>
      </c>
    </row>
    <row r="1557" spans="1:17" hidden="1" x14ac:dyDescent="0.3">
      <c r="A1557" t="s">
        <v>3286</v>
      </c>
      <c r="B1557" t="s">
        <v>3287</v>
      </c>
      <c r="C1557" t="s">
        <v>10625</v>
      </c>
      <c r="D1557" t="s">
        <v>530</v>
      </c>
      <c r="E1557">
        <v>857.05092916000001</v>
      </c>
      <c r="F1557">
        <v>634.20000000000005</v>
      </c>
      <c r="G1557">
        <v>-53.4459909112893</v>
      </c>
      <c r="H1557">
        <v>-3.8468993898685402</v>
      </c>
      <c r="I1557">
        <v>-38.868075238296797</v>
      </c>
      <c r="J1557">
        <v>5.1081106936996497</v>
      </c>
      <c r="K1557">
        <v>648.35592460324403</v>
      </c>
      <c r="L1557">
        <v>713.50454065608903</v>
      </c>
      <c r="M1557">
        <v>43.543083722998396</v>
      </c>
      <c r="N1557">
        <v>1.4805029639631799</v>
      </c>
      <c r="O1557">
        <v>54.525386313465702</v>
      </c>
      <c r="P1557">
        <v>12.9877071084981</v>
      </c>
      <c r="Q1557">
        <v>2.4584065190513E-2</v>
      </c>
    </row>
    <row r="1558" spans="1:17" hidden="1" x14ac:dyDescent="0.3">
      <c r="A1558" t="s">
        <v>3288</v>
      </c>
      <c r="B1558" t="s">
        <v>3289</v>
      </c>
      <c r="C1558" t="s">
        <v>10625</v>
      </c>
      <c r="D1558" t="s">
        <v>303</v>
      </c>
      <c r="E1558">
        <v>856.93858599999999</v>
      </c>
      <c r="F1558">
        <v>101</v>
      </c>
      <c r="G1558">
        <v>22.290604381117699</v>
      </c>
      <c r="H1558">
        <v>-7.7224591072901703</v>
      </c>
      <c r="I1558">
        <v>2.0507561433736199</v>
      </c>
      <c r="J1558">
        <v>6.0811062985820499</v>
      </c>
      <c r="K1558">
        <v>104.09260754419699</v>
      </c>
      <c r="L1558">
        <v>95.651893578837502</v>
      </c>
      <c r="M1558">
        <v>54.501537355939597</v>
      </c>
      <c r="N1558">
        <v>0.36627950612138199</v>
      </c>
      <c r="O1558">
        <v>25.643564356435601</v>
      </c>
      <c r="P1558">
        <v>53.030303030303003</v>
      </c>
      <c r="Q1558">
        <v>-5.2421531601663997E-2</v>
      </c>
    </row>
    <row r="1559" spans="1:17" hidden="1" x14ac:dyDescent="0.3">
      <c r="A1559" t="s">
        <v>3290</v>
      </c>
      <c r="B1559" t="s">
        <v>3291</v>
      </c>
      <c r="C1559" t="s">
        <v>10625</v>
      </c>
      <c r="D1559" t="s">
        <v>359</v>
      </c>
      <c r="E1559">
        <v>856.40625</v>
      </c>
      <c r="F1559">
        <v>272.35000000000002</v>
      </c>
      <c r="G1559">
        <v>-3.81308154320861</v>
      </c>
      <c r="H1559">
        <v>6.5772862468704396</v>
      </c>
      <c r="I1559">
        <v>6.2505388953447296</v>
      </c>
      <c r="J1559">
        <v>-0.191271285755652</v>
      </c>
      <c r="K1559">
        <v>256.11168362547897</v>
      </c>
      <c r="L1559">
        <v>234.92398166601299</v>
      </c>
      <c r="M1559">
        <v>52.003518275076203</v>
      </c>
      <c r="N1559">
        <v>0.51710934308060397</v>
      </c>
      <c r="O1559">
        <v>18.964567651918401</v>
      </c>
      <c r="P1559">
        <v>44.6362187997875</v>
      </c>
      <c r="Q1559">
        <v>-2.0198564687192999E-2</v>
      </c>
    </row>
    <row r="1560" spans="1:17" hidden="1" x14ac:dyDescent="0.3">
      <c r="A1560" t="s">
        <v>3292</v>
      </c>
      <c r="B1560" t="s">
        <v>3293</v>
      </c>
      <c r="C1560" t="s">
        <v>10625</v>
      </c>
      <c r="D1560" t="s">
        <v>378</v>
      </c>
      <c r="E1560">
        <v>855.92248010599997</v>
      </c>
      <c r="F1560">
        <v>207.34</v>
      </c>
      <c r="G1560">
        <v>3.7709838257928499</v>
      </c>
      <c r="H1560">
        <v>-6.2007891112395299</v>
      </c>
      <c r="I1560">
        <v>-20.693650569189799</v>
      </c>
      <c r="J1560">
        <v>2.7355446125673901</v>
      </c>
      <c r="K1560">
        <v>205.250165597907</v>
      </c>
      <c r="L1560">
        <v>192.96045224943799</v>
      </c>
      <c r="M1560">
        <v>50.126320872357098</v>
      </c>
      <c r="N1560">
        <v>0.411226212181933</v>
      </c>
      <c r="O1560">
        <v>24.433297964695601</v>
      </c>
      <c r="P1560">
        <v>53.244641537324398</v>
      </c>
      <c r="Q1560">
        <v>4.7699694992285997E-2</v>
      </c>
    </row>
    <row r="1561" spans="1:17" hidden="1" x14ac:dyDescent="0.3">
      <c r="A1561" t="s">
        <v>3294</v>
      </c>
      <c r="B1561" t="s">
        <v>3295</v>
      </c>
      <c r="C1561" t="s">
        <v>10625</v>
      </c>
      <c r="D1561" t="s">
        <v>571</v>
      </c>
      <c r="E1561">
        <v>855.58008256000005</v>
      </c>
      <c r="F1561">
        <v>646.5</v>
      </c>
      <c r="G1561">
        <v>38.4451368284982</v>
      </c>
      <c r="H1561">
        <v>1.44775577316513</v>
      </c>
      <c r="I1561">
        <v>10.6911210601469</v>
      </c>
      <c r="J1561">
        <v>2.8221467249511898</v>
      </c>
      <c r="K1561">
        <v>616.93914020432806</v>
      </c>
      <c r="L1561">
        <v>542.99668603914904</v>
      </c>
      <c r="M1561">
        <v>60.441743657565297</v>
      </c>
      <c r="N1561">
        <v>0.40072569597373198</v>
      </c>
      <c r="O1561">
        <v>14.9574632637277</v>
      </c>
      <c r="P1561">
        <v>95.968475295544096</v>
      </c>
      <c r="Q1561">
        <v>0.104164460277857</v>
      </c>
    </row>
    <row r="1562" spans="1:17" hidden="1" x14ac:dyDescent="0.3">
      <c r="A1562" t="s">
        <v>3296</v>
      </c>
      <c r="B1562" t="s">
        <v>3297</v>
      </c>
      <c r="C1562" t="s">
        <v>10625</v>
      </c>
      <c r="D1562" t="s">
        <v>378</v>
      </c>
      <c r="E1562">
        <v>852.72904640000002</v>
      </c>
      <c r="F1562">
        <v>87.99</v>
      </c>
      <c r="G1562">
        <v>14.2545224996847</v>
      </c>
      <c r="H1562">
        <v>11.4569526100675</v>
      </c>
      <c r="I1562">
        <v>-4.1848235942206404</v>
      </c>
      <c r="J1562">
        <v>-1.11495682923786</v>
      </c>
      <c r="K1562">
        <v>80.438944323665396</v>
      </c>
      <c r="L1562">
        <v>74.735423200737401</v>
      </c>
      <c r="M1562">
        <v>58.016515699272198</v>
      </c>
      <c r="N1562">
        <v>1.8625823859344901</v>
      </c>
      <c r="O1562">
        <v>9.3874303898170393</v>
      </c>
      <c r="P1562">
        <v>48.381112984822899</v>
      </c>
      <c r="Q1562">
        <v>2.5718245452546001E-2</v>
      </c>
    </row>
    <row r="1563" spans="1:17" hidden="1" x14ac:dyDescent="0.3">
      <c r="A1563" t="s">
        <v>3298</v>
      </c>
      <c r="B1563" t="s">
        <v>3299</v>
      </c>
      <c r="C1563" t="s">
        <v>10625</v>
      </c>
      <c r="D1563" t="s">
        <v>548</v>
      </c>
      <c r="E1563">
        <v>851.91480000000001</v>
      </c>
      <c r="F1563">
        <v>493.15</v>
      </c>
      <c r="G1563">
        <v>60.812140716583698</v>
      </c>
      <c r="H1563">
        <v>21.2212397614786</v>
      </c>
      <c r="I1563">
        <v>50.575128182057298</v>
      </c>
      <c r="J1563">
        <v>-3.1196786405929702</v>
      </c>
      <c r="K1563">
        <v>449.94103353252899</v>
      </c>
      <c r="L1563">
        <v>357.38472135611403</v>
      </c>
      <c r="M1563">
        <v>51.188671627739403</v>
      </c>
      <c r="N1563">
        <v>0.298499846672799</v>
      </c>
      <c r="O1563">
        <v>12.541822974754099</v>
      </c>
      <c r="P1563">
        <v>103.109555189456</v>
      </c>
      <c r="Q1563">
        <v>0.100438052286157</v>
      </c>
    </row>
    <row r="1564" spans="1:17" hidden="1" x14ac:dyDescent="0.3">
      <c r="A1564" t="s">
        <v>3300</v>
      </c>
      <c r="B1564" t="s">
        <v>3301</v>
      </c>
      <c r="C1564" t="s">
        <v>10625</v>
      </c>
      <c r="D1564" t="s">
        <v>491</v>
      </c>
      <c r="E1564">
        <v>848.38690350399997</v>
      </c>
      <c r="F1564">
        <v>39.99</v>
      </c>
      <c r="G1564">
        <v>-35.521975196167702</v>
      </c>
      <c r="H1564">
        <v>-20.763121524725801</v>
      </c>
      <c r="I1564">
        <v>-46.087036127492901</v>
      </c>
      <c r="J1564">
        <v>2.94629580517288</v>
      </c>
      <c r="K1564">
        <v>48.875157525608302</v>
      </c>
      <c r="L1564">
        <v>52.747966387953497</v>
      </c>
      <c r="M1564">
        <v>40.484555009186998</v>
      </c>
      <c r="N1564">
        <v>1.9935482987586799</v>
      </c>
      <c r="O1564">
        <v>86.671667916979203</v>
      </c>
      <c r="P1564">
        <v>20.090090090090101</v>
      </c>
      <c r="Q1564">
        <v>4.4664673658925E-2</v>
      </c>
    </row>
    <row r="1565" spans="1:17" hidden="1" x14ac:dyDescent="0.3">
      <c r="A1565" t="s">
        <v>3302</v>
      </c>
      <c r="B1565" t="s">
        <v>3303</v>
      </c>
      <c r="C1565" t="s">
        <v>10625</v>
      </c>
      <c r="D1565" t="s">
        <v>571</v>
      </c>
      <c r="E1565">
        <v>843.86932400000001</v>
      </c>
      <c r="F1565">
        <v>319.75</v>
      </c>
      <c r="G1565">
        <v>0.82622653178081096</v>
      </c>
      <c r="H1565">
        <v>4.8964853098805703</v>
      </c>
      <c r="I1565">
        <v>4.6900368384691697</v>
      </c>
      <c r="J1565">
        <v>9.2930864654494396</v>
      </c>
      <c r="K1565">
        <v>294.71483509289698</v>
      </c>
      <c r="L1565">
        <v>273.73359608464801</v>
      </c>
      <c r="M1565">
        <v>74.100660147226407</v>
      </c>
      <c r="N1565">
        <v>1.31951990556832</v>
      </c>
      <c r="O1565">
        <v>11.9624706802189</v>
      </c>
      <c r="P1565">
        <v>48.203939745075303</v>
      </c>
      <c r="Q1565">
        <v>2.7429051899900002E-3</v>
      </c>
    </row>
    <row r="1566" spans="1:17" hidden="1" x14ac:dyDescent="0.3">
      <c r="A1566" t="s">
        <v>3304</v>
      </c>
      <c r="B1566" t="s">
        <v>3305</v>
      </c>
      <c r="C1566" t="s">
        <v>10625</v>
      </c>
      <c r="D1566" t="s">
        <v>571</v>
      </c>
      <c r="E1566">
        <v>841.81477211200001</v>
      </c>
      <c r="F1566">
        <v>256.35000000000002</v>
      </c>
      <c r="G1566">
        <v>-5.8833596549393796</v>
      </c>
      <c r="H1566">
        <v>15.6183585425425</v>
      </c>
      <c r="I1566">
        <v>22.744266629163501</v>
      </c>
      <c r="J1566">
        <v>3.6327482680226599</v>
      </c>
      <c r="K1566">
        <v>232.16636034909999</v>
      </c>
      <c r="L1566">
        <v>206.727921174089</v>
      </c>
      <c r="M1566">
        <v>65.464248086010997</v>
      </c>
      <c r="N1566">
        <v>0.96842307070191702</v>
      </c>
      <c r="O1566">
        <v>5.7343475716793399</v>
      </c>
      <c r="P1566">
        <v>65.227199484369905</v>
      </c>
      <c r="Q1566">
        <v>3.6932864402712998E-2</v>
      </c>
    </row>
    <row r="1567" spans="1:17" hidden="1" x14ac:dyDescent="0.3">
      <c r="A1567" t="s">
        <v>3306</v>
      </c>
      <c r="B1567" t="s">
        <v>3307</v>
      </c>
      <c r="C1567" t="s">
        <v>10625</v>
      </c>
      <c r="D1567" t="s">
        <v>46</v>
      </c>
      <c r="E1567">
        <v>841.71373860000006</v>
      </c>
      <c r="F1567">
        <v>147.80000000000001</v>
      </c>
      <c r="G1567">
        <v>137.447275284293</v>
      </c>
      <c r="H1567">
        <v>5.2870504801123097</v>
      </c>
      <c r="I1567">
        <v>15.881790710013499</v>
      </c>
      <c r="J1567">
        <v>3.2375583084705402</v>
      </c>
      <c r="K1567">
        <v>138.93008402292099</v>
      </c>
      <c r="L1567">
        <v>113.680705394992</v>
      </c>
      <c r="M1567">
        <v>60.983580582949202</v>
      </c>
      <c r="N1567">
        <v>1.0796439608875199</v>
      </c>
      <c r="O1567">
        <v>8.9174560216508603</v>
      </c>
      <c r="P1567">
        <v>199.79716024340701</v>
      </c>
      <c r="Q1567">
        <v>0.10934767262575799</v>
      </c>
    </row>
    <row r="1568" spans="1:17" hidden="1" x14ac:dyDescent="0.3">
      <c r="A1568" t="s">
        <v>3308</v>
      </c>
      <c r="B1568" t="s">
        <v>3309</v>
      </c>
      <c r="C1568" t="s">
        <v>10625</v>
      </c>
      <c r="D1568" t="s">
        <v>612</v>
      </c>
      <c r="E1568">
        <v>837.44900252000002</v>
      </c>
      <c r="F1568">
        <v>13.26</v>
      </c>
      <c r="G1568">
        <v>-17.623338563091199</v>
      </c>
      <c r="H1568">
        <v>1.9919915918330899</v>
      </c>
      <c r="I1568">
        <v>-23.645748465676</v>
      </c>
      <c r="J1568">
        <v>-0.69897787716681803</v>
      </c>
      <c r="K1568">
        <v>13.744485500459099</v>
      </c>
      <c r="L1568">
        <v>13.4556288177632</v>
      </c>
      <c r="M1568">
        <v>45.469063354007602</v>
      </c>
      <c r="N1568">
        <v>0.25520365564699099</v>
      </c>
      <c r="O1568">
        <v>38.009049773755599</v>
      </c>
      <c r="P1568">
        <v>32.6</v>
      </c>
      <c r="Q1568">
        <v>4.3667404936283002E-2</v>
      </c>
    </row>
    <row r="1569" spans="1:17" hidden="1" x14ac:dyDescent="0.3">
      <c r="A1569" t="s">
        <v>3310</v>
      </c>
      <c r="B1569" t="s">
        <v>3311</v>
      </c>
      <c r="C1569" t="s">
        <v>10625</v>
      </c>
      <c r="D1569" t="s">
        <v>51</v>
      </c>
      <c r="E1569">
        <v>835.14785228000005</v>
      </c>
      <c r="F1569">
        <v>36.51</v>
      </c>
      <c r="G1569">
        <v>15.5116382492103</v>
      </c>
      <c r="H1569">
        <v>27.6757640000422</v>
      </c>
      <c r="I1569">
        <v>-21.492481029975501</v>
      </c>
      <c r="J1569">
        <v>19.603179374208199</v>
      </c>
      <c r="K1569">
        <v>31.827666123828799</v>
      </c>
      <c r="L1569">
        <v>31.215405983074302</v>
      </c>
      <c r="M1569">
        <v>83.673290439052195</v>
      </c>
      <c r="N1569">
        <v>3.5860171408197101</v>
      </c>
      <c r="O1569">
        <v>25.1711859764448</v>
      </c>
      <c r="P1569">
        <v>69.813953488371993</v>
      </c>
      <c r="Q1569">
        <v>1.1372837826678001E-2</v>
      </c>
    </row>
    <row r="1570" spans="1:17" hidden="1" x14ac:dyDescent="0.3">
      <c r="A1570" t="s">
        <v>3312</v>
      </c>
      <c r="B1570" t="s">
        <v>3313</v>
      </c>
      <c r="C1570" t="s">
        <v>10625</v>
      </c>
      <c r="D1570" t="s">
        <v>622</v>
      </c>
      <c r="E1570">
        <v>834.39347458500004</v>
      </c>
      <c r="F1570">
        <v>341.7</v>
      </c>
      <c r="G1570">
        <v>16.725617692667399</v>
      </c>
      <c r="H1570">
        <v>25.217442522507898</v>
      </c>
      <c r="I1570">
        <v>61.611713975602903</v>
      </c>
      <c r="J1570">
        <v>2.3112754483596798</v>
      </c>
      <c r="K1570">
        <v>293.82041888794498</v>
      </c>
      <c r="L1570">
        <v>246.954420781332</v>
      </c>
      <c r="M1570">
        <v>57.600034675083997</v>
      </c>
      <c r="N1570">
        <v>1.10767024648511</v>
      </c>
      <c r="O1570">
        <v>8.8674275680421495</v>
      </c>
      <c r="P1570">
        <v>104.24387328153</v>
      </c>
      <c r="Q1570">
        <v>3.3520019421684998E-2</v>
      </c>
    </row>
    <row r="1571" spans="1:17" hidden="1" x14ac:dyDescent="0.3">
      <c r="A1571" t="s">
        <v>3314</v>
      </c>
      <c r="B1571" t="s">
        <v>3315</v>
      </c>
      <c r="C1571" t="s">
        <v>10625</v>
      </c>
      <c r="D1571" t="s">
        <v>408</v>
      </c>
      <c r="E1571">
        <v>834.25586639999995</v>
      </c>
      <c r="F1571">
        <v>78.59</v>
      </c>
      <c r="G1571">
        <v>11.4325127937184</v>
      </c>
      <c r="H1571">
        <v>1.18502774302675E-2</v>
      </c>
      <c r="I1571">
        <v>1.4900141699190601</v>
      </c>
      <c r="J1571">
        <v>5.3784288714892199</v>
      </c>
      <c r="K1571">
        <v>74.161852712957</v>
      </c>
      <c r="L1571">
        <v>67.831196113376294</v>
      </c>
      <c r="M1571">
        <v>64.1757983234302</v>
      </c>
      <c r="N1571">
        <v>1.0898184919548699</v>
      </c>
      <c r="O1571">
        <v>9.3014378419646206</v>
      </c>
      <c r="P1571">
        <v>59.735772357723498</v>
      </c>
      <c r="Q1571">
        <v>9.0325197876112998E-2</v>
      </c>
    </row>
    <row r="1572" spans="1:17" hidden="1" x14ac:dyDescent="0.3">
      <c r="A1572" t="s">
        <v>3316</v>
      </c>
      <c r="B1572" t="s">
        <v>3317</v>
      </c>
      <c r="C1572" t="s">
        <v>10625</v>
      </c>
      <c r="D1572" t="s">
        <v>491</v>
      </c>
      <c r="E1572">
        <v>830.47330656899999</v>
      </c>
      <c r="F1572">
        <v>192.53</v>
      </c>
      <c r="G1572">
        <v>-33.587138715765597</v>
      </c>
      <c r="H1572">
        <v>2.2427127697065701</v>
      </c>
      <c r="I1572">
        <v>-31.1787190547496</v>
      </c>
      <c r="J1572">
        <v>-0.47661511145638602</v>
      </c>
      <c r="K1572">
        <v>173.67442045924901</v>
      </c>
      <c r="L1572">
        <v>188.215804318214</v>
      </c>
      <c r="M1572">
        <v>56.9780427266451</v>
      </c>
      <c r="N1572">
        <v>2.1471347416038</v>
      </c>
      <c r="O1572">
        <v>49.1196177219134</v>
      </c>
      <c r="P1572">
        <v>26.001308900523501</v>
      </c>
      <c r="Q1572">
        <v>9.1385930315453001E-2</v>
      </c>
    </row>
    <row r="1573" spans="1:17" hidden="1" x14ac:dyDescent="0.3">
      <c r="A1573" t="s">
        <v>3318</v>
      </c>
      <c r="B1573" t="s">
        <v>3319</v>
      </c>
      <c r="C1573" t="s">
        <v>10625</v>
      </c>
      <c r="D1573" t="s">
        <v>645</v>
      </c>
      <c r="E1573">
        <v>828.6</v>
      </c>
      <c r="F1573">
        <v>278.7</v>
      </c>
      <c r="G1573">
        <v>-38.637520408023398</v>
      </c>
      <c r="H1573">
        <v>-6.1675965677550799</v>
      </c>
      <c r="I1573">
        <v>-24.234397074568001</v>
      </c>
      <c r="J1573">
        <v>5.6774421802745199</v>
      </c>
      <c r="K1573">
        <v>267.58923508358299</v>
      </c>
      <c r="L1573">
        <v>259.51281001980698</v>
      </c>
      <c r="M1573">
        <v>54.6483569066909</v>
      </c>
      <c r="N1573">
        <v>0.48610283668478899</v>
      </c>
      <c r="O1573">
        <v>54.180121994976602</v>
      </c>
      <c r="P1573">
        <v>33.349282296650699</v>
      </c>
      <c r="Q1573">
        <v>0.10455301010050901</v>
      </c>
    </row>
    <row r="1574" spans="1:17" hidden="1" x14ac:dyDescent="0.3">
      <c r="A1574" t="s">
        <v>3320</v>
      </c>
      <c r="B1574" t="s">
        <v>3321</v>
      </c>
      <c r="C1574" t="s">
        <v>10625</v>
      </c>
      <c r="D1574" t="s">
        <v>139</v>
      </c>
      <c r="E1574">
        <v>827.05888195</v>
      </c>
      <c r="F1574">
        <v>385.35</v>
      </c>
      <c r="G1574">
        <v>73.614875156404693</v>
      </c>
      <c r="H1574">
        <v>4.91151249522495</v>
      </c>
      <c r="I1574">
        <v>25.090979014692401</v>
      </c>
      <c r="J1574">
        <v>8.4532374317525392</v>
      </c>
      <c r="K1574">
        <v>369.726926522155</v>
      </c>
      <c r="L1574">
        <v>304.86554833573302</v>
      </c>
      <c r="M1574">
        <v>63.7016427508728</v>
      </c>
      <c r="N1574">
        <v>0.44639434092859198</v>
      </c>
      <c r="O1574">
        <v>8.5895938756973997</v>
      </c>
      <c r="P1574">
        <v>118.019801980198</v>
      </c>
      <c r="Q1574">
        <v>0.111010300996002</v>
      </c>
    </row>
    <row r="1575" spans="1:17" hidden="1" x14ac:dyDescent="0.3">
      <c r="A1575" t="s">
        <v>3322</v>
      </c>
      <c r="B1575" t="s">
        <v>3323</v>
      </c>
      <c r="C1575" t="s">
        <v>10625</v>
      </c>
      <c r="D1575" t="s">
        <v>568</v>
      </c>
      <c r="E1575">
        <v>826.73760000000004</v>
      </c>
      <c r="F1575">
        <v>1316.1</v>
      </c>
      <c r="G1575">
        <v>-1.31721077707992</v>
      </c>
      <c r="H1575">
        <v>-6.1679388676337297</v>
      </c>
      <c r="I1575">
        <v>20.719001144330502</v>
      </c>
      <c r="J1575">
        <v>-3.9622207922418098</v>
      </c>
      <c r="K1575">
        <v>1277.26435691849</v>
      </c>
      <c r="L1575">
        <v>1115.31362468312</v>
      </c>
      <c r="M1575">
        <v>45.1536812968682</v>
      </c>
      <c r="N1575">
        <v>0.32138976990156198</v>
      </c>
      <c r="O1575">
        <v>19.215865055846798</v>
      </c>
      <c r="P1575">
        <v>64.512499999999903</v>
      </c>
      <c r="Q1575">
        <v>2.8396417564195E-2</v>
      </c>
    </row>
    <row r="1576" spans="1:17" hidden="1" x14ac:dyDescent="0.3">
      <c r="A1576" t="s">
        <v>3324</v>
      </c>
      <c r="B1576" t="s">
        <v>3325</v>
      </c>
      <c r="C1576" t="s">
        <v>10625</v>
      </c>
      <c r="D1576" t="s">
        <v>3326</v>
      </c>
      <c r="E1576">
        <v>825.29019243999903</v>
      </c>
      <c r="F1576">
        <v>871.85</v>
      </c>
      <c r="G1576">
        <v>115.596886410975</v>
      </c>
      <c r="H1576">
        <v>20.316530416371901</v>
      </c>
      <c r="I1576">
        <v>76.227671885345899</v>
      </c>
      <c r="J1576">
        <v>20.042916785463699</v>
      </c>
      <c r="K1576">
        <v>748.32446872961395</v>
      </c>
      <c r="L1576">
        <v>578.76274333152298</v>
      </c>
      <c r="M1576">
        <v>74.805006040702494</v>
      </c>
      <c r="N1576">
        <v>1.12003758515386</v>
      </c>
      <c r="O1576">
        <v>5.0410047599931103</v>
      </c>
      <c r="P1576">
        <v>214.63370624323301</v>
      </c>
    </row>
    <row r="1577" spans="1:17" hidden="1" x14ac:dyDescent="0.3">
      <c r="A1577" t="s">
        <v>3327</v>
      </c>
      <c r="B1577" t="s">
        <v>3328</v>
      </c>
      <c r="C1577" t="s">
        <v>10625</v>
      </c>
      <c r="D1577" t="s">
        <v>397</v>
      </c>
      <c r="E1577">
        <v>824.09009700000001</v>
      </c>
      <c r="F1577">
        <v>562.04999999999995</v>
      </c>
      <c r="G1577">
        <v>178.212718681383</v>
      </c>
      <c r="H1577">
        <v>19.272993241869699</v>
      </c>
      <c r="I1577">
        <v>51.231845288072101</v>
      </c>
      <c r="J1577">
        <v>-0.97303406727068598</v>
      </c>
      <c r="K1577">
        <v>510.52860409601902</v>
      </c>
      <c r="M1577">
        <v>54.560358099854298</v>
      </c>
      <c r="N1577">
        <v>0.482377098683415</v>
      </c>
      <c r="O1577">
        <v>11.200071168045501</v>
      </c>
      <c r="P1577">
        <v>256.630710659898</v>
      </c>
    </row>
    <row r="1578" spans="1:17" hidden="1" x14ac:dyDescent="0.3">
      <c r="A1578" t="s">
        <v>3329</v>
      </c>
      <c r="B1578" t="s">
        <v>3330</v>
      </c>
      <c r="C1578" t="s">
        <v>10625</v>
      </c>
      <c r="D1578" t="s">
        <v>113</v>
      </c>
      <c r="E1578">
        <v>822.67372848000002</v>
      </c>
      <c r="F1578">
        <v>646.54999999999995</v>
      </c>
      <c r="G1578">
        <v>105.514056608893</v>
      </c>
      <c r="H1578">
        <v>4.8943081941496702</v>
      </c>
      <c r="I1578">
        <v>60.468385675293099</v>
      </c>
      <c r="J1578">
        <v>12.7437667375582</v>
      </c>
      <c r="K1578">
        <v>610.88158991836599</v>
      </c>
      <c r="L1578">
        <v>515.06367917387797</v>
      </c>
      <c r="M1578">
        <v>66.109313336988706</v>
      </c>
      <c r="N1578">
        <v>1.74667756288023</v>
      </c>
      <c r="O1578">
        <v>23.153661743097899</v>
      </c>
      <c r="P1578">
        <v>165.10148502492399</v>
      </c>
      <c r="Q1578">
        <v>0.13964124648941401</v>
      </c>
    </row>
    <row r="1579" spans="1:17" hidden="1" x14ac:dyDescent="0.3">
      <c r="A1579" t="s">
        <v>3331</v>
      </c>
      <c r="B1579" t="s">
        <v>3332</v>
      </c>
      <c r="C1579" t="s">
        <v>10625</v>
      </c>
      <c r="D1579" t="s">
        <v>224</v>
      </c>
      <c r="E1579">
        <v>821.14169990000005</v>
      </c>
      <c r="F1579">
        <v>32.22</v>
      </c>
      <c r="G1579">
        <v>66.081409392785005</v>
      </c>
      <c r="H1579">
        <v>7.9923015051864796</v>
      </c>
      <c r="I1579">
        <v>-30.244345099041599</v>
      </c>
      <c r="J1579">
        <v>11.644013042977001</v>
      </c>
      <c r="K1579">
        <v>30.746308758177801</v>
      </c>
      <c r="L1579">
        <v>31.348590098052899</v>
      </c>
      <c r="M1579">
        <v>79.301569219924005</v>
      </c>
      <c r="N1579">
        <v>1.49556181842074</v>
      </c>
      <c r="O1579">
        <v>124.643078833022</v>
      </c>
      <c r="P1579">
        <v>131.631919482386</v>
      </c>
      <c r="Q1579">
        <v>0.132586990225286</v>
      </c>
    </row>
    <row r="1580" spans="1:17" hidden="1" x14ac:dyDescent="0.3">
      <c r="A1580" t="s">
        <v>3333</v>
      </c>
      <c r="B1580" t="s">
        <v>3334</v>
      </c>
      <c r="C1580" t="s">
        <v>10625</v>
      </c>
      <c r="D1580" t="s">
        <v>397</v>
      </c>
      <c r="E1580">
        <v>821.09442272000001</v>
      </c>
      <c r="F1580">
        <v>125.84</v>
      </c>
      <c r="G1580">
        <v>-4.1105858981805099</v>
      </c>
      <c r="H1580">
        <v>-10.625140658829601</v>
      </c>
      <c r="I1580">
        <v>-64.805595546320504</v>
      </c>
      <c r="J1580">
        <v>4.7500933025190397</v>
      </c>
      <c r="K1580">
        <v>164.28729649221901</v>
      </c>
      <c r="L1580">
        <v>169.83561957470801</v>
      </c>
      <c r="M1580">
        <v>10.9480900562189</v>
      </c>
      <c r="N1580">
        <v>4.7899768777116698</v>
      </c>
      <c r="O1580">
        <v>137.00731087094701</v>
      </c>
      <c r="P1580">
        <v>29.731958762886599</v>
      </c>
      <c r="Q1580">
        <v>1.4727153653127E-2</v>
      </c>
    </row>
    <row r="1581" spans="1:17" hidden="1" x14ac:dyDescent="0.3">
      <c r="A1581" t="s">
        <v>3335</v>
      </c>
      <c r="B1581" t="s">
        <v>3336</v>
      </c>
      <c r="C1581" t="s">
        <v>10625</v>
      </c>
      <c r="E1581">
        <v>820</v>
      </c>
      <c r="F1581">
        <v>328</v>
      </c>
      <c r="G1581">
        <v>74.866813230595298</v>
      </c>
      <c r="H1581">
        <v>-13.9156944732282</v>
      </c>
      <c r="I1581">
        <v>-53.888428403796397</v>
      </c>
      <c r="J1581">
        <v>12.73979848359</v>
      </c>
      <c r="K1581">
        <v>362.72261899696599</v>
      </c>
      <c r="L1581">
        <v>362.48656235983401</v>
      </c>
      <c r="M1581">
        <v>57.697573978046798</v>
      </c>
      <c r="N1581">
        <v>0.56225014961101105</v>
      </c>
      <c r="O1581">
        <v>187.835365853658</v>
      </c>
      <c r="P1581">
        <v>151.63022631377001</v>
      </c>
    </row>
    <row r="1582" spans="1:17" hidden="1" x14ac:dyDescent="0.3">
      <c r="A1582" t="s">
        <v>3337</v>
      </c>
      <c r="B1582" t="s">
        <v>3338</v>
      </c>
      <c r="C1582" t="s">
        <v>10625</v>
      </c>
      <c r="D1582" t="s">
        <v>119</v>
      </c>
      <c r="E1582">
        <v>816.17600000000004</v>
      </c>
      <c r="F1582">
        <v>444.15</v>
      </c>
      <c r="G1582">
        <v>1.7306520018345199</v>
      </c>
      <c r="H1582">
        <v>55.882443787370001</v>
      </c>
      <c r="I1582">
        <v>6.8180933808077798E-2</v>
      </c>
      <c r="J1582">
        <v>12.646127252579699</v>
      </c>
      <c r="K1582">
        <v>358.131042203135</v>
      </c>
      <c r="L1582">
        <v>332.41902410133798</v>
      </c>
      <c r="M1582">
        <v>91.866299878638998</v>
      </c>
      <c r="N1582">
        <v>2.9132643911769902</v>
      </c>
      <c r="O1582">
        <v>6.0565124394911596</v>
      </c>
      <c r="P1582">
        <v>76.495132127955401</v>
      </c>
    </row>
    <row r="1583" spans="1:17" hidden="1" x14ac:dyDescent="0.3">
      <c r="A1583" t="s">
        <v>3339</v>
      </c>
      <c r="B1583" t="s">
        <v>3340</v>
      </c>
      <c r="C1583" t="s">
        <v>10625</v>
      </c>
      <c r="D1583" t="s">
        <v>622</v>
      </c>
      <c r="E1583">
        <v>811.31514800000002</v>
      </c>
      <c r="F1583">
        <v>96.53</v>
      </c>
      <c r="G1583">
        <v>81.274561600368997</v>
      </c>
      <c r="H1583">
        <v>-7.84767543608623</v>
      </c>
      <c r="I1583">
        <v>27.340158262138001</v>
      </c>
      <c r="J1583">
        <v>-0.88077255184169201</v>
      </c>
      <c r="K1583">
        <v>97.744476874282498</v>
      </c>
      <c r="L1583">
        <v>77.546360706191805</v>
      </c>
      <c r="M1583">
        <v>46.949541094385303</v>
      </c>
      <c r="N1583">
        <v>0.24309346302085499</v>
      </c>
      <c r="O1583">
        <v>23.153423806070599</v>
      </c>
      <c r="P1583">
        <v>118.146892655367</v>
      </c>
      <c r="Q1583">
        <v>7.4872513983016004E-2</v>
      </c>
    </row>
    <row r="1584" spans="1:17" hidden="1" x14ac:dyDescent="0.3">
      <c r="A1584" t="s">
        <v>3341</v>
      </c>
      <c r="B1584" t="s">
        <v>3342</v>
      </c>
      <c r="C1584" t="s">
        <v>10625</v>
      </c>
      <c r="D1584" t="s">
        <v>2624</v>
      </c>
      <c r="E1584">
        <v>803.97697640000001</v>
      </c>
      <c r="F1584">
        <v>31.08</v>
      </c>
      <c r="G1584">
        <v>-52.0995515221029</v>
      </c>
      <c r="H1584">
        <v>-5.8385470861632198</v>
      </c>
      <c r="I1584">
        <v>-39.590463358452702</v>
      </c>
      <c r="J1584">
        <v>0.30419679193298399</v>
      </c>
      <c r="K1584">
        <v>30.095694038142401</v>
      </c>
      <c r="L1584">
        <v>35.543196325388301</v>
      </c>
      <c r="M1584">
        <v>58.365261835258799</v>
      </c>
      <c r="N1584">
        <v>1.1215326407851101</v>
      </c>
      <c r="O1584">
        <v>89.832689832689795</v>
      </c>
      <c r="P1584">
        <v>19.492502883506301</v>
      </c>
      <c r="Q1584">
        <v>3.8412071769590002E-2</v>
      </c>
    </row>
    <row r="1585" spans="1:17" hidden="1" x14ac:dyDescent="0.3">
      <c r="A1585" t="s">
        <v>3343</v>
      </c>
      <c r="B1585" t="s">
        <v>3344</v>
      </c>
      <c r="C1585" t="s">
        <v>10625</v>
      </c>
      <c r="D1585" t="s">
        <v>3345</v>
      </c>
      <c r="E1585">
        <v>800.65967279999995</v>
      </c>
      <c r="F1585">
        <v>5.17</v>
      </c>
      <c r="G1585">
        <v>-19.956499005691501</v>
      </c>
      <c r="H1585">
        <v>-36.571932215057402</v>
      </c>
      <c r="I1585">
        <v>-71.0433993407119</v>
      </c>
      <c r="J1585">
        <v>11.0190511876215</v>
      </c>
      <c r="K1585">
        <v>7.4288699189713201</v>
      </c>
      <c r="L1585">
        <v>9.0511749751874806</v>
      </c>
      <c r="M1585">
        <v>37.708436350425103</v>
      </c>
      <c r="N1585">
        <v>0.91434024940218295</v>
      </c>
      <c r="O1585">
        <v>228.82011605415801</v>
      </c>
      <c r="P1585">
        <v>23.095238095237999</v>
      </c>
      <c r="Q1585">
        <v>1.9151285043439999E-2</v>
      </c>
    </row>
    <row r="1586" spans="1:17" hidden="1" x14ac:dyDescent="0.3">
      <c r="A1586" t="s">
        <v>3346</v>
      </c>
      <c r="B1586" t="s">
        <v>3347</v>
      </c>
      <c r="C1586" t="s">
        <v>10625</v>
      </c>
      <c r="D1586" t="s">
        <v>1561</v>
      </c>
      <c r="E1586">
        <v>795.59580898900003</v>
      </c>
      <c r="F1586">
        <v>230.53</v>
      </c>
      <c r="G1586">
        <v>-13.5128145128302</v>
      </c>
      <c r="H1586">
        <v>-3.7359987665074699</v>
      </c>
      <c r="I1586">
        <v>-27.632374569383099</v>
      </c>
      <c r="J1586">
        <v>2.0108712367852499</v>
      </c>
      <c r="K1586">
        <v>230.151983621466</v>
      </c>
      <c r="L1586">
        <v>238.00092969542399</v>
      </c>
      <c r="M1586">
        <v>50.967412406105304</v>
      </c>
      <c r="N1586">
        <v>0.88439450793657604</v>
      </c>
      <c r="O1586">
        <v>45.317312280397303</v>
      </c>
      <c r="P1586">
        <v>16.136020151133501</v>
      </c>
      <c r="Q1586">
        <v>6.5132499464578997E-2</v>
      </c>
    </row>
    <row r="1587" spans="1:17" hidden="1" x14ac:dyDescent="0.3">
      <c r="A1587" t="s">
        <v>3348</v>
      </c>
      <c r="B1587" t="s">
        <v>3349</v>
      </c>
      <c r="C1587" t="s">
        <v>10625</v>
      </c>
      <c r="D1587" t="s">
        <v>72</v>
      </c>
      <c r="E1587">
        <v>793.50790589999997</v>
      </c>
      <c r="F1587">
        <v>123</v>
      </c>
      <c r="G1587">
        <v>-11.791068796867499</v>
      </c>
      <c r="H1587">
        <v>-9.1752085344748497</v>
      </c>
      <c r="I1587">
        <v>-15.167844032475299</v>
      </c>
      <c r="J1587">
        <v>-5.6892981775189302</v>
      </c>
      <c r="K1587">
        <v>121.354018509597</v>
      </c>
      <c r="L1587">
        <v>115.540813973204</v>
      </c>
      <c r="M1587">
        <v>34.054067977827302</v>
      </c>
      <c r="N1587">
        <v>1.1571332512496</v>
      </c>
      <c r="O1587">
        <v>14.0650406504065</v>
      </c>
      <c r="P1587">
        <v>39.852188743604302</v>
      </c>
      <c r="Q1587">
        <v>0.183518770916347</v>
      </c>
    </row>
    <row r="1588" spans="1:17" hidden="1" x14ac:dyDescent="0.3">
      <c r="A1588" t="s">
        <v>3350</v>
      </c>
      <c r="B1588" t="s">
        <v>3351</v>
      </c>
      <c r="C1588" t="s">
        <v>10625</v>
      </c>
      <c r="D1588" t="s">
        <v>139</v>
      </c>
      <c r="E1588">
        <v>791.552770055</v>
      </c>
      <c r="F1588">
        <v>413.25</v>
      </c>
      <c r="G1588">
        <v>186.83288455595201</v>
      </c>
      <c r="H1588">
        <v>12.5445652456989</v>
      </c>
      <c r="I1588">
        <v>-20.1731133896137</v>
      </c>
      <c r="J1588">
        <v>15.3093020968312</v>
      </c>
      <c r="K1588">
        <v>375.16390392664601</v>
      </c>
      <c r="L1588">
        <v>324.46385757106202</v>
      </c>
      <c r="M1588">
        <v>63.558019939912903</v>
      </c>
      <c r="N1588">
        <v>1.70184502109697</v>
      </c>
      <c r="O1588">
        <v>9.8608590441621402</v>
      </c>
      <c r="P1588">
        <v>259.34782608695599</v>
      </c>
      <c r="Q1588">
        <v>0.25449378849582699</v>
      </c>
    </row>
    <row r="1589" spans="1:17" hidden="1" x14ac:dyDescent="0.3">
      <c r="A1589" t="s">
        <v>3352</v>
      </c>
      <c r="B1589" t="s">
        <v>3353</v>
      </c>
      <c r="C1589" t="s">
        <v>10625</v>
      </c>
      <c r="D1589" t="s">
        <v>571</v>
      </c>
      <c r="E1589">
        <v>791.22533922000002</v>
      </c>
      <c r="F1589">
        <v>178.83</v>
      </c>
      <c r="G1589">
        <v>-14.1219751961677</v>
      </c>
      <c r="H1589">
        <v>8.9015792619926994</v>
      </c>
      <c r="I1589">
        <v>-20.5587920175962</v>
      </c>
      <c r="J1589">
        <v>3.10647345691289</v>
      </c>
      <c r="K1589">
        <v>169.867754917193</v>
      </c>
      <c r="L1589">
        <v>165.60791110610501</v>
      </c>
      <c r="M1589">
        <v>69.624048288087394</v>
      </c>
      <c r="N1589">
        <v>2.1160399056183201</v>
      </c>
      <c r="O1589">
        <v>14.5501314097187</v>
      </c>
      <c r="P1589">
        <v>27.735714285714199</v>
      </c>
      <c r="Q1589">
        <v>-6.1417501486683998E-2</v>
      </c>
    </row>
    <row r="1590" spans="1:17" hidden="1" x14ac:dyDescent="0.3">
      <c r="A1590" t="s">
        <v>3354</v>
      </c>
      <c r="B1590" t="s">
        <v>3355</v>
      </c>
      <c r="C1590" t="s">
        <v>10625</v>
      </c>
      <c r="E1590">
        <v>790.59933933000002</v>
      </c>
      <c r="F1590">
        <v>333.95</v>
      </c>
      <c r="G1590">
        <v>27.336328023008001</v>
      </c>
      <c r="H1590">
        <v>193.08504893489001</v>
      </c>
      <c r="I1590">
        <v>43.249099603998097</v>
      </c>
      <c r="J1590">
        <v>20.336776668803498</v>
      </c>
      <c r="O1590">
        <v>0</v>
      </c>
      <c r="P1590">
        <v>62.743664717348899</v>
      </c>
    </row>
    <row r="1591" spans="1:17" hidden="1" x14ac:dyDescent="0.3">
      <c r="A1591" t="s">
        <v>3356</v>
      </c>
      <c r="B1591" t="s">
        <v>3357</v>
      </c>
      <c r="C1591" t="s">
        <v>10625</v>
      </c>
      <c r="D1591" t="s">
        <v>46</v>
      </c>
      <c r="E1591">
        <v>790.23116985199999</v>
      </c>
      <c r="F1591">
        <v>215.51</v>
      </c>
      <c r="G1591">
        <v>205.68396889840699</v>
      </c>
      <c r="H1591">
        <v>19.969599569441002</v>
      </c>
      <c r="I1591">
        <v>54.280296715000503</v>
      </c>
      <c r="J1591">
        <v>0.50049475819553002</v>
      </c>
      <c r="K1591">
        <v>178.44629764012501</v>
      </c>
      <c r="L1591">
        <v>132.91590036040199</v>
      </c>
      <c r="M1591">
        <v>58.647186826028502</v>
      </c>
      <c r="N1591">
        <v>0.45474193414988601</v>
      </c>
      <c r="O1591">
        <v>5.8883578488237101</v>
      </c>
      <c r="P1591">
        <v>244.540367705835</v>
      </c>
      <c r="Q1591">
        <v>0.12394220731710399</v>
      </c>
    </row>
    <row r="1592" spans="1:17" hidden="1" x14ac:dyDescent="0.3">
      <c r="A1592" t="s">
        <v>3358</v>
      </c>
      <c r="B1592" t="s">
        <v>3359</v>
      </c>
      <c r="C1592" t="s">
        <v>10625</v>
      </c>
      <c r="D1592" t="s">
        <v>622</v>
      </c>
      <c r="E1592">
        <v>790.14178400000003</v>
      </c>
      <c r="F1592">
        <v>409.65</v>
      </c>
      <c r="G1592">
        <v>24.0012172722301</v>
      </c>
      <c r="H1592">
        <v>-2.1663776305303499</v>
      </c>
      <c r="I1592">
        <v>0.83554402415562901</v>
      </c>
      <c r="J1592">
        <v>7.8326716242189606E-3</v>
      </c>
      <c r="K1592">
        <v>407.26280280097802</v>
      </c>
      <c r="L1592">
        <v>361.31872762670002</v>
      </c>
      <c r="M1592">
        <v>49.168125388707203</v>
      </c>
      <c r="N1592">
        <v>1.8231163370458301</v>
      </c>
      <c r="O1592">
        <v>12.2909801049676</v>
      </c>
      <c r="P1592">
        <v>81.180893409995505</v>
      </c>
    </row>
    <row r="1593" spans="1:17" hidden="1" x14ac:dyDescent="0.3">
      <c r="A1593" t="s">
        <v>3360</v>
      </c>
      <c r="B1593" t="s">
        <v>3361</v>
      </c>
      <c r="C1593" t="s">
        <v>10625</v>
      </c>
      <c r="D1593" t="s">
        <v>1538</v>
      </c>
      <c r="E1593">
        <v>790.06115520000003</v>
      </c>
      <c r="F1593">
        <v>648.1</v>
      </c>
      <c r="G1593">
        <v>-21.876392843364101</v>
      </c>
      <c r="H1593">
        <v>4.9356927971062996</v>
      </c>
      <c r="I1593">
        <v>-4.6900305275896201</v>
      </c>
      <c r="J1593">
        <v>-2.4684307351339299</v>
      </c>
      <c r="K1593">
        <v>643.54149543569201</v>
      </c>
      <c r="L1593">
        <v>596.35189072350602</v>
      </c>
      <c r="M1593">
        <v>44.738973701168902</v>
      </c>
      <c r="N1593">
        <v>1.6326629709462599</v>
      </c>
      <c r="O1593">
        <v>20.0432032093812</v>
      </c>
      <c r="P1593">
        <v>39.2266380236305</v>
      </c>
      <c r="Q1593">
        <v>1.1773892091404999E-2</v>
      </c>
    </row>
    <row r="1594" spans="1:17" hidden="1" x14ac:dyDescent="0.3">
      <c r="A1594" t="s">
        <v>3362</v>
      </c>
      <c r="B1594" t="s">
        <v>3363</v>
      </c>
      <c r="C1594" t="s">
        <v>10625</v>
      </c>
      <c r="D1594" t="s">
        <v>571</v>
      </c>
      <c r="E1594">
        <v>789.87105632500004</v>
      </c>
      <c r="F1594">
        <v>428.85</v>
      </c>
      <c r="G1594">
        <v>-27.6531718912637</v>
      </c>
      <c r="H1594">
        <v>5.5332357015975404</v>
      </c>
      <c r="I1594">
        <v>-3.9195236697773299</v>
      </c>
      <c r="J1594">
        <v>12.206172752595799</v>
      </c>
      <c r="K1594">
        <v>398.77647697707198</v>
      </c>
      <c r="L1594">
        <v>403.49213984079802</v>
      </c>
      <c r="M1594">
        <v>78.634811407946202</v>
      </c>
      <c r="N1594">
        <v>1.3192533779756299</v>
      </c>
      <c r="O1594">
        <v>21.254517896700399</v>
      </c>
      <c r="P1594">
        <v>37.716763005780301</v>
      </c>
      <c r="Q1594">
        <v>6.3148666908788995E-2</v>
      </c>
    </row>
    <row r="1595" spans="1:17" hidden="1" x14ac:dyDescent="0.3">
      <c r="A1595" t="s">
        <v>3364</v>
      </c>
      <c r="B1595" t="s">
        <v>3365</v>
      </c>
      <c r="C1595" t="s">
        <v>10625</v>
      </c>
      <c r="D1595" t="s">
        <v>921</v>
      </c>
      <c r="E1595">
        <v>786.67041324000002</v>
      </c>
      <c r="F1595">
        <v>445.9</v>
      </c>
      <c r="G1595">
        <v>-4.8950085504786403</v>
      </c>
      <c r="H1595">
        <v>20.0105430818871</v>
      </c>
      <c r="I1595">
        <v>26.554390854868402</v>
      </c>
      <c r="J1595">
        <v>20.758424045568098</v>
      </c>
      <c r="K1595">
        <v>356.69895737929897</v>
      </c>
      <c r="L1595">
        <v>339.10570838162698</v>
      </c>
      <c r="M1595">
        <v>84.675648842074196</v>
      </c>
      <c r="N1595">
        <v>2.9495930947177098</v>
      </c>
      <c r="O1595">
        <v>2.9378784480825302</v>
      </c>
      <c r="P1595">
        <v>87.352941176470594</v>
      </c>
      <c r="Q1595">
        <v>8.8351101060022003E-2</v>
      </c>
    </row>
    <row r="1596" spans="1:17" hidden="1" x14ac:dyDescent="0.3">
      <c r="A1596" t="s">
        <v>3366</v>
      </c>
      <c r="B1596" t="s">
        <v>3367</v>
      </c>
      <c r="C1596" t="s">
        <v>10625</v>
      </c>
      <c r="D1596" t="s">
        <v>46</v>
      </c>
      <c r="E1596">
        <v>785.91237000000001</v>
      </c>
      <c r="F1596">
        <v>739</v>
      </c>
      <c r="G1596">
        <v>756.83546688299703</v>
      </c>
      <c r="H1596">
        <v>59.049794736592702</v>
      </c>
      <c r="I1596">
        <v>-1.6261386955953501</v>
      </c>
      <c r="J1596">
        <v>14.522551385745899</v>
      </c>
      <c r="K1596">
        <v>596.88946833806096</v>
      </c>
      <c r="L1596">
        <v>491.37459404859999</v>
      </c>
      <c r="M1596">
        <v>82.371624322921605</v>
      </c>
      <c r="N1596">
        <v>2.4641388417279702</v>
      </c>
      <c r="O1596">
        <v>11.190798376184</v>
      </c>
      <c r="P1596">
        <v>784.50029922202202</v>
      </c>
    </row>
    <row r="1597" spans="1:17" hidden="1" x14ac:dyDescent="0.3">
      <c r="A1597" t="s">
        <v>3368</v>
      </c>
      <c r="B1597" t="s">
        <v>3369</v>
      </c>
      <c r="C1597" t="s">
        <v>10625</v>
      </c>
      <c r="D1597" t="s">
        <v>3370</v>
      </c>
      <c r="E1597">
        <v>784.10149999999999</v>
      </c>
      <c r="F1597">
        <v>312.39999999999998</v>
      </c>
      <c r="G1597">
        <v>-28.490229164421699</v>
      </c>
      <c r="H1597">
        <v>-0.62791402807254304</v>
      </c>
      <c r="I1597">
        <v>-12.577457583431601</v>
      </c>
      <c r="J1597">
        <v>12.225909594701101</v>
      </c>
      <c r="M1597">
        <v>71.982716782952494</v>
      </c>
      <c r="O1597">
        <v>22.5352112676056</v>
      </c>
      <c r="P1597">
        <v>22.031249999999901</v>
      </c>
    </row>
    <row r="1598" spans="1:17" hidden="1" x14ac:dyDescent="0.3">
      <c r="A1598" t="s">
        <v>3371</v>
      </c>
      <c r="B1598" t="s">
        <v>3372</v>
      </c>
      <c r="C1598" t="s">
        <v>10625</v>
      </c>
      <c r="D1598" t="s">
        <v>46</v>
      </c>
      <c r="E1598">
        <v>783.09924223999997</v>
      </c>
      <c r="F1598">
        <v>74.739999999999995</v>
      </c>
      <c r="G1598">
        <v>185.054832932941</v>
      </c>
      <c r="H1598">
        <v>9.2144632329093596</v>
      </c>
      <c r="I1598">
        <v>36.247939241965099</v>
      </c>
      <c r="J1598">
        <v>15.837300806375101</v>
      </c>
      <c r="K1598">
        <v>63.236493822735603</v>
      </c>
      <c r="L1598">
        <v>51.791950002791303</v>
      </c>
      <c r="M1598">
        <v>73.173441432176105</v>
      </c>
      <c r="N1598">
        <v>0.27177595229586199</v>
      </c>
      <c r="O1598">
        <v>13.848006422263801</v>
      </c>
      <c r="P1598">
        <v>212.71966527196599</v>
      </c>
      <c r="Q1598">
        <v>0.11485556608024799</v>
      </c>
    </row>
    <row r="1599" spans="1:17" hidden="1" x14ac:dyDescent="0.3">
      <c r="A1599" t="s">
        <v>3373</v>
      </c>
      <c r="B1599" t="s">
        <v>3374</v>
      </c>
      <c r="C1599" t="s">
        <v>10625</v>
      </c>
      <c r="D1599" t="s">
        <v>689</v>
      </c>
      <c r="E1599">
        <v>781.40572980000002</v>
      </c>
      <c r="F1599">
        <v>129.62</v>
      </c>
      <c r="G1599">
        <v>-28.415215187416901</v>
      </c>
      <c r="H1599">
        <v>-5.6606955122995402</v>
      </c>
      <c r="I1599">
        <v>-15.5947907283612</v>
      </c>
      <c r="J1599">
        <v>-3.4634150157965098</v>
      </c>
      <c r="K1599">
        <v>129.88928766234099</v>
      </c>
      <c r="L1599">
        <v>126.13025129599799</v>
      </c>
      <c r="M1599">
        <v>39.922981757314297</v>
      </c>
      <c r="N1599">
        <v>0.45913443411007698</v>
      </c>
      <c r="O1599">
        <v>17.1887054466903</v>
      </c>
      <c r="P1599">
        <v>28.9109895574341</v>
      </c>
      <c r="Q1599">
        <v>-5.3347852391062003E-2</v>
      </c>
    </row>
    <row r="1600" spans="1:17" hidden="1" x14ac:dyDescent="0.3">
      <c r="A1600" t="s">
        <v>3375</v>
      </c>
      <c r="B1600" t="s">
        <v>3376</v>
      </c>
      <c r="C1600" t="s">
        <v>10625</v>
      </c>
      <c r="D1600" t="s">
        <v>1215</v>
      </c>
      <c r="E1600">
        <v>779.62717759999998</v>
      </c>
      <c r="F1600">
        <v>296.89999999999998</v>
      </c>
      <c r="G1600">
        <v>-0.730244908499045</v>
      </c>
      <c r="H1600">
        <v>2.2902269189701401</v>
      </c>
      <c r="I1600">
        <v>7.4848870331298301</v>
      </c>
      <c r="J1600">
        <v>1.2907780840591601</v>
      </c>
      <c r="K1600">
        <v>293.44442084542698</v>
      </c>
      <c r="L1600">
        <v>264.83860154604798</v>
      </c>
      <c r="M1600">
        <v>50.2690994622508</v>
      </c>
      <c r="N1600">
        <v>0.50457661663887299</v>
      </c>
      <c r="O1600">
        <v>19.989895587739898</v>
      </c>
      <c r="P1600">
        <v>63.131868131868103</v>
      </c>
    </row>
    <row r="1601" spans="1:17" hidden="1" x14ac:dyDescent="0.3">
      <c r="A1601" t="s">
        <v>3377</v>
      </c>
      <c r="B1601" t="s">
        <v>3378</v>
      </c>
      <c r="C1601" t="s">
        <v>10625</v>
      </c>
      <c r="D1601" t="s">
        <v>248</v>
      </c>
      <c r="E1601">
        <v>779.51555937499995</v>
      </c>
      <c r="F1601">
        <v>585.04999999999995</v>
      </c>
      <c r="G1601">
        <v>151.32896832859501</v>
      </c>
      <c r="H1601">
        <v>19.3301952909238</v>
      </c>
      <c r="I1601">
        <v>115.01150513343801</v>
      </c>
      <c r="J1601">
        <v>-0.33259208880053398</v>
      </c>
      <c r="K1601">
        <v>498.99032632435802</v>
      </c>
      <c r="L1601">
        <v>347.664931034765</v>
      </c>
      <c r="M1601">
        <v>53.5363899359863</v>
      </c>
      <c r="N1601">
        <v>0.46895398135578997</v>
      </c>
      <c r="O1601">
        <v>19.135116656695999</v>
      </c>
      <c r="P1601">
        <v>219.52484980884699</v>
      </c>
      <c r="Q1601">
        <v>0.120648454075447</v>
      </c>
    </row>
    <row r="1602" spans="1:17" hidden="1" x14ac:dyDescent="0.3">
      <c r="A1602" t="s">
        <v>3379</v>
      </c>
      <c r="B1602" t="s">
        <v>3380</v>
      </c>
      <c r="C1602" t="s">
        <v>10625</v>
      </c>
      <c r="D1602" t="s">
        <v>973</v>
      </c>
      <c r="E1602">
        <v>777.85232800000006</v>
      </c>
      <c r="F1602">
        <v>2720.75</v>
      </c>
      <c r="G1602">
        <v>281.43974626408698</v>
      </c>
      <c r="H1602">
        <v>25.365345376145701</v>
      </c>
      <c r="I1602">
        <v>72.045142511572607</v>
      </c>
      <c r="J1602">
        <v>11.5117791599185</v>
      </c>
      <c r="K1602">
        <v>1993.6891108894699</v>
      </c>
      <c r="L1602">
        <v>1438.09479274315</v>
      </c>
      <c r="M1602">
        <v>77.635233340319601</v>
      </c>
      <c r="N1602">
        <v>1.1831380604969599</v>
      </c>
      <c r="O1602">
        <v>0</v>
      </c>
      <c r="P1602">
        <v>312.26608076369399</v>
      </c>
      <c r="Q1602">
        <v>0.12901770077470201</v>
      </c>
    </row>
    <row r="1603" spans="1:17" hidden="1" x14ac:dyDescent="0.3">
      <c r="A1603" t="s">
        <v>3381</v>
      </c>
      <c r="B1603" t="s">
        <v>3382</v>
      </c>
      <c r="C1603" t="s">
        <v>10625</v>
      </c>
      <c r="D1603" t="s">
        <v>224</v>
      </c>
      <c r="E1603">
        <v>777.38055999999995</v>
      </c>
      <c r="F1603">
        <v>2498.5500000000002</v>
      </c>
      <c r="G1603">
        <v>1017.25108206321</v>
      </c>
      <c r="H1603">
        <v>42.892140427891398</v>
      </c>
      <c r="I1603">
        <v>612.59130330528001</v>
      </c>
      <c r="J1603">
        <v>9.2529287041296495</v>
      </c>
      <c r="K1603">
        <v>1737.8694893878401</v>
      </c>
      <c r="L1603">
        <v>938.02927440453698</v>
      </c>
      <c r="M1603">
        <v>94.338275359753396</v>
      </c>
      <c r="N1603">
        <v>0.33869697907912699</v>
      </c>
      <c r="O1603">
        <v>0</v>
      </c>
      <c r="P1603">
        <v>1101.2259615384601</v>
      </c>
      <c r="Q1603">
        <v>0.30253007170753898</v>
      </c>
    </row>
    <row r="1604" spans="1:17" hidden="1" x14ac:dyDescent="0.3">
      <c r="A1604" t="s">
        <v>3383</v>
      </c>
      <c r="B1604" t="s">
        <v>3384</v>
      </c>
      <c r="C1604" t="s">
        <v>10625</v>
      </c>
      <c r="D1604" t="s">
        <v>308</v>
      </c>
      <c r="E1604">
        <v>776.52</v>
      </c>
      <c r="F1604">
        <v>1407.45</v>
      </c>
      <c r="G1604">
        <v>15.5287784046926</v>
      </c>
      <c r="H1604">
        <v>-10.295003090143499</v>
      </c>
      <c r="I1604">
        <v>-14.950245014714801</v>
      </c>
      <c r="J1604">
        <v>-3.1593118703755101</v>
      </c>
      <c r="K1604">
        <v>1552.1425616051199</v>
      </c>
      <c r="L1604">
        <v>1403.0864175351401</v>
      </c>
      <c r="M1604">
        <v>41.780851399315601</v>
      </c>
      <c r="N1604">
        <v>0.48299280575539499</v>
      </c>
      <c r="O1604">
        <v>42.0299122526555</v>
      </c>
      <c r="P1604">
        <v>72.2705018359853</v>
      </c>
      <c r="Q1604">
        <v>0.13441509203323199</v>
      </c>
    </row>
    <row r="1605" spans="1:17" hidden="1" x14ac:dyDescent="0.3">
      <c r="A1605" t="s">
        <v>3385</v>
      </c>
      <c r="B1605" t="s">
        <v>3386</v>
      </c>
      <c r="C1605" t="s">
        <v>10625</v>
      </c>
      <c r="D1605" t="s">
        <v>308</v>
      </c>
      <c r="E1605">
        <v>776.49935203999996</v>
      </c>
      <c r="F1605">
        <v>586.4</v>
      </c>
      <c r="G1605">
        <v>8.6755536177293298</v>
      </c>
      <c r="H1605">
        <v>27.134754951902799</v>
      </c>
      <c r="I1605">
        <v>13.000625126445501</v>
      </c>
      <c r="J1605">
        <v>0.210464960241982</v>
      </c>
      <c r="K1605">
        <v>521.99563194002303</v>
      </c>
      <c r="L1605">
        <v>471.66642621787003</v>
      </c>
      <c r="M1605">
        <v>62.235716583852899</v>
      </c>
      <c r="N1605">
        <v>0.69898394230386096</v>
      </c>
      <c r="O1605">
        <v>14.9386084583901</v>
      </c>
      <c r="P1605">
        <v>49.553685284366203</v>
      </c>
      <c r="Q1605">
        <v>-3.4382915045920001E-3</v>
      </c>
    </row>
    <row r="1606" spans="1:17" hidden="1" x14ac:dyDescent="0.3">
      <c r="A1606" t="s">
        <v>3387</v>
      </c>
      <c r="B1606" t="s">
        <v>3388</v>
      </c>
      <c r="C1606" t="s">
        <v>10625</v>
      </c>
      <c r="D1606" t="s">
        <v>1324</v>
      </c>
      <c r="E1606">
        <v>775.4300945</v>
      </c>
      <c r="F1606">
        <v>336.2</v>
      </c>
      <c r="G1606">
        <v>77.899215352812405</v>
      </c>
      <c r="H1606">
        <v>51.562344723830002</v>
      </c>
      <c r="I1606">
        <v>93.811986933802501</v>
      </c>
      <c r="J1606">
        <v>3.65303692146479</v>
      </c>
      <c r="M1606">
        <v>67.088267417806307</v>
      </c>
      <c r="O1606">
        <v>11.228435455086199</v>
      </c>
      <c r="P1606">
        <v>115.78947368420999</v>
      </c>
    </row>
    <row r="1607" spans="1:17" hidden="1" x14ac:dyDescent="0.3">
      <c r="A1607" t="s">
        <v>3389</v>
      </c>
      <c r="B1607" t="s">
        <v>3390</v>
      </c>
      <c r="C1607" t="s">
        <v>10625</v>
      </c>
      <c r="D1607" t="s">
        <v>955</v>
      </c>
      <c r="E1607">
        <v>774.45010863999903</v>
      </c>
      <c r="F1607">
        <v>148.79</v>
      </c>
      <c r="G1607">
        <v>55.461321507128901</v>
      </c>
      <c r="H1607">
        <v>21.820395150671398</v>
      </c>
      <c r="I1607">
        <v>18.880072692360201</v>
      </c>
      <c r="J1607">
        <v>-3.6533903708991202</v>
      </c>
      <c r="K1607">
        <v>125.225510155672</v>
      </c>
      <c r="L1607">
        <v>105.241224832209</v>
      </c>
      <c r="M1607">
        <v>74.007545515545701</v>
      </c>
      <c r="N1607">
        <v>2.4088836569502301</v>
      </c>
      <c r="O1607">
        <v>12.0370992674238</v>
      </c>
      <c r="P1607">
        <v>115.16992046276199</v>
      </c>
    </row>
    <row r="1608" spans="1:17" hidden="1" x14ac:dyDescent="0.3">
      <c r="A1608" t="s">
        <v>3391</v>
      </c>
      <c r="B1608" t="s">
        <v>3392</v>
      </c>
      <c r="C1608" t="s">
        <v>10625</v>
      </c>
      <c r="D1608" t="s">
        <v>51</v>
      </c>
      <c r="E1608">
        <v>773.80151855999998</v>
      </c>
      <c r="F1608">
        <v>136.19</v>
      </c>
      <c r="G1608">
        <v>25.4436555755338</v>
      </c>
      <c r="H1608">
        <v>-0.46534958294296502</v>
      </c>
      <c r="I1608">
        <v>9.5753334513193007</v>
      </c>
      <c r="J1608">
        <v>-12.0545941810659</v>
      </c>
      <c r="K1608">
        <v>139.372620808861</v>
      </c>
      <c r="L1608">
        <v>116.974064471234</v>
      </c>
      <c r="M1608">
        <v>30.854500431611601</v>
      </c>
      <c r="N1608">
        <v>0.85874932490815403</v>
      </c>
      <c r="O1608">
        <v>36.573904104559801</v>
      </c>
      <c r="P1608">
        <v>66.389737324373797</v>
      </c>
      <c r="Q1608">
        <v>5.8801854182537999E-2</v>
      </c>
    </row>
    <row r="1609" spans="1:17" hidden="1" x14ac:dyDescent="0.3">
      <c r="A1609" t="s">
        <v>3393</v>
      </c>
      <c r="B1609" t="s">
        <v>3394</v>
      </c>
      <c r="C1609" t="s">
        <v>10625</v>
      </c>
      <c r="D1609" t="s">
        <v>21</v>
      </c>
      <c r="E1609">
        <v>772.39891799999998</v>
      </c>
      <c r="F1609">
        <v>773.9</v>
      </c>
      <c r="G1609">
        <v>126.48951905670501</v>
      </c>
      <c r="H1609">
        <v>43.113916037286899</v>
      </c>
      <c r="I1609">
        <v>142.40229063769499</v>
      </c>
      <c r="J1609">
        <v>25.9504095084793</v>
      </c>
      <c r="K1609">
        <v>565.37601509525803</v>
      </c>
      <c r="M1609">
        <v>82.236717786082593</v>
      </c>
      <c r="N1609">
        <v>1.7577328911667101</v>
      </c>
      <c r="O1609">
        <v>0</v>
      </c>
      <c r="P1609">
        <v>196.399846801991</v>
      </c>
    </row>
    <row r="1610" spans="1:17" hidden="1" x14ac:dyDescent="0.3">
      <c r="A1610" t="s">
        <v>3395</v>
      </c>
      <c r="B1610" t="s">
        <v>3396</v>
      </c>
      <c r="C1610" t="s">
        <v>10625</v>
      </c>
      <c r="D1610" t="s">
        <v>955</v>
      </c>
      <c r="E1610">
        <v>772.11734999999999</v>
      </c>
      <c r="F1610">
        <v>502.9</v>
      </c>
      <c r="G1610">
        <v>-2.8447777349047598</v>
      </c>
      <c r="H1610">
        <v>2.27906811064237</v>
      </c>
      <c r="I1610">
        <v>-4.6609193611012696</v>
      </c>
      <c r="J1610">
        <v>-1.2697540553742701</v>
      </c>
      <c r="K1610">
        <v>485.549810290653</v>
      </c>
      <c r="L1610">
        <v>468.71255743168399</v>
      </c>
      <c r="M1610">
        <v>45.190727978804603</v>
      </c>
      <c r="N1610">
        <v>0.67997983636434101</v>
      </c>
      <c r="O1610">
        <v>18.890435474249301</v>
      </c>
      <c r="P1610">
        <v>30.2849740932642</v>
      </c>
    </row>
    <row r="1611" spans="1:17" hidden="1" x14ac:dyDescent="0.3">
      <c r="A1611" t="s">
        <v>3397</v>
      </c>
      <c r="B1611" t="s">
        <v>3398</v>
      </c>
      <c r="C1611" t="s">
        <v>10625</v>
      </c>
      <c r="D1611" t="s">
        <v>139</v>
      </c>
      <c r="E1611">
        <v>770.46218399999998</v>
      </c>
      <c r="F1611">
        <v>14.99</v>
      </c>
      <c r="G1611">
        <v>190.14435494012699</v>
      </c>
      <c r="H1611">
        <v>-10.900143100548201</v>
      </c>
      <c r="I1611">
        <v>-17.7315715253356</v>
      </c>
      <c r="J1611">
        <v>8.4031484006712898</v>
      </c>
      <c r="K1611">
        <v>15.623302698593401</v>
      </c>
      <c r="L1611">
        <v>13.882508131803</v>
      </c>
      <c r="M1611">
        <v>53.986866780555602</v>
      </c>
      <c r="N1611">
        <v>0.72860971555166798</v>
      </c>
      <c r="O1611">
        <v>46.030687124749797</v>
      </c>
      <c r="P1611">
        <v>386.16216216216202</v>
      </c>
    </row>
    <row r="1612" spans="1:17" hidden="1" x14ac:dyDescent="0.3">
      <c r="A1612" t="s">
        <v>3399</v>
      </c>
      <c r="B1612" t="s">
        <v>3400</v>
      </c>
      <c r="C1612" t="s">
        <v>10625</v>
      </c>
      <c r="D1612" t="s">
        <v>527</v>
      </c>
      <c r="E1612">
        <v>769.7277315</v>
      </c>
      <c r="F1612">
        <v>1993.4</v>
      </c>
      <c r="G1612">
        <v>53.336800758416501</v>
      </c>
      <c r="H1612">
        <v>-8.0984492778376307</v>
      </c>
      <c r="I1612">
        <v>-15.904002097137999</v>
      </c>
      <c r="J1612">
        <v>2.6285031277097501</v>
      </c>
      <c r="K1612">
        <v>2097.9568861182001</v>
      </c>
      <c r="L1612">
        <v>1846.38058596101</v>
      </c>
      <c r="M1612">
        <v>48.949618991149897</v>
      </c>
      <c r="N1612">
        <v>0.68398463555443101</v>
      </c>
      <c r="O1612">
        <v>40.463529647837802</v>
      </c>
      <c r="P1612">
        <v>99.34</v>
      </c>
      <c r="Q1612">
        <v>0.25032673240793102</v>
      </c>
    </row>
    <row r="1613" spans="1:17" hidden="1" x14ac:dyDescent="0.3">
      <c r="A1613" t="s">
        <v>3401</v>
      </c>
      <c r="B1613" t="s">
        <v>3402</v>
      </c>
      <c r="C1613" t="s">
        <v>10625</v>
      </c>
      <c r="D1613" t="s">
        <v>1388</v>
      </c>
      <c r="E1613">
        <v>767.857032</v>
      </c>
      <c r="F1613">
        <v>757</v>
      </c>
      <c r="G1613">
        <v>292.89072321652998</v>
      </c>
      <c r="H1613">
        <v>-0.47235847251698398</v>
      </c>
      <c r="I1613">
        <v>41.177232171258098</v>
      </c>
      <c r="J1613">
        <v>-2.13012376043292</v>
      </c>
      <c r="K1613">
        <v>684.93530218155797</v>
      </c>
      <c r="L1613">
        <v>465.30960450465</v>
      </c>
      <c r="M1613">
        <v>60.510611426496297</v>
      </c>
      <c r="N1613">
        <v>1.05681206246634</v>
      </c>
      <c r="O1613">
        <v>10.6340819022457</v>
      </c>
      <c r="P1613">
        <v>342.69005847953201</v>
      </c>
    </row>
    <row r="1614" spans="1:17" hidden="1" x14ac:dyDescent="0.3">
      <c r="A1614" t="s">
        <v>3403</v>
      </c>
      <c r="B1614" t="s">
        <v>3404</v>
      </c>
      <c r="C1614" t="s">
        <v>10625</v>
      </c>
      <c r="D1614" t="s">
        <v>397</v>
      </c>
      <c r="E1614">
        <v>766.64726469499999</v>
      </c>
      <c r="F1614">
        <v>335.5</v>
      </c>
      <c r="G1614">
        <v>-30.531074377241399</v>
      </c>
      <c r="H1614">
        <v>-11.045960956988999</v>
      </c>
      <c r="I1614">
        <v>11.141712135738</v>
      </c>
      <c r="J1614">
        <v>2.2261871668699</v>
      </c>
      <c r="K1614">
        <v>347.80652580320202</v>
      </c>
      <c r="L1614">
        <v>320.533439347149</v>
      </c>
      <c r="M1614">
        <v>51.530035220469102</v>
      </c>
      <c r="N1614">
        <v>0.50658629776651898</v>
      </c>
      <c r="O1614">
        <v>50.715350223546899</v>
      </c>
      <c r="P1614">
        <v>45.742832319721899</v>
      </c>
      <c r="Q1614">
        <v>1.4855898838462001E-2</v>
      </c>
    </row>
    <row r="1615" spans="1:17" hidden="1" x14ac:dyDescent="0.3">
      <c r="A1615" t="s">
        <v>3405</v>
      </c>
      <c r="B1615" t="s">
        <v>3406</v>
      </c>
      <c r="C1615" t="s">
        <v>10625</v>
      </c>
      <c r="D1615" t="s">
        <v>527</v>
      </c>
      <c r="E1615">
        <v>765.75047440000003</v>
      </c>
      <c r="F1615">
        <v>28.78</v>
      </c>
      <c r="G1615">
        <v>138.81664914245599</v>
      </c>
      <c r="H1615">
        <v>14.379466045728099</v>
      </c>
      <c r="I1615">
        <v>34.3393098003408</v>
      </c>
      <c r="J1615">
        <v>7.9699204138665198</v>
      </c>
      <c r="K1615">
        <v>24.1662052026129</v>
      </c>
      <c r="L1615">
        <v>19.592975791409</v>
      </c>
      <c r="M1615">
        <v>73.340544093418401</v>
      </c>
      <c r="N1615">
        <v>1.25606773908348</v>
      </c>
      <c r="O1615">
        <v>2.8492008339124402</v>
      </c>
      <c r="P1615">
        <v>198.23834196891099</v>
      </c>
      <c r="Q1615">
        <v>5.9109834104892997E-2</v>
      </c>
    </row>
    <row r="1616" spans="1:17" hidden="1" x14ac:dyDescent="0.3">
      <c r="A1616" t="s">
        <v>3407</v>
      </c>
      <c r="B1616" t="s">
        <v>3408</v>
      </c>
      <c r="C1616" t="s">
        <v>10625</v>
      </c>
      <c r="D1616" t="s">
        <v>622</v>
      </c>
      <c r="E1616">
        <v>764.91537129799997</v>
      </c>
      <c r="F1616">
        <v>38.39</v>
      </c>
      <c r="G1616">
        <v>144.60467120707401</v>
      </c>
      <c r="H1616">
        <v>-11.740448040404299</v>
      </c>
      <c r="I1616">
        <v>61.566223666344399</v>
      </c>
      <c r="J1616">
        <v>19.6073392467435</v>
      </c>
      <c r="K1616">
        <v>38.938953960160497</v>
      </c>
      <c r="L1616">
        <v>28.6542627218844</v>
      </c>
      <c r="M1616">
        <v>53.808253055117</v>
      </c>
      <c r="N1616">
        <v>0.29095648971584598</v>
      </c>
      <c r="O1616">
        <v>34.410002604844998</v>
      </c>
      <c r="P1616">
        <v>204.68253968253899</v>
      </c>
      <c r="Q1616">
        <v>7.8476199299073998E-2</v>
      </c>
    </row>
    <row r="1617" spans="1:17" hidden="1" x14ac:dyDescent="0.3">
      <c r="A1617" t="s">
        <v>3409</v>
      </c>
      <c r="B1617" t="s">
        <v>3410</v>
      </c>
      <c r="C1617" t="s">
        <v>10625</v>
      </c>
      <c r="D1617" t="s">
        <v>263</v>
      </c>
      <c r="E1617">
        <v>764.16750000000002</v>
      </c>
      <c r="F1617">
        <v>1650.45</v>
      </c>
      <c r="G1617">
        <v>69.911034064279093</v>
      </c>
      <c r="H1617">
        <v>-3.4731658542932098</v>
      </c>
      <c r="I1617">
        <v>27.350341264721099</v>
      </c>
      <c r="J1617">
        <v>-4.7782828461364799</v>
      </c>
      <c r="K1617">
        <v>1776.72864348696</v>
      </c>
      <c r="L1617">
        <v>1535.9020532833099</v>
      </c>
      <c r="M1617">
        <v>41.671533706174102</v>
      </c>
      <c r="N1617">
        <v>1.10728679794651</v>
      </c>
      <c r="O1617">
        <v>27.238025992910998</v>
      </c>
      <c r="P1617">
        <v>103.696390003085</v>
      </c>
      <c r="Q1617">
        <v>0.10849489597881</v>
      </c>
    </row>
    <row r="1618" spans="1:17" hidden="1" x14ac:dyDescent="0.3">
      <c r="A1618" t="s">
        <v>3411</v>
      </c>
      <c r="B1618" t="s">
        <v>3412</v>
      </c>
      <c r="C1618" t="s">
        <v>10625</v>
      </c>
      <c r="D1618" t="s">
        <v>622</v>
      </c>
      <c r="E1618">
        <v>764.00413000000003</v>
      </c>
      <c r="F1618">
        <v>882.2</v>
      </c>
      <c r="G1618">
        <v>15.825695673873099</v>
      </c>
      <c r="H1618">
        <v>-7.2807457549223802</v>
      </c>
      <c r="I1618">
        <v>28.546921430260301</v>
      </c>
      <c r="J1618">
        <v>-11.585435374497999</v>
      </c>
      <c r="K1618">
        <v>825.95048901003895</v>
      </c>
      <c r="L1618">
        <v>716.06238605369504</v>
      </c>
      <c r="M1618">
        <v>47.911274444548603</v>
      </c>
      <c r="N1618">
        <v>1.71803801810598</v>
      </c>
      <c r="O1618">
        <v>15.620040807073201</v>
      </c>
      <c r="P1618">
        <v>79.857288481141694</v>
      </c>
      <c r="Q1618">
        <v>-5.7464719572431003E-2</v>
      </c>
    </row>
    <row r="1619" spans="1:17" hidden="1" x14ac:dyDescent="0.3">
      <c r="A1619" t="s">
        <v>3413</v>
      </c>
      <c r="B1619" t="s">
        <v>3414</v>
      </c>
      <c r="C1619" t="s">
        <v>10625</v>
      </c>
      <c r="D1619" t="s">
        <v>444</v>
      </c>
      <c r="E1619">
        <v>763.72737454499998</v>
      </c>
      <c r="F1619">
        <v>66.599999999999994</v>
      </c>
      <c r="G1619">
        <v>391.83594769217598</v>
      </c>
      <c r="H1619">
        <v>-10.077120377278799</v>
      </c>
      <c r="I1619">
        <v>77.023449446046698</v>
      </c>
      <c r="J1619">
        <v>-0.12190962148090501</v>
      </c>
      <c r="K1619">
        <v>67.625918439977994</v>
      </c>
      <c r="L1619">
        <v>52.9217173332747</v>
      </c>
      <c r="M1619">
        <v>43.601437419552902</v>
      </c>
      <c r="N1619">
        <v>0.48487206652519899</v>
      </c>
      <c r="O1619">
        <v>40.345345345345301</v>
      </c>
      <c r="P1619">
        <v>479.63446475195798</v>
      </c>
      <c r="Q1619">
        <v>0.111286093080047</v>
      </c>
    </row>
    <row r="1620" spans="1:17" hidden="1" x14ac:dyDescent="0.3">
      <c r="A1620" t="s">
        <v>3415</v>
      </c>
      <c r="B1620" t="s">
        <v>3416</v>
      </c>
      <c r="C1620" t="s">
        <v>10625</v>
      </c>
      <c r="D1620" t="s">
        <v>568</v>
      </c>
      <c r="E1620">
        <v>759.51201839999999</v>
      </c>
      <c r="F1620">
        <v>443.75</v>
      </c>
      <c r="G1620">
        <v>280.944744088231</v>
      </c>
      <c r="H1620">
        <v>15.8142747573214</v>
      </c>
      <c r="I1620">
        <v>146.31714540654701</v>
      </c>
      <c r="J1620">
        <v>13.550605785399901</v>
      </c>
      <c r="K1620">
        <v>428.13332811534201</v>
      </c>
      <c r="L1620">
        <v>312.71239663656797</v>
      </c>
      <c r="M1620">
        <v>70.018366828793006</v>
      </c>
      <c r="N1620">
        <v>1.3722281801751399</v>
      </c>
      <c r="O1620">
        <v>18.0619718309859</v>
      </c>
      <c r="P1620">
        <v>355.12820512820502</v>
      </c>
      <c r="Q1620">
        <v>0.209177235828818</v>
      </c>
    </row>
    <row r="1621" spans="1:17" hidden="1" x14ac:dyDescent="0.3">
      <c r="A1621" t="s">
        <v>3417</v>
      </c>
      <c r="B1621" t="s">
        <v>3418</v>
      </c>
      <c r="C1621" t="s">
        <v>10625</v>
      </c>
      <c r="D1621" t="s">
        <v>571</v>
      </c>
      <c r="E1621">
        <v>758.15525579999996</v>
      </c>
      <c r="F1621">
        <v>837.5</v>
      </c>
      <c r="G1621">
        <v>-31.950546624739101</v>
      </c>
      <c r="H1621">
        <v>3.7643333830665502</v>
      </c>
      <c r="I1621">
        <v>-22.9303405331965</v>
      </c>
      <c r="J1621">
        <v>4.5534412402707503</v>
      </c>
      <c r="K1621">
        <v>825.39680519423302</v>
      </c>
      <c r="L1621">
        <v>850.51130538596396</v>
      </c>
      <c r="M1621">
        <v>60.000094336106997</v>
      </c>
      <c r="N1621">
        <v>0.810415464712956</v>
      </c>
      <c r="O1621">
        <v>41.373134328358198</v>
      </c>
      <c r="P1621">
        <v>14.3188643188643</v>
      </c>
      <c r="Q1621">
        <v>0.114752772587113</v>
      </c>
    </row>
    <row r="1622" spans="1:17" hidden="1" x14ac:dyDescent="0.3">
      <c r="A1622" t="s">
        <v>3419</v>
      </c>
      <c r="B1622" t="s">
        <v>3420</v>
      </c>
      <c r="C1622" t="s">
        <v>10625</v>
      </c>
      <c r="D1622" t="s">
        <v>139</v>
      </c>
      <c r="E1622">
        <v>757.21523579999996</v>
      </c>
      <c r="F1622">
        <v>17.38</v>
      </c>
      <c r="G1622">
        <v>49.682106436485199</v>
      </c>
      <c r="H1622">
        <v>47.1852561019207</v>
      </c>
      <c r="I1622">
        <v>-4.4681101407508699</v>
      </c>
      <c r="J1622">
        <v>2.3607251806618801</v>
      </c>
      <c r="K1622">
        <v>15.209780627832201</v>
      </c>
      <c r="L1622">
        <v>13.2852298073981</v>
      </c>
      <c r="M1622">
        <v>52.812064803562897</v>
      </c>
      <c r="N1622">
        <v>1.7229750254082401</v>
      </c>
      <c r="O1622">
        <v>11.5074798619102</v>
      </c>
      <c r="P1622">
        <v>104.470588235294</v>
      </c>
      <c r="Q1622">
        <v>3.7132335507261999E-2</v>
      </c>
    </row>
    <row r="1623" spans="1:17" hidden="1" x14ac:dyDescent="0.3">
      <c r="A1623" t="s">
        <v>3421</v>
      </c>
      <c r="B1623" t="s">
        <v>3422</v>
      </c>
      <c r="C1623" t="s">
        <v>10625</v>
      </c>
      <c r="D1623" t="s">
        <v>308</v>
      </c>
      <c r="E1623">
        <v>756.94737157500003</v>
      </c>
      <c r="F1623">
        <v>118.32</v>
      </c>
      <c r="G1623">
        <v>5250.5169858427898</v>
      </c>
      <c r="H1623">
        <v>-7.26756982183006</v>
      </c>
      <c r="I1623">
        <v>173.013282202254</v>
      </c>
      <c r="J1623">
        <v>-5.01854674264436</v>
      </c>
      <c r="K1623">
        <v>87.620311804221103</v>
      </c>
      <c r="L1623">
        <v>35.6400949994336</v>
      </c>
      <c r="M1623">
        <v>45.877292904204701</v>
      </c>
      <c r="N1623">
        <v>0.65401763633958299</v>
      </c>
      <c r="O1623">
        <v>18.086544962812699</v>
      </c>
      <c r="P1623">
        <v>5534.2857142857101</v>
      </c>
      <c r="Q1623">
        <v>0.15743764118837</v>
      </c>
    </row>
    <row r="1624" spans="1:17" hidden="1" x14ac:dyDescent="0.3">
      <c r="A1624" t="s">
        <v>3423</v>
      </c>
      <c r="B1624" t="s">
        <v>3424</v>
      </c>
      <c r="C1624" t="s">
        <v>10625</v>
      </c>
      <c r="D1624" t="s">
        <v>774</v>
      </c>
      <c r="E1624">
        <v>755.625433122</v>
      </c>
      <c r="F1624">
        <v>178.98</v>
      </c>
      <c r="G1624">
        <v>-31.619755870014899</v>
      </c>
      <c r="H1624">
        <v>-17.555811732483399</v>
      </c>
      <c r="I1624">
        <v>-48.5640642884849</v>
      </c>
      <c r="J1624">
        <v>-0.25497009518625002</v>
      </c>
      <c r="K1624">
        <v>201.78847828230801</v>
      </c>
      <c r="L1624">
        <v>216.131797452927</v>
      </c>
      <c r="M1624">
        <v>33.1570643925795</v>
      </c>
      <c r="N1624">
        <v>1.4284867587083201</v>
      </c>
      <c r="O1624">
        <v>86.054307743882006</v>
      </c>
      <c r="P1624">
        <v>6.8537313432835703</v>
      </c>
    </row>
    <row r="1625" spans="1:17" hidden="1" x14ac:dyDescent="0.3">
      <c r="A1625" t="s">
        <v>3425</v>
      </c>
      <c r="B1625" t="s">
        <v>3426</v>
      </c>
      <c r="C1625" t="s">
        <v>10625</v>
      </c>
      <c r="D1625" t="s">
        <v>258</v>
      </c>
      <c r="E1625">
        <v>750.94871354999998</v>
      </c>
      <c r="F1625">
        <v>666.75</v>
      </c>
      <c r="G1625">
        <v>58.007682280858099</v>
      </c>
      <c r="H1625">
        <v>71.251544870077893</v>
      </c>
      <c r="I1625">
        <v>73.920453861848202</v>
      </c>
      <c r="J1625">
        <v>-5.9338793731216697</v>
      </c>
      <c r="M1625">
        <v>64.007559845674805</v>
      </c>
      <c r="O1625">
        <v>15.635545556805299</v>
      </c>
      <c r="P1625">
        <v>94.956140350877106</v>
      </c>
    </row>
    <row r="1626" spans="1:17" hidden="1" x14ac:dyDescent="0.3">
      <c r="A1626" t="s">
        <v>3427</v>
      </c>
      <c r="B1626" t="s">
        <v>3428</v>
      </c>
      <c r="C1626" t="s">
        <v>10625</v>
      </c>
      <c r="D1626" t="s">
        <v>263</v>
      </c>
      <c r="E1626">
        <v>743.80349960000001</v>
      </c>
      <c r="F1626">
        <v>3526.7</v>
      </c>
      <c r="G1626">
        <v>24.8971904585439</v>
      </c>
      <c r="H1626">
        <v>11.0390682951597</v>
      </c>
      <c r="I1626">
        <v>23.7547401333814</v>
      </c>
      <c r="J1626">
        <v>8.9328008184341492</v>
      </c>
      <c r="K1626">
        <v>3255.2495255920599</v>
      </c>
      <c r="L1626">
        <v>2899.3255694303998</v>
      </c>
      <c r="M1626">
        <v>71.837068954618601</v>
      </c>
      <c r="N1626">
        <v>0.94250449905241196</v>
      </c>
      <c r="O1626">
        <v>23.9685825275753</v>
      </c>
      <c r="P1626">
        <v>69.879576107899794</v>
      </c>
      <c r="Q1626">
        <v>2.8752531632817002E-2</v>
      </c>
    </row>
    <row r="1627" spans="1:17" hidden="1" x14ac:dyDescent="0.3">
      <c r="A1627" t="s">
        <v>3429</v>
      </c>
      <c r="B1627" t="s">
        <v>3430</v>
      </c>
      <c r="C1627" t="s">
        <v>10625</v>
      </c>
      <c r="D1627" t="s">
        <v>224</v>
      </c>
      <c r="E1627">
        <v>742.1875</v>
      </c>
      <c r="F1627">
        <v>611.04999999999995</v>
      </c>
      <c r="G1627">
        <v>47.5968914527433</v>
      </c>
      <c r="H1627">
        <v>-7.8428175543533101</v>
      </c>
      <c r="I1627">
        <v>35.488903097386803</v>
      </c>
      <c r="J1627">
        <v>-1.62679741166828</v>
      </c>
      <c r="K1627">
        <v>628.59611057761401</v>
      </c>
      <c r="L1627">
        <v>484.74000960712499</v>
      </c>
      <c r="M1627">
        <v>38.444752898151897</v>
      </c>
      <c r="N1627">
        <v>0.200530503978779</v>
      </c>
      <c r="O1627">
        <v>42.868832337779203</v>
      </c>
      <c r="P1627">
        <v>123.82783882783799</v>
      </c>
    </row>
    <row r="1628" spans="1:17" hidden="1" x14ac:dyDescent="0.3">
      <c r="A1628" t="s">
        <v>3431</v>
      </c>
      <c r="B1628" t="s">
        <v>3432</v>
      </c>
      <c r="C1628" t="s">
        <v>10625</v>
      </c>
      <c r="D1628" t="s">
        <v>127</v>
      </c>
      <c r="E1628">
        <v>741.29499878399997</v>
      </c>
      <c r="F1628">
        <v>241.24</v>
      </c>
      <c r="G1628">
        <v>220.6961784913</v>
      </c>
      <c r="H1628">
        <v>10.470434210607699</v>
      </c>
      <c r="I1628">
        <v>-22.7171834744031</v>
      </c>
      <c r="J1628">
        <v>-0.217795378062866</v>
      </c>
      <c r="K1628">
        <v>221.489717693627</v>
      </c>
      <c r="L1628">
        <v>203.182367602688</v>
      </c>
      <c r="M1628">
        <v>68.239932750265694</v>
      </c>
      <c r="N1628">
        <v>1.0742729172582199</v>
      </c>
      <c r="O1628">
        <v>30.326645664068899</v>
      </c>
      <c r="P1628">
        <v>260.59790732436397</v>
      </c>
      <c r="Q1628">
        <v>0.138812876407514</v>
      </c>
    </row>
    <row r="1629" spans="1:17" hidden="1" x14ac:dyDescent="0.3">
      <c r="A1629" t="s">
        <v>3433</v>
      </c>
      <c r="B1629" t="s">
        <v>3434</v>
      </c>
      <c r="C1629" t="s">
        <v>10625</v>
      </c>
      <c r="D1629" t="s">
        <v>313</v>
      </c>
      <c r="E1629">
        <v>738.95500000000004</v>
      </c>
      <c r="F1629">
        <v>295.5</v>
      </c>
      <c r="G1629">
        <v>-21.864617516253599</v>
      </c>
      <c r="H1629">
        <v>-12.278472870939</v>
      </c>
      <c r="I1629">
        <v>-5.9518459352636102</v>
      </c>
      <c r="J1629">
        <v>-6.1175446639739297</v>
      </c>
      <c r="K1629">
        <v>306.18356226978102</v>
      </c>
      <c r="M1629">
        <v>31.767994013449702</v>
      </c>
      <c r="N1629">
        <v>0.60444444444444401</v>
      </c>
      <c r="O1629">
        <v>43.824027072758</v>
      </c>
      <c r="P1629">
        <v>55.5263157894736</v>
      </c>
    </row>
    <row r="1630" spans="1:17" hidden="1" x14ac:dyDescent="0.3">
      <c r="A1630" t="s">
        <v>3435</v>
      </c>
      <c r="B1630" t="s">
        <v>3436</v>
      </c>
      <c r="C1630" t="s">
        <v>10625</v>
      </c>
      <c r="D1630" t="s">
        <v>139</v>
      </c>
      <c r="E1630">
        <v>738.51968199999999</v>
      </c>
      <c r="F1630">
        <v>435.8</v>
      </c>
      <c r="G1630">
        <v>749.90895626218401</v>
      </c>
      <c r="H1630">
        <v>179.760153564419</v>
      </c>
      <c r="I1630">
        <v>141.91926856241699</v>
      </c>
      <c r="J1630">
        <v>13.525801210974199</v>
      </c>
      <c r="K1630">
        <v>247.136888263126</v>
      </c>
      <c r="L1630">
        <v>155.905581441089</v>
      </c>
      <c r="M1630">
        <v>99.624522533337398</v>
      </c>
      <c r="N1630">
        <v>1.16305345531953</v>
      </c>
      <c r="O1630">
        <v>0</v>
      </c>
      <c r="P1630">
        <v>845.00781778262206</v>
      </c>
      <c r="Q1630">
        <v>0.21359426043314</v>
      </c>
    </row>
    <row r="1631" spans="1:17" hidden="1" x14ac:dyDescent="0.3">
      <c r="A1631" t="s">
        <v>3437</v>
      </c>
      <c r="B1631" t="s">
        <v>3438</v>
      </c>
      <c r="C1631" t="s">
        <v>10625</v>
      </c>
      <c r="D1631" t="s">
        <v>248</v>
      </c>
      <c r="E1631">
        <v>735.74809015999995</v>
      </c>
      <c r="F1631">
        <v>228.43</v>
      </c>
      <c r="G1631">
        <v>49.894436996381202</v>
      </c>
      <c r="H1631">
        <v>16.785080615093101</v>
      </c>
      <c r="I1631">
        <v>-25.127108160385902</v>
      </c>
      <c r="J1631">
        <v>7.4175762613678096</v>
      </c>
      <c r="K1631">
        <v>207.922561754155</v>
      </c>
      <c r="L1631">
        <v>214.47644671247801</v>
      </c>
      <c r="M1631">
        <v>75.128478831222097</v>
      </c>
      <c r="N1631">
        <v>1.4884990016211199</v>
      </c>
      <c r="O1631">
        <v>51.884603598476502</v>
      </c>
      <c r="P1631">
        <v>82.744</v>
      </c>
      <c r="Q1631">
        <v>5.6350860826678E-2</v>
      </c>
    </row>
    <row r="1632" spans="1:17" hidden="1" x14ac:dyDescent="0.3">
      <c r="A1632" t="s">
        <v>3439</v>
      </c>
      <c r="B1632" t="s">
        <v>3440</v>
      </c>
      <c r="C1632" t="s">
        <v>10625</v>
      </c>
      <c r="D1632" t="s">
        <v>3441</v>
      </c>
      <c r="E1632">
        <v>733.98344999999995</v>
      </c>
      <c r="F1632">
        <v>591.65</v>
      </c>
      <c r="G1632">
        <v>3.65244654234231</v>
      </c>
      <c r="H1632">
        <v>-0.49810104677440997</v>
      </c>
      <c r="I1632">
        <v>34.5511044249523</v>
      </c>
      <c r="J1632">
        <v>12.6924808504025</v>
      </c>
      <c r="K1632">
        <v>567.02660616364597</v>
      </c>
      <c r="L1632">
        <v>478.08038585556199</v>
      </c>
      <c r="M1632">
        <v>59.673728286346403</v>
      </c>
      <c r="N1632">
        <v>0.93061902783547901</v>
      </c>
      <c r="O1632">
        <v>13.749683089664501</v>
      </c>
      <c r="P1632">
        <v>78.2078313253012</v>
      </c>
      <c r="Q1632">
        <v>0.109568803950199</v>
      </c>
    </row>
    <row r="1633" spans="1:17" hidden="1" x14ac:dyDescent="0.3">
      <c r="A1633" t="s">
        <v>3442</v>
      </c>
      <c r="B1633" t="s">
        <v>3443</v>
      </c>
      <c r="C1633" t="s">
        <v>10625</v>
      </c>
      <c r="D1633" t="s">
        <v>116</v>
      </c>
      <c r="E1633">
        <v>733.90309339999999</v>
      </c>
      <c r="F1633">
        <v>177.95</v>
      </c>
      <c r="G1633">
        <v>-40.305971268823598</v>
      </c>
      <c r="H1633">
        <v>-5.8747639707987602</v>
      </c>
      <c r="I1633">
        <v>-24.393199687833501</v>
      </c>
      <c r="J1633">
        <v>-5.6181625702472999</v>
      </c>
      <c r="O1633">
        <v>20.191064905872398</v>
      </c>
      <c r="P1633">
        <v>1.0734976712484201</v>
      </c>
    </row>
    <row r="1634" spans="1:17" hidden="1" x14ac:dyDescent="0.3">
      <c r="A1634" t="s">
        <v>3444</v>
      </c>
      <c r="B1634" t="s">
        <v>3445</v>
      </c>
      <c r="C1634" t="s">
        <v>10625</v>
      </c>
      <c r="D1634" t="s">
        <v>198</v>
      </c>
      <c r="E1634">
        <v>733.67568000000006</v>
      </c>
      <c r="F1634">
        <v>129.77000000000001</v>
      </c>
      <c r="G1634">
        <v>-34.204263379716203</v>
      </c>
      <c r="H1634">
        <v>2.7056402021019501</v>
      </c>
      <c r="I1634">
        <v>-15.5192094417574</v>
      </c>
      <c r="J1634">
        <v>3.4195996905477699</v>
      </c>
      <c r="K1634">
        <v>130.06811053514099</v>
      </c>
      <c r="L1634">
        <v>130.10308651579101</v>
      </c>
      <c r="M1634">
        <v>58.467057509505601</v>
      </c>
      <c r="N1634">
        <v>0.37385004798814903</v>
      </c>
      <c r="O1634">
        <v>28.2268629113046</v>
      </c>
      <c r="P1634">
        <v>20.0462534690101</v>
      </c>
      <c r="Q1634">
        <v>4.6205139919793997E-2</v>
      </c>
    </row>
    <row r="1635" spans="1:17" hidden="1" x14ac:dyDescent="0.3">
      <c r="A1635" t="s">
        <v>3446</v>
      </c>
      <c r="B1635" t="s">
        <v>3447</v>
      </c>
      <c r="C1635" t="s">
        <v>10625</v>
      </c>
      <c r="E1635">
        <v>730.61342200000001</v>
      </c>
      <c r="F1635">
        <v>281.39999999999998</v>
      </c>
      <c r="G1635">
        <v>24.0087514479637</v>
      </c>
      <c r="H1635">
        <v>64.185706043612001</v>
      </c>
      <c r="I1635">
        <v>39.9215230289537</v>
      </c>
      <c r="J1635">
        <v>-1.91219028659442</v>
      </c>
      <c r="M1635">
        <v>73.665444231462104</v>
      </c>
      <c r="O1635">
        <v>11.7270788912579</v>
      </c>
      <c r="P1635">
        <v>59.2529711375212</v>
      </c>
    </row>
    <row r="1636" spans="1:17" hidden="1" x14ac:dyDescent="0.3">
      <c r="A1636" t="s">
        <v>3448</v>
      </c>
      <c r="B1636" t="s">
        <v>3449</v>
      </c>
      <c r="C1636" t="s">
        <v>10625</v>
      </c>
      <c r="D1636" t="s">
        <v>51</v>
      </c>
      <c r="E1636">
        <v>726.17929288000005</v>
      </c>
      <c r="F1636">
        <v>1447.95</v>
      </c>
      <c r="G1636">
        <v>59.808463446564502</v>
      </c>
      <c r="H1636">
        <v>4.8800702122760597</v>
      </c>
      <c r="I1636">
        <v>-4.7066314156328701</v>
      </c>
      <c r="J1636">
        <v>9.1204303503992108</v>
      </c>
      <c r="K1636">
        <v>1250.0516889436201</v>
      </c>
      <c r="L1636">
        <v>1138.39030197494</v>
      </c>
      <c r="M1636">
        <v>60.013499459544498</v>
      </c>
      <c r="N1636">
        <v>2.24667007700711</v>
      </c>
      <c r="O1636">
        <v>11.046652163403399</v>
      </c>
      <c r="P1636">
        <v>99.359768690623696</v>
      </c>
      <c r="Q1636">
        <v>7.8013547112042003E-2</v>
      </c>
    </row>
    <row r="1637" spans="1:17" hidden="1" x14ac:dyDescent="0.3">
      <c r="A1637" t="s">
        <v>3450</v>
      </c>
      <c r="B1637" t="s">
        <v>3451</v>
      </c>
      <c r="C1637" t="s">
        <v>10625</v>
      </c>
      <c r="D1637" t="s">
        <v>89</v>
      </c>
      <c r="E1637">
        <v>726.11006999999995</v>
      </c>
      <c r="F1637">
        <v>1499</v>
      </c>
      <c r="G1637">
        <v>87.214754816938395</v>
      </c>
      <c r="H1637">
        <v>44.695672716566797</v>
      </c>
      <c r="I1637">
        <v>75.622939241965099</v>
      </c>
      <c r="J1637">
        <v>-0.20632946253791201</v>
      </c>
      <c r="K1637">
        <v>1163.68294997052</v>
      </c>
      <c r="L1637">
        <v>931.75021073387495</v>
      </c>
      <c r="M1637">
        <v>76.842330028424101</v>
      </c>
      <c r="N1637">
        <v>0.85861084681255895</v>
      </c>
      <c r="O1637">
        <v>6.6711140760511406E-2</v>
      </c>
      <c r="P1637">
        <v>123.73134328358201</v>
      </c>
      <c r="Q1637">
        <v>0.18349733828433101</v>
      </c>
    </row>
    <row r="1638" spans="1:17" hidden="1" x14ac:dyDescent="0.3">
      <c r="A1638" t="s">
        <v>3452</v>
      </c>
      <c r="B1638" t="s">
        <v>3453</v>
      </c>
      <c r="C1638" t="s">
        <v>10625</v>
      </c>
      <c r="D1638" t="s">
        <v>736</v>
      </c>
      <c r="E1638">
        <v>723.36534159999997</v>
      </c>
      <c r="F1638">
        <v>499.95</v>
      </c>
      <c r="G1638">
        <v>-27.704820342623801</v>
      </c>
      <c r="H1638">
        <v>14.222215170893801</v>
      </c>
      <c r="I1638">
        <v>-12.565472125954599</v>
      </c>
      <c r="J1638">
        <v>7.4810166517253904</v>
      </c>
      <c r="K1638">
        <v>458.741954081968</v>
      </c>
      <c r="L1638">
        <v>442.66909643129799</v>
      </c>
      <c r="M1638">
        <v>75.114502058787394</v>
      </c>
      <c r="N1638">
        <v>2.7638216560509501</v>
      </c>
      <c r="O1638">
        <v>14.4114411441144</v>
      </c>
      <c r="P1638">
        <v>31.186040409341299</v>
      </c>
    </row>
    <row r="1639" spans="1:17" hidden="1" x14ac:dyDescent="0.3">
      <c r="A1639" t="s">
        <v>3454</v>
      </c>
      <c r="B1639" t="s">
        <v>3455</v>
      </c>
      <c r="C1639" t="s">
        <v>10625</v>
      </c>
      <c r="D1639" t="s">
        <v>75</v>
      </c>
      <c r="E1639">
        <v>721.96544900000004</v>
      </c>
      <c r="F1639">
        <v>690.2</v>
      </c>
      <c r="G1639">
        <v>34.239929565737</v>
      </c>
      <c r="H1639">
        <v>9.6186733279863308</v>
      </c>
      <c r="I1639">
        <v>-22.5674115785542</v>
      </c>
      <c r="J1639">
        <v>9.1184624236036598</v>
      </c>
      <c r="K1639">
        <v>621.761229551935</v>
      </c>
      <c r="L1639">
        <v>632.95709767561505</v>
      </c>
      <c r="M1639">
        <v>72.233416608655801</v>
      </c>
      <c r="N1639">
        <v>1.63827452180317</v>
      </c>
      <c r="O1639">
        <v>39.973920602723801</v>
      </c>
      <c r="P1639">
        <v>70.841584158415799</v>
      </c>
      <c r="Q1639">
        <v>0.243881314464306</v>
      </c>
    </row>
    <row r="1640" spans="1:17" hidden="1" x14ac:dyDescent="0.3">
      <c r="A1640" t="s">
        <v>3456</v>
      </c>
      <c r="B1640" t="s">
        <v>3457</v>
      </c>
      <c r="C1640" t="s">
        <v>10625</v>
      </c>
      <c r="D1640" t="s">
        <v>51</v>
      </c>
      <c r="E1640">
        <v>720.10814119999998</v>
      </c>
      <c r="F1640">
        <v>720.3</v>
      </c>
      <c r="G1640">
        <v>61.887799239922401</v>
      </c>
      <c r="H1640">
        <v>38.232135155920297</v>
      </c>
      <c r="I1640">
        <v>29.4832333596122</v>
      </c>
      <c r="J1640">
        <v>14.710675871829601</v>
      </c>
      <c r="K1640">
        <v>550.40094336908805</v>
      </c>
      <c r="L1640">
        <v>482.15353305412498</v>
      </c>
      <c r="M1640">
        <v>77.9751455211413</v>
      </c>
      <c r="N1640">
        <v>3.2238642983893699</v>
      </c>
      <c r="O1640">
        <v>3.4291267527419098</v>
      </c>
      <c r="P1640">
        <v>133.333333333333</v>
      </c>
      <c r="Q1640">
        <v>4.8924643126651998E-2</v>
      </c>
    </row>
    <row r="1641" spans="1:17" hidden="1" x14ac:dyDescent="0.3">
      <c r="A1641" t="s">
        <v>3458</v>
      </c>
      <c r="B1641" t="s">
        <v>3459</v>
      </c>
      <c r="C1641" t="s">
        <v>10625</v>
      </c>
      <c r="D1641" t="s">
        <v>622</v>
      </c>
      <c r="E1641">
        <v>718.57726000000002</v>
      </c>
      <c r="F1641">
        <v>480</v>
      </c>
      <c r="G1641">
        <v>248.06902284688499</v>
      </c>
      <c r="H1641">
        <v>10.746176796863301</v>
      </c>
      <c r="I1641">
        <v>412.26540649087298</v>
      </c>
      <c r="J1641">
        <v>-1.1597016107317899</v>
      </c>
      <c r="K1641">
        <v>403.881304402419</v>
      </c>
      <c r="L1641">
        <v>240.83618019787599</v>
      </c>
      <c r="M1641">
        <v>47.338584234295602</v>
      </c>
      <c r="N1641">
        <v>0.11415863602668599</v>
      </c>
      <c r="O1641">
        <v>8.3333333333333197</v>
      </c>
      <c r="P1641">
        <v>464.70588235294099</v>
      </c>
    </row>
    <row r="1642" spans="1:17" hidden="1" x14ac:dyDescent="0.3">
      <c r="A1642" t="s">
        <v>3460</v>
      </c>
      <c r="B1642" t="s">
        <v>3461</v>
      </c>
      <c r="C1642" t="s">
        <v>10625</v>
      </c>
      <c r="D1642" t="s">
        <v>527</v>
      </c>
      <c r="E1642">
        <v>718.37699999999995</v>
      </c>
      <c r="F1642">
        <v>1085</v>
      </c>
      <c r="G1642">
        <v>80.368913227076106</v>
      </c>
      <c r="H1642">
        <v>-0.61861833022644597</v>
      </c>
      <c r="I1642">
        <v>-10.2600818982995</v>
      </c>
      <c r="J1642">
        <v>3.4090267897059499</v>
      </c>
      <c r="K1642">
        <v>1047.56652481842</v>
      </c>
      <c r="L1642">
        <v>927.42875434160499</v>
      </c>
      <c r="M1642">
        <v>62.5794526249326</v>
      </c>
      <c r="N1642">
        <v>0.48283965122750599</v>
      </c>
      <c r="O1642">
        <v>8.7557603686635908</v>
      </c>
      <c r="P1642">
        <v>112.26645798689199</v>
      </c>
      <c r="Q1642">
        <v>9.0792197530443E-2</v>
      </c>
    </row>
    <row r="1643" spans="1:17" hidden="1" x14ac:dyDescent="0.3">
      <c r="A1643" t="s">
        <v>3462</v>
      </c>
      <c r="B1643" t="s">
        <v>3463</v>
      </c>
      <c r="C1643" t="s">
        <v>10625</v>
      </c>
      <c r="D1643" t="s">
        <v>1175</v>
      </c>
      <c r="E1643">
        <v>717.708274792</v>
      </c>
      <c r="F1643">
        <v>69.95</v>
      </c>
      <c r="G1643">
        <v>-18.282502393755099</v>
      </c>
      <c r="H1643">
        <v>4.9772869175539398</v>
      </c>
      <c r="I1643">
        <v>-60.953222704294802</v>
      </c>
      <c r="J1643">
        <v>-1.28973738138886</v>
      </c>
      <c r="K1643">
        <v>70.261280541587297</v>
      </c>
      <c r="L1643">
        <v>73.776605515457305</v>
      </c>
      <c r="M1643">
        <v>56.9586143015161</v>
      </c>
      <c r="N1643">
        <v>0.68137426607309504</v>
      </c>
      <c r="O1643">
        <v>105.43245175125</v>
      </c>
      <c r="P1643">
        <v>19.880034275921101</v>
      </c>
      <c r="Q1643">
        <v>1.3677110785085E-2</v>
      </c>
    </row>
    <row r="1644" spans="1:17" hidden="1" x14ac:dyDescent="0.3">
      <c r="A1644" t="s">
        <v>3464</v>
      </c>
      <c r="B1644" t="s">
        <v>3465</v>
      </c>
      <c r="C1644" t="s">
        <v>10625</v>
      </c>
      <c r="D1644" t="s">
        <v>139</v>
      </c>
      <c r="E1644">
        <v>717.41214115499997</v>
      </c>
      <c r="F1644">
        <v>27.17</v>
      </c>
      <c r="G1644">
        <v>134.84724495566101</v>
      </c>
      <c r="H1644">
        <v>11.043287785986401</v>
      </c>
      <c r="I1644">
        <v>-8.2472988532729001</v>
      </c>
      <c r="J1644">
        <v>2.8131737456445398</v>
      </c>
      <c r="K1644">
        <v>27.0235669645039</v>
      </c>
      <c r="L1644">
        <v>24.3570282137633</v>
      </c>
      <c r="M1644">
        <v>50.457613061637304</v>
      </c>
      <c r="N1644">
        <v>0.659261068969487</v>
      </c>
      <c r="O1644">
        <v>59.919028340080899</v>
      </c>
      <c r="P1644">
        <v>181.554404145077</v>
      </c>
      <c r="Q1644">
        <v>0.131603688395386</v>
      </c>
    </row>
    <row r="1645" spans="1:17" hidden="1" x14ac:dyDescent="0.3">
      <c r="A1645" t="s">
        <v>3466</v>
      </c>
      <c r="B1645" t="s">
        <v>3467</v>
      </c>
      <c r="C1645" t="s">
        <v>10625</v>
      </c>
      <c r="D1645" t="s">
        <v>689</v>
      </c>
      <c r="E1645">
        <v>717.01468299999999</v>
      </c>
      <c r="F1645">
        <v>421.1</v>
      </c>
      <c r="G1645">
        <v>2.2040959570429499</v>
      </c>
      <c r="H1645">
        <v>-14.096150953002301</v>
      </c>
      <c r="I1645">
        <v>-18.4955000227895</v>
      </c>
      <c r="J1645">
        <v>1.8424656863778499</v>
      </c>
      <c r="K1645">
        <v>454.39454000982897</v>
      </c>
      <c r="L1645">
        <v>435.10160408486001</v>
      </c>
      <c r="M1645">
        <v>34.484727382750002</v>
      </c>
      <c r="N1645">
        <v>0.56028079757278504</v>
      </c>
      <c r="O1645">
        <v>30.135359772025598</v>
      </c>
      <c r="P1645">
        <v>34.903091462437899</v>
      </c>
      <c r="Q1645">
        <v>1.5908561515453001E-2</v>
      </c>
    </row>
    <row r="1646" spans="1:17" hidden="1" x14ac:dyDescent="0.3">
      <c r="A1646" t="s">
        <v>3468</v>
      </c>
      <c r="B1646" t="s">
        <v>3469</v>
      </c>
      <c r="C1646" t="s">
        <v>10625</v>
      </c>
      <c r="D1646" t="s">
        <v>527</v>
      </c>
      <c r="E1646">
        <v>713.40027696000004</v>
      </c>
      <c r="F1646">
        <v>29.91</v>
      </c>
      <c r="G1646">
        <v>65.047590179004899</v>
      </c>
      <c r="H1646">
        <v>28.1864040950502</v>
      </c>
      <c r="I1646">
        <v>3.7415646815900199</v>
      </c>
      <c r="J1646">
        <v>4.0335182903533102</v>
      </c>
      <c r="K1646">
        <v>26.1074798747165</v>
      </c>
      <c r="L1646">
        <v>22.9294741948029</v>
      </c>
      <c r="M1646">
        <v>61.7213710950221</v>
      </c>
      <c r="N1646">
        <v>2.34069001467418</v>
      </c>
      <c r="O1646">
        <v>7.9572049481778597</v>
      </c>
      <c r="P1646">
        <v>107.888525791324</v>
      </c>
      <c r="Q1646">
        <v>0.175873364270168</v>
      </c>
    </row>
    <row r="1647" spans="1:17" hidden="1" x14ac:dyDescent="0.3">
      <c r="A1647" t="s">
        <v>3470</v>
      </c>
      <c r="B1647" t="s">
        <v>3471</v>
      </c>
      <c r="C1647" t="s">
        <v>10625</v>
      </c>
      <c r="D1647" t="s">
        <v>127</v>
      </c>
      <c r="E1647">
        <v>711.79790063899998</v>
      </c>
      <c r="F1647">
        <v>221.15</v>
      </c>
      <c r="G1647">
        <v>-39.906895831088299</v>
      </c>
      <c r="H1647">
        <v>-11.484858472516899</v>
      </c>
      <c r="I1647">
        <v>-23.994124250098299</v>
      </c>
      <c r="J1647">
        <v>-3.7970514301996099</v>
      </c>
      <c r="M1647">
        <v>42.855917978290798</v>
      </c>
      <c r="O1647">
        <v>23.445625141306699</v>
      </c>
      <c r="P1647">
        <v>5.3596950929013696</v>
      </c>
    </row>
    <row r="1648" spans="1:17" hidden="1" x14ac:dyDescent="0.3">
      <c r="A1648" t="s">
        <v>3472</v>
      </c>
      <c r="B1648" t="s">
        <v>3473</v>
      </c>
      <c r="C1648" t="s">
        <v>10625</v>
      </c>
      <c r="D1648" t="s">
        <v>308</v>
      </c>
      <c r="E1648">
        <v>711.12599999999998</v>
      </c>
      <c r="F1648">
        <v>152.75</v>
      </c>
      <c r="G1648">
        <v>-13.910185498876199</v>
      </c>
      <c r="H1648">
        <v>2.9197458872495599</v>
      </c>
      <c r="I1648">
        <v>-6.5523362401284704</v>
      </c>
      <c r="J1648">
        <v>2.9975854000472602</v>
      </c>
      <c r="K1648">
        <v>146.60984064345001</v>
      </c>
      <c r="L1648">
        <v>144.41741187721499</v>
      </c>
      <c r="M1648">
        <v>69.403176221754904</v>
      </c>
      <c r="N1648">
        <v>1.5124003782250399</v>
      </c>
      <c r="O1648">
        <v>15.2209492635024</v>
      </c>
      <c r="P1648">
        <v>21.616242038216502</v>
      </c>
      <c r="Q1648">
        <v>9.8441612233107004E-2</v>
      </c>
    </row>
    <row r="1649" spans="1:17" hidden="1" x14ac:dyDescent="0.3">
      <c r="A1649" t="s">
        <v>3474</v>
      </c>
      <c r="B1649" t="s">
        <v>3475</v>
      </c>
      <c r="C1649" t="s">
        <v>10625</v>
      </c>
      <c r="D1649" t="s">
        <v>335</v>
      </c>
      <c r="E1649">
        <v>709.75935300000003</v>
      </c>
      <c r="F1649">
        <v>34</v>
      </c>
      <c r="G1649">
        <v>224.30204136697901</v>
      </c>
      <c r="H1649">
        <v>19.283963366563398</v>
      </c>
      <c r="I1649">
        <v>4.4673889086888003</v>
      </c>
      <c r="J1649">
        <v>10.315877747567299</v>
      </c>
      <c r="K1649">
        <v>29.992915772665299</v>
      </c>
      <c r="L1649">
        <v>26.247517540286299</v>
      </c>
      <c r="M1649">
        <v>61.677237565021898</v>
      </c>
      <c r="N1649">
        <v>0.66711754362234499</v>
      </c>
      <c r="O1649">
        <v>8.8235294117646905</v>
      </c>
      <c r="P1649">
        <v>285.70618264322098</v>
      </c>
    </row>
    <row r="1650" spans="1:17" hidden="1" x14ac:dyDescent="0.3">
      <c r="A1650" t="s">
        <v>3476</v>
      </c>
      <c r="B1650" t="s">
        <v>3477</v>
      </c>
      <c r="C1650" t="s">
        <v>10625</v>
      </c>
      <c r="D1650" t="s">
        <v>1589</v>
      </c>
      <c r="E1650">
        <v>708.60935961899997</v>
      </c>
      <c r="F1650">
        <v>96.59</v>
      </c>
      <c r="G1650">
        <v>2.1604364781793999</v>
      </c>
      <c r="H1650">
        <v>-0.75572849732740599</v>
      </c>
      <c r="I1650">
        <v>-32.870884767834703</v>
      </c>
      <c r="J1650">
        <v>0.98920746704157603</v>
      </c>
      <c r="K1650">
        <v>97.98280268549</v>
      </c>
      <c r="L1650">
        <v>95.034301955725894</v>
      </c>
      <c r="M1650">
        <v>54.128568579083797</v>
      </c>
      <c r="N1650">
        <v>0.64324238589173999</v>
      </c>
      <c r="O1650">
        <v>32.467129102391503</v>
      </c>
      <c r="P1650">
        <v>45.906344410876102</v>
      </c>
      <c r="Q1650">
        <v>6.9963340265869998E-3</v>
      </c>
    </row>
    <row r="1651" spans="1:17" hidden="1" x14ac:dyDescent="0.3">
      <c r="A1651" t="s">
        <v>3478</v>
      </c>
      <c r="B1651" t="s">
        <v>3479</v>
      </c>
      <c r="C1651" t="s">
        <v>10625</v>
      </c>
      <c r="D1651" t="s">
        <v>378</v>
      </c>
      <c r="E1651">
        <v>707.91580943199995</v>
      </c>
      <c r="F1651">
        <v>77.3</v>
      </c>
      <c r="G1651">
        <v>6.18798151378894</v>
      </c>
      <c r="H1651">
        <v>9.9981897637771002</v>
      </c>
      <c r="I1651">
        <v>12.1261443701703</v>
      </c>
      <c r="J1651">
        <v>3.66231836452654</v>
      </c>
      <c r="K1651">
        <v>72.654286290933598</v>
      </c>
      <c r="M1651">
        <v>51.358900463835901</v>
      </c>
      <c r="N1651">
        <v>0.316732717383028</v>
      </c>
      <c r="O1651">
        <v>21.604139715394499</v>
      </c>
      <c r="P1651">
        <v>71.7777777777777</v>
      </c>
    </row>
    <row r="1652" spans="1:17" hidden="1" x14ac:dyDescent="0.3">
      <c r="A1652" t="s">
        <v>3480</v>
      </c>
      <c r="B1652" t="s">
        <v>3481</v>
      </c>
      <c r="C1652" t="s">
        <v>10625</v>
      </c>
      <c r="D1652" t="s">
        <v>46</v>
      </c>
      <c r="E1652">
        <v>706.83339999999998</v>
      </c>
      <c r="F1652">
        <v>200.55</v>
      </c>
      <c r="G1652">
        <v>5.4583007509186796</v>
      </c>
      <c r="H1652">
        <v>20.926576564756701</v>
      </c>
      <c r="I1652">
        <v>10.983557357020199</v>
      </c>
      <c r="J1652">
        <v>16.089121474676599</v>
      </c>
      <c r="K1652">
        <v>165.74980266276501</v>
      </c>
      <c r="L1652">
        <v>146.440107579141</v>
      </c>
      <c r="M1652">
        <v>83.814156936838998</v>
      </c>
      <c r="N1652">
        <v>1.6554463948261999</v>
      </c>
      <c r="O1652">
        <v>8.7509349289453802</v>
      </c>
      <c r="P1652">
        <v>49.496831904584397</v>
      </c>
      <c r="Q1652">
        <v>0.11058914827508</v>
      </c>
    </row>
    <row r="1653" spans="1:17" hidden="1" x14ac:dyDescent="0.3">
      <c r="A1653" t="s">
        <v>3482</v>
      </c>
      <c r="B1653" t="s">
        <v>3483</v>
      </c>
      <c r="C1653" t="s">
        <v>10625</v>
      </c>
      <c r="D1653" t="s">
        <v>335</v>
      </c>
      <c r="E1653">
        <v>704.636440569</v>
      </c>
      <c r="F1653">
        <v>32.03</v>
      </c>
      <c r="G1653">
        <v>31.688401491820802</v>
      </c>
      <c r="H1653">
        <v>40.1720344122471</v>
      </c>
      <c r="I1653">
        <v>4.0888072347319104</v>
      </c>
      <c r="J1653">
        <v>43.998388186518397</v>
      </c>
      <c r="K1653">
        <v>22.8392189146359</v>
      </c>
      <c r="L1653">
        <v>21.257323859672901</v>
      </c>
      <c r="M1653">
        <v>86.277047583189002</v>
      </c>
      <c r="N1653">
        <v>3.6687449879807601</v>
      </c>
      <c r="O1653">
        <v>0</v>
      </c>
      <c r="P1653">
        <v>106.64516129032199</v>
      </c>
      <c r="Q1653">
        <v>6.1292518060003999E-2</v>
      </c>
    </row>
    <row r="1654" spans="1:17" hidden="1" x14ac:dyDescent="0.3">
      <c r="A1654" t="s">
        <v>3484</v>
      </c>
      <c r="B1654" t="s">
        <v>3485</v>
      </c>
      <c r="C1654" t="s">
        <v>10625</v>
      </c>
      <c r="D1654" t="s">
        <v>400</v>
      </c>
      <c r="E1654">
        <v>701.87611220999997</v>
      </c>
      <c r="F1654">
        <v>538.75</v>
      </c>
      <c r="G1654">
        <v>16.3859698000125</v>
      </c>
      <c r="H1654">
        <v>-5.6735489487074497</v>
      </c>
      <c r="I1654">
        <v>42.264520145338501</v>
      </c>
      <c r="J1654">
        <v>6.3288566676762796</v>
      </c>
      <c r="K1654">
        <v>510.41084476468598</v>
      </c>
      <c r="L1654">
        <v>412.93046923957201</v>
      </c>
      <c r="M1654">
        <v>55.071496540803899</v>
      </c>
      <c r="N1654">
        <v>6.3646002669361601E-2</v>
      </c>
      <c r="O1654">
        <v>29.828306264501101</v>
      </c>
      <c r="P1654">
        <v>101.665730862811</v>
      </c>
      <c r="Q1654">
        <v>1.7250780257957E-2</v>
      </c>
    </row>
    <row r="1655" spans="1:17" hidden="1" x14ac:dyDescent="0.3">
      <c r="A1655" t="s">
        <v>3486</v>
      </c>
      <c r="B1655" t="s">
        <v>3487</v>
      </c>
      <c r="C1655" t="s">
        <v>10625</v>
      </c>
      <c r="D1655" t="s">
        <v>571</v>
      </c>
      <c r="E1655">
        <v>700.03643499999998</v>
      </c>
      <c r="F1655">
        <v>747.4</v>
      </c>
      <c r="G1655">
        <v>36.526731808602499</v>
      </c>
      <c r="H1655">
        <v>41.355958308740902</v>
      </c>
      <c r="I1655">
        <v>49.412359727140299</v>
      </c>
      <c r="J1655">
        <v>2.8436753153466698</v>
      </c>
      <c r="K1655">
        <v>598.20592294474204</v>
      </c>
      <c r="L1655">
        <v>507.73633687628802</v>
      </c>
      <c r="M1655">
        <v>87.049960513424594</v>
      </c>
      <c r="N1655">
        <v>0.34260659169354701</v>
      </c>
      <c r="O1655">
        <v>3.57238426545358</v>
      </c>
      <c r="P1655">
        <v>82.070645554202102</v>
      </c>
      <c r="Q1655">
        <v>3.8045935829777E-2</v>
      </c>
    </row>
    <row r="1656" spans="1:17" hidden="1" x14ac:dyDescent="0.3">
      <c r="A1656" t="s">
        <v>3488</v>
      </c>
      <c r="B1656" t="s">
        <v>3489</v>
      </c>
      <c r="C1656" t="s">
        <v>10625</v>
      </c>
      <c r="D1656" t="s">
        <v>622</v>
      </c>
      <c r="E1656">
        <v>699.745</v>
      </c>
      <c r="F1656">
        <v>69.819999999999993</v>
      </c>
      <c r="G1656">
        <v>879.83877516458199</v>
      </c>
      <c r="H1656">
        <v>-1.6914060915646001</v>
      </c>
      <c r="I1656">
        <v>37.372245094165002</v>
      </c>
      <c r="J1656">
        <v>5.6113868048571502</v>
      </c>
      <c r="K1656">
        <v>65.158635802273807</v>
      </c>
      <c r="L1656">
        <v>48.067658532935702</v>
      </c>
      <c r="M1656">
        <v>56.5298092528297</v>
      </c>
      <c r="N1656">
        <v>0.73488978610520495</v>
      </c>
      <c r="O1656">
        <v>7.4190776281867601</v>
      </c>
      <c r="P1656">
        <v>911.88405797101404</v>
      </c>
      <c r="Q1656">
        <v>0.22038522919374601</v>
      </c>
    </row>
    <row r="1657" spans="1:17" hidden="1" x14ac:dyDescent="0.3">
      <c r="A1657" t="s">
        <v>3490</v>
      </c>
      <c r="B1657" t="s">
        <v>3491</v>
      </c>
      <c r="C1657" t="s">
        <v>10625</v>
      </c>
      <c r="D1657" t="s">
        <v>571</v>
      </c>
      <c r="E1657">
        <v>698.39363879999996</v>
      </c>
      <c r="F1657">
        <v>916.85</v>
      </c>
      <c r="G1657">
        <v>-18.177132315141399</v>
      </c>
      <c r="H1657">
        <v>-4.48732445891154</v>
      </c>
      <c r="I1657">
        <v>-6.3791151196024503</v>
      </c>
      <c r="J1657">
        <v>-0.22464029372729699</v>
      </c>
      <c r="K1657">
        <v>970.90243504325599</v>
      </c>
      <c r="L1657">
        <v>888.65411896469402</v>
      </c>
      <c r="M1657">
        <v>39.855782789235803</v>
      </c>
      <c r="N1657">
        <v>0.73806171287525002</v>
      </c>
      <c r="O1657">
        <v>22.702732180836499</v>
      </c>
      <c r="P1657">
        <v>25.595890410958901</v>
      </c>
      <c r="Q1657">
        <v>0.10102902126753401</v>
      </c>
    </row>
    <row r="1658" spans="1:17" hidden="1" x14ac:dyDescent="0.3">
      <c r="A1658" t="s">
        <v>3492</v>
      </c>
      <c r="B1658" t="s">
        <v>3493</v>
      </c>
      <c r="C1658" t="s">
        <v>10625</v>
      </c>
      <c r="D1658" t="s">
        <v>308</v>
      </c>
      <c r="E1658">
        <v>697.54092100000003</v>
      </c>
      <c r="F1658">
        <v>76.33</v>
      </c>
      <c r="G1658">
        <v>53.965149814455103</v>
      </c>
      <c r="H1658">
        <v>10.221527129060901</v>
      </c>
      <c r="I1658">
        <v>-18.893179979446</v>
      </c>
      <c r="J1658">
        <v>-3.0726672183999701</v>
      </c>
      <c r="K1658">
        <v>73.579278363985793</v>
      </c>
      <c r="L1658">
        <v>68.782805338887101</v>
      </c>
      <c r="M1658">
        <v>50.824308520969197</v>
      </c>
      <c r="N1658">
        <v>0.81387713497283898</v>
      </c>
      <c r="O1658">
        <v>20.0707454473994</v>
      </c>
      <c r="P1658">
        <v>83.816977724262401</v>
      </c>
      <c r="Q1658">
        <v>7.5697347761311998E-2</v>
      </c>
    </row>
    <row r="1659" spans="1:17" hidden="1" x14ac:dyDescent="0.3">
      <c r="A1659" t="s">
        <v>3494</v>
      </c>
      <c r="B1659" t="s">
        <v>3495</v>
      </c>
      <c r="C1659" t="s">
        <v>10625</v>
      </c>
      <c r="D1659" t="s">
        <v>113</v>
      </c>
      <c r="E1659">
        <v>697.17</v>
      </c>
      <c r="F1659">
        <v>134.5</v>
      </c>
      <c r="G1659">
        <v>-29.775458248777401</v>
      </c>
      <c r="H1659">
        <v>2.6277937344845199</v>
      </c>
      <c r="I1659">
        <v>-16.900156667766801</v>
      </c>
      <c r="J1659">
        <v>0.110168853960395</v>
      </c>
      <c r="K1659">
        <v>135.17529251773001</v>
      </c>
      <c r="L1659">
        <v>137.50042354234401</v>
      </c>
      <c r="M1659">
        <v>52.5867084213263</v>
      </c>
      <c r="N1659">
        <v>0.69194290268315495</v>
      </c>
      <c r="O1659">
        <v>28.773234200743399</v>
      </c>
      <c r="P1659">
        <v>13.9830508474576</v>
      </c>
      <c r="Q1659">
        <v>-7.3592732917722004E-2</v>
      </c>
    </row>
    <row r="1660" spans="1:17" hidden="1" x14ac:dyDescent="0.3">
      <c r="A1660" t="s">
        <v>3496</v>
      </c>
      <c r="B1660" t="s">
        <v>3497</v>
      </c>
      <c r="C1660" t="s">
        <v>10625</v>
      </c>
      <c r="E1660">
        <v>696.63866774999997</v>
      </c>
      <c r="F1660">
        <v>104.27</v>
      </c>
      <c r="G1660">
        <v>135.97612847007699</v>
      </c>
      <c r="H1660">
        <v>50.0237260581698</v>
      </c>
      <c r="I1660">
        <v>301.52578307866702</v>
      </c>
      <c r="J1660">
        <v>9.22663837898099</v>
      </c>
      <c r="K1660">
        <v>68.243502340379194</v>
      </c>
      <c r="M1660">
        <v>100</v>
      </c>
      <c r="N1660">
        <v>3.38827720819992</v>
      </c>
      <c r="O1660">
        <v>0</v>
      </c>
      <c r="P1660">
        <v>355.526430755788</v>
      </c>
    </row>
    <row r="1661" spans="1:17" hidden="1" x14ac:dyDescent="0.3">
      <c r="A1661" t="s">
        <v>3498</v>
      </c>
      <c r="B1661" t="s">
        <v>3499</v>
      </c>
      <c r="C1661" t="s">
        <v>10625</v>
      </c>
      <c r="D1661" t="s">
        <v>548</v>
      </c>
      <c r="E1661">
        <v>696.50276096000005</v>
      </c>
      <c r="F1661">
        <v>302.89999999999998</v>
      </c>
      <c r="G1661">
        <v>8.5618373259177503</v>
      </c>
      <c r="H1661">
        <v>3.6956359369868599</v>
      </c>
      <c r="I1661">
        <v>-17.449445565008599</v>
      </c>
      <c r="J1661">
        <v>0.64447981466730697</v>
      </c>
      <c r="K1661">
        <v>300.05475166258702</v>
      </c>
      <c r="L1661">
        <v>293.33277627271201</v>
      </c>
      <c r="M1661">
        <v>47.0367696982049</v>
      </c>
      <c r="N1661">
        <v>1.0574952620623199</v>
      </c>
      <c r="O1661">
        <v>43.182568504456903</v>
      </c>
      <c r="P1661">
        <v>41.475945819710397</v>
      </c>
      <c r="Q1661">
        <v>6.2764391815038997E-2</v>
      </c>
    </row>
    <row r="1662" spans="1:17" hidden="1" x14ac:dyDescent="0.3">
      <c r="A1662" t="s">
        <v>3500</v>
      </c>
      <c r="B1662" t="s">
        <v>3501</v>
      </c>
      <c r="C1662" t="s">
        <v>10625</v>
      </c>
      <c r="D1662" t="s">
        <v>335</v>
      </c>
      <c r="E1662">
        <v>693.95843947499998</v>
      </c>
      <c r="F1662">
        <v>101.83</v>
      </c>
      <c r="G1662">
        <v>-60.755048516171897</v>
      </c>
      <c r="H1662">
        <v>-24.030691805850299</v>
      </c>
      <c r="I1662">
        <v>-52.237157192868203</v>
      </c>
      <c r="J1662">
        <v>26.727929888782999</v>
      </c>
      <c r="K1662">
        <v>124.440458233569</v>
      </c>
      <c r="L1662">
        <v>147.96946899554899</v>
      </c>
      <c r="M1662">
        <v>53.963621567857999</v>
      </c>
      <c r="N1662">
        <v>1.96557621287337</v>
      </c>
      <c r="O1662">
        <v>113.885888245114</v>
      </c>
      <c r="P1662">
        <v>32.246753246753201</v>
      </c>
      <c r="Q1662">
        <v>0.16703180682013699</v>
      </c>
    </row>
    <row r="1663" spans="1:17" hidden="1" x14ac:dyDescent="0.3">
      <c r="A1663" t="s">
        <v>3502</v>
      </c>
      <c r="B1663" t="s">
        <v>3503</v>
      </c>
      <c r="C1663" t="s">
        <v>10625</v>
      </c>
      <c r="D1663" t="s">
        <v>1561</v>
      </c>
      <c r="E1663">
        <v>693.52194292000001</v>
      </c>
      <c r="F1663">
        <v>299.64999999999998</v>
      </c>
      <c r="G1663">
        <v>114.868554953569</v>
      </c>
      <c r="H1663">
        <v>-19.394197552976699</v>
      </c>
      <c r="I1663">
        <v>50.264700528799402</v>
      </c>
      <c r="J1663">
        <v>-0.65613265881998895</v>
      </c>
      <c r="K1663">
        <v>316.78363529956101</v>
      </c>
      <c r="L1663">
        <v>244.58154002603601</v>
      </c>
      <c r="M1663">
        <v>43.4988702544508</v>
      </c>
      <c r="N1663">
        <v>0.58449731389102</v>
      </c>
      <c r="O1663">
        <v>54.179876522609703</v>
      </c>
      <c r="P1663">
        <v>167.06773618538301</v>
      </c>
    </row>
    <row r="1664" spans="1:17" hidden="1" x14ac:dyDescent="0.3">
      <c r="A1664" t="s">
        <v>3504</v>
      </c>
      <c r="B1664" t="s">
        <v>3505</v>
      </c>
      <c r="C1664" t="s">
        <v>10625</v>
      </c>
      <c r="D1664" t="s">
        <v>571</v>
      </c>
      <c r="E1664">
        <v>693.33276140800001</v>
      </c>
      <c r="F1664">
        <v>3.92</v>
      </c>
      <c r="G1664">
        <v>7.5075814540785499</v>
      </c>
      <c r="H1664">
        <v>4.5402541400956196</v>
      </c>
      <c r="I1664">
        <v>-27.450985489217601</v>
      </c>
      <c r="J1664">
        <v>0.66909141288295804</v>
      </c>
      <c r="K1664">
        <v>3.8469870119656</v>
      </c>
      <c r="L1664">
        <v>3.8280250484165901</v>
      </c>
      <c r="M1664">
        <v>60.507173996393</v>
      </c>
      <c r="N1664">
        <v>0.970066762548072</v>
      </c>
      <c r="O1664">
        <v>44.132653061224403</v>
      </c>
      <c r="P1664">
        <v>40</v>
      </c>
      <c r="Q1664">
        <v>6.9515275248069996E-2</v>
      </c>
    </row>
    <row r="1665" spans="1:17" hidden="1" x14ac:dyDescent="0.3">
      <c r="A1665" t="s">
        <v>3506</v>
      </c>
      <c r="B1665" t="s">
        <v>3507</v>
      </c>
      <c r="C1665" t="s">
        <v>10625</v>
      </c>
      <c r="D1665" t="s">
        <v>51</v>
      </c>
      <c r="E1665">
        <v>689.90714519999995</v>
      </c>
      <c r="F1665">
        <v>316.60000000000002</v>
      </c>
      <c r="G1665">
        <v>-44.403819847243099</v>
      </c>
      <c r="H1665">
        <v>-5.61828428659922</v>
      </c>
      <c r="I1665">
        <v>-30.5413386854427</v>
      </c>
      <c r="J1665">
        <v>0.419913757365242</v>
      </c>
      <c r="K1665">
        <v>324.19470670280998</v>
      </c>
      <c r="L1665">
        <v>338.97909923830099</v>
      </c>
      <c r="M1665">
        <v>50.983593604399402</v>
      </c>
      <c r="N1665">
        <v>0.66447715948082897</v>
      </c>
      <c r="O1665">
        <v>51.295009475679002</v>
      </c>
      <c r="P1665">
        <v>7.2674911062171796</v>
      </c>
      <c r="Q1665">
        <v>5.5370702468762002E-2</v>
      </c>
    </row>
    <row r="1666" spans="1:17" hidden="1" x14ac:dyDescent="0.3">
      <c r="A1666" t="s">
        <v>3508</v>
      </c>
      <c r="B1666" t="s">
        <v>3509</v>
      </c>
      <c r="C1666" t="s">
        <v>10625</v>
      </c>
      <c r="D1666" t="s">
        <v>166</v>
      </c>
      <c r="E1666">
        <v>689.58914745000004</v>
      </c>
      <c r="F1666">
        <v>276.10000000000002</v>
      </c>
      <c r="G1666">
        <v>-41.866199647912403</v>
      </c>
      <c r="H1666">
        <v>-7.0370911232564604</v>
      </c>
      <c r="I1666">
        <v>-26.483376384964998</v>
      </c>
      <c r="J1666">
        <v>-5.1421459608544096</v>
      </c>
      <c r="K1666">
        <v>297.74612740120199</v>
      </c>
      <c r="L1666">
        <v>307.39808172327298</v>
      </c>
      <c r="M1666">
        <v>34.447418280741303</v>
      </c>
      <c r="N1666">
        <v>1.0856133059661</v>
      </c>
      <c r="O1666">
        <v>37.631293009779</v>
      </c>
      <c r="P1666">
        <v>12.579001019367899</v>
      </c>
      <c r="Q1666">
        <v>-2.4832445506804999E-2</v>
      </c>
    </row>
    <row r="1667" spans="1:17" hidden="1" x14ac:dyDescent="0.3">
      <c r="A1667" t="s">
        <v>3510</v>
      </c>
      <c r="B1667" t="s">
        <v>3511</v>
      </c>
      <c r="C1667" t="s">
        <v>10625</v>
      </c>
      <c r="D1667" t="s">
        <v>198</v>
      </c>
      <c r="E1667">
        <v>686.766665418</v>
      </c>
      <c r="F1667">
        <v>55.92</v>
      </c>
      <c r="G1667">
        <v>53.893609219416597</v>
      </c>
      <c r="H1667">
        <v>47.520891814610799</v>
      </c>
      <c r="I1667">
        <v>12.1017598399718</v>
      </c>
      <c r="J1667">
        <v>11.3884621683041</v>
      </c>
      <c r="K1667">
        <v>47.033393013058898</v>
      </c>
      <c r="L1667">
        <v>40.480932561677101</v>
      </c>
      <c r="M1667">
        <v>58.182301952003101</v>
      </c>
      <c r="N1667">
        <v>1.27818981679963</v>
      </c>
      <c r="O1667">
        <v>15.8261802575107</v>
      </c>
      <c r="P1667">
        <v>103.345454545454</v>
      </c>
      <c r="Q1667">
        <v>9.0136176293818995E-2</v>
      </c>
    </row>
    <row r="1668" spans="1:17" hidden="1" x14ac:dyDescent="0.3">
      <c r="A1668" t="s">
        <v>3512</v>
      </c>
      <c r="B1668" t="s">
        <v>3513</v>
      </c>
      <c r="C1668" t="s">
        <v>10625</v>
      </c>
      <c r="D1668" t="s">
        <v>1388</v>
      </c>
      <c r="E1668">
        <v>685.33417499999996</v>
      </c>
      <c r="F1668">
        <v>131</v>
      </c>
      <c r="G1668">
        <v>6.4465517723592001</v>
      </c>
      <c r="H1668">
        <v>-7.4484331470441099</v>
      </c>
      <c r="I1668">
        <v>-34.191373961113499</v>
      </c>
      <c r="J1668">
        <v>-5.5718790109960104</v>
      </c>
      <c r="K1668">
        <v>136.54547352005599</v>
      </c>
      <c r="L1668">
        <v>135.93618546484399</v>
      </c>
      <c r="M1668">
        <v>41.499770065084903</v>
      </c>
      <c r="N1668">
        <v>1.47009936354018</v>
      </c>
      <c r="O1668">
        <v>44.198473282442698</v>
      </c>
      <c r="P1668">
        <v>44.1937259218492</v>
      </c>
      <c r="Q1668">
        <v>0.11826792804408</v>
      </c>
    </row>
    <row r="1669" spans="1:17" hidden="1" x14ac:dyDescent="0.3">
      <c r="A1669" t="s">
        <v>3514</v>
      </c>
      <c r="B1669" t="s">
        <v>3515</v>
      </c>
      <c r="C1669" t="s">
        <v>10625</v>
      </c>
      <c r="D1669" t="s">
        <v>51</v>
      </c>
      <c r="E1669">
        <v>684.97032716399997</v>
      </c>
      <c r="F1669">
        <v>218.72</v>
      </c>
      <c r="G1669">
        <v>277.37220469801201</v>
      </c>
      <c r="H1669">
        <v>4.2407728406143299</v>
      </c>
      <c r="I1669">
        <v>25.290545758255899</v>
      </c>
      <c r="J1669">
        <v>13.784975528766999</v>
      </c>
      <c r="K1669">
        <v>185.58682255424199</v>
      </c>
      <c r="L1669">
        <v>148.06813530980901</v>
      </c>
      <c r="M1669">
        <v>64.823944874534106</v>
      </c>
      <c r="N1669">
        <v>1.3239154820592201</v>
      </c>
      <c r="O1669">
        <v>2.16258229700072</v>
      </c>
      <c r="P1669">
        <v>337.00299700299701</v>
      </c>
      <c r="Q1669">
        <v>8.4655467137799006E-2</v>
      </c>
    </row>
    <row r="1670" spans="1:17" hidden="1" x14ac:dyDescent="0.3">
      <c r="A1670" t="s">
        <v>3516</v>
      </c>
      <c r="B1670" t="s">
        <v>3517</v>
      </c>
      <c r="C1670" t="s">
        <v>10625</v>
      </c>
      <c r="D1670" t="s">
        <v>622</v>
      </c>
      <c r="E1670">
        <v>684.41075366400003</v>
      </c>
      <c r="F1670">
        <v>47.33</v>
      </c>
      <c r="G1670">
        <v>102.092449214373</v>
      </c>
      <c r="H1670">
        <v>-5.8340331907134404</v>
      </c>
      <c r="I1670">
        <v>13.958430609826999</v>
      </c>
      <c r="J1670">
        <v>-6.1890904052988596</v>
      </c>
      <c r="K1670">
        <v>47.115215758072999</v>
      </c>
      <c r="L1670">
        <v>38.983504817606203</v>
      </c>
      <c r="M1670">
        <v>45.9226653672631</v>
      </c>
      <c r="N1670">
        <v>0.34243455150251501</v>
      </c>
      <c r="O1670">
        <v>21.571941686034201</v>
      </c>
      <c r="P1670">
        <v>135.47263681592</v>
      </c>
      <c r="Q1670">
        <v>5.0990301005240997E-2</v>
      </c>
    </row>
    <row r="1671" spans="1:17" hidden="1" x14ac:dyDescent="0.3">
      <c r="A1671" t="s">
        <v>3518</v>
      </c>
      <c r="B1671" t="s">
        <v>3519</v>
      </c>
      <c r="C1671" t="s">
        <v>10625</v>
      </c>
      <c r="D1671" t="s">
        <v>354</v>
      </c>
      <c r="E1671">
        <v>683.60872319999999</v>
      </c>
      <c r="F1671">
        <v>182.87</v>
      </c>
      <c r="G1671">
        <v>-24.726470391374999</v>
      </c>
      <c r="H1671">
        <v>5.27628293582592</v>
      </c>
      <c r="I1671">
        <v>-6.3514843891587303</v>
      </c>
      <c r="J1671">
        <v>5.44110173694376</v>
      </c>
      <c r="K1671">
        <v>176.30973420693499</v>
      </c>
      <c r="L1671">
        <v>177.56840025349101</v>
      </c>
      <c r="M1671">
        <v>64.437581616560394</v>
      </c>
      <c r="N1671">
        <v>0.78969268115769298</v>
      </c>
      <c r="O1671">
        <v>30.8853283753486</v>
      </c>
      <c r="P1671">
        <v>36.063988095238003</v>
      </c>
    </row>
    <row r="1672" spans="1:17" hidden="1" x14ac:dyDescent="0.3">
      <c r="A1672" t="s">
        <v>3520</v>
      </c>
      <c r="B1672" t="s">
        <v>3521</v>
      </c>
      <c r="C1672" t="s">
        <v>10625</v>
      </c>
      <c r="D1672" t="s">
        <v>263</v>
      </c>
      <c r="E1672">
        <v>682.78801896000004</v>
      </c>
      <c r="F1672">
        <v>362.5</v>
      </c>
      <c r="G1672">
        <v>46.6978420236494</v>
      </c>
      <c r="H1672">
        <v>-4.9469180214951303</v>
      </c>
      <c r="I1672">
        <v>-1.3683823171091101</v>
      </c>
      <c r="J1672">
        <v>-2.21969617843884</v>
      </c>
      <c r="K1672">
        <v>369.418478708615</v>
      </c>
      <c r="M1672">
        <v>47.781398867634501</v>
      </c>
      <c r="N1672">
        <v>0.32847817739664598</v>
      </c>
      <c r="O1672">
        <v>35.172413793103402</v>
      </c>
      <c r="P1672">
        <v>85.897435897435898</v>
      </c>
    </row>
    <row r="1673" spans="1:17" hidden="1" x14ac:dyDescent="0.3">
      <c r="A1673" t="s">
        <v>3522</v>
      </c>
      <c r="B1673" t="s">
        <v>3523</v>
      </c>
      <c r="C1673" t="s">
        <v>10625</v>
      </c>
      <c r="D1673" t="s">
        <v>308</v>
      </c>
      <c r="E1673">
        <v>681.44930529999999</v>
      </c>
      <c r="F1673">
        <v>391</v>
      </c>
      <c r="G1673">
        <v>-16.5538414834432</v>
      </c>
      <c r="H1673">
        <v>-6.5160711204008699</v>
      </c>
      <c r="I1673">
        <v>7.03876409385642</v>
      </c>
      <c r="J1673">
        <v>0.17938055067927</v>
      </c>
      <c r="K1673">
        <v>373.72345572920102</v>
      </c>
      <c r="L1673">
        <v>335.90939942298297</v>
      </c>
      <c r="M1673">
        <v>52.916080359924997</v>
      </c>
      <c r="N1673">
        <v>0.20266897729505301</v>
      </c>
      <c r="O1673">
        <v>14.8164393936165</v>
      </c>
      <c r="P1673">
        <v>58.299595141700401</v>
      </c>
      <c r="Q1673">
        <v>4.3304379223500999E-2</v>
      </c>
    </row>
    <row r="1674" spans="1:17" hidden="1" x14ac:dyDescent="0.3">
      <c r="A1674" t="s">
        <v>3524</v>
      </c>
      <c r="B1674" t="s">
        <v>3525</v>
      </c>
      <c r="C1674" t="s">
        <v>10625</v>
      </c>
      <c r="D1674" t="s">
        <v>622</v>
      </c>
      <c r="E1674">
        <v>679.44381875199997</v>
      </c>
      <c r="F1674">
        <v>132.18</v>
      </c>
      <c r="G1674">
        <v>65.439623468133604</v>
      </c>
      <c r="H1674">
        <v>14.041252423095401</v>
      </c>
      <c r="I1674">
        <v>40.353808056694703</v>
      </c>
      <c r="J1674">
        <v>1.0875508160751901</v>
      </c>
      <c r="K1674">
        <v>121.67020587538001</v>
      </c>
      <c r="L1674">
        <v>97.796303256447501</v>
      </c>
      <c r="M1674">
        <v>51.483026652305497</v>
      </c>
      <c r="N1674">
        <v>0.39950937958071803</v>
      </c>
      <c r="O1674">
        <v>19.8290210319261</v>
      </c>
      <c r="P1674">
        <v>105.089216446858</v>
      </c>
      <c r="Q1674">
        <v>3.4417549166983002E-2</v>
      </c>
    </row>
    <row r="1675" spans="1:17" hidden="1" x14ac:dyDescent="0.3">
      <c r="A1675" t="s">
        <v>3526</v>
      </c>
      <c r="B1675" t="s">
        <v>3527</v>
      </c>
      <c r="C1675" t="s">
        <v>10625</v>
      </c>
      <c r="D1675" t="s">
        <v>2294</v>
      </c>
      <c r="E1675">
        <v>678.75922660000003</v>
      </c>
      <c r="F1675">
        <v>267.95</v>
      </c>
      <c r="G1675">
        <v>132.733612753297</v>
      </c>
      <c r="H1675">
        <v>-13.743354143512599</v>
      </c>
      <c r="I1675">
        <v>81.156506556579998</v>
      </c>
      <c r="J1675">
        <v>-0.83328137687603399</v>
      </c>
      <c r="K1675">
        <v>282.71160914748901</v>
      </c>
      <c r="M1675">
        <v>39.345672667843701</v>
      </c>
      <c r="N1675">
        <v>0.35585396558959198</v>
      </c>
      <c r="O1675">
        <v>56.745661504011899</v>
      </c>
      <c r="P1675">
        <v>182.052631578947</v>
      </c>
    </row>
    <row r="1676" spans="1:17" hidden="1" x14ac:dyDescent="0.3">
      <c r="A1676" t="s">
        <v>3528</v>
      </c>
      <c r="B1676" t="s">
        <v>3529</v>
      </c>
      <c r="C1676" t="s">
        <v>10625</v>
      </c>
      <c r="D1676" t="s">
        <v>733</v>
      </c>
      <c r="E1676">
        <v>676.62342616799901</v>
      </c>
      <c r="F1676">
        <v>897.65</v>
      </c>
      <c r="G1676">
        <v>-2.79177119970515</v>
      </c>
      <c r="H1676">
        <v>1.0981848702419901</v>
      </c>
      <c r="I1676">
        <v>1.01237319000799</v>
      </c>
      <c r="J1676">
        <v>-1.23466783064088</v>
      </c>
      <c r="K1676">
        <v>876.90516821852498</v>
      </c>
      <c r="L1676">
        <v>816.29893836404096</v>
      </c>
      <c r="M1676">
        <v>64.306050640641899</v>
      </c>
      <c r="N1676">
        <v>1.7696039477057099</v>
      </c>
      <c r="O1676">
        <v>3.8266584971871</v>
      </c>
      <c r="P1676">
        <v>32.987155365264599</v>
      </c>
      <c r="Q1676">
        <v>2.0547319375944E-2</v>
      </c>
    </row>
    <row r="1677" spans="1:17" hidden="1" x14ac:dyDescent="0.3">
      <c r="A1677" t="s">
        <v>3530</v>
      </c>
      <c r="B1677" t="s">
        <v>3531</v>
      </c>
      <c r="C1677" t="s">
        <v>10625</v>
      </c>
      <c r="D1677" t="s">
        <v>689</v>
      </c>
      <c r="E1677">
        <v>676.24122220000004</v>
      </c>
      <c r="F1677">
        <v>27.34</v>
      </c>
      <c r="G1677">
        <v>16.229904503080299</v>
      </c>
      <c r="H1677">
        <v>10.987470587312</v>
      </c>
      <c r="I1677">
        <v>3.36372871564939</v>
      </c>
      <c r="J1677">
        <v>2.6803608382858299</v>
      </c>
      <c r="K1677">
        <v>23.739899731383201</v>
      </c>
      <c r="L1677">
        <v>21.476180343726401</v>
      </c>
      <c r="M1677">
        <v>64.820987857128202</v>
      </c>
      <c r="N1677">
        <v>1.8794848030445199</v>
      </c>
      <c r="O1677">
        <v>8.5588880760790005</v>
      </c>
      <c r="P1677">
        <v>69.813664596273199</v>
      </c>
      <c r="Q1677">
        <v>9.0904117441839002E-2</v>
      </c>
    </row>
    <row r="1678" spans="1:17" hidden="1" x14ac:dyDescent="0.3">
      <c r="A1678" t="s">
        <v>3532</v>
      </c>
      <c r="B1678" t="s">
        <v>3533</v>
      </c>
      <c r="C1678" t="s">
        <v>10625</v>
      </c>
      <c r="D1678" t="s">
        <v>46</v>
      </c>
      <c r="E1678">
        <v>674.56</v>
      </c>
      <c r="F1678">
        <v>43.11</v>
      </c>
      <c r="G1678">
        <v>-1.24254494899557</v>
      </c>
      <c r="H1678">
        <v>-3.18898751691126</v>
      </c>
      <c r="I1678">
        <v>-13.551605177169201</v>
      </c>
      <c r="J1678">
        <v>14.6922301484817</v>
      </c>
      <c r="K1678">
        <v>44.539677787949699</v>
      </c>
      <c r="L1678">
        <v>36.704251320016198</v>
      </c>
      <c r="M1678">
        <v>50.232494449719098</v>
      </c>
      <c r="N1678">
        <v>0.291096144282387</v>
      </c>
      <c r="O1678">
        <v>41.498492229181103</v>
      </c>
      <c r="Q1678">
        <v>0.11346172264639599</v>
      </c>
    </row>
    <row r="1679" spans="1:17" hidden="1" x14ac:dyDescent="0.3">
      <c r="A1679" t="s">
        <v>3534</v>
      </c>
      <c r="B1679" t="s">
        <v>3535</v>
      </c>
      <c r="C1679" t="s">
        <v>10625</v>
      </c>
      <c r="D1679" t="s">
        <v>622</v>
      </c>
      <c r="E1679">
        <v>674.48232499100004</v>
      </c>
      <c r="F1679">
        <v>158.18</v>
      </c>
      <c r="G1679">
        <v>13.127334995198501</v>
      </c>
      <c r="H1679">
        <v>11.3987015751743</v>
      </c>
      <c r="I1679">
        <v>3.4555138960074099</v>
      </c>
      <c r="J1679">
        <v>6.2241814841020799</v>
      </c>
      <c r="K1679">
        <v>145.40222525564599</v>
      </c>
      <c r="L1679">
        <v>133.74093426420399</v>
      </c>
      <c r="M1679">
        <v>56.8518780325142</v>
      </c>
      <c r="N1679">
        <v>0.97958466546585199</v>
      </c>
      <c r="O1679">
        <v>10.317359969654801</v>
      </c>
      <c r="P1679">
        <v>46.192236598890901</v>
      </c>
      <c r="Q1679">
        <v>2.5660048950993001E-2</v>
      </c>
    </row>
    <row r="1680" spans="1:17" hidden="1" x14ac:dyDescent="0.3">
      <c r="A1680" t="s">
        <v>3536</v>
      </c>
      <c r="B1680" t="s">
        <v>3537</v>
      </c>
      <c r="C1680" t="s">
        <v>10625</v>
      </c>
      <c r="D1680" t="s">
        <v>180</v>
      </c>
      <c r="E1680">
        <v>674.27599948800002</v>
      </c>
      <c r="F1680">
        <v>124.91</v>
      </c>
      <c r="G1680">
        <v>58.490160209410199</v>
      </c>
      <c r="H1680">
        <v>-9.0712228382899607</v>
      </c>
      <c r="I1680">
        <v>-32.318038500483098</v>
      </c>
      <c r="J1680">
        <v>3.6772780467317401</v>
      </c>
      <c r="K1680">
        <v>133.01810999878199</v>
      </c>
      <c r="L1680">
        <v>134.663480835325</v>
      </c>
      <c r="M1680">
        <v>47.7795228661873</v>
      </c>
      <c r="N1680">
        <v>1.22627947496705</v>
      </c>
      <c r="O1680">
        <v>40.100872628292301</v>
      </c>
      <c r="P1680">
        <v>93.809154383242799</v>
      </c>
      <c r="Q1680">
        <v>0.106837377642982</v>
      </c>
    </row>
    <row r="1681" spans="1:17" hidden="1" x14ac:dyDescent="0.3">
      <c r="A1681" t="s">
        <v>3538</v>
      </c>
      <c r="B1681" t="s">
        <v>3539</v>
      </c>
      <c r="C1681" t="s">
        <v>10625</v>
      </c>
      <c r="D1681" t="s">
        <v>622</v>
      </c>
      <c r="E1681">
        <v>673.97199999999998</v>
      </c>
      <c r="F1681">
        <v>130.38</v>
      </c>
      <c r="G1681">
        <v>10.889896672664699</v>
      </c>
      <c r="H1681">
        <v>-1.16593929231589</v>
      </c>
      <c r="I1681">
        <v>15.7589416869529</v>
      </c>
      <c r="J1681">
        <v>5.3329996374221498</v>
      </c>
      <c r="K1681">
        <v>130.757625784841</v>
      </c>
      <c r="L1681">
        <v>114.418868285465</v>
      </c>
      <c r="M1681">
        <v>43.160239146832403</v>
      </c>
      <c r="N1681">
        <v>0.61171993676827197</v>
      </c>
      <c r="O1681">
        <v>18.7298665439484</v>
      </c>
      <c r="P1681">
        <v>48.074957410562099</v>
      </c>
      <c r="Q1681">
        <v>8.0348704389981998E-2</v>
      </c>
    </row>
    <row r="1682" spans="1:17" hidden="1" x14ac:dyDescent="0.3">
      <c r="A1682" t="s">
        <v>3540</v>
      </c>
      <c r="B1682" t="s">
        <v>3541</v>
      </c>
      <c r="C1682" t="s">
        <v>10625</v>
      </c>
      <c r="D1682" t="s">
        <v>1893</v>
      </c>
      <c r="E1682">
        <v>673.66399999999999</v>
      </c>
      <c r="F1682">
        <v>214.89</v>
      </c>
      <c r="G1682">
        <v>46.6174061037974</v>
      </c>
      <c r="H1682">
        <v>16.863971115498</v>
      </c>
      <c r="I1682">
        <v>13.4752119692379</v>
      </c>
      <c r="J1682">
        <v>14.4831187565159</v>
      </c>
      <c r="K1682">
        <v>180.026712131784</v>
      </c>
      <c r="L1682">
        <v>172.73730979127501</v>
      </c>
      <c r="M1682">
        <v>83.164573423633797</v>
      </c>
      <c r="N1682">
        <v>2.5815814557376702</v>
      </c>
      <c r="O1682">
        <v>10.2889850621248</v>
      </c>
      <c r="P1682">
        <v>80.579831932773004</v>
      </c>
      <c r="Q1682">
        <v>0.143656095163713</v>
      </c>
    </row>
    <row r="1683" spans="1:17" hidden="1" x14ac:dyDescent="0.3">
      <c r="A1683" t="s">
        <v>3542</v>
      </c>
      <c r="B1683" t="s">
        <v>3543</v>
      </c>
      <c r="C1683" t="s">
        <v>10625</v>
      </c>
      <c r="D1683" t="s">
        <v>27</v>
      </c>
      <c r="E1683">
        <v>672.34224225000003</v>
      </c>
      <c r="F1683">
        <v>2.4500000000000002</v>
      </c>
      <c r="G1683">
        <v>68.335167660975102</v>
      </c>
      <c r="H1683">
        <v>57.685217285058698</v>
      </c>
      <c r="I1683">
        <v>10.747939241965099</v>
      </c>
      <c r="J1683">
        <v>21.350909594701101</v>
      </c>
      <c r="K1683">
        <v>1.8825736053531901</v>
      </c>
      <c r="L1683">
        <v>1.77588924448118</v>
      </c>
      <c r="M1683">
        <v>85.410085876594493</v>
      </c>
      <c r="N1683">
        <v>1.20219718596592</v>
      </c>
      <c r="O1683">
        <v>0</v>
      </c>
      <c r="P1683">
        <v>104.166666666666</v>
      </c>
      <c r="Q1683">
        <v>4.9454093887119997E-3</v>
      </c>
    </row>
    <row r="1684" spans="1:17" hidden="1" x14ac:dyDescent="0.3">
      <c r="A1684" t="s">
        <v>3544</v>
      </c>
      <c r="B1684" t="s">
        <v>3545</v>
      </c>
      <c r="C1684" t="s">
        <v>10625</v>
      </c>
      <c r="D1684" t="s">
        <v>571</v>
      </c>
      <c r="E1684">
        <v>671.225634589999</v>
      </c>
      <c r="F1684">
        <v>549.4</v>
      </c>
      <c r="G1684">
        <v>112.35264254083501</v>
      </c>
      <c r="H1684">
        <v>37.739085225304201</v>
      </c>
      <c r="I1684">
        <v>53.208155425721301</v>
      </c>
      <c r="J1684">
        <v>1.6304421278660299</v>
      </c>
      <c r="K1684">
        <v>473.69626698282201</v>
      </c>
      <c r="L1684">
        <v>376.959005798688</v>
      </c>
      <c r="M1684">
        <v>68.579372530038398</v>
      </c>
      <c r="N1684">
        <v>0.42168130248847002</v>
      </c>
      <c r="O1684">
        <v>7.1987622861303402</v>
      </c>
      <c r="P1684">
        <v>151.61438058163401</v>
      </c>
      <c r="Q1684">
        <v>4.4565142194632999E-2</v>
      </c>
    </row>
    <row r="1685" spans="1:17" hidden="1" x14ac:dyDescent="0.3">
      <c r="A1685" t="s">
        <v>3546</v>
      </c>
      <c r="B1685" t="s">
        <v>3547</v>
      </c>
      <c r="C1685" t="s">
        <v>10625</v>
      </c>
      <c r="D1685" t="s">
        <v>92</v>
      </c>
      <c r="E1685">
        <v>669.06101760000001</v>
      </c>
      <c r="F1685">
        <v>747</v>
      </c>
      <c r="G1685">
        <v>9.6765907166838794</v>
      </c>
      <c r="H1685">
        <v>-0.40433862587738401</v>
      </c>
      <c r="I1685">
        <v>15.4835038817199</v>
      </c>
      <c r="J1685">
        <v>1.8168359293679901</v>
      </c>
      <c r="K1685">
        <v>762.74599638261998</v>
      </c>
      <c r="L1685">
        <v>697.023785473163</v>
      </c>
      <c r="M1685">
        <v>63.275662847896903</v>
      </c>
      <c r="N1685">
        <v>0.46111889932137201</v>
      </c>
      <c r="O1685">
        <v>41.740294511378799</v>
      </c>
      <c r="P1685">
        <v>53.988868274582501</v>
      </c>
      <c r="Q1685">
        <v>6.9011656178207995E-2</v>
      </c>
    </row>
    <row r="1686" spans="1:17" hidden="1" x14ac:dyDescent="0.3">
      <c r="A1686" t="s">
        <v>3548</v>
      </c>
      <c r="B1686" t="s">
        <v>3549</v>
      </c>
      <c r="C1686" t="s">
        <v>10625</v>
      </c>
      <c r="D1686" t="s">
        <v>224</v>
      </c>
      <c r="E1686">
        <v>664.96470950000003</v>
      </c>
      <c r="F1686">
        <v>139.69999999999999</v>
      </c>
      <c r="G1686">
        <v>108.95440885338699</v>
      </c>
      <c r="H1686">
        <v>-9.5164409915180599</v>
      </c>
      <c r="I1686">
        <v>24.8738561123808</v>
      </c>
      <c r="J1686">
        <v>-6.16592542213386</v>
      </c>
      <c r="K1686">
        <v>141.72601380533899</v>
      </c>
      <c r="L1686">
        <v>116.051935802486</v>
      </c>
      <c r="M1686">
        <v>39.316813714054902</v>
      </c>
      <c r="N1686">
        <v>0.68444303000602802</v>
      </c>
      <c r="O1686">
        <v>25.984251968503902</v>
      </c>
      <c r="P1686">
        <v>142.95652173913001</v>
      </c>
      <c r="Q1686">
        <v>8.5131660057646996E-2</v>
      </c>
    </row>
    <row r="1687" spans="1:17" hidden="1" x14ac:dyDescent="0.3">
      <c r="A1687" t="s">
        <v>3550</v>
      </c>
      <c r="B1687" t="s">
        <v>3551</v>
      </c>
      <c r="C1687" t="s">
        <v>10625</v>
      </c>
      <c r="D1687" t="s">
        <v>548</v>
      </c>
      <c r="E1687">
        <v>664.19472547999999</v>
      </c>
      <c r="F1687">
        <v>361.25</v>
      </c>
      <c r="G1687">
        <v>3.1043984302058698</v>
      </c>
      <c r="H1687">
        <v>0.47580215651979901</v>
      </c>
      <c r="I1687">
        <v>-15.161151667125701</v>
      </c>
      <c r="J1687">
        <v>-1.20418682403163</v>
      </c>
      <c r="K1687">
        <v>370.18386794505602</v>
      </c>
      <c r="L1687">
        <v>346.49924335156101</v>
      </c>
      <c r="M1687">
        <v>36.275864559087402</v>
      </c>
      <c r="N1687">
        <v>0.406811891443774</v>
      </c>
      <c r="O1687">
        <v>21.799307958477499</v>
      </c>
      <c r="P1687">
        <v>37.829072872949197</v>
      </c>
      <c r="Q1687">
        <v>2.6552158234751998E-2</v>
      </c>
    </row>
    <row r="1688" spans="1:17" hidden="1" x14ac:dyDescent="0.3">
      <c r="A1688" t="s">
        <v>3552</v>
      </c>
      <c r="B1688" t="s">
        <v>3553</v>
      </c>
      <c r="C1688" t="s">
        <v>10625</v>
      </c>
      <c r="D1688" t="s">
        <v>263</v>
      </c>
      <c r="E1688">
        <v>663.20168835000004</v>
      </c>
      <c r="F1688">
        <v>350.6</v>
      </c>
      <c r="G1688">
        <v>63.2937733254631</v>
      </c>
      <c r="H1688">
        <v>-15.112069663852701</v>
      </c>
      <c r="I1688">
        <v>-10.801873599958199</v>
      </c>
      <c r="J1688">
        <v>-5.5357570719655103</v>
      </c>
      <c r="K1688">
        <v>403.59482961592698</v>
      </c>
      <c r="L1688">
        <v>364.57727812773697</v>
      </c>
      <c r="M1688">
        <v>20.724127442453799</v>
      </c>
      <c r="N1688">
        <v>1.2346505181527401</v>
      </c>
      <c r="O1688">
        <v>35.695949800342198</v>
      </c>
      <c r="P1688">
        <v>100.228440890919</v>
      </c>
      <c r="Q1688">
        <v>0.16028391602233799</v>
      </c>
    </row>
    <row r="1689" spans="1:17" hidden="1" x14ac:dyDescent="0.3">
      <c r="A1689" t="s">
        <v>3554</v>
      </c>
      <c r="B1689" t="s">
        <v>3555</v>
      </c>
      <c r="C1689" t="s">
        <v>10625</v>
      </c>
      <c r="D1689" t="s">
        <v>60</v>
      </c>
      <c r="E1689">
        <v>661.86727739599996</v>
      </c>
      <c r="F1689">
        <v>31.34</v>
      </c>
      <c r="G1689">
        <v>81.268500994308397</v>
      </c>
      <c r="H1689">
        <v>1.9841387026242501</v>
      </c>
      <c r="I1689">
        <v>42.632175695167099</v>
      </c>
      <c r="J1689">
        <v>-2.0240904052988502</v>
      </c>
      <c r="K1689">
        <v>32.747405560931902</v>
      </c>
      <c r="L1689">
        <v>27.090968861865001</v>
      </c>
      <c r="M1689">
        <v>45.296193005923897</v>
      </c>
      <c r="N1689">
        <v>0.454431791416118</v>
      </c>
      <c r="O1689">
        <v>55.073388640714697</v>
      </c>
      <c r="P1689">
        <v>116.885813148788</v>
      </c>
      <c r="Q1689">
        <v>0.109792275602175</v>
      </c>
    </row>
    <row r="1690" spans="1:17" hidden="1" x14ac:dyDescent="0.3">
      <c r="A1690" t="s">
        <v>3556</v>
      </c>
      <c r="B1690" t="s">
        <v>3557</v>
      </c>
      <c r="C1690" t="s">
        <v>10625</v>
      </c>
      <c r="D1690" t="s">
        <v>198</v>
      </c>
      <c r="E1690">
        <v>661.63728500000002</v>
      </c>
      <c r="F1690">
        <v>163.77000000000001</v>
      </c>
      <c r="G1690">
        <v>-13.8170742576901</v>
      </c>
      <c r="H1690">
        <v>4.6799821713203897</v>
      </c>
      <c r="I1690">
        <v>-21.321359488018199</v>
      </c>
      <c r="J1690">
        <v>0.90519707156728402</v>
      </c>
      <c r="K1690">
        <v>163.55051729199201</v>
      </c>
      <c r="L1690">
        <v>157.91601418308099</v>
      </c>
      <c r="M1690">
        <v>50.233121578567001</v>
      </c>
      <c r="N1690">
        <v>0.53010767501989298</v>
      </c>
      <c r="O1690">
        <v>29.388776943274099</v>
      </c>
      <c r="P1690">
        <v>29.5648734177215</v>
      </c>
      <c r="Q1690">
        <v>-6.5862751814449996E-3</v>
      </c>
    </row>
    <row r="1691" spans="1:17" hidden="1" x14ac:dyDescent="0.3">
      <c r="A1691" t="s">
        <v>3558</v>
      </c>
      <c r="B1691" t="s">
        <v>3559</v>
      </c>
      <c r="C1691" t="s">
        <v>10625</v>
      </c>
      <c r="D1691" t="s">
        <v>21</v>
      </c>
      <c r="E1691">
        <v>661.12637662399902</v>
      </c>
      <c r="F1691">
        <v>168.16</v>
      </c>
      <c r="G1691">
        <v>101.28002811026001</v>
      </c>
      <c r="H1691">
        <v>16.173396477105999</v>
      </c>
      <c r="I1691">
        <v>47.641304170875102</v>
      </c>
      <c r="J1691">
        <v>12.956892500684001</v>
      </c>
      <c r="K1691">
        <v>145.11423924840599</v>
      </c>
      <c r="L1691">
        <v>105.797336326824</v>
      </c>
      <c r="M1691">
        <v>59.565952545971498</v>
      </c>
      <c r="N1691">
        <v>0.73204070718618997</v>
      </c>
      <c r="O1691">
        <v>14.712178877259699</v>
      </c>
      <c r="P1691">
        <v>194.50087565674201</v>
      </c>
      <c r="Q1691">
        <v>0.10811348965021</v>
      </c>
    </row>
    <row r="1692" spans="1:17" hidden="1" x14ac:dyDescent="0.3">
      <c r="A1692" t="s">
        <v>3560</v>
      </c>
      <c r="B1692" t="s">
        <v>3561</v>
      </c>
      <c r="C1692" t="s">
        <v>10625</v>
      </c>
      <c r="D1692" t="s">
        <v>21</v>
      </c>
      <c r="E1692">
        <v>659.24477845000001</v>
      </c>
      <c r="F1692">
        <v>1472.2</v>
      </c>
      <c r="G1692">
        <v>49.751412539259</v>
      </c>
      <c r="H1692">
        <v>-19.4796582727712</v>
      </c>
      <c r="I1692">
        <v>-37.757287939377797</v>
      </c>
      <c r="J1692">
        <v>-8.7600119070053299</v>
      </c>
      <c r="K1692">
        <v>1693.21863607092</v>
      </c>
      <c r="L1692">
        <v>1586.1798430767201</v>
      </c>
      <c r="M1692">
        <v>27.404638185294299</v>
      </c>
      <c r="N1692">
        <v>2.2482738989483599</v>
      </c>
      <c r="O1692">
        <v>56.9080288004347</v>
      </c>
      <c r="P1692">
        <v>136.72616176234101</v>
      </c>
      <c r="Q1692">
        <v>0.14592808474267399</v>
      </c>
    </row>
    <row r="1693" spans="1:17" hidden="1" x14ac:dyDescent="0.3">
      <c r="A1693" t="s">
        <v>3562</v>
      </c>
      <c r="B1693" t="s">
        <v>3563</v>
      </c>
      <c r="C1693" t="s">
        <v>10625</v>
      </c>
      <c r="D1693" t="s">
        <v>224</v>
      </c>
      <c r="E1693">
        <v>656.43082388000005</v>
      </c>
      <c r="F1693">
        <v>275.2</v>
      </c>
      <c r="G1693">
        <v>-43.389836166922599</v>
      </c>
      <c r="H1693">
        <v>-18.6701294958199</v>
      </c>
      <c r="I1693">
        <v>-27.477064585932499</v>
      </c>
      <c r="J1693">
        <v>-3.4813473123673799</v>
      </c>
      <c r="M1693">
        <v>44.194187924494003</v>
      </c>
      <c r="O1693">
        <v>44.167877906976699</v>
      </c>
      <c r="P1693">
        <v>12.972085385878399</v>
      </c>
    </row>
    <row r="1694" spans="1:17" hidden="1" x14ac:dyDescent="0.3">
      <c r="A1694" t="s">
        <v>3564</v>
      </c>
      <c r="B1694" t="s">
        <v>3565</v>
      </c>
      <c r="C1694" t="s">
        <v>10625</v>
      </c>
      <c r="D1694" t="s">
        <v>180</v>
      </c>
      <c r="E1694">
        <v>655.14939760599998</v>
      </c>
      <c r="F1694">
        <v>39.67</v>
      </c>
      <c r="G1694">
        <v>-34.0814400295179</v>
      </c>
      <c r="H1694">
        <v>-0.52234548212987997</v>
      </c>
      <c r="I1694">
        <v>-36.647933533498602</v>
      </c>
      <c r="J1694">
        <v>3.7968555406470799</v>
      </c>
      <c r="K1694">
        <v>41.6633668348599</v>
      </c>
      <c r="L1694">
        <v>44.463439403932</v>
      </c>
      <c r="M1694">
        <v>47.148241961799101</v>
      </c>
      <c r="N1694">
        <v>1.25186945445521</v>
      </c>
      <c r="O1694">
        <v>58.053945046634702</v>
      </c>
      <c r="P1694">
        <v>8.6849315068493205</v>
      </c>
      <c r="Q1694">
        <v>0.15611968841373999</v>
      </c>
    </row>
    <row r="1695" spans="1:17" hidden="1" x14ac:dyDescent="0.3">
      <c r="A1695" t="s">
        <v>3566</v>
      </c>
      <c r="B1695" t="s">
        <v>3567</v>
      </c>
      <c r="C1695" t="s">
        <v>10625</v>
      </c>
      <c r="D1695" t="s">
        <v>3370</v>
      </c>
      <c r="E1695">
        <v>653.97993117999999</v>
      </c>
      <c r="F1695">
        <v>759.7</v>
      </c>
      <c r="G1695">
        <v>15.0956675200374</v>
      </c>
      <c r="H1695">
        <v>-6.0236430904682701</v>
      </c>
      <c r="I1695">
        <v>-24.973832418323799</v>
      </c>
      <c r="J1695">
        <v>0.46473015491727199</v>
      </c>
      <c r="K1695">
        <v>764.54290047927202</v>
      </c>
      <c r="L1695">
        <v>738.46463114401695</v>
      </c>
      <c r="M1695">
        <v>39.5212384006497</v>
      </c>
      <c r="N1695">
        <v>0.75490494167175604</v>
      </c>
      <c r="O1695">
        <v>32.815585099381302</v>
      </c>
      <c r="P1695">
        <v>54.332148298628702</v>
      </c>
      <c r="Q1695">
        <v>5.8199232904073001E-2</v>
      </c>
    </row>
    <row r="1696" spans="1:17" hidden="1" x14ac:dyDescent="0.3">
      <c r="A1696" t="s">
        <v>3568</v>
      </c>
      <c r="B1696" t="s">
        <v>3569</v>
      </c>
      <c r="C1696" t="s">
        <v>10625</v>
      </c>
      <c r="D1696" t="s">
        <v>359</v>
      </c>
      <c r="E1696">
        <v>653.90554999999995</v>
      </c>
      <c r="F1696">
        <v>256.05</v>
      </c>
      <c r="G1696">
        <v>-60.583354738815302</v>
      </c>
      <c r="H1696">
        <v>-6.2524351008694703</v>
      </c>
      <c r="I1696">
        <v>-12.8146573577257</v>
      </c>
      <c r="J1696">
        <v>3.9503594465843301</v>
      </c>
      <c r="K1696">
        <v>255.71354627929301</v>
      </c>
      <c r="L1696">
        <v>278.57798153778998</v>
      </c>
      <c r="M1696">
        <v>49.189105716934201</v>
      </c>
      <c r="N1696">
        <v>0.73718291644610401</v>
      </c>
      <c r="O1696">
        <v>118.863503222026</v>
      </c>
      <c r="P1696">
        <v>19.0930232558139</v>
      </c>
      <c r="Q1696">
        <v>9.3493514403169997E-2</v>
      </c>
    </row>
    <row r="1697" spans="1:17" hidden="1" x14ac:dyDescent="0.3">
      <c r="A1697" t="s">
        <v>3570</v>
      </c>
      <c r="B1697" t="s">
        <v>3571</v>
      </c>
      <c r="C1697" t="s">
        <v>10625</v>
      </c>
      <c r="D1697" t="s">
        <v>378</v>
      </c>
      <c r="E1697">
        <v>652.48891827299997</v>
      </c>
      <c r="F1697">
        <v>10.91</v>
      </c>
      <c r="G1697">
        <v>3.7809507935052098</v>
      </c>
      <c r="H1697">
        <v>-11.9794622976535</v>
      </c>
      <c r="I1697">
        <v>-30.029214316087199</v>
      </c>
      <c r="J1697">
        <v>5.2899339849450397</v>
      </c>
      <c r="K1697">
        <v>11.301998693078099</v>
      </c>
      <c r="L1697">
        <v>11.1268309556236</v>
      </c>
      <c r="M1697">
        <v>53.001735676370799</v>
      </c>
      <c r="N1697">
        <v>0.370941044399625</v>
      </c>
      <c r="O1697">
        <v>45.279560036663597</v>
      </c>
      <c r="P1697">
        <v>38.101265822784796</v>
      </c>
      <c r="Q1697">
        <v>-3.3537339136320002E-3</v>
      </c>
    </row>
    <row r="1698" spans="1:17" hidden="1" x14ac:dyDescent="0.3">
      <c r="A1698" t="s">
        <v>3572</v>
      </c>
      <c r="B1698" t="s">
        <v>3573</v>
      </c>
      <c r="C1698" t="s">
        <v>10625</v>
      </c>
      <c r="D1698" t="s">
        <v>1388</v>
      </c>
      <c r="E1698">
        <v>651.56978280999999</v>
      </c>
      <c r="F1698">
        <v>1128.05</v>
      </c>
      <c r="G1698">
        <v>5.3991605834168501</v>
      </c>
      <c r="H1698">
        <v>-1.3181342021636699</v>
      </c>
      <c r="I1698">
        <v>-5.1864757596880198</v>
      </c>
      <c r="J1698">
        <v>6.0946386091194702</v>
      </c>
      <c r="K1698">
        <v>1064.2611413222301</v>
      </c>
      <c r="L1698">
        <v>1013.9290197928</v>
      </c>
      <c r="M1698">
        <v>61.439849434240301</v>
      </c>
      <c r="N1698">
        <v>1.3975209565428699</v>
      </c>
      <c r="O1698">
        <v>10.544745357031999</v>
      </c>
      <c r="P1698">
        <v>41.006250000000001</v>
      </c>
      <c r="Q1698">
        <v>1.3379004659171001E-2</v>
      </c>
    </row>
    <row r="1699" spans="1:17" hidden="1" x14ac:dyDescent="0.3">
      <c r="A1699" t="s">
        <v>3574</v>
      </c>
      <c r="B1699" t="s">
        <v>3575</v>
      </c>
      <c r="C1699" t="s">
        <v>10625</v>
      </c>
      <c r="D1699" t="s">
        <v>1661</v>
      </c>
      <c r="E1699">
        <v>651.53970000000004</v>
      </c>
      <c r="F1699">
        <v>60.7</v>
      </c>
      <c r="G1699">
        <v>-6.1433108175033704</v>
      </c>
      <c r="H1699">
        <v>-4.9771203772788803</v>
      </c>
      <c r="I1699">
        <v>3.5375878649471399</v>
      </c>
      <c r="J1699">
        <v>0.100909594701144</v>
      </c>
      <c r="K1699">
        <v>60.615853066851798</v>
      </c>
      <c r="L1699">
        <v>57.7688070624638</v>
      </c>
      <c r="M1699">
        <v>63.305866194264297</v>
      </c>
      <c r="N1699">
        <v>0.69947239884161605</v>
      </c>
      <c r="O1699">
        <v>6.3426688632619301</v>
      </c>
      <c r="P1699">
        <v>26.064382139148499</v>
      </c>
      <c r="Q1699">
        <v>-3.0371808196612001E-2</v>
      </c>
    </row>
    <row r="1700" spans="1:17" hidden="1" x14ac:dyDescent="0.3">
      <c r="A1700" t="s">
        <v>3576</v>
      </c>
      <c r="B1700" t="s">
        <v>3577</v>
      </c>
      <c r="C1700" t="s">
        <v>10625</v>
      </c>
      <c r="D1700" t="s">
        <v>290</v>
      </c>
      <c r="E1700">
        <v>651.33973109999999</v>
      </c>
      <c r="F1700">
        <v>3.74</v>
      </c>
      <c r="G1700">
        <v>34.943863313149002</v>
      </c>
      <c r="H1700">
        <v>-2.9560794027495398</v>
      </c>
      <c r="I1700">
        <v>-39.130701534733802</v>
      </c>
      <c r="J1700">
        <v>0.99568171266361305</v>
      </c>
      <c r="K1700">
        <v>3.8400939125778799</v>
      </c>
      <c r="L1700">
        <v>3.8445522427255399</v>
      </c>
      <c r="M1700">
        <v>66.702430773553402</v>
      </c>
      <c r="N1700">
        <v>0.71132271508328604</v>
      </c>
      <c r="O1700">
        <v>77.807486631016005</v>
      </c>
      <c r="P1700">
        <v>70</v>
      </c>
      <c r="Q1700">
        <v>7.9227551874224006E-2</v>
      </c>
    </row>
    <row r="1701" spans="1:17" hidden="1" x14ac:dyDescent="0.3">
      <c r="A1701" t="s">
        <v>3578</v>
      </c>
      <c r="B1701" t="s">
        <v>3579</v>
      </c>
      <c r="C1701" t="s">
        <v>10625</v>
      </c>
      <c r="D1701" t="s">
        <v>127</v>
      </c>
      <c r="E1701">
        <v>649.85611470000003</v>
      </c>
      <c r="F1701">
        <v>423.4</v>
      </c>
      <c r="G1701">
        <v>-55.2702012370329</v>
      </c>
      <c r="H1701">
        <v>-7.1392499846024204</v>
      </c>
      <c r="I1701">
        <v>-21.417091694667999</v>
      </c>
      <c r="J1701">
        <v>1.87339392938599</v>
      </c>
      <c r="K1701">
        <v>440.24766510746502</v>
      </c>
      <c r="L1701">
        <v>476.82707275787197</v>
      </c>
      <c r="M1701">
        <v>45.7037267992986</v>
      </c>
      <c r="N1701">
        <v>0.85636554382403896</v>
      </c>
      <c r="O1701">
        <v>60.947094945677797</v>
      </c>
      <c r="P1701">
        <v>6.1152882205513599</v>
      </c>
      <c r="Q1701">
        <v>7.3376076216714006E-2</v>
      </c>
    </row>
    <row r="1702" spans="1:17" hidden="1" x14ac:dyDescent="0.3">
      <c r="A1702" t="s">
        <v>3580</v>
      </c>
      <c r="B1702" t="s">
        <v>3581</v>
      </c>
      <c r="C1702" t="s">
        <v>10625</v>
      </c>
      <c r="D1702" t="s">
        <v>397</v>
      </c>
      <c r="E1702">
        <v>649.08314299999995</v>
      </c>
      <c r="F1702">
        <v>471</v>
      </c>
      <c r="G1702">
        <v>50.845685000372399</v>
      </c>
      <c r="H1702">
        <v>-1.54227512167296</v>
      </c>
      <c r="I1702">
        <v>-21.823659803380799</v>
      </c>
      <c r="J1702">
        <v>-4.19886600709403</v>
      </c>
      <c r="K1702">
        <v>489.409110948018</v>
      </c>
      <c r="L1702">
        <v>453.77056350383799</v>
      </c>
      <c r="M1702">
        <v>44.941830102679504</v>
      </c>
      <c r="N1702">
        <v>0.60554362331232903</v>
      </c>
      <c r="O1702">
        <v>41.910828025477699</v>
      </c>
      <c r="P1702">
        <v>97.774511862271595</v>
      </c>
      <c r="Q1702">
        <v>0.22669460978601699</v>
      </c>
    </row>
    <row r="1703" spans="1:17" hidden="1" x14ac:dyDescent="0.3">
      <c r="A1703" t="s">
        <v>3582</v>
      </c>
      <c r="B1703" t="s">
        <v>3583</v>
      </c>
      <c r="C1703" t="s">
        <v>10625</v>
      </c>
      <c r="D1703" t="s">
        <v>622</v>
      </c>
      <c r="E1703">
        <v>647.17895392000003</v>
      </c>
      <c r="F1703">
        <v>71.650000000000006</v>
      </c>
      <c r="G1703">
        <v>111.168500994308</v>
      </c>
      <c r="H1703">
        <v>7.6617835542709898</v>
      </c>
      <c r="I1703">
        <v>5.9771538328294698</v>
      </c>
      <c r="J1703">
        <v>0.87927838902739497</v>
      </c>
      <c r="K1703">
        <v>70.020540244277797</v>
      </c>
      <c r="L1703">
        <v>58.325440153601697</v>
      </c>
      <c r="M1703">
        <v>46.900806869794103</v>
      </c>
      <c r="N1703">
        <v>0.68974590275389802</v>
      </c>
      <c r="O1703">
        <v>22.8192602930914</v>
      </c>
      <c r="P1703">
        <v>146.55884377150699</v>
      </c>
      <c r="Q1703">
        <v>9.3253148498494004E-2</v>
      </c>
    </row>
    <row r="1704" spans="1:17" hidden="1" x14ac:dyDescent="0.3">
      <c r="A1704" t="s">
        <v>3584</v>
      </c>
      <c r="B1704" t="s">
        <v>3585</v>
      </c>
      <c r="C1704" t="s">
        <v>10625</v>
      </c>
      <c r="D1704" t="s">
        <v>858</v>
      </c>
      <c r="E1704">
        <v>646.84855210499995</v>
      </c>
      <c r="F1704">
        <v>273.2</v>
      </c>
      <c r="G1704">
        <v>5.7661810919885204</v>
      </c>
      <c r="H1704">
        <v>-0.36557293512222999</v>
      </c>
      <c r="I1704">
        <v>17.298482463505</v>
      </c>
      <c r="J1704">
        <v>4.2568386782120804</v>
      </c>
      <c r="K1704">
        <v>271.33204017329899</v>
      </c>
      <c r="M1704">
        <v>52.468238607946901</v>
      </c>
      <c r="N1704">
        <v>0.41615574604097</v>
      </c>
      <c r="O1704">
        <v>16.983894582723199</v>
      </c>
      <c r="P1704">
        <v>75.860959124557397</v>
      </c>
    </row>
    <row r="1705" spans="1:17" hidden="1" x14ac:dyDescent="0.3">
      <c r="A1705" t="s">
        <v>3586</v>
      </c>
      <c r="B1705" t="s">
        <v>3587</v>
      </c>
      <c r="C1705" t="s">
        <v>10625</v>
      </c>
      <c r="D1705" t="s">
        <v>335</v>
      </c>
      <c r="E1705">
        <v>644.79105194299996</v>
      </c>
      <c r="F1705">
        <v>105.61</v>
      </c>
      <c r="G1705">
        <v>-0.13192568523912801</v>
      </c>
      <c r="H1705">
        <v>25.868133535374401</v>
      </c>
      <c r="I1705">
        <v>-2.0273854333594898</v>
      </c>
      <c r="J1705">
        <v>32.637095475858999</v>
      </c>
      <c r="K1705">
        <v>86.6839469638917</v>
      </c>
      <c r="L1705">
        <v>90.030696494679901</v>
      </c>
      <c r="M1705">
        <v>90.391970482653704</v>
      </c>
      <c r="N1705">
        <v>3.3106026525975398</v>
      </c>
      <c r="O1705">
        <v>27.2606760723416</v>
      </c>
      <c r="P1705">
        <v>38.595800524934297</v>
      </c>
      <c r="Q1705">
        <v>6.0137542952989002E-2</v>
      </c>
    </row>
    <row r="1706" spans="1:17" hidden="1" x14ac:dyDescent="0.3">
      <c r="A1706" t="s">
        <v>3588</v>
      </c>
      <c r="B1706" t="s">
        <v>3589</v>
      </c>
      <c r="C1706" t="s">
        <v>10625</v>
      </c>
      <c r="D1706" t="s">
        <v>46</v>
      </c>
      <c r="E1706">
        <v>643.84292840000001</v>
      </c>
      <c r="F1706">
        <v>222.85</v>
      </c>
      <c r="G1706">
        <v>-69.296576707804306</v>
      </c>
      <c r="H1706">
        <v>-13.289976403191901</v>
      </c>
      <c r="I1706">
        <v>-11.3013057433852</v>
      </c>
      <c r="J1706">
        <v>3.1786115155527899</v>
      </c>
      <c r="K1706">
        <v>239.782701726347</v>
      </c>
      <c r="L1706">
        <v>246.62109543549701</v>
      </c>
      <c r="M1706">
        <v>49.464905973316597</v>
      </c>
      <c r="N1706">
        <v>0.59898410849653005</v>
      </c>
      <c r="O1706">
        <v>78.842270585595699</v>
      </c>
      <c r="P1706">
        <v>23.8055555555555</v>
      </c>
      <c r="Q1706">
        <v>9.9169196059878006E-2</v>
      </c>
    </row>
    <row r="1707" spans="1:17" hidden="1" x14ac:dyDescent="0.3">
      <c r="A1707" t="s">
        <v>3590</v>
      </c>
      <c r="B1707" t="s">
        <v>3591</v>
      </c>
      <c r="C1707" t="s">
        <v>10625</v>
      </c>
      <c r="D1707" t="s">
        <v>153</v>
      </c>
      <c r="E1707">
        <v>641.77495165000005</v>
      </c>
      <c r="F1707">
        <v>94.86</v>
      </c>
      <c r="G1707">
        <v>-58.6757414299339</v>
      </c>
      <c r="H1707">
        <v>-1.2932403644272801</v>
      </c>
      <c r="I1707">
        <v>-28.9410611945254</v>
      </c>
      <c r="J1707">
        <v>3.6224940603050899</v>
      </c>
      <c r="K1707">
        <v>97.990008212889705</v>
      </c>
      <c r="L1707">
        <v>110.62321367897199</v>
      </c>
      <c r="M1707">
        <v>63.773518431003097</v>
      </c>
      <c r="N1707">
        <v>1.0251249586373801</v>
      </c>
      <c r="O1707">
        <v>64.400168669618296</v>
      </c>
      <c r="P1707">
        <v>4.9916989485334797</v>
      </c>
      <c r="Q1707">
        <v>3.1465060158250999E-2</v>
      </c>
    </row>
    <row r="1708" spans="1:17" hidden="1" x14ac:dyDescent="0.3">
      <c r="A1708" t="s">
        <v>3592</v>
      </c>
      <c r="B1708" t="s">
        <v>3593</v>
      </c>
      <c r="C1708" t="s">
        <v>10625</v>
      </c>
      <c r="D1708" t="s">
        <v>290</v>
      </c>
      <c r="E1708">
        <v>639.349242</v>
      </c>
      <c r="F1708">
        <v>271.3</v>
      </c>
      <c r="G1708">
        <v>52.7208059588474</v>
      </c>
      <c r="H1708">
        <v>51.893365606317602</v>
      </c>
      <c r="I1708">
        <v>68.633577539837503</v>
      </c>
      <c r="J1708">
        <v>20.331217426299101</v>
      </c>
      <c r="K1708">
        <v>209.937836946327</v>
      </c>
      <c r="M1708">
        <v>91.817626104822295</v>
      </c>
      <c r="N1708">
        <v>1.42552594670406</v>
      </c>
      <c r="O1708">
        <v>16.476225580538099</v>
      </c>
      <c r="P1708">
        <v>99.192364170337697</v>
      </c>
    </row>
    <row r="1709" spans="1:17" hidden="1" x14ac:dyDescent="0.3">
      <c r="A1709" t="s">
        <v>3594</v>
      </c>
      <c r="B1709" t="s">
        <v>3595</v>
      </c>
      <c r="C1709" t="s">
        <v>10625</v>
      </c>
      <c r="D1709" t="s">
        <v>955</v>
      </c>
      <c r="E1709">
        <v>639.22212869999998</v>
      </c>
      <c r="F1709">
        <v>246.25</v>
      </c>
      <c r="G1709">
        <v>39.681412988871799</v>
      </c>
      <c r="H1709">
        <v>3.8422420784471898</v>
      </c>
      <c r="I1709">
        <v>70.655346649372504</v>
      </c>
      <c r="J1709">
        <v>11.5999135787648</v>
      </c>
      <c r="K1709">
        <v>217.95875540085399</v>
      </c>
      <c r="L1709">
        <v>170.144410103474</v>
      </c>
      <c r="M1709">
        <v>68.614651000522997</v>
      </c>
      <c r="N1709">
        <v>0.67761391151221595</v>
      </c>
      <c r="O1709">
        <v>20.527918781725798</v>
      </c>
      <c r="P1709">
        <v>119.866071428571</v>
      </c>
      <c r="Q1709">
        <v>5.4260686683696997E-2</v>
      </c>
    </row>
    <row r="1710" spans="1:17" hidden="1" x14ac:dyDescent="0.3">
      <c r="A1710" t="s">
        <v>3596</v>
      </c>
      <c r="B1710" t="s">
        <v>3597</v>
      </c>
      <c r="C1710" t="s">
        <v>10625</v>
      </c>
      <c r="D1710" t="s">
        <v>622</v>
      </c>
      <c r="E1710">
        <v>638.62936358399998</v>
      </c>
      <c r="F1710">
        <v>24.44</v>
      </c>
      <c r="G1710">
        <v>-2.3314990056915499</v>
      </c>
      <c r="H1710">
        <v>14.6682768996973</v>
      </c>
      <c r="I1710">
        <v>-11.792960553535799</v>
      </c>
      <c r="J1710">
        <v>-2.83583739325065</v>
      </c>
      <c r="K1710">
        <v>23.439333265168401</v>
      </c>
      <c r="L1710">
        <v>23.417506797457602</v>
      </c>
      <c r="M1710">
        <v>51.743524679699298</v>
      </c>
      <c r="N1710">
        <v>0.77013719335653097</v>
      </c>
      <c r="O1710">
        <v>44.844517184942703</v>
      </c>
      <c r="P1710">
        <v>26.304909560723502</v>
      </c>
      <c r="Q1710">
        <v>5.6114086139043E-2</v>
      </c>
    </row>
    <row r="1711" spans="1:17" hidden="1" x14ac:dyDescent="0.3">
      <c r="A1711" t="s">
        <v>3598</v>
      </c>
      <c r="B1711" t="s">
        <v>3599</v>
      </c>
      <c r="C1711" t="s">
        <v>10625</v>
      </c>
      <c r="D1711" t="s">
        <v>127</v>
      </c>
      <c r="E1711">
        <v>636.91800000000001</v>
      </c>
      <c r="F1711">
        <v>533.79999999999995</v>
      </c>
      <c r="G1711">
        <v>71.849277173215697</v>
      </c>
      <c r="H1711">
        <v>-14.8593359852322</v>
      </c>
      <c r="I1711">
        <v>6.5022591356293296</v>
      </c>
      <c r="J1711">
        <v>-8.4956907369738008</v>
      </c>
      <c r="K1711">
        <v>643.89162006058496</v>
      </c>
      <c r="L1711">
        <v>547.16329930629399</v>
      </c>
      <c r="M1711">
        <v>23.255664983722198</v>
      </c>
      <c r="N1711">
        <v>0.91784459359942705</v>
      </c>
      <c r="O1711">
        <v>78.156612963656798</v>
      </c>
      <c r="P1711">
        <v>128.55919503318299</v>
      </c>
      <c r="Q1711">
        <v>0.16766829585288601</v>
      </c>
    </row>
    <row r="1712" spans="1:17" hidden="1" x14ac:dyDescent="0.3">
      <c r="A1712" t="s">
        <v>3600</v>
      </c>
      <c r="B1712" t="s">
        <v>3601</v>
      </c>
      <c r="C1712" t="s">
        <v>10625</v>
      </c>
      <c r="D1712" t="s">
        <v>527</v>
      </c>
      <c r="E1712">
        <v>635.98054738500002</v>
      </c>
      <c r="F1712">
        <v>381.6</v>
      </c>
      <c r="G1712">
        <v>223.61934330306201</v>
      </c>
      <c r="H1712">
        <v>47.123118982870501</v>
      </c>
      <c r="I1712">
        <v>45.933889655188302</v>
      </c>
      <c r="J1712">
        <v>20.385769985940001</v>
      </c>
      <c r="K1712">
        <v>258.05350890898899</v>
      </c>
      <c r="L1712">
        <v>202.95379156676</v>
      </c>
      <c r="M1712">
        <v>92.832095854908403</v>
      </c>
      <c r="N1712">
        <v>1.9490989683181701</v>
      </c>
      <c r="O1712">
        <v>0</v>
      </c>
      <c r="P1712">
        <v>302.74406332453799</v>
      </c>
      <c r="Q1712">
        <v>0.14307931314360001</v>
      </c>
    </row>
    <row r="1713" spans="1:17" hidden="1" x14ac:dyDescent="0.3">
      <c r="A1713" t="s">
        <v>3602</v>
      </c>
      <c r="B1713" t="s">
        <v>3603</v>
      </c>
      <c r="C1713" t="s">
        <v>10625</v>
      </c>
      <c r="D1713" t="s">
        <v>46</v>
      </c>
      <c r="E1713">
        <v>635.31882199999995</v>
      </c>
      <c r="F1713">
        <v>555.9</v>
      </c>
      <c r="G1713">
        <v>295.87802480383198</v>
      </c>
      <c r="H1713">
        <v>10.7421582259226</v>
      </c>
      <c r="I1713">
        <v>311.79079638482199</v>
      </c>
      <c r="J1713">
        <v>2.6646350848972302</v>
      </c>
      <c r="K1713">
        <v>438.71166321130301</v>
      </c>
      <c r="M1713">
        <v>67.518164354674695</v>
      </c>
      <c r="N1713">
        <v>0.31425149700598798</v>
      </c>
      <c r="O1713">
        <v>9.7139773340528794</v>
      </c>
      <c r="P1713">
        <v>351.951219512195</v>
      </c>
    </row>
    <row r="1714" spans="1:17" hidden="1" x14ac:dyDescent="0.3">
      <c r="A1714" t="s">
        <v>3604</v>
      </c>
      <c r="B1714" t="s">
        <v>3605</v>
      </c>
      <c r="C1714" t="s">
        <v>10625</v>
      </c>
      <c r="D1714" t="s">
        <v>127</v>
      </c>
      <c r="E1714">
        <v>634.93949229999998</v>
      </c>
      <c r="F1714">
        <v>258.14999999999998</v>
      </c>
      <c r="G1714">
        <v>142.50785211937301</v>
      </c>
      <c r="H1714">
        <v>-15.5528489964857</v>
      </c>
      <c r="I1714">
        <v>158.420623700363</v>
      </c>
      <c r="J1714">
        <v>-9.1419219465174901</v>
      </c>
      <c r="K1714">
        <v>276.58209315055001</v>
      </c>
      <c r="M1714">
        <v>36.127888515051303</v>
      </c>
      <c r="N1714">
        <v>0.58530140379851303</v>
      </c>
      <c r="O1714">
        <v>52.585705984892499</v>
      </c>
      <c r="P1714">
        <v>186.67406996113201</v>
      </c>
    </row>
    <row r="1715" spans="1:17" hidden="1" x14ac:dyDescent="0.3">
      <c r="A1715" t="s">
        <v>3606</v>
      </c>
      <c r="B1715" t="s">
        <v>3607</v>
      </c>
      <c r="C1715" t="s">
        <v>10625</v>
      </c>
      <c r="D1715" t="s">
        <v>46</v>
      </c>
      <c r="E1715">
        <v>634.40713000000005</v>
      </c>
      <c r="F1715">
        <v>278.10000000000002</v>
      </c>
      <c r="G1715">
        <v>-4.6117349938921404</v>
      </c>
      <c r="H1715">
        <v>14.2846847631873</v>
      </c>
      <c r="I1715">
        <v>11.301036587097901</v>
      </c>
      <c r="J1715">
        <v>7.2822821437207503</v>
      </c>
      <c r="K1715">
        <v>239.317884713133</v>
      </c>
      <c r="M1715">
        <v>53.476145128809399</v>
      </c>
      <c r="N1715">
        <v>0.61486013034941001</v>
      </c>
      <c r="O1715">
        <v>7.8209277238403496</v>
      </c>
      <c r="P1715">
        <v>94.679733986699304</v>
      </c>
    </row>
    <row r="1716" spans="1:17" hidden="1" x14ac:dyDescent="0.3">
      <c r="A1716" t="s">
        <v>3608</v>
      </c>
      <c r="B1716" t="s">
        <v>3609</v>
      </c>
      <c r="C1716" t="s">
        <v>10625</v>
      </c>
      <c r="D1716" t="s">
        <v>1589</v>
      </c>
      <c r="E1716">
        <v>632.91719999999998</v>
      </c>
      <c r="F1716">
        <v>62.17</v>
      </c>
      <c r="G1716">
        <v>273.43194185452302</v>
      </c>
      <c r="H1716">
        <v>17.7731938246482</v>
      </c>
      <c r="I1716">
        <v>230.782374503673</v>
      </c>
      <c r="J1716">
        <v>9.2057249458959198</v>
      </c>
      <c r="K1716">
        <v>49.126118118576002</v>
      </c>
      <c r="L1716">
        <v>31.732661574998499</v>
      </c>
      <c r="M1716">
        <v>81.707981502777898</v>
      </c>
      <c r="N1716">
        <v>0.68560142498907894</v>
      </c>
      <c r="O1716">
        <v>0</v>
      </c>
      <c r="P1716">
        <v>554.42105263157896</v>
      </c>
    </row>
    <row r="1717" spans="1:17" hidden="1" x14ac:dyDescent="0.3">
      <c r="A1717" t="s">
        <v>3610</v>
      </c>
      <c r="B1717" t="s">
        <v>3611</v>
      </c>
      <c r="C1717" t="s">
        <v>10625</v>
      </c>
      <c r="D1717" t="s">
        <v>548</v>
      </c>
      <c r="E1717">
        <v>631.30627919999995</v>
      </c>
      <c r="F1717">
        <v>45.32</v>
      </c>
      <c r="G1717">
        <v>-29.250065780935799</v>
      </c>
      <c r="H1717">
        <v>1.82594661222877</v>
      </c>
      <c r="I1717">
        <v>-20.196505202479202</v>
      </c>
      <c r="J1717">
        <v>3.0242277246897298</v>
      </c>
      <c r="K1717">
        <v>45.095319082728899</v>
      </c>
      <c r="L1717">
        <v>46.204609010238201</v>
      </c>
      <c r="M1717">
        <v>64.102016586176106</v>
      </c>
      <c r="N1717">
        <v>0.644919180997231</v>
      </c>
      <c r="O1717">
        <v>40.3353927625772</v>
      </c>
      <c r="P1717">
        <v>14.5891276864728</v>
      </c>
      <c r="Q1717">
        <v>0.138563300201477</v>
      </c>
    </row>
    <row r="1718" spans="1:17" hidden="1" x14ac:dyDescent="0.3">
      <c r="A1718" t="s">
        <v>3612</v>
      </c>
      <c r="B1718" t="s">
        <v>3613</v>
      </c>
      <c r="C1718" t="s">
        <v>10625</v>
      </c>
      <c r="D1718" t="s">
        <v>198</v>
      </c>
      <c r="E1718">
        <v>630.52499999999998</v>
      </c>
      <c r="F1718">
        <v>245.65</v>
      </c>
      <c r="G1718">
        <v>30.1065228311742</v>
      </c>
      <c r="H1718">
        <v>2.1287909527703599</v>
      </c>
      <c r="I1718">
        <v>50.607489803762903</v>
      </c>
      <c r="J1718">
        <v>-10.933127963984299</v>
      </c>
      <c r="K1718">
        <v>232.53395758455699</v>
      </c>
      <c r="L1718">
        <v>180.72477133223501</v>
      </c>
      <c r="M1718">
        <v>40.163430119615398</v>
      </c>
      <c r="N1718">
        <v>1.39622049303602</v>
      </c>
      <c r="O1718">
        <v>25.3816405454915</v>
      </c>
      <c r="P1718">
        <v>99.715447154471505</v>
      </c>
      <c r="Q1718">
        <v>9.2898567962989995E-2</v>
      </c>
    </row>
    <row r="1719" spans="1:17" hidden="1" x14ac:dyDescent="0.3">
      <c r="A1719" t="s">
        <v>3614</v>
      </c>
      <c r="B1719" t="s">
        <v>3615</v>
      </c>
      <c r="C1719" t="s">
        <v>10625</v>
      </c>
      <c r="D1719" t="s">
        <v>408</v>
      </c>
      <c r="E1719">
        <v>627.48682919999999</v>
      </c>
      <c r="F1719">
        <v>586.75</v>
      </c>
      <c r="G1719">
        <v>57.400614751339297</v>
      </c>
      <c r="H1719">
        <v>4.4007023521334503</v>
      </c>
      <c r="I1719">
        <v>14.498611646483701</v>
      </c>
      <c r="J1719">
        <v>8.6162458844276593</v>
      </c>
      <c r="K1719">
        <v>556.16758609027204</v>
      </c>
      <c r="L1719">
        <v>486.83022685165997</v>
      </c>
      <c r="M1719">
        <v>68.041600897354201</v>
      </c>
      <c r="N1719">
        <v>0.654897598525505</v>
      </c>
      <c r="O1719">
        <v>8.2317852577758792</v>
      </c>
      <c r="P1719">
        <v>89.274193548387103</v>
      </c>
      <c r="Q1719">
        <v>7.5291106347568998E-2</v>
      </c>
    </row>
    <row r="1720" spans="1:17" hidden="1" x14ac:dyDescent="0.3">
      <c r="A1720" t="s">
        <v>3616</v>
      </c>
      <c r="B1720" t="s">
        <v>3617</v>
      </c>
      <c r="C1720" t="s">
        <v>10625</v>
      </c>
      <c r="D1720" t="s">
        <v>198</v>
      </c>
      <c r="E1720">
        <v>626.94616037499998</v>
      </c>
      <c r="F1720">
        <v>181.3</v>
      </c>
      <c r="G1720">
        <v>99.073536845567304</v>
      </c>
      <c r="H1720">
        <v>-9.4313328314913392</v>
      </c>
      <c r="I1720">
        <v>-19.067637671280501</v>
      </c>
      <c r="J1720">
        <v>-0.22055917288467</v>
      </c>
      <c r="K1720">
        <v>186.50040742845999</v>
      </c>
      <c r="L1720">
        <v>165.72984467708099</v>
      </c>
      <c r="M1720">
        <v>45.6092078126552</v>
      </c>
      <c r="N1720">
        <v>0.48286694287573101</v>
      </c>
      <c r="O1720">
        <v>21.3458356315499</v>
      </c>
      <c r="Q1720">
        <v>0.14584555713991701</v>
      </c>
    </row>
    <row r="1721" spans="1:17" hidden="1" x14ac:dyDescent="0.3">
      <c r="A1721" t="s">
        <v>3618</v>
      </c>
      <c r="B1721" t="s">
        <v>3619</v>
      </c>
      <c r="C1721" t="s">
        <v>10625</v>
      </c>
      <c r="D1721" t="s">
        <v>153</v>
      </c>
      <c r="E1721">
        <v>626.78976880000005</v>
      </c>
      <c r="F1721">
        <v>51.62</v>
      </c>
      <c r="G1721">
        <v>33.900112887892099</v>
      </c>
      <c r="H1721">
        <v>4.36858640937277</v>
      </c>
      <c r="I1721">
        <v>-29.489112550863499</v>
      </c>
      <c r="J1721">
        <v>7.6567247556564899</v>
      </c>
      <c r="K1721">
        <v>50.903469393214003</v>
      </c>
      <c r="L1721">
        <v>49.182322375561697</v>
      </c>
      <c r="M1721">
        <v>56.603262259452201</v>
      </c>
      <c r="N1721">
        <v>0.76451616841877501</v>
      </c>
      <c r="O1721">
        <v>40.1588531576908</v>
      </c>
      <c r="P1721">
        <v>66.516129032257993</v>
      </c>
      <c r="Q1721">
        <v>5.7697716087989001E-2</v>
      </c>
    </row>
    <row r="1722" spans="1:17" hidden="1" x14ac:dyDescent="0.3">
      <c r="A1722" t="s">
        <v>3620</v>
      </c>
      <c r="B1722" t="s">
        <v>3621</v>
      </c>
      <c r="C1722" t="s">
        <v>10625</v>
      </c>
      <c r="D1722" t="s">
        <v>290</v>
      </c>
      <c r="E1722">
        <v>626.75440418000005</v>
      </c>
      <c r="F1722">
        <v>560</v>
      </c>
      <c r="G1722">
        <v>-52.3212605517976</v>
      </c>
      <c r="H1722">
        <v>1.7789036394375699</v>
      </c>
      <c r="I1722">
        <v>-1.6025721663746999</v>
      </c>
      <c r="J1722">
        <v>0.19660881274078401</v>
      </c>
      <c r="K1722">
        <v>547.31382768884305</v>
      </c>
      <c r="L1722">
        <v>529.111912040378</v>
      </c>
      <c r="M1722">
        <v>62.620644153933299</v>
      </c>
      <c r="N1722">
        <v>0.75178067342652599</v>
      </c>
      <c r="O1722">
        <v>51.997720461672699</v>
      </c>
      <c r="P1722">
        <v>36.7521367521367</v>
      </c>
      <c r="Q1722">
        <v>0.114235245188425</v>
      </c>
    </row>
    <row r="1723" spans="1:17" hidden="1" x14ac:dyDescent="0.3">
      <c r="A1723" t="s">
        <v>3622</v>
      </c>
      <c r="B1723" t="s">
        <v>3623</v>
      </c>
      <c r="C1723" t="s">
        <v>10625</v>
      </c>
      <c r="D1723" t="s">
        <v>303</v>
      </c>
      <c r="E1723">
        <v>624.76021000000003</v>
      </c>
      <c r="F1723">
        <v>194.86</v>
      </c>
      <c r="G1723">
        <v>-14.5057150335661</v>
      </c>
      <c r="H1723">
        <v>1.36563420766319</v>
      </c>
      <c r="I1723">
        <v>-5.7058022546334497</v>
      </c>
      <c r="J1723">
        <v>-0.68467015657600705</v>
      </c>
      <c r="K1723">
        <v>186.29946308265801</v>
      </c>
      <c r="L1723">
        <v>176.39196527926299</v>
      </c>
      <c r="M1723">
        <v>56.717898609751899</v>
      </c>
      <c r="N1723">
        <v>0.77237335252101202</v>
      </c>
      <c r="O1723">
        <v>22.138971569331801</v>
      </c>
      <c r="P1723">
        <v>35.507649513212698</v>
      </c>
      <c r="Q1723">
        <v>2.0005486331781001E-2</v>
      </c>
    </row>
    <row r="1724" spans="1:17" hidden="1" x14ac:dyDescent="0.3">
      <c r="A1724" t="s">
        <v>3624</v>
      </c>
      <c r="B1724" t="s">
        <v>3625</v>
      </c>
      <c r="C1724" t="s">
        <v>10625</v>
      </c>
      <c r="D1724" t="s">
        <v>397</v>
      </c>
      <c r="E1724">
        <v>624.57876255500003</v>
      </c>
      <c r="F1724">
        <v>39.869999999999997</v>
      </c>
      <c r="G1724">
        <v>40.563015762240902</v>
      </c>
      <c r="H1724">
        <v>5.9067744650617104</v>
      </c>
      <c r="I1724">
        <v>-16.025770241828301</v>
      </c>
      <c r="J1724">
        <v>3.8126409222282001</v>
      </c>
      <c r="K1724">
        <v>39.064582306602901</v>
      </c>
      <c r="L1724">
        <v>36.646327772329798</v>
      </c>
      <c r="M1724">
        <v>54.095805308573198</v>
      </c>
      <c r="N1724">
        <v>0.76042435663685903</v>
      </c>
      <c r="O1724">
        <v>23.651868572861801</v>
      </c>
      <c r="P1724">
        <v>71.483870967741893</v>
      </c>
      <c r="Q1724">
        <v>1.3987324647337001E-2</v>
      </c>
    </row>
    <row r="1725" spans="1:17" hidden="1" x14ac:dyDescent="0.3">
      <c r="A1725" t="s">
        <v>3626</v>
      </c>
      <c r="B1725" t="s">
        <v>3627</v>
      </c>
      <c r="C1725" t="s">
        <v>10625</v>
      </c>
      <c r="D1725" t="s">
        <v>3101</v>
      </c>
      <c r="E1725">
        <v>623.49451305499997</v>
      </c>
      <c r="F1725">
        <v>15.33</v>
      </c>
      <c r="G1725">
        <v>650.071016717578</v>
      </c>
      <c r="H1725">
        <v>1.1310238149774401</v>
      </c>
      <c r="I1725">
        <v>-44.9546751371197</v>
      </c>
      <c r="J1725">
        <v>0.43821118200273301</v>
      </c>
      <c r="K1725">
        <v>16.925294682642502</v>
      </c>
      <c r="L1725">
        <v>18.113004115025799</v>
      </c>
      <c r="M1725">
        <v>49.514077461507</v>
      </c>
      <c r="N1725">
        <v>0.79054524753647804</v>
      </c>
      <c r="O1725">
        <v>577.75603392041705</v>
      </c>
      <c r="P1725">
        <v>20.708661417322801</v>
      </c>
      <c r="Q1725">
        <v>-6.4675140534854E-2</v>
      </c>
    </row>
    <row r="1726" spans="1:17" hidden="1" x14ac:dyDescent="0.3">
      <c r="A1726" t="s">
        <v>3628</v>
      </c>
      <c r="B1726" t="s">
        <v>3629</v>
      </c>
      <c r="C1726" t="s">
        <v>10625</v>
      </c>
      <c r="D1726" t="s">
        <v>21</v>
      </c>
      <c r="E1726">
        <v>621.52228924500002</v>
      </c>
      <c r="F1726">
        <v>194.67</v>
      </c>
      <c r="G1726">
        <v>31.7047951681384</v>
      </c>
      <c r="H1726">
        <v>-1.5757003062753401</v>
      </c>
      <c r="I1726">
        <v>2.8271034562088402</v>
      </c>
      <c r="J1726">
        <v>14.6034606151093</v>
      </c>
      <c r="K1726">
        <v>179.472195376629</v>
      </c>
      <c r="L1726">
        <v>166.207456930039</v>
      </c>
      <c r="M1726">
        <v>68.149161468361001</v>
      </c>
      <c r="N1726">
        <v>0.95038315928745698</v>
      </c>
      <c r="O1726">
        <v>11.5477474700775</v>
      </c>
      <c r="P1726">
        <v>63.450881612090598</v>
      </c>
      <c r="Q1726">
        <v>1.0242444109818E-2</v>
      </c>
    </row>
    <row r="1727" spans="1:17" hidden="1" x14ac:dyDescent="0.3">
      <c r="A1727" t="s">
        <v>3630</v>
      </c>
      <c r="B1727" t="s">
        <v>3631</v>
      </c>
      <c r="C1727" t="s">
        <v>10625</v>
      </c>
      <c r="D1727" t="s">
        <v>3632</v>
      </c>
      <c r="E1727">
        <v>620.30244500000003</v>
      </c>
      <c r="F1727">
        <v>1134.3499999999999</v>
      </c>
      <c r="G1727">
        <v>-26.279404150908501</v>
      </c>
      <c r="H1727">
        <v>-9.0706903087802999</v>
      </c>
      <c r="I1727">
        <v>-1.17546573926989</v>
      </c>
      <c r="J1727">
        <v>3.5760830289416501</v>
      </c>
      <c r="K1727">
        <v>1057.0247172910699</v>
      </c>
      <c r="L1727">
        <v>1023.19323858605</v>
      </c>
      <c r="M1727">
        <v>52.258498944504197</v>
      </c>
      <c r="N1727">
        <v>0.61335747977439603</v>
      </c>
      <c r="O1727">
        <v>62.366593698230901</v>
      </c>
      <c r="P1727">
        <v>41.616729088639097</v>
      </c>
      <c r="Q1727">
        <v>-6.9099097850492994E-2</v>
      </c>
    </row>
    <row r="1728" spans="1:17" hidden="1" x14ac:dyDescent="0.3">
      <c r="A1728" t="s">
        <v>3633</v>
      </c>
      <c r="B1728" t="s">
        <v>3634</v>
      </c>
      <c r="C1728" t="s">
        <v>10625</v>
      </c>
      <c r="D1728" t="s">
        <v>789</v>
      </c>
      <c r="E1728">
        <v>615.61883250000005</v>
      </c>
      <c r="F1728">
        <v>109.36</v>
      </c>
      <c r="G1728">
        <v>-9.5654802871890503</v>
      </c>
      <c r="H1728">
        <v>2.8190020907755402</v>
      </c>
      <c r="I1728">
        <v>-23.187110968595199</v>
      </c>
      <c r="J1728">
        <v>2.5329179629019798</v>
      </c>
      <c r="K1728">
        <v>113.787916519004</v>
      </c>
      <c r="L1728">
        <v>109.757179332745</v>
      </c>
      <c r="M1728">
        <v>51.637394974102897</v>
      </c>
      <c r="N1728">
        <v>0.39014476585619001</v>
      </c>
      <c r="O1728">
        <v>38.4875640087783</v>
      </c>
      <c r="P1728">
        <v>36.717089636204499</v>
      </c>
      <c r="Q1728">
        <v>-1.0594450661004E-2</v>
      </c>
    </row>
    <row r="1729" spans="1:17" hidden="1" x14ac:dyDescent="0.3">
      <c r="A1729" t="s">
        <v>3635</v>
      </c>
      <c r="B1729" t="s">
        <v>3636</v>
      </c>
      <c r="C1729" t="s">
        <v>10625</v>
      </c>
      <c r="D1729" t="s">
        <v>308</v>
      </c>
      <c r="E1729">
        <v>610.85657191199903</v>
      </c>
      <c r="F1729">
        <v>212.15</v>
      </c>
      <c r="G1729">
        <v>-28.783452707237402</v>
      </c>
      <c r="H1729">
        <v>-0.144879608225329</v>
      </c>
      <c r="I1729">
        <v>-44.880508354567503</v>
      </c>
      <c r="J1729">
        <v>0.54407802815227202</v>
      </c>
      <c r="K1729">
        <v>221.99766646459199</v>
      </c>
      <c r="L1729">
        <v>238.347783916239</v>
      </c>
      <c r="M1729">
        <v>44.982420941776702</v>
      </c>
      <c r="N1729">
        <v>1.5920335598256601</v>
      </c>
      <c r="O1729">
        <v>75.347631392882306</v>
      </c>
      <c r="P1729">
        <v>13.6314943760043</v>
      </c>
      <c r="Q1729">
        <v>0.13957900125675399</v>
      </c>
    </row>
    <row r="1730" spans="1:17" hidden="1" x14ac:dyDescent="0.3">
      <c r="A1730" t="s">
        <v>3637</v>
      </c>
      <c r="B1730" t="s">
        <v>3638</v>
      </c>
      <c r="C1730" t="s">
        <v>10625</v>
      </c>
      <c r="D1730" t="s">
        <v>2182</v>
      </c>
      <c r="E1730">
        <v>610.73924999999997</v>
      </c>
      <c r="F1730">
        <v>669.2</v>
      </c>
      <c r="G1730">
        <v>-11.0794664853663</v>
      </c>
      <c r="H1730">
        <v>-4.0247394248979296</v>
      </c>
      <c r="I1730">
        <v>-30.047647108074401</v>
      </c>
      <c r="J1730">
        <v>14.170458466881501</v>
      </c>
      <c r="K1730">
        <v>651.66469057049596</v>
      </c>
      <c r="L1730">
        <v>612.72288312256001</v>
      </c>
      <c r="M1730">
        <v>64.918836650574505</v>
      </c>
      <c r="N1730">
        <v>1.3395749260156</v>
      </c>
      <c r="O1730">
        <v>29.856545128511598</v>
      </c>
      <c r="P1730">
        <v>49.375</v>
      </c>
    </row>
    <row r="1731" spans="1:17" hidden="1" x14ac:dyDescent="0.3">
      <c r="A1731" t="s">
        <v>3639</v>
      </c>
      <c r="B1731" t="s">
        <v>3640</v>
      </c>
      <c r="C1731" t="s">
        <v>10625</v>
      </c>
      <c r="D1731" t="s">
        <v>408</v>
      </c>
      <c r="E1731">
        <v>609.47747857499996</v>
      </c>
      <c r="F1731">
        <v>63.26</v>
      </c>
      <c r="G1731">
        <v>-55.425480962982803</v>
      </c>
      <c r="H1731">
        <v>-5.0754165764925103</v>
      </c>
      <c r="I1731">
        <v>-36.648178530799797</v>
      </c>
      <c r="J1731">
        <v>-0.93003235491550196</v>
      </c>
      <c r="K1731">
        <v>66.582298126676406</v>
      </c>
      <c r="L1731">
        <v>69.501241131619693</v>
      </c>
      <c r="M1731">
        <v>50.849577946804501</v>
      </c>
      <c r="N1731">
        <v>0.98986910107444004</v>
      </c>
      <c r="O1731">
        <v>54.900411002212998</v>
      </c>
      <c r="P1731">
        <v>5.25790349417636</v>
      </c>
      <c r="Q1731">
        <v>-1.0750956798047001E-2</v>
      </c>
    </row>
    <row r="1732" spans="1:17" hidden="1" x14ac:dyDescent="0.3">
      <c r="A1732" t="s">
        <v>3641</v>
      </c>
      <c r="B1732" t="s">
        <v>3642</v>
      </c>
      <c r="C1732" t="s">
        <v>10625</v>
      </c>
      <c r="E1732">
        <v>609.16217440000003</v>
      </c>
      <c r="F1732">
        <v>39.51</v>
      </c>
      <c r="G1732">
        <v>566.58925305897196</v>
      </c>
      <c r="H1732">
        <v>6.9848095134108901</v>
      </c>
      <c r="I1732">
        <v>32.629448469080103</v>
      </c>
      <c r="J1732">
        <v>-7.1875167547956504</v>
      </c>
      <c r="K1732">
        <v>38.313041187091201</v>
      </c>
      <c r="L1732">
        <v>27.8636261832428</v>
      </c>
      <c r="M1732">
        <v>51.040679662470701</v>
      </c>
      <c r="N1732">
        <v>1.90538298769935</v>
      </c>
      <c r="O1732">
        <v>22.880283472538501</v>
      </c>
      <c r="P1732">
        <v>594.25408539799605</v>
      </c>
      <c r="Q1732">
        <v>0.20935488203178401</v>
      </c>
    </row>
    <row r="1733" spans="1:17" hidden="1" x14ac:dyDescent="0.3">
      <c r="A1733" t="s">
        <v>3643</v>
      </c>
      <c r="B1733" t="s">
        <v>3644</v>
      </c>
      <c r="C1733" t="s">
        <v>10625</v>
      </c>
      <c r="D1733" t="s">
        <v>290</v>
      </c>
      <c r="E1733">
        <v>607.02178491500001</v>
      </c>
      <c r="F1733">
        <v>429.5</v>
      </c>
      <c r="G1733">
        <v>136.48030911238899</v>
      </c>
      <c r="H1733">
        <v>-13.9693763381511</v>
      </c>
      <c r="I1733">
        <v>34.560322140960203</v>
      </c>
      <c r="J1733">
        <v>5.47367301418425</v>
      </c>
      <c r="K1733">
        <v>419.56975364234597</v>
      </c>
      <c r="L1733">
        <v>327.95255049692202</v>
      </c>
      <c r="M1733">
        <v>45.390298400157597</v>
      </c>
      <c r="N1733">
        <v>0.37180451763147099</v>
      </c>
      <c r="O1733">
        <v>30.139697322467899</v>
      </c>
      <c r="P1733">
        <v>164.14514145141399</v>
      </c>
      <c r="Q1733">
        <v>0.12491292648856001</v>
      </c>
    </row>
    <row r="1734" spans="1:17" hidden="1" x14ac:dyDescent="0.3">
      <c r="A1734" t="s">
        <v>3645</v>
      </c>
      <c r="B1734" t="s">
        <v>3646</v>
      </c>
      <c r="C1734" t="s">
        <v>10625</v>
      </c>
      <c r="D1734" t="s">
        <v>3647</v>
      </c>
      <c r="E1734">
        <v>606.08000000000004</v>
      </c>
      <c r="F1734">
        <v>152.5</v>
      </c>
      <c r="G1734">
        <v>17.573262899070301</v>
      </c>
      <c r="H1734">
        <v>15.507694020921299</v>
      </c>
      <c r="I1734">
        <v>-18.9622828450442</v>
      </c>
      <c r="J1734">
        <v>-4.3185178214981601</v>
      </c>
      <c r="K1734">
        <v>138.60728570859499</v>
      </c>
      <c r="M1734">
        <v>62.686890200456197</v>
      </c>
      <c r="N1734">
        <v>2.3040369595270298</v>
      </c>
      <c r="O1734">
        <v>67.442622950819597</v>
      </c>
      <c r="P1734">
        <v>58.8541666666666</v>
      </c>
    </row>
    <row r="1735" spans="1:17" hidden="1" x14ac:dyDescent="0.3">
      <c r="A1735" t="s">
        <v>3648</v>
      </c>
      <c r="B1735" t="s">
        <v>3649</v>
      </c>
      <c r="C1735" t="s">
        <v>10625</v>
      </c>
      <c r="D1735" t="s">
        <v>1672</v>
      </c>
      <c r="E1735">
        <v>605.92747599300003</v>
      </c>
      <c r="F1735">
        <v>39.72</v>
      </c>
      <c r="G1735">
        <v>1267.7855336257101</v>
      </c>
      <c r="H1735">
        <v>4.3063582723969303</v>
      </c>
      <c r="I1735">
        <v>264.38430287832801</v>
      </c>
      <c r="J1735">
        <v>-7.0464667693573597</v>
      </c>
      <c r="K1735">
        <v>36.020388397385098</v>
      </c>
      <c r="L1735">
        <v>20.9754354751399</v>
      </c>
      <c r="M1735">
        <v>40.433723863114203</v>
      </c>
      <c r="N1735">
        <v>0.89395806165288105</v>
      </c>
      <c r="O1735">
        <v>12.990936555891199</v>
      </c>
      <c r="P1735">
        <v>1431.02729725515</v>
      </c>
      <c r="Q1735">
        <v>0.199244870674677</v>
      </c>
    </row>
    <row r="1736" spans="1:17" hidden="1" x14ac:dyDescent="0.3">
      <c r="A1736" t="s">
        <v>3650</v>
      </c>
      <c r="B1736" t="s">
        <v>3651</v>
      </c>
      <c r="C1736" t="s">
        <v>10625</v>
      </c>
      <c r="D1736" t="s">
        <v>335</v>
      </c>
      <c r="E1736">
        <v>600.54065876200002</v>
      </c>
      <c r="F1736">
        <v>125.77</v>
      </c>
      <c r="G1736">
        <v>62.320061920793798</v>
      </c>
      <c r="H1736">
        <v>-6.3514282399588398</v>
      </c>
      <c r="I1736">
        <v>9.9412145201461204</v>
      </c>
      <c r="J1736">
        <v>-6.7897214172264997</v>
      </c>
      <c r="K1736">
        <v>122.126437776545</v>
      </c>
      <c r="L1736">
        <v>104.861257928009</v>
      </c>
      <c r="M1736">
        <v>45.138062262469802</v>
      </c>
      <c r="N1736">
        <v>0.21769516093757699</v>
      </c>
      <c r="O1736">
        <v>17.555855927486601</v>
      </c>
      <c r="P1736">
        <v>95.295031055900594</v>
      </c>
      <c r="Q1736">
        <v>0.105901493358981</v>
      </c>
    </row>
    <row r="1737" spans="1:17" hidden="1" x14ac:dyDescent="0.3">
      <c r="A1737" t="s">
        <v>3652</v>
      </c>
      <c r="B1737" t="s">
        <v>3653</v>
      </c>
      <c r="C1737" t="s">
        <v>10625</v>
      </c>
      <c r="D1737" t="s">
        <v>2435</v>
      </c>
      <c r="E1737">
        <v>600.22080000000005</v>
      </c>
      <c r="F1737">
        <v>708.55</v>
      </c>
      <c r="G1737">
        <v>473.56554525961701</v>
      </c>
      <c r="H1737">
        <v>36.0090050589504</v>
      </c>
      <c r="I1737">
        <v>37.778381364999802</v>
      </c>
      <c r="J1737">
        <v>9.0682664089166103</v>
      </c>
      <c r="K1737">
        <v>540.62175332026095</v>
      </c>
      <c r="L1737">
        <v>403.34372426524499</v>
      </c>
      <c r="M1737">
        <v>90.285686906060107</v>
      </c>
      <c r="N1737">
        <v>1.0808485966530501</v>
      </c>
      <c r="O1737">
        <v>0</v>
      </c>
      <c r="P1737">
        <v>621.17048346055901</v>
      </c>
      <c r="Q1737">
        <v>0.22534094470775801</v>
      </c>
    </row>
    <row r="1738" spans="1:17" hidden="1" x14ac:dyDescent="0.3">
      <c r="A1738" t="s">
        <v>3654</v>
      </c>
      <c r="B1738" t="s">
        <v>3655</v>
      </c>
      <c r="C1738" t="s">
        <v>10625</v>
      </c>
      <c r="D1738" t="s">
        <v>21</v>
      </c>
      <c r="E1738">
        <v>599.84449001400003</v>
      </c>
      <c r="F1738">
        <v>35.46</v>
      </c>
      <c r="G1738">
        <v>-18.891826204055501</v>
      </c>
      <c r="H1738">
        <v>-5.4945084860561</v>
      </c>
      <c r="I1738">
        <v>-43.625259605297003</v>
      </c>
      <c r="J1738">
        <v>4.2362115881554798</v>
      </c>
      <c r="K1738">
        <v>36.317112369682199</v>
      </c>
      <c r="L1738">
        <v>39.669222193117299</v>
      </c>
      <c r="M1738">
        <v>59.533662122068897</v>
      </c>
      <c r="N1738">
        <v>0.57136364810196605</v>
      </c>
      <c r="O1738">
        <v>80.203045685279093</v>
      </c>
      <c r="P1738">
        <v>17.2231404958677</v>
      </c>
      <c r="Q1738">
        <v>2.7210903767015002E-2</v>
      </c>
    </row>
    <row r="1739" spans="1:17" hidden="1" x14ac:dyDescent="0.3">
      <c r="A1739" t="s">
        <v>3656</v>
      </c>
      <c r="B1739" t="s">
        <v>3657</v>
      </c>
      <c r="C1739" t="s">
        <v>10625</v>
      </c>
      <c r="D1739" t="s">
        <v>408</v>
      </c>
      <c r="E1739">
        <v>599.52208414999996</v>
      </c>
      <c r="F1739">
        <v>2439.65</v>
      </c>
      <c r="G1739">
        <v>7.84116632793799</v>
      </c>
      <c r="H1739">
        <v>7.4514255604341999</v>
      </c>
      <c r="I1739">
        <v>18.934140227608999</v>
      </c>
      <c r="J1739">
        <v>1.16747143956487</v>
      </c>
      <c r="K1739">
        <v>2244.6219112397898</v>
      </c>
      <c r="L1739">
        <v>1976.0986153607701</v>
      </c>
      <c r="M1739">
        <v>64.866488024188598</v>
      </c>
      <c r="N1739">
        <v>0.19136194239565499</v>
      </c>
      <c r="O1739">
        <v>13.9097821408808</v>
      </c>
      <c r="P1739">
        <v>46.521125491726899</v>
      </c>
      <c r="Q1739">
        <v>-6.2435153977404997E-2</v>
      </c>
    </row>
    <row r="1740" spans="1:17" hidden="1" x14ac:dyDescent="0.3">
      <c r="A1740" t="s">
        <v>3658</v>
      </c>
      <c r="B1740" t="s">
        <v>3659</v>
      </c>
      <c r="C1740" t="s">
        <v>10625</v>
      </c>
      <c r="D1740" t="s">
        <v>54</v>
      </c>
      <c r="E1740">
        <v>599.22617574599997</v>
      </c>
      <c r="F1740">
        <v>49.7</v>
      </c>
      <c r="G1740">
        <v>-37.953641003284801</v>
      </c>
      <c r="H1740">
        <v>9.5466891465306194</v>
      </c>
      <c r="I1740">
        <v>-44.995848535066301</v>
      </c>
      <c r="J1740">
        <v>10.7723069746138</v>
      </c>
      <c r="K1740">
        <v>50.335770472199201</v>
      </c>
      <c r="L1740">
        <v>59.3061915696047</v>
      </c>
      <c r="M1740">
        <v>65.541569224377795</v>
      </c>
      <c r="N1740">
        <v>0.61632868245883199</v>
      </c>
      <c r="O1740">
        <v>75.251509054325894</v>
      </c>
      <c r="P1740">
        <v>16.1757830762038</v>
      </c>
      <c r="Q1740">
        <v>-5.7398468550319999E-2</v>
      </c>
    </row>
    <row r="1741" spans="1:17" hidden="1" x14ac:dyDescent="0.3">
      <c r="A1741" t="s">
        <v>3660</v>
      </c>
      <c r="B1741" t="s">
        <v>3661</v>
      </c>
      <c r="C1741" t="s">
        <v>10625</v>
      </c>
      <c r="D1741" t="s">
        <v>733</v>
      </c>
      <c r="E1741">
        <v>599.22049201000004</v>
      </c>
      <c r="F1741">
        <v>79.09</v>
      </c>
      <c r="G1741">
        <v>40.898680022441397</v>
      </c>
      <c r="H1741">
        <v>1.4547793305721399</v>
      </c>
      <c r="I1741">
        <v>14.348066792985501</v>
      </c>
      <c r="J1741">
        <v>3.0192147460971199</v>
      </c>
      <c r="K1741">
        <v>76.209746783378193</v>
      </c>
      <c r="L1741">
        <v>66.470843990680393</v>
      </c>
      <c r="M1741">
        <v>47.3837917882664</v>
      </c>
      <c r="N1741">
        <v>0.63435248626562801</v>
      </c>
      <c r="O1741">
        <v>1.9092173473258001</v>
      </c>
      <c r="P1741">
        <v>75.755555555555503</v>
      </c>
      <c r="Q1741">
        <v>1.14306047313E-3</v>
      </c>
    </row>
    <row r="1742" spans="1:17" hidden="1" x14ac:dyDescent="0.3">
      <c r="A1742" t="s">
        <v>3662</v>
      </c>
      <c r="B1742" t="s">
        <v>3663</v>
      </c>
      <c r="C1742" t="s">
        <v>10625</v>
      </c>
      <c r="D1742" t="s">
        <v>2161</v>
      </c>
      <c r="E1742">
        <v>598.7355</v>
      </c>
      <c r="F1742">
        <v>131.6</v>
      </c>
      <c r="G1742">
        <v>-2.6292028853431901</v>
      </c>
      <c r="H1742">
        <v>2.92575828831164</v>
      </c>
      <c r="I1742">
        <v>1.7940997251403199</v>
      </c>
      <c r="J1742">
        <v>22.566854212834201</v>
      </c>
      <c r="K1742">
        <v>134.703576543807</v>
      </c>
      <c r="L1742">
        <v>121.518127710884</v>
      </c>
      <c r="M1742">
        <v>49.400399738315798</v>
      </c>
      <c r="N1742">
        <v>2.7707958267196502</v>
      </c>
      <c r="O1742">
        <v>41.1854103343465</v>
      </c>
      <c r="P1742">
        <v>57.983193277310903</v>
      </c>
      <c r="Q1742">
        <v>0.113407762191888</v>
      </c>
    </row>
    <row r="1743" spans="1:17" hidden="1" x14ac:dyDescent="0.3">
      <c r="A1743" t="s">
        <v>3664</v>
      </c>
      <c r="B1743" t="s">
        <v>3665</v>
      </c>
      <c r="C1743" t="s">
        <v>10625</v>
      </c>
      <c r="D1743" t="s">
        <v>127</v>
      </c>
      <c r="E1743">
        <v>598.04975000000002</v>
      </c>
      <c r="F1743">
        <v>3233.75</v>
      </c>
      <c r="G1743">
        <v>55.623157231909701</v>
      </c>
      <c r="H1743">
        <v>7.7150289148704001</v>
      </c>
      <c r="I1743">
        <v>-9.5572625404195506</v>
      </c>
      <c r="J1743">
        <v>8.8336572565553109</v>
      </c>
      <c r="K1743">
        <v>2792.15448879212</v>
      </c>
      <c r="L1743">
        <v>2641.1041620073802</v>
      </c>
      <c r="M1743">
        <v>70.041682432239298</v>
      </c>
      <c r="N1743">
        <v>1.2580247919455201</v>
      </c>
      <c r="O1743">
        <v>23.661383842288298</v>
      </c>
      <c r="P1743">
        <v>86.900358340076195</v>
      </c>
      <c r="Q1743">
        <v>0.13128417951518301</v>
      </c>
    </row>
    <row r="1744" spans="1:17" hidden="1" x14ac:dyDescent="0.3">
      <c r="A1744" t="s">
        <v>3666</v>
      </c>
      <c r="B1744" t="s">
        <v>3667</v>
      </c>
      <c r="C1744" t="s">
        <v>10625</v>
      </c>
      <c r="D1744" t="s">
        <v>527</v>
      </c>
      <c r="E1744">
        <v>597.88709640000002</v>
      </c>
      <c r="F1744">
        <v>511.2</v>
      </c>
      <c r="G1744">
        <v>48.307628934641201</v>
      </c>
      <c r="H1744">
        <v>-0.39401865409933601</v>
      </c>
      <c r="I1744">
        <v>23.8627422662389</v>
      </c>
      <c r="J1744">
        <v>-1.11055475982678</v>
      </c>
      <c r="K1744">
        <v>514.34345252842104</v>
      </c>
      <c r="L1744">
        <v>429.02474294837702</v>
      </c>
      <c r="M1744">
        <v>54.325012211862401</v>
      </c>
      <c r="N1744">
        <v>1.0181818181818101</v>
      </c>
      <c r="O1744">
        <v>20.696400625978001</v>
      </c>
      <c r="P1744">
        <v>175.876956287101</v>
      </c>
      <c r="Q1744">
        <v>0.19547015462831899</v>
      </c>
    </row>
    <row r="1745" spans="1:17" hidden="1" x14ac:dyDescent="0.3">
      <c r="A1745" t="s">
        <v>3668</v>
      </c>
      <c r="B1745" t="s">
        <v>3669</v>
      </c>
      <c r="C1745" t="s">
        <v>10625</v>
      </c>
      <c r="D1745" t="s">
        <v>46</v>
      </c>
      <c r="E1745">
        <v>597.06638399999997</v>
      </c>
      <c r="F1745">
        <v>37.479999999999997</v>
      </c>
      <c r="G1745">
        <v>164.00831941194701</v>
      </c>
      <c r="H1745">
        <v>18.80156208016</v>
      </c>
      <c r="I1745">
        <v>23.799476312489499</v>
      </c>
      <c r="J1745">
        <v>17.8252685690601</v>
      </c>
      <c r="K1745">
        <v>29.7728205819515</v>
      </c>
      <c r="L1745">
        <v>26.3490634242957</v>
      </c>
      <c r="M1745">
        <v>74.8481102334665</v>
      </c>
      <c r="N1745">
        <v>2.6828723485113799</v>
      </c>
      <c r="O1745">
        <v>7.5240128068303003</v>
      </c>
      <c r="P1745">
        <v>231.68141592920301</v>
      </c>
      <c r="Q1745">
        <v>-1.0073149255476E-2</v>
      </c>
    </row>
    <row r="1746" spans="1:17" hidden="1" x14ac:dyDescent="0.3">
      <c r="A1746" t="s">
        <v>3670</v>
      </c>
      <c r="B1746" t="s">
        <v>3671</v>
      </c>
      <c r="C1746" t="s">
        <v>10625</v>
      </c>
      <c r="D1746" t="s">
        <v>153</v>
      </c>
      <c r="E1746">
        <v>596.74742252999999</v>
      </c>
      <c r="F1746">
        <v>86.93</v>
      </c>
      <c r="G1746">
        <v>-3.0042204843403502</v>
      </c>
      <c r="H1746">
        <v>-8.62020621353442</v>
      </c>
      <c r="I1746">
        <v>-7.4318879511225298</v>
      </c>
      <c r="J1746">
        <v>1.8848038824470501</v>
      </c>
      <c r="K1746">
        <v>86.440633877820403</v>
      </c>
      <c r="L1746">
        <v>80.6681512529793</v>
      </c>
      <c r="M1746">
        <v>54.809430309547501</v>
      </c>
      <c r="N1746">
        <v>0.61277204647265804</v>
      </c>
      <c r="O1746">
        <v>22.5123662717128</v>
      </c>
      <c r="P1746">
        <v>51.533991865194601</v>
      </c>
      <c r="Q1746">
        <v>0.11094325885473399</v>
      </c>
    </row>
    <row r="1747" spans="1:17" hidden="1" x14ac:dyDescent="0.3">
      <c r="A1747" t="s">
        <v>3672</v>
      </c>
      <c r="B1747" t="s">
        <v>3673</v>
      </c>
      <c r="C1747" t="s">
        <v>10625</v>
      </c>
      <c r="D1747" t="s">
        <v>2663</v>
      </c>
      <c r="E1747">
        <v>595.866336015</v>
      </c>
      <c r="F1747">
        <v>71.790000000000006</v>
      </c>
      <c r="G1747">
        <v>415.376014862185</v>
      </c>
      <c r="H1747">
        <v>-9.2346391742713703</v>
      </c>
      <c r="I1747">
        <v>16.604813906724701</v>
      </c>
      <c r="J1747">
        <v>-4.2209044360169896</v>
      </c>
      <c r="K1747">
        <v>68.2566178793479</v>
      </c>
      <c r="L1747">
        <v>50.0680424323766</v>
      </c>
      <c r="M1747">
        <v>36.977591281306402</v>
      </c>
      <c r="N1747">
        <v>1.0099452101556201</v>
      </c>
      <c r="O1747">
        <v>36.244602312299698</v>
      </c>
      <c r="P1747">
        <v>443.04084720121</v>
      </c>
    </row>
    <row r="1748" spans="1:17" hidden="1" x14ac:dyDescent="0.3">
      <c r="A1748" t="s">
        <v>3674</v>
      </c>
      <c r="B1748" t="s">
        <v>3675</v>
      </c>
      <c r="C1748" t="s">
        <v>10625</v>
      </c>
      <c r="D1748" t="s">
        <v>198</v>
      </c>
      <c r="E1748">
        <v>595.53576120000002</v>
      </c>
      <c r="F1748">
        <v>766.55</v>
      </c>
      <c r="G1748">
        <v>-5.5931859894901201</v>
      </c>
      <c r="H1748">
        <v>-1.87035303188851</v>
      </c>
      <c r="I1748">
        <v>-12.2495918825592</v>
      </c>
      <c r="J1748">
        <v>1.0670674632677399</v>
      </c>
      <c r="K1748">
        <v>693.254666678474</v>
      </c>
      <c r="L1748">
        <v>542.79544946107296</v>
      </c>
      <c r="M1748">
        <v>72.794479082948499</v>
      </c>
      <c r="N1748">
        <v>1</v>
      </c>
      <c r="Q1748">
        <v>-5.0546889445763001E-2</v>
      </c>
    </row>
    <row r="1749" spans="1:17" hidden="1" x14ac:dyDescent="0.3">
      <c r="A1749" t="s">
        <v>3676</v>
      </c>
      <c r="B1749" t="s">
        <v>3677</v>
      </c>
      <c r="C1749" t="s">
        <v>10625</v>
      </c>
      <c r="D1749" t="s">
        <v>405</v>
      </c>
      <c r="E1749">
        <v>593.18133699999998</v>
      </c>
      <c r="F1749">
        <v>46.18</v>
      </c>
      <c r="G1749">
        <v>10.391968856789701</v>
      </c>
      <c r="H1749">
        <v>4.3281449095814803</v>
      </c>
      <c r="I1749">
        <v>-11.9034121093861</v>
      </c>
      <c r="J1749">
        <v>-0.63316398089328296</v>
      </c>
      <c r="K1749">
        <v>44.189978700245199</v>
      </c>
      <c r="L1749">
        <v>42.6093073290521</v>
      </c>
      <c r="M1749">
        <v>56.349391610622902</v>
      </c>
      <c r="N1749">
        <v>0.84845882572693598</v>
      </c>
      <c r="O1749">
        <v>17.150281507145898</v>
      </c>
      <c r="P1749">
        <v>39.939393939393902</v>
      </c>
      <c r="Q1749">
        <v>5.4677160245393999E-2</v>
      </c>
    </row>
    <row r="1750" spans="1:17" hidden="1" x14ac:dyDescent="0.3">
      <c r="A1750" t="s">
        <v>3678</v>
      </c>
      <c r="B1750" t="s">
        <v>3679</v>
      </c>
      <c r="C1750" t="s">
        <v>10625</v>
      </c>
      <c r="D1750" t="s">
        <v>1589</v>
      </c>
      <c r="E1750">
        <v>592.11572992000004</v>
      </c>
      <c r="F1750">
        <v>25.9</v>
      </c>
      <c r="G1750">
        <v>-18.841302927260202</v>
      </c>
      <c r="H1750">
        <v>-6.9755922116046403</v>
      </c>
      <c r="I1750">
        <v>-36.021066605987997</v>
      </c>
      <c r="J1750">
        <v>2.2852530290445801</v>
      </c>
      <c r="K1750">
        <v>26.332119473987301</v>
      </c>
      <c r="L1750">
        <v>26.547113051654598</v>
      </c>
      <c r="M1750">
        <v>52.692498500485399</v>
      </c>
      <c r="N1750">
        <v>0.50110501271362395</v>
      </c>
      <c r="O1750">
        <v>42.471042471042402</v>
      </c>
      <c r="P1750">
        <v>19.630484988452601</v>
      </c>
      <c r="Q1750">
        <v>-7.2995614418259998E-3</v>
      </c>
    </row>
    <row r="1751" spans="1:17" hidden="1" x14ac:dyDescent="0.3">
      <c r="A1751" t="s">
        <v>3680</v>
      </c>
      <c r="B1751" t="s">
        <v>3681</v>
      </c>
      <c r="C1751" t="s">
        <v>10625</v>
      </c>
      <c r="D1751" t="s">
        <v>51</v>
      </c>
      <c r="E1751">
        <v>591.93958999999995</v>
      </c>
      <c r="F1751">
        <v>281.35000000000002</v>
      </c>
      <c r="G1751">
        <v>-38.347372021564503</v>
      </c>
      <c r="H1751">
        <v>-4.1121944420541796</v>
      </c>
      <c r="I1751">
        <v>-8.69345269942675</v>
      </c>
      <c r="J1751">
        <v>3.6200239020440699</v>
      </c>
      <c r="K1751">
        <v>280.75123379796702</v>
      </c>
      <c r="M1751">
        <v>61.278076020032202</v>
      </c>
      <c r="N1751">
        <v>0.59229140194832697</v>
      </c>
      <c r="O1751">
        <v>29.376221787808699</v>
      </c>
      <c r="P1751">
        <v>25.602678571428498</v>
      </c>
    </row>
    <row r="1752" spans="1:17" hidden="1" x14ac:dyDescent="0.3">
      <c r="A1752" t="s">
        <v>3682</v>
      </c>
      <c r="B1752" t="s">
        <v>3683</v>
      </c>
      <c r="C1752" t="s">
        <v>10625</v>
      </c>
      <c r="D1752" t="s">
        <v>622</v>
      </c>
      <c r="E1752">
        <v>589.20000000000005</v>
      </c>
      <c r="F1752">
        <v>484.4</v>
      </c>
      <c r="G1752">
        <v>108.512642063705</v>
      </c>
      <c r="H1752">
        <v>-3.98505688521539</v>
      </c>
      <c r="I1752">
        <v>17.2836345003562</v>
      </c>
      <c r="J1752">
        <v>-9.5446127933585494</v>
      </c>
      <c r="K1752">
        <v>481.33687380435401</v>
      </c>
      <c r="L1752">
        <v>381.48918828179802</v>
      </c>
      <c r="M1752">
        <v>38.650734689517797</v>
      </c>
      <c r="N1752">
        <v>0.45973093403493598</v>
      </c>
      <c r="O1752">
        <v>15.297274979355899</v>
      </c>
      <c r="P1752">
        <v>163.26086956521701</v>
      </c>
      <c r="Q1752">
        <v>6.7405408100603997E-2</v>
      </c>
    </row>
    <row r="1753" spans="1:17" hidden="1" x14ac:dyDescent="0.3">
      <c r="A1753" t="s">
        <v>3684</v>
      </c>
      <c r="B1753" t="s">
        <v>3685</v>
      </c>
      <c r="C1753" t="s">
        <v>10625</v>
      </c>
      <c r="D1753" t="s">
        <v>303</v>
      </c>
      <c r="E1753">
        <v>586.92182500000001</v>
      </c>
      <c r="F1753">
        <v>128.25</v>
      </c>
      <c r="G1753">
        <v>-16.447441034676999</v>
      </c>
      <c r="H1753">
        <v>-3.1742423633282102</v>
      </c>
      <c r="I1753">
        <v>-15.4321208406484</v>
      </c>
      <c r="J1753">
        <v>-1.38337388831331</v>
      </c>
      <c r="K1753">
        <v>129.194681547127</v>
      </c>
      <c r="L1753">
        <v>126.099027854909</v>
      </c>
      <c r="M1753">
        <v>40.0407561727421</v>
      </c>
      <c r="N1753">
        <v>0.74640920205931005</v>
      </c>
      <c r="O1753">
        <v>19.220272904483402</v>
      </c>
      <c r="P1753">
        <v>28.249999999999901</v>
      </c>
      <c r="Q1753">
        <v>4.4540388500243999E-2</v>
      </c>
    </row>
    <row r="1754" spans="1:17" hidden="1" x14ac:dyDescent="0.3">
      <c r="A1754" t="s">
        <v>3686</v>
      </c>
      <c r="B1754" t="s">
        <v>3687</v>
      </c>
      <c r="C1754" t="s">
        <v>10625</v>
      </c>
      <c r="D1754" t="s">
        <v>774</v>
      </c>
      <c r="E1754">
        <v>583.71029146499995</v>
      </c>
      <c r="F1754">
        <v>86.43</v>
      </c>
      <c r="G1754">
        <v>345.92420875686503</v>
      </c>
      <c r="H1754">
        <v>13.961443544242</v>
      </c>
      <c r="I1754">
        <v>24.8961605858387</v>
      </c>
      <c r="J1754">
        <v>3.92140500279841</v>
      </c>
      <c r="K1754">
        <v>76.276080376704698</v>
      </c>
      <c r="L1754">
        <v>60.667062004341197</v>
      </c>
      <c r="M1754">
        <v>58.655790167322102</v>
      </c>
      <c r="N1754">
        <v>1.6988094396873801</v>
      </c>
      <c r="O1754">
        <v>2.8578040032395999</v>
      </c>
      <c r="P1754">
        <v>399.595375722543</v>
      </c>
      <c r="Q1754">
        <v>0.119304897505596</v>
      </c>
    </row>
    <row r="1755" spans="1:17" hidden="1" x14ac:dyDescent="0.3">
      <c r="A1755" t="s">
        <v>3688</v>
      </c>
      <c r="B1755" t="s">
        <v>3689</v>
      </c>
      <c r="C1755" t="s">
        <v>10625</v>
      </c>
      <c r="D1755" t="s">
        <v>471</v>
      </c>
      <c r="E1755">
        <v>583.12146935999999</v>
      </c>
      <c r="F1755">
        <v>466.15</v>
      </c>
      <c r="G1755">
        <v>108.121712931587</v>
      </c>
      <c r="H1755">
        <v>2.1951758731084698</v>
      </c>
      <c r="I1755">
        <v>27.772033824425499</v>
      </c>
      <c r="J1755">
        <v>1.3181912939073199</v>
      </c>
      <c r="K1755">
        <v>455.07994156989503</v>
      </c>
      <c r="L1755">
        <v>383.89331361726101</v>
      </c>
      <c r="M1755">
        <v>62.590083109843498</v>
      </c>
      <c r="N1755">
        <v>1.3847497926458301</v>
      </c>
      <c r="O1755">
        <v>9.5462833851764408</v>
      </c>
      <c r="P1755">
        <v>140.28350515463899</v>
      </c>
      <c r="Q1755">
        <v>7.1812584820489994E-2</v>
      </c>
    </row>
    <row r="1756" spans="1:17" hidden="1" x14ac:dyDescent="0.3">
      <c r="A1756" t="s">
        <v>3690</v>
      </c>
      <c r="B1756" t="s">
        <v>3691</v>
      </c>
      <c r="C1756" t="s">
        <v>10625</v>
      </c>
      <c r="D1756" t="s">
        <v>1002</v>
      </c>
      <c r="E1756">
        <v>580.64484104999997</v>
      </c>
      <c r="F1756">
        <v>51.73</v>
      </c>
      <c r="G1756">
        <v>40.289713115520499</v>
      </c>
      <c r="H1756">
        <v>2.0697577799245801</v>
      </c>
      <c r="I1756">
        <v>15.9763343036935</v>
      </c>
      <c r="J1756">
        <v>7.1630923358178897</v>
      </c>
      <c r="K1756">
        <v>47.156902162475099</v>
      </c>
      <c r="L1756">
        <v>40.649734145119197</v>
      </c>
      <c r="M1756">
        <v>66.681372609775806</v>
      </c>
      <c r="N1756">
        <v>0.52904332999659398</v>
      </c>
      <c r="O1756">
        <v>5.3547264643340498</v>
      </c>
      <c r="P1756">
        <v>69.6065573770491</v>
      </c>
      <c r="Q1756">
        <v>7.5525429670897995E-2</v>
      </c>
    </row>
    <row r="1757" spans="1:17" hidden="1" x14ac:dyDescent="0.3">
      <c r="A1757" t="s">
        <v>3692</v>
      </c>
      <c r="B1757" t="s">
        <v>3693</v>
      </c>
      <c r="C1757" t="s">
        <v>10625</v>
      </c>
      <c r="D1757" t="s">
        <v>359</v>
      </c>
      <c r="E1757">
        <v>580.47545400000001</v>
      </c>
      <c r="F1757">
        <v>1672.1</v>
      </c>
      <c r="G1757">
        <v>50.218146384379303</v>
      </c>
      <c r="H1757">
        <v>50.603399103240498</v>
      </c>
      <c r="I1757">
        <v>44.518967279348303</v>
      </c>
      <c r="J1757">
        <v>-1.3222247336570601</v>
      </c>
      <c r="K1757">
        <v>1300.96317557154</v>
      </c>
      <c r="L1757">
        <v>1111.32179184442</v>
      </c>
      <c r="M1757">
        <v>69.104157478793098</v>
      </c>
      <c r="N1757">
        <v>2.4055299539170498</v>
      </c>
      <c r="O1757">
        <v>9.9814604389689698</v>
      </c>
      <c r="P1757">
        <v>97.881656804733694</v>
      </c>
    </row>
    <row r="1758" spans="1:17" hidden="1" x14ac:dyDescent="0.3">
      <c r="A1758" t="s">
        <v>3694</v>
      </c>
      <c r="B1758" t="s">
        <v>3695</v>
      </c>
      <c r="C1758" t="s">
        <v>10625</v>
      </c>
      <c r="D1758" t="s">
        <v>308</v>
      </c>
      <c r="E1758">
        <v>578.98170000000005</v>
      </c>
      <c r="F1758">
        <v>111.03</v>
      </c>
      <c r="G1758">
        <v>9.1558700639325803</v>
      </c>
      <c r="H1758">
        <v>4.9101967483665501</v>
      </c>
      <c r="I1758">
        <v>-26.573694820175199</v>
      </c>
      <c r="J1758">
        <v>10.1645983697085</v>
      </c>
      <c r="K1758">
        <v>109.47062590361701</v>
      </c>
      <c r="L1758">
        <v>108.46596449099</v>
      </c>
      <c r="M1758">
        <v>72.557580291216695</v>
      </c>
      <c r="N1758">
        <v>1.7341140572285401</v>
      </c>
      <c r="O1758">
        <v>57.434927497072799</v>
      </c>
      <c r="P1758">
        <v>67.972768532526501</v>
      </c>
    </row>
    <row r="1759" spans="1:17" hidden="1" x14ac:dyDescent="0.3">
      <c r="A1759" t="s">
        <v>3696</v>
      </c>
      <c r="B1759" t="s">
        <v>3697</v>
      </c>
      <c r="C1759" t="s">
        <v>10625</v>
      </c>
      <c r="D1759" t="s">
        <v>89</v>
      </c>
      <c r="E1759">
        <v>576.69059700000003</v>
      </c>
      <c r="F1759">
        <v>290.10000000000002</v>
      </c>
      <c r="G1759">
        <v>596.67973694936404</v>
      </c>
      <c r="H1759">
        <v>-6.5862768687690796</v>
      </c>
      <c r="I1759">
        <v>25.964530744457399</v>
      </c>
      <c r="J1759">
        <v>10.4278326716242</v>
      </c>
      <c r="K1759">
        <v>297.29209373054499</v>
      </c>
      <c r="L1759">
        <v>240.432531962974</v>
      </c>
      <c r="M1759">
        <v>51.241757344673204</v>
      </c>
      <c r="N1759">
        <v>0.37905090775911598</v>
      </c>
      <c r="O1759">
        <v>36.728714236470097</v>
      </c>
      <c r="P1759">
        <v>705.83333333333303</v>
      </c>
    </row>
    <row r="1760" spans="1:17" hidden="1" x14ac:dyDescent="0.3">
      <c r="A1760" t="s">
        <v>3698</v>
      </c>
      <c r="B1760" t="s">
        <v>3699</v>
      </c>
      <c r="C1760" t="s">
        <v>10625</v>
      </c>
      <c r="D1760" t="s">
        <v>263</v>
      </c>
      <c r="E1760">
        <v>575.86815000000001</v>
      </c>
      <c r="F1760">
        <v>403.95</v>
      </c>
      <c r="G1760">
        <v>73.856744113955898</v>
      </c>
      <c r="H1760">
        <v>18.391486324661098</v>
      </c>
      <c r="I1760">
        <v>6.0004534527216196</v>
      </c>
      <c r="J1760">
        <v>6.1291407081520601</v>
      </c>
      <c r="K1760">
        <v>360.87744692937298</v>
      </c>
      <c r="L1760">
        <v>327.24642957820998</v>
      </c>
      <c r="M1760">
        <v>72.388460394286199</v>
      </c>
      <c r="N1760">
        <v>2.9635368386518501</v>
      </c>
      <c r="O1760">
        <v>8.1569501175888099</v>
      </c>
      <c r="P1760">
        <v>107.047667862634</v>
      </c>
      <c r="Q1760">
        <v>9.5412402486391004E-2</v>
      </c>
    </row>
    <row r="1761" spans="1:17" hidden="1" x14ac:dyDescent="0.3">
      <c r="A1761" t="s">
        <v>3700</v>
      </c>
      <c r="B1761" t="s">
        <v>3701</v>
      </c>
      <c r="C1761" t="s">
        <v>10625</v>
      </c>
      <c r="D1761" t="s">
        <v>571</v>
      </c>
      <c r="E1761">
        <v>575.31574229499995</v>
      </c>
      <c r="F1761">
        <v>640.4</v>
      </c>
      <c r="G1761">
        <v>-21.073620621315101</v>
      </c>
      <c r="H1761">
        <v>-2.5929064177224501</v>
      </c>
      <c r="I1761">
        <v>-18.0715458370283</v>
      </c>
      <c r="J1761">
        <v>3.54370107994546</v>
      </c>
      <c r="K1761">
        <v>655.19205121372897</v>
      </c>
      <c r="L1761">
        <v>658.01393487979794</v>
      </c>
      <c r="M1761">
        <v>64.4501821207338</v>
      </c>
      <c r="N1761">
        <v>0.50774980003063797</v>
      </c>
      <c r="O1761">
        <v>26.483447845096801</v>
      </c>
      <c r="P1761">
        <v>16.829335036030201</v>
      </c>
      <c r="Q1761">
        <v>-0.110299053076791</v>
      </c>
    </row>
    <row r="1762" spans="1:17" hidden="1" x14ac:dyDescent="0.3">
      <c r="A1762" t="s">
        <v>3702</v>
      </c>
      <c r="B1762" t="s">
        <v>3703</v>
      </c>
      <c r="C1762" t="s">
        <v>10625</v>
      </c>
      <c r="D1762" t="s">
        <v>127</v>
      </c>
      <c r="E1762">
        <v>575.17082209600005</v>
      </c>
      <c r="F1762">
        <v>57.16</v>
      </c>
      <c r="G1762">
        <v>89.570322055274303</v>
      </c>
      <c r="H1762">
        <v>10.547433194149599</v>
      </c>
      <c r="I1762">
        <v>29.943526748162402</v>
      </c>
      <c r="J1762">
        <v>1.24462163471544</v>
      </c>
      <c r="K1762">
        <v>52.904180501617397</v>
      </c>
      <c r="L1762">
        <v>43.019103822864302</v>
      </c>
      <c r="M1762">
        <v>50.825657608677403</v>
      </c>
      <c r="N1762">
        <v>1.7793252018433201</v>
      </c>
      <c r="O1762">
        <v>31.2106368089573</v>
      </c>
      <c r="P1762">
        <v>126.37623762376199</v>
      </c>
      <c r="Q1762">
        <v>0.15544692304477001</v>
      </c>
    </row>
    <row r="1763" spans="1:17" hidden="1" x14ac:dyDescent="0.3">
      <c r="A1763" t="s">
        <v>3704</v>
      </c>
      <c r="B1763" t="s">
        <v>3705</v>
      </c>
      <c r="C1763" t="s">
        <v>10625</v>
      </c>
      <c r="D1763" t="s">
        <v>139</v>
      </c>
      <c r="E1763">
        <v>574.68434279999997</v>
      </c>
      <c r="F1763">
        <v>16.02</v>
      </c>
      <c r="G1763">
        <v>166.28012178941501</v>
      </c>
      <c r="H1763">
        <v>12.578683194149599</v>
      </c>
      <c r="I1763">
        <v>10.0730342989993</v>
      </c>
      <c r="J1763">
        <v>5.5029563783268696</v>
      </c>
      <c r="K1763">
        <v>13.022796511791499</v>
      </c>
      <c r="L1763">
        <v>11.0537043399999</v>
      </c>
      <c r="M1763">
        <v>68.086588132396599</v>
      </c>
      <c r="N1763">
        <v>2.0380039727555901</v>
      </c>
      <c r="O1763">
        <v>0.124843945068664</v>
      </c>
      <c r="P1763">
        <v>208.07692307692301</v>
      </c>
      <c r="Q1763">
        <v>7.9797729136334997E-2</v>
      </c>
    </row>
    <row r="1764" spans="1:17" hidden="1" x14ac:dyDescent="0.3">
      <c r="A1764" t="s">
        <v>3706</v>
      </c>
      <c r="B1764" t="s">
        <v>3707</v>
      </c>
      <c r="C1764" t="s">
        <v>10625</v>
      </c>
      <c r="D1764" t="s">
        <v>622</v>
      </c>
      <c r="E1764">
        <v>573.84369000000004</v>
      </c>
      <c r="F1764">
        <v>322.2</v>
      </c>
      <c r="G1764">
        <v>129.375454856826</v>
      </c>
      <c r="H1764">
        <v>11.009818688635599</v>
      </c>
      <c r="I1764">
        <v>62.834772078594803</v>
      </c>
      <c r="J1764">
        <v>1.4483121921037401</v>
      </c>
      <c r="K1764">
        <v>296.38510617611001</v>
      </c>
      <c r="L1764">
        <v>207.89139458251</v>
      </c>
      <c r="M1764">
        <v>43.225468029140004</v>
      </c>
      <c r="N1764">
        <v>0.74506329113923997</v>
      </c>
      <c r="O1764">
        <v>13.1905648665425</v>
      </c>
      <c r="P1764">
        <v>263.24689966178101</v>
      </c>
      <c r="Q1764">
        <v>0.219033092063985</v>
      </c>
    </row>
    <row r="1765" spans="1:17" hidden="1" x14ac:dyDescent="0.3">
      <c r="A1765" t="s">
        <v>3708</v>
      </c>
      <c r="B1765" t="s">
        <v>3709</v>
      </c>
      <c r="C1765" t="s">
        <v>10625</v>
      </c>
      <c r="D1765" t="s">
        <v>51</v>
      </c>
      <c r="E1765">
        <v>573.06429845399998</v>
      </c>
      <c r="F1765">
        <v>115.45</v>
      </c>
      <c r="G1765">
        <v>-36.327807022569203</v>
      </c>
      <c r="H1765">
        <v>2.6739542118487898</v>
      </c>
      <c r="I1765">
        <v>-9.9443006169413497</v>
      </c>
      <c r="J1765">
        <v>4.8249589729674902</v>
      </c>
      <c r="K1765">
        <v>110.30507694290699</v>
      </c>
      <c r="L1765">
        <v>108.651134545651</v>
      </c>
      <c r="M1765">
        <v>69.547704428084401</v>
      </c>
      <c r="N1765">
        <v>1.0815809195499899</v>
      </c>
      <c r="O1765">
        <v>16.457340840190501</v>
      </c>
      <c r="P1765">
        <v>28.994413407821199</v>
      </c>
    </row>
    <row r="1766" spans="1:17" hidden="1" x14ac:dyDescent="0.3">
      <c r="A1766" t="s">
        <v>3710</v>
      </c>
      <c r="B1766" t="s">
        <v>3711</v>
      </c>
      <c r="C1766" t="s">
        <v>10625</v>
      </c>
      <c r="D1766" t="s">
        <v>198</v>
      </c>
      <c r="E1766">
        <v>572.57899999999995</v>
      </c>
      <c r="F1766">
        <v>186.65</v>
      </c>
      <c r="G1766">
        <v>23.346494521816499</v>
      </c>
      <c r="H1766">
        <v>-3.3680573972481702</v>
      </c>
      <c r="I1766">
        <v>4.7585509772960197</v>
      </c>
      <c r="J1766">
        <v>8.7003071850625808</v>
      </c>
      <c r="K1766">
        <v>167.09515496295401</v>
      </c>
      <c r="L1766">
        <v>155.47594223841801</v>
      </c>
      <c r="M1766">
        <v>72.705901549704905</v>
      </c>
      <c r="N1766">
        <v>0.90892580075362295</v>
      </c>
      <c r="O1766">
        <v>9.40262523439592</v>
      </c>
      <c r="P1766">
        <v>60.905172413793103</v>
      </c>
      <c r="Q1766">
        <v>8.2424600123434999E-2</v>
      </c>
    </row>
    <row r="1767" spans="1:17" hidden="1" x14ac:dyDescent="0.3">
      <c r="A1767" t="s">
        <v>3712</v>
      </c>
      <c r="B1767" t="s">
        <v>3713</v>
      </c>
      <c r="C1767" t="s">
        <v>10625</v>
      </c>
      <c r="D1767" t="s">
        <v>127</v>
      </c>
      <c r="E1767">
        <v>570.38894600000003</v>
      </c>
      <c r="F1767">
        <v>306.10000000000002</v>
      </c>
      <c r="G1767">
        <v>88.278730271204395</v>
      </c>
      <c r="H1767">
        <v>30.764520960107099</v>
      </c>
      <c r="I1767">
        <v>22.414058023468499</v>
      </c>
      <c r="J1767">
        <v>7.8333657350520296</v>
      </c>
      <c r="K1767">
        <v>255.187759742114</v>
      </c>
      <c r="L1767">
        <v>226.27024828155999</v>
      </c>
      <c r="M1767">
        <v>82.074852756524507</v>
      </c>
      <c r="N1767">
        <v>2.6420942270066701</v>
      </c>
      <c r="O1767">
        <v>5.8477621692257298</v>
      </c>
      <c r="P1767">
        <v>138.76755070202799</v>
      </c>
      <c r="Q1767">
        <v>0.119527887030448</v>
      </c>
    </row>
    <row r="1768" spans="1:17" hidden="1" x14ac:dyDescent="0.3">
      <c r="A1768" t="s">
        <v>3714</v>
      </c>
      <c r="B1768" t="s">
        <v>3715</v>
      </c>
      <c r="C1768" t="s">
        <v>10625</v>
      </c>
      <c r="D1768" t="s">
        <v>571</v>
      </c>
      <c r="E1768">
        <v>570.16201724999996</v>
      </c>
      <c r="F1768">
        <v>580.29999999999995</v>
      </c>
      <c r="G1768">
        <v>-4.77199032293003</v>
      </c>
      <c r="H1768">
        <v>-1.19073049888557</v>
      </c>
      <c r="I1768">
        <v>-8.3209940081907696</v>
      </c>
      <c r="J1768">
        <v>5.1145857434976403</v>
      </c>
      <c r="K1768">
        <v>570.03450049217804</v>
      </c>
      <c r="L1768">
        <v>545.19703813777301</v>
      </c>
      <c r="M1768">
        <v>57.455100518990001</v>
      </c>
      <c r="N1768">
        <v>0.90890857557220195</v>
      </c>
      <c r="O1768">
        <v>19.489919007409899</v>
      </c>
      <c r="P1768">
        <v>30.082941044608798</v>
      </c>
    </row>
    <row r="1769" spans="1:17" hidden="1" x14ac:dyDescent="0.3">
      <c r="A1769" t="s">
        <v>3716</v>
      </c>
      <c r="B1769" t="s">
        <v>3717</v>
      </c>
      <c r="C1769" t="s">
        <v>10625</v>
      </c>
      <c r="D1769" t="s">
        <v>51</v>
      </c>
      <c r="E1769">
        <v>569.77213449999999</v>
      </c>
      <c r="F1769">
        <v>188.65</v>
      </c>
      <c r="G1769">
        <v>51.983472264549803</v>
      </c>
      <c r="H1769">
        <v>3.01959555047151</v>
      </c>
      <c r="I1769">
        <v>27.981274341817599</v>
      </c>
      <c r="J1769">
        <v>-5.5175114579304401</v>
      </c>
      <c r="K1769">
        <v>178.28700177941599</v>
      </c>
      <c r="L1769">
        <v>154.01278806439501</v>
      </c>
      <c r="M1769">
        <v>55.845217294842698</v>
      </c>
      <c r="N1769">
        <v>1.11959693494017</v>
      </c>
      <c r="O1769">
        <v>15.913912280061799</v>
      </c>
      <c r="P1769">
        <v>105.07880272743699</v>
      </c>
      <c r="Q1769">
        <v>0.128036530611053</v>
      </c>
    </row>
    <row r="1770" spans="1:17" hidden="1" x14ac:dyDescent="0.3">
      <c r="A1770" t="s">
        <v>3718</v>
      </c>
      <c r="B1770" t="s">
        <v>3719</v>
      </c>
      <c r="C1770" t="s">
        <v>10625</v>
      </c>
      <c r="D1770" t="s">
        <v>263</v>
      </c>
      <c r="E1770">
        <v>568.81805627999995</v>
      </c>
      <c r="F1770">
        <v>558.4</v>
      </c>
      <c r="G1770">
        <v>105.244448161496</v>
      </c>
      <c r="H1770">
        <v>-3.2873606203327903E-2</v>
      </c>
      <c r="I1770">
        <v>13.7310853093809</v>
      </c>
      <c r="J1770">
        <v>7.8785408961143304</v>
      </c>
      <c r="K1770">
        <v>519.03782026235297</v>
      </c>
      <c r="L1770">
        <v>445.17786833584</v>
      </c>
      <c r="M1770">
        <v>57.591862859863603</v>
      </c>
      <c r="N1770">
        <v>2.1453650078439201</v>
      </c>
      <c r="O1770">
        <v>19.806590257879598</v>
      </c>
      <c r="P1770">
        <v>159.41927990708399</v>
      </c>
      <c r="Q1770">
        <v>0.121685214440985</v>
      </c>
    </row>
    <row r="1771" spans="1:17" hidden="1" x14ac:dyDescent="0.3">
      <c r="A1771" t="s">
        <v>3720</v>
      </c>
      <c r="B1771" t="s">
        <v>3721</v>
      </c>
      <c r="C1771" t="s">
        <v>10625</v>
      </c>
      <c r="D1771" t="s">
        <v>263</v>
      </c>
      <c r="E1771">
        <v>568.48646855000004</v>
      </c>
      <c r="F1771">
        <v>1171.9000000000001</v>
      </c>
      <c r="G1771">
        <v>165.45672844136499</v>
      </c>
      <c r="H1771">
        <v>24.995351842570599</v>
      </c>
      <c r="I1771">
        <v>54.004657770960897</v>
      </c>
      <c r="J1771">
        <v>19.663461548150799</v>
      </c>
      <c r="K1771">
        <v>988.69328322403305</v>
      </c>
      <c r="L1771">
        <v>816.901497471487</v>
      </c>
      <c r="M1771">
        <v>74.188736699630397</v>
      </c>
      <c r="N1771">
        <v>2.0349578903769099</v>
      </c>
      <c r="O1771">
        <v>4.53110333646213</v>
      </c>
      <c r="P1771">
        <v>220.936601396686</v>
      </c>
      <c r="Q1771">
        <v>0.158405812986188</v>
      </c>
    </row>
    <row r="1772" spans="1:17" hidden="1" x14ac:dyDescent="0.3">
      <c r="A1772" t="s">
        <v>3722</v>
      </c>
      <c r="B1772" t="s">
        <v>3723</v>
      </c>
      <c r="C1772" t="s">
        <v>10625</v>
      </c>
      <c r="D1772" t="s">
        <v>774</v>
      </c>
      <c r="E1772">
        <v>568.09387079999999</v>
      </c>
      <c r="F1772">
        <v>382.55</v>
      </c>
      <c r="G1772">
        <v>-47.238047938730503</v>
      </c>
      <c r="H1772">
        <v>1.0419986797398899</v>
      </c>
      <c r="I1772">
        <v>-12.9274676296442</v>
      </c>
      <c r="J1772">
        <v>2.5126938823176501</v>
      </c>
      <c r="K1772">
        <v>387.18453035768698</v>
      </c>
      <c r="L1772">
        <v>397.23222987177502</v>
      </c>
      <c r="M1772">
        <v>54.971091853926403</v>
      </c>
      <c r="N1772">
        <v>0.38375986763921999</v>
      </c>
      <c r="O1772">
        <v>30.688798849823499</v>
      </c>
      <c r="P1772">
        <v>26.6721854304635</v>
      </c>
      <c r="Q1772">
        <v>1.5501239534200001E-3</v>
      </c>
    </row>
    <row r="1773" spans="1:17" hidden="1" x14ac:dyDescent="0.3">
      <c r="A1773" t="s">
        <v>3724</v>
      </c>
      <c r="B1773" t="s">
        <v>3725</v>
      </c>
      <c r="C1773" t="s">
        <v>10625</v>
      </c>
      <c r="D1773" t="s">
        <v>266</v>
      </c>
      <c r="E1773">
        <v>565.02413551999996</v>
      </c>
      <c r="F1773">
        <v>588.75</v>
      </c>
      <c r="G1773">
        <v>-13.355541978865601</v>
      </c>
      <c r="H1773">
        <v>9.8858211092788402</v>
      </c>
      <c r="I1773">
        <v>13.633947121850101</v>
      </c>
      <c r="J1773">
        <v>2.2802648759082702</v>
      </c>
      <c r="K1773">
        <v>535.40688622581399</v>
      </c>
      <c r="L1773">
        <v>498.47596850390698</v>
      </c>
      <c r="M1773">
        <v>68.476319347135203</v>
      </c>
      <c r="N1773">
        <v>0.34969718450543502</v>
      </c>
      <c r="O1773">
        <v>11.0318471337579</v>
      </c>
      <c r="P1773">
        <v>51.739690721649403</v>
      </c>
      <c r="Q1773">
        <v>-7.7129972645910002E-3</v>
      </c>
    </row>
    <row r="1774" spans="1:17" hidden="1" x14ac:dyDescent="0.3">
      <c r="A1774" t="s">
        <v>3726</v>
      </c>
      <c r="B1774" t="s">
        <v>3727</v>
      </c>
      <c r="C1774" t="s">
        <v>10625</v>
      </c>
      <c r="D1774" t="s">
        <v>571</v>
      </c>
      <c r="E1774">
        <v>563.05319999999995</v>
      </c>
      <c r="F1774">
        <v>154.72999999999999</v>
      </c>
      <c r="G1774">
        <v>-30.545826564483001</v>
      </c>
      <c r="H1774">
        <v>0.91377417756280099</v>
      </c>
      <c r="I1774">
        <v>-14.633054983493</v>
      </c>
      <c r="J1774">
        <v>7.0428388689062</v>
      </c>
      <c r="K1774">
        <v>152.026375547866</v>
      </c>
      <c r="M1774">
        <v>57.594265387578197</v>
      </c>
      <c r="O1774">
        <v>12.350546112583199</v>
      </c>
      <c r="P1774">
        <v>12.009555523382</v>
      </c>
    </row>
    <row r="1775" spans="1:17" hidden="1" x14ac:dyDescent="0.3">
      <c r="A1775" t="s">
        <v>3728</v>
      </c>
      <c r="B1775" t="s">
        <v>3729</v>
      </c>
      <c r="C1775" t="s">
        <v>10625</v>
      </c>
      <c r="D1775" t="s">
        <v>80</v>
      </c>
      <c r="E1775">
        <v>557.35677213600002</v>
      </c>
      <c r="F1775">
        <v>192.31</v>
      </c>
      <c r="G1775">
        <v>-24.962562646100999</v>
      </c>
      <c r="H1775">
        <v>-2.2418996034880201</v>
      </c>
      <c r="I1775">
        <v>-22.8636854402626</v>
      </c>
      <c r="J1775">
        <v>1.97047481209245</v>
      </c>
      <c r="K1775">
        <v>191.42061565307</v>
      </c>
      <c r="L1775">
        <v>193.914652295395</v>
      </c>
      <c r="M1775">
        <v>52.819478981510102</v>
      </c>
      <c r="N1775">
        <v>0.59596313868291095</v>
      </c>
      <c r="O1775">
        <v>20.612552649368201</v>
      </c>
      <c r="P1775">
        <v>24.633830200907301</v>
      </c>
      <c r="Q1775">
        <v>-0.113082963522909</v>
      </c>
    </row>
    <row r="1776" spans="1:17" hidden="1" x14ac:dyDescent="0.3">
      <c r="A1776" t="s">
        <v>3730</v>
      </c>
      <c r="B1776" t="s">
        <v>3731</v>
      </c>
      <c r="C1776" t="s">
        <v>10625</v>
      </c>
      <c r="D1776" t="s">
        <v>263</v>
      </c>
      <c r="E1776">
        <v>555.94584172500004</v>
      </c>
      <c r="F1776">
        <v>85.67</v>
      </c>
      <c r="G1776">
        <v>70.737205641521598</v>
      </c>
      <c r="H1776">
        <v>17.608293220283301</v>
      </c>
      <c r="I1776">
        <v>10.5113900768446</v>
      </c>
      <c r="J1776">
        <v>2.3521380959296301</v>
      </c>
      <c r="K1776">
        <v>74.178025010813101</v>
      </c>
      <c r="L1776">
        <v>62.217651920526997</v>
      </c>
      <c r="M1776">
        <v>57.893973175025302</v>
      </c>
      <c r="N1776">
        <v>0.78239977856245901</v>
      </c>
      <c r="O1776">
        <v>9.1397221897980607</v>
      </c>
      <c r="P1776">
        <v>122.46169826019199</v>
      </c>
      <c r="Q1776">
        <v>0.15362373811112801</v>
      </c>
    </row>
    <row r="1777" spans="1:17" hidden="1" x14ac:dyDescent="0.3">
      <c r="A1777" t="s">
        <v>3732</v>
      </c>
      <c r="B1777" t="s">
        <v>3733</v>
      </c>
      <c r="C1777" t="s">
        <v>10625</v>
      </c>
      <c r="D1777" t="s">
        <v>219</v>
      </c>
      <c r="E1777">
        <v>555.44399999999996</v>
      </c>
      <c r="F1777">
        <v>253.45</v>
      </c>
      <c r="G1777">
        <v>-0.93983233902490304</v>
      </c>
      <c r="H1777">
        <v>34.6165245390319</v>
      </c>
      <c r="I1777">
        <v>22.990097668334101</v>
      </c>
      <c r="J1777">
        <v>17.984567227316301</v>
      </c>
      <c r="K1777">
        <v>205.11224736337201</v>
      </c>
      <c r="L1777">
        <v>192.32536382482601</v>
      </c>
      <c r="M1777">
        <v>85.424820077702805</v>
      </c>
      <c r="N1777">
        <v>3.2755453612671901</v>
      </c>
      <c r="O1777">
        <v>4.55711185638192</v>
      </c>
      <c r="P1777">
        <v>59.402515723270398</v>
      </c>
      <c r="Q1777">
        <v>-2.7073161858906E-2</v>
      </c>
    </row>
    <row r="1778" spans="1:17" hidden="1" x14ac:dyDescent="0.3">
      <c r="A1778" t="s">
        <v>3734</v>
      </c>
      <c r="B1778" t="s">
        <v>3735</v>
      </c>
      <c r="C1778" t="s">
        <v>10625</v>
      </c>
      <c r="D1778" t="s">
        <v>527</v>
      </c>
      <c r="E1778">
        <v>554.34554311199997</v>
      </c>
      <c r="F1778">
        <v>31.28</v>
      </c>
      <c r="G1778">
        <v>73.924856167956804</v>
      </c>
      <c r="H1778">
        <v>12.4995313003413</v>
      </c>
      <c r="I1778">
        <v>51.589975795489998</v>
      </c>
      <c r="J1778">
        <v>2.4369429385199499</v>
      </c>
      <c r="K1778">
        <v>28.5369945150129</v>
      </c>
      <c r="L1778">
        <v>21.652381485414399</v>
      </c>
      <c r="M1778">
        <v>56.923259005583198</v>
      </c>
      <c r="N1778">
        <v>0.80747087457331401</v>
      </c>
      <c r="O1778">
        <v>25.095907928388701</v>
      </c>
      <c r="P1778">
        <v>137.87072243346</v>
      </c>
      <c r="Q1778">
        <v>8.1479572765282005E-2</v>
      </c>
    </row>
    <row r="1779" spans="1:17" hidden="1" x14ac:dyDescent="0.3">
      <c r="A1779" t="s">
        <v>3736</v>
      </c>
      <c r="B1779" t="s">
        <v>3737</v>
      </c>
      <c r="C1779" t="s">
        <v>10625</v>
      </c>
      <c r="D1779" t="s">
        <v>622</v>
      </c>
      <c r="E1779">
        <v>553.43925000000002</v>
      </c>
      <c r="F1779">
        <v>469.85</v>
      </c>
      <c r="G1779">
        <v>158.91644243987099</v>
      </c>
      <c r="H1779">
        <v>14.545744664879299</v>
      </c>
      <c r="I1779">
        <v>55.692700467909503</v>
      </c>
      <c r="J1779">
        <v>14.8023460654308</v>
      </c>
      <c r="K1779">
        <v>396.32426320017299</v>
      </c>
      <c r="L1779">
        <v>301.91956197872003</v>
      </c>
      <c r="M1779">
        <v>79.005983683265498</v>
      </c>
      <c r="N1779">
        <v>1.23545909943979</v>
      </c>
      <c r="O1779">
        <v>4.2886027455570899</v>
      </c>
      <c r="P1779">
        <v>221.374829001368</v>
      </c>
      <c r="Q1779">
        <v>0.119593442416905</v>
      </c>
    </row>
    <row r="1780" spans="1:17" hidden="1" x14ac:dyDescent="0.3">
      <c r="A1780" t="s">
        <v>3738</v>
      </c>
      <c r="B1780" t="s">
        <v>3739</v>
      </c>
      <c r="C1780" t="s">
        <v>10625</v>
      </c>
      <c r="D1780" t="s">
        <v>408</v>
      </c>
      <c r="E1780">
        <v>552.88382179500002</v>
      </c>
      <c r="F1780">
        <v>341.3</v>
      </c>
      <c r="G1780">
        <v>-38.622306902030303</v>
      </c>
      <c r="H1780">
        <v>0.180890243107071</v>
      </c>
      <c r="I1780">
        <v>-5.0791431146530304</v>
      </c>
      <c r="J1780">
        <v>12.511095562579399</v>
      </c>
      <c r="K1780">
        <v>313.73022097666598</v>
      </c>
      <c r="L1780">
        <v>323.60805637057899</v>
      </c>
      <c r="M1780">
        <v>73.655484269379699</v>
      </c>
      <c r="N1780">
        <v>1.09659954855801</v>
      </c>
      <c r="O1780">
        <v>34.778786990916998</v>
      </c>
      <c r="P1780">
        <v>30.267175572519001</v>
      </c>
      <c r="Q1780">
        <v>-3.0338787751639E-2</v>
      </c>
    </row>
    <row r="1781" spans="1:17" hidden="1" x14ac:dyDescent="0.3">
      <c r="A1781" t="s">
        <v>3740</v>
      </c>
      <c r="B1781" t="s">
        <v>3741</v>
      </c>
      <c r="C1781" t="s">
        <v>10625</v>
      </c>
      <c r="D1781" t="s">
        <v>248</v>
      </c>
      <c r="E1781">
        <v>552.539780164999</v>
      </c>
      <c r="F1781">
        <v>324.45</v>
      </c>
      <c r="G1781">
        <v>-12.0787974263066</v>
      </c>
      <c r="H1781">
        <v>0.13300645542064701</v>
      </c>
      <c r="I1781">
        <v>-4.8316455331213204</v>
      </c>
      <c r="J1781">
        <v>6.3965419284690599</v>
      </c>
      <c r="K1781">
        <v>313.141188927109</v>
      </c>
      <c r="L1781">
        <v>304.41293680723402</v>
      </c>
      <c r="M1781">
        <v>68.209619036736896</v>
      </c>
      <c r="N1781">
        <v>0.54127982491002602</v>
      </c>
      <c r="O1781">
        <v>10.5871474803513</v>
      </c>
      <c r="P1781">
        <v>23.130929791271299</v>
      </c>
      <c r="Q1781">
        <v>1.099744374577E-2</v>
      </c>
    </row>
    <row r="1782" spans="1:17" hidden="1" x14ac:dyDescent="0.3">
      <c r="A1782" t="s">
        <v>3742</v>
      </c>
      <c r="B1782" t="s">
        <v>3743</v>
      </c>
      <c r="C1782" t="s">
        <v>10625</v>
      </c>
      <c r="D1782" t="s">
        <v>308</v>
      </c>
      <c r="E1782">
        <v>550.78107750000004</v>
      </c>
      <c r="F1782">
        <v>689.3</v>
      </c>
      <c r="G1782">
        <v>82.295569732251295</v>
      </c>
      <c r="H1782">
        <v>9.6794420219471604</v>
      </c>
      <c r="I1782">
        <v>-3.2948189989285299</v>
      </c>
      <c r="J1782">
        <v>8.6087556995282899</v>
      </c>
      <c r="K1782">
        <v>627.22941587396394</v>
      </c>
      <c r="L1782">
        <v>567.97527206807297</v>
      </c>
      <c r="M1782">
        <v>82.377708138798496</v>
      </c>
      <c r="N1782">
        <v>1.6717615803779799</v>
      </c>
      <c r="O1782">
        <v>13.3033512258813</v>
      </c>
      <c r="P1782">
        <v>112.092307692307</v>
      </c>
      <c r="Q1782">
        <v>0.20480404625896401</v>
      </c>
    </row>
    <row r="1783" spans="1:17" hidden="1" x14ac:dyDescent="0.3">
      <c r="A1783" t="s">
        <v>3744</v>
      </c>
      <c r="B1783" t="s">
        <v>3745</v>
      </c>
      <c r="C1783" t="s">
        <v>10625</v>
      </c>
      <c r="D1783" t="s">
        <v>955</v>
      </c>
      <c r="E1783">
        <v>549.92610000000002</v>
      </c>
      <c r="F1783">
        <v>274.75</v>
      </c>
      <c r="G1783">
        <v>-31.328927710693801</v>
      </c>
      <c r="H1783">
        <v>25.5619007867422</v>
      </c>
      <c r="I1783">
        <v>-2.2899093636125101</v>
      </c>
      <c r="J1783">
        <v>8.3319475188528394</v>
      </c>
      <c r="K1783">
        <v>232.70947738432699</v>
      </c>
      <c r="L1783">
        <v>216.88365695374901</v>
      </c>
      <c r="M1783">
        <v>65.265275086332196</v>
      </c>
      <c r="N1783">
        <v>3.80616740088105</v>
      </c>
      <c r="O1783">
        <v>10.6278434940855</v>
      </c>
      <c r="P1783">
        <v>52.6388888888888</v>
      </c>
      <c r="Q1783">
        <v>0.136430903622108</v>
      </c>
    </row>
    <row r="1784" spans="1:17" hidden="1" x14ac:dyDescent="0.3">
      <c r="A1784" t="s">
        <v>3746</v>
      </c>
      <c r="B1784" t="s">
        <v>3747</v>
      </c>
      <c r="C1784" t="s">
        <v>10625</v>
      </c>
      <c r="D1784" t="s">
        <v>303</v>
      </c>
      <c r="E1784">
        <v>549.35572999999999</v>
      </c>
      <c r="F1784">
        <v>1003.65</v>
      </c>
      <c r="G1784">
        <v>-17.886325366096202</v>
      </c>
      <c r="H1784">
        <v>-13.1293839146373</v>
      </c>
      <c r="I1784">
        <v>-1.97355378510619</v>
      </c>
      <c r="J1784">
        <v>5.3222840656300798</v>
      </c>
      <c r="M1784">
        <v>55.1087433965331</v>
      </c>
      <c r="O1784">
        <v>41.289294076620301</v>
      </c>
      <c r="P1784">
        <v>15.2627045650301</v>
      </c>
    </row>
    <row r="1785" spans="1:17" hidden="1" x14ac:dyDescent="0.3">
      <c r="A1785" t="s">
        <v>3748</v>
      </c>
      <c r="B1785" t="s">
        <v>3749</v>
      </c>
      <c r="C1785" t="s">
        <v>10625</v>
      </c>
      <c r="D1785" t="s">
        <v>198</v>
      </c>
      <c r="E1785">
        <v>548.68311719999997</v>
      </c>
      <c r="F1785">
        <v>4657.2</v>
      </c>
      <c r="G1785">
        <v>131.02538595792501</v>
      </c>
      <c r="H1785">
        <v>45.768911368752804</v>
      </c>
      <c r="I1785">
        <v>32.044156918537901</v>
      </c>
      <c r="J1785">
        <v>22.6426318910963</v>
      </c>
      <c r="K1785">
        <v>3498.7870737092198</v>
      </c>
      <c r="L1785">
        <v>2737.4117415897999</v>
      </c>
      <c r="M1785">
        <v>87.543418030221105</v>
      </c>
      <c r="N1785">
        <v>1.39305385095708</v>
      </c>
      <c r="O1785">
        <v>1.36992184144979</v>
      </c>
      <c r="P1785">
        <v>221.186206896551</v>
      </c>
      <c r="Q1785">
        <v>0.11456218898954799</v>
      </c>
    </row>
    <row r="1786" spans="1:17" hidden="1" x14ac:dyDescent="0.3">
      <c r="A1786" t="s">
        <v>3750</v>
      </c>
      <c r="B1786" t="s">
        <v>3751</v>
      </c>
      <c r="C1786" t="s">
        <v>10625</v>
      </c>
      <c r="D1786" t="s">
        <v>72</v>
      </c>
      <c r="E1786">
        <v>548.58992642999999</v>
      </c>
      <c r="F1786">
        <v>183.57</v>
      </c>
      <c r="G1786">
        <v>15.917490695781501</v>
      </c>
      <c r="H1786">
        <v>14.129434599516401</v>
      </c>
      <c r="I1786">
        <v>12.4495630579326</v>
      </c>
      <c r="J1786">
        <v>2.7615241198408098</v>
      </c>
      <c r="K1786">
        <v>172.47713220389099</v>
      </c>
      <c r="L1786">
        <v>146.20206023200799</v>
      </c>
      <c r="M1786">
        <v>45.767465334118597</v>
      </c>
      <c r="N1786">
        <v>0.85693942335920004</v>
      </c>
      <c r="O1786">
        <v>24.039875796698698</v>
      </c>
      <c r="P1786">
        <v>65.378378378378301</v>
      </c>
      <c r="Q1786">
        <v>5.6393983449712998E-2</v>
      </c>
    </row>
    <row r="1787" spans="1:17" hidden="1" x14ac:dyDescent="0.3">
      <c r="A1787" t="s">
        <v>3752</v>
      </c>
      <c r="B1787" t="s">
        <v>3753</v>
      </c>
      <c r="C1787" t="s">
        <v>10625</v>
      </c>
      <c r="D1787" t="s">
        <v>1893</v>
      </c>
      <c r="E1787">
        <v>547.79864260600004</v>
      </c>
      <c r="F1787">
        <v>272.12</v>
      </c>
      <c r="G1787">
        <v>-6.9104502666929601</v>
      </c>
      <c r="H1787">
        <v>12.910891534544501</v>
      </c>
      <c r="I1787">
        <v>-15.289813328045399</v>
      </c>
      <c r="J1787">
        <v>1.4090668092366501</v>
      </c>
      <c r="K1787">
        <v>245.26366454122899</v>
      </c>
      <c r="L1787">
        <v>247.972086918196</v>
      </c>
      <c r="M1787">
        <v>70.591527547102899</v>
      </c>
      <c r="N1787">
        <v>2.6851108704205</v>
      </c>
      <c r="O1787">
        <v>17.227693664559698</v>
      </c>
      <c r="P1787">
        <v>39.548717948717901</v>
      </c>
      <c r="Q1787">
        <v>-2.6370284917798002E-2</v>
      </c>
    </row>
    <row r="1788" spans="1:17" hidden="1" x14ac:dyDescent="0.3">
      <c r="A1788" t="s">
        <v>3754</v>
      </c>
      <c r="B1788" t="s">
        <v>3755</v>
      </c>
      <c r="C1788" t="s">
        <v>10625</v>
      </c>
      <c r="D1788" t="s">
        <v>527</v>
      </c>
      <c r="E1788">
        <v>547.43849999999998</v>
      </c>
      <c r="F1788">
        <v>514.20000000000005</v>
      </c>
      <c r="G1788">
        <v>189.253503562361</v>
      </c>
      <c r="H1788">
        <v>6.9930607481877498</v>
      </c>
      <c r="I1788">
        <v>93.8046052423649</v>
      </c>
      <c r="J1788">
        <v>-4.9475252211033904</v>
      </c>
      <c r="K1788">
        <v>447.16745717372203</v>
      </c>
      <c r="L1788">
        <v>320.73817764856801</v>
      </c>
      <c r="M1788">
        <v>75.537182810080296</v>
      </c>
      <c r="N1788">
        <v>0.69262930318222804</v>
      </c>
      <c r="O1788">
        <v>1.88642551536366</v>
      </c>
      <c r="P1788">
        <v>221.27460168697201</v>
      </c>
      <c r="Q1788">
        <v>0.352113648587145</v>
      </c>
    </row>
    <row r="1789" spans="1:17" hidden="1" x14ac:dyDescent="0.3">
      <c r="A1789" t="s">
        <v>3756</v>
      </c>
      <c r="B1789" t="s">
        <v>3757</v>
      </c>
      <c r="C1789" t="s">
        <v>10625</v>
      </c>
      <c r="D1789" t="s">
        <v>21</v>
      </c>
      <c r="E1789">
        <v>545.830060624</v>
      </c>
      <c r="F1789">
        <v>16.600000000000001</v>
      </c>
      <c r="G1789">
        <v>-32.807689481882001</v>
      </c>
      <c r="H1789">
        <v>-0.92084332100184296</v>
      </c>
      <c r="I1789">
        <v>-18.493633791742599</v>
      </c>
      <c r="J1789">
        <v>3.1276391544495601</v>
      </c>
      <c r="K1789">
        <v>16.858152976586801</v>
      </c>
      <c r="L1789">
        <v>17.4528760330845</v>
      </c>
      <c r="M1789">
        <v>50.9736956515912</v>
      </c>
      <c r="N1789">
        <v>1.1896234619209101</v>
      </c>
      <c r="O1789">
        <v>59.036144578313198</v>
      </c>
      <c r="P1789">
        <v>18.9964157706093</v>
      </c>
      <c r="Q1789">
        <v>2.3443600086364001E-2</v>
      </c>
    </row>
    <row r="1790" spans="1:17" hidden="1" x14ac:dyDescent="0.3">
      <c r="A1790" t="s">
        <v>3758</v>
      </c>
      <c r="B1790" t="s">
        <v>3759</v>
      </c>
      <c r="C1790" t="s">
        <v>10625</v>
      </c>
      <c r="D1790" t="s">
        <v>224</v>
      </c>
      <c r="E1790">
        <v>545.21500000000003</v>
      </c>
      <c r="F1790">
        <v>513.95000000000005</v>
      </c>
      <c r="G1790">
        <v>68.200259124389703</v>
      </c>
      <c r="H1790">
        <v>-21.494365727656</v>
      </c>
      <c r="I1790">
        <v>62.616047808547002</v>
      </c>
      <c r="J1790">
        <v>-3.77188018918884</v>
      </c>
      <c r="K1790">
        <v>544.42967043044598</v>
      </c>
      <c r="L1790">
        <v>431.42534687798002</v>
      </c>
      <c r="M1790">
        <v>26.855973216594201</v>
      </c>
      <c r="N1790">
        <v>0.49025193469160699</v>
      </c>
      <c r="O1790">
        <v>29.584589940655601</v>
      </c>
      <c r="P1790">
        <v>126.16061606160601</v>
      </c>
      <c r="Q1790">
        <v>0.21778835434868199</v>
      </c>
    </row>
    <row r="1791" spans="1:17" hidden="1" x14ac:dyDescent="0.3">
      <c r="A1791" t="s">
        <v>3760</v>
      </c>
      <c r="B1791" t="s">
        <v>3761</v>
      </c>
      <c r="C1791" t="s">
        <v>10625</v>
      </c>
      <c r="D1791" t="s">
        <v>127</v>
      </c>
      <c r="E1791">
        <v>539.37545999999998</v>
      </c>
      <c r="F1791">
        <v>103.84</v>
      </c>
      <c r="G1791">
        <v>93.224340177460903</v>
      </c>
      <c r="H1791">
        <v>10.632953439481801</v>
      </c>
      <c r="I1791">
        <v>-17.523385621918599</v>
      </c>
      <c r="J1791">
        <v>2.12287277260788</v>
      </c>
      <c r="K1791">
        <v>95.862631402362894</v>
      </c>
      <c r="L1791">
        <v>89.702181312960406</v>
      </c>
      <c r="M1791">
        <v>69.282139708650107</v>
      </c>
      <c r="N1791">
        <v>1.5987031457704799</v>
      </c>
      <c r="O1791">
        <v>21.822033898305001</v>
      </c>
      <c r="P1791">
        <v>614.46263932847103</v>
      </c>
      <c r="Q1791">
        <v>0.14731289580907</v>
      </c>
    </row>
    <row r="1792" spans="1:17" hidden="1" x14ac:dyDescent="0.3">
      <c r="A1792" t="s">
        <v>3762</v>
      </c>
      <c r="B1792" t="s">
        <v>3763</v>
      </c>
      <c r="C1792" t="s">
        <v>10625</v>
      </c>
      <c r="D1792" t="s">
        <v>571</v>
      </c>
      <c r="E1792">
        <v>538.21447589399997</v>
      </c>
      <c r="F1792">
        <v>120.54</v>
      </c>
      <c r="G1792">
        <v>-24.019088572902699</v>
      </c>
      <c r="H1792">
        <v>-1.2674916595207399</v>
      </c>
      <c r="I1792">
        <v>-15.049293008335599</v>
      </c>
      <c r="J1792">
        <v>4.5485241476443399</v>
      </c>
      <c r="K1792">
        <v>122.53275516856699</v>
      </c>
      <c r="L1792">
        <v>123.42011439928601</v>
      </c>
      <c r="M1792">
        <v>56.966080772703599</v>
      </c>
      <c r="N1792">
        <v>0.83881437654878299</v>
      </c>
      <c r="O1792">
        <v>30.2472208395553</v>
      </c>
      <c r="P1792">
        <v>18.7001477104874</v>
      </c>
      <c r="Q1792">
        <v>-2.4796716297796E-2</v>
      </c>
    </row>
    <row r="1793" spans="1:17" hidden="1" x14ac:dyDescent="0.3">
      <c r="A1793" t="s">
        <v>3764</v>
      </c>
      <c r="B1793" t="s">
        <v>3765</v>
      </c>
      <c r="C1793" t="s">
        <v>10625</v>
      </c>
      <c r="D1793" t="s">
        <v>51</v>
      </c>
      <c r="E1793">
        <v>537.71233576499901</v>
      </c>
      <c r="F1793">
        <v>340.2</v>
      </c>
      <c r="G1793">
        <v>54.796953662584102</v>
      </c>
      <c r="H1793">
        <v>-14.4825148917725</v>
      </c>
      <c r="I1793">
        <v>-27.8245906704561</v>
      </c>
      <c r="J1793">
        <v>-0.44125907999764302</v>
      </c>
      <c r="K1793">
        <v>342.78367932437902</v>
      </c>
      <c r="L1793">
        <v>333.25552989435602</v>
      </c>
      <c r="M1793">
        <v>46.600587095348899</v>
      </c>
      <c r="N1793">
        <v>0.68070034644400701</v>
      </c>
      <c r="O1793">
        <v>38.154027042915899</v>
      </c>
      <c r="Q1793">
        <v>6.2967924133843001E-2</v>
      </c>
    </row>
    <row r="1794" spans="1:17" hidden="1" x14ac:dyDescent="0.3">
      <c r="A1794" t="s">
        <v>3766</v>
      </c>
      <c r="B1794" t="s">
        <v>3767</v>
      </c>
      <c r="C1794" t="s">
        <v>10625</v>
      </c>
      <c r="D1794" t="s">
        <v>21</v>
      </c>
      <c r="E1794">
        <v>535.15721841999903</v>
      </c>
      <c r="F1794">
        <v>370.75</v>
      </c>
      <c r="G1794">
        <v>25.158745566993201</v>
      </c>
      <c r="H1794">
        <v>-11.158778225603401</v>
      </c>
      <c r="I1794">
        <v>20.2344112960769</v>
      </c>
      <c r="J1794">
        <v>-4.4559687121771603</v>
      </c>
      <c r="K1794">
        <v>368.89877918042203</v>
      </c>
      <c r="L1794">
        <v>323.23340112834501</v>
      </c>
      <c r="M1794">
        <v>43.697743840091697</v>
      </c>
      <c r="N1794">
        <v>0.67840394899218404</v>
      </c>
      <c r="O1794">
        <v>21.294672960215699</v>
      </c>
      <c r="P1794">
        <v>62.253829321662998</v>
      </c>
    </row>
    <row r="1795" spans="1:17" hidden="1" x14ac:dyDescent="0.3">
      <c r="A1795" t="s">
        <v>3768</v>
      </c>
      <c r="B1795" t="s">
        <v>3769</v>
      </c>
      <c r="C1795" t="s">
        <v>10625</v>
      </c>
      <c r="D1795" t="s">
        <v>263</v>
      </c>
      <c r="E1795">
        <v>534.28497000000004</v>
      </c>
      <c r="F1795">
        <v>83.7</v>
      </c>
      <c r="G1795">
        <v>-16.656874779343202</v>
      </c>
      <c r="H1795">
        <v>8.4457546366829099</v>
      </c>
      <c r="I1795">
        <v>-20.971149695127998</v>
      </c>
      <c r="J1795">
        <v>0.41717465494210498</v>
      </c>
      <c r="K1795">
        <v>82.2267703010112</v>
      </c>
      <c r="L1795">
        <v>83.019356645235504</v>
      </c>
      <c r="M1795">
        <v>61.739323090183397</v>
      </c>
      <c r="N1795">
        <v>1.23347233116474</v>
      </c>
      <c r="O1795">
        <v>49.044205495818403</v>
      </c>
      <c r="P1795">
        <v>19.571428571428498</v>
      </c>
      <c r="Q1795">
        <v>1.0660665781272E-2</v>
      </c>
    </row>
    <row r="1796" spans="1:17" hidden="1" x14ac:dyDescent="0.3">
      <c r="A1796" t="s">
        <v>3770</v>
      </c>
      <c r="B1796" t="s">
        <v>3771</v>
      </c>
      <c r="C1796" t="s">
        <v>10625</v>
      </c>
      <c r="D1796" t="s">
        <v>408</v>
      </c>
      <c r="E1796">
        <v>533.81558821499902</v>
      </c>
      <c r="F1796">
        <v>195.6</v>
      </c>
      <c r="G1796">
        <v>7.7453441926469599</v>
      </c>
      <c r="H1796">
        <v>-1.32896546313931</v>
      </c>
      <c r="I1796">
        <v>-1.18111672185619</v>
      </c>
      <c r="J1796">
        <v>2.5340044542665998</v>
      </c>
      <c r="K1796">
        <v>186.766095014217</v>
      </c>
      <c r="L1796">
        <v>173.065704526243</v>
      </c>
      <c r="M1796">
        <v>63.428978175987503</v>
      </c>
      <c r="N1796">
        <v>0.31246083379610201</v>
      </c>
      <c r="O1796">
        <v>6.85071574642126</v>
      </c>
      <c r="P1796">
        <v>43.087051938551497</v>
      </c>
      <c r="Q1796">
        <v>2.8411300006085001E-2</v>
      </c>
    </row>
    <row r="1797" spans="1:17" hidden="1" x14ac:dyDescent="0.3">
      <c r="A1797" t="s">
        <v>3772</v>
      </c>
      <c r="B1797" t="s">
        <v>3773</v>
      </c>
      <c r="C1797" t="s">
        <v>10625</v>
      </c>
      <c r="D1797" t="s">
        <v>1797</v>
      </c>
      <c r="E1797">
        <v>533.59466399999997</v>
      </c>
      <c r="F1797">
        <v>391.2</v>
      </c>
      <c r="G1797">
        <v>-57.191043832449502</v>
      </c>
      <c r="H1797">
        <v>-6.2240937428963097</v>
      </c>
      <c r="I1797">
        <v>-38.038098067249003</v>
      </c>
      <c r="J1797">
        <v>5.0654462064277004</v>
      </c>
      <c r="K1797">
        <v>403.93623966922002</v>
      </c>
      <c r="L1797">
        <v>420.17524249093702</v>
      </c>
      <c r="M1797">
        <v>51.8594027108578</v>
      </c>
      <c r="N1797">
        <v>0.62047965782371794</v>
      </c>
      <c r="O1797">
        <v>47.750511247443697</v>
      </c>
      <c r="P1797">
        <v>24.526500079579801</v>
      </c>
    </row>
    <row r="1798" spans="1:17" hidden="1" x14ac:dyDescent="0.3">
      <c r="A1798" t="s">
        <v>3774</v>
      </c>
      <c r="B1798" t="s">
        <v>3775</v>
      </c>
      <c r="C1798" t="s">
        <v>10625</v>
      </c>
      <c r="D1798" t="s">
        <v>198</v>
      </c>
      <c r="E1798">
        <v>533.52260465200004</v>
      </c>
      <c r="F1798">
        <v>134.68</v>
      </c>
      <c r="G1798">
        <v>7.6919515805731002</v>
      </c>
      <c r="H1798">
        <v>8.0507430462679999</v>
      </c>
      <c r="I1798">
        <v>-23.000825173191298</v>
      </c>
      <c r="J1798">
        <v>-0.98083875935882703</v>
      </c>
      <c r="K1798">
        <v>131.68979505531101</v>
      </c>
      <c r="L1798">
        <v>122.203858238244</v>
      </c>
      <c r="M1798">
        <v>51.454674749203498</v>
      </c>
      <c r="N1798">
        <v>0.59699662624248495</v>
      </c>
      <c r="O1798">
        <v>22.7353727353727</v>
      </c>
      <c r="P1798">
        <v>59.952494061757697</v>
      </c>
      <c r="Q1798">
        <v>7.7280813728199005E-2</v>
      </c>
    </row>
    <row r="1799" spans="1:17" hidden="1" x14ac:dyDescent="0.3">
      <c r="A1799" t="s">
        <v>3776</v>
      </c>
      <c r="B1799" t="s">
        <v>3777</v>
      </c>
      <c r="C1799" t="s">
        <v>10625</v>
      </c>
      <c r="D1799" t="s">
        <v>258</v>
      </c>
      <c r="E1799">
        <v>533.23334756999998</v>
      </c>
      <c r="F1799">
        <v>475.7</v>
      </c>
      <c r="G1799">
        <v>-52.345717140420199</v>
      </c>
      <c r="H1799">
        <v>-2.4758708550373898</v>
      </c>
      <c r="I1799">
        <v>-42.377698792160501</v>
      </c>
      <c r="J1799">
        <v>1.5097456865324199</v>
      </c>
      <c r="K1799">
        <v>501.95866790584898</v>
      </c>
      <c r="L1799">
        <v>523.630091831497</v>
      </c>
      <c r="M1799">
        <v>43.0905919412345</v>
      </c>
      <c r="N1799">
        <v>0.57553319176438</v>
      </c>
      <c r="O1799">
        <v>79.892789573260401</v>
      </c>
      <c r="P1799">
        <v>24.5450975258541</v>
      </c>
      <c r="Q1799">
        <v>0.25400788836261601</v>
      </c>
    </row>
    <row r="1800" spans="1:17" hidden="1" x14ac:dyDescent="0.3">
      <c r="A1800" t="s">
        <v>3778</v>
      </c>
      <c r="B1800" t="s">
        <v>3779</v>
      </c>
      <c r="C1800" t="s">
        <v>10625</v>
      </c>
      <c r="D1800" t="s">
        <v>622</v>
      </c>
      <c r="E1800">
        <v>532.43768250000005</v>
      </c>
      <c r="F1800">
        <v>300.2</v>
      </c>
      <c r="G1800">
        <v>98.559734352761097</v>
      </c>
      <c r="H1800">
        <v>21.516096602000001</v>
      </c>
      <c r="I1800">
        <v>40.633726043995601</v>
      </c>
      <c r="J1800">
        <v>1.26368515449978</v>
      </c>
      <c r="K1800">
        <v>250.564050000469</v>
      </c>
      <c r="L1800">
        <v>195.495918478297</v>
      </c>
      <c r="M1800">
        <v>55.427509777502799</v>
      </c>
      <c r="N1800">
        <v>1.1579013456365499</v>
      </c>
      <c r="O1800">
        <v>4.9133910726182499</v>
      </c>
      <c r="P1800">
        <v>158.79310344827499</v>
      </c>
    </row>
    <row r="1801" spans="1:17" hidden="1" x14ac:dyDescent="0.3">
      <c r="A1801" t="s">
        <v>3780</v>
      </c>
      <c r="B1801" t="s">
        <v>3781</v>
      </c>
      <c r="C1801" t="s">
        <v>10625</v>
      </c>
      <c r="D1801" t="s">
        <v>51</v>
      </c>
      <c r="E1801">
        <v>531.34313399999996</v>
      </c>
      <c r="F1801">
        <v>408.55</v>
      </c>
      <c r="G1801">
        <v>-72.264466212507799</v>
      </c>
      <c r="H1801">
        <v>-9.1802837776191701</v>
      </c>
      <c r="I1801">
        <v>-31.581338623026902</v>
      </c>
      <c r="J1801">
        <v>5.8493742825209898</v>
      </c>
      <c r="K1801">
        <v>439.84328605817899</v>
      </c>
      <c r="L1801">
        <v>509.54715675511397</v>
      </c>
      <c r="M1801">
        <v>58.935416146813303</v>
      </c>
      <c r="N1801">
        <v>0.70952863362734597</v>
      </c>
      <c r="O1801">
        <v>85.950312079304794</v>
      </c>
      <c r="P1801">
        <v>14.938809959206599</v>
      </c>
      <c r="Q1801">
        <v>-2.7558439069252001E-2</v>
      </c>
    </row>
    <row r="1802" spans="1:17" hidden="1" x14ac:dyDescent="0.3">
      <c r="A1802" t="s">
        <v>3782</v>
      </c>
      <c r="B1802" t="s">
        <v>3783</v>
      </c>
      <c r="C1802" t="s">
        <v>10625</v>
      </c>
      <c r="D1802" t="s">
        <v>290</v>
      </c>
      <c r="E1802">
        <v>529.20443220499999</v>
      </c>
      <c r="F1802">
        <v>359.65</v>
      </c>
      <c r="G1802">
        <v>46.880181007250201</v>
      </c>
      <c r="H1802">
        <v>25.232711303140999</v>
      </c>
      <c r="I1802">
        <v>20.205378243983098</v>
      </c>
      <c r="J1802">
        <v>18.5736884858167</v>
      </c>
      <c r="K1802">
        <v>303.448804234595</v>
      </c>
      <c r="L1802">
        <v>265.98699051177698</v>
      </c>
      <c r="M1802">
        <v>76.418296294027598</v>
      </c>
      <c r="N1802">
        <v>1.30709962532423</v>
      </c>
      <c r="O1802">
        <v>2.2799944390379601</v>
      </c>
      <c r="P1802">
        <v>96.906652066794393</v>
      </c>
      <c r="Q1802">
        <v>7.0177298883224007E-2</v>
      </c>
    </row>
    <row r="1803" spans="1:17" hidden="1" x14ac:dyDescent="0.3">
      <c r="A1803" t="s">
        <v>3784</v>
      </c>
      <c r="B1803" t="s">
        <v>3785</v>
      </c>
      <c r="C1803" t="s">
        <v>10625</v>
      </c>
      <c r="D1803" t="s">
        <v>622</v>
      </c>
      <c r="E1803">
        <v>527.57119999999998</v>
      </c>
      <c r="F1803">
        <v>735</v>
      </c>
      <c r="G1803">
        <v>141.565936891744</v>
      </c>
      <c r="H1803">
        <v>-2.8704055208969201</v>
      </c>
      <c r="I1803">
        <v>157.47870847273401</v>
      </c>
      <c r="J1803">
        <v>-2.4824237386321801</v>
      </c>
      <c r="K1803">
        <v>692.08108061971996</v>
      </c>
      <c r="M1803">
        <v>53.310143191610898</v>
      </c>
      <c r="N1803">
        <v>0.162577447335811</v>
      </c>
      <c r="O1803">
        <v>13.605442176870699</v>
      </c>
      <c r="P1803">
        <v>182.692307692307</v>
      </c>
    </row>
    <row r="1804" spans="1:17" hidden="1" x14ac:dyDescent="0.3">
      <c r="A1804" t="s">
        <v>3786</v>
      </c>
      <c r="B1804" t="s">
        <v>3787</v>
      </c>
      <c r="C1804" t="s">
        <v>10625</v>
      </c>
      <c r="D1804" t="s">
        <v>1561</v>
      </c>
      <c r="E1804">
        <v>527.08942116000003</v>
      </c>
      <c r="F1804">
        <v>323.60000000000002</v>
      </c>
      <c r="G1804">
        <v>-17.7836778398737</v>
      </c>
      <c r="H1804">
        <v>14.2393854645091</v>
      </c>
      <c r="I1804">
        <v>-12.6250887868294</v>
      </c>
      <c r="J1804">
        <v>22.184242928034401</v>
      </c>
      <c r="K1804">
        <v>293.51413978895999</v>
      </c>
      <c r="M1804">
        <v>74.034496883983905</v>
      </c>
      <c r="N1804">
        <v>2.0888393567903201</v>
      </c>
      <c r="O1804">
        <v>12.4845488257107</v>
      </c>
      <c r="P1804">
        <v>72.586666666666602</v>
      </c>
    </row>
    <row r="1805" spans="1:17" hidden="1" x14ac:dyDescent="0.3">
      <c r="A1805" t="s">
        <v>3788</v>
      </c>
      <c r="B1805" t="s">
        <v>3789</v>
      </c>
      <c r="C1805" t="s">
        <v>10625</v>
      </c>
      <c r="D1805" t="s">
        <v>2624</v>
      </c>
      <c r="E1805">
        <v>527.00328000000002</v>
      </c>
      <c r="F1805">
        <v>280</v>
      </c>
      <c r="G1805">
        <v>27.459821400587199</v>
      </c>
      <c r="H1805">
        <v>14.044951970973701</v>
      </c>
      <c r="I1805">
        <v>-3.45579311154478</v>
      </c>
      <c r="J1805">
        <v>-0.40002673488687002</v>
      </c>
      <c r="K1805">
        <v>255.60280653396799</v>
      </c>
      <c r="L1805">
        <v>232.89397504953499</v>
      </c>
      <c r="M1805">
        <v>56.2428833516826</v>
      </c>
      <c r="N1805">
        <v>0.52403729225780304</v>
      </c>
      <c r="O1805">
        <v>10.357142857142801</v>
      </c>
      <c r="P1805">
        <v>75.2738654147104</v>
      </c>
      <c r="Q1805">
        <v>0.178040025460457</v>
      </c>
    </row>
    <row r="1806" spans="1:17" hidden="1" x14ac:dyDescent="0.3">
      <c r="A1806" t="s">
        <v>3790</v>
      </c>
      <c r="B1806" t="s">
        <v>3791</v>
      </c>
      <c r="C1806" t="s">
        <v>10625</v>
      </c>
      <c r="D1806" t="s">
        <v>116</v>
      </c>
      <c r="E1806">
        <v>526.70155791000002</v>
      </c>
      <c r="F1806">
        <v>65.209999999999994</v>
      </c>
      <c r="G1806">
        <v>-39.899018072537601</v>
      </c>
      <c r="H1806">
        <v>1.2819672272285401</v>
      </c>
      <c r="I1806">
        <v>-29.881376514469199</v>
      </c>
      <c r="J1806">
        <v>1.7513080010756299</v>
      </c>
      <c r="K1806">
        <v>66.994360503090306</v>
      </c>
      <c r="L1806">
        <v>73.704173788683704</v>
      </c>
      <c r="M1806">
        <v>52.539939035463398</v>
      </c>
      <c r="N1806">
        <v>0.27385612783019597</v>
      </c>
      <c r="O1806">
        <v>58.948014108265603</v>
      </c>
      <c r="P1806">
        <v>8.0351225977468292</v>
      </c>
      <c r="Q1806">
        <v>5.3227560633131998E-2</v>
      </c>
    </row>
    <row r="1807" spans="1:17" hidden="1" x14ac:dyDescent="0.3">
      <c r="A1807" t="s">
        <v>3792</v>
      </c>
      <c r="B1807" t="s">
        <v>3793</v>
      </c>
      <c r="C1807" t="s">
        <v>10625</v>
      </c>
      <c r="D1807" t="s">
        <v>51</v>
      </c>
      <c r="E1807">
        <v>523.28678000000002</v>
      </c>
      <c r="F1807">
        <v>152.68</v>
      </c>
      <c r="G1807">
        <v>6.2649922223786101</v>
      </c>
      <c r="H1807">
        <v>26.994343223486698</v>
      </c>
      <c r="I1807">
        <v>11.0304080799225</v>
      </c>
      <c r="J1807">
        <v>19.525806714042702</v>
      </c>
      <c r="K1807">
        <v>120.62214288046501</v>
      </c>
      <c r="L1807">
        <v>117.878372557227</v>
      </c>
      <c r="M1807">
        <v>70.630209297136304</v>
      </c>
      <c r="N1807">
        <v>4.3328664471318801</v>
      </c>
      <c r="O1807">
        <v>5.4493057374901603</v>
      </c>
      <c r="P1807">
        <v>55.955056179775198</v>
      </c>
      <c r="Q1807">
        <v>5.8043310431192999E-2</v>
      </c>
    </row>
    <row r="1808" spans="1:17" hidden="1" x14ac:dyDescent="0.3">
      <c r="A1808" t="s">
        <v>3794</v>
      </c>
      <c r="B1808" t="s">
        <v>3795</v>
      </c>
      <c r="C1808" t="s">
        <v>10625</v>
      </c>
      <c r="D1808" t="s">
        <v>133</v>
      </c>
      <c r="E1808">
        <v>523.28652999999997</v>
      </c>
      <c r="F1808">
        <v>334.5</v>
      </c>
      <c r="G1808">
        <v>6.8886672587224798</v>
      </c>
      <c r="H1808">
        <v>3.0405107257952499</v>
      </c>
      <c r="I1808">
        <v>76.433593250404002</v>
      </c>
      <c r="J1808">
        <v>-9.7098328904075899</v>
      </c>
      <c r="K1808">
        <v>328.614671543452</v>
      </c>
      <c r="L1808">
        <v>262.360853777697</v>
      </c>
      <c r="M1808">
        <v>45.0506373916377</v>
      </c>
      <c r="N1808">
        <v>0.47799402985074602</v>
      </c>
      <c r="O1808">
        <v>19.7907324364723</v>
      </c>
      <c r="P1808">
        <v>154.372623574144</v>
      </c>
    </row>
    <row r="1809" spans="1:17" hidden="1" x14ac:dyDescent="0.3">
      <c r="A1809" t="s">
        <v>3796</v>
      </c>
      <c r="B1809" t="s">
        <v>3797</v>
      </c>
      <c r="C1809" t="s">
        <v>10625</v>
      </c>
      <c r="D1809" t="s">
        <v>113</v>
      </c>
      <c r="E1809">
        <v>522.67715499999997</v>
      </c>
      <c r="F1809">
        <v>1653.8</v>
      </c>
      <c r="G1809">
        <v>19.982699131379501</v>
      </c>
      <c r="H1809">
        <v>-11.3186063880256</v>
      </c>
      <c r="I1809">
        <v>4.8482142093568701</v>
      </c>
      <c r="J1809">
        <v>4.3499796504977901</v>
      </c>
      <c r="K1809">
        <v>1706.3642440895001</v>
      </c>
      <c r="L1809">
        <v>1526.85510880429</v>
      </c>
      <c r="M1809">
        <v>53.651621822310297</v>
      </c>
      <c r="N1809">
        <v>0.66586812487341895</v>
      </c>
      <c r="O1809">
        <v>29.943161204498701</v>
      </c>
      <c r="P1809">
        <v>68.755102040816297</v>
      </c>
      <c r="Q1809">
        <v>9.9930580883582004E-2</v>
      </c>
    </row>
    <row r="1810" spans="1:17" hidden="1" x14ac:dyDescent="0.3">
      <c r="A1810" t="s">
        <v>3798</v>
      </c>
      <c r="B1810" t="s">
        <v>3799</v>
      </c>
      <c r="C1810" t="s">
        <v>10625</v>
      </c>
      <c r="D1810" t="s">
        <v>198</v>
      </c>
      <c r="E1810">
        <v>521.76610140900004</v>
      </c>
      <c r="F1810">
        <v>33.880000000000003</v>
      </c>
      <c r="G1810">
        <v>18.6850596696144</v>
      </c>
      <c r="H1810">
        <v>21.527641527482999</v>
      </c>
      <c r="I1810">
        <v>-30.892872213882001</v>
      </c>
      <c r="J1810">
        <v>27.982562255765501</v>
      </c>
      <c r="K1810">
        <v>28.194622601064701</v>
      </c>
      <c r="L1810">
        <v>28.557728550748301</v>
      </c>
      <c r="M1810">
        <v>75.301741136028397</v>
      </c>
      <c r="N1810">
        <v>2.6625520869797401</v>
      </c>
      <c r="O1810">
        <v>57.910271546635101</v>
      </c>
      <c r="P1810">
        <v>87.182320441988907</v>
      </c>
      <c r="Q1810">
        <v>5.7434829301800001E-2</v>
      </c>
    </row>
    <row r="1811" spans="1:17" hidden="1" x14ac:dyDescent="0.3">
      <c r="A1811" t="s">
        <v>3800</v>
      </c>
      <c r="B1811" t="s">
        <v>3801</v>
      </c>
      <c r="C1811" t="s">
        <v>10625</v>
      </c>
      <c r="D1811" t="s">
        <v>21</v>
      </c>
      <c r="E1811">
        <v>520.78</v>
      </c>
      <c r="F1811">
        <v>400.6</v>
      </c>
      <c r="G1811">
        <v>132.54952297113999</v>
      </c>
      <c r="H1811">
        <v>1.3122569120984</v>
      </c>
      <c r="I1811">
        <v>66.649186180286193</v>
      </c>
      <c r="J1811">
        <v>-8.91932178552217</v>
      </c>
      <c r="K1811">
        <v>354.05619494273401</v>
      </c>
      <c r="L1811">
        <v>256.83114328976802</v>
      </c>
      <c r="M1811">
        <v>44.840977030712502</v>
      </c>
      <c r="N1811">
        <v>0.314092174473595</v>
      </c>
      <c r="O1811">
        <v>14.253619570644</v>
      </c>
      <c r="Q1811">
        <v>0.17506212375038699</v>
      </c>
    </row>
    <row r="1812" spans="1:17" hidden="1" x14ac:dyDescent="0.3">
      <c r="A1812" t="s">
        <v>3802</v>
      </c>
      <c r="B1812" t="s">
        <v>3803</v>
      </c>
      <c r="C1812" t="s">
        <v>10625</v>
      </c>
      <c r="D1812" t="s">
        <v>263</v>
      </c>
      <c r="E1812">
        <v>520.00919999999996</v>
      </c>
      <c r="F1812">
        <v>1284.5999999999999</v>
      </c>
      <c r="G1812">
        <v>13.655299674176399</v>
      </c>
      <c r="H1812">
        <v>-10.506783936906</v>
      </c>
      <c r="I1812">
        <v>-22.506541791798899</v>
      </c>
      <c r="J1812">
        <v>1.21609407909092</v>
      </c>
      <c r="K1812">
        <v>1370.49649788688</v>
      </c>
      <c r="L1812">
        <v>1324.0322686320301</v>
      </c>
      <c r="M1812">
        <v>43.933313730141002</v>
      </c>
      <c r="N1812">
        <v>0.57694296431926795</v>
      </c>
      <c r="O1812">
        <v>29.297057449789801</v>
      </c>
      <c r="P1812">
        <v>45.803302877248697</v>
      </c>
      <c r="Q1812">
        <v>7.1058705429689006E-2</v>
      </c>
    </row>
    <row r="1813" spans="1:17" hidden="1" x14ac:dyDescent="0.3">
      <c r="A1813" t="s">
        <v>3804</v>
      </c>
      <c r="B1813" t="s">
        <v>3805</v>
      </c>
      <c r="C1813" t="s">
        <v>10625</v>
      </c>
      <c r="D1813" t="s">
        <v>408</v>
      </c>
      <c r="E1813">
        <v>518.58968485399998</v>
      </c>
      <c r="F1813">
        <v>26.91</v>
      </c>
      <c r="G1813">
        <v>-36.382607101575701</v>
      </c>
      <c r="H1813">
        <v>10.867784306176</v>
      </c>
      <c r="I1813">
        <v>-16.6301095385226</v>
      </c>
      <c r="J1813">
        <v>1.7965289300485801</v>
      </c>
      <c r="K1813">
        <v>25.612288303718898</v>
      </c>
      <c r="L1813">
        <v>25.573812469070699</v>
      </c>
      <c r="M1813">
        <v>74.1916232283494</v>
      </c>
      <c r="N1813">
        <v>0.81554778945290496</v>
      </c>
      <c r="O1813">
        <v>35.488665923448501</v>
      </c>
      <c r="P1813">
        <v>20.510523958799801</v>
      </c>
      <c r="Q1813">
        <v>7.2902246223584002E-2</v>
      </c>
    </row>
    <row r="1814" spans="1:17" hidden="1" x14ac:dyDescent="0.3">
      <c r="A1814" t="s">
        <v>3806</v>
      </c>
      <c r="B1814" t="s">
        <v>3807</v>
      </c>
      <c r="C1814" t="s">
        <v>10625</v>
      </c>
      <c r="D1814" t="s">
        <v>955</v>
      </c>
      <c r="E1814">
        <v>518.42246275000002</v>
      </c>
      <c r="F1814">
        <v>279</v>
      </c>
      <c r="G1814">
        <v>6.5343018601092897</v>
      </c>
      <c r="H1814">
        <v>-10.0456918058503</v>
      </c>
      <c r="I1814">
        <v>22.447073441099299</v>
      </c>
      <c r="J1814">
        <v>6.5867586513049101</v>
      </c>
      <c r="K1814">
        <v>300.31358080225499</v>
      </c>
      <c r="M1814">
        <v>54.346417185008299</v>
      </c>
      <c r="O1814">
        <v>43.118279569892401</v>
      </c>
      <c r="P1814">
        <v>40.909090909090899</v>
      </c>
    </row>
    <row r="1815" spans="1:17" hidden="1" x14ac:dyDescent="0.3">
      <c r="A1815" t="s">
        <v>3808</v>
      </c>
      <c r="B1815" t="s">
        <v>3809</v>
      </c>
      <c r="C1815" t="s">
        <v>10625</v>
      </c>
      <c r="D1815" t="s">
        <v>530</v>
      </c>
      <c r="E1815">
        <v>518.02038000000005</v>
      </c>
      <c r="F1815">
        <v>202.95</v>
      </c>
      <c r="G1815">
        <v>-12.5158961688121</v>
      </c>
      <c r="H1815">
        <v>21.889105882010899</v>
      </c>
      <c r="I1815">
        <v>3.3968754121779301</v>
      </c>
      <c r="J1815">
        <v>21.085866614758402</v>
      </c>
      <c r="K1815">
        <v>186.20694035907999</v>
      </c>
      <c r="M1815">
        <v>77.607824367092903</v>
      </c>
      <c r="N1815">
        <v>0.95273078782020304</v>
      </c>
      <c r="O1815">
        <v>63.439270756343902</v>
      </c>
      <c r="P1815">
        <v>36.620666442275301</v>
      </c>
    </row>
    <row r="1816" spans="1:17" hidden="1" x14ac:dyDescent="0.3">
      <c r="A1816" t="s">
        <v>3810</v>
      </c>
      <c r="B1816" t="s">
        <v>3811</v>
      </c>
      <c r="C1816" t="s">
        <v>10625</v>
      </c>
      <c r="D1816" t="s">
        <v>224</v>
      </c>
      <c r="E1816">
        <v>516.86360000000002</v>
      </c>
      <c r="F1816">
        <v>162.5</v>
      </c>
      <c r="G1816">
        <v>80.002899290368006</v>
      </c>
      <c r="H1816">
        <v>7.5633168826630603</v>
      </c>
      <c r="I1816">
        <v>11.1677576988486</v>
      </c>
      <c r="J1816">
        <v>2.2794810232725702</v>
      </c>
      <c r="K1816">
        <v>148.354965949855</v>
      </c>
      <c r="L1816">
        <v>128.12133586188</v>
      </c>
      <c r="M1816">
        <v>51.778872014665403</v>
      </c>
      <c r="N1816">
        <v>1.9933115126410801</v>
      </c>
      <c r="O1816">
        <v>14.1723076923076</v>
      </c>
      <c r="P1816">
        <v>123.983459682977</v>
      </c>
      <c r="Q1816">
        <v>7.3140034867064996E-2</v>
      </c>
    </row>
    <row r="1817" spans="1:17" hidden="1" x14ac:dyDescent="0.3">
      <c r="A1817" t="s">
        <v>3812</v>
      </c>
      <c r="B1817" t="s">
        <v>3813</v>
      </c>
      <c r="C1817" t="s">
        <v>10625</v>
      </c>
      <c r="D1817" t="s">
        <v>405</v>
      </c>
      <c r="E1817">
        <v>515.91539999999998</v>
      </c>
      <c r="F1817">
        <v>105.14</v>
      </c>
      <c r="G1817">
        <v>76.688909157573704</v>
      </c>
      <c r="H1817">
        <v>31.196149536059099</v>
      </c>
      <c r="I1817">
        <v>45.643148822803497</v>
      </c>
      <c r="J1817">
        <v>9.2457016988590599</v>
      </c>
      <c r="K1817">
        <v>83.972986933288198</v>
      </c>
      <c r="L1817">
        <v>67.050880995990596</v>
      </c>
      <c r="M1817">
        <v>85.877773895712195</v>
      </c>
      <c r="N1817">
        <v>0.30190635410449901</v>
      </c>
      <c r="O1817">
        <v>0</v>
      </c>
      <c r="P1817">
        <v>135.21252796420501</v>
      </c>
      <c r="Q1817">
        <v>9.4507683723906E-2</v>
      </c>
    </row>
    <row r="1818" spans="1:17" hidden="1" x14ac:dyDescent="0.3">
      <c r="A1818" t="s">
        <v>3814</v>
      </c>
      <c r="B1818" t="s">
        <v>3815</v>
      </c>
      <c r="C1818" t="s">
        <v>10625</v>
      </c>
      <c r="D1818" t="s">
        <v>1175</v>
      </c>
      <c r="E1818">
        <v>515.65270023999994</v>
      </c>
      <c r="F1818">
        <v>132.91999999999999</v>
      </c>
      <c r="G1818">
        <v>-6.7185175073597598</v>
      </c>
      <c r="H1818">
        <v>6.3275555129142802</v>
      </c>
      <c r="I1818">
        <v>-25.4963826269511</v>
      </c>
      <c r="J1818">
        <v>6.9765165872553601</v>
      </c>
      <c r="K1818">
        <v>130.46636641550799</v>
      </c>
      <c r="L1818">
        <v>126.53793460238801</v>
      </c>
      <c r="M1818">
        <v>62.2438873655856</v>
      </c>
      <c r="N1818">
        <v>0.50098285944763699</v>
      </c>
      <c r="O1818">
        <v>30.792958170327999</v>
      </c>
      <c r="P1818">
        <v>34.807302231237301</v>
      </c>
      <c r="Q1818">
        <v>2.4043450877488999E-2</v>
      </c>
    </row>
    <row r="1819" spans="1:17" hidden="1" x14ac:dyDescent="0.3">
      <c r="A1819" t="s">
        <v>3816</v>
      </c>
      <c r="B1819" t="s">
        <v>3817</v>
      </c>
      <c r="C1819" t="s">
        <v>10625</v>
      </c>
      <c r="D1819" t="s">
        <v>645</v>
      </c>
      <c r="E1819">
        <v>514.81776939999997</v>
      </c>
      <c r="F1819">
        <v>661.45</v>
      </c>
      <c r="G1819">
        <v>133.36515976831501</v>
      </c>
      <c r="H1819">
        <v>14.966409237343001</v>
      </c>
      <c r="I1819">
        <v>32.922042479060501</v>
      </c>
      <c r="J1819">
        <v>-7.0994805948194797</v>
      </c>
      <c r="K1819">
        <v>654.02557960138802</v>
      </c>
      <c r="L1819">
        <v>500.85570088798301</v>
      </c>
      <c r="M1819">
        <v>39.490006409783</v>
      </c>
      <c r="N1819">
        <v>0.75827949149401797</v>
      </c>
      <c r="O1819">
        <v>10.6961977473732</v>
      </c>
      <c r="P1819">
        <v>181.52798467759101</v>
      </c>
      <c r="Q1819">
        <v>0.17454365854367401</v>
      </c>
    </row>
    <row r="1820" spans="1:17" hidden="1" x14ac:dyDescent="0.3">
      <c r="A1820" t="s">
        <v>3818</v>
      </c>
      <c r="B1820" t="s">
        <v>3819</v>
      </c>
      <c r="C1820" t="s">
        <v>10625</v>
      </c>
      <c r="D1820" t="s">
        <v>248</v>
      </c>
      <c r="E1820">
        <v>514.17433019999999</v>
      </c>
      <c r="F1820">
        <v>230.5</v>
      </c>
      <c r="G1820">
        <v>90.508381101580795</v>
      </c>
      <c r="H1820">
        <v>25.2409815252615</v>
      </c>
      <c r="I1820">
        <v>-12.633591611614699</v>
      </c>
      <c r="J1820">
        <v>-4.0694820613226996</v>
      </c>
      <c r="K1820">
        <v>205.546318474098</v>
      </c>
      <c r="L1820">
        <v>183.93647997296301</v>
      </c>
      <c r="M1820">
        <v>52.477879284578698</v>
      </c>
      <c r="N1820">
        <v>1.6759567879560799</v>
      </c>
      <c r="O1820">
        <v>21.475054229934901</v>
      </c>
      <c r="P1820">
        <v>132.828282828282</v>
      </c>
      <c r="Q1820">
        <v>0.109336139361092</v>
      </c>
    </row>
    <row r="1821" spans="1:17" hidden="1" x14ac:dyDescent="0.3">
      <c r="A1821" t="s">
        <v>3820</v>
      </c>
      <c r="B1821" t="s">
        <v>3821</v>
      </c>
      <c r="C1821" t="s">
        <v>10625</v>
      </c>
      <c r="D1821" t="s">
        <v>408</v>
      </c>
      <c r="E1821">
        <v>513.13499999999999</v>
      </c>
      <c r="F1821">
        <v>739</v>
      </c>
      <c r="G1821">
        <v>128.97694574744801</v>
      </c>
      <c r="H1821">
        <v>12.2454709848473</v>
      </c>
      <c r="I1821">
        <v>13.714832281014401</v>
      </c>
      <c r="J1821">
        <v>-5.3130334043836998</v>
      </c>
      <c r="K1821">
        <v>674.78982285028303</v>
      </c>
      <c r="L1821">
        <v>547.25402494161403</v>
      </c>
      <c r="M1821">
        <v>63.355731694763897</v>
      </c>
      <c r="N1821">
        <v>0.68253613923341805</v>
      </c>
      <c r="O1821">
        <v>3.65358592692828</v>
      </c>
      <c r="P1821">
        <v>160.211267605633</v>
      </c>
      <c r="Q1821">
        <v>0.166863152423714</v>
      </c>
    </row>
    <row r="1822" spans="1:17" hidden="1" x14ac:dyDescent="0.3">
      <c r="A1822" t="s">
        <v>3822</v>
      </c>
      <c r="B1822" t="s">
        <v>3823</v>
      </c>
      <c r="C1822" t="s">
        <v>10625</v>
      </c>
      <c r="D1822" t="s">
        <v>198</v>
      </c>
      <c r="E1822">
        <v>512.01992800000005</v>
      </c>
      <c r="F1822">
        <v>426.3</v>
      </c>
      <c r="G1822">
        <v>-5.2527720375173503</v>
      </c>
      <c r="H1822">
        <v>-17.4126115168506</v>
      </c>
      <c r="I1822">
        <v>-27.9419752375393</v>
      </c>
      <c r="J1822">
        <v>-7.12927038023905</v>
      </c>
      <c r="K1822">
        <v>472.580410006573</v>
      </c>
      <c r="L1822">
        <v>468.779783995429</v>
      </c>
      <c r="M1822">
        <v>25.468947766286401</v>
      </c>
      <c r="N1822">
        <v>0.27972026087878998</v>
      </c>
      <c r="O1822">
        <v>50.328407224958902</v>
      </c>
      <c r="P1822">
        <v>30.766871165644101</v>
      </c>
      <c r="Q1822">
        <v>0.14501941331653301</v>
      </c>
    </row>
    <row r="1823" spans="1:17" hidden="1" x14ac:dyDescent="0.3">
      <c r="A1823" t="s">
        <v>3824</v>
      </c>
      <c r="B1823" t="s">
        <v>3825</v>
      </c>
      <c r="C1823" t="s">
        <v>10625</v>
      </c>
      <c r="D1823" t="s">
        <v>303</v>
      </c>
      <c r="E1823">
        <v>511.44384000000002</v>
      </c>
      <c r="F1823">
        <v>45.79</v>
      </c>
      <c r="G1823">
        <v>1531.39313867546</v>
      </c>
      <c r="H1823">
        <v>-3.8691573590862198</v>
      </c>
      <c r="I1823">
        <v>501.23321367302202</v>
      </c>
      <c r="J1823">
        <v>-10.7291175003249</v>
      </c>
      <c r="K1823">
        <v>43.886357401594701</v>
      </c>
      <c r="L1823">
        <v>24.2409053365703</v>
      </c>
      <c r="M1823">
        <v>22.056713686916499</v>
      </c>
      <c r="N1823">
        <v>0.131417852448799</v>
      </c>
      <c r="O1823">
        <v>22.428477833588101</v>
      </c>
      <c r="P1823">
        <v>1621.42857142857</v>
      </c>
      <c r="Q1823">
        <v>0.211722032427549</v>
      </c>
    </row>
    <row r="1824" spans="1:17" hidden="1" x14ac:dyDescent="0.3">
      <c r="A1824" t="s">
        <v>3826</v>
      </c>
      <c r="B1824" t="s">
        <v>3827</v>
      </c>
      <c r="C1824" t="s">
        <v>10625</v>
      </c>
      <c r="D1824" t="s">
        <v>366</v>
      </c>
      <c r="E1824">
        <v>510.77519297999999</v>
      </c>
      <c r="F1824">
        <v>17.600000000000001</v>
      </c>
      <c r="G1824">
        <v>33.803057569231903</v>
      </c>
      <c r="H1824">
        <v>-22.264587511371701</v>
      </c>
      <c r="I1824">
        <v>-41.352060758034803</v>
      </c>
      <c r="J1824">
        <v>3.99197542542215</v>
      </c>
      <c r="K1824">
        <v>19.3788546713462</v>
      </c>
      <c r="L1824">
        <v>18.863249491109201</v>
      </c>
      <c r="M1824">
        <v>37.034212572189297</v>
      </c>
      <c r="N1824">
        <v>1.7072272654293099</v>
      </c>
      <c r="O1824">
        <v>63.352272727272698</v>
      </c>
      <c r="P1824">
        <v>80.512820512820497</v>
      </c>
      <c r="Q1824">
        <v>7.4383085758776002E-2</v>
      </c>
    </row>
    <row r="1825" spans="1:17" hidden="1" x14ac:dyDescent="0.3">
      <c r="A1825" t="s">
        <v>3828</v>
      </c>
      <c r="B1825" t="s">
        <v>3829</v>
      </c>
      <c r="C1825" t="s">
        <v>10625</v>
      </c>
      <c r="D1825" t="s">
        <v>622</v>
      </c>
      <c r="E1825">
        <v>510.503068692</v>
      </c>
      <c r="F1825">
        <v>149.55000000000001</v>
      </c>
      <c r="G1825">
        <v>-29.9835782567257</v>
      </c>
      <c r="H1825">
        <v>-10.4450330684303</v>
      </c>
      <c r="I1825">
        <v>-17.902045069299302</v>
      </c>
      <c r="J1825">
        <v>0.306790947174092</v>
      </c>
      <c r="K1825">
        <v>154.98470274609701</v>
      </c>
      <c r="L1825">
        <v>152.39805123919999</v>
      </c>
      <c r="M1825">
        <v>44.815792220265401</v>
      </c>
      <c r="N1825">
        <v>0.70554866367569402</v>
      </c>
      <c r="O1825">
        <v>22.0929455031761</v>
      </c>
      <c r="P1825">
        <v>12.401352874859001</v>
      </c>
      <c r="Q1825">
        <v>5.3298810383207003E-2</v>
      </c>
    </row>
    <row r="1826" spans="1:17" hidden="1" x14ac:dyDescent="0.3">
      <c r="A1826" t="s">
        <v>3830</v>
      </c>
      <c r="B1826" t="s">
        <v>3831</v>
      </c>
      <c r="C1826" t="s">
        <v>10625</v>
      </c>
      <c r="D1826" t="s">
        <v>21</v>
      </c>
      <c r="E1826">
        <v>510.08159999999998</v>
      </c>
      <c r="F1826">
        <v>40.46</v>
      </c>
      <c r="G1826">
        <v>64.544193789241106</v>
      </c>
      <c r="H1826">
        <v>36.805690307970799</v>
      </c>
      <c r="I1826">
        <v>27.0472531356187</v>
      </c>
      <c r="J1826">
        <v>0.72356877073110704</v>
      </c>
      <c r="K1826">
        <v>33.214972464480098</v>
      </c>
      <c r="L1826">
        <v>28.0358309601352</v>
      </c>
      <c r="M1826">
        <v>60.833449634042502</v>
      </c>
      <c r="N1826">
        <v>2.8677586945716498</v>
      </c>
      <c r="O1826">
        <v>20.563519525457199</v>
      </c>
      <c r="P1826">
        <v>103.316582914572</v>
      </c>
      <c r="Q1826">
        <v>4.6510312381852E-2</v>
      </c>
    </row>
    <row r="1827" spans="1:17" hidden="1" x14ac:dyDescent="0.3">
      <c r="A1827" t="s">
        <v>3832</v>
      </c>
      <c r="B1827" t="s">
        <v>3833</v>
      </c>
      <c r="C1827" t="s">
        <v>10625</v>
      </c>
      <c r="D1827" t="s">
        <v>3834</v>
      </c>
      <c r="E1827">
        <v>509.78169538499998</v>
      </c>
      <c r="F1827">
        <v>78.540000000000006</v>
      </c>
      <c r="G1827">
        <v>-63.530327724537003</v>
      </c>
      <c r="H1827">
        <v>27.539081369691999</v>
      </c>
      <c r="I1827">
        <v>-9.27293758475715</v>
      </c>
      <c r="J1827">
        <v>-5.3729580556576E-2</v>
      </c>
      <c r="K1827">
        <v>66.617181981888294</v>
      </c>
      <c r="L1827">
        <v>77.095485308250502</v>
      </c>
      <c r="M1827">
        <v>68.366319277322006</v>
      </c>
      <c r="N1827">
        <v>1.1750537550142699</v>
      </c>
      <c r="O1827">
        <v>137.16731758930499</v>
      </c>
      <c r="P1827">
        <v>55.709754163362398</v>
      </c>
      <c r="Q1827">
        <v>-0.127107360044075</v>
      </c>
    </row>
    <row r="1828" spans="1:17" hidden="1" x14ac:dyDescent="0.3">
      <c r="A1828" t="s">
        <v>3835</v>
      </c>
      <c r="B1828" t="s">
        <v>3836</v>
      </c>
      <c r="C1828" t="s">
        <v>10625</v>
      </c>
      <c r="D1828" t="s">
        <v>622</v>
      </c>
      <c r="E1828">
        <v>508.015313988</v>
      </c>
      <c r="F1828">
        <v>188.04</v>
      </c>
      <c r="G1828">
        <v>-20.8845938381731</v>
      </c>
      <c r="H1828">
        <v>9.8080208968679692</v>
      </c>
      <c r="I1828">
        <v>-12.8096771747672</v>
      </c>
      <c r="J1828">
        <v>8.0293798496586408</v>
      </c>
      <c r="K1828">
        <v>182.19484280139699</v>
      </c>
      <c r="L1828">
        <v>175.70593042458</v>
      </c>
      <c r="M1828">
        <v>57.853298378662501</v>
      </c>
      <c r="N1828">
        <v>1.21398432746245</v>
      </c>
      <c r="O1828">
        <v>21.995320144650002</v>
      </c>
      <c r="P1828">
        <v>38.672566371681398</v>
      </c>
      <c r="Q1828">
        <v>8.9973217967343005E-2</v>
      </c>
    </row>
    <row r="1829" spans="1:17" hidden="1" x14ac:dyDescent="0.3">
      <c r="A1829" t="s">
        <v>3837</v>
      </c>
      <c r="B1829" t="s">
        <v>3838</v>
      </c>
      <c r="C1829" t="s">
        <v>10625</v>
      </c>
      <c r="D1829" t="s">
        <v>622</v>
      </c>
      <c r="E1829">
        <v>507.89887471999998</v>
      </c>
      <c r="F1829">
        <v>62.62</v>
      </c>
      <c r="G1829">
        <v>-7.1258525507669601</v>
      </c>
      <c r="H1829">
        <v>-2.1906211622082399</v>
      </c>
      <c r="I1829">
        <v>-18.705998350902501</v>
      </c>
      <c r="J1829">
        <v>2.5764963335818298</v>
      </c>
      <c r="K1829">
        <v>60.574383132248499</v>
      </c>
      <c r="L1829">
        <v>58.597192692855302</v>
      </c>
      <c r="M1829">
        <v>62.1845803847892</v>
      </c>
      <c r="N1829">
        <v>0.83012613266789004</v>
      </c>
      <c r="O1829">
        <v>19.610348131587301</v>
      </c>
      <c r="P1829">
        <v>25.490981963927801</v>
      </c>
      <c r="Q1829">
        <v>-1.8707869497233999E-2</v>
      </c>
    </row>
    <row r="1830" spans="1:17" hidden="1" x14ac:dyDescent="0.3">
      <c r="A1830" t="s">
        <v>3839</v>
      </c>
      <c r="B1830" t="s">
        <v>3840</v>
      </c>
      <c r="C1830" t="s">
        <v>10625</v>
      </c>
      <c r="D1830" t="s">
        <v>127</v>
      </c>
      <c r="E1830">
        <v>506.46456000000001</v>
      </c>
      <c r="F1830">
        <v>18.920000000000002</v>
      </c>
      <c r="G1830">
        <v>165.668500994308</v>
      </c>
      <c r="H1830">
        <v>-8.1703976882032503</v>
      </c>
      <c r="I1830">
        <v>-2.0709013377449499</v>
      </c>
      <c r="J1830">
        <v>-2.4976381231411802</v>
      </c>
      <c r="K1830">
        <v>19.557181636677299</v>
      </c>
      <c r="L1830">
        <v>16.617531724818601</v>
      </c>
      <c r="M1830">
        <v>42.3779168536161</v>
      </c>
      <c r="N1830">
        <v>0.98142929004734003</v>
      </c>
      <c r="O1830">
        <v>29.492600422832901</v>
      </c>
      <c r="P1830">
        <v>219.77464788732399</v>
      </c>
      <c r="Q1830">
        <v>0.14603373670291001</v>
      </c>
    </row>
    <row r="1831" spans="1:17" hidden="1" x14ac:dyDescent="0.3">
      <c r="A1831" t="s">
        <v>3841</v>
      </c>
      <c r="B1831" t="s">
        <v>3842</v>
      </c>
      <c r="C1831" t="s">
        <v>10625</v>
      </c>
      <c r="D1831" t="s">
        <v>54</v>
      </c>
      <c r="E1831">
        <v>505.71</v>
      </c>
      <c r="F1831">
        <v>363.25</v>
      </c>
      <c r="G1831">
        <v>17.258367341804899</v>
      </c>
      <c r="H1831">
        <v>-3.7589440533384102</v>
      </c>
      <c r="I1831">
        <v>16.243006190520401</v>
      </c>
      <c r="J1831">
        <v>-2.5639329039640999</v>
      </c>
      <c r="K1831">
        <v>360.39131345610701</v>
      </c>
      <c r="L1831">
        <v>305.66112676948802</v>
      </c>
      <c r="M1831">
        <v>42.972954085151002</v>
      </c>
      <c r="N1831">
        <v>0.32226751746507198</v>
      </c>
      <c r="O1831">
        <v>14.150034411562199</v>
      </c>
      <c r="P1831">
        <v>57.934782608695599</v>
      </c>
    </row>
    <row r="1832" spans="1:17" hidden="1" x14ac:dyDescent="0.3">
      <c r="A1832" t="s">
        <v>3843</v>
      </c>
      <c r="B1832" t="s">
        <v>3844</v>
      </c>
      <c r="C1832" t="s">
        <v>10625</v>
      </c>
      <c r="D1832" t="s">
        <v>3181</v>
      </c>
      <c r="E1832">
        <v>504.90345600000001</v>
      </c>
      <c r="F1832">
        <v>214.55</v>
      </c>
      <c r="G1832">
        <v>15.9991163309389</v>
      </c>
      <c r="H1832">
        <v>-15.947676538674701</v>
      </c>
      <c r="I1832">
        <v>31.6445439739528</v>
      </c>
      <c r="J1832">
        <v>-1.9685809922313</v>
      </c>
      <c r="M1832">
        <v>49.176866719732899</v>
      </c>
      <c r="O1832">
        <v>51.200186436728004</v>
      </c>
      <c r="P1832">
        <v>50.561403508771903</v>
      </c>
    </row>
    <row r="1833" spans="1:17" hidden="1" x14ac:dyDescent="0.3">
      <c r="A1833" t="s">
        <v>3845</v>
      </c>
      <c r="B1833" t="s">
        <v>3846</v>
      </c>
      <c r="C1833" t="s">
        <v>10625</v>
      </c>
      <c r="D1833" t="s">
        <v>1893</v>
      </c>
      <c r="E1833">
        <v>503.63437216699998</v>
      </c>
      <c r="F1833">
        <v>81.97</v>
      </c>
      <c r="G1833">
        <v>51.308966787612597</v>
      </c>
      <c r="H1833">
        <v>37.771727548988402</v>
      </c>
      <c r="I1833">
        <v>-2.8218281998952799</v>
      </c>
      <c r="J1833">
        <v>13.888904528709901</v>
      </c>
      <c r="K1833">
        <v>69.852643838651701</v>
      </c>
      <c r="L1833">
        <v>63.103605182844497</v>
      </c>
      <c r="M1833">
        <v>82.613392760543803</v>
      </c>
      <c r="N1833">
        <v>3.9649674066334999</v>
      </c>
      <c r="O1833">
        <v>13.8831279736489</v>
      </c>
      <c r="P1833">
        <v>99.926829268292593</v>
      </c>
      <c r="Q1833">
        <v>7.2764632028039997E-2</v>
      </c>
    </row>
    <row r="1834" spans="1:17" hidden="1" x14ac:dyDescent="0.3">
      <c r="A1834" t="s">
        <v>3847</v>
      </c>
      <c r="B1834" t="s">
        <v>3848</v>
      </c>
      <c r="C1834" t="s">
        <v>10625</v>
      </c>
      <c r="D1834" t="s">
        <v>21</v>
      </c>
      <c r="E1834">
        <v>503.58739200000002</v>
      </c>
      <c r="F1834">
        <v>252</v>
      </c>
      <c r="G1834">
        <v>92.422503905516507</v>
      </c>
      <c r="H1834">
        <v>-6.9612473614058699</v>
      </c>
      <c r="I1834">
        <v>75.122244025057498</v>
      </c>
      <c r="J1834">
        <v>1.6734902398624301</v>
      </c>
      <c r="K1834">
        <v>244.785920298863</v>
      </c>
      <c r="L1834">
        <v>183.44540675269499</v>
      </c>
      <c r="M1834">
        <v>39.829468926503097</v>
      </c>
      <c r="N1834">
        <v>0.77499740313701004</v>
      </c>
      <c r="O1834">
        <v>13.535714285714199</v>
      </c>
      <c r="P1834">
        <v>168.08510638297801</v>
      </c>
      <c r="Q1834">
        <v>5.8194357080202999E-2</v>
      </c>
    </row>
    <row r="1835" spans="1:17" hidden="1" x14ac:dyDescent="0.3">
      <c r="A1835" t="s">
        <v>3849</v>
      </c>
      <c r="B1835" t="s">
        <v>3850</v>
      </c>
      <c r="C1835" t="s">
        <v>10625</v>
      </c>
      <c r="D1835" t="s">
        <v>1434</v>
      </c>
      <c r="E1835">
        <v>502.56969535000002</v>
      </c>
      <c r="F1835">
        <v>463.75</v>
      </c>
      <c r="G1835">
        <v>18.998671772297001</v>
      </c>
      <c r="H1835">
        <v>14.9602229811171</v>
      </c>
      <c r="I1835">
        <v>31.1601118151547</v>
      </c>
      <c r="J1835">
        <v>5.5936905617137702E-3</v>
      </c>
      <c r="K1835">
        <v>412.47103509038601</v>
      </c>
      <c r="L1835">
        <v>339.99489507583598</v>
      </c>
      <c r="M1835">
        <v>51.5577582692693</v>
      </c>
      <c r="N1835">
        <v>0.482187618416276</v>
      </c>
      <c r="O1835">
        <v>12.129380053908299</v>
      </c>
      <c r="P1835">
        <v>110.79545454545401</v>
      </c>
      <c r="Q1835">
        <v>0.16107516207042499</v>
      </c>
    </row>
    <row r="1836" spans="1:17" hidden="1" x14ac:dyDescent="0.3">
      <c r="A1836" t="s">
        <v>3851</v>
      </c>
      <c r="B1836" t="s">
        <v>3852</v>
      </c>
      <c r="C1836" t="s">
        <v>10625</v>
      </c>
      <c r="D1836" t="s">
        <v>359</v>
      </c>
      <c r="E1836">
        <v>502.34882976</v>
      </c>
      <c r="F1836">
        <v>5850</v>
      </c>
      <c r="G1836">
        <v>18.585167660975099</v>
      </c>
      <c r="H1836">
        <v>53.879641527483003</v>
      </c>
      <c r="I1836">
        <v>48.521911844704903</v>
      </c>
      <c r="J1836">
        <v>-0.73177707541439496</v>
      </c>
      <c r="K1836">
        <v>4411.4821011890199</v>
      </c>
      <c r="L1836">
        <v>3860.4656597605099</v>
      </c>
      <c r="M1836">
        <v>74.372521876269502</v>
      </c>
      <c r="N1836">
        <v>1.8599503669676301</v>
      </c>
      <c r="O1836">
        <v>2.5641025641025501</v>
      </c>
      <c r="P1836">
        <v>87.170052791553303</v>
      </c>
      <c r="Q1836">
        <v>0.10201328432333</v>
      </c>
    </row>
    <row r="1837" spans="1:17" hidden="1" x14ac:dyDescent="0.3">
      <c r="A1837" t="s">
        <v>3853</v>
      </c>
      <c r="B1837" t="s">
        <v>3854</v>
      </c>
      <c r="C1837" t="s">
        <v>10625</v>
      </c>
      <c r="D1837" t="s">
        <v>303</v>
      </c>
      <c r="E1837">
        <v>501.97464324999999</v>
      </c>
      <c r="F1837">
        <v>91.77</v>
      </c>
      <c r="G1837">
        <v>-4.4008968118254401</v>
      </c>
      <c r="H1837">
        <v>8.2564303044045797</v>
      </c>
      <c r="I1837">
        <v>3.0465381911770799</v>
      </c>
      <c r="J1837">
        <v>-2.5875560419530799</v>
      </c>
      <c r="K1837">
        <v>86.750229296508607</v>
      </c>
      <c r="L1837">
        <v>81.032930842792794</v>
      </c>
      <c r="N1837">
        <v>1.22684810996051</v>
      </c>
      <c r="O1837">
        <v>10.384657295412399</v>
      </c>
      <c r="P1837">
        <v>39.045454545454497</v>
      </c>
    </row>
    <row r="1838" spans="1:17" hidden="1" x14ac:dyDescent="0.3">
      <c r="A1838" t="s">
        <v>3855</v>
      </c>
      <c r="B1838" t="s">
        <v>3856</v>
      </c>
      <c r="C1838" t="s">
        <v>10625</v>
      </c>
      <c r="D1838" t="s">
        <v>127</v>
      </c>
      <c r="E1838">
        <v>501.82934999999998</v>
      </c>
      <c r="F1838">
        <v>371.3</v>
      </c>
      <c r="G1838">
        <v>-1.2863435711555999</v>
      </c>
      <c r="H1838">
        <v>3.76902938374075</v>
      </c>
      <c r="I1838">
        <v>29.426646466299701</v>
      </c>
      <c r="J1838">
        <v>4.7341431276352699</v>
      </c>
      <c r="K1838">
        <v>321.76885905019202</v>
      </c>
      <c r="L1838">
        <v>263.38821267745601</v>
      </c>
      <c r="M1838">
        <v>61.936062600176797</v>
      </c>
      <c r="N1838">
        <v>0.34706317701675299</v>
      </c>
      <c r="O1838">
        <v>15.5938594128736</v>
      </c>
      <c r="P1838">
        <v>94.397905759162299</v>
      </c>
    </row>
    <row r="1839" spans="1:17" hidden="1" x14ac:dyDescent="0.3">
      <c r="A1839" t="s">
        <v>3857</v>
      </c>
      <c r="B1839" t="s">
        <v>3858</v>
      </c>
      <c r="C1839" t="s">
        <v>10625</v>
      </c>
      <c r="D1839" t="s">
        <v>119</v>
      </c>
      <c r="E1839">
        <v>501.64067249999999</v>
      </c>
      <c r="F1839">
        <v>225</v>
      </c>
      <c r="G1839">
        <v>-44.285176974933698</v>
      </c>
      <c r="H1839">
        <v>3.24547098484735</v>
      </c>
      <c r="I1839">
        <v>-22.430901567879999</v>
      </c>
      <c r="J1839">
        <v>-1.19351510543212</v>
      </c>
      <c r="K1839">
        <v>231.62324279417899</v>
      </c>
      <c r="L1839">
        <v>250.618583719242</v>
      </c>
      <c r="M1839">
        <v>58.335645784745701</v>
      </c>
      <c r="N1839">
        <v>0.26</v>
      </c>
      <c r="O1839">
        <v>37.6666666666666</v>
      </c>
      <c r="P1839">
        <v>5.6338028169014001</v>
      </c>
      <c r="Q1839">
        <v>0.161338339255818</v>
      </c>
    </row>
    <row r="1840" spans="1:17" hidden="1" x14ac:dyDescent="0.3">
      <c r="A1840" t="s">
        <v>3859</v>
      </c>
      <c r="B1840" t="s">
        <v>3860</v>
      </c>
      <c r="C1840" t="s">
        <v>10625</v>
      </c>
      <c r="D1840" t="s">
        <v>72</v>
      </c>
      <c r="E1840">
        <v>501.01827400000002</v>
      </c>
      <c r="F1840">
        <v>142.65</v>
      </c>
      <c r="G1840">
        <v>279.55754847741798</v>
      </c>
      <c r="H1840">
        <v>-6.3003213095892603</v>
      </c>
      <c r="I1840">
        <v>223.421811422416</v>
      </c>
      <c r="J1840">
        <v>4.7956275045837602</v>
      </c>
      <c r="K1840">
        <v>127.38690518278</v>
      </c>
      <c r="L1840">
        <v>86.589098842839803</v>
      </c>
      <c r="M1840">
        <v>69.130339826504098</v>
      </c>
      <c r="N1840">
        <v>1.0604452329894301</v>
      </c>
      <c r="O1840">
        <v>5.4328776726252999</v>
      </c>
      <c r="P1840">
        <v>307.22238081644298</v>
      </c>
      <c r="Q1840">
        <v>0.13884462819749799</v>
      </c>
    </row>
    <row r="1841" spans="1:17" hidden="1" x14ac:dyDescent="0.3">
      <c r="A1841" t="s">
        <v>3861</v>
      </c>
      <c r="B1841" t="s">
        <v>3862</v>
      </c>
      <c r="C1841" t="s">
        <v>10625</v>
      </c>
      <c r="D1841" t="s">
        <v>21</v>
      </c>
      <c r="E1841">
        <v>500.58018719799998</v>
      </c>
      <c r="F1841">
        <v>11.6</v>
      </c>
      <c r="G1841">
        <v>-79.02751577718</v>
      </c>
      <c r="H1841">
        <v>-0.98124358853282401</v>
      </c>
      <c r="I1841">
        <v>-60.785452673676303</v>
      </c>
      <c r="J1841">
        <v>-6.9611923161268798</v>
      </c>
      <c r="K1841">
        <v>12.2050024757144</v>
      </c>
      <c r="L1841">
        <v>16.446172600297398</v>
      </c>
      <c r="M1841">
        <v>40.622805928298597</v>
      </c>
      <c r="N1841">
        <v>0.38635692899531998</v>
      </c>
      <c r="O1841">
        <v>152.413793103448</v>
      </c>
      <c r="P1841">
        <v>21.465968586387401</v>
      </c>
      <c r="Q1841">
        <v>0.13844673916728201</v>
      </c>
    </row>
    <row r="1842" spans="1:17" hidden="1" x14ac:dyDescent="0.3">
      <c r="A1842" t="s">
        <v>3863</v>
      </c>
      <c r="B1842" t="s">
        <v>3864</v>
      </c>
      <c r="C1842" t="s">
        <v>10625</v>
      </c>
      <c r="D1842" t="s">
        <v>263</v>
      </c>
      <c r="E1842">
        <v>500.32499999999999</v>
      </c>
      <c r="F1842">
        <v>140.6</v>
      </c>
      <c r="G1842">
        <v>-4.68184062511299</v>
      </c>
      <c r="H1842">
        <v>-1.9967905541118001</v>
      </c>
      <c r="I1842">
        <v>-17.071926077900098</v>
      </c>
      <c r="J1842">
        <v>3.96120371234819</v>
      </c>
      <c r="K1842">
        <v>140.75701351708199</v>
      </c>
      <c r="L1842">
        <v>137.18134105193201</v>
      </c>
      <c r="M1842">
        <v>65.354171578196201</v>
      </c>
      <c r="N1842">
        <v>0.54612086060346499</v>
      </c>
      <c r="O1842">
        <v>20.6970128022759</v>
      </c>
      <c r="P1842">
        <v>36.504854368932001</v>
      </c>
      <c r="Q1842">
        <v>6.8419322963393994E-2</v>
      </c>
    </row>
    <row r="1843" spans="1:17" hidden="1" x14ac:dyDescent="0.3">
      <c r="A1843" t="s">
        <v>3865</v>
      </c>
      <c r="B1843" t="s">
        <v>3866</v>
      </c>
      <c r="C1843" t="s">
        <v>10625</v>
      </c>
      <c r="D1843" t="s">
        <v>1399</v>
      </c>
      <c r="E1843">
        <v>499.9613908</v>
      </c>
      <c r="F1843">
        <v>37.14</v>
      </c>
      <c r="G1843">
        <v>-34.675348112685299</v>
      </c>
      <c r="H1843">
        <v>-7.2880447470267899</v>
      </c>
      <c r="I1843">
        <v>-22.2796444728023</v>
      </c>
      <c r="J1843">
        <v>-5.9592169875773298</v>
      </c>
      <c r="K1843">
        <v>39.693812291153598</v>
      </c>
      <c r="L1843">
        <v>41.127514553318498</v>
      </c>
      <c r="M1843">
        <v>23.6709375071243</v>
      </c>
      <c r="N1843">
        <v>0.85091150253492198</v>
      </c>
      <c r="O1843">
        <v>40.226171243941799</v>
      </c>
      <c r="P1843">
        <v>12.545454545454501</v>
      </c>
      <c r="Q1843">
        <v>-9.6279131069129994E-3</v>
      </c>
    </row>
    <row r="1844" spans="1:17" hidden="1" x14ac:dyDescent="0.3">
      <c r="A1844" t="s">
        <v>3867</v>
      </c>
      <c r="B1844" t="s">
        <v>3868</v>
      </c>
      <c r="C1844" t="s">
        <v>10625</v>
      </c>
      <c r="D1844" t="s">
        <v>290</v>
      </c>
      <c r="E1844">
        <v>495.39566530000002</v>
      </c>
      <c r="F1844">
        <v>373.2</v>
      </c>
      <c r="G1844">
        <v>120.22623375197399</v>
      </c>
      <c r="H1844">
        <v>6.9631025203908097</v>
      </c>
      <c r="I1844">
        <v>19.1953076630178</v>
      </c>
      <c r="J1844">
        <v>8.0405623030046893</v>
      </c>
      <c r="K1844">
        <v>352.84023430278802</v>
      </c>
      <c r="L1844">
        <v>303.412232175442</v>
      </c>
      <c r="M1844">
        <v>74.189037467974501</v>
      </c>
      <c r="N1844">
        <v>1.8581102742619999</v>
      </c>
      <c r="O1844">
        <v>10.182207931403999</v>
      </c>
      <c r="P1844">
        <v>165.433854907539</v>
      </c>
      <c r="Q1844">
        <v>0.11587449481633599</v>
      </c>
    </row>
    <row r="1845" spans="1:17" hidden="1" x14ac:dyDescent="0.3">
      <c r="A1845" t="s">
        <v>3869</v>
      </c>
      <c r="B1845" t="s">
        <v>3870</v>
      </c>
      <c r="C1845" t="s">
        <v>10625</v>
      </c>
      <c r="D1845" t="s">
        <v>378</v>
      </c>
      <c r="E1845">
        <v>493.7973935</v>
      </c>
      <c r="F1845">
        <v>595.6</v>
      </c>
      <c r="G1845">
        <v>36.228997186217903</v>
      </c>
      <c r="H1845">
        <v>-1.38058300102943</v>
      </c>
      <c r="I1845">
        <v>-7.1599104375501401</v>
      </c>
      <c r="J1845">
        <v>-2.9566657894086199</v>
      </c>
      <c r="K1845">
        <v>580.39900649648905</v>
      </c>
      <c r="L1845">
        <v>510.00920233984903</v>
      </c>
      <c r="M1845">
        <v>58.120591837640902</v>
      </c>
      <c r="N1845">
        <v>0.56122520251492702</v>
      </c>
      <c r="O1845">
        <v>8.2941571524512892</v>
      </c>
      <c r="P1845">
        <v>83.261538461538393</v>
      </c>
      <c r="Q1845">
        <v>5.1439892038722998E-2</v>
      </c>
    </row>
    <row r="1846" spans="1:17" hidden="1" x14ac:dyDescent="0.3">
      <c r="A1846" t="s">
        <v>3871</v>
      </c>
      <c r="B1846" t="s">
        <v>3872</v>
      </c>
      <c r="C1846" t="s">
        <v>10625</v>
      </c>
      <c r="D1846" t="s">
        <v>46</v>
      </c>
      <c r="E1846">
        <v>493.1952</v>
      </c>
      <c r="F1846">
        <v>281.64999999999998</v>
      </c>
      <c r="G1846">
        <v>109.115327391954</v>
      </c>
      <c r="H1846">
        <v>-6.3561868553552596</v>
      </c>
      <c r="I1846">
        <v>125.02809897294399</v>
      </c>
      <c r="J1846">
        <v>1.34201279754812</v>
      </c>
      <c r="K1846">
        <v>290.43594530752699</v>
      </c>
      <c r="M1846">
        <v>53.9555155166221</v>
      </c>
      <c r="N1846">
        <v>0.550602409638554</v>
      </c>
      <c r="O1846">
        <v>76.389135451801906</v>
      </c>
      <c r="P1846">
        <v>193.385416666666</v>
      </c>
    </row>
    <row r="1847" spans="1:17" hidden="1" x14ac:dyDescent="0.3">
      <c r="A1847" t="s">
        <v>3873</v>
      </c>
      <c r="B1847" t="s">
        <v>3874</v>
      </c>
      <c r="C1847" t="s">
        <v>10625</v>
      </c>
      <c r="D1847" t="s">
        <v>54</v>
      </c>
      <c r="E1847">
        <v>492.70464320000002</v>
      </c>
      <c r="F1847">
        <v>15.41</v>
      </c>
      <c r="G1847">
        <v>202.31375438474299</v>
      </c>
      <c r="H1847">
        <v>21.991744091585499</v>
      </c>
      <c r="I1847">
        <v>26.454217268870998</v>
      </c>
      <c r="J1847">
        <v>-2.4311416873501299</v>
      </c>
      <c r="K1847">
        <v>13.2820257628193</v>
      </c>
      <c r="L1847">
        <v>10.1836174664202</v>
      </c>
      <c r="M1847">
        <v>51.773207310745697</v>
      </c>
      <c r="N1847">
        <v>0.72464854323976402</v>
      </c>
      <c r="O1847">
        <v>37.637897469175797</v>
      </c>
      <c r="P1847">
        <v>245.51569506726401</v>
      </c>
      <c r="Q1847">
        <v>0.15582771728707601</v>
      </c>
    </row>
    <row r="1848" spans="1:17" hidden="1" x14ac:dyDescent="0.3">
      <c r="A1848" t="s">
        <v>3875</v>
      </c>
      <c r="B1848" t="s">
        <v>3876</v>
      </c>
      <c r="C1848" t="s">
        <v>10625</v>
      </c>
      <c r="D1848" t="s">
        <v>397</v>
      </c>
      <c r="E1848">
        <v>491.40980000000002</v>
      </c>
      <c r="F1848">
        <v>48.8</v>
      </c>
      <c r="G1848">
        <v>8.7623412701447698</v>
      </c>
      <c r="H1848">
        <v>36.640046239887702</v>
      </c>
      <c r="I1848">
        <v>-51.8674123349154</v>
      </c>
      <c r="J1848">
        <v>5.7014843073448098</v>
      </c>
      <c r="K1848">
        <v>41.102420473379297</v>
      </c>
      <c r="L1848">
        <v>47.476472407848803</v>
      </c>
      <c r="M1848">
        <v>77.936845234174299</v>
      </c>
      <c r="N1848">
        <v>1.4054127010825299</v>
      </c>
      <c r="O1848">
        <v>78.278688524590095</v>
      </c>
      <c r="P1848">
        <v>52.547671147233501</v>
      </c>
      <c r="Q1848">
        <v>0.14007452614274299</v>
      </c>
    </row>
    <row r="1849" spans="1:17" hidden="1" x14ac:dyDescent="0.3">
      <c r="A1849" t="s">
        <v>3877</v>
      </c>
      <c r="B1849" t="s">
        <v>3878</v>
      </c>
      <c r="C1849" t="s">
        <v>10625</v>
      </c>
      <c r="D1849" t="s">
        <v>303</v>
      </c>
      <c r="E1849">
        <v>491.02397189999999</v>
      </c>
      <c r="F1849">
        <v>92.3</v>
      </c>
      <c r="G1849">
        <v>-46.841715001021399</v>
      </c>
      <c r="H1849">
        <v>-6.7064053634445902</v>
      </c>
      <c r="I1849">
        <v>-35.772475641143103</v>
      </c>
      <c r="J1849">
        <v>0.54768025698906098</v>
      </c>
      <c r="K1849">
        <v>96.051000375338106</v>
      </c>
      <c r="L1849">
        <v>99.855458393418004</v>
      </c>
      <c r="M1849">
        <v>50.408851162339097</v>
      </c>
      <c r="N1849">
        <v>0.53269518861439102</v>
      </c>
      <c r="O1849">
        <v>43.499458288190603</v>
      </c>
      <c r="P1849">
        <v>19.885699441485901</v>
      </c>
      <c r="Q1849">
        <v>0.16662000199131999</v>
      </c>
    </row>
    <row r="1850" spans="1:17" hidden="1" x14ac:dyDescent="0.3">
      <c r="A1850" t="s">
        <v>3879</v>
      </c>
      <c r="B1850" t="s">
        <v>3880</v>
      </c>
      <c r="C1850" t="s">
        <v>10625</v>
      </c>
      <c r="D1850" t="s">
        <v>127</v>
      </c>
      <c r="E1850">
        <v>490.273963764999</v>
      </c>
      <c r="F1850">
        <v>253.6</v>
      </c>
      <c r="G1850">
        <v>-70.835700686363793</v>
      </c>
      <c r="H1850">
        <v>1.8869911209789401</v>
      </c>
      <c r="I1850">
        <v>-45.477397227393197</v>
      </c>
      <c r="J1850">
        <v>-1.36507312668114</v>
      </c>
      <c r="K1850">
        <v>260.24231371544198</v>
      </c>
      <c r="M1850">
        <v>51.461317600511201</v>
      </c>
      <c r="N1850">
        <v>0.44261622248952698</v>
      </c>
      <c r="O1850">
        <v>75.966088328075699</v>
      </c>
      <c r="P1850">
        <v>14.388813712223699</v>
      </c>
    </row>
    <row r="1851" spans="1:17" hidden="1" x14ac:dyDescent="0.3">
      <c r="A1851" t="s">
        <v>3881</v>
      </c>
      <c r="B1851" t="s">
        <v>3882</v>
      </c>
      <c r="C1851" t="s">
        <v>10625</v>
      </c>
      <c r="D1851" t="s">
        <v>622</v>
      </c>
      <c r="E1851">
        <v>489.99374999999998</v>
      </c>
      <c r="F1851">
        <v>126.25</v>
      </c>
      <c r="G1851">
        <v>-22.675227349419899</v>
      </c>
      <c r="H1851">
        <v>-2.5780247484059999</v>
      </c>
      <c r="I1851">
        <v>-18.3373363777166</v>
      </c>
      <c r="J1851">
        <v>-4.25253868116092</v>
      </c>
      <c r="K1851">
        <v>125.1340521912</v>
      </c>
      <c r="L1851">
        <v>123.02285124661999</v>
      </c>
      <c r="M1851">
        <v>45.707241118147998</v>
      </c>
      <c r="N1851">
        <v>0.39468243455741397</v>
      </c>
      <c r="O1851">
        <v>22.455445544554401</v>
      </c>
      <c r="P1851">
        <v>24.691358024691301</v>
      </c>
      <c r="Q1851">
        <v>7.9466351027223006E-2</v>
      </c>
    </row>
    <row r="1852" spans="1:17" hidden="1" x14ac:dyDescent="0.3">
      <c r="A1852" t="s">
        <v>3883</v>
      </c>
      <c r="B1852" t="s">
        <v>3884</v>
      </c>
      <c r="C1852" t="s">
        <v>10625</v>
      </c>
      <c r="D1852" t="s">
        <v>224</v>
      </c>
      <c r="E1852">
        <v>489.54</v>
      </c>
      <c r="F1852">
        <v>821.5</v>
      </c>
      <c r="G1852">
        <v>393.09586496683801</v>
      </c>
      <c r="H1852">
        <v>4.1505668955798702</v>
      </c>
      <c r="I1852">
        <v>140.628891622917</v>
      </c>
      <c r="J1852">
        <v>-3.0314433464753199</v>
      </c>
      <c r="K1852">
        <v>807.37689562629498</v>
      </c>
      <c r="L1852">
        <v>534.61515438732704</v>
      </c>
      <c r="M1852">
        <v>41.858269995283898</v>
      </c>
      <c r="N1852">
        <v>0.35644146034410401</v>
      </c>
      <c r="O1852">
        <v>33.554473524041398</v>
      </c>
      <c r="P1852">
        <v>528.29827915869896</v>
      </c>
    </row>
    <row r="1853" spans="1:17" hidden="1" x14ac:dyDescent="0.3">
      <c r="A1853" t="s">
        <v>3885</v>
      </c>
      <c r="B1853" t="s">
        <v>3886</v>
      </c>
      <c r="C1853" t="s">
        <v>10625</v>
      </c>
      <c r="D1853" t="s">
        <v>51</v>
      </c>
      <c r="E1853">
        <v>489.33390000000003</v>
      </c>
      <c r="F1853">
        <v>110.12</v>
      </c>
      <c r="G1853">
        <v>-61.941167761286898</v>
      </c>
      <c r="H1853">
        <v>-17.890675120644499</v>
      </c>
      <c r="I1853">
        <v>-49.6075912320754</v>
      </c>
      <c r="J1853">
        <v>-2.6361442891336901</v>
      </c>
      <c r="K1853">
        <v>130.43333856614299</v>
      </c>
      <c r="L1853">
        <v>158.38077966415699</v>
      </c>
      <c r="M1853">
        <v>38.873853266941502</v>
      </c>
      <c r="N1853">
        <v>1.33360573735121</v>
      </c>
      <c r="O1853">
        <v>95.196149654921896</v>
      </c>
      <c r="P1853">
        <v>9.9001996007983895</v>
      </c>
    </row>
    <row r="1854" spans="1:17" hidden="1" x14ac:dyDescent="0.3">
      <c r="A1854" t="s">
        <v>3887</v>
      </c>
      <c r="B1854" t="s">
        <v>3888</v>
      </c>
      <c r="C1854" t="s">
        <v>10625</v>
      </c>
      <c r="D1854" t="s">
        <v>3889</v>
      </c>
      <c r="E1854">
        <v>488.9614368</v>
      </c>
      <c r="F1854">
        <v>253.05</v>
      </c>
      <c r="G1854">
        <v>65.5031065922728</v>
      </c>
      <c r="H1854">
        <v>17.506947599354099</v>
      </c>
      <c r="I1854">
        <v>52.299803099339499</v>
      </c>
      <c r="J1854">
        <v>-1.18815290529885</v>
      </c>
      <c r="K1854">
        <v>225.894249978109</v>
      </c>
      <c r="L1854">
        <v>175.39807159200799</v>
      </c>
      <c r="M1854">
        <v>55.804206174239503</v>
      </c>
      <c r="N1854">
        <v>0.54368945068402297</v>
      </c>
      <c r="O1854">
        <v>9.8201936376210099</v>
      </c>
      <c r="P1854">
        <v>104.072580645161</v>
      </c>
      <c r="Q1854">
        <v>0.117806918241275</v>
      </c>
    </row>
    <row r="1855" spans="1:17" hidden="1" x14ac:dyDescent="0.3">
      <c r="A1855" t="s">
        <v>3890</v>
      </c>
      <c r="B1855" t="s">
        <v>3891</v>
      </c>
      <c r="C1855" t="s">
        <v>10625</v>
      </c>
      <c r="D1855" t="s">
        <v>51</v>
      </c>
      <c r="E1855">
        <v>487.60345050000001</v>
      </c>
      <c r="F1855">
        <v>1094.8</v>
      </c>
      <c r="G1855">
        <v>26.153221753001699</v>
      </c>
      <c r="H1855">
        <v>25.072472008470498</v>
      </c>
      <c r="I1855">
        <v>29.877952178575701</v>
      </c>
      <c r="J1855">
        <v>23.918828997010301</v>
      </c>
      <c r="K1855">
        <v>902.19952219509105</v>
      </c>
      <c r="L1855">
        <v>807.89058858692499</v>
      </c>
      <c r="M1855">
        <v>87.169345308322306</v>
      </c>
      <c r="N1855">
        <v>1.0171148551671301</v>
      </c>
      <c r="O1855">
        <v>2.9411764705882399</v>
      </c>
      <c r="P1855">
        <v>86.539444539103698</v>
      </c>
      <c r="Q1855">
        <v>7.7970424969015004E-2</v>
      </c>
    </row>
    <row r="1856" spans="1:17" hidden="1" x14ac:dyDescent="0.3">
      <c r="A1856" t="s">
        <v>3892</v>
      </c>
      <c r="B1856" t="s">
        <v>3893</v>
      </c>
      <c r="C1856" t="s">
        <v>10625</v>
      </c>
      <c r="D1856" t="s">
        <v>46</v>
      </c>
      <c r="E1856">
        <v>486.86429736000002</v>
      </c>
      <c r="F1856">
        <v>18.96</v>
      </c>
      <c r="G1856">
        <v>188.335167660975</v>
      </c>
      <c r="H1856">
        <v>30.4191257123978</v>
      </c>
      <c r="I1856">
        <v>56.184165991300802</v>
      </c>
      <c r="J1856">
        <v>15.517576261367701</v>
      </c>
      <c r="K1856">
        <v>13.545627393843199</v>
      </c>
      <c r="L1856">
        <v>11.011220912791799</v>
      </c>
      <c r="M1856">
        <v>74.246174857817195</v>
      </c>
      <c r="N1856">
        <v>1.7676987356443601</v>
      </c>
      <c r="O1856">
        <v>0</v>
      </c>
      <c r="P1856">
        <v>242.23826714801399</v>
      </c>
      <c r="Q1856">
        <v>0.11171700945240701</v>
      </c>
    </row>
    <row r="1857" spans="1:17" hidden="1" x14ac:dyDescent="0.3">
      <c r="A1857" t="s">
        <v>3894</v>
      </c>
      <c r="B1857" t="s">
        <v>3895</v>
      </c>
      <c r="C1857" t="s">
        <v>10625</v>
      </c>
      <c r="D1857" t="s">
        <v>130</v>
      </c>
      <c r="E1857">
        <v>486.49328286000002</v>
      </c>
      <c r="F1857">
        <v>195.05</v>
      </c>
      <c r="G1857">
        <v>72.489092750764698</v>
      </c>
      <c r="H1857">
        <v>2.85475835492139</v>
      </c>
      <c r="I1857">
        <v>39.508117605671998</v>
      </c>
      <c r="J1857">
        <v>0.41708030730881801</v>
      </c>
      <c r="K1857">
        <v>190.87611949230799</v>
      </c>
      <c r="L1857">
        <v>158.37285156218601</v>
      </c>
      <c r="M1857">
        <v>47.0628300623397</v>
      </c>
      <c r="N1857">
        <v>0.36754882127079802</v>
      </c>
      <c r="O1857">
        <v>19.7128941297103</v>
      </c>
      <c r="P1857">
        <v>132.20238095238</v>
      </c>
    </row>
    <row r="1858" spans="1:17" hidden="1" x14ac:dyDescent="0.3">
      <c r="A1858" t="s">
        <v>3896</v>
      </c>
      <c r="B1858" t="s">
        <v>3897</v>
      </c>
      <c r="C1858" t="s">
        <v>10625</v>
      </c>
      <c r="D1858" t="s">
        <v>51</v>
      </c>
      <c r="E1858">
        <v>485.39529686399999</v>
      </c>
      <c r="F1858">
        <v>61.88</v>
      </c>
      <c r="G1858">
        <v>95.245830485182594</v>
      </c>
      <c r="H1858">
        <v>-11.4341008967594</v>
      </c>
      <c r="I1858">
        <v>-6.4781580700457004</v>
      </c>
      <c r="J1858">
        <v>9.0074313338315797</v>
      </c>
      <c r="K1858">
        <v>60.018390298711601</v>
      </c>
      <c r="L1858">
        <v>50.631756312898403</v>
      </c>
      <c r="M1858">
        <v>53.0535425095863</v>
      </c>
      <c r="N1858">
        <v>0.50273104565683602</v>
      </c>
      <c r="O1858">
        <v>25.565610859728501</v>
      </c>
      <c r="P1858">
        <v>124.121695038029</v>
      </c>
      <c r="Q1858">
        <v>6.9386692812651002E-2</v>
      </c>
    </row>
    <row r="1859" spans="1:17" hidden="1" x14ac:dyDescent="0.3">
      <c r="A1859" t="s">
        <v>3898</v>
      </c>
      <c r="B1859" t="s">
        <v>3899</v>
      </c>
      <c r="C1859" t="s">
        <v>10625</v>
      </c>
      <c r="D1859" t="s">
        <v>46</v>
      </c>
      <c r="E1859">
        <v>484.754625365999</v>
      </c>
      <c r="F1859">
        <v>37.700000000000003</v>
      </c>
      <c r="G1859">
        <v>88.381012933181395</v>
      </c>
      <c r="H1859">
        <v>34.548148799991701</v>
      </c>
      <c r="I1859">
        <v>-33.210394091368101</v>
      </c>
      <c r="J1859">
        <v>11.388223027536901</v>
      </c>
      <c r="K1859">
        <v>29.162647019795401</v>
      </c>
      <c r="L1859">
        <v>28.046421767573101</v>
      </c>
      <c r="M1859">
        <v>96.834007265985505</v>
      </c>
      <c r="N1859">
        <v>0.67388194966478898</v>
      </c>
      <c r="O1859">
        <v>37.0026525198938</v>
      </c>
      <c r="Q1859">
        <v>0.15458787107591501</v>
      </c>
    </row>
    <row r="1860" spans="1:17" hidden="1" x14ac:dyDescent="0.3">
      <c r="A1860" t="s">
        <v>3900</v>
      </c>
      <c r="B1860" t="s">
        <v>3901</v>
      </c>
      <c r="C1860" t="s">
        <v>10625</v>
      </c>
      <c r="D1860" t="s">
        <v>21</v>
      </c>
      <c r="E1860">
        <v>484.35013379999998</v>
      </c>
      <c r="F1860">
        <v>69.05</v>
      </c>
      <c r="G1860">
        <v>11.316218515083801</v>
      </c>
      <c r="H1860">
        <v>7.9693081941496802</v>
      </c>
      <c r="I1860">
        <v>-22.309055576687602</v>
      </c>
      <c r="J1860">
        <v>-1.14909040529885</v>
      </c>
      <c r="K1860">
        <v>72.798208485317005</v>
      </c>
      <c r="L1860">
        <v>67.498801694173096</v>
      </c>
      <c r="M1860">
        <v>42.320735150826302</v>
      </c>
      <c r="N1860">
        <v>0.150252525252525</v>
      </c>
      <c r="O1860">
        <v>30.9920347574221</v>
      </c>
      <c r="P1860">
        <v>86.369770580296901</v>
      </c>
      <c r="Q1860">
        <v>0.21039612271210201</v>
      </c>
    </row>
    <row r="1861" spans="1:17" hidden="1" x14ac:dyDescent="0.3">
      <c r="A1861" t="s">
        <v>3902</v>
      </c>
      <c r="B1861" t="s">
        <v>3903</v>
      </c>
      <c r="C1861" t="s">
        <v>10625</v>
      </c>
      <c r="D1861" t="s">
        <v>1388</v>
      </c>
      <c r="E1861">
        <v>484.10628647999999</v>
      </c>
      <c r="F1861">
        <v>239.31</v>
      </c>
      <c r="G1861">
        <v>-36.999933683976501</v>
      </c>
      <c r="H1861">
        <v>-4.6761836091289997</v>
      </c>
      <c r="I1861">
        <v>-25.029828469576699</v>
      </c>
      <c r="J1861">
        <v>-0.73641225171451097</v>
      </c>
      <c r="K1861">
        <v>244.25379903098701</v>
      </c>
      <c r="L1861">
        <v>252.34989754912601</v>
      </c>
      <c r="M1861">
        <v>41.8702809982072</v>
      </c>
      <c r="N1861">
        <v>1.3806614056645701</v>
      </c>
      <c r="O1861">
        <v>31.335924115164399</v>
      </c>
      <c r="P1861">
        <v>3.21759758464523</v>
      </c>
      <c r="Q1861">
        <v>8.5619004385246E-2</v>
      </c>
    </row>
    <row r="1862" spans="1:17" hidden="1" x14ac:dyDescent="0.3">
      <c r="A1862" t="s">
        <v>3904</v>
      </c>
      <c r="B1862" t="s">
        <v>3905</v>
      </c>
      <c r="C1862" t="s">
        <v>10625</v>
      </c>
      <c r="D1862" t="s">
        <v>1146</v>
      </c>
      <c r="E1862">
        <v>484.08658015999998</v>
      </c>
      <c r="F1862">
        <v>270.55</v>
      </c>
      <c r="G1862">
        <v>257.734028059835</v>
      </c>
      <c r="H1862">
        <v>-6.4572207803392399</v>
      </c>
      <c r="I1862">
        <v>108.745086756227</v>
      </c>
      <c r="J1862">
        <v>2.1597331241129001</v>
      </c>
      <c r="K1862">
        <v>261.82041876934397</v>
      </c>
      <c r="L1862">
        <v>193.326865061022</v>
      </c>
      <c r="M1862">
        <v>55.3231219539935</v>
      </c>
      <c r="N1862">
        <v>0.50339734121122603</v>
      </c>
      <c r="O1862">
        <v>25.651450748475298</v>
      </c>
      <c r="P1862">
        <v>305.62218890554698</v>
      </c>
      <c r="Q1862">
        <v>0.13502189646243701</v>
      </c>
    </row>
    <row r="1863" spans="1:17" hidden="1" x14ac:dyDescent="0.3">
      <c r="A1863" t="s">
        <v>3906</v>
      </c>
      <c r="B1863" t="s">
        <v>3907</v>
      </c>
      <c r="C1863" t="s">
        <v>10625</v>
      </c>
      <c r="D1863" t="s">
        <v>571</v>
      </c>
      <c r="E1863">
        <v>483.02221343999997</v>
      </c>
      <c r="F1863">
        <v>375.5</v>
      </c>
      <c r="G1863">
        <v>-44.497611962502098</v>
      </c>
      <c r="H1863">
        <v>10.5489824151128</v>
      </c>
      <c r="I1863">
        <v>-28.584840381512102</v>
      </c>
      <c r="J1863">
        <v>16.4699572137487</v>
      </c>
      <c r="K1863">
        <v>375.50773249280797</v>
      </c>
      <c r="M1863">
        <v>72.2458356806751</v>
      </c>
      <c r="N1863">
        <v>0.47846556233652998</v>
      </c>
      <c r="O1863">
        <v>45.645805592543198</v>
      </c>
      <c r="P1863">
        <v>38.817005545286499</v>
      </c>
    </row>
    <row r="1864" spans="1:17" hidden="1" x14ac:dyDescent="0.3">
      <c r="A1864" t="s">
        <v>3908</v>
      </c>
      <c r="B1864" t="s">
        <v>3909</v>
      </c>
      <c r="C1864" t="s">
        <v>10625</v>
      </c>
      <c r="D1864" t="s">
        <v>127</v>
      </c>
      <c r="E1864">
        <v>482.35109999999997</v>
      </c>
      <c r="F1864">
        <v>289.2</v>
      </c>
      <c r="G1864">
        <v>47.236891277546</v>
      </c>
      <c r="H1864">
        <v>11.923583909304799</v>
      </c>
      <c r="I1864">
        <v>4.5793953964301801</v>
      </c>
      <c r="J1864">
        <v>5.6577929599019097</v>
      </c>
      <c r="K1864">
        <v>256.36840424300101</v>
      </c>
      <c r="L1864">
        <v>229.08783724976601</v>
      </c>
      <c r="M1864">
        <v>64.467445649668903</v>
      </c>
      <c r="N1864">
        <v>1.20322982583562</v>
      </c>
      <c r="O1864">
        <v>2.00553250345782</v>
      </c>
      <c r="P1864">
        <v>110.787172011661</v>
      </c>
      <c r="Q1864">
        <v>0.120532076720613</v>
      </c>
    </row>
    <row r="1865" spans="1:17" hidden="1" x14ac:dyDescent="0.3">
      <c r="A1865" t="s">
        <v>3910</v>
      </c>
      <c r="B1865" t="s">
        <v>3911</v>
      </c>
      <c r="C1865" t="s">
        <v>10625</v>
      </c>
      <c r="D1865" t="s">
        <v>303</v>
      </c>
      <c r="E1865">
        <v>482.30700000000002</v>
      </c>
      <c r="F1865">
        <v>189.2</v>
      </c>
      <c r="G1865">
        <v>106.348773103151</v>
      </c>
      <c r="H1865">
        <v>9.4447480768476293</v>
      </c>
      <c r="I1865">
        <v>-13.7463627523368</v>
      </c>
      <c r="J1865">
        <v>-1.70157659314416</v>
      </c>
      <c r="K1865">
        <v>182.517863127319</v>
      </c>
      <c r="L1865">
        <v>176.95996410931701</v>
      </c>
      <c r="M1865">
        <v>60.463348224265303</v>
      </c>
      <c r="N1865">
        <v>0.57964766839378201</v>
      </c>
      <c r="O1865">
        <v>28.488372093023202</v>
      </c>
      <c r="P1865">
        <v>150.76209410205399</v>
      </c>
    </row>
    <row r="1866" spans="1:17" hidden="1" x14ac:dyDescent="0.3">
      <c r="A1866" t="s">
        <v>3912</v>
      </c>
      <c r="B1866" t="s">
        <v>3913</v>
      </c>
      <c r="C1866" t="s">
        <v>10625</v>
      </c>
      <c r="D1866" t="s">
        <v>733</v>
      </c>
      <c r="E1866">
        <v>481.92970355999898</v>
      </c>
      <c r="F1866">
        <v>28.49</v>
      </c>
      <c r="G1866">
        <v>1.36596476242437</v>
      </c>
      <c r="H1866">
        <v>4.7178498898088297E-2</v>
      </c>
      <c r="I1866">
        <v>0.90116185960060502</v>
      </c>
      <c r="J1866">
        <v>1.50419034048815</v>
      </c>
      <c r="K1866">
        <v>27.680889057694401</v>
      </c>
      <c r="L1866">
        <v>25.6798281234217</v>
      </c>
      <c r="M1866">
        <v>56.344784633490001</v>
      </c>
      <c r="N1866">
        <v>0.90030218257311601</v>
      </c>
      <c r="O1866">
        <v>5.3352053352053499</v>
      </c>
      <c r="P1866">
        <v>42.449999999999903</v>
      </c>
      <c r="Q1866">
        <v>3.3094991646369998E-3</v>
      </c>
    </row>
    <row r="1867" spans="1:17" hidden="1" x14ac:dyDescent="0.3">
      <c r="A1867" t="s">
        <v>3914</v>
      </c>
      <c r="B1867" t="s">
        <v>3915</v>
      </c>
      <c r="C1867" t="s">
        <v>10625</v>
      </c>
      <c r="D1867" t="s">
        <v>571</v>
      </c>
      <c r="E1867">
        <v>481.08860038500001</v>
      </c>
      <c r="F1867">
        <v>640.6</v>
      </c>
      <c r="G1867">
        <v>37.289461468107802</v>
      </c>
      <c r="H1867">
        <v>-14.5430522256</v>
      </c>
      <c r="I1867">
        <v>15.921083237979101</v>
      </c>
      <c r="J1867">
        <v>0.65633375111866799</v>
      </c>
      <c r="K1867">
        <v>668.65402103137001</v>
      </c>
      <c r="L1867">
        <v>566.86506845165502</v>
      </c>
      <c r="M1867">
        <v>35.562119745584901</v>
      </c>
      <c r="N1867">
        <v>1.11474282439467</v>
      </c>
      <c r="O1867">
        <v>24.758039338120501</v>
      </c>
      <c r="P1867">
        <v>75.506849315068493</v>
      </c>
      <c r="Q1867">
        <v>4.7398677159956E-2</v>
      </c>
    </row>
    <row r="1868" spans="1:17" hidden="1" x14ac:dyDescent="0.3">
      <c r="A1868" t="s">
        <v>3916</v>
      </c>
      <c r="B1868" t="s">
        <v>3917</v>
      </c>
      <c r="C1868" t="s">
        <v>10625</v>
      </c>
      <c r="D1868" t="s">
        <v>1763</v>
      </c>
      <c r="E1868">
        <v>479.61599999999999</v>
      </c>
      <c r="F1868">
        <v>190.5</v>
      </c>
      <c r="G1868">
        <v>279.38644971225699</v>
      </c>
      <c r="H1868">
        <v>26.833510851956898</v>
      </c>
      <c r="I1868">
        <v>54.6234850934935</v>
      </c>
      <c r="J1868">
        <v>-2.1239493072998799</v>
      </c>
      <c r="K1868">
        <v>165.84745868390399</v>
      </c>
      <c r="L1868">
        <v>122.502319570285</v>
      </c>
      <c r="M1868">
        <v>66.067644073863505</v>
      </c>
      <c r="N1868">
        <v>1.7946428571428501</v>
      </c>
      <c r="O1868">
        <v>6.5616797900262398</v>
      </c>
      <c r="P1868">
        <v>364.63414634146301</v>
      </c>
      <c r="Q1868">
        <v>0.208755891760384</v>
      </c>
    </row>
    <row r="1869" spans="1:17" hidden="1" x14ac:dyDescent="0.3">
      <c r="A1869" t="s">
        <v>3918</v>
      </c>
      <c r="B1869" t="s">
        <v>3919</v>
      </c>
      <c r="C1869" t="s">
        <v>10625</v>
      </c>
      <c r="D1869" t="s">
        <v>153</v>
      </c>
      <c r="E1869">
        <v>479.03537249999999</v>
      </c>
      <c r="F1869">
        <v>64.08</v>
      </c>
      <c r="G1869">
        <v>205.218284544092</v>
      </c>
      <c r="H1869">
        <v>-5.1370350894324002</v>
      </c>
      <c r="I1869">
        <v>51.301374356468997</v>
      </c>
      <c r="J1869">
        <v>9.7709439885102594</v>
      </c>
      <c r="K1869">
        <v>61.386819406392398</v>
      </c>
      <c r="L1869">
        <v>47.5363010102065</v>
      </c>
      <c r="M1869">
        <v>61.5480538941774</v>
      </c>
      <c r="N1869">
        <v>0.96929119545131004</v>
      </c>
      <c r="O1869">
        <v>13.717228464419399</v>
      </c>
      <c r="P1869">
        <v>254.03314917127</v>
      </c>
      <c r="Q1869">
        <v>0.132111638775013</v>
      </c>
    </row>
    <row r="1870" spans="1:17" hidden="1" x14ac:dyDescent="0.3">
      <c r="A1870" t="s">
        <v>3920</v>
      </c>
      <c r="B1870" t="s">
        <v>3921</v>
      </c>
      <c r="C1870" t="s">
        <v>10625</v>
      </c>
      <c r="D1870" t="s">
        <v>139</v>
      </c>
      <c r="E1870">
        <v>478.27772649600001</v>
      </c>
      <c r="F1870">
        <v>120.19</v>
      </c>
      <c r="G1870">
        <v>247.928917660975</v>
      </c>
      <c r="H1870">
        <v>47.469308194149598</v>
      </c>
      <c r="I1870">
        <v>74.878374024573802</v>
      </c>
      <c r="J1870">
        <v>9.1286873724789093</v>
      </c>
      <c r="K1870">
        <v>90.131650192019094</v>
      </c>
      <c r="L1870">
        <v>68.528463559994904</v>
      </c>
      <c r="M1870">
        <v>82.105700110087596</v>
      </c>
      <c r="N1870">
        <v>2.7667568079682998</v>
      </c>
      <c r="O1870">
        <v>4.99209584823967E-2</v>
      </c>
      <c r="P1870">
        <v>345.14814814814798</v>
      </c>
      <c r="Q1870">
        <v>0.168568309889889</v>
      </c>
    </row>
    <row r="1871" spans="1:17" hidden="1" x14ac:dyDescent="0.3">
      <c r="A1871" t="s">
        <v>3922</v>
      </c>
      <c r="B1871" t="s">
        <v>3923</v>
      </c>
      <c r="C1871" t="s">
        <v>10625</v>
      </c>
      <c r="D1871" t="s">
        <v>156</v>
      </c>
      <c r="E1871">
        <v>477.67699551499999</v>
      </c>
      <c r="F1871">
        <v>44.15</v>
      </c>
      <c r="G1871">
        <v>-68.083185915273205</v>
      </c>
      <c r="H1871">
        <v>1.0303617873287301</v>
      </c>
      <c r="I1871">
        <v>-22.198308222537801</v>
      </c>
      <c r="J1871">
        <v>9.7130240160035299</v>
      </c>
      <c r="K1871">
        <v>41.4169254239388</v>
      </c>
      <c r="L1871">
        <v>48.241477653288399</v>
      </c>
      <c r="M1871">
        <v>77.757068084230895</v>
      </c>
      <c r="N1871">
        <v>1.596372852869</v>
      </c>
      <c r="O1871">
        <v>69.875424688561694</v>
      </c>
      <c r="P1871">
        <v>17.670575692963698</v>
      </c>
      <c r="Q1871">
        <v>-6.2844435731296999E-2</v>
      </c>
    </row>
    <row r="1872" spans="1:17" hidden="1" x14ac:dyDescent="0.3">
      <c r="A1872" t="s">
        <v>3924</v>
      </c>
      <c r="B1872" t="s">
        <v>3925</v>
      </c>
      <c r="C1872" t="s">
        <v>10625</v>
      </c>
      <c r="D1872" t="s">
        <v>51</v>
      </c>
      <c r="E1872">
        <v>477.268306539999</v>
      </c>
      <c r="F1872">
        <v>358.55</v>
      </c>
      <c r="G1872">
        <v>20.649542014646201</v>
      </c>
      <c r="H1872">
        <v>-6.0397730024314997</v>
      </c>
      <c r="I1872">
        <v>-10.3378336331585</v>
      </c>
      <c r="J1872">
        <v>1.4072789757150801</v>
      </c>
      <c r="K1872">
        <v>368.54342371792302</v>
      </c>
      <c r="L1872">
        <v>339.20178564204201</v>
      </c>
      <c r="M1872">
        <v>42.314351042522503</v>
      </c>
      <c r="N1872">
        <v>0.79620022099490195</v>
      </c>
      <c r="O1872">
        <v>19.9274857063171</v>
      </c>
      <c r="P1872">
        <v>61.509009009008999</v>
      </c>
      <c r="Q1872">
        <v>-3.3474007110324999E-2</v>
      </c>
    </row>
    <row r="1873" spans="1:17" hidden="1" x14ac:dyDescent="0.3">
      <c r="A1873" t="s">
        <v>3926</v>
      </c>
      <c r="B1873" t="s">
        <v>3927</v>
      </c>
      <c r="C1873" t="s">
        <v>10625</v>
      </c>
      <c r="D1873" t="s">
        <v>127</v>
      </c>
      <c r="E1873">
        <v>477.08888280999997</v>
      </c>
      <c r="F1873">
        <v>396.65</v>
      </c>
      <c r="G1873">
        <v>-58.682223643372701</v>
      </c>
      <c r="H1873">
        <v>-26.142055442213898</v>
      </c>
      <c r="I1873">
        <v>-32.422060758034803</v>
      </c>
      <c r="J1873">
        <v>-2.58956659577504</v>
      </c>
      <c r="K1873">
        <v>505.267987333441</v>
      </c>
      <c r="L1873">
        <v>517.00349001450195</v>
      </c>
      <c r="M1873">
        <v>34.393408297125099</v>
      </c>
      <c r="N1873">
        <v>0.70530612244897894</v>
      </c>
      <c r="O1873">
        <v>111.521492499684</v>
      </c>
      <c r="P1873">
        <v>1.44501278772377</v>
      </c>
    </row>
    <row r="1874" spans="1:17" hidden="1" x14ac:dyDescent="0.3">
      <c r="A1874" t="s">
        <v>3928</v>
      </c>
      <c r="B1874" t="s">
        <v>3929</v>
      </c>
      <c r="C1874" t="s">
        <v>10625</v>
      </c>
      <c r="E1874">
        <v>475.20410399999997</v>
      </c>
      <c r="F1874">
        <v>237</v>
      </c>
      <c r="G1874">
        <v>9.1317044575118995</v>
      </c>
      <c r="H1874">
        <v>26.8445418261655</v>
      </c>
      <c r="I1874">
        <v>25.044476038501902</v>
      </c>
      <c r="J1874">
        <v>19.108641553464</v>
      </c>
      <c r="M1874">
        <v>79.410148807575595</v>
      </c>
      <c r="O1874">
        <v>5.0632911392405102</v>
      </c>
      <c r="P1874">
        <v>51.196172248803798</v>
      </c>
    </row>
    <row r="1875" spans="1:17" hidden="1" x14ac:dyDescent="0.3">
      <c r="A1875" t="s">
        <v>3930</v>
      </c>
      <c r="B1875" t="s">
        <v>3931</v>
      </c>
      <c r="C1875" t="s">
        <v>10625</v>
      </c>
      <c r="D1875" t="s">
        <v>54</v>
      </c>
      <c r="E1875">
        <v>475.05805547199998</v>
      </c>
      <c r="F1875">
        <v>115.84</v>
      </c>
      <c r="G1875">
        <v>-40.795690981694499</v>
      </c>
      <c r="H1875">
        <v>-0.84561953846098503</v>
      </c>
      <c r="I1875">
        <v>-24.882919400704399</v>
      </c>
      <c r="J1875">
        <v>7.2231837380033097</v>
      </c>
      <c r="M1875">
        <v>53.763963779979903</v>
      </c>
      <c r="O1875">
        <v>15.6767955801105</v>
      </c>
      <c r="P1875">
        <v>24.948764966022999</v>
      </c>
    </row>
    <row r="1876" spans="1:17" hidden="1" x14ac:dyDescent="0.3">
      <c r="A1876" t="s">
        <v>3932</v>
      </c>
      <c r="B1876" t="s">
        <v>3933</v>
      </c>
      <c r="C1876" t="s">
        <v>10625</v>
      </c>
      <c r="D1876" t="s">
        <v>139</v>
      </c>
      <c r="E1876">
        <v>474.61056916000001</v>
      </c>
      <c r="F1876">
        <v>32.83</v>
      </c>
      <c r="G1876">
        <v>84.827077046088306</v>
      </c>
      <c r="H1876">
        <v>-27.3894244943532</v>
      </c>
      <c r="I1876">
        <v>27.653459411816499</v>
      </c>
      <c r="J1876">
        <v>6.87144215806335</v>
      </c>
      <c r="K1876">
        <v>38.857924989269399</v>
      </c>
      <c r="L1876">
        <v>31.867722187348701</v>
      </c>
      <c r="M1876">
        <v>41.884086922034399</v>
      </c>
      <c r="N1876">
        <v>1.4971710605536901</v>
      </c>
      <c r="O1876">
        <v>61.468169357295103</v>
      </c>
      <c r="P1876">
        <v>148.71212121212099</v>
      </c>
      <c r="Q1876">
        <v>2.0871358515126E-2</v>
      </c>
    </row>
    <row r="1877" spans="1:17" hidden="1" x14ac:dyDescent="0.3">
      <c r="A1877" t="s">
        <v>3934</v>
      </c>
      <c r="B1877" t="s">
        <v>3935</v>
      </c>
      <c r="C1877" t="s">
        <v>10625</v>
      </c>
      <c r="D1877" t="s">
        <v>1002</v>
      </c>
      <c r="E1877">
        <v>473.49455942399999</v>
      </c>
      <c r="F1877">
        <v>39.380000000000003</v>
      </c>
      <c r="G1877">
        <v>26.163292660975099</v>
      </c>
      <c r="H1877">
        <v>3.05157091045802</v>
      </c>
      <c r="I1877">
        <v>-8.7978123920217399</v>
      </c>
      <c r="J1877">
        <v>4.58339367113427</v>
      </c>
      <c r="K1877">
        <v>38.126203021189802</v>
      </c>
      <c r="L1877">
        <v>34.611179593495201</v>
      </c>
      <c r="M1877">
        <v>67.296292378545999</v>
      </c>
      <c r="N1877">
        <v>0.50842073214385397</v>
      </c>
      <c r="O1877">
        <v>18.715083798882599</v>
      </c>
      <c r="P1877">
        <v>54.734774066797598</v>
      </c>
      <c r="Q1877">
        <v>8.2914848840119001E-2</v>
      </c>
    </row>
    <row r="1878" spans="1:17" hidden="1" x14ac:dyDescent="0.3">
      <c r="A1878" t="s">
        <v>3936</v>
      </c>
      <c r="B1878" t="s">
        <v>3937</v>
      </c>
      <c r="C1878" t="s">
        <v>10625</v>
      </c>
      <c r="D1878" t="s">
        <v>571</v>
      </c>
      <c r="E1878">
        <v>472.03890000000001</v>
      </c>
      <c r="F1878">
        <v>433.75</v>
      </c>
      <c r="G1878">
        <v>-2.66483233902489</v>
      </c>
      <c r="H1878">
        <v>5.8766809937638502</v>
      </c>
      <c r="I1878">
        <v>7.7382973686869398</v>
      </c>
      <c r="J1878">
        <v>10.201178647385399</v>
      </c>
      <c r="K1878">
        <v>417.08114908416002</v>
      </c>
      <c r="L1878">
        <v>382.92557889851798</v>
      </c>
      <c r="M1878">
        <v>68.505730901599307</v>
      </c>
      <c r="N1878">
        <v>0.84167817544845203</v>
      </c>
      <c r="O1878">
        <v>9.7752161383285205</v>
      </c>
      <c r="P1878">
        <v>35.377652933832699</v>
      </c>
      <c r="Q1878">
        <v>2.4136378461789999E-3</v>
      </c>
    </row>
    <row r="1879" spans="1:17" hidden="1" x14ac:dyDescent="0.3">
      <c r="A1879" t="s">
        <v>3938</v>
      </c>
      <c r="B1879" t="s">
        <v>3939</v>
      </c>
      <c r="C1879" t="s">
        <v>10625</v>
      </c>
      <c r="D1879" t="s">
        <v>180</v>
      </c>
      <c r="E1879">
        <v>470.4</v>
      </c>
      <c r="F1879">
        <v>198</v>
      </c>
      <c r="G1879">
        <v>0.118323517703085</v>
      </c>
      <c r="H1879">
        <v>-3.73069180585032</v>
      </c>
      <c r="I1879">
        <v>1.8451853693317799</v>
      </c>
      <c r="J1879">
        <v>-0.58280983901829098</v>
      </c>
      <c r="K1879">
        <v>194.878859321292</v>
      </c>
      <c r="L1879">
        <v>180.05999567581799</v>
      </c>
      <c r="M1879">
        <v>47.289297869277</v>
      </c>
      <c r="N1879">
        <v>0.37205651491365699</v>
      </c>
      <c r="O1879">
        <v>16.161616161616099</v>
      </c>
      <c r="P1879">
        <v>52.190622598001497</v>
      </c>
      <c r="Q1879">
        <v>9.5135665749999002E-2</v>
      </c>
    </row>
    <row r="1880" spans="1:17" hidden="1" x14ac:dyDescent="0.3">
      <c r="A1880" t="s">
        <v>3940</v>
      </c>
      <c r="B1880" t="s">
        <v>3941</v>
      </c>
      <c r="C1880" t="s">
        <v>10625</v>
      </c>
      <c r="D1880" t="s">
        <v>622</v>
      </c>
      <c r="E1880">
        <v>469.62</v>
      </c>
      <c r="F1880">
        <v>199.4</v>
      </c>
      <c r="G1880">
        <v>219.41958889683201</v>
      </c>
      <c r="H1880">
        <v>16.1051620291713</v>
      </c>
      <c r="I1880">
        <v>218.38038957309101</v>
      </c>
      <c r="J1880">
        <v>9.7792387718601298E-2</v>
      </c>
      <c r="K1880">
        <v>165.42208915149899</v>
      </c>
      <c r="L1880">
        <v>104.17413434922101</v>
      </c>
      <c r="M1880">
        <v>77.845326836898593</v>
      </c>
      <c r="N1880">
        <v>0.43371900826446202</v>
      </c>
      <c r="O1880">
        <v>2.5576730190571602</v>
      </c>
      <c r="P1880">
        <v>391.73859432798997</v>
      </c>
      <c r="Q1880">
        <v>9.2686217136537005E-2</v>
      </c>
    </row>
    <row r="1881" spans="1:17" hidden="1" x14ac:dyDescent="0.3">
      <c r="A1881" t="s">
        <v>3942</v>
      </c>
      <c r="B1881" t="s">
        <v>3943</v>
      </c>
      <c r="C1881" t="s">
        <v>10625</v>
      </c>
      <c r="D1881" t="s">
        <v>263</v>
      </c>
      <c r="E1881">
        <v>467.53474955000002</v>
      </c>
      <c r="F1881">
        <v>1421.35</v>
      </c>
      <c r="G1881">
        <v>-24.817509618330199</v>
      </c>
      <c r="H1881">
        <v>-3.4933030310385398</v>
      </c>
      <c r="I1881">
        <v>-22.9814896060503</v>
      </c>
      <c r="J1881">
        <v>-1.6014216509495101</v>
      </c>
      <c r="K1881">
        <v>1480.8769624450899</v>
      </c>
      <c r="L1881">
        <v>1475.40665664874</v>
      </c>
      <c r="M1881">
        <v>46.0801201951327</v>
      </c>
      <c r="N1881">
        <v>0.477481177275838</v>
      </c>
      <c r="O1881">
        <v>36.138178492278399</v>
      </c>
      <c r="P1881">
        <v>13.707999999999901</v>
      </c>
      <c r="Q1881">
        <v>0.176890010140099</v>
      </c>
    </row>
    <row r="1882" spans="1:17" hidden="1" x14ac:dyDescent="0.3">
      <c r="A1882" t="s">
        <v>3944</v>
      </c>
      <c r="B1882" t="s">
        <v>3945</v>
      </c>
      <c r="C1882" t="s">
        <v>10625</v>
      </c>
      <c r="D1882" t="s">
        <v>622</v>
      </c>
      <c r="E1882">
        <v>467.414086523999</v>
      </c>
      <c r="F1882">
        <v>52.14</v>
      </c>
      <c r="G1882">
        <v>42.449360156896802</v>
      </c>
      <c r="H1882">
        <v>34.4492304739424</v>
      </c>
      <c r="I1882">
        <v>0.61862889713759905</v>
      </c>
      <c r="J1882">
        <v>20.832765840339601</v>
      </c>
      <c r="K1882">
        <v>42.006123270812303</v>
      </c>
      <c r="L1882">
        <v>39.259796675009</v>
      </c>
      <c r="M1882">
        <v>80.520948041148401</v>
      </c>
      <c r="N1882">
        <v>4.91514621629329</v>
      </c>
      <c r="O1882">
        <v>9.3210586881472999</v>
      </c>
      <c r="P1882">
        <v>73.510815307820195</v>
      </c>
      <c r="Q1882">
        <v>4.5634929773077003E-2</v>
      </c>
    </row>
    <row r="1883" spans="1:17" hidden="1" x14ac:dyDescent="0.3">
      <c r="A1883" t="s">
        <v>3946</v>
      </c>
      <c r="B1883" t="s">
        <v>3947</v>
      </c>
      <c r="C1883" t="s">
        <v>10625</v>
      </c>
      <c r="D1883" t="s">
        <v>1002</v>
      </c>
      <c r="E1883">
        <v>465.41937669999999</v>
      </c>
      <c r="F1883">
        <v>56.06</v>
      </c>
      <c r="G1883">
        <v>-19.649418080836</v>
      </c>
      <c r="H1883">
        <v>-6.6057593391948997</v>
      </c>
      <c r="I1883">
        <v>-22.270815746063501</v>
      </c>
      <c r="J1883">
        <v>2.4486955725609101</v>
      </c>
      <c r="K1883">
        <v>57.2761103517986</v>
      </c>
      <c r="L1883">
        <v>55.9792294646507</v>
      </c>
      <c r="M1883">
        <v>54.862051044262898</v>
      </c>
      <c r="N1883">
        <v>0.52528126051323998</v>
      </c>
      <c r="O1883">
        <v>27.898679985729501</v>
      </c>
      <c r="P1883">
        <v>18.0210526315789</v>
      </c>
      <c r="Q1883">
        <v>4.3952035559371001E-2</v>
      </c>
    </row>
    <row r="1884" spans="1:17" hidden="1" x14ac:dyDescent="0.3">
      <c r="A1884" t="s">
        <v>3948</v>
      </c>
      <c r="B1884" t="s">
        <v>3949</v>
      </c>
      <c r="C1884" t="s">
        <v>10625</v>
      </c>
      <c r="D1884" t="s">
        <v>139</v>
      </c>
      <c r="E1884">
        <v>464.67577873499999</v>
      </c>
      <c r="F1884">
        <v>30.35</v>
      </c>
      <c r="G1884">
        <v>-22.828908332116399</v>
      </c>
      <c r="H1884">
        <v>-0.71124736140586997</v>
      </c>
      <c r="I1884">
        <v>-33.5304112734987</v>
      </c>
      <c r="J1884">
        <v>-1.0504710759103</v>
      </c>
      <c r="K1884">
        <v>31.099629611154199</v>
      </c>
      <c r="L1884">
        <v>31.7539570801632</v>
      </c>
      <c r="M1884">
        <v>44.826323058372502</v>
      </c>
      <c r="N1884">
        <v>0.84816270825036399</v>
      </c>
      <c r="O1884">
        <v>47.611202635914303</v>
      </c>
      <c r="P1884">
        <v>18.0933852140077</v>
      </c>
      <c r="Q1884">
        <v>4.0506680471309999E-3</v>
      </c>
    </row>
    <row r="1885" spans="1:17" hidden="1" x14ac:dyDescent="0.3">
      <c r="A1885" t="s">
        <v>3950</v>
      </c>
      <c r="B1885" t="s">
        <v>3951</v>
      </c>
      <c r="C1885" t="s">
        <v>10625</v>
      </c>
      <c r="D1885" t="s">
        <v>955</v>
      </c>
      <c r="E1885">
        <v>464.44538663999998</v>
      </c>
      <c r="F1885">
        <v>4.2699999999999996</v>
      </c>
      <c r="G1885">
        <v>27.551375854127599</v>
      </c>
      <c r="H1885">
        <v>13.6736732735147</v>
      </c>
      <c r="I1885">
        <v>-22.142703450647701</v>
      </c>
      <c r="J1885">
        <v>-8.7924025072096903</v>
      </c>
      <c r="K1885">
        <v>4.08677461814825</v>
      </c>
      <c r="L1885">
        <v>3.95785375548442</v>
      </c>
      <c r="M1885">
        <v>52.984939174911801</v>
      </c>
      <c r="N1885">
        <v>3.6874438456494598</v>
      </c>
      <c r="O1885">
        <v>77.172218804486704</v>
      </c>
      <c r="P1885">
        <v>64.002031298425294</v>
      </c>
      <c r="Q1885">
        <v>0.13967760433000001</v>
      </c>
    </row>
    <row r="1886" spans="1:17" hidden="1" x14ac:dyDescent="0.3">
      <c r="A1886" t="s">
        <v>3952</v>
      </c>
      <c r="B1886" t="s">
        <v>3953</v>
      </c>
      <c r="C1886" t="s">
        <v>10625</v>
      </c>
      <c r="D1886" t="s">
        <v>303</v>
      </c>
      <c r="E1886">
        <v>464.29573820000002</v>
      </c>
      <c r="F1886">
        <v>385.95</v>
      </c>
      <c r="G1886">
        <v>-16.3919478068063</v>
      </c>
      <c r="H1886">
        <v>5.8761314292803002</v>
      </c>
      <c r="I1886">
        <v>10.1525507391224</v>
      </c>
      <c r="J1886">
        <v>3.1752339190254601</v>
      </c>
      <c r="K1886">
        <v>348.183461316766</v>
      </c>
      <c r="L1886">
        <v>314.33903881366899</v>
      </c>
      <c r="M1886">
        <v>64.946987808323797</v>
      </c>
      <c r="N1886">
        <v>0.388798356866214</v>
      </c>
      <c r="O1886">
        <v>8.4855551237206903</v>
      </c>
      <c r="P1886">
        <v>64.2340425531915</v>
      </c>
      <c r="Q1886">
        <v>-3.7003226126618001E-2</v>
      </c>
    </row>
    <row r="1887" spans="1:17" hidden="1" x14ac:dyDescent="0.3">
      <c r="A1887" t="s">
        <v>3954</v>
      </c>
      <c r="B1887" t="s">
        <v>3955</v>
      </c>
      <c r="C1887" t="s">
        <v>10625</v>
      </c>
      <c r="D1887" t="s">
        <v>113</v>
      </c>
      <c r="E1887">
        <v>464.22</v>
      </c>
      <c r="F1887">
        <v>31360.3</v>
      </c>
      <c r="G1887">
        <v>134.610822089343</v>
      </c>
      <c r="H1887">
        <v>15.8051536438404</v>
      </c>
      <c r="I1887">
        <v>41.389359302517903</v>
      </c>
      <c r="J1887">
        <v>0.29215673072642501</v>
      </c>
      <c r="K1887">
        <v>27596.716003949499</v>
      </c>
      <c r="L1887">
        <v>20976.398503390301</v>
      </c>
      <c r="M1887">
        <v>64.107046036350496</v>
      </c>
      <c r="N1887">
        <v>0.37605839416058301</v>
      </c>
      <c r="O1887">
        <v>23.723306218371601</v>
      </c>
      <c r="P1887">
        <v>219.634503072987</v>
      </c>
      <c r="Q1887">
        <v>7.3320609489884003E-2</v>
      </c>
    </row>
    <row r="1888" spans="1:17" hidden="1" x14ac:dyDescent="0.3">
      <c r="A1888" t="s">
        <v>3956</v>
      </c>
      <c r="B1888" t="s">
        <v>3957</v>
      </c>
      <c r="C1888" t="s">
        <v>10625</v>
      </c>
      <c r="D1888" t="s">
        <v>1184</v>
      </c>
      <c r="E1888">
        <v>463.29691542</v>
      </c>
      <c r="F1888">
        <v>216.76</v>
      </c>
      <c r="G1888">
        <v>56.968898495727998</v>
      </c>
      <c r="H1888">
        <v>-2.52788074491232</v>
      </c>
      <c r="I1888">
        <v>0.152946985899097</v>
      </c>
      <c r="J1888">
        <v>6.0176489463510796</v>
      </c>
      <c r="K1888">
        <v>214.18235669015601</v>
      </c>
      <c r="L1888">
        <v>186.56985719478101</v>
      </c>
      <c r="M1888">
        <v>62.0885756959769</v>
      </c>
      <c r="N1888">
        <v>0.36260288754836301</v>
      </c>
      <c r="O1888">
        <v>17.134157593651899</v>
      </c>
      <c r="P1888">
        <v>116.759999999999</v>
      </c>
      <c r="Q1888">
        <v>9.6870646021194995E-2</v>
      </c>
    </row>
    <row r="1889" spans="1:17" hidden="1" x14ac:dyDescent="0.3">
      <c r="A1889" t="s">
        <v>3958</v>
      </c>
      <c r="B1889" t="s">
        <v>3959</v>
      </c>
      <c r="C1889" t="s">
        <v>10625</v>
      </c>
      <c r="D1889" t="s">
        <v>955</v>
      </c>
      <c r="E1889">
        <v>461.86503986999998</v>
      </c>
      <c r="F1889">
        <v>342.35</v>
      </c>
      <c r="G1889">
        <v>16.7561758870877</v>
      </c>
      <c r="H1889">
        <v>37.101889997820798</v>
      </c>
      <c r="I1889">
        <v>23.966472443154402</v>
      </c>
      <c r="J1889">
        <v>11.181006682079699</v>
      </c>
      <c r="K1889">
        <v>289.262042419816</v>
      </c>
      <c r="L1889">
        <v>255.20468918275299</v>
      </c>
      <c r="M1889">
        <v>68.243458209867995</v>
      </c>
      <c r="N1889">
        <v>0.69454868261879599</v>
      </c>
      <c r="O1889">
        <v>15.0868993719877</v>
      </c>
      <c r="P1889">
        <v>82.101063829787194</v>
      </c>
      <c r="Q1889">
        <v>8.8827840849276002E-2</v>
      </c>
    </row>
    <row r="1890" spans="1:17" hidden="1" x14ac:dyDescent="0.3">
      <c r="A1890" t="s">
        <v>3960</v>
      </c>
      <c r="B1890" t="s">
        <v>3961</v>
      </c>
      <c r="C1890" t="s">
        <v>10625</v>
      </c>
      <c r="D1890" t="s">
        <v>1002</v>
      </c>
      <c r="E1890">
        <v>461.26606028800001</v>
      </c>
      <c r="F1890">
        <v>119.51</v>
      </c>
      <c r="G1890">
        <v>-6.0261554942411699</v>
      </c>
      <c r="H1890">
        <v>2.5343698953396299</v>
      </c>
      <c r="I1890">
        <v>6.9861409309865303</v>
      </c>
      <c r="J1890">
        <v>10.401377856928001</v>
      </c>
      <c r="K1890">
        <v>112.556012689021</v>
      </c>
      <c r="L1890">
        <v>104.767757801979</v>
      </c>
      <c r="M1890">
        <v>64.952006487777595</v>
      </c>
      <c r="N1890">
        <v>0.66195629986577298</v>
      </c>
      <c r="O1890">
        <v>13.881683541126201</v>
      </c>
      <c r="P1890">
        <v>43.297362110311703</v>
      </c>
      <c r="Q1890">
        <v>3.1500478957502E-2</v>
      </c>
    </row>
    <row r="1891" spans="1:17" hidden="1" x14ac:dyDescent="0.3">
      <c r="A1891" t="s">
        <v>3962</v>
      </c>
      <c r="B1891" t="s">
        <v>3963</v>
      </c>
      <c r="C1891" t="s">
        <v>10625</v>
      </c>
      <c r="D1891" t="s">
        <v>127</v>
      </c>
      <c r="E1891">
        <v>460.47613124999998</v>
      </c>
      <c r="F1891">
        <v>161.25</v>
      </c>
      <c r="G1891">
        <v>768.16850099430803</v>
      </c>
      <c r="H1891">
        <v>-4.6196495652626197</v>
      </c>
      <c r="I1891">
        <v>16.6828257413678</v>
      </c>
      <c r="J1891">
        <v>-2.9503326413236999</v>
      </c>
      <c r="K1891">
        <v>160.179867854083</v>
      </c>
      <c r="L1891">
        <v>125.184388414214</v>
      </c>
      <c r="M1891">
        <v>51.841387073391402</v>
      </c>
      <c r="N1891">
        <v>0.42437070614733602</v>
      </c>
      <c r="O1891">
        <v>31.937984496123999</v>
      </c>
      <c r="P1891">
        <v>795.83333333333303</v>
      </c>
      <c r="Q1891">
        <v>0.17028522579139099</v>
      </c>
    </row>
    <row r="1892" spans="1:17" hidden="1" x14ac:dyDescent="0.3">
      <c r="A1892" t="s">
        <v>3964</v>
      </c>
      <c r="B1892" t="s">
        <v>3965</v>
      </c>
      <c r="C1892" t="s">
        <v>10625</v>
      </c>
      <c r="D1892" t="s">
        <v>359</v>
      </c>
      <c r="E1892">
        <v>457.455895</v>
      </c>
      <c r="F1892">
        <v>46.2</v>
      </c>
      <c r="G1892">
        <v>23.069262277614499</v>
      </c>
      <c r="H1892">
        <v>14.5541576295323</v>
      </c>
      <c r="I1892">
        <v>-14.180783038921801</v>
      </c>
      <c r="J1892">
        <v>4.9588315235186</v>
      </c>
      <c r="K1892">
        <v>42.355169770280398</v>
      </c>
      <c r="L1892">
        <v>41.8963246471451</v>
      </c>
      <c r="M1892">
        <v>74.547384216351603</v>
      </c>
      <c r="N1892">
        <v>1.97748837057519</v>
      </c>
      <c r="O1892">
        <v>40.476190476190403</v>
      </c>
      <c r="P1892">
        <v>56.345177664974599</v>
      </c>
      <c r="Q1892">
        <v>4.4116200877021998E-2</v>
      </c>
    </row>
    <row r="1893" spans="1:17" hidden="1" x14ac:dyDescent="0.3">
      <c r="A1893" t="s">
        <v>3966</v>
      </c>
      <c r="B1893" t="s">
        <v>3967</v>
      </c>
      <c r="C1893" t="s">
        <v>10625</v>
      </c>
      <c r="D1893" t="s">
        <v>198</v>
      </c>
      <c r="E1893">
        <v>456.30528500000003</v>
      </c>
      <c r="F1893">
        <v>196</v>
      </c>
      <c r="G1893">
        <v>33.439462139502702</v>
      </c>
      <c r="H1893">
        <v>9.8916054914469793</v>
      </c>
      <c r="I1893">
        <v>-6.8831469003569197</v>
      </c>
      <c r="J1893">
        <v>7.0769279915474002</v>
      </c>
      <c r="K1893">
        <v>191.159452299398</v>
      </c>
      <c r="L1893">
        <v>169.54705925615701</v>
      </c>
      <c r="M1893">
        <v>68.818620752471901</v>
      </c>
      <c r="N1893">
        <v>1.9800134204234201</v>
      </c>
      <c r="O1893">
        <v>20.357142857142801</v>
      </c>
      <c r="P1893">
        <v>64.705882352941103</v>
      </c>
      <c r="Q1893">
        <v>0.110356207910339</v>
      </c>
    </row>
    <row r="1894" spans="1:17" hidden="1" x14ac:dyDescent="0.3">
      <c r="A1894" t="s">
        <v>3968</v>
      </c>
      <c r="B1894" t="s">
        <v>3969</v>
      </c>
      <c r="C1894" t="s">
        <v>10625</v>
      </c>
      <c r="D1894" t="s">
        <v>72</v>
      </c>
      <c r="E1894">
        <v>453.38309173999897</v>
      </c>
      <c r="F1894">
        <v>641.04999999999995</v>
      </c>
      <c r="G1894">
        <v>13.7536543144054</v>
      </c>
      <c r="H1894">
        <v>-8.6953841808320895</v>
      </c>
      <c r="I1894">
        <v>-4.4094619636610899</v>
      </c>
      <c r="J1894">
        <v>0.92153559791141404</v>
      </c>
      <c r="K1894">
        <v>621.44263458117905</v>
      </c>
      <c r="L1894">
        <v>558.70662797984096</v>
      </c>
      <c r="M1894">
        <v>58.694464536696103</v>
      </c>
      <c r="N1894">
        <v>1.8247470124804299</v>
      </c>
      <c r="O1894">
        <v>14.6556430855627</v>
      </c>
      <c r="P1894">
        <v>73.233346845020904</v>
      </c>
      <c r="Q1894">
        <v>5.5611382673882E-2</v>
      </c>
    </row>
    <row r="1895" spans="1:17" hidden="1" x14ac:dyDescent="0.3">
      <c r="A1895" t="s">
        <v>3970</v>
      </c>
      <c r="B1895" t="s">
        <v>3971</v>
      </c>
      <c r="C1895" t="s">
        <v>10625</v>
      </c>
      <c r="D1895" t="s">
        <v>527</v>
      </c>
      <c r="E1895">
        <v>452.0518184</v>
      </c>
      <c r="F1895">
        <v>185.64</v>
      </c>
      <c r="G1895">
        <v>89.331076486223395</v>
      </c>
      <c r="H1895">
        <v>4.3746550149589298</v>
      </c>
      <c r="I1895">
        <v>36.286216753926801</v>
      </c>
      <c r="J1895">
        <v>-2.9415128588783301</v>
      </c>
      <c r="K1895">
        <v>174.94437888047599</v>
      </c>
      <c r="L1895">
        <v>147.10555316406001</v>
      </c>
      <c r="M1895">
        <v>46.419855277771902</v>
      </c>
      <c r="N1895">
        <v>0.52854761380236104</v>
      </c>
      <c r="O1895">
        <v>11.506140917905601</v>
      </c>
      <c r="P1895">
        <v>133.50943396226401</v>
      </c>
      <c r="Q1895">
        <v>3.8047324952861998E-2</v>
      </c>
    </row>
    <row r="1896" spans="1:17" hidden="1" x14ac:dyDescent="0.3">
      <c r="A1896" t="s">
        <v>3972</v>
      </c>
      <c r="B1896" t="s">
        <v>3973</v>
      </c>
      <c r="C1896" t="s">
        <v>10625</v>
      </c>
      <c r="D1896" t="s">
        <v>21</v>
      </c>
      <c r="E1896">
        <v>451.43428956399998</v>
      </c>
      <c r="F1896">
        <v>126.45</v>
      </c>
      <c r="G1896">
        <v>3.9853498577476199</v>
      </c>
      <c r="H1896">
        <v>1.3817097689528199</v>
      </c>
      <c r="I1896">
        <v>-29.105001934505399</v>
      </c>
      <c r="J1896">
        <v>6.7798058328160504</v>
      </c>
      <c r="K1896">
        <v>129.57357358894299</v>
      </c>
      <c r="L1896">
        <v>125.540810623531</v>
      </c>
      <c r="M1896">
        <v>59.9013228115762</v>
      </c>
      <c r="N1896">
        <v>0.70544017092605904</v>
      </c>
      <c r="O1896">
        <v>37.366548042704601</v>
      </c>
      <c r="P1896">
        <v>47.894736842105203</v>
      </c>
      <c r="Q1896">
        <v>0.15615197759708699</v>
      </c>
    </row>
    <row r="1897" spans="1:17" hidden="1" x14ac:dyDescent="0.3">
      <c r="A1897" t="s">
        <v>3974</v>
      </c>
      <c r="B1897" t="s">
        <v>3975</v>
      </c>
      <c r="C1897" t="s">
        <v>10625</v>
      </c>
      <c r="D1897" t="s">
        <v>1002</v>
      </c>
      <c r="E1897">
        <v>449.43930885999998</v>
      </c>
      <c r="F1897">
        <v>519.79999999999995</v>
      </c>
      <c r="G1897">
        <v>3.7969784854566302</v>
      </c>
      <c r="H1897">
        <v>0.55471002775937095</v>
      </c>
      <c r="I1897">
        <v>4.82116193763685</v>
      </c>
      <c r="J1897">
        <v>2.3456130894046399</v>
      </c>
      <c r="K1897">
        <v>508.70561288464597</v>
      </c>
      <c r="L1897">
        <v>457.90811221124397</v>
      </c>
      <c r="M1897">
        <v>50.332050017534797</v>
      </c>
      <c r="N1897">
        <v>0.34052976889762798</v>
      </c>
      <c r="O1897">
        <v>15.2173913043478</v>
      </c>
      <c r="P1897">
        <v>43.0970406056434</v>
      </c>
      <c r="Q1897">
        <v>7.2618069045509007E-2</v>
      </c>
    </row>
    <row r="1898" spans="1:17" hidden="1" x14ac:dyDescent="0.3">
      <c r="A1898" t="s">
        <v>3976</v>
      </c>
      <c r="B1898" t="s">
        <v>3977</v>
      </c>
      <c r="C1898" t="s">
        <v>10625</v>
      </c>
      <c r="D1898" t="s">
        <v>248</v>
      </c>
      <c r="E1898">
        <v>448.75278545999998</v>
      </c>
      <c r="F1898">
        <v>13.78</v>
      </c>
      <c r="G1898">
        <v>58.551383877191299</v>
      </c>
      <c r="H1898">
        <v>8.1801977647018305</v>
      </c>
      <c r="I1898">
        <v>17.6376106034675</v>
      </c>
      <c r="J1898">
        <v>-0.51528758839744704</v>
      </c>
      <c r="K1898">
        <v>13.4707132721012</v>
      </c>
      <c r="L1898">
        <v>11.457865900455801</v>
      </c>
      <c r="M1898">
        <v>50.614589405108603</v>
      </c>
      <c r="N1898">
        <v>0.326257586245015</v>
      </c>
      <c r="O1898">
        <v>33.454281567489097</v>
      </c>
      <c r="P1898">
        <v>90.068965517241296</v>
      </c>
      <c r="Q1898">
        <v>7.1428860037726E-2</v>
      </c>
    </row>
    <row r="1899" spans="1:17" hidden="1" x14ac:dyDescent="0.3">
      <c r="A1899" t="s">
        <v>3978</v>
      </c>
      <c r="B1899" t="s">
        <v>3979</v>
      </c>
      <c r="C1899" t="s">
        <v>10625</v>
      </c>
      <c r="D1899" t="s">
        <v>921</v>
      </c>
      <c r="E1899">
        <v>448.63759967999999</v>
      </c>
      <c r="F1899">
        <v>137.35</v>
      </c>
      <c r="G1899">
        <v>66.332342802217994</v>
      </c>
      <c r="H1899">
        <v>2.5973874859125599</v>
      </c>
      <c r="I1899">
        <v>1.38632474443633</v>
      </c>
      <c r="J1899">
        <v>-0.17749100320619199</v>
      </c>
      <c r="K1899">
        <v>122.83967838527199</v>
      </c>
      <c r="L1899">
        <v>120.863779329534</v>
      </c>
      <c r="M1899">
        <v>66.409736002063994</v>
      </c>
      <c r="N1899">
        <v>0.37964309319233303</v>
      </c>
      <c r="O1899">
        <v>27.411721878412799</v>
      </c>
      <c r="P1899">
        <v>104.08618127786001</v>
      </c>
    </row>
    <row r="1900" spans="1:17" hidden="1" x14ac:dyDescent="0.3">
      <c r="A1900" t="s">
        <v>3980</v>
      </c>
      <c r="B1900" t="s">
        <v>3981</v>
      </c>
      <c r="C1900" t="s">
        <v>10625</v>
      </c>
      <c r="D1900" t="s">
        <v>119</v>
      </c>
      <c r="E1900">
        <v>447.31760000000003</v>
      </c>
      <c r="F1900">
        <v>180.93</v>
      </c>
      <c r="G1900">
        <v>-3.5701821332635801</v>
      </c>
      <c r="H1900">
        <v>18.242732738096599</v>
      </c>
      <c r="I1900">
        <v>20.6518909433921</v>
      </c>
      <c r="J1900">
        <v>3.7781928989477902</v>
      </c>
      <c r="K1900">
        <v>154.44568009760101</v>
      </c>
      <c r="L1900">
        <v>143.97416527526499</v>
      </c>
      <c r="M1900">
        <v>81.334430785859993</v>
      </c>
      <c r="N1900">
        <v>0.90098934919138896</v>
      </c>
      <c r="O1900">
        <v>7.2237882053832898</v>
      </c>
      <c r="P1900">
        <v>45.911290322580598</v>
      </c>
      <c r="Q1900">
        <v>7.1456460108518E-2</v>
      </c>
    </row>
    <row r="1901" spans="1:17" hidden="1" x14ac:dyDescent="0.3">
      <c r="A1901" t="s">
        <v>3982</v>
      </c>
      <c r="B1901" t="s">
        <v>3983</v>
      </c>
      <c r="C1901" t="s">
        <v>10625</v>
      </c>
      <c r="D1901" t="s">
        <v>944</v>
      </c>
      <c r="E1901">
        <v>446.02679999999998</v>
      </c>
      <c r="F1901">
        <v>1411.05</v>
      </c>
      <c r="G1901">
        <v>-35.088398800119201</v>
      </c>
      <c r="H1901">
        <v>-7.8990251391836503</v>
      </c>
      <c r="I1901">
        <v>-19.973466332199799</v>
      </c>
      <c r="J1901">
        <v>-4.0833464606621801</v>
      </c>
      <c r="K1901">
        <v>1466.91311655444</v>
      </c>
      <c r="L1901">
        <v>1459.1307763463501</v>
      </c>
      <c r="M1901">
        <v>39.502435530419604</v>
      </c>
      <c r="N1901">
        <v>0.93962837595465898</v>
      </c>
      <c r="O1901">
        <v>27.564579568406501</v>
      </c>
      <c r="P1901">
        <v>9.3413405656722102</v>
      </c>
      <c r="Q1901">
        <v>0.120526907230878</v>
      </c>
    </row>
    <row r="1902" spans="1:17" hidden="1" x14ac:dyDescent="0.3">
      <c r="A1902" t="s">
        <v>3984</v>
      </c>
      <c r="B1902" t="s">
        <v>3985</v>
      </c>
      <c r="C1902" t="s">
        <v>10625</v>
      </c>
      <c r="D1902" t="s">
        <v>548</v>
      </c>
      <c r="E1902">
        <v>445.24055281499898</v>
      </c>
      <c r="F1902">
        <v>246.85</v>
      </c>
      <c r="G1902">
        <v>15.8109014592895</v>
      </c>
      <c r="H1902">
        <v>25.152097138873199</v>
      </c>
      <c r="I1902">
        <v>65.965721819358905</v>
      </c>
      <c r="J1902">
        <v>-3.2101442649138501</v>
      </c>
      <c r="K1902">
        <v>213.12434676445099</v>
      </c>
      <c r="L1902">
        <v>165.32991670721299</v>
      </c>
      <c r="M1902">
        <v>54.2453707368987</v>
      </c>
      <c r="N1902">
        <v>0.40731983681219402</v>
      </c>
      <c r="O1902">
        <v>8.3451488758355197</v>
      </c>
      <c r="P1902">
        <v>110.89278086287899</v>
      </c>
      <c r="Q1902">
        <v>0.149122604060164</v>
      </c>
    </row>
    <row r="1903" spans="1:17" hidden="1" x14ac:dyDescent="0.3">
      <c r="A1903" t="s">
        <v>3986</v>
      </c>
      <c r="B1903" t="s">
        <v>3987</v>
      </c>
      <c r="C1903" t="s">
        <v>10625</v>
      </c>
      <c r="D1903" t="s">
        <v>224</v>
      </c>
      <c r="E1903">
        <v>444.22496000000001</v>
      </c>
      <c r="F1903">
        <v>245</v>
      </c>
      <c r="G1903">
        <v>32.152519259148598</v>
      </c>
      <c r="H1903">
        <v>-8.2205066206651303</v>
      </c>
      <c r="I1903">
        <v>-6.9840470740493501</v>
      </c>
      <c r="J1903">
        <v>-1.78100193768431</v>
      </c>
      <c r="K1903">
        <v>262.05621920613999</v>
      </c>
      <c r="L1903">
        <v>243.943891356769</v>
      </c>
      <c r="M1903">
        <v>45.413981953166797</v>
      </c>
      <c r="N1903">
        <v>0.31167915381225197</v>
      </c>
      <c r="O1903">
        <v>50.612244897959101</v>
      </c>
      <c r="P1903">
        <v>67.808219178082197</v>
      </c>
    </row>
    <row r="1904" spans="1:17" hidden="1" x14ac:dyDescent="0.3">
      <c r="A1904" t="s">
        <v>3988</v>
      </c>
      <c r="B1904" t="s">
        <v>3989</v>
      </c>
      <c r="C1904" t="s">
        <v>10625</v>
      </c>
      <c r="D1904" t="s">
        <v>198</v>
      </c>
      <c r="E1904">
        <v>442.93184000000002</v>
      </c>
      <c r="F1904">
        <v>186.95</v>
      </c>
      <c r="G1904">
        <v>-31.866728316478099</v>
      </c>
      <c r="H1904">
        <v>-4.7687491306910701</v>
      </c>
      <c r="I1904">
        <v>-15.953956735487999</v>
      </c>
      <c r="J1904">
        <v>1.19845411709725</v>
      </c>
      <c r="K1904">
        <v>194.329351254947</v>
      </c>
      <c r="M1904">
        <v>50.353730605840099</v>
      </c>
      <c r="N1904">
        <v>0.32300923130014603</v>
      </c>
      <c r="O1904">
        <v>39.957207809574697</v>
      </c>
      <c r="P1904">
        <v>42.601067887108997</v>
      </c>
    </row>
    <row r="1905" spans="1:17" hidden="1" x14ac:dyDescent="0.3">
      <c r="A1905" t="s">
        <v>3990</v>
      </c>
      <c r="B1905" t="s">
        <v>3991</v>
      </c>
      <c r="C1905" t="s">
        <v>10625</v>
      </c>
      <c r="D1905" t="s">
        <v>408</v>
      </c>
      <c r="E1905">
        <v>442.89877816799998</v>
      </c>
      <c r="F1905">
        <v>4.07</v>
      </c>
      <c r="G1905">
        <v>8.2897770065131606</v>
      </c>
      <c r="H1905">
        <v>-2.8549671681691402</v>
      </c>
      <c r="I1905">
        <v>-35.104226483081803</v>
      </c>
      <c r="J1905">
        <v>1.8812126250041701</v>
      </c>
      <c r="K1905">
        <v>4.1575173501997504</v>
      </c>
      <c r="L1905">
        <v>4.2443480406129304</v>
      </c>
      <c r="M1905">
        <v>58.877169467373697</v>
      </c>
      <c r="N1905">
        <v>0.62620026378056803</v>
      </c>
      <c r="O1905">
        <v>71.253071253071198</v>
      </c>
      <c r="P1905">
        <v>47.167360631767998</v>
      </c>
      <c r="Q1905">
        <v>3.6232653393965003E-2</v>
      </c>
    </row>
    <row r="1906" spans="1:17" hidden="1" x14ac:dyDescent="0.3">
      <c r="A1906" t="s">
        <v>3992</v>
      </c>
      <c r="B1906" t="s">
        <v>3993</v>
      </c>
      <c r="C1906" t="s">
        <v>10625</v>
      </c>
      <c r="D1906" t="s">
        <v>198</v>
      </c>
      <c r="E1906">
        <v>442.476</v>
      </c>
      <c r="F1906">
        <v>87.12</v>
      </c>
      <c r="G1906">
        <v>-2.6469522074271099</v>
      </c>
      <c r="H1906">
        <v>-1.6815538748158201</v>
      </c>
      <c r="I1906">
        <v>-29.252060758034801</v>
      </c>
      <c r="J1906">
        <v>-1.42495247426436</v>
      </c>
      <c r="K1906">
        <v>88.971735096792102</v>
      </c>
      <c r="L1906">
        <v>86.701344710467495</v>
      </c>
      <c r="M1906">
        <v>45.249485846452501</v>
      </c>
      <c r="N1906">
        <v>0.66194179117700502</v>
      </c>
      <c r="O1906">
        <v>44.513314967860403</v>
      </c>
      <c r="P1906">
        <v>32</v>
      </c>
      <c r="Q1906">
        <v>8.3001146579144994E-2</v>
      </c>
    </row>
    <row r="1907" spans="1:17" hidden="1" x14ac:dyDescent="0.3">
      <c r="A1907" t="s">
        <v>3994</v>
      </c>
      <c r="B1907" t="s">
        <v>3995</v>
      </c>
      <c r="C1907" t="s">
        <v>10625</v>
      </c>
      <c r="D1907" t="s">
        <v>359</v>
      </c>
      <c r="E1907">
        <v>442.26</v>
      </c>
      <c r="F1907">
        <v>416.05</v>
      </c>
      <c r="G1907">
        <v>-25.277727626338699</v>
      </c>
      <c r="H1907">
        <v>-6.6586544311921596</v>
      </c>
      <c r="I1907">
        <v>-12.4679657813017</v>
      </c>
      <c r="J1907">
        <v>-0.72638509128919304</v>
      </c>
      <c r="K1907">
        <v>456.01088117915799</v>
      </c>
      <c r="L1907">
        <v>448.01693012881702</v>
      </c>
      <c r="M1907">
        <v>51.272634186835603</v>
      </c>
      <c r="N1907">
        <v>0.26454696721041598</v>
      </c>
      <c r="O1907">
        <v>52.505708448503697</v>
      </c>
      <c r="P1907">
        <v>30.730557737627599</v>
      </c>
    </row>
    <row r="1908" spans="1:17" hidden="1" x14ac:dyDescent="0.3">
      <c r="A1908" t="s">
        <v>3996</v>
      </c>
      <c r="B1908" t="s">
        <v>3997</v>
      </c>
      <c r="C1908" t="s">
        <v>10625</v>
      </c>
      <c r="D1908" t="s">
        <v>484</v>
      </c>
      <c r="E1908">
        <v>442.05</v>
      </c>
      <c r="F1908">
        <v>590.04999999999995</v>
      </c>
      <c r="G1908">
        <v>7.4044133974979101</v>
      </c>
      <c r="H1908">
        <v>2.80233771185152</v>
      </c>
      <c r="I1908">
        <v>-22.3708595158928</v>
      </c>
      <c r="J1908">
        <v>2.2234586143089898</v>
      </c>
      <c r="K1908">
        <v>581.42940372285705</v>
      </c>
      <c r="L1908">
        <v>588.21118017283402</v>
      </c>
      <c r="M1908">
        <v>64.525572227410393</v>
      </c>
      <c r="N1908">
        <v>1.09261510354281</v>
      </c>
      <c r="O1908">
        <v>45.377510380476203</v>
      </c>
      <c r="Q1908">
        <v>1.1953537524616E-2</v>
      </c>
    </row>
    <row r="1909" spans="1:17" hidden="1" x14ac:dyDescent="0.3">
      <c r="A1909" t="s">
        <v>3998</v>
      </c>
      <c r="B1909" t="s">
        <v>3999</v>
      </c>
      <c r="C1909" t="s">
        <v>10625</v>
      </c>
      <c r="D1909" t="s">
        <v>46</v>
      </c>
      <c r="E1909">
        <v>441.76100095999999</v>
      </c>
      <c r="F1909">
        <v>331.25</v>
      </c>
      <c r="G1909">
        <v>187.811358137165</v>
      </c>
      <c r="H1909">
        <v>25.856981005209501</v>
      </c>
      <c r="I1909">
        <v>203.72412971815501</v>
      </c>
      <c r="J1909">
        <v>14.2638149775162</v>
      </c>
      <c r="K1909">
        <v>258.85993010229799</v>
      </c>
      <c r="M1909">
        <v>67.864795358953799</v>
      </c>
      <c r="O1909">
        <v>8.6188679245283009</v>
      </c>
      <c r="P1909">
        <v>233.92137096774101</v>
      </c>
    </row>
    <row r="1910" spans="1:17" hidden="1" x14ac:dyDescent="0.3">
      <c r="A1910" t="s">
        <v>4000</v>
      </c>
      <c r="B1910" t="s">
        <v>4001</v>
      </c>
      <c r="C1910" t="s">
        <v>10625</v>
      </c>
      <c r="D1910" t="s">
        <v>955</v>
      </c>
      <c r="E1910">
        <v>440.89962544999997</v>
      </c>
      <c r="F1910">
        <v>235.7</v>
      </c>
      <c r="G1910">
        <v>43.628772312137897</v>
      </c>
      <c r="H1910">
        <v>4.77208597192746</v>
      </c>
      <c r="I1910">
        <v>4.1564713294989799</v>
      </c>
      <c r="J1910">
        <v>6.0290163690394101</v>
      </c>
      <c r="K1910">
        <v>221.829448091248</v>
      </c>
      <c r="L1910">
        <v>188.809241904283</v>
      </c>
      <c r="M1910">
        <v>57.412262525128099</v>
      </c>
      <c r="N1910">
        <v>0.49274856230715403</v>
      </c>
      <c r="O1910">
        <v>12.4734832414085</v>
      </c>
      <c r="P1910">
        <v>76.356154133931796</v>
      </c>
      <c r="Q1910">
        <v>5.5138308754930001E-3</v>
      </c>
    </row>
    <row r="1911" spans="1:17" hidden="1" x14ac:dyDescent="0.3">
      <c r="A1911" t="s">
        <v>4002</v>
      </c>
      <c r="B1911" t="s">
        <v>4003</v>
      </c>
      <c r="C1911" t="s">
        <v>10625</v>
      </c>
      <c r="D1911" t="s">
        <v>622</v>
      </c>
      <c r="E1911">
        <v>440.47474999999997</v>
      </c>
      <c r="F1911">
        <v>1341.1</v>
      </c>
      <c r="G1911">
        <v>9821.1482240407895</v>
      </c>
      <c r="H1911">
        <v>38.026969912071202</v>
      </c>
      <c r="I1911">
        <v>454.59084464736998</v>
      </c>
      <c r="J1911">
        <v>9.2450995951209407</v>
      </c>
      <c r="K1911">
        <v>973.49390956571597</v>
      </c>
      <c r="L1911">
        <v>566.11066453036801</v>
      </c>
      <c r="M1911">
        <v>98.211035421876801</v>
      </c>
      <c r="N1911">
        <v>0.53013995461063601</v>
      </c>
      <c r="O1911">
        <v>0</v>
      </c>
      <c r="P1911">
        <v>9848.8130563798204</v>
      </c>
      <c r="Q1911">
        <v>0.45071694315271799</v>
      </c>
    </row>
    <row r="1912" spans="1:17" hidden="1" x14ac:dyDescent="0.3">
      <c r="A1912" t="s">
        <v>4004</v>
      </c>
      <c r="B1912" t="s">
        <v>4005</v>
      </c>
      <c r="C1912" t="s">
        <v>10625</v>
      </c>
      <c r="D1912" t="s">
        <v>1053</v>
      </c>
      <c r="E1912">
        <v>439.39429999999999</v>
      </c>
      <c r="F1912">
        <v>50.64</v>
      </c>
      <c r="G1912">
        <v>27.197552982076001</v>
      </c>
      <c r="H1912">
        <v>-1.8242610600360001</v>
      </c>
      <c r="I1912">
        <v>-46.452254181632497</v>
      </c>
      <c r="J1912">
        <v>11.1685061612247</v>
      </c>
      <c r="K1912">
        <v>52.041047805456998</v>
      </c>
      <c r="L1912">
        <v>53.703214909510699</v>
      </c>
      <c r="M1912">
        <v>63.935977446997498</v>
      </c>
      <c r="N1912">
        <v>1.22807098317809</v>
      </c>
      <c r="O1912">
        <v>94.510268562401194</v>
      </c>
      <c r="P1912">
        <v>58.746081504702197</v>
      </c>
      <c r="Q1912">
        <v>5.5132354265866997E-2</v>
      </c>
    </row>
    <row r="1913" spans="1:17" hidden="1" x14ac:dyDescent="0.3">
      <c r="A1913" t="s">
        <v>4006</v>
      </c>
      <c r="B1913" t="s">
        <v>4007</v>
      </c>
      <c r="C1913" t="s">
        <v>10625</v>
      </c>
      <c r="D1913" t="s">
        <v>1175</v>
      </c>
      <c r="E1913">
        <v>438.23124387899998</v>
      </c>
      <c r="F1913">
        <v>159.41999999999999</v>
      </c>
      <c r="G1913">
        <v>-15.633911748722699</v>
      </c>
      <c r="H1913">
        <v>1.3500626698530001</v>
      </c>
      <c r="I1913">
        <v>-17.9203950723373</v>
      </c>
      <c r="J1913">
        <v>2.5280917119839099</v>
      </c>
      <c r="K1913">
        <v>155.52845967863101</v>
      </c>
      <c r="L1913">
        <v>155.04379463645199</v>
      </c>
      <c r="M1913">
        <v>56.582220374853101</v>
      </c>
      <c r="N1913">
        <v>0.56682084515125297</v>
      </c>
      <c r="O1913">
        <v>50.545728264960402</v>
      </c>
      <c r="P1913">
        <v>28.7722132471728</v>
      </c>
      <c r="Q1913">
        <v>2.6081458874759999E-2</v>
      </c>
    </row>
    <row r="1914" spans="1:17" hidden="1" x14ac:dyDescent="0.3">
      <c r="A1914" t="s">
        <v>4008</v>
      </c>
      <c r="B1914" t="s">
        <v>4009</v>
      </c>
      <c r="C1914" t="s">
        <v>10625</v>
      </c>
      <c r="D1914" t="s">
        <v>281</v>
      </c>
      <c r="E1914">
        <v>437.30176</v>
      </c>
      <c r="F1914">
        <v>278.5</v>
      </c>
      <c r="G1914">
        <v>27.445164876235399</v>
      </c>
      <c r="H1914">
        <v>12.807398641088801</v>
      </c>
      <c r="I1914">
        <v>43.357936457225499</v>
      </c>
      <c r="J1914">
        <v>3.3470336257089</v>
      </c>
      <c r="M1914">
        <v>42.901132321524997</v>
      </c>
      <c r="O1914">
        <v>36.014362657091503</v>
      </c>
      <c r="P1914">
        <v>62.865497076023402</v>
      </c>
    </row>
    <row r="1915" spans="1:17" hidden="1" x14ac:dyDescent="0.3">
      <c r="A1915" t="s">
        <v>4010</v>
      </c>
      <c r="B1915" t="s">
        <v>4011</v>
      </c>
      <c r="C1915" t="s">
        <v>10625</v>
      </c>
      <c r="D1915" t="s">
        <v>527</v>
      </c>
      <c r="E1915">
        <v>436.84838999999999</v>
      </c>
      <c r="F1915">
        <v>417.15</v>
      </c>
      <c r="G1915">
        <v>151.36526799542301</v>
      </c>
      <c r="H1915">
        <v>1.0463629886702199</v>
      </c>
      <c r="I1915">
        <v>60.588364773880002</v>
      </c>
      <c r="J1915">
        <v>1.30296438922168</v>
      </c>
      <c r="K1915">
        <v>335.72219720547298</v>
      </c>
      <c r="L1915">
        <v>263.44363569738903</v>
      </c>
      <c r="M1915">
        <v>63.579885123432099</v>
      </c>
      <c r="N1915">
        <v>0.24896564813057501</v>
      </c>
      <c r="O1915">
        <v>4.2790363178712703</v>
      </c>
      <c r="P1915">
        <v>199.67672413793099</v>
      </c>
      <c r="Q1915">
        <v>0.16162225207050401</v>
      </c>
    </row>
    <row r="1916" spans="1:17" hidden="1" x14ac:dyDescent="0.3">
      <c r="A1916" t="s">
        <v>4012</v>
      </c>
      <c r="B1916" t="s">
        <v>4013</v>
      </c>
      <c r="C1916" t="s">
        <v>10625</v>
      </c>
      <c r="D1916" t="s">
        <v>955</v>
      </c>
      <c r="E1916">
        <v>436.40785599999998</v>
      </c>
      <c r="F1916">
        <v>227.99</v>
      </c>
      <c r="G1916">
        <v>-21.770731084960801</v>
      </c>
      <c r="H1916">
        <v>-3.4040726486642399</v>
      </c>
      <c r="I1916">
        <v>-3.9808482787155102</v>
      </c>
      <c r="J1916">
        <v>3.0600528143105801</v>
      </c>
      <c r="K1916">
        <v>225.84429879091201</v>
      </c>
      <c r="L1916">
        <v>210.210907340593</v>
      </c>
      <c r="M1916">
        <v>53.133067186701702</v>
      </c>
      <c r="N1916">
        <v>0.24393361105970099</v>
      </c>
      <c r="O1916">
        <v>15.9305232685644</v>
      </c>
      <c r="P1916">
        <v>36.398444510918303</v>
      </c>
      <c r="Q1916">
        <v>-6.2632732348180994E-2</v>
      </c>
    </row>
    <row r="1917" spans="1:17" hidden="1" x14ac:dyDescent="0.3">
      <c r="A1917" t="s">
        <v>4014</v>
      </c>
      <c r="B1917" t="s">
        <v>4015</v>
      </c>
      <c r="C1917" t="s">
        <v>10625</v>
      </c>
      <c r="D1917" t="s">
        <v>4016</v>
      </c>
      <c r="E1917">
        <v>436.265511</v>
      </c>
      <c r="F1917">
        <v>55.62</v>
      </c>
      <c r="G1917">
        <v>126.076043573383</v>
      </c>
      <c r="H1917">
        <v>41.551267389230702</v>
      </c>
      <c r="I1917">
        <v>62.824210428405799</v>
      </c>
      <c r="J1917">
        <v>23.607007155676701</v>
      </c>
      <c r="K1917">
        <v>35.914355492379698</v>
      </c>
      <c r="L1917">
        <v>31.201340122557401</v>
      </c>
      <c r="M1917">
        <v>88.838120171481904</v>
      </c>
      <c r="N1917">
        <v>3.02184852831531</v>
      </c>
      <c r="O1917">
        <v>8.2344480402732891</v>
      </c>
      <c r="P1917">
        <v>169.86899563318701</v>
      </c>
      <c r="Q1917">
        <v>9.6870510537946E-2</v>
      </c>
    </row>
    <row r="1918" spans="1:17" hidden="1" x14ac:dyDescent="0.3">
      <c r="A1918" t="s">
        <v>4017</v>
      </c>
      <c r="B1918" t="s">
        <v>4018</v>
      </c>
      <c r="C1918" t="s">
        <v>10625</v>
      </c>
      <c r="D1918" t="s">
        <v>303</v>
      </c>
      <c r="E1918">
        <v>435.50177400000001</v>
      </c>
      <c r="F1918">
        <v>523.25</v>
      </c>
      <c r="G1918">
        <v>-2.5602298285646401</v>
      </c>
      <c r="H1918">
        <v>23.348969626926898</v>
      </c>
      <c r="I1918">
        <v>38.434506406144202</v>
      </c>
      <c r="J1918">
        <v>9.4184242718048594</v>
      </c>
      <c r="K1918">
        <v>433.06256355992798</v>
      </c>
      <c r="L1918">
        <v>396.80356597147198</v>
      </c>
      <c r="M1918">
        <v>71.529213384711696</v>
      </c>
      <c r="N1918">
        <v>2.0173320189704</v>
      </c>
      <c r="O1918">
        <v>1.29001433349258</v>
      </c>
      <c r="P1918">
        <v>93.796296296296205</v>
      </c>
      <c r="Q1918">
        <v>-7.1547199176178994E-2</v>
      </c>
    </row>
    <row r="1919" spans="1:17" hidden="1" x14ac:dyDescent="0.3">
      <c r="A1919" t="s">
        <v>4019</v>
      </c>
      <c r="B1919" t="s">
        <v>4020</v>
      </c>
      <c r="C1919" t="s">
        <v>10625</v>
      </c>
      <c r="D1919" t="s">
        <v>3326</v>
      </c>
      <c r="E1919">
        <v>435.46819643999999</v>
      </c>
      <c r="F1919">
        <v>258.05</v>
      </c>
      <c r="G1919">
        <v>238.796706122513</v>
      </c>
      <c r="H1919">
        <v>-0.37394577410428798</v>
      </c>
      <c r="I1919">
        <v>-27.394427544566302</v>
      </c>
      <c r="J1919">
        <v>-0.51667933810518096</v>
      </c>
      <c r="K1919">
        <v>245.06365164469901</v>
      </c>
      <c r="L1919">
        <v>199.338000687022</v>
      </c>
      <c r="M1919">
        <v>54.655346424373299</v>
      </c>
      <c r="N1919">
        <v>0.91053351573187402</v>
      </c>
      <c r="O1919">
        <v>21.681844603758901</v>
      </c>
      <c r="P1919">
        <v>266.89573459715598</v>
      </c>
    </row>
    <row r="1920" spans="1:17" hidden="1" x14ac:dyDescent="0.3">
      <c r="A1920" t="s">
        <v>4021</v>
      </c>
      <c r="B1920" t="s">
        <v>4022</v>
      </c>
      <c r="C1920" t="s">
        <v>10625</v>
      </c>
      <c r="D1920" t="s">
        <v>1561</v>
      </c>
      <c r="E1920">
        <v>435.383231072</v>
      </c>
      <c r="F1920">
        <v>80.099999999999994</v>
      </c>
      <c r="G1920">
        <v>-23.975511950675301</v>
      </c>
      <c r="H1920">
        <v>-13.927430936285001</v>
      </c>
      <c r="I1920">
        <v>-24.115299270069801</v>
      </c>
      <c r="J1920">
        <v>3.4111278615583598</v>
      </c>
      <c r="K1920">
        <v>84.8669574436055</v>
      </c>
      <c r="L1920">
        <v>84.406259593194306</v>
      </c>
      <c r="M1920">
        <v>43.799610057408003</v>
      </c>
      <c r="N1920">
        <v>0.76814772470029102</v>
      </c>
      <c r="O1920">
        <v>42.3220973782771</v>
      </c>
      <c r="P1920">
        <v>25.548589341692701</v>
      </c>
      <c r="Q1920">
        <v>8.1337912373221993E-2</v>
      </c>
    </row>
    <row r="1921" spans="1:17" hidden="1" x14ac:dyDescent="0.3">
      <c r="A1921" t="s">
        <v>4023</v>
      </c>
      <c r="B1921" t="s">
        <v>4024</v>
      </c>
      <c r="C1921" t="s">
        <v>10625</v>
      </c>
      <c r="D1921" t="s">
        <v>21</v>
      </c>
      <c r="E1921">
        <v>435.02193177700002</v>
      </c>
      <c r="F1921">
        <v>57.44</v>
      </c>
      <c r="G1921">
        <v>-5.1914847910504802</v>
      </c>
      <c r="H1921">
        <v>-14.300817359764601</v>
      </c>
      <c r="I1921">
        <v>-54.569382808806303</v>
      </c>
      <c r="J1921">
        <v>-16.239083205874799</v>
      </c>
      <c r="K1921">
        <v>68.083428248282701</v>
      </c>
      <c r="L1921">
        <v>65.377580742785199</v>
      </c>
      <c r="M1921">
        <v>20.438890637540801</v>
      </c>
      <c r="N1921">
        <v>1.9504498917119599</v>
      </c>
      <c r="O1921">
        <v>86.716573816156</v>
      </c>
      <c r="P1921">
        <v>40.097560975609703</v>
      </c>
      <c r="Q1921">
        <v>0.107670240391465</v>
      </c>
    </row>
    <row r="1922" spans="1:17" hidden="1" x14ac:dyDescent="0.3">
      <c r="A1922" t="s">
        <v>4025</v>
      </c>
      <c r="B1922" t="s">
        <v>4026</v>
      </c>
      <c r="C1922" t="s">
        <v>10625</v>
      </c>
      <c r="D1922" t="s">
        <v>263</v>
      </c>
      <c r="E1922">
        <v>433.97031924999999</v>
      </c>
      <c r="F1922">
        <v>16.32</v>
      </c>
      <c r="G1922">
        <v>17.595514790481101</v>
      </c>
      <c r="H1922">
        <v>-0.59652120571546097</v>
      </c>
      <c r="I1922">
        <v>-34.698236395428502</v>
      </c>
      <c r="J1922">
        <v>11.2569246322951</v>
      </c>
      <c r="K1922">
        <v>14.0727699936989</v>
      </c>
      <c r="L1922">
        <v>13.9360286313552</v>
      </c>
      <c r="M1922">
        <v>65.574200370583497</v>
      </c>
      <c r="N1922">
        <v>2.5206601036694201</v>
      </c>
      <c r="O1922">
        <v>31.7401960784313</v>
      </c>
      <c r="P1922">
        <v>63.2</v>
      </c>
      <c r="Q1922">
        <v>0.13486064304600401</v>
      </c>
    </row>
    <row r="1923" spans="1:17" hidden="1" x14ac:dyDescent="0.3">
      <c r="A1923" t="s">
        <v>4027</v>
      </c>
      <c r="B1923" t="s">
        <v>4028</v>
      </c>
      <c r="C1923" t="s">
        <v>10625</v>
      </c>
      <c r="D1923" t="s">
        <v>2624</v>
      </c>
      <c r="E1923">
        <v>433.875</v>
      </c>
      <c r="F1923">
        <v>114.6</v>
      </c>
      <c r="G1923">
        <v>156.38994878105299</v>
      </c>
      <c r="H1923">
        <v>-18.321300469031701</v>
      </c>
      <c r="I1923">
        <v>-25.228844449994</v>
      </c>
      <c r="J1923">
        <v>-4.1146377232229696</v>
      </c>
      <c r="K1923">
        <v>142.68144550432001</v>
      </c>
      <c r="L1923">
        <v>142.667711825189</v>
      </c>
      <c r="M1923">
        <v>30.668633402721099</v>
      </c>
      <c r="N1923">
        <v>0.64016408911850797</v>
      </c>
      <c r="O1923">
        <v>260.64572425828902</v>
      </c>
      <c r="P1923">
        <v>201.57894736842101</v>
      </c>
      <c r="Q1923">
        <v>0.21110532373161101</v>
      </c>
    </row>
    <row r="1924" spans="1:17" hidden="1" x14ac:dyDescent="0.3">
      <c r="A1924" t="s">
        <v>4029</v>
      </c>
      <c r="B1924" t="s">
        <v>4030</v>
      </c>
      <c r="C1924" t="s">
        <v>10625</v>
      </c>
      <c r="D1924" t="s">
        <v>622</v>
      </c>
      <c r="E1924">
        <v>433.04595225000003</v>
      </c>
      <c r="F1924">
        <v>6117.05</v>
      </c>
      <c r="G1924">
        <v>31.5089901954533</v>
      </c>
      <c r="H1924">
        <v>0.67579696280027701</v>
      </c>
      <c r="I1924">
        <v>38.914195399600601</v>
      </c>
      <c r="J1924">
        <v>4.5510555999301596</v>
      </c>
      <c r="K1924">
        <v>5756.2660101267302</v>
      </c>
      <c r="L1924">
        <v>4875.3424710057498</v>
      </c>
      <c r="M1924">
        <v>67.651087215837293</v>
      </c>
      <c r="N1924">
        <v>0.594098643118673</v>
      </c>
      <c r="O1924">
        <v>15.5761355555373</v>
      </c>
      <c r="P1924">
        <v>82.598507462686499</v>
      </c>
      <c r="Q1924">
        <v>5.4920864075890002E-2</v>
      </c>
    </row>
    <row r="1925" spans="1:17" hidden="1" x14ac:dyDescent="0.3">
      <c r="A1925" t="s">
        <v>4031</v>
      </c>
      <c r="B1925" t="s">
        <v>4032</v>
      </c>
      <c r="C1925" t="s">
        <v>10625</v>
      </c>
      <c r="D1925" t="s">
        <v>622</v>
      </c>
      <c r="E1925">
        <v>432.93154407100002</v>
      </c>
      <c r="F1925">
        <v>228.03</v>
      </c>
      <c r="G1925">
        <v>10.117645002364799</v>
      </c>
      <c r="H1925">
        <v>-7.9419821284309604</v>
      </c>
      <c r="I1925">
        <v>13.9882204661173</v>
      </c>
      <c r="J1925">
        <v>10.826755005329099</v>
      </c>
      <c r="K1925">
        <v>229.973084414482</v>
      </c>
      <c r="L1925">
        <v>207.00642336187099</v>
      </c>
      <c r="M1925">
        <v>56.668381060953699</v>
      </c>
      <c r="N1925">
        <v>0.32800568963709598</v>
      </c>
      <c r="O1925">
        <v>30.596851291496701</v>
      </c>
      <c r="P1925">
        <v>56.721649484536002</v>
      </c>
      <c r="Q1925">
        <v>1.2773042837443E-2</v>
      </c>
    </row>
    <row r="1926" spans="1:17" hidden="1" x14ac:dyDescent="0.3">
      <c r="A1926" t="s">
        <v>4033</v>
      </c>
      <c r="B1926" t="s">
        <v>4034</v>
      </c>
      <c r="C1926" t="s">
        <v>10625</v>
      </c>
      <c r="D1926" t="s">
        <v>354</v>
      </c>
      <c r="E1926">
        <v>430.06212152000001</v>
      </c>
      <c r="F1926">
        <v>119</v>
      </c>
      <c r="G1926">
        <v>-22.261820824410201</v>
      </c>
      <c r="H1926">
        <v>-9.0509517446882395</v>
      </c>
      <c r="I1926">
        <v>-12.6679641718566</v>
      </c>
      <c r="J1926">
        <v>0.40618492046826898</v>
      </c>
      <c r="K1926">
        <v>128.39338058596101</v>
      </c>
      <c r="L1926">
        <v>124.946734719332</v>
      </c>
      <c r="M1926">
        <v>44.5913415007278</v>
      </c>
      <c r="N1926">
        <v>0.42361046659555901</v>
      </c>
      <c r="O1926">
        <v>44.579831932773097</v>
      </c>
      <c r="P1926">
        <v>20.202020202020201</v>
      </c>
      <c r="Q1926">
        <v>0.15201950697117</v>
      </c>
    </row>
    <row r="1927" spans="1:17" hidden="1" x14ac:dyDescent="0.3">
      <c r="A1927" t="s">
        <v>4035</v>
      </c>
      <c r="B1927" t="s">
        <v>4036</v>
      </c>
      <c r="C1927" t="s">
        <v>10625</v>
      </c>
      <c r="D1927" t="s">
        <v>263</v>
      </c>
      <c r="E1927">
        <v>429.902846519999</v>
      </c>
      <c r="F1927">
        <v>137.80000000000001</v>
      </c>
      <c r="G1927">
        <v>61.309385982423201</v>
      </c>
      <c r="H1927">
        <v>-0.68221913704003501</v>
      </c>
      <c r="I1927">
        <v>7.9699201281511201</v>
      </c>
      <c r="J1927">
        <v>1.2620252465196999</v>
      </c>
      <c r="K1927">
        <v>127.035320807377</v>
      </c>
      <c r="L1927">
        <v>116.78715607919101</v>
      </c>
      <c r="M1927">
        <v>46.036754539752003</v>
      </c>
      <c r="N1927">
        <v>1.44502771987404</v>
      </c>
      <c r="O1927">
        <v>18.033381712626898</v>
      </c>
      <c r="P1927">
        <v>96.857142857142804</v>
      </c>
      <c r="Q1927">
        <v>0.101771370264869</v>
      </c>
    </row>
    <row r="1928" spans="1:17" hidden="1" x14ac:dyDescent="0.3">
      <c r="A1928" t="s">
        <v>4037</v>
      </c>
      <c r="B1928" t="s">
        <v>4038</v>
      </c>
      <c r="C1928" t="s">
        <v>10625</v>
      </c>
      <c r="D1928" t="s">
        <v>689</v>
      </c>
      <c r="E1928">
        <v>429.67824904499997</v>
      </c>
      <c r="F1928">
        <v>146.81</v>
      </c>
      <c r="G1928">
        <v>-22.197878316036299</v>
      </c>
      <c r="H1928">
        <v>3.3226125514640001</v>
      </c>
      <c r="I1928">
        <v>-5.0587468045464403</v>
      </c>
      <c r="J1928">
        <v>1.7013167957298601</v>
      </c>
      <c r="K1928">
        <v>136.29663518914299</v>
      </c>
      <c r="L1928">
        <v>131.55666418418701</v>
      </c>
      <c r="M1928">
        <v>79.928405407094203</v>
      </c>
      <c r="N1928">
        <v>0.84430088110278101</v>
      </c>
      <c r="O1928">
        <v>11.845242149717301</v>
      </c>
      <c r="P1928">
        <v>36.503951650395102</v>
      </c>
      <c r="Q1928">
        <v>6.3162776452354005E-2</v>
      </c>
    </row>
    <row r="1929" spans="1:17" hidden="1" x14ac:dyDescent="0.3">
      <c r="A1929" t="s">
        <v>4039</v>
      </c>
      <c r="B1929" t="s">
        <v>4040</v>
      </c>
      <c r="C1929" t="s">
        <v>10625</v>
      </c>
      <c r="D1929" t="s">
        <v>2182</v>
      </c>
      <c r="E1929">
        <v>424.65937500000001</v>
      </c>
      <c r="F1929">
        <v>791.9</v>
      </c>
      <c r="G1929">
        <v>410.128036930924</v>
      </c>
      <c r="H1929">
        <v>-0.47654742082357299</v>
      </c>
      <c r="I1929">
        <v>186.17871426077599</v>
      </c>
      <c r="J1929">
        <v>7.7981640863672101</v>
      </c>
      <c r="K1929">
        <v>668.51208398927997</v>
      </c>
      <c r="L1929">
        <v>390.77098255593</v>
      </c>
      <c r="M1929">
        <v>65.106990382622001</v>
      </c>
      <c r="N1929">
        <v>0.55172413793103403</v>
      </c>
      <c r="O1929">
        <v>18.695542366460401</v>
      </c>
      <c r="P1929">
        <v>579.74248927038605</v>
      </c>
    </row>
    <row r="1930" spans="1:17" hidden="1" x14ac:dyDescent="0.3">
      <c r="A1930" t="s">
        <v>4041</v>
      </c>
      <c r="B1930" t="s">
        <v>4042</v>
      </c>
      <c r="C1930" t="s">
        <v>10625</v>
      </c>
      <c r="D1930" t="s">
        <v>3889</v>
      </c>
      <c r="E1930">
        <v>423.77657398999997</v>
      </c>
      <c r="F1930">
        <v>175.5</v>
      </c>
      <c r="G1930">
        <v>89.001834327641703</v>
      </c>
      <c r="H1930">
        <v>15.7420745171737</v>
      </c>
      <c r="I1930">
        <v>-5.9335500555928498</v>
      </c>
      <c r="J1930">
        <v>0.916777858174191</v>
      </c>
      <c r="K1930">
        <v>147.32878733144599</v>
      </c>
      <c r="L1930">
        <v>128.16202047894899</v>
      </c>
      <c r="M1930">
        <v>72.3268997718761</v>
      </c>
      <c r="N1930">
        <v>4.9565957446808504</v>
      </c>
      <c r="O1930">
        <v>12.8205128205128</v>
      </c>
      <c r="P1930">
        <v>217.64705882352899</v>
      </c>
    </row>
    <row r="1931" spans="1:17" hidden="1" x14ac:dyDescent="0.3">
      <c r="A1931" t="s">
        <v>4043</v>
      </c>
      <c r="B1931" t="s">
        <v>4044</v>
      </c>
      <c r="C1931" t="s">
        <v>10625</v>
      </c>
      <c r="D1931" t="s">
        <v>527</v>
      </c>
      <c r="E1931">
        <v>422.9</v>
      </c>
      <c r="F1931">
        <v>469.1</v>
      </c>
      <c r="G1931">
        <v>41.288886371581903</v>
      </c>
      <c r="H1931">
        <v>8.3529378333918203</v>
      </c>
      <c r="I1931">
        <v>22.276510670536599</v>
      </c>
      <c r="J1931">
        <v>6.0498956530027801</v>
      </c>
      <c r="K1931">
        <v>393.24523375368398</v>
      </c>
      <c r="L1931">
        <v>355.46887464542698</v>
      </c>
      <c r="M1931">
        <v>77.162994491212302</v>
      </c>
      <c r="N1931">
        <v>1.14020391635691</v>
      </c>
      <c r="O1931">
        <v>8.0793007887443906</v>
      </c>
      <c r="P1931">
        <v>86.818000796495397</v>
      </c>
      <c r="Q1931">
        <v>7.1932069674788005E-2</v>
      </c>
    </row>
    <row r="1932" spans="1:17" hidden="1" x14ac:dyDescent="0.3">
      <c r="A1932" t="s">
        <v>4045</v>
      </c>
      <c r="B1932" t="s">
        <v>4046</v>
      </c>
      <c r="C1932" t="s">
        <v>10625</v>
      </c>
      <c r="D1932" t="s">
        <v>303</v>
      </c>
      <c r="E1932">
        <v>422.49027919999997</v>
      </c>
      <c r="F1932">
        <v>25.56</v>
      </c>
      <c r="G1932">
        <v>-0.42240949183204501</v>
      </c>
      <c r="H1932">
        <v>-3.54309638600298</v>
      </c>
      <c r="I1932">
        <v>4.3637825128339998</v>
      </c>
      <c r="J1932">
        <v>2.5725924425975899</v>
      </c>
      <c r="K1932">
        <v>24.895534441058</v>
      </c>
      <c r="L1932">
        <v>22.150971304427099</v>
      </c>
      <c r="M1932">
        <v>55.685088765545203</v>
      </c>
      <c r="N1932">
        <v>0.118808572223371</v>
      </c>
      <c r="O1932">
        <v>25.195618153364599</v>
      </c>
      <c r="P1932">
        <v>104.694332406353</v>
      </c>
      <c r="Q1932">
        <v>8.4377176872888995E-2</v>
      </c>
    </row>
    <row r="1933" spans="1:17" hidden="1" x14ac:dyDescent="0.3">
      <c r="A1933" t="s">
        <v>4047</v>
      </c>
      <c r="B1933" t="s">
        <v>4048</v>
      </c>
      <c r="C1933" t="s">
        <v>10625</v>
      </c>
      <c r="D1933" t="s">
        <v>46</v>
      </c>
      <c r="E1933">
        <v>421.74088</v>
      </c>
      <c r="F1933">
        <v>170.4</v>
      </c>
      <c r="G1933">
        <v>69.443322663866894</v>
      </c>
      <c r="H1933">
        <v>4.8365442189944101</v>
      </c>
      <c r="I1933">
        <v>15.175313543641099</v>
      </c>
      <c r="J1933">
        <v>4.4699278101997697</v>
      </c>
      <c r="K1933">
        <v>154.860694879536</v>
      </c>
      <c r="L1933">
        <v>124.67400018939099</v>
      </c>
      <c r="M1933">
        <v>79.242529658565402</v>
      </c>
      <c r="N1933">
        <v>0.69624930024258203</v>
      </c>
      <c r="O1933">
        <v>8.5680751173708902</v>
      </c>
      <c r="P1933">
        <v>121.298701298701</v>
      </c>
    </row>
    <row r="1934" spans="1:17" hidden="1" x14ac:dyDescent="0.3">
      <c r="A1934" t="s">
        <v>4049</v>
      </c>
      <c r="B1934" t="s">
        <v>4050</v>
      </c>
      <c r="C1934" t="s">
        <v>10625</v>
      </c>
      <c r="D1934" t="s">
        <v>408</v>
      </c>
      <c r="E1934">
        <v>421.32613687999998</v>
      </c>
      <c r="F1934">
        <v>164.35</v>
      </c>
      <c r="G1934">
        <v>-40.959477551369901</v>
      </c>
      <c r="H1934">
        <v>-16.769100327153499</v>
      </c>
      <c r="I1934">
        <v>-25.046705970379801</v>
      </c>
      <c r="J1934">
        <v>7.7863934656688798</v>
      </c>
      <c r="M1934">
        <v>58.363727703490298</v>
      </c>
      <c r="O1934">
        <v>21.661089139032502</v>
      </c>
      <c r="P1934">
        <v>30.5401111993645</v>
      </c>
    </row>
    <row r="1935" spans="1:17" hidden="1" x14ac:dyDescent="0.3">
      <c r="A1935" t="s">
        <v>4051</v>
      </c>
      <c r="B1935" t="s">
        <v>4052</v>
      </c>
      <c r="C1935" t="s">
        <v>10625</v>
      </c>
      <c r="D1935" t="s">
        <v>163</v>
      </c>
      <c r="E1935">
        <v>420.14646872499998</v>
      </c>
      <c r="F1935">
        <v>2816.15</v>
      </c>
      <c r="G1935">
        <v>-5.4891273498708797</v>
      </c>
      <c r="H1935">
        <v>2.5388349401828401</v>
      </c>
      <c r="I1935">
        <v>12.3074106076039</v>
      </c>
      <c r="J1935">
        <v>7.6990115702912902</v>
      </c>
      <c r="K1935">
        <v>2776.9217263730998</v>
      </c>
      <c r="L1935">
        <v>2535.1973584962002</v>
      </c>
      <c r="M1935">
        <v>55.9055275804796</v>
      </c>
      <c r="N1935">
        <v>1.33394188346265</v>
      </c>
      <c r="O1935">
        <v>26.058626138522399</v>
      </c>
      <c r="P1935">
        <v>44.558800882911498</v>
      </c>
      <c r="Q1935">
        <v>-8.7190106527774994E-2</v>
      </c>
    </row>
    <row r="1936" spans="1:17" hidden="1" x14ac:dyDescent="0.3">
      <c r="A1936" t="s">
        <v>4053</v>
      </c>
      <c r="B1936" t="s">
        <v>4054</v>
      </c>
      <c r="C1936" t="s">
        <v>10625</v>
      </c>
      <c r="D1936" t="s">
        <v>263</v>
      </c>
      <c r="E1936">
        <v>419.93400000000003</v>
      </c>
      <c r="F1936">
        <v>1241.95</v>
      </c>
      <c r="G1936">
        <v>188.02490995506301</v>
      </c>
      <c r="H1936">
        <v>44.7599886675224</v>
      </c>
      <c r="I1936">
        <v>122.37933711169801</v>
      </c>
      <c r="J1936">
        <v>10.0160236759756</v>
      </c>
      <c r="K1936">
        <v>959.06494885363497</v>
      </c>
      <c r="L1936">
        <v>727.66347559607198</v>
      </c>
      <c r="M1936">
        <v>67.195766865391107</v>
      </c>
      <c r="N1936">
        <v>2.51501174480447</v>
      </c>
      <c r="O1936">
        <v>9.5052135754257296</v>
      </c>
      <c r="P1936">
        <v>270.67601850469998</v>
      </c>
      <c r="Q1936">
        <v>0.20613261847650199</v>
      </c>
    </row>
    <row r="1937" spans="1:17" hidden="1" x14ac:dyDescent="0.3">
      <c r="A1937" t="s">
        <v>4055</v>
      </c>
      <c r="B1937" t="s">
        <v>4056</v>
      </c>
      <c r="C1937" t="s">
        <v>10625</v>
      </c>
      <c r="D1937" t="s">
        <v>21</v>
      </c>
      <c r="E1937">
        <v>419.86919999999998</v>
      </c>
      <c r="F1937">
        <v>339</v>
      </c>
      <c r="G1937">
        <v>-4.6158305241428597</v>
      </c>
      <c r="H1937">
        <v>-0.19907777337600999</v>
      </c>
      <c r="I1937">
        <v>11.296941056847199</v>
      </c>
      <c r="J1937">
        <v>16.089908731888301</v>
      </c>
      <c r="K1937">
        <v>289.00941789329801</v>
      </c>
      <c r="M1937">
        <v>72.844252922516802</v>
      </c>
      <c r="N1937">
        <v>0.360918032786885</v>
      </c>
      <c r="O1937">
        <v>11.445427728613501</v>
      </c>
      <c r="P1937">
        <v>138.73239436619701</v>
      </c>
    </row>
    <row r="1938" spans="1:17" hidden="1" x14ac:dyDescent="0.3">
      <c r="A1938" t="s">
        <v>4057</v>
      </c>
      <c r="B1938" t="s">
        <v>4058</v>
      </c>
      <c r="C1938" t="s">
        <v>10625</v>
      </c>
      <c r="D1938" t="s">
        <v>139</v>
      </c>
      <c r="E1938">
        <v>419.62675076400001</v>
      </c>
      <c r="F1938">
        <v>122.44</v>
      </c>
      <c r="G1938">
        <v>-21.747877321723799</v>
      </c>
      <c r="H1938">
        <v>-5.5540950619555201</v>
      </c>
      <c r="I1938">
        <v>-17.4223226994832</v>
      </c>
      <c r="J1938">
        <v>0.98602218852932499</v>
      </c>
      <c r="K1938">
        <v>126.990827139385</v>
      </c>
      <c r="L1938">
        <v>125.092746128583</v>
      </c>
      <c r="M1938">
        <v>46.194580091562401</v>
      </c>
      <c r="N1938">
        <v>0.661672169853317</v>
      </c>
      <c r="O1938">
        <v>51.012740934335099</v>
      </c>
      <c r="Q1938">
        <v>2.6056955197232001E-2</v>
      </c>
    </row>
    <row r="1939" spans="1:17" hidden="1" x14ac:dyDescent="0.3">
      <c r="A1939" t="s">
        <v>4059</v>
      </c>
      <c r="B1939" t="s">
        <v>4060</v>
      </c>
      <c r="C1939" t="s">
        <v>10625</v>
      </c>
      <c r="D1939" t="s">
        <v>46</v>
      </c>
      <c r="E1939">
        <v>418.02691199999998</v>
      </c>
      <c r="F1939">
        <v>173.7</v>
      </c>
      <c r="G1939">
        <v>103.780870525731</v>
      </c>
      <c r="H1939">
        <v>12.918908398300699</v>
      </c>
      <c r="I1939">
        <v>119.693642106722</v>
      </c>
      <c r="J1939">
        <v>-3.41785131280322</v>
      </c>
      <c r="K1939">
        <v>143.59258477761699</v>
      </c>
      <c r="M1939">
        <v>61.528281433862297</v>
      </c>
      <c r="N1939">
        <v>0.75240108728480803</v>
      </c>
      <c r="O1939">
        <v>5.9297639608520498</v>
      </c>
      <c r="P1939">
        <v>175.71428571428501</v>
      </c>
    </row>
    <row r="1940" spans="1:17" hidden="1" x14ac:dyDescent="0.3">
      <c r="A1940" t="s">
        <v>4061</v>
      </c>
      <c r="B1940" t="s">
        <v>4062</v>
      </c>
      <c r="C1940" t="s">
        <v>10625</v>
      </c>
      <c r="D1940" t="s">
        <v>1893</v>
      </c>
      <c r="E1940">
        <v>417.86999200000002</v>
      </c>
      <c r="F1940">
        <v>577.25</v>
      </c>
      <c r="G1940">
        <v>-11.925483968097501</v>
      </c>
      <c r="H1940">
        <v>14.341676615202299</v>
      </c>
      <c r="I1940">
        <v>3.9872876128924899</v>
      </c>
      <c r="J1940">
        <v>14.598278015753699</v>
      </c>
      <c r="O1940">
        <v>0</v>
      </c>
      <c r="P1940">
        <v>21.5263157894736</v>
      </c>
    </row>
    <row r="1941" spans="1:17" hidden="1" x14ac:dyDescent="0.3">
      <c r="A1941" t="s">
        <v>4063</v>
      </c>
      <c r="B1941" t="s">
        <v>4064</v>
      </c>
      <c r="C1941" t="s">
        <v>10625</v>
      </c>
      <c r="D1941" t="s">
        <v>303</v>
      </c>
      <c r="E1941">
        <v>417.11621588000003</v>
      </c>
      <c r="F1941">
        <v>338.35</v>
      </c>
      <c r="G1941">
        <v>-10.770722820973401</v>
      </c>
      <c r="H1941">
        <v>-7.1862000437726898</v>
      </c>
      <c r="I1941">
        <v>-20.650822201222699</v>
      </c>
      <c r="J1941">
        <v>-2.4941196450649401</v>
      </c>
      <c r="K1941">
        <v>355.18794731832401</v>
      </c>
      <c r="L1941">
        <v>356.522631414778</v>
      </c>
      <c r="M1941">
        <v>40.464438877812697</v>
      </c>
      <c r="N1941">
        <v>0.45292560944242799</v>
      </c>
      <c r="O1941">
        <v>44.4657898625683</v>
      </c>
      <c r="P1941">
        <v>25.291612664321399</v>
      </c>
      <c r="Q1941">
        <v>-1.6628800282390999E-2</v>
      </c>
    </row>
    <row r="1942" spans="1:17" hidden="1" x14ac:dyDescent="0.3">
      <c r="A1942" t="s">
        <v>4065</v>
      </c>
      <c r="B1942" t="s">
        <v>4066</v>
      </c>
      <c r="C1942" t="s">
        <v>10625</v>
      </c>
      <c r="D1942" t="s">
        <v>119</v>
      </c>
      <c r="E1942">
        <v>416.62309620000002</v>
      </c>
      <c r="F1942">
        <v>169.65</v>
      </c>
      <c r="G1942">
        <v>-13.7675513722575</v>
      </c>
      <c r="H1942">
        <v>0.36593243116024898</v>
      </c>
      <c r="I1942">
        <v>3.5188752025563002</v>
      </c>
      <c r="J1942">
        <v>-8.8953792042192301</v>
      </c>
      <c r="K1942">
        <v>171.08717029465399</v>
      </c>
      <c r="L1942">
        <v>152.37552280405799</v>
      </c>
      <c r="M1942">
        <v>32.537422584831397</v>
      </c>
      <c r="N1942">
        <v>0.58025959334926103</v>
      </c>
      <c r="O1942">
        <v>26.7609784851164</v>
      </c>
      <c r="P1942">
        <v>38.4897959183673</v>
      </c>
      <c r="Q1942">
        <v>6.5043002984190995E-2</v>
      </c>
    </row>
    <row r="1943" spans="1:17" hidden="1" x14ac:dyDescent="0.3">
      <c r="A1943" t="s">
        <v>4067</v>
      </c>
      <c r="B1943" t="s">
        <v>4068</v>
      </c>
      <c r="C1943" t="s">
        <v>10625</v>
      </c>
      <c r="D1943" t="s">
        <v>198</v>
      </c>
      <c r="E1943">
        <v>416.15905694999998</v>
      </c>
      <c r="F1943">
        <v>398.7</v>
      </c>
      <c r="G1943">
        <v>88.081920907728303</v>
      </c>
      <c r="H1943">
        <v>11.340787067389099</v>
      </c>
      <c r="I1943">
        <v>4.0481135085931097</v>
      </c>
      <c r="J1943">
        <v>4.17985696312219</v>
      </c>
      <c r="K1943">
        <v>363.66261046877298</v>
      </c>
      <c r="L1943">
        <v>310.633779117068</v>
      </c>
      <c r="M1943">
        <v>70.8979765326972</v>
      </c>
      <c r="N1943">
        <v>1.8847763156331501</v>
      </c>
      <c r="O1943">
        <v>5.1040882869325399</v>
      </c>
      <c r="P1943">
        <v>139.17216556688601</v>
      </c>
      <c r="Q1943">
        <v>0.111424829371721</v>
      </c>
    </row>
    <row r="1944" spans="1:17" hidden="1" x14ac:dyDescent="0.3">
      <c r="A1944" t="s">
        <v>4069</v>
      </c>
      <c r="B1944" t="s">
        <v>4070</v>
      </c>
      <c r="C1944" t="s">
        <v>10625</v>
      </c>
      <c r="D1944" t="s">
        <v>4071</v>
      </c>
      <c r="E1944">
        <v>414.86659526400001</v>
      </c>
      <c r="F1944">
        <v>31.14</v>
      </c>
      <c r="G1944">
        <v>42.685277070165398</v>
      </c>
      <c r="H1944">
        <v>-24.743239214194102</v>
      </c>
      <c r="I1944">
        <v>-49.347251138796302</v>
      </c>
      <c r="J1944">
        <v>-4.3419384257330798</v>
      </c>
      <c r="K1944">
        <v>37.844615318715803</v>
      </c>
      <c r="L1944">
        <v>38.235067896838203</v>
      </c>
      <c r="M1944">
        <v>27.493005751164301</v>
      </c>
      <c r="N1944">
        <v>0.88437315325607702</v>
      </c>
      <c r="O1944">
        <v>82.723185613358993</v>
      </c>
      <c r="P1944">
        <v>70.350109409190296</v>
      </c>
      <c r="Q1944">
        <v>0.24666017382170999</v>
      </c>
    </row>
    <row r="1945" spans="1:17" hidden="1" x14ac:dyDescent="0.3">
      <c r="A1945" t="s">
        <v>4072</v>
      </c>
      <c r="B1945" t="s">
        <v>4073</v>
      </c>
      <c r="C1945" t="s">
        <v>10625</v>
      </c>
      <c r="D1945" t="s">
        <v>72</v>
      </c>
      <c r="E1945">
        <v>414.275345584999</v>
      </c>
      <c r="F1945">
        <v>64.11</v>
      </c>
      <c r="G1945">
        <v>154.74011903144299</v>
      </c>
      <c r="H1945">
        <v>59.159919053878099</v>
      </c>
      <c r="I1945">
        <v>36.719453832053098</v>
      </c>
      <c r="J1945">
        <v>44.043217287008801</v>
      </c>
      <c r="K1945">
        <v>49.757278227883297</v>
      </c>
      <c r="L1945">
        <v>41.361524525023</v>
      </c>
      <c r="M1945">
        <v>84.870880114497396</v>
      </c>
      <c r="N1945">
        <v>2.5587267883840799</v>
      </c>
      <c r="O1945">
        <v>15.1146467009826</v>
      </c>
      <c r="P1945">
        <v>226.925038245792</v>
      </c>
      <c r="Q1945">
        <v>0.12627640973917501</v>
      </c>
    </row>
    <row r="1946" spans="1:17" hidden="1" x14ac:dyDescent="0.3">
      <c r="A1946" t="s">
        <v>4074</v>
      </c>
      <c r="B1946" t="s">
        <v>4075</v>
      </c>
      <c r="C1946" t="s">
        <v>10625</v>
      </c>
      <c r="D1946" t="s">
        <v>127</v>
      </c>
      <c r="E1946">
        <v>413.90434765499998</v>
      </c>
      <c r="F1946">
        <v>208.15</v>
      </c>
      <c r="G1946">
        <v>36.297357499494197</v>
      </c>
      <c r="H1946">
        <v>2.1998478312079301</v>
      </c>
      <c r="I1946">
        <v>26.553587082496701</v>
      </c>
      <c r="J1946">
        <v>-2.08516346465959</v>
      </c>
      <c r="K1946">
        <v>211.54653033596099</v>
      </c>
      <c r="L1946">
        <v>187.218380324951</v>
      </c>
      <c r="M1946">
        <v>57.571085925159501</v>
      </c>
      <c r="N1946">
        <v>1.64615982540584</v>
      </c>
      <c r="O1946">
        <v>24.861878453038599</v>
      </c>
      <c r="P1946">
        <v>81</v>
      </c>
      <c r="Q1946">
        <v>7.0815390829501002E-2</v>
      </c>
    </row>
    <row r="1947" spans="1:17" hidden="1" x14ac:dyDescent="0.3">
      <c r="A1947" t="s">
        <v>4076</v>
      </c>
      <c r="B1947" t="s">
        <v>4077</v>
      </c>
      <c r="C1947" t="s">
        <v>10625</v>
      </c>
      <c r="D1947" t="s">
        <v>789</v>
      </c>
      <c r="E1947">
        <v>412.46803871999998</v>
      </c>
      <c r="F1947">
        <v>386.25</v>
      </c>
      <c r="G1947">
        <v>-32.365054396759902</v>
      </c>
      <c r="H1947">
        <v>-0.49514011865159302</v>
      </c>
      <c r="I1947">
        <v>-16.1692842175745</v>
      </c>
      <c r="J1947">
        <v>4.97680735557989</v>
      </c>
      <c r="K1947">
        <v>369.822498690803</v>
      </c>
      <c r="L1947">
        <v>383.42758012338999</v>
      </c>
      <c r="M1947">
        <v>62.343301242591899</v>
      </c>
      <c r="N1947">
        <v>1.09581479219381</v>
      </c>
      <c r="O1947">
        <v>25.229773462783101</v>
      </c>
      <c r="P1947">
        <v>24.516441005802701</v>
      </c>
      <c r="Q1947">
        <v>1.3916050761596001E-2</v>
      </c>
    </row>
    <row r="1948" spans="1:17" hidden="1" x14ac:dyDescent="0.3">
      <c r="A1948" t="s">
        <v>4078</v>
      </c>
      <c r="B1948" t="s">
        <v>4079</v>
      </c>
      <c r="C1948" t="s">
        <v>10625</v>
      </c>
      <c r="D1948" t="s">
        <v>198</v>
      </c>
      <c r="E1948">
        <v>411.71283405000003</v>
      </c>
      <c r="F1948">
        <v>642.95000000000005</v>
      </c>
      <c r="G1948">
        <v>81.424598555284007</v>
      </c>
      <c r="H1948">
        <v>34.856728881327903</v>
      </c>
      <c r="I1948">
        <v>60.851966087602698</v>
      </c>
      <c r="J1948">
        <v>31.0921086187513</v>
      </c>
      <c r="K1948">
        <v>425.04575542546399</v>
      </c>
      <c r="L1948">
        <v>376.79148969468201</v>
      </c>
      <c r="M1948">
        <v>87.533106661150498</v>
      </c>
      <c r="N1948">
        <v>4.57821284928478</v>
      </c>
      <c r="O1948">
        <v>3.58503771677423</v>
      </c>
      <c r="P1948">
        <v>132.910704582503</v>
      </c>
      <c r="Q1948">
        <v>6.2721121785572001E-2</v>
      </c>
    </row>
    <row r="1949" spans="1:17" hidden="1" x14ac:dyDescent="0.3">
      <c r="A1949" t="s">
        <v>4080</v>
      </c>
      <c r="B1949" t="s">
        <v>4081</v>
      </c>
      <c r="C1949" t="s">
        <v>10625</v>
      </c>
      <c r="D1949" t="s">
        <v>4082</v>
      </c>
      <c r="E1949">
        <v>411.64401385600002</v>
      </c>
      <c r="F1949">
        <v>104.78</v>
      </c>
      <c r="G1949">
        <v>-56.771733556886801</v>
      </c>
      <c r="H1949">
        <v>-3.9176935921626899</v>
      </c>
      <c r="I1949">
        <v>-35.437421282433903</v>
      </c>
      <c r="J1949">
        <v>-1.2177560038339901</v>
      </c>
      <c r="K1949">
        <v>91.861462582770699</v>
      </c>
      <c r="L1949">
        <v>112.328188157489</v>
      </c>
      <c r="M1949">
        <v>43.687930635761901</v>
      </c>
      <c r="N1949">
        <v>5.5110780518805198</v>
      </c>
      <c r="O1949">
        <v>68.925367436533605</v>
      </c>
      <c r="P1949">
        <v>30.974999999999898</v>
      </c>
      <c r="Q1949">
        <v>-3.4115191221499003E-2</v>
      </c>
    </row>
    <row r="1950" spans="1:17" hidden="1" x14ac:dyDescent="0.3">
      <c r="A1950" t="s">
        <v>4083</v>
      </c>
      <c r="B1950" t="s">
        <v>4084</v>
      </c>
      <c r="C1950" t="s">
        <v>10625</v>
      </c>
      <c r="D1950" t="s">
        <v>46</v>
      </c>
      <c r="E1950">
        <v>411.31821439999999</v>
      </c>
      <c r="F1950">
        <v>217.85</v>
      </c>
      <c r="G1950">
        <v>-26.994776886159801</v>
      </c>
      <c r="H1950">
        <v>-4.0190489646620096</v>
      </c>
      <c r="I1950">
        <v>-2.8270607580348202</v>
      </c>
      <c r="J1950">
        <v>3.1571296903949202</v>
      </c>
      <c r="K1950">
        <v>214.08616124388601</v>
      </c>
      <c r="L1950">
        <v>198.60955849205499</v>
      </c>
      <c r="M1950">
        <v>61.335401077677098</v>
      </c>
      <c r="N1950">
        <v>0.36887608069164202</v>
      </c>
      <c r="O1950">
        <v>32.430571494147301</v>
      </c>
      <c r="P1950">
        <v>54.448777029422097</v>
      </c>
      <c r="Q1950">
        <v>0.12314336354653201</v>
      </c>
    </row>
    <row r="1951" spans="1:17" hidden="1" x14ac:dyDescent="0.3">
      <c r="A1951" t="s">
        <v>4085</v>
      </c>
      <c r="B1951" t="s">
        <v>4086</v>
      </c>
      <c r="C1951" t="s">
        <v>10625</v>
      </c>
      <c r="D1951" t="s">
        <v>4087</v>
      </c>
      <c r="E1951">
        <v>411.04933349999999</v>
      </c>
      <c r="F1951">
        <v>773.4</v>
      </c>
      <c r="G1951">
        <v>23.937637522780399</v>
      </c>
      <c r="H1951">
        <v>5.1943081941496798</v>
      </c>
      <c r="I1951">
        <v>20.861107966245001</v>
      </c>
      <c r="J1951">
        <v>11.998376336846601</v>
      </c>
      <c r="K1951">
        <v>745.34906739991504</v>
      </c>
      <c r="L1951">
        <v>639.65142663153995</v>
      </c>
      <c r="M1951">
        <v>71.448445820032802</v>
      </c>
      <c r="N1951">
        <v>1.0335921088683799</v>
      </c>
      <c r="O1951">
        <v>14.429790535298601</v>
      </c>
      <c r="P1951">
        <v>75.056586690810306</v>
      </c>
      <c r="Q1951">
        <v>0.201975151825974</v>
      </c>
    </row>
    <row r="1952" spans="1:17" hidden="1" x14ac:dyDescent="0.3">
      <c r="A1952" t="s">
        <v>4088</v>
      </c>
      <c r="B1952" t="s">
        <v>4089</v>
      </c>
      <c r="C1952" t="s">
        <v>10625</v>
      </c>
      <c r="D1952" t="s">
        <v>51</v>
      </c>
      <c r="E1952">
        <v>410.86079999999998</v>
      </c>
      <c r="F1952">
        <v>9.93</v>
      </c>
      <c r="G1952">
        <v>-103.09930571400101</v>
      </c>
      <c r="H1952">
        <v>-39.271545464386897</v>
      </c>
      <c r="I1952">
        <v>-83.790075541561706</v>
      </c>
      <c r="J1952">
        <v>8.7753971890916507</v>
      </c>
      <c r="K1952">
        <v>14.737109794967701</v>
      </c>
      <c r="L1952">
        <v>20.9122296600138</v>
      </c>
      <c r="M1952">
        <v>37.259010808487197</v>
      </c>
      <c r="N1952">
        <v>0.84904307637880805</v>
      </c>
      <c r="O1952">
        <v>327.39174219536699</v>
      </c>
      <c r="P1952">
        <v>18.637992831541201</v>
      </c>
      <c r="Q1952">
        <v>0.15350924877312799</v>
      </c>
    </row>
    <row r="1953" spans="1:17" hidden="1" x14ac:dyDescent="0.3">
      <c r="A1953" t="s">
        <v>4090</v>
      </c>
      <c r="B1953" t="s">
        <v>4091</v>
      </c>
      <c r="C1953" t="s">
        <v>10625</v>
      </c>
      <c r="D1953" t="s">
        <v>354</v>
      </c>
      <c r="E1953">
        <v>410.66899999999998</v>
      </c>
      <c r="F1953">
        <v>370</v>
      </c>
      <c r="G1953">
        <v>-64.952967932245201</v>
      </c>
      <c r="H1953">
        <v>7.9020005018419903</v>
      </c>
      <c r="I1953">
        <v>-31.777998291807599</v>
      </c>
      <c r="J1953">
        <v>3.6753415805376801</v>
      </c>
      <c r="K1953">
        <v>353.15383753258601</v>
      </c>
      <c r="L1953">
        <v>411.24370994634501</v>
      </c>
      <c r="M1953">
        <v>73.346365006068893</v>
      </c>
      <c r="N1953">
        <v>1.4264150943396201</v>
      </c>
      <c r="O1953">
        <v>72.945945945945894</v>
      </c>
      <c r="P1953">
        <v>19.354838709677399</v>
      </c>
      <c r="Q1953">
        <v>0.228789669499702</v>
      </c>
    </row>
    <row r="1954" spans="1:17" hidden="1" x14ac:dyDescent="0.3">
      <c r="A1954" t="s">
        <v>4092</v>
      </c>
      <c r="B1954" t="s">
        <v>4093</v>
      </c>
      <c r="C1954" t="s">
        <v>10625</v>
      </c>
      <c r="D1954" t="s">
        <v>303</v>
      </c>
      <c r="E1954">
        <v>409.73500000000001</v>
      </c>
      <c r="F1954">
        <v>4149.45</v>
      </c>
      <c r="G1954">
        <v>128.28164932598901</v>
      </c>
      <c r="H1954">
        <v>18.927641527483001</v>
      </c>
      <c r="I1954">
        <v>43.777465657377697</v>
      </c>
      <c r="J1954">
        <v>-1.9156198313099799</v>
      </c>
      <c r="K1954">
        <v>3832.7154447520302</v>
      </c>
      <c r="L1954">
        <v>3238.8932539064599</v>
      </c>
      <c r="M1954">
        <v>62.470232634275298</v>
      </c>
      <c r="N1954">
        <v>1.4975838442120399</v>
      </c>
      <c r="O1954">
        <v>22.787357360613999</v>
      </c>
      <c r="P1954">
        <v>169.44480519480501</v>
      </c>
      <c r="Q1954">
        <v>0.14431376833103701</v>
      </c>
    </row>
    <row r="1955" spans="1:17" hidden="1" x14ac:dyDescent="0.3">
      <c r="A1955" t="s">
        <v>4094</v>
      </c>
      <c r="B1955" t="s">
        <v>4095</v>
      </c>
      <c r="C1955" t="s">
        <v>10625</v>
      </c>
      <c r="D1955" t="s">
        <v>308</v>
      </c>
      <c r="E1955">
        <v>408.30579165</v>
      </c>
      <c r="F1955">
        <v>62.1</v>
      </c>
      <c r="G1955">
        <v>106.851783975174</v>
      </c>
      <c r="H1955">
        <v>-2.0236114762931501</v>
      </c>
      <c r="I1955">
        <v>15.189885276306899</v>
      </c>
      <c r="J1955">
        <v>17.7420800259126</v>
      </c>
      <c r="K1955">
        <v>48.697832453226702</v>
      </c>
      <c r="L1955">
        <v>46.177377090010999</v>
      </c>
      <c r="M1955">
        <v>70.276202808637194</v>
      </c>
      <c r="N1955">
        <v>2.8422444426733602</v>
      </c>
      <c r="O1955">
        <v>6.7471819645732598</v>
      </c>
      <c r="P1955">
        <v>140.69767441860401</v>
      </c>
      <c r="Q1955">
        <v>0.110877088807353</v>
      </c>
    </row>
    <row r="1956" spans="1:17" hidden="1" x14ac:dyDescent="0.3">
      <c r="A1956" t="s">
        <v>4096</v>
      </c>
      <c r="B1956" t="s">
        <v>4097</v>
      </c>
      <c r="C1956" t="s">
        <v>10625</v>
      </c>
      <c r="D1956" t="s">
        <v>263</v>
      </c>
      <c r="E1956">
        <v>406.15600000000001</v>
      </c>
      <c r="F1956">
        <v>374.5</v>
      </c>
      <c r="G1956">
        <v>39.522667660975102</v>
      </c>
      <c r="H1956">
        <v>21.085411396996601</v>
      </c>
      <c r="I1956">
        <v>19.8130191646772</v>
      </c>
      <c r="J1956">
        <v>29.825034404442299</v>
      </c>
      <c r="K1956">
        <v>272.91699395276299</v>
      </c>
      <c r="L1956">
        <v>256.11974016799502</v>
      </c>
      <c r="M1956">
        <v>83.222591653190605</v>
      </c>
      <c r="N1956">
        <v>4.8962872917461304</v>
      </c>
      <c r="O1956">
        <v>4.9399198931909103</v>
      </c>
      <c r="P1956">
        <v>81.796116504854297</v>
      </c>
      <c r="Q1956">
        <v>3.2874824996793998E-2</v>
      </c>
    </row>
    <row r="1957" spans="1:17" hidden="1" x14ac:dyDescent="0.3">
      <c r="A1957" t="s">
        <v>4098</v>
      </c>
      <c r="B1957" t="s">
        <v>4099</v>
      </c>
      <c r="C1957" t="s">
        <v>10625</v>
      </c>
      <c r="D1957" t="s">
        <v>955</v>
      </c>
      <c r="E1957">
        <v>405.72687529799998</v>
      </c>
      <c r="F1957">
        <v>16.690000000000001</v>
      </c>
      <c r="G1957">
        <v>55.741761067568497</v>
      </c>
      <c r="H1957">
        <v>9.4975340006013003</v>
      </c>
      <c r="I1957">
        <v>14.687333181359101</v>
      </c>
      <c r="J1957">
        <v>18.391938801933399</v>
      </c>
      <c r="K1957">
        <v>14.5098108733415</v>
      </c>
      <c r="L1957">
        <v>13.1363350635543</v>
      </c>
      <c r="M1957">
        <v>77.902483319599199</v>
      </c>
      <c r="N1957">
        <v>2.1183230810597302</v>
      </c>
      <c r="O1957">
        <v>12.0431396045536</v>
      </c>
      <c r="P1957">
        <v>90.742857142857105</v>
      </c>
      <c r="Q1957">
        <v>7.5754460794476994E-2</v>
      </c>
    </row>
    <row r="1958" spans="1:17" hidden="1" x14ac:dyDescent="0.3">
      <c r="A1958" t="s">
        <v>4100</v>
      </c>
      <c r="B1958" t="s">
        <v>4101</v>
      </c>
      <c r="C1958" t="s">
        <v>10625</v>
      </c>
      <c r="D1958" t="s">
        <v>774</v>
      </c>
      <c r="E1958">
        <v>405.16887991999999</v>
      </c>
      <c r="F1958">
        <v>66.03</v>
      </c>
      <c r="G1958">
        <v>39.924000148284698</v>
      </c>
      <c r="H1958">
        <v>25.6978219643301</v>
      </c>
      <c r="I1958">
        <v>4.7029656969916198</v>
      </c>
      <c r="J1958">
        <v>21.101548980890399</v>
      </c>
      <c r="K1958">
        <v>55.388858080669401</v>
      </c>
      <c r="L1958">
        <v>51.534802864476603</v>
      </c>
      <c r="M1958">
        <v>69.098293130936298</v>
      </c>
      <c r="N1958">
        <v>3.01070682143631</v>
      </c>
      <c r="O1958">
        <v>8.8898985309707701</v>
      </c>
      <c r="P1958">
        <v>69.307692307692307</v>
      </c>
      <c r="Q1958">
        <v>9.5351079377331005E-2</v>
      </c>
    </row>
    <row r="1959" spans="1:17" hidden="1" x14ac:dyDescent="0.3">
      <c r="A1959" t="s">
        <v>4102</v>
      </c>
      <c r="B1959" t="s">
        <v>4103</v>
      </c>
      <c r="C1959" t="s">
        <v>10625</v>
      </c>
      <c r="D1959" t="s">
        <v>46</v>
      </c>
      <c r="E1959">
        <v>403.3</v>
      </c>
      <c r="F1959">
        <v>192.95</v>
      </c>
      <c r="G1959">
        <v>117.351040676848</v>
      </c>
      <c r="H1959">
        <v>-12.801212357167</v>
      </c>
      <c r="I1959">
        <v>133.263812257838</v>
      </c>
      <c r="J1959">
        <v>-3.3230034487771101</v>
      </c>
      <c r="K1959">
        <v>196.39048708350199</v>
      </c>
      <c r="M1959">
        <v>33.960951861768002</v>
      </c>
      <c r="N1959">
        <v>0.33094228888164301</v>
      </c>
      <c r="O1959">
        <v>46.670121793210598</v>
      </c>
      <c r="P1959">
        <v>157.266666666666</v>
      </c>
    </row>
    <row r="1960" spans="1:17" hidden="1" x14ac:dyDescent="0.3">
      <c r="A1960" t="s">
        <v>4104</v>
      </c>
      <c r="B1960" t="s">
        <v>4105</v>
      </c>
      <c r="C1960" t="s">
        <v>10625</v>
      </c>
      <c r="D1960" t="s">
        <v>378</v>
      </c>
      <c r="E1960">
        <v>402.87442221999999</v>
      </c>
      <c r="F1960">
        <v>303</v>
      </c>
      <c r="G1960">
        <v>46.223259483069697</v>
      </c>
      <c r="H1960">
        <v>5.6248834230320499</v>
      </c>
      <c r="I1960">
        <v>-2.6611516671257198</v>
      </c>
      <c r="J1960">
        <v>8.7480362353538705</v>
      </c>
      <c r="K1960">
        <v>276.20605795602597</v>
      </c>
      <c r="L1960">
        <v>247.80760129154601</v>
      </c>
      <c r="M1960">
        <v>68.511877812598101</v>
      </c>
      <c r="N1960">
        <v>1.4772953169714</v>
      </c>
      <c r="O1960">
        <v>13.1023102310231</v>
      </c>
      <c r="P1960">
        <v>91.711483707687407</v>
      </c>
      <c r="Q1960">
        <v>6.6768441544063001E-2</v>
      </c>
    </row>
    <row r="1961" spans="1:17" hidden="1" x14ac:dyDescent="0.3">
      <c r="A1961" t="s">
        <v>4106</v>
      </c>
      <c r="B1961" t="s">
        <v>4107</v>
      </c>
      <c r="C1961" t="s">
        <v>10625</v>
      </c>
      <c r="D1961" t="s">
        <v>622</v>
      </c>
      <c r="E1961">
        <v>402.72918611399899</v>
      </c>
      <c r="F1961">
        <v>22.05</v>
      </c>
      <c r="G1961">
        <v>11.892129686291501</v>
      </c>
      <c r="K1961">
        <v>22.064075533845699</v>
      </c>
      <c r="L1961">
        <v>20.559754299100199</v>
      </c>
      <c r="M1961">
        <v>35.6509857849477</v>
      </c>
      <c r="N1961">
        <v>1</v>
      </c>
      <c r="O1961">
        <v>18.367346938775501</v>
      </c>
      <c r="P1961">
        <v>45.5445544554455</v>
      </c>
      <c r="Q1961">
        <v>2.5042493907753999E-2</v>
      </c>
    </row>
    <row r="1962" spans="1:17" hidden="1" x14ac:dyDescent="0.3">
      <c r="A1962" t="s">
        <v>4108</v>
      </c>
      <c r="B1962" t="s">
        <v>4109</v>
      </c>
      <c r="C1962" t="s">
        <v>10625</v>
      </c>
      <c r="D1962" t="s">
        <v>46</v>
      </c>
      <c r="E1962">
        <v>401.98813877999999</v>
      </c>
      <c r="F1962">
        <v>189.4</v>
      </c>
      <c r="G1962">
        <v>-28.7614380831502</v>
      </c>
      <c r="H1962">
        <v>0.95176433450054998</v>
      </c>
      <c r="I1962">
        <v>-12.8486665021601</v>
      </c>
      <c r="J1962">
        <v>-7.7990904052988599</v>
      </c>
      <c r="M1962">
        <v>29.4106568052513</v>
      </c>
      <c r="O1962">
        <v>30.411826821541698</v>
      </c>
      <c r="P1962">
        <v>3.8377192982456099</v>
      </c>
    </row>
    <row r="1963" spans="1:17" hidden="1" x14ac:dyDescent="0.3">
      <c r="A1963" t="s">
        <v>4110</v>
      </c>
      <c r="B1963" t="s">
        <v>4111</v>
      </c>
      <c r="C1963" t="s">
        <v>10625</v>
      </c>
      <c r="D1963" t="s">
        <v>622</v>
      </c>
      <c r="E1963">
        <v>401.63612326999998</v>
      </c>
      <c r="F1963">
        <v>176.9</v>
      </c>
      <c r="G1963">
        <v>-21.7683941468668</v>
      </c>
      <c r="H1963">
        <v>-6.1339526754155198</v>
      </c>
      <c r="I1963">
        <v>-13.035542900891899</v>
      </c>
      <c r="J1963">
        <v>-0.459831358773859</v>
      </c>
      <c r="K1963">
        <v>177.23313587104599</v>
      </c>
      <c r="L1963">
        <v>180.15696427174399</v>
      </c>
      <c r="M1963">
        <v>44.4168230437595</v>
      </c>
      <c r="N1963">
        <v>0.36576362206055402</v>
      </c>
      <c r="O1963">
        <v>40.927077444884098</v>
      </c>
      <c r="P1963">
        <v>17.933333333333302</v>
      </c>
      <c r="Q1963">
        <v>0.274705086545601</v>
      </c>
    </row>
    <row r="1964" spans="1:17" hidden="1" x14ac:dyDescent="0.3">
      <c r="A1964" t="s">
        <v>4112</v>
      </c>
      <c r="B1964" t="s">
        <v>4113</v>
      </c>
      <c r="C1964" t="s">
        <v>10625</v>
      </c>
      <c r="D1964" t="s">
        <v>303</v>
      </c>
      <c r="E1964">
        <v>401.33202419999998</v>
      </c>
      <c r="F1964">
        <v>734.1</v>
      </c>
      <c r="G1964">
        <v>253.38889203159499</v>
      </c>
      <c r="H1964">
        <v>30.670645472798999</v>
      </c>
      <c r="I1964">
        <v>107.61145336119399</v>
      </c>
      <c r="J1964">
        <v>9.0729616620824594</v>
      </c>
      <c r="K1964">
        <v>565.29463001541603</v>
      </c>
      <c r="L1964">
        <v>386.54710563825802</v>
      </c>
      <c r="M1964">
        <v>85.292518562693104</v>
      </c>
      <c r="N1964">
        <v>0.29809762452896799</v>
      </c>
      <c r="O1964">
        <v>0</v>
      </c>
      <c r="P1964">
        <v>331.82352941176401</v>
      </c>
      <c r="Q1964">
        <v>0.21697281781347599</v>
      </c>
    </row>
    <row r="1965" spans="1:17" hidden="1" x14ac:dyDescent="0.3">
      <c r="A1965" t="s">
        <v>4114</v>
      </c>
      <c r="B1965" t="s">
        <v>4115</v>
      </c>
      <c r="C1965" t="s">
        <v>10625</v>
      </c>
      <c r="D1965" t="s">
        <v>21</v>
      </c>
      <c r="E1965">
        <v>401.02797196</v>
      </c>
      <c r="F1965">
        <v>383.1</v>
      </c>
      <c r="G1965">
        <v>-44.571892310828297</v>
      </c>
      <c r="H1965">
        <v>-5.69806364789103</v>
      </c>
      <c r="I1965">
        <v>-22.876060294051499</v>
      </c>
      <c r="J1965">
        <v>4.5388835925342903</v>
      </c>
      <c r="K1965">
        <v>396.984352154872</v>
      </c>
      <c r="L1965">
        <v>404.33620283694302</v>
      </c>
      <c r="M1965">
        <v>53.4933716341639</v>
      </c>
      <c r="N1965">
        <v>1.2638259825456899</v>
      </c>
      <c r="O1965">
        <v>48.786217697729001</v>
      </c>
      <c r="P1965">
        <v>12.3131046613896</v>
      </c>
      <c r="Q1965">
        <v>0.132701215367581</v>
      </c>
    </row>
    <row r="1966" spans="1:17" hidden="1" x14ac:dyDescent="0.3">
      <c r="A1966" t="s">
        <v>4116</v>
      </c>
      <c r="B1966" t="s">
        <v>4117</v>
      </c>
      <c r="C1966" t="s">
        <v>10625</v>
      </c>
      <c r="D1966" t="s">
        <v>219</v>
      </c>
      <c r="E1966">
        <v>400.44412609599999</v>
      </c>
      <c r="F1966">
        <v>138.1</v>
      </c>
      <c r="G1966">
        <v>14.706301681593599</v>
      </c>
      <c r="H1966">
        <v>12.2582426203791</v>
      </c>
      <c r="I1966">
        <v>-5.5621338068622004</v>
      </c>
      <c r="J1966">
        <v>8.9064651502566896</v>
      </c>
      <c r="K1966">
        <v>120.723209046367</v>
      </c>
      <c r="L1966">
        <v>110.192621536389</v>
      </c>
      <c r="M1966">
        <v>73.707538375583894</v>
      </c>
      <c r="N1966">
        <v>1.8330120576392099</v>
      </c>
      <c r="O1966">
        <v>2.8240405503258499</v>
      </c>
      <c r="P1966">
        <v>60.394889663182298</v>
      </c>
      <c r="Q1966">
        <v>3.2793703417469998E-3</v>
      </c>
    </row>
    <row r="1967" spans="1:17" hidden="1" x14ac:dyDescent="0.3">
      <c r="A1967" t="s">
        <v>4118</v>
      </c>
      <c r="B1967" t="s">
        <v>4119</v>
      </c>
      <c r="C1967" t="s">
        <v>10625</v>
      </c>
      <c r="D1967" t="s">
        <v>484</v>
      </c>
      <c r="E1967">
        <v>399.9375</v>
      </c>
      <c r="F1967">
        <v>527.85</v>
      </c>
      <c r="G1967">
        <v>28.1580458897574</v>
      </c>
      <c r="H1967">
        <v>-10.2518456520041</v>
      </c>
      <c r="I1967">
        <v>11.1180509738087</v>
      </c>
      <c r="J1967">
        <v>-4.15927592730685</v>
      </c>
      <c r="K1967">
        <v>526.63143493262396</v>
      </c>
      <c r="L1967">
        <v>468.41011975526402</v>
      </c>
      <c r="M1967">
        <v>53.954345083241797</v>
      </c>
      <c r="N1967">
        <v>0.84891916136316603</v>
      </c>
      <c r="O1967">
        <v>16.510372264847899</v>
      </c>
      <c r="P1967">
        <v>80.894448252227505</v>
      </c>
      <c r="Q1967">
        <v>4.8228214123501999E-2</v>
      </c>
    </row>
    <row r="1968" spans="1:17" hidden="1" x14ac:dyDescent="0.3">
      <c r="A1968" t="s">
        <v>4120</v>
      </c>
      <c r="B1968" t="s">
        <v>4121</v>
      </c>
      <c r="C1968" t="s">
        <v>10625</v>
      </c>
      <c r="D1968" t="s">
        <v>72</v>
      </c>
      <c r="E1968">
        <v>399.85176000000001</v>
      </c>
      <c r="F1968">
        <v>294</v>
      </c>
      <c r="G1968">
        <v>-37.203293877486402</v>
      </c>
      <c r="I1968">
        <v>-13.7520607580348</v>
      </c>
      <c r="K1968">
        <v>240.93553543611401</v>
      </c>
      <c r="M1968" s="1">
        <v>6.0965434000000003E-8</v>
      </c>
      <c r="N1968">
        <v>1.29729729729729</v>
      </c>
      <c r="O1968">
        <v>10.5442176870748</v>
      </c>
      <c r="P1968">
        <v>0.34129692832765002</v>
      </c>
    </row>
    <row r="1969" spans="1:17" hidden="1" x14ac:dyDescent="0.3">
      <c r="A1969" t="s">
        <v>4122</v>
      </c>
      <c r="B1969" t="s">
        <v>4123</v>
      </c>
      <c r="C1969" t="s">
        <v>10625</v>
      </c>
      <c r="D1969" t="s">
        <v>1388</v>
      </c>
      <c r="E1969">
        <v>399.24914649999999</v>
      </c>
      <c r="F1969">
        <v>231.87</v>
      </c>
      <c r="G1969">
        <v>-32.460562168628599</v>
      </c>
      <c r="H1969">
        <v>-1.36277335091469</v>
      </c>
      <c r="I1969">
        <v>-13.2516359491987</v>
      </c>
      <c r="J1969">
        <v>4.0451873148148598</v>
      </c>
      <c r="K1969">
        <v>233.32453697755199</v>
      </c>
      <c r="L1969">
        <v>231.45648971480699</v>
      </c>
      <c r="M1969">
        <v>47.628844499607197</v>
      </c>
      <c r="N1969">
        <v>0.66939244530214304</v>
      </c>
      <c r="O1969">
        <v>33.264329149954698</v>
      </c>
      <c r="P1969">
        <v>28.8882712618121</v>
      </c>
      <c r="Q1969">
        <v>-1.02119173008E-3</v>
      </c>
    </row>
    <row r="1970" spans="1:17" hidden="1" x14ac:dyDescent="0.3">
      <c r="A1970" t="s">
        <v>4124</v>
      </c>
      <c r="B1970" t="s">
        <v>4125</v>
      </c>
      <c r="C1970" t="s">
        <v>10625</v>
      </c>
      <c r="D1970" t="s">
        <v>75</v>
      </c>
      <c r="E1970">
        <v>398.66744340000002</v>
      </c>
      <c r="F1970">
        <v>30.66</v>
      </c>
      <c r="G1970">
        <v>-58.454900059115097</v>
      </c>
      <c r="H1970">
        <v>14.9510444370339</v>
      </c>
      <c r="I1970">
        <v>-49.434987587303098</v>
      </c>
      <c r="J1970">
        <v>3.03031836126587</v>
      </c>
      <c r="K1970">
        <v>26.9547649956186</v>
      </c>
      <c r="L1970">
        <v>33.752828286388301</v>
      </c>
      <c r="M1970">
        <v>79.374881883856503</v>
      </c>
      <c r="N1970">
        <v>0.38473679310033498</v>
      </c>
      <c r="O1970">
        <v>154.892367906066</v>
      </c>
      <c r="P1970">
        <v>45.514950166112897</v>
      </c>
      <c r="Q1970">
        <v>8.7419659785212003E-2</v>
      </c>
    </row>
    <row r="1971" spans="1:17" hidden="1" x14ac:dyDescent="0.3">
      <c r="A1971" t="s">
        <v>4126</v>
      </c>
      <c r="B1971" t="s">
        <v>4127</v>
      </c>
      <c r="C1971" t="s">
        <v>10625</v>
      </c>
      <c r="D1971" t="s">
        <v>40</v>
      </c>
      <c r="E1971">
        <v>398.26969200000002</v>
      </c>
      <c r="F1971">
        <v>10.82</v>
      </c>
      <c r="G1971">
        <v>-86.495449372444895</v>
      </c>
      <c r="H1971">
        <v>-3.9282143283728299</v>
      </c>
      <c r="I1971">
        <v>-38.890107896081901</v>
      </c>
      <c r="J1971">
        <v>-0.77803289138418896</v>
      </c>
      <c r="K1971">
        <v>11.501091635281799</v>
      </c>
      <c r="L1971">
        <v>14.7811169211819</v>
      </c>
      <c r="M1971">
        <v>39.261158080697797</v>
      </c>
      <c r="N1971">
        <v>0.42357068129040099</v>
      </c>
      <c r="O1971">
        <v>208.22550831792901</v>
      </c>
      <c r="P1971">
        <v>14.4973544973545</v>
      </c>
      <c r="Q1971">
        <v>0.182262975641726</v>
      </c>
    </row>
    <row r="1972" spans="1:17" hidden="1" x14ac:dyDescent="0.3">
      <c r="A1972" t="s">
        <v>4128</v>
      </c>
      <c r="B1972" t="s">
        <v>4129</v>
      </c>
      <c r="C1972" t="s">
        <v>10625</v>
      </c>
      <c r="D1972" t="s">
        <v>263</v>
      </c>
      <c r="E1972">
        <v>398.06274251999997</v>
      </c>
      <c r="F1972">
        <v>71.59</v>
      </c>
      <c r="G1972">
        <v>144.85134581095599</v>
      </c>
      <c r="H1972">
        <v>29.2852172850587</v>
      </c>
      <c r="I1972">
        <v>32.582616661320003</v>
      </c>
      <c r="J1972">
        <v>9.9654558924287606</v>
      </c>
      <c r="K1972">
        <v>60.405464935093498</v>
      </c>
      <c r="L1972">
        <v>50.121030489791103</v>
      </c>
      <c r="M1972">
        <v>62.953608075435703</v>
      </c>
      <c r="N1972">
        <v>2.1484845901525498</v>
      </c>
      <c r="O1972">
        <v>11.4680821343762</v>
      </c>
      <c r="P1972">
        <v>203.34745762711799</v>
      </c>
      <c r="Q1972">
        <v>8.7537146872039007E-2</v>
      </c>
    </row>
    <row r="1973" spans="1:17" hidden="1" x14ac:dyDescent="0.3">
      <c r="A1973" t="s">
        <v>4130</v>
      </c>
      <c r="B1973" t="s">
        <v>4131</v>
      </c>
      <c r="C1973" t="s">
        <v>10625</v>
      </c>
      <c r="D1973" t="s">
        <v>359</v>
      </c>
      <c r="E1973">
        <v>397.93631768500001</v>
      </c>
      <c r="F1973">
        <v>289.64999999999998</v>
      </c>
      <c r="G1973">
        <v>-30.319848302728399</v>
      </c>
      <c r="H1973">
        <v>0.80685174815665806</v>
      </c>
      <c r="I1973">
        <v>-13.063815442872899</v>
      </c>
      <c r="J1973">
        <v>8.2282399451858694</v>
      </c>
      <c r="K1973">
        <v>271.898908588697</v>
      </c>
      <c r="L1973">
        <v>261.641848187123</v>
      </c>
      <c r="M1973">
        <v>57.713277474454003</v>
      </c>
      <c r="N1973">
        <v>0.65573986635283399</v>
      </c>
      <c r="O1973">
        <v>22.268254790264098</v>
      </c>
      <c r="P1973">
        <v>38.920863309352498</v>
      </c>
      <c r="Q1973">
        <v>1.2977327886266E-2</v>
      </c>
    </row>
    <row r="1974" spans="1:17" hidden="1" x14ac:dyDescent="0.3">
      <c r="A1974" t="s">
        <v>4132</v>
      </c>
      <c r="B1974" t="s">
        <v>4133</v>
      </c>
      <c r="C1974" t="s">
        <v>10625</v>
      </c>
      <c r="D1974" t="s">
        <v>139</v>
      </c>
      <c r="E1974">
        <v>397.04031359999999</v>
      </c>
      <c r="F1974">
        <v>10.039999999999999</v>
      </c>
      <c r="G1974">
        <v>201.51549552982701</v>
      </c>
      <c r="H1974">
        <v>17.529219436753198</v>
      </c>
      <c r="I1974">
        <v>69.148840142866007</v>
      </c>
      <c r="J1974">
        <v>-0.54848980469824904</v>
      </c>
      <c r="K1974">
        <v>8.9264486424303904</v>
      </c>
      <c r="L1974">
        <v>7.1004007733945498</v>
      </c>
      <c r="M1974">
        <v>71.756305738870097</v>
      </c>
      <c r="N1974">
        <v>1.7150997922039199</v>
      </c>
      <c r="O1974">
        <v>10.557768924302801</v>
      </c>
      <c r="P1974">
        <v>258.57142857142799</v>
      </c>
      <c r="Q1974">
        <v>0.132322019064154</v>
      </c>
    </row>
    <row r="1975" spans="1:17" hidden="1" x14ac:dyDescent="0.3">
      <c r="A1975" t="s">
        <v>4134</v>
      </c>
      <c r="B1975" t="s">
        <v>4135</v>
      </c>
      <c r="C1975" t="s">
        <v>10625</v>
      </c>
      <c r="D1975" t="s">
        <v>80</v>
      </c>
      <c r="E1975">
        <v>396.92652407999998</v>
      </c>
      <c r="F1975">
        <v>248.95</v>
      </c>
      <c r="G1975">
        <v>45.819488218466297</v>
      </c>
      <c r="H1975">
        <v>14.143632690708399</v>
      </c>
      <c r="I1975">
        <v>-24.7218212894104</v>
      </c>
      <c r="J1975">
        <v>4.7621245479721699</v>
      </c>
      <c r="K1975">
        <v>209.134761419352</v>
      </c>
      <c r="L1975">
        <v>201.296744415474</v>
      </c>
      <c r="M1975">
        <v>59.135108170948101</v>
      </c>
      <c r="N1975">
        <v>3.3687987563675201</v>
      </c>
      <c r="O1975">
        <v>28.238602128941501</v>
      </c>
      <c r="P1975">
        <v>92.091049382715994</v>
      </c>
      <c r="Q1975">
        <v>0.124855598081216</v>
      </c>
    </row>
    <row r="1976" spans="1:17" hidden="1" x14ac:dyDescent="0.3">
      <c r="A1976" t="s">
        <v>4136</v>
      </c>
      <c r="B1976" t="s">
        <v>4137</v>
      </c>
      <c r="C1976" t="s">
        <v>10625</v>
      </c>
      <c r="D1976" t="s">
        <v>139</v>
      </c>
      <c r="E1976">
        <v>395.58217171699999</v>
      </c>
      <c r="F1976">
        <v>106.01</v>
      </c>
      <c r="G1976">
        <v>11.9138378387236</v>
      </c>
      <c r="H1976">
        <v>7.0729300289359003</v>
      </c>
      <c r="I1976">
        <v>-14.226761769994299</v>
      </c>
      <c r="J1976">
        <v>12.4704748120924</v>
      </c>
      <c r="K1976">
        <v>99.113563024209896</v>
      </c>
      <c r="L1976">
        <v>99.999693016072797</v>
      </c>
      <c r="M1976">
        <v>64.819082896733306</v>
      </c>
      <c r="N1976">
        <v>3.51399989543469</v>
      </c>
      <c r="O1976">
        <v>43.524195830582002</v>
      </c>
      <c r="P1976">
        <v>54.985380116959</v>
      </c>
      <c r="Q1976">
        <v>4.6761628714667998E-2</v>
      </c>
    </row>
    <row r="1977" spans="1:17" hidden="1" x14ac:dyDescent="0.3">
      <c r="A1977" t="s">
        <v>4138</v>
      </c>
      <c r="B1977" t="s">
        <v>4139</v>
      </c>
      <c r="C1977" t="s">
        <v>10625</v>
      </c>
      <c r="D1977" t="s">
        <v>89</v>
      </c>
      <c r="E1977">
        <v>395.37880000000001</v>
      </c>
      <c r="F1977">
        <v>174.15</v>
      </c>
      <c r="G1977">
        <v>23.049144294467101</v>
      </c>
      <c r="H1977">
        <v>49.503399103240497</v>
      </c>
      <c r="I1977">
        <v>38.961915875457102</v>
      </c>
      <c r="J1977">
        <v>6.1553698403378601</v>
      </c>
      <c r="O1977">
        <v>7.23514211886304</v>
      </c>
      <c r="P1977">
        <v>58.246251703771001</v>
      </c>
    </row>
    <row r="1978" spans="1:17" hidden="1" x14ac:dyDescent="0.3">
      <c r="A1978" t="s">
        <v>4140</v>
      </c>
      <c r="B1978" t="s">
        <v>4141</v>
      </c>
      <c r="C1978" t="s">
        <v>10625</v>
      </c>
      <c r="D1978" t="s">
        <v>46</v>
      </c>
      <c r="E1978">
        <v>395.25362799999999</v>
      </c>
      <c r="F1978">
        <v>348.75</v>
      </c>
      <c r="G1978">
        <v>-36.666789286187303</v>
      </c>
      <c r="H1978">
        <v>-13.456973857132301</v>
      </c>
      <c r="I1978">
        <v>-20.754017705197199</v>
      </c>
      <c r="J1978">
        <v>-3.1630884055845301</v>
      </c>
      <c r="K1978">
        <v>388.26594299166101</v>
      </c>
      <c r="M1978">
        <v>40.6947147769027</v>
      </c>
      <c r="N1978">
        <v>0.54198218262806197</v>
      </c>
      <c r="O1978">
        <v>69.749103942652297</v>
      </c>
      <c r="P1978">
        <v>14.344262295081901</v>
      </c>
    </row>
    <row r="1979" spans="1:17" hidden="1" x14ac:dyDescent="0.3">
      <c r="A1979" t="s">
        <v>4142</v>
      </c>
      <c r="B1979" t="s">
        <v>4143</v>
      </c>
      <c r="C1979" t="s">
        <v>10625</v>
      </c>
      <c r="D1979" t="s">
        <v>51</v>
      </c>
      <c r="E1979">
        <v>392.99707712999998</v>
      </c>
      <c r="F1979">
        <v>1307.75</v>
      </c>
      <c r="G1979">
        <v>132.50626086698301</v>
      </c>
      <c r="H1979">
        <v>49.7366836374378</v>
      </c>
      <c r="I1979">
        <v>110.69223248911599</v>
      </c>
      <c r="J1979">
        <v>-2.8207999363124601</v>
      </c>
      <c r="K1979">
        <v>988.88448292136297</v>
      </c>
      <c r="L1979">
        <v>754.31648650236002</v>
      </c>
      <c r="M1979">
        <v>74.261872608599603</v>
      </c>
      <c r="N1979">
        <v>2.6169347102386502</v>
      </c>
      <c r="O1979">
        <v>3.98776524565094</v>
      </c>
      <c r="P1979">
        <v>177.03633089715001</v>
      </c>
      <c r="Q1979">
        <v>4.3591499098568999E-2</v>
      </c>
    </row>
    <row r="1980" spans="1:17" hidden="1" x14ac:dyDescent="0.3">
      <c r="A1980" t="s">
        <v>4144</v>
      </c>
      <c r="B1980" t="s">
        <v>4145</v>
      </c>
      <c r="C1980" t="s">
        <v>10625</v>
      </c>
      <c r="D1980" t="s">
        <v>494</v>
      </c>
      <c r="E1980">
        <v>392.853766216</v>
      </c>
      <c r="F1980">
        <v>67.599999999999994</v>
      </c>
      <c r="G1980">
        <v>-0.72791246783716002</v>
      </c>
      <c r="H1980">
        <v>-5.2593139118996</v>
      </c>
      <c r="I1980">
        <v>-18.9331674448397</v>
      </c>
      <c r="J1980">
        <v>-2.84426450426036</v>
      </c>
      <c r="K1980">
        <v>64.491343743890695</v>
      </c>
      <c r="L1980">
        <v>64.074762724381102</v>
      </c>
      <c r="M1980">
        <v>44.333851226099398</v>
      </c>
      <c r="N1980">
        <v>0.63792464300283402</v>
      </c>
      <c r="O1980">
        <v>19.822485207100499</v>
      </c>
      <c r="P1980">
        <v>29.999999999999901</v>
      </c>
      <c r="Q1980">
        <v>1.9938838717960001E-3</v>
      </c>
    </row>
    <row r="1981" spans="1:17" hidden="1" x14ac:dyDescent="0.3">
      <c r="A1981" t="s">
        <v>4146</v>
      </c>
      <c r="B1981" t="s">
        <v>4147</v>
      </c>
      <c r="C1981" t="s">
        <v>10625</v>
      </c>
      <c r="D1981" t="s">
        <v>303</v>
      </c>
      <c r="E1981">
        <v>392.26499999999999</v>
      </c>
      <c r="F1981">
        <v>341.75</v>
      </c>
      <c r="G1981">
        <v>-38.667436505691498</v>
      </c>
      <c r="H1981">
        <v>-2.82187677694857</v>
      </c>
      <c r="I1981">
        <v>-16.0237694415082</v>
      </c>
      <c r="J1981">
        <v>-0.70739429222465</v>
      </c>
      <c r="K1981">
        <v>345.90737210949101</v>
      </c>
      <c r="L1981">
        <v>351.84049352179602</v>
      </c>
      <c r="M1981">
        <v>43.123325071111601</v>
      </c>
      <c r="N1981">
        <v>0.93072726332425004</v>
      </c>
      <c r="O1981">
        <v>28.734455010972901</v>
      </c>
      <c r="P1981">
        <v>9.1853035143770008</v>
      </c>
      <c r="Q1981">
        <v>4.7535822650744998E-2</v>
      </c>
    </row>
    <row r="1982" spans="1:17" hidden="1" x14ac:dyDescent="0.3">
      <c r="A1982" t="s">
        <v>4148</v>
      </c>
      <c r="B1982" t="s">
        <v>4149</v>
      </c>
      <c r="C1982" t="s">
        <v>10625</v>
      </c>
      <c r="D1982" t="s">
        <v>198</v>
      </c>
      <c r="E1982">
        <v>391.27499999999998</v>
      </c>
      <c r="F1982">
        <v>797.7</v>
      </c>
      <c r="G1982">
        <v>55.588096675447801</v>
      </c>
      <c r="H1982">
        <v>29.674710204199901</v>
      </c>
      <c r="I1982">
        <v>25.8892126437424</v>
      </c>
      <c r="J1982">
        <v>2.2260747201965101</v>
      </c>
      <c r="K1982">
        <v>663.426631883705</v>
      </c>
      <c r="L1982">
        <v>598.32056346036097</v>
      </c>
      <c r="M1982">
        <v>74.180763868045105</v>
      </c>
      <c r="N1982">
        <v>1.63230991332199</v>
      </c>
      <c r="O1982">
        <v>2.6639087376206501</v>
      </c>
      <c r="P1982">
        <v>97.548291233283805</v>
      </c>
      <c r="Q1982">
        <v>8.3500194521137994E-2</v>
      </c>
    </row>
    <row r="1983" spans="1:17" hidden="1" x14ac:dyDescent="0.3">
      <c r="A1983" t="s">
        <v>4150</v>
      </c>
      <c r="B1983" t="s">
        <v>4151</v>
      </c>
      <c r="C1983" t="s">
        <v>10625</v>
      </c>
      <c r="D1983" t="s">
        <v>263</v>
      </c>
      <c r="E1983">
        <v>391.056073164</v>
      </c>
      <c r="F1983">
        <v>89.58</v>
      </c>
      <c r="G1983">
        <v>-15.9690717405211</v>
      </c>
      <c r="H1983">
        <v>3.67307612267071</v>
      </c>
      <c r="I1983">
        <v>-22.216828374226701</v>
      </c>
      <c r="J1983">
        <v>3.3156127270059499</v>
      </c>
      <c r="K1983">
        <v>87.8809425941173</v>
      </c>
      <c r="L1983">
        <v>96.766346383087495</v>
      </c>
      <c r="M1983">
        <v>57.5465421741509</v>
      </c>
      <c r="N1983">
        <v>0.92166815492163201</v>
      </c>
      <c r="O1983">
        <v>93.681625362804198</v>
      </c>
      <c r="P1983">
        <v>19.599465954606099</v>
      </c>
    </row>
    <row r="1984" spans="1:17" hidden="1" x14ac:dyDescent="0.3">
      <c r="A1984" t="s">
        <v>4152</v>
      </c>
      <c r="B1984" t="s">
        <v>4153</v>
      </c>
      <c r="C1984" t="s">
        <v>10625</v>
      </c>
      <c r="D1984" t="s">
        <v>72</v>
      </c>
      <c r="E1984">
        <v>391.03635109499999</v>
      </c>
      <c r="F1984">
        <v>272.45</v>
      </c>
      <c r="G1984">
        <v>651.65438962893802</v>
      </c>
      <c r="H1984">
        <v>51.557377189282697</v>
      </c>
      <c r="I1984">
        <v>137.56162884665</v>
      </c>
      <c r="J1984">
        <v>9.1750888224525209</v>
      </c>
      <c r="K1984">
        <v>204.81264623651899</v>
      </c>
      <c r="L1984">
        <v>139.92070005055999</v>
      </c>
      <c r="M1984">
        <v>85.110523604883696</v>
      </c>
      <c r="N1984">
        <v>0.61321824702232897</v>
      </c>
      <c r="O1984">
        <v>0</v>
      </c>
      <c r="P1984">
        <v>679.76531196336498</v>
      </c>
      <c r="Q1984">
        <v>0.23429589739042</v>
      </c>
    </row>
    <row r="1985" spans="1:17" hidden="1" x14ac:dyDescent="0.3">
      <c r="A1985" t="s">
        <v>4154</v>
      </c>
      <c r="B1985" t="s">
        <v>4155</v>
      </c>
      <c r="C1985" t="s">
        <v>10625</v>
      </c>
      <c r="D1985" t="s">
        <v>139</v>
      </c>
      <c r="E1985">
        <v>390.00423675000002</v>
      </c>
      <c r="F1985">
        <v>159.69999999999999</v>
      </c>
      <c r="G1985">
        <v>-6.4963953132282501</v>
      </c>
      <c r="H1985">
        <v>-10.953858898774399</v>
      </c>
      <c r="I1985">
        <v>-29.1129921939986</v>
      </c>
      <c r="J1985">
        <v>-8.0789149667023601</v>
      </c>
      <c r="K1985">
        <v>167.61965093004301</v>
      </c>
      <c r="L1985">
        <v>165.88934052284199</v>
      </c>
      <c r="M1985">
        <v>28.421281670354499</v>
      </c>
      <c r="N1985">
        <v>0.72257571924381503</v>
      </c>
      <c r="O1985">
        <v>48.278021289918598</v>
      </c>
      <c r="P1985">
        <v>29.784640390085301</v>
      </c>
      <c r="Q1985">
        <v>0.13510134411094599</v>
      </c>
    </row>
    <row r="1986" spans="1:17" hidden="1" x14ac:dyDescent="0.3">
      <c r="A1986" t="s">
        <v>4156</v>
      </c>
      <c r="B1986" t="s">
        <v>4157</v>
      </c>
      <c r="C1986" t="s">
        <v>10625</v>
      </c>
      <c r="D1986" t="s">
        <v>471</v>
      </c>
      <c r="E1986">
        <v>389.56503458600002</v>
      </c>
      <c r="F1986">
        <v>23.35</v>
      </c>
      <c r="G1986">
        <v>43.036982402524899</v>
      </c>
      <c r="H1986">
        <v>-7.7358200109785198</v>
      </c>
      <c r="I1986">
        <v>-38.278177812786197</v>
      </c>
      <c r="J1986">
        <v>-6.6462609792681304</v>
      </c>
      <c r="K1986">
        <v>23.702814081545899</v>
      </c>
      <c r="L1986">
        <v>22.128249666813701</v>
      </c>
      <c r="M1986">
        <v>48.358366326741098</v>
      </c>
      <c r="N1986">
        <v>1.26666334504194</v>
      </c>
      <c r="O1986">
        <v>41.327623126338302</v>
      </c>
      <c r="P1986">
        <v>81.338510735495603</v>
      </c>
    </row>
    <row r="1987" spans="1:17" hidden="1" x14ac:dyDescent="0.3">
      <c r="A1987" t="s">
        <v>4158</v>
      </c>
      <c r="B1987" t="s">
        <v>4159</v>
      </c>
      <c r="C1987" t="s">
        <v>10625</v>
      </c>
      <c r="D1987" t="s">
        <v>354</v>
      </c>
      <c r="E1987">
        <v>389.45963859</v>
      </c>
      <c r="F1987">
        <v>29.76</v>
      </c>
      <c r="G1987">
        <v>36.755057163737497</v>
      </c>
      <c r="H1987">
        <v>9.6390843135526705</v>
      </c>
      <c r="I1987">
        <v>-14.337985471619101</v>
      </c>
      <c r="J1987">
        <v>5.2125965139291601</v>
      </c>
      <c r="K1987">
        <v>27.310702088259902</v>
      </c>
      <c r="L1987">
        <v>25.825706253227501</v>
      </c>
      <c r="M1987">
        <v>73.460658027538102</v>
      </c>
      <c r="N1987">
        <v>0.50864315685301498</v>
      </c>
      <c r="O1987">
        <v>19.119623655913902</v>
      </c>
      <c r="P1987">
        <v>66.256983240223406</v>
      </c>
      <c r="Q1987">
        <v>9.2688972296257999E-2</v>
      </c>
    </row>
    <row r="1988" spans="1:17" hidden="1" x14ac:dyDescent="0.3">
      <c r="A1988" t="s">
        <v>4160</v>
      </c>
      <c r="B1988" t="s">
        <v>4161</v>
      </c>
      <c r="C1988" t="s">
        <v>10625</v>
      </c>
      <c r="D1988" t="s">
        <v>51</v>
      </c>
      <c r="E1988">
        <v>388.48062719199999</v>
      </c>
      <c r="F1988">
        <v>18.239999999999998</v>
      </c>
      <c r="G1988">
        <v>91.0402036321981</v>
      </c>
      <c r="H1988">
        <v>20.856298172675</v>
      </c>
      <c r="I1988">
        <v>-25.1423741483482</v>
      </c>
      <c r="J1988">
        <v>14.6475197641926</v>
      </c>
      <c r="K1988">
        <v>15.3105688698432</v>
      </c>
      <c r="L1988">
        <v>15.0804621928076</v>
      </c>
      <c r="M1988">
        <v>79.484256396305994</v>
      </c>
      <c r="N1988">
        <v>2.0422057172428101</v>
      </c>
      <c r="O1988">
        <v>20.010964912280699</v>
      </c>
      <c r="P1988">
        <v>143.19999999999999</v>
      </c>
      <c r="Q1988">
        <v>7.5282310245178993E-2</v>
      </c>
    </row>
    <row r="1989" spans="1:17" hidden="1" x14ac:dyDescent="0.3">
      <c r="A1989" t="s">
        <v>4162</v>
      </c>
      <c r="B1989" t="s">
        <v>4163</v>
      </c>
      <c r="C1989" t="s">
        <v>10625</v>
      </c>
      <c r="D1989" t="s">
        <v>153</v>
      </c>
      <c r="E1989">
        <v>388.31343287999999</v>
      </c>
      <c r="F1989">
        <v>170.6</v>
      </c>
      <c r="G1989">
        <v>-5.7205864491035303</v>
      </c>
      <c r="H1989">
        <v>-11.2469616471201</v>
      </c>
      <c r="I1989">
        <v>-8.9809764206854208</v>
      </c>
      <c r="J1989">
        <v>-2.9075222300321899</v>
      </c>
      <c r="K1989">
        <v>180.43354691553</v>
      </c>
      <c r="L1989">
        <v>166.179545841719</v>
      </c>
      <c r="M1989">
        <v>35.561002153531497</v>
      </c>
      <c r="N1989">
        <v>0.50201075054748101</v>
      </c>
      <c r="O1989">
        <v>23.094958968347001</v>
      </c>
      <c r="P1989">
        <v>50.906678460857997</v>
      </c>
    </row>
    <row r="1990" spans="1:17" hidden="1" x14ac:dyDescent="0.3">
      <c r="A1990" t="s">
        <v>4164</v>
      </c>
      <c r="B1990" t="s">
        <v>4165</v>
      </c>
      <c r="C1990" t="s">
        <v>10625</v>
      </c>
      <c r="D1990" t="s">
        <v>80</v>
      </c>
      <c r="E1990">
        <v>388.26526100000001</v>
      </c>
      <c r="F1990">
        <v>359.85</v>
      </c>
      <c r="G1990">
        <v>-40.670996970960097</v>
      </c>
      <c r="H1990">
        <v>-10.570248767875601</v>
      </c>
      <c r="I1990">
        <v>-25.869005865433301</v>
      </c>
      <c r="J1990">
        <v>2.4904243260703001</v>
      </c>
      <c r="K1990">
        <v>383.75233438525601</v>
      </c>
      <c r="L1990">
        <v>390.68922974013202</v>
      </c>
      <c r="M1990">
        <v>31.330651307523802</v>
      </c>
      <c r="N1990">
        <v>1.55476385963659</v>
      </c>
      <c r="O1990">
        <v>34.528275670418203</v>
      </c>
      <c r="P1990">
        <v>10.706045223811699</v>
      </c>
    </row>
    <row r="1991" spans="1:17" hidden="1" x14ac:dyDescent="0.3">
      <c r="A1991" t="s">
        <v>4166</v>
      </c>
      <c r="B1991" t="s">
        <v>4167</v>
      </c>
      <c r="C1991" t="s">
        <v>10625</v>
      </c>
      <c r="D1991" t="s">
        <v>571</v>
      </c>
      <c r="E1991">
        <v>387.58111013500002</v>
      </c>
      <c r="F1991">
        <v>169.1</v>
      </c>
      <c r="G1991">
        <v>74.559515903022401</v>
      </c>
      <c r="H1991">
        <v>36.243880843722302</v>
      </c>
      <c r="I1991">
        <v>129.819367813393</v>
      </c>
      <c r="J1991">
        <v>-14.399831046289901</v>
      </c>
      <c r="K1991">
        <v>132.96687596251999</v>
      </c>
      <c r="L1991">
        <v>94.053682705257501</v>
      </c>
      <c r="M1991">
        <v>39.500121083276198</v>
      </c>
      <c r="N1991">
        <v>0.456452100332426</v>
      </c>
      <c r="O1991">
        <v>17.208752217622699</v>
      </c>
      <c r="P1991">
        <v>190.54982817869401</v>
      </c>
    </row>
    <row r="1992" spans="1:17" hidden="1" x14ac:dyDescent="0.3">
      <c r="A1992" t="s">
        <v>4168</v>
      </c>
      <c r="B1992" t="s">
        <v>4169</v>
      </c>
      <c r="C1992" t="s">
        <v>10625</v>
      </c>
      <c r="D1992" t="s">
        <v>119</v>
      </c>
      <c r="E1992">
        <v>385.22879999999998</v>
      </c>
      <c r="F1992">
        <v>242.7</v>
      </c>
      <c r="G1992">
        <v>-73.375602946339498</v>
      </c>
      <c r="H1992">
        <v>-3.3864963800794299</v>
      </c>
      <c r="I1992">
        <v>-8.0119453487593297</v>
      </c>
      <c r="J1992">
        <v>2.25461489414104</v>
      </c>
      <c r="K1992">
        <v>236.47474336182401</v>
      </c>
      <c r="L1992">
        <v>249.14033061376099</v>
      </c>
      <c r="M1992">
        <v>49.082733002368698</v>
      </c>
      <c r="N1992">
        <v>0.69938765897315103</v>
      </c>
      <c r="O1992">
        <v>109.105892047795</v>
      </c>
      <c r="P1992">
        <v>50.651769087523199</v>
      </c>
      <c r="Q1992">
        <v>0.13110817980843201</v>
      </c>
    </row>
    <row r="1993" spans="1:17" hidden="1" x14ac:dyDescent="0.3">
      <c r="A1993" t="s">
        <v>4170</v>
      </c>
      <c r="B1993" t="s">
        <v>4171</v>
      </c>
      <c r="C1993" t="s">
        <v>10625</v>
      </c>
      <c r="D1993" t="s">
        <v>622</v>
      </c>
      <c r="E1993">
        <v>385.03102999800001</v>
      </c>
      <c r="F1993">
        <v>58.92</v>
      </c>
      <c r="G1993">
        <v>-9.4702485877711293</v>
      </c>
      <c r="H1993">
        <v>20.000973497768499</v>
      </c>
      <c r="I1993">
        <v>4.6906269890007497</v>
      </c>
      <c r="J1993">
        <v>2.6620984058899499</v>
      </c>
      <c r="K1993">
        <v>52.690111460760797</v>
      </c>
      <c r="L1993">
        <v>49.183229498044597</v>
      </c>
      <c r="M1993">
        <v>67.649151247328007</v>
      </c>
      <c r="N1993">
        <v>0.87021698307287099</v>
      </c>
      <c r="O1993">
        <v>6.3136456211812604</v>
      </c>
      <c r="P1993">
        <v>57.12</v>
      </c>
      <c r="Q1993">
        <v>9.9969960316500009E-4</v>
      </c>
    </row>
    <row r="1994" spans="1:17" hidden="1" x14ac:dyDescent="0.3">
      <c r="A1994" t="s">
        <v>4172</v>
      </c>
      <c r="B1994" t="s">
        <v>4173</v>
      </c>
      <c r="C1994" t="s">
        <v>10625</v>
      </c>
      <c r="D1994" t="s">
        <v>303</v>
      </c>
      <c r="E1994">
        <v>384.95800000000003</v>
      </c>
      <c r="F1994">
        <v>363.1</v>
      </c>
      <c r="G1994">
        <v>4.6361332284737502</v>
      </c>
      <c r="H1994">
        <v>21.788752638594101</v>
      </c>
      <c r="I1994">
        <v>3.4811985247325499</v>
      </c>
      <c r="J1994">
        <v>3.32676354051975</v>
      </c>
      <c r="K1994">
        <v>310.02404373053798</v>
      </c>
      <c r="L1994">
        <v>296.16495437489402</v>
      </c>
      <c r="M1994">
        <v>67.230660288409794</v>
      </c>
      <c r="N1994">
        <v>4.0985309977520998</v>
      </c>
      <c r="O1994">
        <v>15.106031396309501</v>
      </c>
      <c r="P1994">
        <v>44.488658973338602</v>
      </c>
      <c r="Q1994">
        <v>7.9202904378083E-2</v>
      </c>
    </row>
    <row r="1995" spans="1:17" hidden="1" x14ac:dyDescent="0.3">
      <c r="A1995" t="s">
        <v>4174</v>
      </c>
      <c r="B1995" t="s">
        <v>4175</v>
      </c>
      <c r="C1995" t="s">
        <v>10625</v>
      </c>
      <c r="D1995" t="s">
        <v>1358</v>
      </c>
      <c r="E1995">
        <v>384.93679524999999</v>
      </c>
      <c r="F1995">
        <v>263.05</v>
      </c>
      <c r="G1995">
        <v>155.184630026566</v>
      </c>
      <c r="H1995">
        <v>1.78579755585181</v>
      </c>
      <c r="I1995">
        <v>-40.076311439233699</v>
      </c>
      <c r="J1995">
        <v>-2.5050226086886802</v>
      </c>
      <c r="K1995">
        <v>311.99503636476499</v>
      </c>
      <c r="L1995">
        <v>289.52868874225697</v>
      </c>
      <c r="M1995">
        <v>49.731529951356102</v>
      </c>
      <c r="N1995">
        <v>2.8095906051215098</v>
      </c>
      <c r="O1995">
        <v>72.932902490020894</v>
      </c>
      <c r="P1995">
        <v>190.66298342541401</v>
      </c>
      <c r="Q1995">
        <v>0.14557783529405999</v>
      </c>
    </row>
    <row r="1996" spans="1:17" hidden="1" x14ac:dyDescent="0.3">
      <c r="A1996" t="s">
        <v>4176</v>
      </c>
      <c r="B1996" t="s">
        <v>4177</v>
      </c>
      <c r="C1996" t="s">
        <v>10625</v>
      </c>
      <c r="D1996" t="s">
        <v>263</v>
      </c>
      <c r="E1996">
        <v>384.53467499999999</v>
      </c>
      <c r="F1996">
        <v>335.3</v>
      </c>
      <c r="G1996">
        <v>-40.4039344860645</v>
      </c>
      <c r="H1996">
        <v>-3.2787407132384501</v>
      </c>
      <c r="I1996">
        <v>-24.4911629050745</v>
      </c>
      <c r="J1996">
        <v>-4.38860960787874</v>
      </c>
      <c r="K1996">
        <v>355.75013673276197</v>
      </c>
      <c r="M1996">
        <v>39.763930788824098</v>
      </c>
      <c r="N1996">
        <v>0.31294654167722302</v>
      </c>
      <c r="O1996">
        <v>39.516850581568697</v>
      </c>
      <c r="P1996">
        <v>15.6206896551724</v>
      </c>
    </row>
    <row r="1997" spans="1:17" hidden="1" x14ac:dyDescent="0.3">
      <c r="A1997" t="s">
        <v>4178</v>
      </c>
      <c r="B1997" t="s">
        <v>4179</v>
      </c>
      <c r="C1997" t="s">
        <v>10625</v>
      </c>
      <c r="D1997" t="s">
        <v>921</v>
      </c>
      <c r="E1997">
        <v>382.859645</v>
      </c>
      <c r="F1997">
        <v>674.6</v>
      </c>
      <c r="G1997">
        <v>86.493897819705197</v>
      </c>
      <c r="H1997">
        <v>4.6366279433659701</v>
      </c>
      <c r="I1997">
        <v>-3.0157615962037299</v>
      </c>
      <c r="J1997">
        <v>2.9275190862787102</v>
      </c>
      <c r="K1997">
        <v>608.61983480190599</v>
      </c>
      <c r="M1997">
        <v>72.521306282743893</v>
      </c>
      <c r="N1997">
        <v>1.4348409435187099</v>
      </c>
      <c r="O1997">
        <v>1.91224429291432</v>
      </c>
      <c r="P1997">
        <v>163.515625</v>
      </c>
    </row>
    <row r="1998" spans="1:17" hidden="1" x14ac:dyDescent="0.3">
      <c r="A1998" t="s">
        <v>4180</v>
      </c>
      <c r="B1998" t="s">
        <v>4181</v>
      </c>
      <c r="C1998" t="s">
        <v>10625</v>
      </c>
      <c r="D1998" t="s">
        <v>263</v>
      </c>
      <c r="E1998">
        <v>382.72534159999998</v>
      </c>
      <c r="F1998">
        <v>713.5</v>
      </c>
      <c r="G1998">
        <v>112.651772578455</v>
      </c>
      <c r="H1998">
        <v>7.9146206941496704</v>
      </c>
      <c r="I1998">
        <v>38.886596478321103</v>
      </c>
      <c r="J1998">
        <v>4.9227713290856103</v>
      </c>
      <c r="K1998">
        <v>658.32386058288898</v>
      </c>
      <c r="L1998">
        <v>528.45047769443897</v>
      </c>
      <c r="M1998">
        <v>64.307341439654607</v>
      </c>
      <c r="N1998">
        <v>0.22049155579285301</v>
      </c>
      <c r="O1998">
        <v>10.6797477224947</v>
      </c>
      <c r="P1998">
        <v>142.522093813732</v>
      </c>
      <c r="Q1998">
        <v>0.115984173365428</v>
      </c>
    </row>
    <row r="1999" spans="1:17" hidden="1" x14ac:dyDescent="0.3">
      <c r="A1999" t="s">
        <v>4182</v>
      </c>
      <c r="B1999" t="s">
        <v>4183</v>
      </c>
      <c r="C1999" t="s">
        <v>10625</v>
      </c>
      <c r="D1999" t="s">
        <v>263</v>
      </c>
      <c r="E1999">
        <v>382.04899999999998</v>
      </c>
      <c r="F1999">
        <v>233.15</v>
      </c>
      <c r="G1999">
        <v>-17.271839914782401</v>
      </c>
      <c r="H1999">
        <v>5.9181221047899397</v>
      </c>
      <c r="I1999">
        <v>-28.379988524886201</v>
      </c>
      <c r="J1999">
        <v>10.015031732105699</v>
      </c>
      <c r="K1999">
        <v>221.11414203629201</v>
      </c>
      <c r="L1999">
        <v>226.112443420109</v>
      </c>
      <c r="M1999">
        <v>74.232576996657599</v>
      </c>
      <c r="N1999">
        <v>0.99958898479243696</v>
      </c>
      <c r="O1999">
        <v>47.951962256058302</v>
      </c>
      <c r="P1999">
        <v>21.4322916666666</v>
      </c>
      <c r="Q1999">
        <v>0.120414112278438</v>
      </c>
    </row>
    <row r="2000" spans="1:17" hidden="1" x14ac:dyDescent="0.3">
      <c r="A2000" t="s">
        <v>4184</v>
      </c>
      <c r="B2000" t="s">
        <v>4185</v>
      </c>
      <c r="C2000" t="s">
        <v>10625</v>
      </c>
      <c r="D2000" t="s">
        <v>51</v>
      </c>
      <c r="E2000">
        <v>381.970156994999</v>
      </c>
      <c r="F2000">
        <v>319</v>
      </c>
      <c r="G2000">
        <v>141.07990228608</v>
      </c>
      <c r="H2000">
        <v>2.3361382595091502</v>
      </c>
      <c r="I2000">
        <v>-5.6662609575692304</v>
      </c>
      <c r="J2000">
        <v>-5.4451410534749103</v>
      </c>
      <c r="K2000">
        <v>320.035324733018</v>
      </c>
      <c r="L2000">
        <v>278.72032524656601</v>
      </c>
      <c r="M2000">
        <v>45.402857580839203</v>
      </c>
      <c r="N2000">
        <v>0.404213107160726</v>
      </c>
      <c r="O2000">
        <v>30.721003134796199</v>
      </c>
      <c r="P2000">
        <v>176.909722222222</v>
      </c>
      <c r="Q2000">
        <v>0.132079486483967</v>
      </c>
    </row>
    <row r="2001" spans="1:17" hidden="1" x14ac:dyDescent="0.3">
      <c r="A2001" t="s">
        <v>4186</v>
      </c>
      <c r="B2001" t="s">
        <v>4187</v>
      </c>
      <c r="C2001" t="s">
        <v>10625</v>
      </c>
      <c r="D2001" t="s">
        <v>4188</v>
      </c>
      <c r="E2001">
        <v>381.96250300000003</v>
      </c>
      <c r="F2001">
        <v>19.149999999999999</v>
      </c>
      <c r="G2001">
        <v>20.554981902461101</v>
      </c>
      <c r="H2001">
        <v>11.410400148172601</v>
      </c>
      <c r="I2001">
        <v>-42.468413869467497</v>
      </c>
      <c r="J2001">
        <v>-7.6728999291083797</v>
      </c>
      <c r="K2001">
        <v>20.134522439013899</v>
      </c>
      <c r="L2001">
        <v>21.3370626719834</v>
      </c>
      <c r="M2001">
        <v>41.338411508032699</v>
      </c>
      <c r="N2001">
        <v>0.68810769547055295</v>
      </c>
      <c r="O2001">
        <v>77.545691906005203</v>
      </c>
      <c r="P2001">
        <v>72.367236723672306</v>
      </c>
      <c r="Q2001">
        <v>0.12778521275299001</v>
      </c>
    </row>
    <row r="2002" spans="1:17" hidden="1" x14ac:dyDescent="0.3">
      <c r="A2002" t="s">
        <v>4189</v>
      </c>
      <c r="B2002" t="s">
        <v>4190</v>
      </c>
      <c r="C2002" t="s">
        <v>10625</v>
      </c>
      <c r="D2002" t="s">
        <v>4016</v>
      </c>
      <c r="E2002">
        <v>381.79700000000003</v>
      </c>
      <c r="F2002">
        <v>275</v>
      </c>
      <c r="G2002">
        <v>38.5485251707968</v>
      </c>
      <c r="H2002">
        <v>30.371771654781401</v>
      </c>
      <c r="I2002">
        <v>30.587483755422699</v>
      </c>
      <c r="J2002">
        <v>7.6692860790305097</v>
      </c>
      <c r="K2002">
        <v>238.940748139665</v>
      </c>
      <c r="L2002">
        <v>202.50961715464899</v>
      </c>
      <c r="M2002">
        <v>62.539051307838903</v>
      </c>
      <c r="N2002">
        <v>0.45954669084315503</v>
      </c>
      <c r="O2002">
        <v>8</v>
      </c>
      <c r="P2002">
        <v>85.748058088483603</v>
      </c>
    </row>
    <row r="2003" spans="1:17" hidden="1" x14ac:dyDescent="0.3">
      <c r="A2003" t="s">
        <v>4191</v>
      </c>
      <c r="B2003" t="s">
        <v>4192</v>
      </c>
      <c r="C2003" t="s">
        <v>10625</v>
      </c>
      <c r="D2003" t="s">
        <v>308</v>
      </c>
      <c r="E2003">
        <v>381.2729349</v>
      </c>
      <c r="F2003">
        <v>74</v>
      </c>
      <c r="G2003">
        <v>77.890723216530603</v>
      </c>
      <c r="H2003">
        <v>-6.46947727838349</v>
      </c>
      <c r="I2003">
        <v>-12.0887610947351</v>
      </c>
      <c r="J2003">
        <v>-0.73603794763671604</v>
      </c>
      <c r="K2003">
        <v>76.736700535257896</v>
      </c>
      <c r="L2003">
        <v>68.270149357352494</v>
      </c>
      <c r="M2003">
        <v>36.843567017785503</v>
      </c>
      <c r="N2003">
        <v>0.16149473795479299</v>
      </c>
      <c r="O2003">
        <v>23.108108108108102</v>
      </c>
      <c r="P2003">
        <v>108.744710860366</v>
      </c>
      <c r="Q2003">
        <v>8.6934610155877001E-2</v>
      </c>
    </row>
    <row r="2004" spans="1:17" hidden="1" x14ac:dyDescent="0.3">
      <c r="A2004" t="s">
        <v>4193</v>
      </c>
      <c r="B2004" t="s">
        <v>4194</v>
      </c>
      <c r="C2004" t="s">
        <v>10625</v>
      </c>
      <c r="D2004" t="s">
        <v>113</v>
      </c>
      <c r="E2004">
        <v>380.852172</v>
      </c>
      <c r="F2004">
        <v>15.09</v>
      </c>
      <c r="G2004">
        <v>-43.784899042749103</v>
      </c>
      <c r="H2004">
        <v>8.3135306563527003</v>
      </c>
      <c r="I2004">
        <v>-15.759694345821</v>
      </c>
      <c r="J2004">
        <v>15.5430994875035</v>
      </c>
      <c r="K2004">
        <v>14.152907662896199</v>
      </c>
      <c r="L2004">
        <v>14.451930597654201</v>
      </c>
      <c r="M2004">
        <v>69.474328731644704</v>
      </c>
      <c r="N2004">
        <v>0.97095951843893002</v>
      </c>
      <c r="O2004">
        <v>20.9410205434062</v>
      </c>
      <c r="P2004">
        <v>34.133333333333297</v>
      </c>
      <c r="Q2004">
        <v>2.0029790463524998E-2</v>
      </c>
    </row>
    <row r="2005" spans="1:17" hidden="1" x14ac:dyDescent="0.3">
      <c r="A2005" t="s">
        <v>4195</v>
      </c>
      <c r="B2005" t="s">
        <v>4196</v>
      </c>
      <c r="C2005" t="s">
        <v>10625</v>
      </c>
      <c r="D2005" t="s">
        <v>689</v>
      </c>
      <c r="E2005">
        <v>380.29744775</v>
      </c>
      <c r="F2005">
        <v>242.19</v>
      </c>
      <c r="G2005">
        <v>-8.6817814915672695</v>
      </c>
      <c r="H2005">
        <v>-5.8566721980071703</v>
      </c>
      <c r="I2005">
        <v>-15.5112501083229</v>
      </c>
      <c r="J2005">
        <v>1.2291607817257999</v>
      </c>
      <c r="K2005">
        <v>243.74284748546401</v>
      </c>
      <c r="L2005">
        <v>235.01811530907</v>
      </c>
      <c r="M2005">
        <v>64.196265816117503</v>
      </c>
      <c r="N2005">
        <v>0.27952184618251902</v>
      </c>
      <c r="O2005">
        <v>18.914901523597099</v>
      </c>
      <c r="P2005">
        <v>21.520321123933702</v>
      </c>
      <c r="Q2005">
        <v>4.5828659726046002E-2</v>
      </c>
    </row>
    <row r="2006" spans="1:17" hidden="1" x14ac:dyDescent="0.3">
      <c r="A2006" t="s">
        <v>4197</v>
      </c>
      <c r="B2006" t="s">
        <v>4198</v>
      </c>
      <c r="C2006" t="s">
        <v>10625</v>
      </c>
      <c r="E2006">
        <v>379.60817200000002</v>
      </c>
      <c r="F2006">
        <v>316.89999999999998</v>
      </c>
      <c r="G2006">
        <v>80.002271199638201</v>
      </c>
      <c r="H2006">
        <v>77.785713339753201</v>
      </c>
      <c r="I2006">
        <v>105.302733762513</v>
      </c>
      <c r="J2006">
        <v>14.571194422161399</v>
      </c>
      <c r="K2006">
        <v>206.967431966379</v>
      </c>
      <c r="L2006">
        <v>165.04238304568401</v>
      </c>
      <c r="M2006">
        <v>99.702990832308203</v>
      </c>
      <c r="N2006">
        <v>0.121283255086071</v>
      </c>
      <c r="O2006">
        <v>0</v>
      </c>
      <c r="P2006">
        <v>128.47873107426099</v>
      </c>
    </row>
    <row r="2007" spans="1:17" hidden="1" x14ac:dyDescent="0.3">
      <c r="A2007" t="s">
        <v>4199</v>
      </c>
      <c r="B2007" t="s">
        <v>4200</v>
      </c>
      <c r="C2007" t="s">
        <v>10625</v>
      </c>
      <c r="D2007" t="s">
        <v>180</v>
      </c>
      <c r="E2007">
        <v>378.71055825000002</v>
      </c>
      <c r="F2007">
        <v>400.2</v>
      </c>
      <c r="G2007">
        <v>130.11294543875201</v>
      </c>
      <c r="H2007">
        <v>27.1808246525196</v>
      </c>
      <c r="I2007">
        <v>93.478708472734397</v>
      </c>
      <c r="J2007">
        <v>17.438571932363399</v>
      </c>
      <c r="K2007">
        <v>293.20725823114901</v>
      </c>
      <c r="L2007">
        <v>231.967970873506</v>
      </c>
      <c r="M2007">
        <v>84.366834235451606</v>
      </c>
      <c r="N2007">
        <v>1.34426229508196</v>
      </c>
      <c r="O2007">
        <v>0.38730634682659898</v>
      </c>
      <c r="P2007">
        <v>199.77528089887599</v>
      </c>
    </row>
    <row r="2008" spans="1:17" hidden="1" x14ac:dyDescent="0.3">
      <c r="A2008" t="s">
        <v>4201</v>
      </c>
      <c r="B2008" t="s">
        <v>4202</v>
      </c>
      <c r="C2008" t="s">
        <v>10625</v>
      </c>
      <c r="D2008" t="s">
        <v>774</v>
      </c>
      <c r="E2008">
        <v>378.01730042999998</v>
      </c>
      <c r="F2008">
        <v>84.32</v>
      </c>
      <c r="G2008">
        <v>-57.892387159049697</v>
      </c>
      <c r="H2008">
        <v>-6.7390251391836502</v>
      </c>
      <c r="I2008">
        <v>-37.722210011766101</v>
      </c>
      <c r="J2008">
        <v>7.7297755740825798</v>
      </c>
      <c r="K2008">
        <v>88.945086849976207</v>
      </c>
      <c r="L2008">
        <v>101.32703384063601</v>
      </c>
      <c r="M2008">
        <v>51.792699202757703</v>
      </c>
      <c r="N2008">
        <v>0.89730858831080496</v>
      </c>
      <c r="O2008">
        <v>80.2656546489563</v>
      </c>
      <c r="P2008">
        <v>10.961968680089401</v>
      </c>
      <c r="Q2008">
        <v>-6.9891482436644004E-2</v>
      </c>
    </row>
    <row r="2009" spans="1:17" hidden="1" x14ac:dyDescent="0.3">
      <c r="A2009" t="s">
        <v>4203</v>
      </c>
      <c r="B2009" t="s">
        <v>4204</v>
      </c>
      <c r="C2009" t="s">
        <v>10625</v>
      </c>
      <c r="D2009" t="s">
        <v>471</v>
      </c>
      <c r="E2009">
        <v>377.21830227300001</v>
      </c>
      <c r="F2009">
        <v>46.5</v>
      </c>
      <c r="G2009">
        <v>-19.5252974553039</v>
      </c>
      <c r="H2009">
        <v>-4.0075258856114502</v>
      </c>
      <c r="I2009">
        <v>-3.1072009449507001</v>
      </c>
      <c r="J2009">
        <v>5.0849175035171399</v>
      </c>
      <c r="K2009">
        <v>43.670579907148401</v>
      </c>
      <c r="L2009">
        <v>42.454349025163502</v>
      </c>
      <c r="M2009">
        <v>53.318981794466303</v>
      </c>
      <c r="N2009">
        <v>0.41018567905324999</v>
      </c>
      <c r="O2009">
        <v>28.387096774193498</v>
      </c>
      <c r="P2009">
        <v>62.587412587412501</v>
      </c>
      <c r="Q2009">
        <v>8.4839615240899002E-2</v>
      </c>
    </row>
    <row r="2010" spans="1:17" hidden="1" x14ac:dyDescent="0.3">
      <c r="A2010" t="s">
        <v>4205</v>
      </c>
      <c r="B2010" t="s">
        <v>4206</v>
      </c>
      <c r="C2010" t="s">
        <v>10625</v>
      </c>
      <c r="D2010" t="s">
        <v>21</v>
      </c>
      <c r="E2010">
        <v>377.15605173599999</v>
      </c>
      <c r="F2010">
        <v>120.89</v>
      </c>
      <c r="G2010">
        <v>-27.132607806800301</v>
      </c>
      <c r="H2010">
        <v>-11.324809452909101</v>
      </c>
      <c r="I2010">
        <v>-17.564292935674001</v>
      </c>
      <c r="J2010">
        <v>6.3063959555466802</v>
      </c>
      <c r="K2010">
        <v>126.332602531964</v>
      </c>
      <c r="L2010">
        <v>124.27752782553</v>
      </c>
      <c r="M2010">
        <v>50.203115417981898</v>
      </c>
      <c r="N2010">
        <v>0.274145687666557</v>
      </c>
      <c r="O2010">
        <v>38.9693109438332</v>
      </c>
      <c r="P2010">
        <v>31.259500542888102</v>
      </c>
      <c r="Q2010">
        <v>-2.8988353983109998E-3</v>
      </c>
    </row>
    <row r="2011" spans="1:17" hidden="1" x14ac:dyDescent="0.3">
      <c r="A2011" t="s">
        <v>4207</v>
      </c>
      <c r="B2011" t="s">
        <v>4208</v>
      </c>
      <c r="C2011" t="s">
        <v>10625</v>
      </c>
      <c r="D2011" t="s">
        <v>51</v>
      </c>
      <c r="E2011">
        <v>375.79707858</v>
      </c>
      <c r="F2011">
        <v>796.6</v>
      </c>
      <c r="G2011">
        <v>-45.731173300711703</v>
      </c>
      <c r="H2011">
        <v>-6.3615074256258097</v>
      </c>
      <c r="I2011">
        <v>-20.466894883973001</v>
      </c>
      <c r="J2011">
        <v>-2.7926890212158102</v>
      </c>
      <c r="K2011">
        <v>829.46667118808102</v>
      </c>
      <c r="L2011">
        <v>851.12068267582902</v>
      </c>
      <c r="M2011">
        <v>42.016739750974402</v>
      </c>
      <c r="N2011">
        <v>0.953022637417827</v>
      </c>
      <c r="O2011">
        <v>32.312327391413497</v>
      </c>
      <c r="P2011">
        <v>22.553846153846099</v>
      </c>
      <c r="Q2011">
        <v>6.5967589386858996E-2</v>
      </c>
    </row>
    <row r="2012" spans="1:17" hidden="1" x14ac:dyDescent="0.3">
      <c r="A2012" t="s">
        <v>4209</v>
      </c>
      <c r="B2012" t="s">
        <v>4210</v>
      </c>
      <c r="C2012" t="s">
        <v>10625</v>
      </c>
      <c r="D2012" t="s">
        <v>491</v>
      </c>
      <c r="E2012">
        <v>375.510762</v>
      </c>
      <c r="F2012">
        <v>1444.95</v>
      </c>
      <c r="G2012">
        <v>-36.165972156654</v>
      </c>
      <c r="H2012">
        <v>0.43499369081740002</v>
      </c>
      <c r="I2012">
        <v>-41.3491178619132</v>
      </c>
      <c r="J2012">
        <v>-2.32616482788226</v>
      </c>
      <c r="K2012">
        <v>1516.6758533678501</v>
      </c>
      <c r="L2012">
        <v>1627.6814427992199</v>
      </c>
      <c r="M2012">
        <v>41.3637400656146</v>
      </c>
      <c r="N2012">
        <v>0.56336073361146599</v>
      </c>
      <c r="O2012">
        <v>83.535762483130895</v>
      </c>
      <c r="P2012">
        <v>7.3952952543758501</v>
      </c>
      <c r="Q2012">
        <v>4.6751042804924002E-2</v>
      </c>
    </row>
    <row r="2013" spans="1:17" hidden="1" x14ac:dyDescent="0.3">
      <c r="A2013" t="s">
        <v>4211</v>
      </c>
      <c r="B2013" t="s">
        <v>4212</v>
      </c>
      <c r="C2013" t="s">
        <v>10625</v>
      </c>
      <c r="D2013" t="s">
        <v>1561</v>
      </c>
      <c r="E2013">
        <v>375.32730040000001</v>
      </c>
      <c r="F2013">
        <v>185.31</v>
      </c>
      <c r="G2013">
        <v>-20.6729154799024</v>
      </c>
      <c r="H2013">
        <v>5.7064522964158098</v>
      </c>
      <c r="I2013">
        <v>-40.0931280434176</v>
      </c>
      <c r="J2013">
        <v>5.7766636550259696</v>
      </c>
      <c r="K2013">
        <v>186.887728075262</v>
      </c>
      <c r="L2013">
        <v>215.010014950982</v>
      </c>
      <c r="M2013">
        <v>56.602504570815199</v>
      </c>
      <c r="N2013">
        <v>1.2407331863261</v>
      </c>
      <c r="O2013">
        <v>106.518806324537</v>
      </c>
      <c r="P2013">
        <v>14.353594569577201</v>
      </c>
      <c r="Q2013">
        <v>0.15688799907662501</v>
      </c>
    </row>
    <row r="2014" spans="1:17" hidden="1" x14ac:dyDescent="0.3">
      <c r="A2014" t="s">
        <v>4213</v>
      </c>
      <c r="B2014" t="s">
        <v>4214</v>
      </c>
      <c r="C2014" t="s">
        <v>10625</v>
      </c>
      <c r="D2014" t="s">
        <v>689</v>
      </c>
      <c r="E2014">
        <v>373.34412500000002</v>
      </c>
      <c r="F2014">
        <v>275.39999999999998</v>
      </c>
      <c r="G2014">
        <v>-2.0834369901877001</v>
      </c>
      <c r="H2014">
        <v>-7.6057612744157801</v>
      </c>
      <c r="I2014">
        <v>-2.5313587949176402</v>
      </c>
      <c r="J2014">
        <v>3.78582313657019</v>
      </c>
      <c r="K2014">
        <v>273.107084528413</v>
      </c>
      <c r="L2014">
        <v>255.01965155804101</v>
      </c>
      <c r="M2014">
        <v>53.297352290637797</v>
      </c>
      <c r="N2014">
        <v>0.32777255336642802</v>
      </c>
      <c r="O2014">
        <v>25.998547567174999</v>
      </c>
      <c r="P2014">
        <v>41.303232426885501</v>
      </c>
      <c r="Q2014">
        <v>7.6046360872366006E-2</v>
      </c>
    </row>
    <row r="2015" spans="1:17" hidden="1" x14ac:dyDescent="0.3">
      <c r="A2015" t="s">
        <v>4215</v>
      </c>
      <c r="B2015" t="s">
        <v>4216</v>
      </c>
      <c r="C2015" t="s">
        <v>10625</v>
      </c>
      <c r="D2015" t="s">
        <v>733</v>
      </c>
      <c r="E2015">
        <v>373.16630627000001</v>
      </c>
      <c r="F2015">
        <v>222.77</v>
      </c>
      <c r="G2015">
        <v>22.2779555723973</v>
      </c>
      <c r="H2015">
        <v>2.4752913765558899</v>
      </c>
      <c r="I2015">
        <v>8.1973254146983301</v>
      </c>
      <c r="J2015">
        <v>2.1876133358538201</v>
      </c>
      <c r="K2015">
        <v>215.11464786474801</v>
      </c>
      <c r="L2015">
        <v>191.81890736116799</v>
      </c>
      <c r="M2015">
        <v>43.478451693180702</v>
      </c>
      <c r="N2015">
        <v>0.72078204797950696</v>
      </c>
      <c r="O2015">
        <v>2.7966063653095099</v>
      </c>
      <c r="P2015">
        <v>54.916550764951303</v>
      </c>
      <c r="Q2015">
        <v>8.1463636799704003E-2</v>
      </c>
    </row>
    <row r="2016" spans="1:17" hidden="1" x14ac:dyDescent="0.3">
      <c r="A2016" t="s">
        <v>4217</v>
      </c>
      <c r="B2016" t="s">
        <v>4218</v>
      </c>
      <c r="C2016" t="s">
        <v>10625</v>
      </c>
      <c r="D2016" t="s">
        <v>46</v>
      </c>
      <c r="E2016">
        <v>373.08470999999997</v>
      </c>
      <c r="F2016">
        <v>75</v>
      </c>
      <c r="G2016">
        <v>117.849675953366</v>
      </c>
      <c r="H2016">
        <v>31.691025141798299</v>
      </c>
      <c r="I2016">
        <v>36.322963921135901</v>
      </c>
      <c r="J2016">
        <v>-3.1098747190243401</v>
      </c>
      <c r="K2016">
        <v>62.979020151700098</v>
      </c>
      <c r="L2016">
        <v>48.992952623549797</v>
      </c>
      <c r="M2016">
        <v>66.852318424824205</v>
      </c>
      <c r="N2016">
        <v>2.1524774774774702</v>
      </c>
      <c r="O2016">
        <v>3.3333333333333401</v>
      </c>
      <c r="P2016">
        <v>196.31061345633401</v>
      </c>
      <c r="Q2016">
        <v>0.236957287135699</v>
      </c>
    </row>
    <row r="2017" spans="1:17" hidden="1" x14ac:dyDescent="0.3">
      <c r="A2017" t="s">
        <v>4219</v>
      </c>
      <c r="B2017" t="s">
        <v>4220</v>
      </c>
      <c r="C2017" t="s">
        <v>10625</v>
      </c>
      <c r="D2017" t="s">
        <v>198</v>
      </c>
      <c r="E2017">
        <v>372.039627</v>
      </c>
      <c r="F2017">
        <v>168.22</v>
      </c>
      <c r="G2017">
        <v>-6.5997009968154599</v>
      </c>
      <c r="H2017">
        <v>6.3713741774937001</v>
      </c>
      <c r="I2017">
        <v>-7.9766135032538097</v>
      </c>
      <c r="J2017">
        <v>0.38992824398595999</v>
      </c>
      <c r="K2017">
        <v>166.910329002336</v>
      </c>
      <c r="L2017">
        <v>158.69606976807299</v>
      </c>
      <c r="M2017">
        <v>57.640974358246801</v>
      </c>
      <c r="N2017">
        <v>0.73237952531082295</v>
      </c>
      <c r="O2017">
        <v>16.216858875282298</v>
      </c>
      <c r="P2017">
        <v>31.165692007797201</v>
      </c>
      <c r="Q2017">
        <v>-5.7054390170719997E-3</v>
      </c>
    </row>
    <row r="2018" spans="1:17" hidden="1" x14ac:dyDescent="0.3">
      <c r="A2018" t="s">
        <v>4221</v>
      </c>
      <c r="B2018" t="s">
        <v>4222</v>
      </c>
      <c r="C2018" t="s">
        <v>10625</v>
      </c>
      <c r="D2018" t="s">
        <v>571</v>
      </c>
      <c r="E2018">
        <v>371.97449999999998</v>
      </c>
      <c r="F2018">
        <v>302.05</v>
      </c>
      <c r="G2018">
        <v>-4.02586385764954</v>
      </c>
      <c r="H2018">
        <v>14.591946919061099</v>
      </c>
      <c r="I2018">
        <v>2.6608180298439699</v>
      </c>
      <c r="J2018">
        <v>5.6443878555707103</v>
      </c>
      <c r="K2018">
        <v>266.53405832255402</v>
      </c>
      <c r="L2018">
        <v>255.25362571355899</v>
      </c>
      <c r="M2018">
        <v>81.914460490828205</v>
      </c>
      <c r="N2018">
        <v>1.73485681106525</v>
      </c>
      <c r="O2018">
        <v>11.719913921536101</v>
      </c>
      <c r="P2018">
        <v>43.151658767772503</v>
      </c>
      <c r="Q2018">
        <v>8.9450839957550005E-3</v>
      </c>
    </row>
    <row r="2019" spans="1:17" hidden="1" x14ac:dyDescent="0.3">
      <c r="A2019" t="s">
        <v>4223</v>
      </c>
      <c r="B2019" t="s">
        <v>4224</v>
      </c>
      <c r="C2019" t="s">
        <v>10625</v>
      </c>
      <c r="D2019" t="s">
        <v>46</v>
      </c>
      <c r="E2019">
        <v>371.72149999999999</v>
      </c>
      <c r="F2019">
        <v>46</v>
      </c>
      <c r="G2019">
        <v>205.668500994308</v>
      </c>
      <c r="H2019">
        <v>12.6139160372869</v>
      </c>
      <c r="I2019">
        <v>86.097401607556506</v>
      </c>
      <c r="J2019">
        <v>1.999468353016</v>
      </c>
      <c r="K2019">
        <v>42.969217067479597</v>
      </c>
      <c r="L2019">
        <v>32.320703861430097</v>
      </c>
      <c r="M2019">
        <v>53.285211216982901</v>
      </c>
      <c r="N2019">
        <v>0.54014633904847298</v>
      </c>
      <c r="O2019">
        <v>12.3478260869565</v>
      </c>
      <c r="P2019">
        <v>251.145038167938</v>
      </c>
      <c r="Q2019">
        <v>0.10365474369920701</v>
      </c>
    </row>
    <row r="2020" spans="1:17" hidden="1" x14ac:dyDescent="0.3">
      <c r="A2020" t="s">
        <v>4225</v>
      </c>
      <c r="B2020" t="s">
        <v>4226</v>
      </c>
      <c r="C2020" t="s">
        <v>10625</v>
      </c>
      <c r="D2020" t="s">
        <v>527</v>
      </c>
      <c r="E2020">
        <v>370.40928500000001</v>
      </c>
      <c r="F2020">
        <v>448.15</v>
      </c>
      <c r="G2020">
        <v>490.814328577342</v>
      </c>
      <c r="H2020">
        <v>37.603596119846202</v>
      </c>
      <c r="I2020">
        <v>91.628924038879106</v>
      </c>
      <c r="J2020">
        <v>18.584242928034399</v>
      </c>
      <c r="K2020">
        <v>332.94877851606299</v>
      </c>
      <c r="L2020">
        <v>240.62360931047999</v>
      </c>
      <c r="M2020">
        <v>76.871898571558603</v>
      </c>
      <c r="N2020">
        <v>2.9996316322832102</v>
      </c>
      <c r="O2020">
        <v>16.590427312283801</v>
      </c>
      <c r="P2020">
        <v>596.96734059097901</v>
      </c>
      <c r="Q2020">
        <v>0.21656049245737499</v>
      </c>
    </row>
    <row r="2021" spans="1:17" hidden="1" x14ac:dyDescent="0.3">
      <c r="A2021" t="s">
        <v>4227</v>
      </c>
      <c r="B2021" t="s">
        <v>4228</v>
      </c>
      <c r="C2021" t="s">
        <v>10625</v>
      </c>
      <c r="D2021" t="s">
        <v>397</v>
      </c>
      <c r="E2021">
        <v>368.85036960000002</v>
      </c>
      <c r="F2021">
        <v>104.95</v>
      </c>
      <c r="G2021">
        <v>70.478654130452696</v>
      </c>
      <c r="H2021">
        <v>-9.5707488734534696</v>
      </c>
      <c r="I2021">
        <v>99.698577254053802</v>
      </c>
      <c r="J2021">
        <v>-0.57216732837578299</v>
      </c>
      <c r="K2021">
        <v>106.20021433805</v>
      </c>
      <c r="L2021">
        <v>84.390901634496501</v>
      </c>
      <c r="M2021">
        <v>71.473007495370794</v>
      </c>
      <c r="N2021">
        <v>0.98566930526116003</v>
      </c>
      <c r="O2021">
        <v>16.881054470382701</v>
      </c>
      <c r="P2021">
        <v>145.9765625</v>
      </c>
    </row>
    <row r="2022" spans="1:17" hidden="1" x14ac:dyDescent="0.3">
      <c r="A2022" t="s">
        <v>4229</v>
      </c>
      <c r="B2022" t="s">
        <v>4230</v>
      </c>
      <c r="C2022" t="s">
        <v>10625</v>
      </c>
      <c r="D2022" t="s">
        <v>127</v>
      </c>
      <c r="E2022">
        <v>367.69579167000001</v>
      </c>
      <c r="F2022">
        <v>17.14</v>
      </c>
      <c r="G2022">
        <v>-39.541439022829501</v>
      </c>
      <c r="H2022">
        <v>0.53548466473790701</v>
      </c>
      <c r="I2022">
        <v>-39.2784878193455</v>
      </c>
      <c r="J2022">
        <v>-1.66573793687177</v>
      </c>
      <c r="K2022">
        <v>17.392160437938202</v>
      </c>
      <c r="L2022">
        <v>18.974456995842999</v>
      </c>
      <c r="M2022">
        <v>55.043642066943498</v>
      </c>
      <c r="N2022">
        <v>1.31420383426304</v>
      </c>
      <c r="O2022">
        <v>89.031505250875099</v>
      </c>
      <c r="P2022">
        <v>7.125</v>
      </c>
      <c r="Q2022">
        <v>3.0889774650777999E-2</v>
      </c>
    </row>
    <row r="2023" spans="1:17" hidden="1" x14ac:dyDescent="0.3">
      <c r="A2023" t="s">
        <v>4231</v>
      </c>
      <c r="B2023" t="s">
        <v>4232</v>
      </c>
      <c r="C2023" t="s">
        <v>10625</v>
      </c>
      <c r="D2023" t="s">
        <v>1763</v>
      </c>
      <c r="E2023">
        <v>367.25080907699999</v>
      </c>
      <c r="F2023">
        <v>131.32</v>
      </c>
      <c r="G2023">
        <v>-25.071082339024901</v>
      </c>
      <c r="H2023">
        <v>-9.0979994981580106</v>
      </c>
      <c r="I2023">
        <v>-15.4057658203972</v>
      </c>
      <c r="J2023">
        <v>-2.9274965367074302</v>
      </c>
      <c r="K2023">
        <v>140.88299815437901</v>
      </c>
      <c r="L2023">
        <v>135.302887573303</v>
      </c>
      <c r="M2023">
        <v>40.768914005752002</v>
      </c>
      <c r="N2023">
        <v>0.19532983283432701</v>
      </c>
      <c r="O2023">
        <v>36.803228754188197</v>
      </c>
      <c r="P2023">
        <v>21.5363257751041</v>
      </c>
      <c r="Q2023">
        <v>-3.5923979554314998E-2</v>
      </c>
    </row>
    <row r="2024" spans="1:17" hidden="1" x14ac:dyDescent="0.3">
      <c r="A2024" t="s">
        <v>4233</v>
      </c>
      <c r="B2024" t="s">
        <v>4234</v>
      </c>
      <c r="C2024" t="s">
        <v>10625</v>
      </c>
      <c r="D2024" t="s">
        <v>444</v>
      </c>
      <c r="E2024">
        <v>365.87823479999997</v>
      </c>
      <c r="F2024">
        <v>316.14999999999998</v>
      </c>
      <c r="G2024">
        <v>27.310657857053499</v>
      </c>
      <c r="H2024">
        <v>-4.8431918058503101</v>
      </c>
      <c r="I2024">
        <v>-63.2739498939698</v>
      </c>
      <c r="J2024">
        <v>20.027380182936401</v>
      </c>
      <c r="K2024">
        <v>326.84969121020401</v>
      </c>
      <c r="L2024">
        <v>357.75748456254399</v>
      </c>
      <c r="M2024">
        <v>56.449946760489901</v>
      </c>
      <c r="N2024">
        <v>0.785193019566367</v>
      </c>
      <c r="O2024">
        <v>132.358057883915</v>
      </c>
      <c r="P2024">
        <v>69.790547798066598</v>
      </c>
      <c r="Q2024">
        <v>0.17059106894190601</v>
      </c>
    </row>
    <row r="2025" spans="1:17" hidden="1" x14ac:dyDescent="0.3">
      <c r="A2025" t="s">
        <v>4235</v>
      </c>
      <c r="B2025" t="s">
        <v>4236</v>
      </c>
      <c r="C2025" t="s">
        <v>10625</v>
      </c>
      <c r="D2025" t="s">
        <v>139</v>
      </c>
      <c r="E2025">
        <v>365.572789196999</v>
      </c>
      <c r="F2025">
        <v>108.9</v>
      </c>
      <c r="G2025">
        <v>-44.3442508547096</v>
      </c>
      <c r="H2025">
        <v>8.8176584479567808</v>
      </c>
      <c r="I2025">
        <v>-15.804924194158099</v>
      </c>
      <c r="J2025">
        <v>6.6983318654868702</v>
      </c>
      <c r="K2025">
        <v>101.552535161497</v>
      </c>
      <c r="L2025">
        <v>112.35462564057801</v>
      </c>
      <c r="M2025">
        <v>60.450862507381302</v>
      </c>
      <c r="N2025">
        <v>1.45143430246676</v>
      </c>
      <c r="O2025">
        <v>50.596877869605102</v>
      </c>
      <c r="P2025">
        <v>33.866011063306701</v>
      </c>
      <c r="Q2025">
        <v>8.8476458367475003E-2</v>
      </c>
    </row>
    <row r="2026" spans="1:17" hidden="1" x14ac:dyDescent="0.3">
      <c r="A2026" t="s">
        <v>4237</v>
      </c>
      <c r="B2026" t="s">
        <v>4238</v>
      </c>
      <c r="C2026" t="s">
        <v>10625</v>
      </c>
      <c r="D2026" t="s">
        <v>4239</v>
      </c>
      <c r="E2026">
        <v>365.36533800000001</v>
      </c>
      <c r="F2026">
        <v>978.4</v>
      </c>
      <c r="G2026">
        <v>-6.8747088822347697</v>
      </c>
      <c r="H2026">
        <v>43.744953818252903</v>
      </c>
      <c r="I2026">
        <v>-3.1616057080903102</v>
      </c>
      <c r="J2026">
        <v>32.850909594701101</v>
      </c>
      <c r="K2026">
        <v>806.151019654827</v>
      </c>
      <c r="L2026">
        <v>828.92752201098097</v>
      </c>
      <c r="M2026">
        <v>71.812634037602294</v>
      </c>
      <c r="N2026">
        <v>2.0078431372549002</v>
      </c>
      <c r="O2026">
        <v>16.925592804578901</v>
      </c>
      <c r="P2026">
        <v>83.909774436090203</v>
      </c>
      <c r="Q2026">
        <v>0.14015995168025999</v>
      </c>
    </row>
    <row r="2027" spans="1:17" hidden="1" x14ac:dyDescent="0.3">
      <c r="A2027" t="s">
        <v>4240</v>
      </c>
      <c r="B2027" t="s">
        <v>4241</v>
      </c>
      <c r="C2027" t="s">
        <v>10625</v>
      </c>
      <c r="D2027" t="s">
        <v>1002</v>
      </c>
      <c r="E2027">
        <v>364.877140319999</v>
      </c>
      <c r="F2027">
        <v>23.48</v>
      </c>
      <c r="G2027">
        <v>-33.556615906159102</v>
      </c>
      <c r="H2027">
        <v>-6.36569180585031</v>
      </c>
      <c r="I2027">
        <v>-19.492728734459099</v>
      </c>
      <c r="J2027">
        <v>-0.17161484218793099</v>
      </c>
      <c r="K2027">
        <v>24.1489064760706</v>
      </c>
      <c r="L2027">
        <v>23.858408230934401</v>
      </c>
      <c r="M2027">
        <v>45.986900934429997</v>
      </c>
      <c r="N2027">
        <v>0.45370247804380098</v>
      </c>
      <c r="O2027">
        <v>29.471890971039102</v>
      </c>
      <c r="P2027">
        <v>29.010989010989</v>
      </c>
      <c r="Q2027">
        <v>-2.5134314260055999E-2</v>
      </c>
    </row>
    <row r="2028" spans="1:17" hidden="1" x14ac:dyDescent="0.3">
      <c r="A2028" t="s">
        <v>4242</v>
      </c>
      <c r="B2028" t="s">
        <v>4243</v>
      </c>
      <c r="C2028" t="s">
        <v>10625</v>
      </c>
      <c r="D2028" t="s">
        <v>303</v>
      </c>
      <c r="E2028">
        <v>364.640307216</v>
      </c>
      <c r="F2028">
        <v>71.05</v>
      </c>
      <c r="G2028">
        <v>33.263819982605902</v>
      </c>
      <c r="H2028">
        <v>-1.2376245789595699</v>
      </c>
      <c r="I2028">
        <v>-16.446896438785899</v>
      </c>
      <c r="J2028">
        <v>4.0428495858763096</v>
      </c>
      <c r="K2028">
        <v>70.130831826179801</v>
      </c>
      <c r="L2028">
        <v>64.002882099510501</v>
      </c>
      <c r="M2028">
        <v>54.984278044005301</v>
      </c>
      <c r="N2028">
        <v>0.56758998250840498</v>
      </c>
      <c r="O2028">
        <v>26.952850105559399</v>
      </c>
      <c r="P2028">
        <v>67.373380447585305</v>
      </c>
      <c r="Q2028">
        <v>2.4537098080578999E-2</v>
      </c>
    </row>
    <row r="2029" spans="1:17" hidden="1" x14ac:dyDescent="0.3">
      <c r="A2029" t="s">
        <v>4244</v>
      </c>
      <c r="B2029" t="s">
        <v>4245</v>
      </c>
      <c r="C2029" t="s">
        <v>10625</v>
      </c>
      <c r="D2029" t="s">
        <v>303</v>
      </c>
      <c r="E2029">
        <v>363.0706055</v>
      </c>
      <c r="F2029">
        <v>53.98</v>
      </c>
      <c r="G2029">
        <v>58.8590100935942</v>
      </c>
      <c r="H2029">
        <v>-2.95396138690678</v>
      </c>
      <c r="I2029">
        <v>-13.9976239597733</v>
      </c>
      <c r="J2029">
        <v>1.8032905470820899</v>
      </c>
      <c r="K2029">
        <v>51.929650116679497</v>
      </c>
      <c r="L2029">
        <v>45.9759530451324</v>
      </c>
      <c r="M2029">
        <v>48.739177246418201</v>
      </c>
      <c r="N2029">
        <v>0.60823762736668596</v>
      </c>
      <c r="O2029">
        <v>22.174879585031501</v>
      </c>
      <c r="P2029">
        <v>92.442067736185294</v>
      </c>
      <c r="Q2029">
        <v>3.8292298815866002E-2</v>
      </c>
    </row>
    <row r="2030" spans="1:17" hidden="1" x14ac:dyDescent="0.3">
      <c r="A2030" t="s">
        <v>4246</v>
      </c>
      <c r="B2030" t="s">
        <v>4247</v>
      </c>
      <c r="C2030" t="s">
        <v>10625</v>
      </c>
      <c r="D2030" t="s">
        <v>258</v>
      </c>
      <c r="E2030">
        <v>362.74203</v>
      </c>
      <c r="F2030">
        <v>314.8</v>
      </c>
      <c r="G2030">
        <v>-47.715625989818498</v>
      </c>
      <c r="H2030">
        <v>-15.847108699583201</v>
      </c>
      <c r="I2030">
        <v>-31.802854408828399</v>
      </c>
      <c r="J2030">
        <v>-3.3754643738493599</v>
      </c>
      <c r="M2030">
        <v>38.077433488164402</v>
      </c>
      <c r="O2030">
        <v>49.3011435832274</v>
      </c>
      <c r="P2030">
        <v>12.4285714285714</v>
      </c>
    </row>
    <row r="2031" spans="1:17" hidden="1" x14ac:dyDescent="0.3">
      <c r="A2031" t="s">
        <v>4248</v>
      </c>
      <c r="B2031" t="s">
        <v>4249</v>
      </c>
      <c r="C2031" t="s">
        <v>10625</v>
      </c>
      <c r="D2031" t="s">
        <v>21</v>
      </c>
      <c r="E2031">
        <v>361.95263999999997</v>
      </c>
      <c r="F2031">
        <v>245.6</v>
      </c>
      <c r="G2031">
        <v>-38.759854963459198</v>
      </c>
      <c r="H2031">
        <v>-3.3256918058503202</v>
      </c>
      <c r="I2031">
        <v>-46.066048455279997</v>
      </c>
      <c r="J2031">
        <v>0.57254411036178599</v>
      </c>
      <c r="K2031">
        <v>253.492965979074</v>
      </c>
      <c r="L2031">
        <v>262.04606084245501</v>
      </c>
      <c r="M2031">
        <v>48.714692638025198</v>
      </c>
      <c r="N2031">
        <v>0.56811790614941504</v>
      </c>
      <c r="O2031">
        <v>66.001628664495101</v>
      </c>
      <c r="P2031">
        <v>17.511961722488</v>
      </c>
    </row>
    <row r="2032" spans="1:17" hidden="1" x14ac:dyDescent="0.3">
      <c r="A2032" t="s">
        <v>4250</v>
      </c>
      <c r="B2032" t="s">
        <v>4251</v>
      </c>
      <c r="C2032" t="s">
        <v>10625</v>
      </c>
      <c r="D2032" t="s">
        <v>308</v>
      </c>
      <c r="E2032">
        <v>361.01602908799998</v>
      </c>
      <c r="F2032">
        <v>212</v>
      </c>
      <c r="G2032">
        <v>61.031206824303901</v>
      </c>
      <c r="H2032">
        <v>22.422364093672002</v>
      </c>
      <c r="I2032">
        <v>-3.5887954519123699</v>
      </c>
      <c r="J2032">
        <v>6.3832973257677601</v>
      </c>
      <c r="K2032">
        <v>192.5411047371</v>
      </c>
      <c r="L2032">
        <v>166.30718913631401</v>
      </c>
      <c r="M2032">
        <v>59.622133045317199</v>
      </c>
      <c r="N2032">
        <v>0.25296600234466499</v>
      </c>
      <c r="O2032">
        <v>12.3490566037735</v>
      </c>
      <c r="P2032">
        <v>120.03113648157699</v>
      </c>
    </row>
    <row r="2033" spans="1:17" hidden="1" x14ac:dyDescent="0.3">
      <c r="A2033" t="s">
        <v>4252</v>
      </c>
      <c r="B2033" t="s">
        <v>4253</v>
      </c>
      <c r="C2033" t="s">
        <v>10625</v>
      </c>
      <c r="D2033" t="s">
        <v>46</v>
      </c>
      <c r="E2033">
        <v>360.9375</v>
      </c>
      <c r="F2033">
        <v>37.75</v>
      </c>
      <c r="G2033">
        <v>104.595216881647</v>
      </c>
      <c r="H2033">
        <v>26.927641527483001</v>
      </c>
      <c r="I2033">
        <v>65.035326066816793</v>
      </c>
      <c r="J2033">
        <v>0.70276144655300399</v>
      </c>
      <c r="K2033">
        <v>31.625985329703401</v>
      </c>
      <c r="L2033">
        <v>24.945538516109199</v>
      </c>
      <c r="M2033">
        <v>69.815586522828895</v>
      </c>
      <c r="N2033">
        <v>1.56165708508863</v>
      </c>
      <c r="O2033">
        <v>6.0927152317880697</v>
      </c>
      <c r="P2033">
        <v>144.3892965041</v>
      </c>
      <c r="Q2033">
        <v>0.17542713053203601</v>
      </c>
    </row>
    <row r="2034" spans="1:17" hidden="1" x14ac:dyDescent="0.3">
      <c r="A2034" t="s">
        <v>4254</v>
      </c>
      <c r="B2034" t="s">
        <v>4255</v>
      </c>
      <c r="C2034" t="s">
        <v>10625</v>
      </c>
      <c r="D2034" t="s">
        <v>736</v>
      </c>
      <c r="E2034">
        <v>360.04239774000001</v>
      </c>
      <c r="F2034">
        <v>27.72</v>
      </c>
      <c r="G2034">
        <v>78.431821936068005</v>
      </c>
      <c r="H2034">
        <v>-6.0824455885188096</v>
      </c>
      <c r="I2034">
        <v>14.247939241965099</v>
      </c>
      <c r="J2034">
        <v>9.2012280660387091</v>
      </c>
      <c r="K2034">
        <v>26.180185144088799</v>
      </c>
      <c r="L2034">
        <v>22.0976602921256</v>
      </c>
      <c r="M2034">
        <v>67.762371541453206</v>
      </c>
      <c r="N2034">
        <v>0.161962786474562</v>
      </c>
      <c r="O2034">
        <v>21.572871572871598</v>
      </c>
      <c r="P2034">
        <v>124.756756756756</v>
      </c>
      <c r="Q2034">
        <v>9.1131593741706998E-2</v>
      </c>
    </row>
    <row r="2035" spans="1:17" hidden="1" x14ac:dyDescent="0.3">
      <c r="A2035" t="s">
        <v>4256</v>
      </c>
      <c r="B2035" t="s">
        <v>4257</v>
      </c>
      <c r="C2035" t="s">
        <v>10625</v>
      </c>
      <c r="D2035" t="s">
        <v>1002</v>
      </c>
      <c r="E2035">
        <v>358.98466334</v>
      </c>
      <c r="F2035">
        <v>39.67</v>
      </c>
      <c r="G2035">
        <v>0.717044683628834</v>
      </c>
      <c r="H2035">
        <v>-7.9446139615389297</v>
      </c>
      <c r="I2035">
        <v>0.46858987845739802</v>
      </c>
      <c r="J2035">
        <v>1.23873431262296</v>
      </c>
      <c r="K2035">
        <v>40.051836683784401</v>
      </c>
      <c r="L2035">
        <v>36.719328700195902</v>
      </c>
      <c r="M2035">
        <v>51.356189980310802</v>
      </c>
      <c r="N2035">
        <v>0.13212424522817801</v>
      </c>
      <c r="O2035">
        <v>27.048147214519702</v>
      </c>
      <c r="P2035">
        <v>46.654343807763397</v>
      </c>
      <c r="Q2035">
        <v>3.4203360779327001E-2</v>
      </c>
    </row>
    <row r="2036" spans="1:17" hidden="1" x14ac:dyDescent="0.3">
      <c r="A2036" t="s">
        <v>4258</v>
      </c>
      <c r="B2036" t="s">
        <v>4259</v>
      </c>
      <c r="C2036" t="s">
        <v>10625</v>
      </c>
      <c r="D2036" t="s">
        <v>263</v>
      </c>
      <c r="E2036">
        <v>358.50946499999998</v>
      </c>
      <c r="F2036">
        <v>1635.05</v>
      </c>
      <c r="G2036">
        <v>112.69532936623</v>
      </c>
      <c r="H2036">
        <v>14.879151090809</v>
      </c>
      <c r="I2036">
        <v>55.3028562279166</v>
      </c>
      <c r="J2036">
        <v>-0.83398042273697404</v>
      </c>
      <c r="K2036">
        <v>1475.70637901754</v>
      </c>
      <c r="L2036">
        <v>1171.9804556225699</v>
      </c>
      <c r="M2036">
        <v>62.025648273068498</v>
      </c>
      <c r="N2036">
        <v>0.77826852367688004</v>
      </c>
      <c r="O2036">
        <v>3.6849026023668898</v>
      </c>
      <c r="P2036">
        <v>145.87218045112701</v>
      </c>
      <c r="Q2036">
        <v>0.136743299835273</v>
      </c>
    </row>
    <row r="2037" spans="1:17" hidden="1" x14ac:dyDescent="0.3">
      <c r="A2037" t="s">
        <v>4260</v>
      </c>
      <c r="B2037" t="s">
        <v>4261</v>
      </c>
      <c r="C2037" t="s">
        <v>10625</v>
      </c>
      <c r="D2037" t="s">
        <v>127</v>
      </c>
      <c r="E2037">
        <v>357.68484489999997</v>
      </c>
      <c r="F2037">
        <v>54.79</v>
      </c>
      <c r="G2037">
        <v>-8.8145069594153505</v>
      </c>
      <c r="H2037">
        <v>-5.0597076928759099</v>
      </c>
      <c r="I2037">
        <v>-39.278515784489798</v>
      </c>
      <c r="J2037">
        <v>1.7931955245389299</v>
      </c>
      <c r="K2037">
        <v>56.081630461996603</v>
      </c>
      <c r="L2037">
        <v>56.425723488075199</v>
      </c>
      <c r="M2037">
        <v>47.703769572113401</v>
      </c>
      <c r="N2037">
        <v>2.08331776476235</v>
      </c>
      <c r="O2037">
        <v>95.291111516700099</v>
      </c>
      <c r="P2037">
        <v>38.533501896333703</v>
      </c>
      <c r="Q2037">
        <v>3.6498893972510001E-2</v>
      </c>
    </row>
    <row r="2038" spans="1:17" hidden="1" x14ac:dyDescent="0.3">
      <c r="A2038" t="s">
        <v>4262</v>
      </c>
      <c r="B2038" t="s">
        <v>4263</v>
      </c>
      <c r="C2038" t="s">
        <v>10625</v>
      </c>
      <c r="D2038" t="s">
        <v>303</v>
      </c>
      <c r="E2038">
        <v>357.4853976</v>
      </c>
      <c r="F2038">
        <v>237.4</v>
      </c>
      <c r="G2038">
        <v>-50.935679139283401</v>
      </c>
      <c r="H2038">
        <v>4.0552081504624802</v>
      </c>
      <c r="I2038">
        <v>-37.180048821486999</v>
      </c>
      <c r="J2038">
        <v>18.592973086764601</v>
      </c>
      <c r="K2038">
        <v>225.45418102862999</v>
      </c>
      <c r="L2038">
        <v>258.96704761968499</v>
      </c>
      <c r="M2038">
        <v>84.230453771629996</v>
      </c>
      <c r="N2038">
        <v>1.7162148540456501</v>
      </c>
      <c r="O2038">
        <v>51.221566975568599</v>
      </c>
      <c r="P2038">
        <v>23.324675324675301</v>
      </c>
      <c r="Q2038">
        <v>4.8317510534992003E-2</v>
      </c>
    </row>
    <row r="2039" spans="1:17" hidden="1" x14ac:dyDescent="0.3">
      <c r="A2039" t="s">
        <v>4264</v>
      </c>
      <c r="B2039" t="s">
        <v>4265</v>
      </c>
      <c r="C2039" t="s">
        <v>10625</v>
      </c>
      <c r="D2039" t="s">
        <v>4266</v>
      </c>
      <c r="E2039">
        <v>356.996008907999</v>
      </c>
      <c r="F2039">
        <v>46.66</v>
      </c>
      <c r="G2039">
        <v>-50.451527689016601</v>
      </c>
      <c r="H2039">
        <v>-6.2668029169614297</v>
      </c>
      <c r="I2039">
        <v>-35.8451142800781</v>
      </c>
      <c r="J2039">
        <v>0.56069587141654997</v>
      </c>
      <c r="K2039">
        <v>49.343372586694599</v>
      </c>
      <c r="L2039">
        <v>55.169953421227298</v>
      </c>
      <c r="M2039">
        <v>45.139608701234799</v>
      </c>
      <c r="N2039">
        <v>1.3692253217024599</v>
      </c>
      <c r="O2039">
        <v>76.810972996142297</v>
      </c>
      <c r="P2039">
        <v>36.832844574779998</v>
      </c>
      <c r="Q2039">
        <v>6.1275122097717002E-2</v>
      </c>
    </row>
    <row r="2040" spans="1:17" hidden="1" x14ac:dyDescent="0.3">
      <c r="A2040" t="s">
        <v>4267</v>
      </c>
      <c r="B2040" t="s">
        <v>4268</v>
      </c>
      <c r="C2040" t="s">
        <v>10625</v>
      </c>
      <c r="D2040" t="s">
        <v>263</v>
      </c>
      <c r="E2040">
        <v>356.73304529799998</v>
      </c>
      <c r="F2040">
        <v>129.4</v>
      </c>
      <c r="G2040">
        <v>-27.081855269456302</v>
      </c>
      <c r="H2040">
        <v>-5.2991952173009196</v>
      </c>
      <c r="I2040">
        <v>-10.420815652318201</v>
      </c>
      <c r="J2040">
        <v>-4.65616412086103</v>
      </c>
      <c r="K2040">
        <v>131.21107823666699</v>
      </c>
      <c r="L2040">
        <v>128.92697202908701</v>
      </c>
      <c r="M2040">
        <v>49.499863914940697</v>
      </c>
      <c r="N2040">
        <v>2.39020821485571</v>
      </c>
      <c r="O2040">
        <v>10.7341576506954</v>
      </c>
      <c r="P2040">
        <v>7.2968490878938699</v>
      </c>
      <c r="Q2040">
        <v>2.2055153389077001E-2</v>
      </c>
    </row>
    <row r="2041" spans="1:17" hidden="1" x14ac:dyDescent="0.3">
      <c r="A2041" t="s">
        <v>4269</v>
      </c>
      <c r="B2041" t="s">
        <v>4270</v>
      </c>
      <c r="C2041" t="s">
        <v>10625</v>
      </c>
      <c r="D2041" t="s">
        <v>622</v>
      </c>
      <c r="E2041">
        <v>356.72538824999998</v>
      </c>
      <c r="F2041">
        <v>87.8</v>
      </c>
      <c r="G2041">
        <v>1.9101381450365</v>
      </c>
      <c r="H2041">
        <v>31.541502417107399</v>
      </c>
      <c r="I2041">
        <v>1.39226913887239</v>
      </c>
      <c r="J2041">
        <v>7.9496750267999099</v>
      </c>
      <c r="K2041">
        <v>75.377649964575795</v>
      </c>
      <c r="L2041">
        <v>75.510333711951404</v>
      </c>
      <c r="M2041">
        <v>82.498250503276097</v>
      </c>
      <c r="N2041">
        <v>2.6970976584965598</v>
      </c>
      <c r="O2041">
        <v>42.312072892938502</v>
      </c>
      <c r="P2041">
        <v>52.4305555555555</v>
      </c>
      <c r="Q2041">
        <v>0.13830061173459099</v>
      </c>
    </row>
    <row r="2042" spans="1:17" hidden="1" x14ac:dyDescent="0.3">
      <c r="A2042" t="s">
        <v>4271</v>
      </c>
      <c r="B2042" t="s">
        <v>4272</v>
      </c>
      <c r="C2042" t="s">
        <v>10625</v>
      </c>
      <c r="D2042" t="s">
        <v>127</v>
      </c>
      <c r="E2042">
        <v>355.68718067999998</v>
      </c>
      <c r="F2042">
        <v>874.95</v>
      </c>
      <c r="G2042">
        <v>55.228537022854098</v>
      </c>
      <c r="H2042">
        <v>78.581458852678395</v>
      </c>
      <c r="I2042">
        <v>93.178258951532996</v>
      </c>
      <c r="J2042">
        <v>11.0605224117906</v>
      </c>
      <c r="K2042">
        <v>576.61977914289002</v>
      </c>
      <c r="L2042">
        <v>487.60155794409297</v>
      </c>
      <c r="M2042">
        <v>91.881596384244006</v>
      </c>
      <c r="N2042">
        <v>3.04847951755767</v>
      </c>
      <c r="O2042">
        <v>0.57717583861933697</v>
      </c>
      <c r="P2042">
        <v>125.502577319587</v>
      </c>
      <c r="Q2042">
        <v>0.13060764154775401</v>
      </c>
    </row>
    <row r="2043" spans="1:17" hidden="1" x14ac:dyDescent="0.3">
      <c r="A2043" t="s">
        <v>4273</v>
      </c>
      <c r="B2043" t="s">
        <v>4274</v>
      </c>
      <c r="C2043" t="s">
        <v>10625</v>
      </c>
      <c r="D2043" t="s">
        <v>46</v>
      </c>
      <c r="E2043">
        <v>355.46784456</v>
      </c>
      <c r="F2043">
        <v>51.72</v>
      </c>
      <c r="G2043">
        <v>-46.725865202874601</v>
      </c>
      <c r="H2043">
        <v>11.0857445951544</v>
      </c>
      <c r="I2043">
        <v>-51.189999868104998</v>
      </c>
      <c r="J2043">
        <v>20.480539224330698</v>
      </c>
      <c r="K2043">
        <v>44.151568059793902</v>
      </c>
      <c r="L2043">
        <v>53.828011926651797</v>
      </c>
      <c r="M2043">
        <v>79.3853404646364</v>
      </c>
      <c r="N2043">
        <v>2.7330735632825198</v>
      </c>
      <c r="O2043">
        <v>131.05181747873101</v>
      </c>
      <c r="P2043">
        <v>56.253776435045197</v>
      </c>
      <c r="Q2043">
        <v>1.3496219384282001E-2</v>
      </c>
    </row>
    <row r="2044" spans="1:17" hidden="1" x14ac:dyDescent="0.3">
      <c r="A2044" t="s">
        <v>4275</v>
      </c>
      <c r="B2044" t="s">
        <v>4276</v>
      </c>
      <c r="C2044" t="s">
        <v>10625</v>
      </c>
      <c r="D2044" t="s">
        <v>303</v>
      </c>
      <c r="E2044">
        <v>354.03322014000003</v>
      </c>
      <c r="F2044">
        <v>443.1</v>
      </c>
      <c r="G2044">
        <v>-23.9793286535212</v>
      </c>
      <c r="H2044">
        <v>-10.0434314627625</v>
      </c>
      <c r="I2044">
        <v>-13.5907847279063</v>
      </c>
      <c r="J2044">
        <v>-2.2955037692032101</v>
      </c>
      <c r="K2044">
        <v>483.74216846006402</v>
      </c>
      <c r="L2044">
        <v>480.30880691501801</v>
      </c>
      <c r="M2044">
        <v>39.387264634644801</v>
      </c>
      <c r="N2044">
        <v>1.06697556775688</v>
      </c>
      <c r="O2044">
        <v>32.475739110810103</v>
      </c>
      <c r="P2044">
        <v>10.4712041884816</v>
      </c>
      <c r="Q2044">
        <v>5.6863035263149002E-2</v>
      </c>
    </row>
    <row r="2045" spans="1:17" hidden="1" x14ac:dyDescent="0.3">
      <c r="A2045" t="s">
        <v>4277</v>
      </c>
      <c r="B2045" t="s">
        <v>4278</v>
      </c>
      <c r="C2045" t="s">
        <v>10625</v>
      </c>
      <c r="D2045" t="s">
        <v>46</v>
      </c>
      <c r="E2045">
        <v>354.00091458000003</v>
      </c>
      <c r="F2045">
        <v>19.690000000000001</v>
      </c>
      <c r="G2045">
        <v>79.598325555711895</v>
      </c>
      <c r="H2045">
        <v>5.0843027858208698</v>
      </c>
      <c r="I2045">
        <v>17.787412926175701</v>
      </c>
      <c r="J2045">
        <v>8.2397984835900395</v>
      </c>
      <c r="K2045">
        <v>19.0484070333967</v>
      </c>
      <c r="L2045">
        <v>15.7762083115087</v>
      </c>
      <c r="M2045">
        <v>64.266905493834301</v>
      </c>
      <c r="N2045">
        <v>0.67353438761325601</v>
      </c>
      <c r="O2045">
        <v>24.784154393092901</v>
      </c>
      <c r="Q2045">
        <v>0.12594269415827899</v>
      </c>
    </row>
    <row r="2046" spans="1:17" hidden="1" x14ac:dyDescent="0.3">
      <c r="A2046" t="s">
        <v>4279</v>
      </c>
      <c r="B2046" t="s">
        <v>4280</v>
      </c>
      <c r="C2046" t="s">
        <v>10625</v>
      </c>
      <c r="D2046" t="s">
        <v>1661</v>
      </c>
      <c r="E2046">
        <v>353.22745599999899</v>
      </c>
      <c r="F2046">
        <v>63.55</v>
      </c>
      <c r="G2046">
        <v>-7.0537106840619002</v>
      </c>
      <c r="H2046">
        <v>-4.9970604492787096</v>
      </c>
      <c r="I2046">
        <v>2.6287887740025999</v>
      </c>
      <c r="J2046">
        <v>-2.53170593032854E-2</v>
      </c>
      <c r="K2046">
        <v>63.516236490498201</v>
      </c>
      <c r="L2046">
        <v>60.659790812945502</v>
      </c>
      <c r="M2046">
        <v>59.429581906584403</v>
      </c>
      <c r="N2046">
        <v>1.0859825647310299</v>
      </c>
      <c r="O2046">
        <v>22.738001573564102</v>
      </c>
      <c r="P2046">
        <v>27.482447342025999</v>
      </c>
      <c r="Q2046">
        <v>-2.7277470216565999E-2</v>
      </c>
    </row>
    <row r="2047" spans="1:17" hidden="1" x14ac:dyDescent="0.3">
      <c r="A2047" t="s">
        <v>4281</v>
      </c>
      <c r="B2047" t="s">
        <v>4282</v>
      </c>
      <c r="C2047" t="s">
        <v>10625</v>
      </c>
      <c r="D2047" t="s">
        <v>139</v>
      </c>
      <c r="E2047">
        <v>353.142926646999</v>
      </c>
      <c r="F2047">
        <v>90.25</v>
      </c>
      <c r="G2047">
        <v>-19.593942625218101</v>
      </c>
      <c r="H2047">
        <v>51.927641527482997</v>
      </c>
      <c r="I2047">
        <v>39.319248247656503</v>
      </c>
      <c r="J2047">
        <v>15.992357368779301</v>
      </c>
      <c r="K2047">
        <v>68.182475164008295</v>
      </c>
      <c r="L2047">
        <v>65.839282383359503</v>
      </c>
      <c r="M2047">
        <v>83.981195885238606</v>
      </c>
      <c r="N2047">
        <v>4.1709000507523104</v>
      </c>
      <c r="O2047">
        <v>9.0858725761772696</v>
      </c>
      <c r="P2047">
        <v>115.960756161761</v>
      </c>
      <c r="Q2047">
        <v>0.11892309534128399</v>
      </c>
    </row>
    <row r="2048" spans="1:17" hidden="1" x14ac:dyDescent="0.3">
      <c r="A2048" t="s">
        <v>4283</v>
      </c>
      <c r="B2048" t="s">
        <v>4284</v>
      </c>
      <c r="C2048" t="s">
        <v>10625</v>
      </c>
      <c r="D2048" t="s">
        <v>127</v>
      </c>
      <c r="E2048">
        <v>353.13306640000002</v>
      </c>
      <c r="F2048">
        <v>6.59</v>
      </c>
      <c r="G2048">
        <v>107.692310518117</v>
      </c>
      <c r="H2048">
        <v>35.4134803074394</v>
      </c>
      <c r="I2048">
        <v>57.222298216324099</v>
      </c>
      <c r="J2048">
        <v>2.6525624872631299</v>
      </c>
      <c r="K2048">
        <v>5.1909493198918604</v>
      </c>
      <c r="L2048">
        <v>4.1610890412368704</v>
      </c>
      <c r="M2048">
        <v>63.220802784258503</v>
      </c>
      <c r="N2048">
        <v>0.59353170274485301</v>
      </c>
      <c r="O2048">
        <v>11.8361153262519</v>
      </c>
      <c r="P2048">
        <v>158.43137254901899</v>
      </c>
      <c r="Q2048">
        <v>7.6411435998885002E-2</v>
      </c>
    </row>
    <row r="2049" spans="1:17" hidden="1" x14ac:dyDescent="0.3">
      <c r="A2049" t="s">
        <v>4285</v>
      </c>
      <c r="B2049" t="s">
        <v>4286</v>
      </c>
      <c r="C2049" t="s">
        <v>10625</v>
      </c>
      <c r="D2049" t="s">
        <v>359</v>
      </c>
      <c r="E2049">
        <v>353.10458569999997</v>
      </c>
      <c r="F2049">
        <v>3.22</v>
      </c>
      <c r="G2049">
        <v>60.639261228226502</v>
      </c>
      <c r="H2049">
        <v>6.0773013914286</v>
      </c>
      <c r="I2049">
        <v>24.688617208066798</v>
      </c>
      <c r="J2049">
        <v>0.13296087675242699</v>
      </c>
      <c r="K2049">
        <v>2.8186294812745798</v>
      </c>
      <c r="L2049">
        <v>2.4750973237078702</v>
      </c>
      <c r="M2049">
        <v>71.151609786121298</v>
      </c>
      <c r="N2049">
        <v>1.03388700229886</v>
      </c>
      <c r="O2049">
        <v>6.2111801242235902</v>
      </c>
      <c r="P2049">
        <v>107.74193548386999</v>
      </c>
      <c r="Q2049">
        <v>-3.2024794720764999E-2</v>
      </c>
    </row>
    <row r="2050" spans="1:17" hidden="1" x14ac:dyDescent="0.3">
      <c r="A2050" t="s">
        <v>4287</v>
      </c>
      <c r="B2050" t="s">
        <v>4288</v>
      </c>
      <c r="C2050" t="s">
        <v>10625</v>
      </c>
      <c r="D2050" t="s">
        <v>198</v>
      </c>
      <c r="E2050">
        <v>352.10511674999998</v>
      </c>
      <c r="F2050">
        <v>1073.8499999999999</v>
      </c>
      <c r="G2050">
        <v>84.035512658510797</v>
      </c>
      <c r="H2050">
        <v>23.1454564196194</v>
      </c>
      <c r="I2050">
        <v>34.121742135397199</v>
      </c>
      <c r="J2050">
        <v>5.3929656694674897</v>
      </c>
      <c r="K2050">
        <v>809.06661421810895</v>
      </c>
      <c r="L2050">
        <v>705.53260155895703</v>
      </c>
      <c r="M2050">
        <v>63.702049180039197</v>
      </c>
      <c r="N2050">
        <v>2.31486901980076</v>
      </c>
      <c r="O2050">
        <v>0</v>
      </c>
      <c r="P2050">
        <v>119.15306122448899</v>
      </c>
      <c r="Q2050">
        <v>7.6872047818115005E-2</v>
      </c>
    </row>
    <row r="2051" spans="1:17" hidden="1" x14ac:dyDescent="0.3">
      <c r="A2051" t="s">
        <v>4289</v>
      </c>
      <c r="B2051" t="s">
        <v>4290</v>
      </c>
      <c r="C2051" t="s">
        <v>10625</v>
      </c>
      <c r="D2051" t="s">
        <v>198</v>
      </c>
      <c r="E2051">
        <v>351.319459319999</v>
      </c>
      <c r="F2051">
        <v>680.4</v>
      </c>
      <c r="G2051">
        <v>-38.079578882803702</v>
      </c>
      <c r="H2051">
        <v>5.2275901664146902</v>
      </c>
      <c r="I2051">
        <v>-6.8249268232673002</v>
      </c>
      <c r="J2051">
        <v>4.6689524081567901</v>
      </c>
      <c r="K2051">
        <v>659.38147652778196</v>
      </c>
      <c r="L2051">
        <v>646.47994117104895</v>
      </c>
      <c r="M2051">
        <v>60.024308370142798</v>
      </c>
      <c r="N2051">
        <v>0.80778695802924305</v>
      </c>
      <c r="O2051">
        <v>26.609347442680701</v>
      </c>
      <c r="P2051">
        <v>36.08</v>
      </c>
      <c r="Q2051">
        <v>9.8853035349251994E-2</v>
      </c>
    </row>
    <row r="2052" spans="1:17" hidden="1" x14ac:dyDescent="0.3">
      <c r="A2052" t="s">
        <v>4291</v>
      </c>
      <c r="B2052" t="s">
        <v>4292</v>
      </c>
      <c r="C2052" t="s">
        <v>10625</v>
      </c>
      <c r="D2052" t="s">
        <v>51</v>
      </c>
      <c r="E2052">
        <v>351.22471374999998</v>
      </c>
      <c r="F2052">
        <v>293.2</v>
      </c>
      <c r="G2052">
        <v>26.245928815830698</v>
      </c>
      <c r="H2052">
        <v>6.1144694844722496</v>
      </c>
      <c r="I2052">
        <v>29.481079897071101</v>
      </c>
      <c r="J2052">
        <v>-5.5756137027898998</v>
      </c>
      <c r="K2052">
        <v>244.451110647858</v>
      </c>
      <c r="L2052">
        <v>214.68883080835201</v>
      </c>
      <c r="M2052">
        <v>52.098753825419799</v>
      </c>
      <c r="N2052">
        <v>1.40462557500311</v>
      </c>
      <c r="O2052">
        <v>1.19372442019098</v>
      </c>
      <c r="P2052">
        <v>72.572101236021098</v>
      </c>
      <c r="Q2052">
        <v>0.13810050964652101</v>
      </c>
    </row>
    <row r="2053" spans="1:17" hidden="1" x14ac:dyDescent="0.3">
      <c r="A2053" t="s">
        <v>4293</v>
      </c>
      <c r="B2053" t="s">
        <v>4294</v>
      </c>
      <c r="C2053" t="s">
        <v>10625</v>
      </c>
      <c r="D2053" t="s">
        <v>156</v>
      </c>
      <c r="E2053">
        <v>351.12</v>
      </c>
      <c r="F2053">
        <v>245.8</v>
      </c>
      <c r="G2053">
        <v>190.728950044394</v>
      </c>
      <c r="H2053">
        <v>-0.31998692017832597</v>
      </c>
      <c r="I2053">
        <v>87.115253157822806</v>
      </c>
      <c r="J2053">
        <v>-7.5644720919540802</v>
      </c>
      <c r="K2053">
        <v>244.04437139158</v>
      </c>
      <c r="L2053">
        <v>178.03512386612101</v>
      </c>
      <c r="M2053">
        <v>30.998392021032299</v>
      </c>
      <c r="N2053">
        <v>0.84950176007431899</v>
      </c>
      <c r="O2053">
        <v>26.244914564686699</v>
      </c>
      <c r="P2053">
        <v>231.266846361186</v>
      </c>
      <c r="Q2053">
        <v>0.14069137473143301</v>
      </c>
    </row>
    <row r="2054" spans="1:17" hidden="1" x14ac:dyDescent="0.3">
      <c r="A2054" t="s">
        <v>4295</v>
      </c>
      <c r="B2054" t="s">
        <v>4296</v>
      </c>
      <c r="C2054" t="s">
        <v>10625</v>
      </c>
      <c r="D2054" t="s">
        <v>119</v>
      </c>
      <c r="E2054">
        <v>350.86754325999999</v>
      </c>
      <c r="F2054">
        <v>419.7</v>
      </c>
      <c r="G2054">
        <v>2.6970250922532499</v>
      </c>
      <c r="H2054">
        <v>16.999713599555001</v>
      </c>
      <c r="I2054">
        <v>7.2442533899663104</v>
      </c>
      <c r="J2054">
        <v>12.776276907144201</v>
      </c>
      <c r="K2054">
        <v>371.84642650281103</v>
      </c>
      <c r="L2054">
        <v>359.07386970934698</v>
      </c>
      <c r="M2054">
        <v>76.8581533997355</v>
      </c>
      <c r="N2054">
        <v>2.4113028475143801</v>
      </c>
      <c r="O2054">
        <v>11.984751012627999</v>
      </c>
      <c r="P2054">
        <v>44.724137931034399</v>
      </c>
      <c r="Q2054">
        <v>2.8130922558376001E-2</v>
      </c>
    </row>
    <row r="2055" spans="1:17" hidden="1" x14ac:dyDescent="0.3">
      <c r="A2055" t="s">
        <v>4297</v>
      </c>
      <c r="B2055" t="s">
        <v>4298</v>
      </c>
      <c r="C2055" t="s">
        <v>10625</v>
      </c>
      <c r="D2055" t="s">
        <v>1561</v>
      </c>
      <c r="E2055">
        <v>349.125</v>
      </c>
      <c r="F2055">
        <v>244.35</v>
      </c>
      <c r="G2055">
        <v>491.25614030535201</v>
      </c>
      <c r="H2055">
        <v>86.827223681412093</v>
      </c>
      <c r="I2055">
        <v>307.51698522686502</v>
      </c>
      <c r="J2055">
        <v>26.420106634986102</v>
      </c>
      <c r="K2055">
        <v>147.19002513984199</v>
      </c>
      <c r="L2055">
        <v>95.152037793610106</v>
      </c>
      <c r="M2055">
        <v>100</v>
      </c>
      <c r="N2055">
        <v>0.68471525460221705</v>
      </c>
      <c r="O2055">
        <v>0</v>
      </c>
      <c r="P2055">
        <v>518.92097264437598</v>
      </c>
    </row>
    <row r="2056" spans="1:17" hidden="1" x14ac:dyDescent="0.3">
      <c r="A2056" t="s">
        <v>4299</v>
      </c>
      <c r="B2056" t="s">
        <v>4300</v>
      </c>
      <c r="C2056" t="s">
        <v>10625</v>
      </c>
      <c r="D2056" t="s">
        <v>1175</v>
      </c>
      <c r="E2056">
        <v>348.97237849999999</v>
      </c>
      <c r="F2056">
        <v>135.44999999999999</v>
      </c>
      <c r="G2056">
        <v>323.835167660975</v>
      </c>
      <c r="H2056">
        <v>-5.4124258125843099</v>
      </c>
      <c r="I2056">
        <v>81.913938670046306</v>
      </c>
      <c r="J2056">
        <v>17.100598520458099</v>
      </c>
      <c r="K2056">
        <v>131.41418610846901</v>
      </c>
      <c r="L2056">
        <v>96.504968737522105</v>
      </c>
      <c r="M2056">
        <v>61.358315504954703</v>
      </c>
      <c r="N2056">
        <v>0.26784777577783397</v>
      </c>
      <c r="O2056">
        <v>26.430417128091499</v>
      </c>
      <c r="P2056">
        <v>379.46902654867199</v>
      </c>
      <c r="Q2056">
        <v>0.32173842098210997</v>
      </c>
    </row>
    <row r="2057" spans="1:17" hidden="1" x14ac:dyDescent="0.3">
      <c r="A2057" t="s">
        <v>4301</v>
      </c>
      <c r="B2057" t="s">
        <v>4302</v>
      </c>
      <c r="C2057" t="s">
        <v>10625</v>
      </c>
      <c r="D2057" t="s">
        <v>1582</v>
      </c>
      <c r="E2057">
        <v>347.89433000000002</v>
      </c>
      <c r="F2057">
        <v>569.95000000000005</v>
      </c>
      <c r="G2057">
        <v>37.155873271154398</v>
      </c>
      <c r="H2057">
        <v>0.84322437912076798</v>
      </c>
      <c r="I2057">
        <v>9.1281089132271092</v>
      </c>
      <c r="J2057">
        <v>5.6527963871539599</v>
      </c>
      <c r="K2057">
        <v>555.043682737263</v>
      </c>
      <c r="L2057">
        <v>492.35775099088499</v>
      </c>
      <c r="M2057">
        <v>65.2343564068658</v>
      </c>
      <c r="N2057">
        <v>0.65730482111132105</v>
      </c>
      <c r="O2057">
        <v>10.1851039564873</v>
      </c>
      <c r="P2057">
        <v>83.234206719176896</v>
      </c>
      <c r="Q2057">
        <v>9.6072612725176004E-2</v>
      </c>
    </row>
    <row r="2058" spans="1:17" hidden="1" x14ac:dyDescent="0.3">
      <c r="A2058" t="s">
        <v>4303</v>
      </c>
      <c r="B2058" t="s">
        <v>4304</v>
      </c>
      <c r="C2058" t="s">
        <v>10625</v>
      </c>
      <c r="D2058" t="s">
        <v>224</v>
      </c>
      <c r="E2058">
        <v>347.24227252999998</v>
      </c>
      <c r="F2058">
        <v>184.8</v>
      </c>
      <c r="G2058">
        <v>11.3870863968667</v>
      </c>
      <c r="H2058">
        <v>30.547529665784701</v>
      </c>
      <c r="I2058">
        <v>11.1611417694011</v>
      </c>
      <c r="J2058">
        <v>10.0599698946705</v>
      </c>
      <c r="K2058">
        <v>153.971470140142</v>
      </c>
      <c r="L2058">
        <v>134.61216599058699</v>
      </c>
      <c r="M2058">
        <v>70.496875599137496</v>
      </c>
      <c r="N2058">
        <v>1.5499185003896401</v>
      </c>
      <c r="O2058">
        <v>2.2727272727272698</v>
      </c>
      <c r="P2058">
        <v>74.257425742574199</v>
      </c>
      <c r="Q2058">
        <v>4.0672245708800001E-2</v>
      </c>
    </row>
    <row r="2059" spans="1:17" hidden="1" x14ac:dyDescent="0.3">
      <c r="A2059" t="s">
        <v>4305</v>
      </c>
      <c r="B2059" t="s">
        <v>4306</v>
      </c>
      <c r="C2059" t="s">
        <v>10625</v>
      </c>
      <c r="D2059" t="s">
        <v>153</v>
      </c>
      <c r="E2059">
        <v>346.98239999999998</v>
      </c>
      <c r="F2059">
        <v>12.37</v>
      </c>
      <c r="G2059">
        <v>10.5474581637684</v>
      </c>
      <c r="H2059">
        <v>-12.900755275525899</v>
      </c>
      <c r="I2059">
        <v>-20.460547842905601</v>
      </c>
      <c r="J2059">
        <v>4.3130944686507204</v>
      </c>
      <c r="K2059">
        <v>12.4434511952953</v>
      </c>
      <c r="L2059">
        <v>12.130633219337</v>
      </c>
      <c r="M2059">
        <v>49.042819104963101</v>
      </c>
      <c r="N2059">
        <v>0.70319731653932005</v>
      </c>
      <c r="O2059">
        <v>72.5949878738884</v>
      </c>
      <c r="P2059">
        <v>42.183908045976999</v>
      </c>
      <c r="Q2059">
        <v>3.8638000060882E-2</v>
      </c>
    </row>
    <row r="2060" spans="1:17" hidden="1" x14ac:dyDescent="0.3">
      <c r="A2060" t="s">
        <v>4307</v>
      </c>
      <c r="B2060" t="s">
        <v>4308</v>
      </c>
      <c r="C2060" t="s">
        <v>10625</v>
      </c>
      <c r="D2060" t="s">
        <v>127</v>
      </c>
      <c r="E2060">
        <v>346.58898441999997</v>
      </c>
      <c r="F2060">
        <v>134.75</v>
      </c>
      <c r="G2060">
        <v>-19.864832339024801</v>
      </c>
      <c r="H2060">
        <v>-0.64811604827456004</v>
      </c>
      <c r="I2060">
        <v>-7.0105139255435702</v>
      </c>
      <c r="J2060">
        <v>0.14565445380243</v>
      </c>
      <c r="K2060">
        <v>136.37456107895801</v>
      </c>
      <c r="L2060">
        <v>133.23145863301599</v>
      </c>
      <c r="M2060">
        <v>49.610020605679203</v>
      </c>
      <c r="N2060">
        <v>0.49712313003452202</v>
      </c>
      <c r="O2060">
        <v>36.549165120593699</v>
      </c>
      <c r="P2060">
        <v>27.122641509433901</v>
      </c>
      <c r="Q2060">
        <v>1.0409147887412E-2</v>
      </c>
    </row>
    <row r="2061" spans="1:17" hidden="1" x14ac:dyDescent="0.3">
      <c r="A2061" t="s">
        <v>4309</v>
      </c>
      <c r="B2061" t="s">
        <v>4310</v>
      </c>
      <c r="C2061" t="s">
        <v>10625</v>
      </c>
      <c r="D2061" t="s">
        <v>471</v>
      </c>
      <c r="E2061">
        <v>344.988612023999</v>
      </c>
      <c r="F2061">
        <v>133.65</v>
      </c>
      <c r="G2061">
        <v>-8.7062208570489101</v>
      </c>
      <c r="H2061">
        <v>-2.2499204199705898</v>
      </c>
      <c r="I2061">
        <v>-6.2250177260569197</v>
      </c>
      <c r="J2061">
        <v>8.5368600079242807</v>
      </c>
      <c r="K2061">
        <v>129.754667833442</v>
      </c>
      <c r="L2061">
        <v>124.50510322322999</v>
      </c>
      <c r="M2061">
        <v>67.010375677032897</v>
      </c>
      <c r="N2061">
        <v>0.13980794477495601</v>
      </c>
      <c r="O2061">
        <v>32.704826038159297</v>
      </c>
      <c r="P2061">
        <v>32.261256803562603</v>
      </c>
      <c r="Q2061">
        <v>4.2553789388760001E-3</v>
      </c>
    </row>
    <row r="2062" spans="1:17" hidden="1" x14ac:dyDescent="0.3">
      <c r="A2062" t="s">
        <v>4311</v>
      </c>
      <c r="B2062" t="s">
        <v>4312</v>
      </c>
      <c r="C2062" t="s">
        <v>10625</v>
      </c>
      <c r="D2062" t="s">
        <v>46</v>
      </c>
      <c r="E2062">
        <v>344.67143211000001</v>
      </c>
      <c r="F2062">
        <v>286.45</v>
      </c>
      <c r="G2062">
        <v>37.674273000080397</v>
      </c>
      <c r="H2062">
        <v>-5.8986987988573096</v>
      </c>
      <c r="I2062">
        <v>53.587044581070501</v>
      </c>
      <c r="J2062">
        <v>9.8874949605547897</v>
      </c>
      <c r="K2062">
        <v>247.50687116286599</v>
      </c>
      <c r="M2062">
        <v>63.172364960672198</v>
      </c>
      <c r="N2062">
        <v>0.27557314092866197</v>
      </c>
      <c r="O2062">
        <v>14.854250305463401</v>
      </c>
      <c r="P2062">
        <v>112.57884972170601</v>
      </c>
    </row>
    <row r="2063" spans="1:17" hidden="1" x14ac:dyDescent="0.3">
      <c r="A2063" t="s">
        <v>4313</v>
      </c>
      <c r="B2063" t="s">
        <v>4314</v>
      </c>
      <c r="C2063" t="s">
        <v>10625</v>
      </c>
      <c r="D2063" t="s">
        <v>308</v>
      </c>
      <c r="E2063">
        <v>344.53613881899997</v>
      </c>
      <c r="F2063">
        <v>180.7</v>
      </c>
      <c r="G2063">
        <v>-4.5302497155155299</v>
      </c>
      <c r="H2063">
        <v>-4.6507068290680103</v>
      </c>
      <c r="I2063">
        <v>21.115586300788699</v>
      </c>
      <c r="J2063">
        <v>2.2969699883697401</v>
      </c>
      <c r="K2063">
        <v>171.44838730141899</v>
      </c>
      <c r="L2063">
        <v>159.49876771644901</v>
      </c>
      <c r="M2063">
        <v>46.016384100445002</v>
      </c>
      <c r="N2063">
        <v>0.60907570471285299</v>
      </c>
      <c r="O2063">
        <v>32.235749861649097</v>
      </c>
      <c r="P2063">
        <v>66.008268259072096</v>
      </c>
      <c r="Q2063">
        <v>6.8244882501459006E-2</v>
      </c>
    </row>
    <row r="2064" spans="1:17" hidden="1" x14ac:dyDescent="0.3">
      <c r="A2064" t="s">
        <v>4315</v>
      </c>
      <c r="B2064" t="s">
        <v>4316</v>
      </c>
      <c r="C2064" t="s">
        <v>10625</v>
      </c>
      <c r="D2064" t="s">
        <v>21</v>
      </c>
      <c r="E2064">
        <v>344.32658856</v>
      </c>
      <c r="F2064">
        <v>225.34</v>
      </c>
      <c r="G2064">
        <v>143.17651381482099</v>
      </c>
      <c r="H2064">
        <v>28.091496598364301</v>
      </c>
      <c r="I2064">
        <v>17.1978677112069</v>
      </c>
      <c r="J2064">
        <v>20.498173556955599</v>
      </c>
      <c r="K2064">
        <v>189.17163573400401</v>
      </c>
      <c r="L2064">
        <v>167.650423999678</v>
      </c>
      <c r="M2064">
        <v>88.951148792149993</v>
      </c>
      <c r="N2064">
        <v>2.60726761401104</v>
      </c>
      <c r="O2064">
        <v>10.4553119730185</v>
      </c>
      <c r="P2064">
        <v>170.84134615384599</v>
      </c>
      <c r="Q2064">
        <v>0.11803370590260299</v>
      </c>
    </row>
    <row r="2065" spans="1:17" hidden="1" x14ac:dyDescent="0.3">
      <c r="A2065" t="s">
        <v>4317</v>
      </c>
      <c r="B2065" t="s">
        <v>4318</v>
      </c>
      <c r="C2065" t="s">
        <v>10625</v>
      </c>
      <c r="D2065" t="s">
        <v>263</v>
      </c>
      <c r="E2065">
        <v>344.06827881999999</v>
      </c>
      <c r="F2065">
        <v>1410.4</v>
      </c>
      <c r="G2065">
        <v>22.3777208524644</v>
      </c>
      <c r="H2065">
        <v>2.7513270074637202</v>
      </c>
      <c r="I2065">
        <v>-33.352950141025303</v>
      </c>
      <c r="J2065">
        <v>13.111109626452199</v>
      </c>
      <c r="K2065">
        <v>1434.6877267913201</v>
      </c>
      <c r="L2065">
        <v>1480.7463871739101</v>
      </c>
      <c r="M2065">
        <v>73.552925931310796</v>
      </c>
      <c r="N2065">
        <v>0.97789708465744196</v>
      </c>
      <c r="O2065">
        <v>63.074305161656198</v>
      </c>
      <c r="P2065">
        <v>54.818880351262301</v>
      </c>
      <c r="Q2065">
        <v>0.19091630724286099</v>
      </c>
    </row>
    <row r="2066" spans="1:17" hidden="1" x14ac:dyDescent="0.3">
      <c r="A2066" t="s">
        <v>4319</v>
      </c>
      <c r="B2066" t="s">
        <v>4320</v>
      </c>
      <c r="C2066" t="s">
        <v>10625</v>
      </c>
      <c r="D2066" t="s">
        <v>378</v>
      </c>
      <c r="E2066">
        <v>343.84990144199998</v>
      </c>
      <c r="F2066">
        <v>191.84</v>
      </c>
      <c r="G2066">
        <v>-51.763744307373003</v>
      </c>
      <c r="H2066">
        <v>1.4197050195465</v>
      </c>
      <c r="I2066">
        <v>-14.7161477585406</v>
      </c>
      <c r="J2066">
        <v>0.59960069417758599</v>
      </c>
      <c r="K2066">
        <v>187.404710457992</v>
      </c>
      <c r="L2066">
        <v>196.31282849941999</v>
      </c>
      <c r="M2066">
        <v>65.863399958701507</v>
      </c>
      <c r="N2066">
        <v>0.57922446589186505</v>
      </c>
      <c r="O2066">
        <v>39.360925771476197</v>
      </c>
      <c r="P2066">
        <v>32.715323417502503</v>
      </c>
      <c r="Q2066">
        <v>-8.0321429434967007E-2</v>
      </c>
    </row>
    <row r="2067" spans="1:17" hidden="1" x14ac:dyDescent="0.3">
      <c r="A2067" t="s">
        <v>4321</v>
      </c>
      <c r="B2067" t="s">
        <v>4322</v>
      </c>
      <c r="C2067" t="s">
        <v>10625</v>
      </c>
      <c r="D2067" t="s">
        <v>955</v>
      </c>
      <c r="E2067">
        <v>342.89929586</v>
      </c>
      <c r="F2067">
        <v>101.75</v>
      </c>
      <c r="G2067">
        <v>83.873629199436607</v>
      </c>
      <c r="H2067">
        <v>15.3166007479533</v>
      </c>
      <c r="I2067">
        <v>-9.5934262198822005</v>
      </c>
      <c r="J2067">
        <v>14.7594810232725</v>
      </c>
      <c r="K2067">
        <v>89.795549933193698</v>
      </c>
      <c r="L2067">
        <v>80.243018287611505</v>
      </c>
      <c r="M2067">
        <v>67.521465813673302</v>
      </c>
      <c r="N2067">
        <v>2.5142051815884199</v>
      </c>
      <c r="O2067">
        <v>16.658476658476602</v>
      </c>
      <c r="P2067">
        <v>123.626373626373</v>
      </c>
      <c r="Q2067">
        <v>1.9357025656035001E-2</v>
      </c>
    </row>
    <row r="2068" spans="1:17" hidden="1" x14ac:dyDescent="0.3">
      <c r="A2068" t="s">
        <v>4323</v>
      </c>
      <c r="B2068" t="s">
        <v>4324</v>
      </c>
      <c r="C2068" t="s">
        <v>10625</v>
      </c>
      <c r="D2068" t="s">
        <v>263</v>
      </c>
      <c r="E2068">
        <v>342.22942</v>
      </c>
      <c r="F2068">
        <v>689.65</v>
      </c>
      <c r="G2068">
        <v>82.530230141925998</v>
      </c>
      <c r="H2068">
        <v>7.7394998974809202</v>
      </c>
      <c r="I2068">
        <v>4.8019361998830199</v>
      </c>
      <c r="J2068">
        <v>1.4506141737262499</v>
      </c>
      <c r="K2068">
        <v>654.37713994733599</v>
      </c>
      <c r="L2068">
        <v>574.69705646435102</v>
      </c>
      <c r="M2068">
        <v>65.297323224337106</v>
      </c>
      <c r="N2068">
        <v>0.81779323250108604</v>
      </c>
      <c r="O2068">
        <v>7.1268034510258698</v>
      </c>
      <c r="P2068">
        <v>126.040642412323</v>
      </c>
      <c r="Q2068">
        <v>0.15527479989934401</v>
      </c>
    </row>
    <row r="2069" spans="1:17" hidden="1" x14ac:dyDescent="0.3">
      <c r="A2069" t="s">
        <v>4325</v>
      </c>
      <c r="B2069" t="s">
        <v>4326</v>
      </c>
      <c r="C2069" t="s">
        <v>10625</v>
      </c>
      <c r="D2069" t="s">
        <v>127</v>
      </c>
      <c r="E2069">
        <v>341.59872487500002</v>
      </c>
      <c r="F2069">
        <v>64.89</v>
      </c>
      <c r="G2069">
        <v>48.105854518736002</v>
      </c>
      <c r="H2069">
        <v>2.0015982099975398</v>
      </c>
      <c r="I2069">
        <v>-36.873223924432203</v>
      </c>
      <c r="J2069">
        <v>-0.71812226615771102</v>
      </c>
      <c r="K2069">
        <v>65.683035410220398</v>
      </c>
      <c r="L2069">
        <v>64.304852955028906</v>
      </c>
      <c r="M2069">
        <v>50.997526660879601</v>
      </c>
      <c r="N2069">
        <v>1.37807266253553</v>
      </c>
      <c r="O2069">
        <v>46.247495762058797</v>
      </c>
      <c r="P2069">
        <v>79.750692520775601</v>
      </c>
      <c r="Q2069">
        <v>1.7000499441384001E-2</v>
      </c>
    </row>
    <row r="2070" spans="1:17" hidden="1" x14ac:dyDescent="0.3">
      <c r="A2070" t="s">
        <v>4327</v>
      </c>
      <c r="B2070" t="s">
        <v>4328</v>
      </c>
      <c r="C2070" t="s">
        <v>10625</v>
      </c>
      <c r="D2070" t="s">
        <v>571</v>
      </c>
      <c r="E2070">
        <v>340.8925625</v>
      </c>
      <c r="F2070">
        <v>259.89999999999998</v>
      </c>
      <c r="G2070">
        <v>68.1167119170956</v>
      </c>
      <c r="H2070">
        <v>29.4023890022304</v>
      </c>
      <c r="I2070">
        <v>12.810603991545801</v>
      </c>
      <c r="J2070">
        <v>8.96995721374876</v>
      </c>
      <c r="K2070">
        <v>209.507904668018</v>
      </c>
      <c r="L2070">
        <v>179.364461737857</v>
      </c>
      <c r="M2070">
        <v>71.535073541089503</v>
      </c>
      <c r="N2070">
        <v>0.98420083690617299</v>
      </c>
      <c r="O2070">
        <v>3.1165833012697299</v>
      </c>
      <c r="P2070">
        <v>115.595188718374</v>
      </c>
      <c r="Q2070">
        <v>5.7644794567827999E-2</v>
      </c>
    </row>
    <row r="2071" spans="1:17" hidden="1" x14ac:dyDescent="0.3">
      <c r="A2071" t="s">
        <v>4329</v>
      </c>
      <c r="B2071" t="s">
        <v>4330</v>
      </c>
      <c r="C2071" t="s">
        <v>10625</v>
      </c>
      <c r="E2071">
        <v>340.68143250000003</v>
      </c>
      <c r="F2071">
        <v>172</v>
      </c>
      <c r="G2071">
        <v>263.24425857006599</v>
      </c>
      <c r="H2071">
        <v>48.2393836156226</v>
      </c>
      <c r="I2071">
        <v>-1.4249279806134001</v>
      </c>
      <c r="J2071">
        <v>9.1878412270204208</v>
      </c>
      <c r="K2071">
        <v>136.02246687012101</v>
      </c>
      <c r="L2071">
        <v>117.999214297336</v>
      </c>
      <c r="M2071">
        <v>94.727040936802595</v>
      </c>
      <c r="N2071">
        <v>0.53818167250341298</v>
      </c>
      <c r="O2071">
        <v>17.267441860465102</v>
      </c>
      <c r="P2071">
        <v>371.23287671232799</v>
      </c>
    </row>
    <row r="2072" spans="1:17" hidden="1" x14ac:dyDescent="0.3">
      <c r="A2072" t="s">
        <v>4331</v>
      </c>
      <c r="B2072" t="s">
        <v>4332</v>
      </c>
      <c r="C2072" t="s">
        <v>10625</v>
      </c>
      <c r="D2072" t="s">
        <v>201</v>
      </c>
      <c r="E2072">
        <v>340.21021795600001</v>
      </c>
      <c r="F2072">
        <v>139.79</v>
      </c>
      <c r="G2072">
        <v>15.0508389218224</v>
      </c>
      <c r="H2072">
        <v>49.490699346652498</v>
      </c>
      <c r="I2072">
        <v>3.2541095422531199</v>
      </c>
      <c r="J2072">
        <v>32.479775574082502</v>
      </c>
      <c r="K2072">
        <v>99.782781596289695</v>
      </c>
      <c r="L2072">
        <v>102.66433056507501</v>
      </c>
      <c r="M2072">
        <v>81.098777287261996</v>
      </c>
      <c r="N2072">
        <v>2.0996527996059</v>
      </c>
      <c r="O2072">
        <v>32.842120323342101</v>
      </c>
      <c r="P2072">
        <v>90.839590443685907</v>
      </c>
      <c r="Q2072">
        <v>1.438314041907E-2</v>
      </c>
    </row>
    <row r="2073" spans="1:17" hidden="1" x14ac:dyDescent="0.3">
      <c r="A2073" t="s">
        <v>4333</v>
      </c>
      <c r="B2073" t="s">
        <v>4334</v>
      </c>
      <c r="C2073" t="s">
        <v>10625</v>
      </c>
      <c r="D2073" t="s">
        <v>51</v>
      </c>
      <c r="E2073">
        <v>338.37732799999998</v>
      </c>
      <c r="F2073">
        <v>291.7</v>
      </c>
      <c r="G2073">
        <v>206.736379217359</v>
      </c>
      <c r="H2073">
        <v>39.9660436103078</v>
      </c>
      <c r="I2073">
        <v>54.222334690044804</v>
      </c>
      <c r="J2073">
        <v>6.1499092241935598</v>
      </c>
      <c r="K2073">
        <v>233.445785646763</v>
      </c>
      <c r="L2073">
        <v>179.47466736218601</v>
      </c>
      <c r="M2073">
        <v>74.349742324580106</v>
      </c>
      <c r="N2073">
        <v>1.21676494424883</v>
      </c>
      <c r="O2073">
        <v>2.1597531710661499</v>
      </c>
      <c r="P2073">
        <v>239.81826654240399</v>
      </c>
      <c r="Q2073">
        <v>0.16893641406579299</v>
      </c>
    </row>
    <row r="2074" spans="1:17" hidden="1" x14ac:dyDescent="0.3">
      <c r="A2074" t="s">
        <v>4335</v>
      </c>
      <c r="B2074" t="s">
        <v>4336</v>
      </c>
      <c r="C2074" t="s">
        <v>10625</v>
      </c>
      <c r="D2074" t="s">
        <v>397</v>
      </c>
      <c r="E2074">
        <v>337.372939467999</v>
      </c>
      <c r="F2074">
        <v>35.35</v>
      </c>
      <c r="G2074">
        <v>55.022506162267</v>
      </c>
      <c r="H2074">
        <v>-20.581566575647699</v>
      </c>
      <c r="I2074">
        <v>-2.9828299888040402</v>
      </c>
      <c r="J2074">
        <v>-4.0528514672457501</v>
      </c>
      <c r="K2074">
        <v>32.908661734156702</v>
      </c>
      <c r="L2074">
        <v>28.659197946052</v>
      </c>
      <c r="M2074">
        <v>45.499864878667601</v>
      </c>
      <c r="N2074">
        <v>0.16081044771120201</v>
      </c>
      <c r="O2074">
        <v>25.714285714285701</v>
      </c>
      <c r="P2074">
        <v>85.078534031413596</v>
      </c>
      <c r="Q2074">
        <v>6.7687369123242996E-2</v>
      </c>
    </row>
    <row r="2075" spans="1:17" hidden="1" x14ac:dyDescent="0.3">
      <c r="A2075" t="s">
        <v>4337</v>
      </c>
      <c r="B2075" t="s">
        <v>4338</v>
      </c>
      <c r="C2075" t="s">
        <v>10625</v>
      </c>
      <c r="D2075" t="s">
        <v>736</v>
      </c>
      <c r="E2075">
        <v>337.21943750000003</v>
      </c>
      <c r="F2075">
        <v>312.14999999999998</v>
      </c>
      <c r="G2075">
        <v>-31.337105136432701</v>
      </c>
      <c r="H2075">
        <v>-4.6956546311291296</v>
      </c>
      <c r="I2075">
        <v>-30.978351351901999</v>
      </c>
      <c r="J2075">
        <v>13.1272109344771</v>
      </c>
      <c r="K2075">
        <v>267.166610921423</v>
      </c>
      <c r="L2075">
        <v>287.61504680186601</v>
      </c>
      <c r="M2075">
        <v>63.940286937027203</v>
      </c>
      <c r="N2075">
        <v>0.93505018756970404</v>
      </c>
      <c r="O2075">
        <v>41.278231619413702</v>
      </c>
      <c r="P2075">
        <v>41.886363636363598</v>
      </c>
    </row>
    <row r="2076" spans="1:17" hidden="1" x14ac:dyDescent="0.3">
      <c r="A2076" t="s">
        <v>4339</v>
      </c>
      <c r="B2076" t="s">
        <v>4340</v>
      </c>
      <c r="C2076" t="s">
        <v>10625</v>
      </c>
      <c r="D2076" t="s">
        <v>408</v>
      </c>
      <c r="E2076">
        <v>336.71315249999998</v>
      </c>
      <c r="F2076">
        <v>139.19999999999999</v>
      </c>
      <c r="G2076">
        <v>337.88700712585802</v>
      </c>
      <c r="H2076">
        <v>2.4404620403035202</v>
      </c>
      <c r="I2076">
        <v>73.724288342564705</v>
      </c>
      <c r="J2076">
        <v>-6.7434959997044404</v>
      </c>
      <c r="K2076">
        <v>128.49281170565399</v>
      </c>
      <c r="L2076">
        <v>97.429608245329106</v>
      </c>
      <c r="M2076">
        <v>58.415340536246802</v>
      </c>
      <c r="N2076">
        <v>0.41134927008050698</v>
      </c>
      <c r="O2076">
        <v>7.5071839080459801</v>
      </c>
      <c r="P2076">
        <v>419.40298507462597</v>
      </c>
      <c r="Q2076">
        <v>0.163964107184879</v>
      </c>
    </row>
    <row r="2077" spans="1:17" hidden="1" x14ac:dyDescent="0.3">
      <c r="A2077" t="s">
        <v>4341</v>
      </c>
      <c r="B2077" t="s">
        <v>4342</v>
      </c>
      <c r="C2077" t="s">
        <v>10625</v>
      </c>
      <c r="D2077" t="s">
        <v>359</v>
      </c>
      <c r="E2077">
        <v>336.65052750000001</v>
      </c>
      <c r="F2077">
        <v>300.89999999999998</v>
      </c>
      <c r="G2077">
        <v>-17.080488347845201</v>
      </c>
      <c r="H2077">
        <v>-3.1452463498269099</v>
      </c>
      <c r="I2077">
        <v>-27.277046720976902</v>
      </c>
      <c r="J2077">
        <v>-2.7766945719655198</v>
      </c>
      <c r="K2077">
        <v>290.870292913821</v>
      </c>
      <c r="L2077">
        <v>292.92963607200898</v>
      </c>
      <c r="M2077">
        <v>47.411751999592198</v>
      </c>
      <c r="N2077">
        <v>0.66291230148981894</v>
      </c>
      <c r="O2077">
        <v>34.579594549684202</v>
      </c>
      <c r="P2077">
        <v>39.953488372092998</v>
      </c>
      <c r="Q2077">
        <v>8.6887529101255995E-2</v>
      </c>
    </row>
    <row r="2078" spans="1:17" hidden="1" x14ac:dyDescent="0.3">
      <c r="A2078" t="s">
        <v>4343</v>
      </c>
      <c r="B2078" t="s">
        <v>4344</v>
      </c>
      <c r="C2078" t="s">
        <v>10625</v>
      </c>
      <c r="D2078" t="s">
        <v>139</v>
      </c>
      <c r="E2078">
        <v>336.43304255599998</v>
      </c>
      <c r="F2078">
        <v>59.29</v>
      </c>
      <c r="G2078">
        <v>60.856630300084802</v>
      </c>
      <c r="H2078">
        <v>23.8454497466611</v>
      </c>
      <c r="I2078">
        <v>13.3323274276191</v>
      </c>
      <c r="J2078">
        <v>8.5928579843790693</v>
      </c>
      <c r="K2078">
        <v>47.7848067521359</v>
      </c>
      <c r="L2078">
        <v>44.501709711117698</v>
      </c>
      <c r="M2078">
        <v>72.937973003181995</v>
      </c>
      <c r="N2078">
        <v>2.0536333476379101</v>
      </c>
      <c r="O2078">
        <v>7.7753415415753002</v>
      </c>
      <c r="P2078">
        <v>117.57798165137601</v>
      </c>
      <c r="Q2078">
        <v>8.0722502402667998E-2</v>
      </c>
    </row>
    <row r="2079" spans="1:17" hidden="1" x14ac:dyDescent="0.3">
      <c r="A2079" t="s">
        <v>4345</v>
      </c>
      <c r="B2079" t="s">
        <v>4346</v>
      </c>
      <c r="C2079" t="s">
        <v>10625</v>
      </c>
      <c r="D2079" t="s">
        <v>359</v>
      </c>
      <c r="E2079">
        <v>336.17831158500002</v>
      </c>
      <c r="F2079">
        <v>79.47</v>
      </c>
      <c r="G2079">
        <v>-30.155629885037101</v>
      </c>
      <c r="H2079">
        <v>-4.6834033672329101</v>
      </c>
      <c r="I2079">
        <v>-14.920088051808399</v>
      </c>
      <c r="J2079">
        <v>-0.31658543511992598</v>
      </c>
      <c r="K2079">
        <v>82.683113755056496</v>
      </c>
      <c r="L2079">
        <v>79.497117015976301</v>
      </c>
      <c r="M2079">
        <v>43.543995636141702</v>
      </c>
      <c r="N2079">
        <v>0.56897002764987004</v>
      </c>
      <c r="O2079">
        <v>32.137913678117499</v>
      </c>
      <c r="P2079">
        <v>22.2615384615384</v>
      </c>
      <c r="Q2079">
        <v>-7.9043930574585003E-2</v>
      </c>
    </row>
    <row r="2080" spans="1:17" hidden="1" x14ac:dyDescent="0.3">
      <c r="A2080" t="s">
        <v>4347</v>
      </c>
      <c r="B2080" t="s">
        <v>4348</v>
      </c>
      <c r="C2080" t="s">
        <v>10625</v>
      </c>
      <c r="D2080" t="s">
        <v>290</v>
      </c>
      <c r="E2080">
        <v>336.13471762</v>
      </c>
      <c r="F2080">
        <v>36.14</v>
      </c>
      <c r="G2080">
        <v>-22.300400852144399</v>
      </c>
      <c r="H2080">
        <v>1.13694385306441</v>
      </c>
      <c r="I2080">
        <v>-25.189186506537801</v>
      </c>
      <c r="J2080">
        <v>-1.60062562504599</v>
      </c>
      <c r="K2080">
        <v>34.120128712807599</v>
      </c>
      <c r="L2080">
        <v>35.281358042417899</v>
      </c>
      <c r="M2080">
        <v>47.514281633513903</v>
      </c>
      <c r="N2080">
        <v>1.2852725188663601</v>
      </c>
      <c r="O2080">
        <v>21.74875484228</v>
      </c>
      <c r="P2080">
        <v>27.929203539823</v>
      </c>
    </row>
    <row r="2081" spans="1:17" hidden="1" x14ac:dyDescent="0.3">
      <c r="A2081" t="s">
        <v>4349</v>
      </c>
      <c r="B2081" t="s">
        <v>4350</v>
      </c>
      <c r="C2081" t="s">
        <v>10625</v>
      </c>
      <c r="D2081" t="s">
        <v>21</v>
      </c>
      <c r="E2081">
        <v>335.52946636299998</v>
      </c>
      <c r="F2081">
        <v>143.1</v>
      </c>
      <c r="G2081">
        <v>52.335167660975003</v>
      </c>
      <c r="H2081">
        <v>-11.5503458939006</v>
      </c>
      <c r="I2081">
        <v>-8.8764317141814697</v>
      </c>
      <c r="J2081">
        <v>-4.6153066215150602</v>
      </c>
      <c r="K2081">
        <v>145.00070841669799</v>
      </c>
      <c r="L2081">
        <v>124.793828815776</v>
      </c>
      <c r="M2081">
        <v>40.490195698286698</v>
      </c>
      <c r="N2081">
        <v>0.28076640039549799</v>
      </c>
      <c r="O2081">
        <v>24.6121593291404</v>
      </c>
      <c r="P2081">
        <v>94.165535956580698</v>
      </c>
      <c r="Q2081">
        <v>6.2623278489183004E-2</v>
      </c>
    </row>
    <row r="2082" spans="1:17" hidden="1" x14ac:dyDescent="0.3">
      <c r="A2082" t="s">
        <v>4351</v>
      </c>
      <c r="B2082" t="s">
        <v>4352</v>
      </c>
      <c r="C2082" t="s">
        <v>10625</v>
      </c>
      <c r="D2082" t="s">
        <v>1388</v>
      </c>
      <c r="E2082">
        <v>335.07544200000001</v>
      </c>
      <c r="F2082">
        <v>188.75</v>
      </c>
      <c r="G2082">
        <v>47.346757832509603</v>
      </c>
      <c r="H2082">
        <v>22.302614276556401</v>
      </c>
      <c r="I2082">
        <v>3.6560713116686201</v>
      </c>
      <c r="J2082">
        <v>8.8218398272592804</v>
      </c>
      <c r="K2082">
        <v>158.343393366215</v>
      </c>
      <c r="L2082">
        <v>141.42437402245099</v>
      </c>
      <c r="M2082">
        <v>75.473292570340902</v>
      </c>
      <c r="N2082">
        <v>1.3403020691738401</v>
      </c>
      <c r="O2082">
        <v>7.0198675496688701</v>
      </c>
      <c r="P2082">
        <v>94.4873776403915</v>
      </c>
      <c r="Q2082">
        <v>7.3599892618042007E-2</v>
      </c>
    </row>
    <row r="2083" spans="1:17" hidden="1" x14ac:dyDescent="0.3">
      <c r="A2083" t="s">
        <v>4353</v>
      </c>
      <c r="B2083" t="s">
        <v>4354</v>
      </c>
      <c r="C2083" t="s">
        <v>10625</v>
      </c>
      <c r="D2083" t="s">
        <v>2624</v>
      </c>
      <c r="E2083">
        <v>334.61445200000003</v>
      </c>
      <c r="F2083">
        <v>206</v>
      </c>
      <c r="G2083">
        <v>33.272667660975102</v>
      </c>
      <c r="H2083">
        <v>12.406462890282199</v>
      </c>
      <c r="I2083">
        <v>25.581272575298499</v>
      </c>
      <c r="J2083">
        <v>-7.5127267689352104</v>
      </c>
      <c r="K2083">
        <v>187.96710128645501</v>
      </c>
      <c r="L2083">
        <v>155.698105458138</v>
      </c>
      <c r="M2083">
        <v>41.365116087894201</v>
      </c>
      <c r="N2083">
        <v>0.46767241379310298</v>
      </c>
      <c r="O2083">
        <v>24.223300970873701</v>
      </c>
      <c r="P2083">
        <v>106</v>
      </c>
      <c r="Q2083">
        <v>0.15293842306762301</v>
      </c>
    </row>
    <row r="2084" spans="1:17" hidden="1" x14ac:dyDescent="0.3">
      <c r="A2084" t="s">
        <v>4355</v>
      </c>
      <c r="B2084" t="s">
        <v>4356</v>
      </c>
      <c r="C2084" t="s">
        <v>10625</v>
      </c>
      <c r="D2084" t="s">
        <v>354</v>
      </c>
      <c r="E2084">
        <v>334.15029375</v>
      </c>
      <c r="F2084">
        <v>160.69999999999999</v>
      </c>
      <c r="G2084">
        <v>-62.604103594085601</v>
      </c>
      <c r="H2084">
        <v>-5.8936436130792202</v>
      </c>
      <c r="I2084">
        <v>-46.691332013095497</v>
      </c>
      <c r="J2084">
        <v>-7.8843845229458998</v>
      </c>
      <c r="K2084">
        <v>172.06617020103801</v>
      </c>
      <c r="M2084">
        <v>41.8194354729103</v>
      </c>
      <c r="N2084">
        <v>0.51315014720314001</v>
      </c>
      <c r="O2084">
        <v>69.8817672682016</v>
      </c>
      <c r="P2084">
        <v>7.1333333333333204</v>
      </c>
    </row>
    <row r="2085" spans="1:17" hidden="1" x14ac:dyDescent="0.3">
      <c r="A2085" t="s">
        <v>4357</v>
      </c>
      <c r="B2085" t="s">
        <v>4358</v>
      </c>
      <c r="C2085" t="s">
        <v>10625</v>
      </c>
      <c r="D2085" t="s">
        <v>133</v>
      </c>
      <c r="E2085">
        <v>333.87406379999999</v>
      </c>
      <c r="F2085">
        <v>40.479999999999997</v>
      </c>
      <c r="G2085">
        <v>705.25697836056304</v>
      </c>
      <c r="H2085">
        <v>-11.6437368869541</v>
      </c>
      <c r="I2085">
        <v>12.153663147689</v>
      </c>
      <c r="J2085">
        <v>-3.64336958150023</v>
      </c>
      <c r="K2085">
        <v>41.775866318728397</v>
      </c>
      <c r="L2085">
        <v>29.571729529562099</v>
      </c>
      <c r="M2085">
        <v>42.582347843080001</v>
      </c>
      <c r="N2085">
        <v>2.7855781364208299</v>
      </c>
      <c r="O2085">
        <v>33.399209486166001</v>
      </c>
      <c r="P2085">
        <v>962.46719160104897</v>
      </c>
      <c r="Q2085">
        <v>0.30665965179792298</v>
      </c>
    </row>
    <row r="2086" spans="1:17" hidden="1" x14ac:dyDescent="0.3">
      <c r="A2086" t="s">
        <v>4359</v>
      </c>
      <c r="B2086" t="s">
        <v>4360</v>
      </c>
      <c r="C2086" t="s">
        <v>10625</v>
      </c>
      <c r="D2086" t="s">
        <v>689</v>
      </c>
      <c r="E2086">
        <v>333.547314352</v>
      </c>
      <c r="F2086">
        <v>22.25</v>
      </c>
      <c r="G2086">
        <v>40.259695962861898</v>
      </c>
      <c r="H2086">
        <v>11.6443081941496</v>
      </c>
      <c r="I2086">
        <v>5.6984468095841102E-2</v>
      </c>
      <c r="J2086">
        <v>10.2302199395287</v>
      </c>
      <c r="K2086">
        <v>20.833131030478999</v>
      </c>
      <c r="L2086">
        <v>19.1466060896743</v>
      </c>
      <c r="M2086">
        <v>61.0281710661083</v>
      </c>
      <c r="N2086">
        <v>3.0187108220510299</v>
      </c>
      <c r="O2086">
        <v>13.9325842696629</v>
      </c>
      <c r="P2086">
        <v>72.480620155038693</v>
      </c>
      <c r="Q2086">
        <v>1.2066813477782001E-2</v>
      </c>
    </row>
    <row r="2087" spans="1:17" hidden="1" x14ac:dyDescent="0.3">
      <c r="A2087" t="s">
        <v>4361</v>
      </c>
      <c r="B2087" t="s">
        <v>4362</v>
      </c>
      <c r="C2087" t="s">
        <v>10625</v>
      </c>
      <c r="D2087" t="s">
        <v>308</v>
      </c>
      <c r="E2087">
        <v>332.48727099000001</v>
      </c>
      <c r="F2087">
        <v>19.93</v>
      </c>
      <c r="G2087">
        <v>73.648298974106396</v>
      </c>
      <c r="H2087">
        <v>-8.6843195295406197</v>
      </c>
      <c r="I2087">
        <v>5.8290601859179798</v>
      </c>
      <c r="J2087">
        <v>-9.4059711392438103</v>
      </c>
      <c r="K2087">
        <v>21.842849019403001</v>
      </c>
      <c r="L2087">
        <v>17.0127446642644</v>
      </c>
      <c r="M2087">
        <v>16.7273910029379</v>
      </c>
      <c r="N2087">
        <v>0.113309279728697</v>
      </c>
      <c r="O2087">
        <v>53.788258906171599</v>
      </c>
      <c r="P2087">
        <v>150.691823899371</v>
      </c>
      <c r="Q2087">
        <v>9.2568909305934005E-2</v>
      </c>
    </row>
    <row r="2088" spans="1:17" hidden="1" x14ac:dyDescent="0.3">
      <c r="A2088" t="s">
        <v>4363</v>
      </c>
      <c r="B2088" t="s">
        <v>4364</v>
      </c>
      <c r="C2088" t="s">
        <v>10625</v>
      </c>
      <c r="D2088" t="s">
        <v>139</v>
      </c>
      <c r="E2088">
        <v>332.43299999999999</v>
      </c>
      <c r="F2088">
        <v>394.25</v>
      </c>
      <c r="G2088">
        <v>589.15334947915699</v>
      </c>
      <c r="H2088">
        <v>51.139690988151202</v>
      </c>
      <c r="I2088">
        <v>214.343886305654</v>
      </c>
      <c r="J2088">
        <v>9.0576095234253096</v>
      </c>
      <c r="K2088">
        <v>276.22193227424299</v>
      </c>
      <c r="L2088">
        <v>168.03677103180701</v>
      </c>
      <c r="M2088">
        <v>99.153959588686007</v>
      </c>
      <c r="N2088">
        <v>0.39767185389196902</v>
      </c>
      <c r="O2088">
        <v>0</v>
      </c>
      <c r="P2088">
        <v>746.93877551020398</v>
      </c>
      <c r="Q2088">
        <v>0.17578876821954201</v>
      </c>
    </row>
    <row r="2089" spans="1:17" hidden="1" x14ac:dyDescent="0.3">
      <c r="A2089" t="s">
        <v>4365</v>
      </c>
      <c r="B2089" t="s">
        <v>4366</v>
      </c>
      <c r="C2089" t="s">
        <v>10625</v>
      </c>
      <c r="D2089" t="s">
        <v>51</v>
      </c>
      <c r="E2089">
        <v>332.32688000000002</v>
      </c>
      <c r="F2089">
        <v>292</v>
      </c>
      <c r="G2089">
        <v>11.3827867085941</v>
      </c>
      <c r="H2089">
        <v>-3.2899219874833201</v>
      </c>
      <c r="I2089">
        <v>45.237186553793101</v>
      </c>
      <c r="J2089">
        <v>-2.8497706774076899</v>
      </c>
      <c r="K2089">
        <v>260.83220450111298</v>
      </c>
      <c r="L2089">
        <v>207.849867542065</v>
      </c>
      <c r="M2089">
        <v>53.996193489413798</v>
      </c>
      <c r="N2089">
        <v>0.71832979476291503</v>
      </c>
      <c r="O2089">
        <v>11.301369863013599</v>
      </c>
      <c r="P2089">
        <v>114.705882352941</v>
      </c>
    </row>
    <row r="2090" spans="1:17" hidden="1" x14ac:dyDescent="0.3">
      <c r="A2090" t="s">
        <v>4367</v>
      </c>
      <c r="B2090" t="s">
        <v>4368</v>
      </c>
      <c r="C2090" t="s">
        <v>10625</v>
      </c>
      <c r="D2090" t="s">
        <v>527</v>
      </c>
      <c r="E2090">
        <v>332.2</v>
      </c>
      <c r="F2090">
        <v>348.8</v>
      </c>
      <c r="G2090">
        <v>28.747723714786702</v>
      </c>
      <c r="H2090">
        <v>18.738973655270801</v>
      </c>
      <c r="I2090">
        <v>-6.2469185922755903</v>
      </c>
      <c r="J2090">
        <v>21.433935424959401</v>
      </c>
      <c r="K2090">
        <v>287.50798968644102</v>
      </c>
      <c r="L2090">
        <v>285.96829602854501</v>
      </c>
      <c r="M2090">
        <v>77.616897608720805</v>
      </c>
      <c r="N2090">
        <v>2.2762545374430299</v>
      </c>
      <c r="O2090">
        <v>7.0240825688073301</v>
      </c>
      <c r="P2090">
        <v>69.980506822612099</v>
      </c>
      <c r="Q2090">
        <v>0.112546026991295</v>
      </c>
    </row>
    <row r="2091" spans="1:17" hidden="1" x14ac:dyDescent="0.3">
      <c r="A2091" t="s">
        <v>4369</v>
      </c>
      <c r="B2091" t="s">
        <v>4370</v>
      </c>
      <c r="C2091" t="s">
        <v>10625</v>
      </c>
      <c r="D2091" t="s">
        <v>444</v>
      </c>
      <c r="E2091">
        <v>332.00642876000001</v>
      </c>
      <c r="F2091">
        <v>90.8</v>
      </c>
      <c r="G2091">
        <v>97.421930179566999</v>
      </c>
      <c r="H2091">
        <v>31.200598695177</v>
      </c>
      <c r="I2091">
        <v>27.085859731261799</v>
      </c>
      <c r="J2091">
        <v>26.8643365095622</v>
      </c>
      <c r="K2091">
        <v>68.242707291002603</v>
      </c>
      <c r="L2091">
        <v>61.324148420561798</v>
      </c>
      <c r="M2091">
        <v>80.326100388161095</v>
      </c>
      <c r="N2091">
        <v>2.9232362411942998</v>
      </c>
      <c r="O2091">
        <v>1.32158590308371</v>
      </c>
      <c r="P2091">
        <v>132.82051282051199</v>
      </c>
      <c r="Q2091">
        <v>0.119854602272135</v>
      </c>
    </row>
    <row r="2092" spans="1:17" hidden="1" x14ac:dyDescent="0.3">
      <c r="A2092" t="s">
        <v>4371</v>
      </c>
      <c r="B2092" t="s">
        <v>4372</v>
      </c>
      <c r="C2092" t="s">
        <v>10625</v>
      </c>
      <c r="D2092" t="s">
        <v>54</v>
      </c>
      <c r="E2092">
        <v>331.88466</v>
      </c>
      <c r="F2092">
        <v>1035.1500000000001</v>
      </c>
      <c r="G2092">
        <v>29.148357248674198</v>
      </c>
      <c r="H2092">
        <v>31.526183927581801</v>
      </c>
      <c r="I2092">
        <v>-39.201598184443498</v>
      </c>
      <c r="J2092">
        <v>37.7179332736481</v>
      </c>
      <c r="K2092">
        <v>868.89169777655604</v>
      </c>
      <c r="L2092">
        <v>887.38995709373</v>
      </c>
      <c r="M2092">
        <v>81.425411325843697</v>
      </c>
      <c r="N2092">
        <v>3.0138928385642401</v>
      </c>
      <c r="O2092">
        <v>42.964787711925801</v>
      </c>
      <c r="P2092">
        <v>76.235741444866903</v>
      </c>
      <c r="Q2092">
        <v>7.2703486014912999E-2</v>
      </c>
    </row>
    <row r="2093" spans="1:17" hidden="1" x14ac:dyDescent="0.3">
      <c r="A2093" t="s">
        <v>4373</v>
      </c>
      <c r="B2093" t="s">
        <v>4374</v>
      </c>
      <c r="C2093" t="s">
        <v>10625</v>
      </c>
      <c r="D2093" t="s">
        <v>46</v>
      </c>
      <c r="E2093">
        <v>330.14999488799998</v>
      </c>
      <c r="F2093">
        <v>59.39</v>
      </c>
      <c r="G2093">
        <v>65.473379043088897</v>
      </c>
      <c r="H2093">
        <v>-20.461066398684199</v>
      </c>
      <c r="I2093">
        <v>-16.192929623682399</v>
      </c>
      <c r="J2093">
        <v>-8.5260122875787108</v>
      </c>
      <c r="K2093">
        <v>67.840699898062098</v>
      </c>
      <c r="L2093">
        <v>56.207008172618302</v>
      </c>
      <c r="M2093">
        <v>13.861744439484101</v>
      </c>
      <c r="N2093">
        <v>0.58354678139388505</v>
      </c>
      <c r="O2093">
        <v>49.014985687826197</v>
      </c>
      <c r="P2093">
        <v>97.966666666666598</v>
      </c>
    </row>
    <row r="2094" spans="1:17" hidden="1" x14ac:dyDescent="0.3">
      <c r="A2094" t="s">
        <v>4375</v>
      </c>
      <c r="B2094" t="s">
        <v>4376</v>
      </c>
      <c r="C2094" t="s">
        <v>10625</v>
      </c>
      <c r="D2094" t="s">
        <v>408</v>
      </c>
      <c r="E2094">
        <v>329.10383617999997</v>
      </c>
      <c r="F2094">
        <v>929.15</v>
      </c>
      <c r="G2094">
        <v>95.688533045590404</v>
      </c>
      <c r="H2094">
        <v>8.4174789258569902</v>
      </c>
      <c r="I2094">
        <v>8.9167704107963406</v>
      </c>
      <c r="J2094">
        <v>-0.90977606870046002</v>
      </c>
      <c r="K2094">
        <v>828.95560813369605</v>
      </c>
      <c r="L2094">
        <v>721.83831654924302</v>
      </c>
      <c r="M2094">
        <v>59.791207187681998</v>
      </c>
      <c r="N2094">
        <v>1.3868793940317301</v>
      </c>
      <c r="O2094">
        <v>2.29241780121616</v>
      </c>
      <c r="P2094">
        <v>128.29238329238299</v>
      </c>
      <c r="Q2094">
        <v>9.3540521118743003E-2</v>
      </c>
    </row>
    <row r="2095" spans="1:17" hidden="1" x14ac:dyDescent="0.3">
      <c r="A2095" t="s">
        <v>4377</v>
      </c>
      <c r="B2095" t="s">
        <v>4378</v>
      </c>
      <c r="C2095" t="s">
        <v>10625</v>
      </c>
      <c r="D2095" t="s">
        <v>622</v>
      </c>
      <c r="E2095">
        <v>328.99240800000001</v>
      </c>
      <c r="F2095">
        <v>78.349999999999994</v>
      </c>
      <c r="G2095">
        <v>18.102609521440201</v>
      </c>
      <c r="H2095">
        <v>3.5883471397053901</v>
      </c>
      <c r="I2095">
        <v>-15.202461250949099</v>
      </c>
      <c r="J2095">
        <v>4.95532726538387</v>
      </c>
      <c r="K2095">
        <v>74.933555229237001</v>
      </c>
      <c r="L2095">
        <v>72.545354265444004</v>
      </c>
      <c r="M2095">
        <v>62.980815104491697</v>
      </c>
      <c r="N2095">
        <v>0.821160749788582</v>
      </c>
      <c r="O2095">
        <v>30.1850670070197</v>
      </c>
      <c r="P2095">
        <v>51.400966183574802</v>
      </c>
      <c r="Q2095">
        <v>1.8279587192099999E-3</v>
      </c>
    </row>
    <row r="2096" spans="1:17" hidden="1" x14ac:dyDescent="0.3">
      <c r="A2096" t="s">
        <v>4379</v>
      </c>
      <c r="B2096" t="s">
        <v>4380</v>
      </c>
      <c r="C2096" t="s">
        <v>10625</v>
      </c>
      <c r="D2096" t="s">
        <v>139</v>
      </c>
      <c r="E2096">
        <v>328.33402888000001</v>
      </c>
      <c r="F2096">
        <v>46.72</v>
      </c>
      <c r="G2096">
        <v>-4.1323098641438802</v>
      </c>
      <c r="H2096">
        <v>4.2803984197135696</v>
      </c>
      <c r="I2096">
        <v>-26.852914837627701</v>
      </c>
      <c r="J2096">
        <v>8.7995774020831998</v>
      </c>
      <c r="K2096">
        <v>43.622270613788601</v>
      </c>
      <c r="L2096">
        <v>42.708054696121501</v>
      </c>
      <c r="M2096">
        <v>67.069998006444706</v>
      </c>
      <c r="N2096">
        <v>1.3709996656416901</v>
      </c>
      <c r="O2096">
        <v>34.845890410958901</v>
      </c>
      <c r="P2096">
        <v>49.839640795381598</v>
      </c>
    </row>
    <row r="2097" spans="1:17" hidden="1" x14ac:dyDescent="0.3">
      <c r="A2097" t="s">
        <v>4381</v>
      </c>
      <c r="B2097" t="s">
        <v>4382</v>
      </c>
      <c r="C2097" t="s">
        <v>10625</v>
      </c>
      <c r="D2097" t="s">
        <v>51</v>
      </c>
      <c r="E2097">
        <v>328.20172000000002</v>
      </c>
      <c r="F2097">
        <v>38.82</v>
      </c>
      <c r="G2097">
        <v>-79.856950565625795</v>
      </c>
      <c r="H2097">
        <v>3.1133356782934198</v>
      </c>
      <c r="I2097">
        <v>-67.208170912940105</v>
      </c>
      <c r="J2097">
        <v>4.3738551656723299</v>
      </c>
      <c r="K2097">
        <v>39.469661869034603</v>
      </c>
      <c r="L2097">
        <v>53.698938264727701</v>
      </c>
      <c r="M2097">
        <v>65.654646645721101</v>
      </c>
      <c r="N2097">
        <v>0.822351463491652</v>
      </c>
      <c r="O2097">
        <v>139.43843379701099</v>
      </c>
      <c r="P2097">
        <v>11.551724137931</v>
      </c>
      <c r="Q2097">
        <v>4.3027680878761E-2</v>
      </c>
    </row>
    <row r="2098" spans="1:17" hidden="1" x14ac:dyDescent="0.3">
      <c r="A2098" t="s">
        <v>4383</v>
      </c>
      <c r="B2098" t="s">
        <v>4384</v>
      </c>
      <c r="C2098" t="s">
        <v>10625</v>
      </c>
      <c r="D2098" t="s">
        <v>101</v>
      </c>
      <c r="E2098">
        <v>327.80041811999899</v>
      </c>
      <c r="F2098">
        <v>26.12</v>
      </c>
      <c r="G2098">
        <v>80.674033155153893</v>
      </c>
      <c r="H2098">
        <v>-12.574976273564101</v>
      </c>
      <c r="I2098">
        <v>3.95256046952994E-2</v>
      </c>
      <c r="J2098">
        <v>-7.5829139347106196</v>
      </c>
      <c r="K2098">
        <v>27.044775450308698</v>
      </c>
      <c r="L2098">
        <v>22.8034470927103</v>
      </c>
      <c r="M2098">
        <v>28.0401110358852</v>
      </c>
      <c r="N2098">
        <v>0.65014045296235501</v>
      </c>
      <c r="O2098">
        <v>25.0512247977958</v>
      </c>
      <c r="P2098">
        <v>122.677977694183</v>
      </c>
      <c r="Q2098">
        <v>0.116001082252118</v>
      </c>
    </row>
    <row r="2099" spans="1:17" hidden="1" x14ac:dyDescent="0.3">
      <c r="A2099" t="s">
        <v>4385</v>
      </c>
      <c r="B2099" t="s">
        <v>4386</v>
      </c>
      <c r="C2099" t="s">
        <v>10625</v>
      </c>
      <c r="D2099" t="s">
        <v>354</v>
      </c>
      <c r="E2099">
        <v>326.532668</v>
      </c>
      <c r="F2099">
        <v>91.2</v>
      </c>
      <c r="G2099">
        <v>49.022284225392298</v>
      </c>
      <c r="H2099">
        <v>23.5276976205975</v>
      </c>
      <c r="I2099">
        <v>-12.546143212075901</v>
      </c>
      <c r="J2099">
        <v>0.59828282448643599</v>
      </c>
      <c r="K2099">
        <v>79.185180772498398</v>
      </c>
      <c r="L2099">
        <v>76.118726072738099</v>
      </c>
      <c r="M2099">
        <v>68.466728325650195</v>
      </c>
      <c r="N2099">
        <v>2.2367183888320499</v>
      </c>
      <c r="O2099">
        <v>41.995614035087698</v>
      </c>
      <c r="P2099">
        <v>82.035928143712496</v>
      </c>
      <c r="Q2099">
        <v>4.1928858608420001E-2</v>
      </c>
    </row>
    <row r="2100" spans="1:17" hidden="1" x14ac:dyDescent="0.3">
      <c r="A2100" t="s">
        <v>4387</v>
      </c>
      <c r="B2100" t="s">
        <v>4388</v>
      </c>
      <c r="C2100" t="s">
        <v>10625</v>
      </c>
      <c r="D2100" t="s">
        <v>139</v>
      </c>
      <c r="E2100">
        <v>324.945224</v>
      </c>
      <c r="F2100">
        <v>309</v>
      </c>
      <c r="G2100">
        <v>26.912456305297201</v>
      </c>
      <c r="H2100">
        <v>2.6347122345537199</v>
      </c>
      <c r="I2100">
        <v>-3.7101027160767699</v>
      </c>
      <c r="J2100">
        <v>10.827716987344701</v>
      </c>
      <c r="K2100">
        <v>287.78312151616899</v>
      </c>
      <c r="L2100">
        <v>267.15915383509702</v>
      </c>
      <c r="M2100">
        <v>67.505809175233495</v>
      </c>
      <c r="N2100">
        <v>1.4159090909090899</v>
      </c>
      <c r="O2100">
        <v>5.1779935275080904</v>
      </c>
      <c r="P2100">
        <v>75.418677263695699</v>
      </c>
      <c r="Q2100">
        <v>6.7884446785515001E-2</v>
      </c>
    </row>
    <row r="2101" spans="1:17" hidden="1" x14ac:dyDescent="0.3">
      <c r="A2101" t="s">
        <v>4389</v>
      </c>
      <c r="B2101" t="s">
        <v>4390</v>
      </c>
      <c r="C2101" t="s">
        <v>10625</v>
      </c>
      <c r="D2101" t="s">
        <v>1002</v>
      </c>
      <c r="E2101">
        <v>324.90415383999999</v>
      </c>
      <c r="F2101">
        <v>70</v>
      </c>
      <c r="G2101">
        <v>74.588851567360507</v>
      </c>
      <c r="H2101">
        <v>-9.2705566707151696</v>
      </c>
      <c r="I2101">
        <v>66.728306401577598</v>
      </c>
      <c r="J2101">
        <v>2.2009171739038198</v>
      </c>
      <c r="K2101">
        <v>63.682142122473401</v>
      </c>
      <c r="L2101">
        <v>50.909532593275699</v>
      </c>
      <c r="M2101">
        <v>57.498589883977303</v>
      </c>
      <c r="N2101">
        <v>0.22340877770770501</v>
      </c>
      <c r="O2101">
        <v>22.742857142857101</v>
      </c>
      <c r="P2101">
        <v>116.383307573415</v>
      </c>
      <c r="Q2101">
        <v>8.2686186886568994E-2</v>
      </c>
    </row>
    <row r="2102" spans="1:17" hidden="1" x14ac:dyDescent="0.3">
      <c r="A2102" t="s">
        <v>4391</v>
      </c>
      <c r="B2102" t="s">
        <v>4392</v>
      </c>
      <c r="C2102" t="s">
        <v>10625</v>
      </c>
      <c r="D2102" t="s">
        <v>3124</v>
      </c>
      <c r="E2102">
        <v>324.31099999999998</v>
      </c>
      <c r="F2102">
        <v>321.14999999999998</v>
      </c>
      <c r="G2102">
        <v>12.2698081838509</v>
      </c>
      <c r="H2102">
        <v>-2.05544428109783</v>
      </c>
      <c r="I2102">
        <v>-15.9149971949193</v>
      </c>
      <c r="J2102">
        <v>4.4238176992548297</v>
      </c>
      <c r="K2102">
        <v>331.851939431473</v>
      </c>
      <c r="L2102">
        <v>311.48491132771397</v>
      </c>
      <c r="M2102">
        <v>40.7526455034169</v>
      </c>
      <c r="N2102">
        <v>0.90864515091837095</v>
      </c>
      <c r="O2102">
        <v>26.093725673361298</v>
      </c>
      <c r="P2102">
        <v>52.855782960494999</v>
      </c>
      <c r="Q2102">
        <v>0.238762787169298</v>
      </c>
    </row>
    <row r="2103" spans="1:17" hidden="1" x14ac:dyDescent="0.3">
      <c r="A2103" t="s">
        <v>4393</v>
      </c>
      <c r="B2103" t="s">
        <v>4394</v>
      </c>
      <c r="C2103" t="s">
        <v>10625</v>
      </c>
      <c r="D2103" t="s">
        <v>51</v>
      </c>
      <c r="E2103">
        <v>324.052683</v>
      </c>
      <c r="F2103">
        <v>909</v>
      </c>
      <c r="G2103">
        <v>221.614706565874</v>
      </c>
      <c r="H2103">
        <v>30.2320703304242</v>
      </c>
      <c r="I2103">
        <v>130.64793924196499</v>
      </c>
      <c r="J2103">
        <v>20.3823626663163</v>
      </c>
      <c r="K2103">
        <v>695.40435537807798</v>
      </c>
      <c r="L2103">
        <v>513.25724085292802</v>
      </c>
      <c r="M2103">
        <v>87.044381751260701</v>
      </c>
      <c r="N2103">
        <v>1.38164932643894</v>
      </c>
      <c r="O2103">
        <v>0.77007700770077503</v>
      </c>
      <c r="P2103">
        <v>256.47058823529397</v>
      </c>
      <c r="Q2103">
        <v>6.9962754950645994E-2</v>
      </c>
    </row>
    <row r="2104" spans="1:17" hidden="1" x14ac:dyDescent="0.3">
      <c r="A2104" t="s">
        <v>4395</v>
      </c>
      <c r="B2104" t="s">
        <v>4396</v>
      </c>
      <c r="C2104" t="s">
        <v>10625</v>
      </c>
      <c r="D2104" t="s">
        <v>622</v>
      </c>
      <c r="E2104">
        <v>322.58782239999999</v>
      </c>
      <c r="F2104">
        <v>251.9</v>
      </c>
      <c r="G2104">
        <v>879.93516766097503</v>
      </c>
      <c r="H2104">
        <v>16.756072900031999</v>
      </c>
      <c r="I2104">
        <v>337.66809981288401</v>
      </c>
      <c r="J2104">
        <v>17.594751959233101</v>
      </c>
      <c r="K2104">
        <v>199.43038526968201</v>
      </c>
      <c r="L2104">
        <v>118.799603805434</v>
      </c>
      <c r="M2104">
        <v>87.673390303909599</v>
      </c>
      <c r="N2104">
        <v>1.0648351648351599</v>
      </c>
      <c r="O2104">
        <v>1.0321556173084501</v>
      </c>
      <c r="P2104">
        <v>1077.1028037383101</v>
      </c>
    </row>
    <row r="2105" spans="1:17" hidden="1" x14ac:dyDescent="0.3">
      <c r="A2105" t="s">
        <v>4397</v>
      </c>
      <c r="B2105" t="s">
        <v>4398</v>
      </c>
      <c r="C2105" t="s">
        <v>10625</v>
      </c>
      <c r="D2105" t="s">
        <v>46</v>
      </c>
      <c r="E2105">
        <v>322.22399999999999</v>
      </c>
      <c r="F2105">
        <v>281.85000000000002</v>
      </c>
      <c r="G2105">
        <v>-9.9330027650900501</v>
      </c>
      <c r="H2105">
        <v>-20.572700985189901</v>
      </c>
      <c r="I2105">
        <v>-15.6722925630459</v>
      </c>
      <c r="J2105">
        <v>-2.8157570719655198</v>
      </c>
      <c r="K2105">
        <v>314.30741047730999</v>
      </c>
      <c r="M2105">
        <v>36.051855400031997</v>
      </c>
      <c r="N2105">
        <v>0.48543918255059898</v>
      </c>
      <c r="O2105">
        <v>50.612027674294801</v>
      </c>
      <c r="P2105">
        <v>64.439906651108501</v>
      </c>
    </row>
    <row r="2106" spans="1:17" hidden="1" x14ac:dyDescent="0.3">
      <c r="A2106" t="s">
        <v>4399</v>
      </c>
      <c r="B2106" t="s">
        <v>4400</v>
      </c>
      <c r="C2106" t="s">
        <v>10625</v>
      </c>
      <c r="D2106" t="s">
        <v>303</v>
      </c>
      <c r="E2106">
        <v>322.2045</v>
      </c>
      <c r="F2106">
        <v>177.6</v>
      </c>
      <c r="G2106">
        <v>2.8274527454717902</v>
      </c>
      <c r="H2106">
        <v>5.6118520537987999</v>
      </c>
      <c r="I2106">
        <v>-29.529838535812601</v>
      </c>
      <c r="J2106">
        <v>1.65989835874608</v>
      </c>
      <c r="K2106">
        <v>183.89379100827301</v>
      </c>
      <c r="L2106">
        <v>183.17946261735301</v>
      </c>
      <c r="M2106">
        <v>47.425184555758001</v>
      </c>
      <c r="N2106">
        <v>0.63107263107263101</v>
      </c>
      <c r="O2106">
        <v>40.202702702702602</v>
      </c>
      <c r="P2106">
        <v>43.805668016194304</v>
      </c>
    </row>
    <row r="2107" spans="1:17" hidden="1" x14ac:dyDescent="0.3">
      <c r="A2107" t="s">
        <v>4401</v>
      </c>
      <c r="B2107" t="s">
        <v>4402</v>
      </c>
      <c r="C2107" t="s">
        <v>10625</v>
      </c>
      <c r="D2107" t="s">
        <v>689</v>
      </c>
      <c r="E2107">
        <v>321.297951646</v>
      </c>
      <c r="F2107">
        <v>47.73</v>
      </c>
      <c r="G2107">
        <v>9.6593113164299709</v>
      </c>
      <c r="H2107">
        <v>-5.3086044272095299</v>
      </c>
      <c r="I2107">
        <v>-30.162317168291199</v>
      </c>
      <c r="J2107">
        <v>-4.7149516679644696</v>
      </c>
      <c r="K2107">
        <v>51.351232558450299</v>
      </c>
      <c r="L2107">
        <v>50.760339112740603</v>
      </c>
      <c r="M2107">
        <v>30.0135796208084</v>
      </c>
      <c r="N2107">
        <v>0.73503552008455098</v>
      </c>
      <c r="O2107">
        <v>63.021815973515402</v>
      </c>
      <c r="P2107">
        <v>38.847851213351703</v>
      </c>
      <c r="Q2107">
        <v>0.13970758171653999</v>
      </c>
    </row>
    <row r="2108" spans="1:17" hidden="1" x14ac:dyDescent="0.3">
      <c r="A2108" t="s">
        <v>4403</v>
      </c>
      <c r="B2108" t="s">
        <v>4404</v>
      </c>
      <c r="C2108" t="s">
        <v>10625</v>
      </c>
      <c r="D2108" t="s">
        <v>224</v>
      </c>
      <c r="E2108">
        <v>320.97384</v>
      </c>
      <c r="F2108">
        <v>107.04</v>
      </c>
      <c r="G2108">
        <v>31.620881946689298</v>
      </c>
      <c r="H2108">
        <v>-11.5373768367559</v>
      </c>
      <c r="I2108">
        <v>-5.1385149413017501</v>
      </c>
      <c r="J2108">
        <v>-3.58052397853363</v>
      </c>
      <c r="K2108">
        <v>106.70510292030499</v>
      </c>
      <c r="L2108">
        <v>98.048255950292003</v>
      </c>
      <c r="M2108">
        <v>42.145631945120897</v>
      </c>
      <c r="N2108">
        <v>0.57258578483827505</v>
      </c>
      <c r="O2108">
        <v>20.412929745889301</v>
      </c>
      <c r="P2108">
        <v>69.904761904761898</v>
      </c>
      <c r="Q2108">
        <v>6.5283292964336007E-2</v>
      </c>
    </row>
    <row r="2109" spans="1:17" hidden="1" x14ac:dyDescent="0.3">
      <c r="A2109" t="s">
        <v>4405</v>
      </c>
      <c r="B2109" t="s">
        <v>4406</v>
      </c>
      <c r="C2109" t="s">
        <v>10625</v>
      </c>
      <c r="D2109" t="s">
        <v>408</v>
      </c>
      <c r="E2109">
        <v>320.94382999999999</v>
      </c>
      <c r="F2109">
        <v>970.75</v>
      </c>
      <c r="G2109">
        <v>73.547728548113597</v>
      </c>
      <c r="H2109">
        <v>1.9348513328182599</v>
      </c>
      <c r="I2109">
        <v>-9.6484583388920306</v>
      </c>
      <c r="J2109">
        <v>-1.3811089667837699</v>
      </c>
      <c r="K2109">
        <v>888.86737427797698</v>
      </c>
      <c r="L2109">
        <v>852.95642998475296</v>
      </c>
      <c r="M2109">
        <v>41.822573393781802</v>
      </c>
      <c r="N2109">
        <v>0.87752524236694895</v>
      </c>
      <c r="O2109">
        <v>40.087561164048402</v>
      </c>
      <c r="P2109">
        <v>108.315450643776</v>
      </c>
      <c r="Q2109">
        <v>6.9122199548922E-2</v>
      </c>
    </row>
    <row r="2110" spans="1:17" hidden="1" x14ac:dyDescent="0.3">
      <c r="A2110" t="s">
        <v>4407</v>
      </c>
      <c r="B2110" t="s">
        <v>4408</v>
      </c>
      <c r="C2110" t="s">
        <v>10625</v>
      </c>
      <c r="D2110" t="s">
        <v>622</v>
      </c>
      <c r="E2110">
        <v>320.58907249999999</v>
      </c>
      <c r="F2110">
        <v>258</v>
      </c>
      <c r="G2110">
        <v>184.68383594184601</v>
      </c>
      <c r="H2110">
        <v>-18.537102062260502</v>
      </c>
      <c r="I2110">
        <v>11.5748990890015</v>
      </c>
      <c r="J2110">
        <v>-8.8098046910131291</v>
      </c>
      <c r="K2110">
        <v>284.092930903423</v>
      </c>
      <c r="L2110">
        <v>224.90173603987699</v>
      </c>
      <c r="M2110">
        <v>27.047610643193199</v>
      </c>
      <c r="N2110">
        <v>0.31208916833380901</v>
      </c>
      <c r="O2110">
        <v>31.782945736434002</v>
      </c>
      <c r="P2110">
        <v>244</v>
      </c>
    </row>
    <row r="2111" spans="1:17" hidden="1" x14ac:dyDescent="0.3">
      <c r="A2111" t="s">
        <v>4409</v>
      </c>
      <c r="B2111" t="s">
        <v>4410</v>
      </c>
      <c r="C2111" t="s">
        <v>10625</v>
      </c>
      <c r="E2111">
        <v>320.51459999999997</v>
      </c>
      <c r="F2111">
        <v>6.24</v>
      </c>
      <c r="G2111">
        <v>49.607894933702298</v>
      </c>
      <c r="H2111">
        <v>0.47786983798530402</v>
      </c>
      <c r="I2111">
        <v>2.3247216916909599</v>
      </c>
      <c r="J2111">
        <v>11.540303534095001</v>
      </c>
      <c r="K2111">
        <v>5.4251951699318601</v>
      </c>
      <c r="L2111">
        <v>4.5762258899513597</v>
      </c>
      <c r="M2111">
        <v>57.779259143928499</v>
      </c>
      <c r="N2111">
        <v>0.79515963941665402</v>
      </c>
      <c r="O2111">
        <v>20.032051282051199</v>
      </c>
      <c r="P2111">
        <v>158.92116182572599</v>
      </c>
      <c r="Q2111">
        <v>-2.5414244872207999E-2</v>
      </c>
    </row>
    <row r="2112" spans="1:17" hidden="1" x14ac:dyDescent="0.3">
      <c r="A2112" t="s">
        <v>4411</v>
      </c>
      <c r="B2112" t="s">
        <v>4412</v>
      </c>
      <c r="C2112" t="s">
        <v>10625</v>
      </c>
      <c r="D2112" t="s">
        <v>527</v>
      </c>
      <c r="E2112">
        <v>320.294808969999</v>
      </c>
      <c r="F2112">
        <v>202.9</v>
      </c>
      <c r="G2112">
        <v>24.685370394118198</v>
      </c>
      <c r="H2112">
        <v>25.943405891722801</v>
      </c>
      <c r="I2112">
        <v>40.598141975108199</v>
      </c>
      <c r="J2112">
        <v>7.7072925734245503</v>
      </c>
      <c r="K2112">
        <v>174.73629982270199</v>
      </c>
      <c r="M2112">
        <v>70.614743838317096</v>
      </c>
      <c r="N2112">
        <v>1.15699868363317</v>
      </c>
      <c r="O2112">
        <v>1.9221291276490799</v>
      </c>
      <c r="P2112">
        <v>77.670753064798603</v>
      </c>
    </row>
    <row r="2113" spans="1:17" hidden="1" x14ac:dyDescent="0.3">
      <c r="A2113" t="s">
        <v>4413</v>
      </c>
      <c r="B2113" t="s">
        <v>4414</v>
      </c>
      <c r="C2113" t="s">
        <v>10625</v>
      </c>
      <c r="D2113" t="s">
        <v>1184</v>
      </c>
      <c r="E2113">
        <v>320.19839999999999</v>
      </c>
      <c r="F2113">
        <v>294</v>
      </c>
      <c r="G2113">
        <v>261.99719549397702</v>
      </c>
      <c r="H2113">
        <v>23.2696328694743</v>
      </c>
      <c r="I2113">
        <v>106.025717019742</v>
      </c>
      <c r="J2113">
        <v>-9.6458826351486698E-2</v>
      </c>
      <c r="K2113">
        <v>236.75223970144501</v>
      </c>
      <c r="L2113">
        <v>162.60016251130699</v>
      </c>
      <c r="M2113">
        <v>67.9275121559604</v>
      </c>
      <c r="N2113">
        <v>0.22624035281146601</v>
      </c>
      <c r="O2113">
        <v>5.1020408163265198</v>
      </c>
      <c r="P2113">
        <v>355.10835913312599</v>
      </c>
    </row>
    <row r="2114" spans="1:17" hidden="1" x14ac:dyDescent="0.3">
      <c r="A2114" t="s">
        <v>4415</v>
      </c>
      <c r="B2114" t="s">
        <v>4416</v>
      </c>
      <c r="C2114" t="s">
        <v>10625</v>
      </c>
      <c r="D2114" t="s">
        <v>527</v>
      </c>
      <c r="E2114">
        <v>320.04000000000002</v>
      </c>
      <c r="F2114">
        <v>3253.45</v>
      </c>
      <c r="G2114">
        <v>77.567780813474599</v>
      </c>
      <c r="H2114">
        <v>4.5678181279245198</v>
      </c>
      <c r="I2114">
        <v>20.502004282615498</v>
      </c>
      <c r="J2114">
        <v>-2.8265097601375602</v>
      </c>
      <c r="K2114">
        <v>2999.3762798019902</v>
      </c>
      <c r="L2114">
        <v>2556.8833252989202</v>
      </c>
      <c r="M2114">
        <v>64.913230475894807</v>
      </c>
      <c r="N2114">
        <v>0.26312762049966998</v>
      </c>
      <c r="O2114">
        <v>15.569626089228301</v>
      </c>
      <c r="P2114">
        <v>115.889183808891</v>
      </c>
      <c r="Q2114">
        <v>7.1178661420723002E-2</v>
      </c>
    </row>
    <row r="2115" spans="1:17" hidden="1" x14ac:dyDescent="0.3">
      <c r="A2115" t="s">
        <v>4417</v>
      </c>
      <c r="B2115" t="s">
        <v>4418</v>
      </c>
      <c r="C2115" t="s">
        <v>10625</v>
      </c>
      <c r="D2115" t="s">
        <v>54</v>
      </c>
      <c r="E2115">
        <v>319.92971855000002</v>
      </c>
      <c r="F2115">
        <v>47.14</v>
      </c>
      <c r="G2115">
        <v>40.6923105181179</v>
      </c>
      <c r="H2115">
        <v>-10.8218876627241</v>
      </c>
      <c r="I2115">
        <v>-12.8015989612254</v>
      </c>
      <c r="J2115">
        <v>-1.23218138992702</v>
      </c>
      <c r="K2115">
        <v>49.087584712464299</v>
      </c>
      <c r="L2115">
        <v>43.031854177004803</v>
      </c>
      <c r="M2115">
        <v>47.878259196205299</v>
      </c>
      <c r="N2115">
        <v>0.50365883361195696</v>
      </c>
      <c r="O2115">
        <v>39.244802715315998</v>
      </c>
      <c r="P2115">
        <v>74.592592592592496</v>
      </c>
      <c r="Q2115">
        <v>0.14371190936681799</v>
      </c>
    </row>
    <row r="2116" spans="1:17" hidden="1" x14ac:dyDescent="0.3">
      <c r="A2116" t="s">
        <v>4419</v>
      </c>
      <c r="B2116" t="s">
        <v>4420</v>
      </c>
      <c r="C2116" t="s">
        <v>10625</v>
      </c>
      <c r="D2116" t="s">
        <v>1538</v>
      </c>
      <c r="E2116">
        <v>319.33350000000002</v>
      </c>
      <c r="F2116">
        <v>449.75</v>
      </c>
      <c r="G2116">
        <v>-60.306737386201704</v>
      </c>
      <c r="H2116">
        <v>4.8992935313930799</v>
      </c>
      <c r="I2116">
        <v>-24.540503651189699</v>
      </c>
      <c r="J2116">
        <v>9.4394439788373994</v>
      </c>
      <c r="K2116">
        <v>432.16519928815501</v>
      </c>
      <c r="L2116">
        <v>484.74380886189101</v>
      </c>
      <c r="M2116">
        <v>64.872298634136897</v>
      </c>
      <c r="N2116">
        <v>0.722875071306332</v>
      </c>
      <c r="O2116">
        <v>62.312395775430701</v>
      </c>
      <c r="P2116">
        <v>29.985549132947899</v>
      </c>
      <c r="Q2116">
        <v>7.7021431839813997E-2</v>
      </c>
    </row>
    <row r="2117" spans="1:17" hidden="1" x14ac:dyDescent="0.3">
      <c r="A2117" t="s">
        <v>4421</v>
      </c>
      <c r="B2117" t="s">
        <v>4422</v>
      </c>
      <c r="C2117" t="s">
        <v>10625</v>
      </c>
      <c r="D2117" t="s">
        <v>1661</v>
      </c>
      <c r="E2117">
        <v>319.171027199999</v>
      </c>
      <c r="F2117">
        <v>60.56</v>
      </c>
      <c r="G2117">
        <v>-6.7383147671399</v>
      </c>
      <c r="H2117">
        <v>-5.1702475563687402</v>
      </c>
      <c r="I2117">
        <v>3.0971711782443401</v>
      </c>
      <c r="J2117">
        <v>-0.54879025522381797</v>
      </c>
      <c r="K2117">
        <v>60.521062839151597</v>
      </c>
      <c r="L2117">
        <v>57.723436343383</v>
      </c>
      <c r="M2117">
        <v>55.8285238094657</v>
      </c>
      <c r="N2117">
        <v>1.2763966195312899</v>
      </c>
      <c r="O2117">
        <v>7.1664464993395001</v>
      </c>
      <c r="P2117">
        <v>27.4679014944222</v>
      </c>
      <c r="Q2117">
        <v>-2.0749357399728999E-2</v>
      </c>
    </row>
    <row r="2118" spans="1:17" hidden="1" x14ac:dyDescent="0.3">
      <c r="A2118" t="s">
        <v>4423</v>
      </c>
      <c r="B2118" t="s">
        <v>4424</v>
      </c>
      <c r="C2118" t="s">
        <v>10625</v>
      </c>
      <c r="D2118" t="s">
        <v>263</v>
      </c>
      <c r="E2118">
        <v>319.005</v>
      </c>
      <c r="F2118">
        <v>328.35</v>
      </c>
      <c r="G2118">
        <v>118.106125744807</v>
      </c>
      <c r="H2118">
        <v>45.494261223740999</v>
      </c>
      <c r="I2118">
        <v>100.428876237118</v>
      </c>
      <c r="J2118">
        <v>19.4873608965333</v>
      </c>
      <c r="K2118">
        <v>225.498399106959</v>
      </c>
      <c r="L2118">
        <v>186.94842657236299</v>
      </c>
      <c r="M2118">
        <v>89.292009200358606</v>
      </c>
      <c r="N2118">
        <v>2.5698097613579298</v>
      </c>
      <c r="O2118">
        <v>0</v>
      </c>
      <c r="P2118">
        <v>169.02908643998299</v>
      </c>
      <c r="Q2118">
        <v>0.18509632890213401</v>
      </c>
    </row>
    <row r="2119" spans="1:17" hidden="1" x14ac:dyDescent="0.3">
      <c r="A2119" t="s">
        <v>4425</v>
      </c>
      <c r="B2119" t="s">
        <v>4426</v>
      </c>
      <c r="C2119" t="s">
        <v>10625</v>
      </c>
      <c r="D2119" t="s">
        <v>1610</v>
      </c>
      <c r="E2119">
        <v>317.85825</v>
      </c>
      <c r="F2119">
        <v>38.07</v>
      </c>
      <c r="G2119">
        <v>-59.7837030671081</v>
      </c>
      <c r="H2119">
        <v>37.872865308378103</v>
      </c>
      <c r="I2119">
        <v>-19.236872422676299</v>
      </c>
      <c r="J2119">
        <v>30.429856963122099</v>
      </c>
      <c r="K2119">
        <v>27.6160637559781</v>
      </c>
      <c r="L2119">
        <v>34.908970422844703</v>
      </c>
      <c r="M2119">
        <v>90.001170601748896</v>
      </c>
      <c r="N2119">
        <v>5.1282593467073303</v>
      </c>
      <c r="O2119">
        <v>60.668943174853297</v>
      </c>
      <c r="P2119">
        <v>63.741935483870897</v>
      </c>
      <c r="Q2119">
        <v>0.13151321438955499</v>
      </c>
    </row>
    <row r="2120" spans="1:17" hidden="1" x14ac:dyDescent="0.3">
      <c r="A2120" t="s">
        <v>4427</v>
      </c>
      <c r="B2120" t="s">
        <v>4428</v>
      </c>
      <c r="C2120" t="s">
        <v>10625</v>
      </c>
      <c r="D2120" t="s">
        <v>139</v>
      </c>
      <c r="E2120">
        <v>317.03824250000002</v>
      </c>
      <c r="F2120">
        <v>180.74</v>
      </c>
      <c r="G2120">
        <v>-31.038261903312499</v>
      </c>
      <c r="H2120">
        <v>4.0271474582364304</v>
      </c>
      <c r="I2120">
        <v>-30.920218182006099</v>
      </c>
      <c r="J2120">
        <v>4.0289775999942803</v>
      </c>
      <c r="K2120">
        <v>179.10766231402101</v>
      </c>
      <c r="L2120">
        <v>186.35537168343001</v>
      </c>
      <c r="M2120">
        <v>69.120081127220899</v>
      </c>
      <c r="N2120">
        <v>0.90282822058618395</v>
      </c>
      <c r="O2120">
        <v>32.2064844528051</v>
      </c>
      <c r="P2120">
        <v>11.5334773218142</v>
      </c>
      <c r="Q2120">
        <v>-4.9213393736838001E-2</v>
      </c>
    </row>
    <row r="2121" spans="1:17" hidden="1" x14ac:dyDescent="0.3">
      <c r="A2121" t="s">
        <v>4429</v>
      </c>
      <c r="B2121" t="s">
        <v>4430</v>
      </c>
      <c r="C2121" t="s">
        <v>10625</v>
      </c>
      <c r="D2121" t="s">
        <v>290</v>
      </c>
      <c r="E2121">
        <v>315.23467199999999</v>
      </c>
      <c r="F2121">
        <v>157.4</v>
      </c>
      <c r="G2121">
        <v>26.196360231845102</v>
      </c>
      <c r="H2121">
        <v>6.7989082628074096</v>
      </c>
      <c r="I2121">
        <v>26.987472075812601</v>
      </c>
      <c r="J2121">
        <v>8.2953540391455807</v>
      </c>
      <c r="K2121">
        <v>148.54741461607401</v>
      </c>
      <c r="L2121">
        <v>127.31631216794899</v>
      </c>
      <c r="M2121">
        <v>55.288967234668597</v>
      </c>
      <c r="N2121">
        <v>0.66414984506074604</v>
      </c>
      <c r="O2121">
        <v>7.6874205844980903</v>
      </c>
      <c r="P2121">
        <v>85.722713864306698</v>
      </c>
      <c r="Q2121">
        <v>2.3846113057761999E-2</v>
      </c>
    </row>
    <row r="2122" spans="1:17" hidden="1" x14ac:dyDescent="0.3">
      <c r="A2122" t="s">
        <v>4431</v>
      </c>
      <c r="B2122" t="s">
        <v>4432</v>
      </c>
      <c r="C2122" t="s">
        <v>10625</v>
      </c>
      <c r="D2122" t="s">
        <v>527</v>
      </c>
      <c r="E2122">
        <v>314.59761936000001</v>
      </c>
      <c r="F2122">
        <v>342</v>
      </c>
      <c r="G2122">
        <v>122.152552613495</v>
      </c>
      <c r="H2122">
        <v>-2.7859734959911502</v>
      </c>
      <c r="I2122">
        <v>-39.017054377771103</v>
      </c>
      <c r="J2122">
        <v>-2.5293720954396899</v>
      </c>
      <c r="K2122">
        <v>351.50332588388397</v>
      </c>
      <c r="L2122">
        <v>329.92744826841403</v>
      </c>
      <c r="M2122">
        <v>56.737968313803599</v>
      </c>
      <c r="N2122">
        <v>0.75510907350496204</v>
      </c>
      <c r="O2122">
        <v>54.181286549707501</v>
      </c>
      <c r="P2122">
        <v>185</v>
      </c>
      <c r="Q2122">
        <v>0.261587294415634</v>
      </c>
    </row>
    <row r="2123" spans="1:17" hidden="1" x14ac:dyDescent="0.3">
      <c r="A2123" t="s">
        <v>4433</v>
      </c>
      <c r="B2123" t="s">
        <v>4434</v>
      </c>
      <c r="C2123" t="s">
        <v>10625</v>
      </c>
      <c r="D2123" t="s">
        <v>80</v>
      </c>
      <c r="E2123">
        <v>312.61566699999997</v>
      </c>
      <c r="F2123">
        <v>14.2</v>
      </c>
      <c r="G2123">
        <v>79.6344377339678</v>
      </c>
      <c r="H2123">
        <v>7.5927432489227602</v>
      </c>
      <c r="I2123">
        <v>167.22632823999999</v>
      </c>
      <c r="J2123">
        <v>-6.0637661732169397</v>
      </c>
      <c r="K2123">
        <v>13.430351725245099</v>
      </c>
      <c r="L2123">
        <v>10.4187190537086</v>
      </c>
      <c r="M2123">
        <v>50.881324948950997</v>
      </c>
      <c r="N2123">
        <v>1.6341805118594399</v>
      </c>
      <c r="O2123">
        <v>18.309859154929502</v>
      </c>
      <c r="P2123">
        <v>283.78378378378301</v>
      </c>
      <c r="Q2123">
        <v>6.3269571309444994E-2</v>
      </c>
    </row>
    <row r="2124" spans="1:17" hidden="1" x14ac:dyDescent="0.3">
      <c r="A2124" t="s">
        <v>4435</v>
      </c>
      <c r="B2124" t="s">
        <v>4436</v>
      </c>
      <c r="C2124" t="s">
        <v>10625</v>
      </c>
      <c r="D2124" t="s">
        <v>263</v>
      </c>
      <c r="E2124">
        <v>312.51130365</v>
      </c>
      <c r="F2124">
        <v>125.05</v>
      </c>
      <c r="G2124">
        <v>19.886790079854102</v>
      </c>
      <c r="H2124">
        <v>-6.6833601792256596</v>
      </c>
      <c r="I2124">
        <v>-25.480932782870902</v>
      </c>
      <c r="J2124">
        <v>4.8914739685988398</v>
      </c>
      <c r="K2124">
        <v>122.76208057810599</v>
      </c>
      <c r="L2124">
        <v>117.64224519876601</v>
      </c>
      <c r="M2124">
        <v>55.4694208029983</v>
      </c>
      <c r="N2124">
        <v>1.12790124061028</v>
      </c>
      <c r="O2124">
        <v>38.264694122351003</v>
      </c>
      <c r="P2124">
        <v>86.641791044776099</v>
      </c>
      <c r="Q2124">
        <v>3.8844054091550999E-2</v>
      </c>
    </row>
    <row r="2125" spans="1:17" hidden="1" x14ac:dyDescent="0.3">
      <c r="A2125" t="s">
        <v>4437</v>
      </c>
      <c r="B2125" t="s">
        <v>4438</v>
      </c>
      <c r="C2125" t="s">
        <v>10625</v>
      </c>
      <c r="D2125" t="s">
        <v>4439</v>
      </c>
      <c r="E2125">
        <v>312.33157199999999</v>
      </c>
      <c r="F2125">
        <v>134.05000000000001</v>
      </c>
      <c r="G2125">
        <v>-42.370714691966</v>
      </c>
      <c r="H2125">
        <v>-9.0979994981580194</v>
      </c>
      <c r="I2125">
        <v>-37.093191362323303</v>
      </c>
      <c r="J2125">
        <v>-1.49352209301413</v>
      </c>
      <c r="K2125">
        <v>139.07634622965799</v>
      </c>
      <c r="L2125">
        <v>153.16881677826899</v>
      </c>
      <c r="M2125">
        <v>37.935773358124202</v>
      </c>
      <c r="N2125">
        <v>0.79393939393939394</v>
      </c>
      <c r="O2125">
        <v>64.863856769861897</v>
      </c>
      <c r="P2125">
        <v>7.0259481037924196</v>
      </c>
    </row>
    <row r="2126" spans="1:17" hidden="1" x14ac:dyDescent="0.3">
      <c r="A2126" t="s">
        <v>4440</v>
      </c>
      <c r="B2126" t="s">
        <v>4441</v>
      </c>
      <c r="C2126" t="s">
        <v>10625</v>
      </c>
      <c r="D2126" t="s">
        <v>21</v>
      </c>
      <c r="E2126">
        <v>312.06485984099999</v>
      </c>
      <c r="F2126">
        <v>135.16</v>
      </c>
      <c r="G2126">
        <v>-23.6956015697941</v>
      </c>
      <c r="H2126">
        <v>-4.8158108120442096</v>
      </c>
      <c r="I2126">
        <v>-16.501884577626001</v>
      </c>
      <c r="J2126">
        <v>14.5092429280344</v>
      </c>
      <c r="K2126">
        <v>126.57712719581799</v>
      </c>
      <c r="L2126">
        <v>126.052674437253</v>
      </c>
      <c r="M2126">
        <v>70.855088524638006</v>
      </c>
      <c r="N2126">
        <v>0.90345044758317505</v>
      </c>
      <c r="O2126">
        <v>29.2912104172832</v>
      </c>
      <c r="P2126">
        <v>43.787234042553102</v>
      </c>
      <c r="Q2126">
        <v>0.13495940051427699</v>
      </c>
    </row>
    <row r="2127" spans="1:17" hidden="1" x14ac:dyDescent="0.3">
      <c r="A2127" t="s">
        <v>4442</v>
      </c>
      <c r="B2127" t="s">
        <v>4443</v>
      </c>
      <c r="C2127" t="s">
        <v>10625</v>
      </c>
      <c r="D2127" t="s">
        <v>1797</v>
      </c>
      <c r="E2127">
        <v>310.84548799999999</v>
      </c>
      <c r="F2127">
        <v>479.3</v>
      </c>
      <c r="G2127">
        <v>41.400423392897402</v>
      </c>
      <c r="H2127">
        <v>-5.1311820019287397</v>
      </c>
      <c r="I2127">
        <v>-15.6999565496179</v>
      </c>
      <c r="J2127">
        <v>12.5083170021085</v>
      </c>
      <c r="K2127">
        <v>471.594745467346</v>
      </c>
      <c r="L2127">
        <v>438.90407957871901</v>
      </c>
      <c r="M2127">
        <v>62.190413137582297</v>
      </c>
      <c r="N2127">
        <v>0.56695389266817797</v>
      </c>
      <c r="O2127">
        <v>38.9526392655956</v>
      </c>
      <c r="P2127">
        <v>87.299726455646706</v>
      </c>
    </row>
    <row r="2128" spans="1:17" hidden="1" x14ac:dyDescent="0.3">
      <c r="A2128" t="s">
        <v>4444</v>
      </c>
      <c r="B2128" t="s">
        <v>4445</v>
      </c>
      <c r="C2128" t="s">
        <v>10625</v>
      </c>
      <c r="D2128" t="s">
        <v>527</v>
      </c>
      <c r="E2128">
        <v>310.8</v>
      </c>
      <c r="F2128">
        <v>2.9</v>
      </c>
      <c r="G2128">
        <v>35.221442784759198</v>
      </c>
      <c r="H2128">
        <v>-0.725419697006779</v>
      </c>
      <c r="I2128">
        <v>-7.8418507652759404</v>
      </c>
      <c r="J2128">
        <v>0.56912265312038202</v>
      </c>
      <c r="K2128">
        <v>2.7800184792661402</v>
      </c>
      <c r="L2128">
        <v>2.5519689340261502</v>
      </c>
      <c r="M2128">
        <v>58.6085118607647</v>
      </c>
      <c r="N2128">
        <v>1.20123009608223</v>
      </c>
      <c r="O2128">
        <v>29.4220833833954</v>
      </c>
      <c r="P2128">
        <v>67.410893877222605</v>
      </c>
      <c r="Q2128">
        <v>1.7631594320440001E-2</v>
      </c>
    </row>
    <row r="2129" spans="1:17" hidden="1" x14ac:dyDescent="0.3">
      <c r="A2129" t="s">
        <v>4446</v>
      </c>
      <c r="B2129" t="s">
        <v>4447</v>
      </c>
      <c r="C2129" t="s">
        <v>10625</v>
      </c>
      <c r="D2129" t="s">
        <v>4448</v>
      </c>
      <c r="E2129">
        <v>310.57015200000001</v>
      </c>
      <c r="F2129">
        <v>41.2</v>
      </c>
      <c r="G2129">
        <v>393.85415500274701</v>
      </c>
      <c r="H2129">
        <v>8.5861404838311408</v>
      </c>
      <c r="I2129">
        <v>160.374755622414</v>
      </c>
      <c r="J2129">
        <v>0.76816489238025099</v>
      </c>
      <c r="K2129">
        <v>32.941594874943</v>
      </c>
      <c r="L2129">
        <v>18.599381549286701</v>
      </c>
      <c r="M2129">
        <v>54.741813882008699</v>
      </c>
      <c r="N2129">
        <v>1.24030780269347</v>
      </c>
      <c r="O2129">
        <v>10.4368932038834</v>
      </c>
      <c r="P2129">
        <v>480.281690140845</v>
      </c>
      <c r="Q2129">
        <v>0.13924842510680099</v>
      </c>
    </row>
    <row r="2130" spans="1:17" hidden="1" x14ac:dyDescent="0.3">
      <c r="A2130" t="s">
        <v>4449</v>
      </c>
      <c r="B2130" t="s">
        <v>4450</v>
      </c>
      <c r="C2130" t="s">
        <v>10625</v>
      </c>
      <c r="D2130" t="s">
        <v>136</v>
      </c>
      <c r="E2130">
        <v>309.66083520000001</v>
      </c>
      <c r="F2130">
        <v>132.22</v>
      </c>
      <c r="G2130">
        <v>-23.308084114873299</v>
      </c>
      <c r="H2130">
        <v>1.2585080091358101</v>
      </c>
      <c r="I2130">
        <v>-25.2772406141499</v>
      </c>
      <c r="J2130">
        <v>3.0672679382075798</v>
      </c>
      <c r="K2130">
        <v>111.273179544511</v>
      </c>
      <c r="L2130">
        <v>125.103370626879</v>
      </c>
      <c r="M2130">
        <v>66.093388776814606</v>
      </c>
      <c r="N2130">
        <v>1.5378760466663599</v>
      </c>
      <c r="O2130">
        <v>42.338526697927598</v>
      </c>
      <c r="P2130">
        <v>34.780835881753298</v>
      </c>
      <c r="Q2130">
        <v>1.3712513850709001E-2</v>
      </c>
    </row>
    <row r="2131" spans="1:17" hidden="1" x14ac:dyDescent="0.3">
      <c r="A2131" t="s">
        <v>4451</v>
      </c>
      <c r="B2131" t="s">
        <v>4452</v>
      </c>
      <c r="C2131" t="s">
        <v>10625</v>
      </c>
      <c r="D2131" t="s">
        <v>527</v>
      </c>
      <c r="E2131">
        <v>307.43072000000001</v>
      </c>
      <c r="F2131">
        <v>151.57</v>
      </c>
      <c r="G2131">
        <v>1164.4920304060699</v>
      </c>
      <c r="H2131">
        <v>68.175703542986795</v>
      </c>
      <c r="I2131">
        <v>203.953000687497</v>
      </c>
      <c r="J2131">
        <v>6.4819059046642398</v>
      </c>
      <c r="K2131">
        <v>106.40136506934699</v>
      </c>
      <c r="L2131">
        <v>71.463585693327303</v>
      </c>
      <c r="M2131">
        <v>81.112253177617205</v>
      </c>
      <c r="N2131">
        <v>1.65095541401273</v>
      </c>
      <c r="O2131">
        <v>1.02922741967408</v>
      </c>
      <c r="P2131">
        <v>1277.9090909090901</v>
      </c>
    </row>
    <row r="2132" spans="1:17" hidden="1" x14ac:dyDescent="0.3">
      <c r="A2132" t="s">
        <v>4453</v>
      </c>
      <c r="B2132" t="s">
        <v>4454</v>
      </c>
      <c r="C2132" t="s">
        <v>10625</v>
      </c>
      <c r="D2132" t="s">
        <v>955</v>
      </c>
      <c r="E2132">
        <v>307.19319747999998</v>
      </c>
      <c r="F2132">
        <v>972.15</v>
      </c>
      <c r="G2132">
        <v>-12.207587683442901</v>
      </c>
      <c r="H2132">
        <v>-11.7234488151961</v>
      </c>
      <c r="I2132">
        <v>0.72624538566528596</v>
      </c>
      <c r="J2132">
        <v>-4.1708185508268896</v>
      </c>
      <c r="K2132">
        <v>1023.76774856725</v>
      </c>
      <c r="L2132">
        <v>942.15792154086</v>
      </c>
      <c r="M2132">
        <v>32.804745512339203</v>
      </c>
      <c r="N2132">
        <v>0.68378565187339402</v>
      </c>
      <c r="O2132">
        <v>42.673455742426498</v>
      </c>
      <c r="P2132">
        <v>29.62</v>
      </c>
      <c r="Q2132">
        <v>-9.0923301315895003E-2</v>
      </c>
    </row>
    <row r="2133" spans="1:17" hidden="1" x14ac:dyDescent="0.3">
      <c r="A2133" t="s">
        <v>4455</v>
      </c>
      <c r="B2133" t="s">
        <v>4456</v>
      </c>
      <c r="C2133" t="s">
        <v>10625</v>
      </c>
      <c r="D2133" t="s">
        <v>1002</v>
      </c>
      <c r="E2133">
        <v>306.45695999999998</v>
      </c>
      <c r="F2133">
        <v>16.27</v>
      </c>
      <c r="G2133">
        <v>-28.759057263037</v>
      </c>
      <c r="H2133">
        <v>-0.78916899450628897</v>
      </c>
      <c r="I2133">
        <v>-23.567778915216302</v>
      </c>
      <c r="J2133">
        <v>-3.3848769611124402E-2</v>
      </c>
      <c r="K2133">
        <v>16.421773758575601</v>
      </c>
      <c r="L2133">
        <v>16.667346191330399</v>
      </c>
      <c r="M2133">
        <v>51.526438468349099</v>
      </c>
      <c r="N2133">
        <v>0.60583926992793602</v>
      </c>
      <c r="O2133">
        <v>23.2329440688383</v>
      </c>
      <c r="P2133">
        <v>15.390070921985799</v>
      </c>
      <c r="Q2133">
        <v>-8.3139690542362005E-2</v>
      </c>
    </row>
    <row r="2134" spans="1:17" hidden="1" x14ac:dyDescent="0.3">
      <c r="A2134" t="s">
        <v>4457</v>
      </c>
      <c r="B2134" t="s">
        <v>4458</v>
      </c>
      <c r="C2134" t="s">
        <v>10625</v>
      </c>
      <c r="D2134" t="s">
        <v>955</v>
      </c>
      <c r="E2134">
        <v>306.39041748</v>
      </c>
      <c r="F2134">
        <v>4951.8999999999996</v>
      </c>
      <c r="G2134">
        <v>19.4504380115395</v>
      </c>
      <c r="H2134">
        <v>18.6967222395044</v>
      </c>
      <c r="I2134">
        <v>16.381146647551699</v>
      </c>
      <c r="J2134">
        <v>3.42415800234444</v>
      </c>
      <c r="K2134">
        <v>4441.0846596178699</v>
      </c>
      <c r="L2134">
        <v>3977.4887301836402</v>
      </c>
      <c r="M2134">
        <v>62.853682035598098</v>
      </c>
      <c r="N2134">
        <v>0.92376658508308596</v>
      </c>
      <c r="O2134">
        <v>8.8471091904117607</v>
      </c>
      <c r="P2134">
        <v>57.203174603174503</v>
      </c>
      <c r="Q2134">
        <v>-5.8294315783880002E-3</v>
      </c>
    </row>
    <row r="2135" spans="1:17" hidden="1" x14ac:dyDescent="0.3">
      <c r="A2135" t="s">
        <v>4459</v>
      </c>
      <c r="B2135" t="s">
        <v>4460</v>
      </c>
      <c r="C2135" t="s">
        <v>10625</v>
      </c>
      <c r="D2135" t="s">
        <v>612</v>
      </c>
      <c r="E2135">
        <v>306.08107622399899</v>
      </c>
      <c r="F2135">
        <v>56.01</v>
      </c>
      <c r="G2135">
        <v>-9.25045601767183</v>
      </c>
      <c r="H2135">
        <v>-27.335340047056299</v>
      </c>
      <c r="I2135">
        <v>-22.7766834744764</v>
      </c>
      <c r="J2135">
        <v>10.3064861542474</v>
      </c>
      <c r="K2135">
        <v>76.427850046954902</v>
      </c>
      <c r="L2135">
        <v>76.485389985022607</v>
      </c>
      <c r="M2135">
        <v>47.8705836067072</v>
      </c>
      <c r="N2135">
        <v>1.24625800947523</v>
      </c>
      <c r="O2135">
        <v>150.490983752901</v>
      </c>
      <c r="P2135">
        <v>24.8829431438126</v>
      </c>
      <c r="Q2135">
        <v>4.7290272744967998E-2</v>
      </c>
    </row>
    <row r="2136" spans="1:17" hidden="1" x14ac:dyDescent="0.3">
      <c r="A2136" t="s">
        <v>4461</v>
      </c>
      <c r="B2136" t="s">
        <v>4462</v>
      </c>
      <c r="C2136" t="s">
        <v>10625</v>
      </c>
      <c r="D2136" t="s">
        <v>139</v>
      </c>
      <c r="E2136">
        <v>305.867436</v>
      </c>
      <c r="F2136">
        <v>194.8</v>
      </c>
      <c r="G2136">
        <v>13.802124814206699</v>
      </c>
      <c r="H2136">
        <v>1.16648667183997</v>
      </c>
      <c r="I2136">
        <v>-30.500757316950299</v>
      </c>
      <c r="J2136">
        <v>12.4885949683562</v>
      </c>
      <c r="K2136">
        <v>192.78018927826</v>
      </c>
      <c r="L2136">
        <v>189.22113478509399</v>
      </c>
      <c r="M2136">
        <v>72.197614563269994</v>
      </c>
      <c r="N2136">
        <v>1.74014188306831</v>
      </c>
      <c r="O2136">
        <v>45.251540041067699</v>
      </c>
      <c r="P2136">
        <v>52.664576802507803</v>
      </c>
      <c r="Q2136">
        <v>0.24514976618723</v>
      </c>
    </row>
    <row r="2137" spans="1:17" hidden="1" x14ac:dyDescent="0.3">
      <c r="A2137" t="s">
        <v>4463</v>
      </c>
      <c r="B2137" t="s">
        <v>4464</v>
      </c>
      <c r="C2137" t="s">
        <v>10625</v>
      </c>
      <c r="D2137" t="s">
        <v>397</v>
      </c>
      <c r="E2137">
        <v>305.44362791999998</v>
      </c>
      <c r="F2137">
        <v>137.55000000000001</v>
      </c>
      <c r="G2137">
        <v>22.9098803046532</v>
      </c>
      <c r="H2137">
        <v>0.404262945280908</v>
      </c>
      <c r="I2137">
        <v>38.822651885643303</v>
      </c>
      <c r="J2137">
        <v>7.72187733663662</v>
      </c>
      <c r="K2137">
        <v>125.814367657193</v>
      </c>
      <c r="M2137">
        <v>58.6063781521812</v>
      </c>
      <c r="N2137">
        <v>0.64030490709861798</v>
      </c>
      <c r="O2137">
        <v>27.153762268266</v>
      </c>
      <c r="P2137">
        <v>100.364166059723</v>
      </c>
    </row>
    <row r="2138" spans="1:17" hidden="1" x14ac:dyDescent="0.3">
      <c r="A2138" t="s">
        <v>4465</v>
      </c>
      <c r="B2138" t="s">
        <v>4466</v>
      </c>
      <c r="C2138" t="s">
        <v>10625</v>
      </c>
      <c r="D2138" t="s">
        <v>527</v>
      </c>
      <c r="E2138">
        <v>304.99305320000002</v>
      </c>
      <c r="F2138">
        <v>13.32</v>
      </c>
      <c r="G2138">
        <v>40.942762597683902</v>
      </c>
      <c r="H2138">
        <v>-5.9902190264806903</v>
      </c>
      <c r="I2138">
        <v>7.9782763206168603</v>
      </c>
      <c r="J2138">
        <v>-2.0419475481559899</v>
      </c>
      <c r="K2138">
        <v>13.642411844350001</v>
      </c>
      <c r="L2138">
        <v>11.4394214603177</v>
      </c>
      <c r="M2138">
        <v>29.594127751263301</v>
      </c>
      <c r="N2138">
        <v>0.21856365991351501</v>
      </c>
      <c r="O2138">
        <v>25.375375375375299</v>
      </c>
      <c r="P2138">
        <v>106.511627906976</v>
      </c>
    </row>
    <row r="2139" spans="1:17" hidden="1" x14ac:dyDescent="0.3">
      <c r="A2139" t="s">
        <v>4467</v>
      </c>
      <c r="B2139" t="s">
        <v>4468</v>
      </c>
      <c r="C2139" t="s">
        <v>10625</v>
      </c>
      <c r="D2139" t="s">
        <v>484</v>
      </c>
      <c r="E2139">
        <v>304.49182500000001</v>
      </c>
      <c r="F2139">
        <v>13.75</v>
      </c>
      <c r="G2139">
        <v>150.11294543875201</v>
      </c>
      <c r="H2139">
        <v>-2.5775668058503198</v>
      </c>
      <c r="I2139">
        <v>-27.396232537175901</v>
      </c>
      <c r="J2139">
        <v>15.9805392243307</v>
      </c>
      <c r="K2139">
        <v>12.4217515987278</v>
      </c>
      <c r="L2139">
        <v>12.930114873636899</v>
      </c>
      <c r="M2139">
        <v>76.237542824408905</v>
      </c>
      <c r="N2139">
        <v>1.4324039186134101</v>
      </c>
      <c r="O2139">
        <v>69.818181818181799</v>
      </c>
      <c r="P2139">
        <v>177.777777777777</v>
      </c>
      <c r="Q2139">
        <v>0.222264096435071</v>
      </c>
    </row>
    <row r="2140" spans="1:17" hidden="1" x14ac:dyDescent="0.3">
      <c r="A2140" t="s">
        <v>4469</v>
      </c>
      <c r="B2140" t="s">
        <v>4470</v>
      </c>
      <c r="C2140" t="s">
        <v>10625</v>
      </c>
      <c r="D2140" t="s">
        <v>186</v>
      </c>
      <c r="E2140">
        <v>304.31596536000001</v>
      </c>
      <c r="F2140">
        <v>4.3499999999999996</v>
      </c>
      <c r="G2140">
        <v>-93.520405337455003</v>
      </c>
      <c r="H2140">
        <v>-12.015172618491301</v>
      </c>
      <c r="I2140">
        <v>-68.033467793210704</v>
      </c>
      <c r="J2140">
        <v>0.38937113316268401</v>
      </c>
      <c r="K2140">
        <v>4.7301798333236</v>
      </c>
      <c r="L2140">
        <v>7.5522396485564496</v>
      </c>
      <c r="M2140">
        <v>47.823482524619301</v>
      </c>
      <c r="N2140">
        <v>1.18381345585803</v>
      </c>
      <c r="O2140">
        <v>237.70114942528701</v>
      </c>
      <c r="P2140">
        <v>18.206521739130402</v>
      </c>
      <c r="Q2140">
        <v>0.15047734151800701</v>
      </c>
    </row>
    <row r="2141" spans="1:17" hidden="1" x14ac:dyDescent="0.3">
      <c r="A2141" t="s">
        <v>4471</v>
      </c>
      <c r="B2141" t="s">
        <v>4472</v>
      </c>
      <c r="C2141" t="s">
        <v>10625</v>
      </c>
      <c r="D2141" t="s">
        <v>1184</v>
      </c>
      <c r="E2141">
        <v>303.85500000000002</v>
      </c>
      <c r="F2141">
        <v>12.89</v>
      </c>
      <c r="G2141">
        <v>-13.087054561247101</v>
      </c>
      <c r="H2141">
        <v>-5.5569149340934603</v>
      </c>
      <c r="I2141">
        <v>-25.8187274247014</v>
      </c>
      <c r="J2141">
        <v>3.80220829599984</v>
      </c>
      <c r="K2141">
        <v>12.496363929014899</v>
      </c>
      <c r="L2141">
        <v>12.0928203309649</v>
      </c>
      <c r="M2141">
        <v>63.159616955579601</v>
      </c>
      <c r="N2141">
        <v>0.63563746436706103</v>
      </c>
      <c r="O2141">
        <v>36.927851047323401</v>
      </c>
      <c r="P2141">
        <v>52.544378698224797</v>
      </c>
      <c r="Q2141">
        <v>5.8860475649641003E-2</v>
      </c>
    </row>
    <row r="2142" spans="1:17" hidden="1" x14ac:dyDescent="0.3">
      <c r="A2142" t="s">
        <v>4473</v>
      </c>
      <c r="B2142" t="s">
        <v>4474</v>
      </c>
      <c r="C2142" t="s">
        <v>10625</v>
      </c>
      <c r="D2142" t="s">
        <v>127</v>
      </c>
      <c r="E2142">
        <v>302.34389983400001</v>
      </c>
      <c r="F2142">
        <v>266.19</v>
      </c>
      <c r="G2142">
        <v>-8.9095345473675298</v>
      </c>
      <c r="H2142">
        <v>18.019746790640902</v>
      </c>
      <c r="I2142">
        <v>-14.6555807288537</v>
      </c>
      <c r="J2142">
        <v>6.3649268102109096</v>
      </c>
      <c r="K2142">
        <v>236.45356809501899</v>
      </c>
      <c r="L2142">
        <v>241.166733932548</v>
      </c>
      <c r="M2142">
        <v>83.600872652451301</v>
      </c>
      <c r="N2142">
        <v>2.5093999375595701</v>
      </c>
      <c r="O2142">
        <v>24.967128742627398</v>
      </c>
      <c r="P2142">
        <v>39.111575646720603</v>
      </c>
      <c r="Q2142">
        <v>1.2418773240434999E-2</v>
      </c>
    </row>
    <row r="2143" spans="1:17" hidden="1" x14ac:dyDescent="0.3">
      <c r="A2143" t="s">
        <v>4475</v>
      </c>
      <c r="B2143" t="s">
        <v>4476</v>
      </c>
      <c r="C2143" t="s">
        <v>10625</v>
      </c>
      <c r="D2143" t="s">
        <v>2182</v>
      </c>
      <c r="E2143">
        <v>301.42331999999999</v>
      </c>
      <c r="F2143">
        <v>674.5</v>
      </c>
      <c r="G2143">
        <v>33.945408120360199</v>
      </c>
      <c r="H2143">
        <v>-9.3375854935579508</v>
      </c>
      <c r="I2143">
        <v>0.871081669749454</v>
      </c>
      <c r="J2143">
        <v>6.1251031430882401</v>
      </c>
      <c r="K2143">
        <v>689.36272275538795</v>
      </c>
      <c r="M2143">
        <v>52.160858764542603</v>
      </c>
      <c r="N2143">
        <v>0.67382122161754898</v>
      </c>
      <c r="O2143">
        <v>34.840622683469199</v>
      </c>
      <c r="P2143">
        <v>69.451073985680097</v>
      </c>
    </row>
    <row r="2144" spans="1:17" hidden="1" x14ac:dyDescent="0.3">
      <c r="A2144" t="s">
        <v>4477</v>
      </c>
      <c r="B2144" t="s">
        <v>4478</v>
      </c>
      <c r="C2144" t="s">
        <v>10625</v>
      </c>
      <c r="D2144" t="s">
        <v>622</v>
      </c>
      <c r="E2144">
        <v>300.57839999999999</v>
      </c>
      <c r="F2144">
        <v>8.89</v>
      </c>
      <c r="G2144">
        <v>1488.6988040246099</v>
      </c>
      <c r="H2144">
        <v>50.820335591409901</v>
      </c>
      <c r="I2144">
        <v>266.54581158239</v>
      </c>
      <c r="J2144">
        <v>9.0120000531893698</v>
      </c>
      <c r="K2144">
        <v>6.1835126164203098</v>
      </c>
      <c r="L2144">
        <v>3.6062325722274</v>
      </c>
      <c r="M2144">
        <v>99.955317368859298</v>
      </c>
      <c r="N2144">
        <v>0.25761401436103998</v>
      </c>
      <c r="O2144">
        <v>0</v>
      </c>
      <c r="P2144">
        <v>2122.5</v>
      </c>
      <c r="Q2144">
        <v>0.18803547545778801</v>
      </c>
    </row>
    <row r="2145" spans="1:17" hidden="1" x14ac:dyDescent="0.3">
      <c r="A2145" t="s">
        <v>4479</v>
      </c>
      <c r="B2145" t="s">
        <v>4480</v>
      </c>
      <c r="C2145" t="s">
        <v>10625</v>
      </c>
      <c r="E2145">
        <v>299.32894125000001</v>
      </c>
      <c r="F2145">
        <v>934.1</v>
      </c>
      <c r="G2145">
        <v>893.76764442423303</v>
      </c>
      <c r="H2145">
        <v>-14.277593548412201</v>
      </c>
      <c r="I2145">
        <v>141.907138155746</v>
      </c>
      <c r="J2145">
        <v>-13.4806688830359</v>
      </c>
      <c r="K2145">
        <v>1060.7023053545099</v>
      </c>
      <c r="M2145">
        <v>40.772052754737999</v>
      </c>
      <c r="N2145">
        <v>0.99333351986256502</v>
      </c>
      <c r="O2145">
        <v>48.581522320950597</v>
      </c>
      <c r="P2145">
        <v>972.44546498277805</v>
      </c>
    </row>
    <row r="2146" spans="1:17" hidden="1" x14ac:dyDescent="0.3">
      <c r="A2146" t="s">
        <v>4481</v>
      </c>
      <c r="B2146" t="s">
        <v>4482</v>
      </c>
      <c r="C2146" t="s">
        <v>10625</v>
      </c>
      <c r="D2146" t="s">
        <v>1561</v>
      </c>
      <c r="E2146">
        <v>299.21409682500001</v>
      </c>
      <c r="F2146">
        <v>9.11</v>
      </c>
      <c r="G2146">
        <v>108.95854428435101</v>
      </c>
      <c r="H2146">
        <v>11.497534000601201</v>
      </c>
      <c r="I2146">
        <v>-12.7303216276</v>
      </c>
      <c r="J2146">
        <v>-7.4312737214677602</v>
      </c>
      <c r="K2146">
        <v>8.8631292168517408</v>
      </c>
      <c r="L2146">
        <v>7.4453679849875103</v>
      </c>
      <c r="M2146">
        <v>29.499166958324199</v>
      </c>
      <c r="N2146">
        <v>0.97557018781692995</v>
      </c>
      <c r="O2146">
        <v>23.380900109769499</v>
      </c>
      <c r="P2146">
        <v>136.623376623376</v>
      </c>
      <c r="Q2146">
        <v>3.9818909695499998E-4</v>
      </c>
    </row>
    <row r="2147" spans="1:17" hidden="1" x14ac:dyDescent="0.3">
      <c r="A2147" t="s">
        <v>4483</v>
      </c>
      <c r="B2147" t="s">
        <v>4484</v>
      </c>
      <c r="C2147" t="s">
        <v>10625</v>
      </c>
      <c r="D2147" t="s">
        <v>484</v>
      </c>
      <c r="E2147">
        <v>298.75200000000001</v>
      </c>
      <c r="F2147">
        <v>628.79999999999995</v>
      </c>
      <c r="G2147">
        <v>10.305546157958</v>
      </c>
      <c r="H2147">
        <v>23.561680947889201</v>
      </c>
      <c r="I2147">
        <v>8.5694088171660798</v>
      </c>
      <c r="J2147">
        <v>9.0102016300993704</v>
      </c>
      <c r="K2147">
        <v>536.08198506164001</v>
      </c>
      <c r="L2147">
        <v>498.26344744031297</v>
      </c>
      <c r="M2147">
        <v>84.302110511232797</v>
      </c>
      <c r="N2147">
        <v>1.60599422234873</v>
      </c>
      <c r="O2147">
        <v>2.33778625954199</v>
      </c>
      <c r="P2147">
        <v>53.179049939098597</v>
      </c>
      <c r="Q2147">
        <v>-1.4428821868273999E-2</v>
      </c>
    </row>
    <row r="2148" spans="1:17" hidden="1" x14ac:dyDescent="0.3">
      <c r="A2148" t="s">
        <v>4485</v>
      </c>
      <c r="B2148" t="s">
        <v>4486</v>
      </c>
      <c r="C2148" t="s">
        <v>10625</v>
      </c>
      <c r="D2148" t="s">
        <v>733</v>
      </c>
      <c r="E2148">
        <v>298.53358683599998</v>
      </c>
      <c r="F2148">
        <v>11.91</v>
      </c>
      <c r="G2148">
        <v>-20.656746085655602</v>
      </c>
      <c r="H2148">
        <v>-0.90233610115232599</v>
      </c>
      <c r="I2148">
        <v>-8.4563105412091399</v>
      </c>
      <c r="J2148">
        <v>-0.814082030089467</v>
      </c>
      <c r="K2148">
        <v>11.8708540871724</v>
      </c>
      <c r="L2148">
        <v>11.6161462184683</v>
      </c>
      <c r="M2148">
        <v>70.589314799391403</v>
      </c>
      <c r="N2148">
        <v>2.5100771988249102</v>
      </c>
      <c r="O2148">
        <v>17.548278757346701</v>
      </c>
      <c r="P2148">
        <v>25.368421052631501</v>
      </c>
    </row>
    <row r="2149" spans="1:17" hidden="1" x14ac:dyDescent="0.3">
      <c r="A2149" t="s">
        <v>4487</v>
      </c>
      <c r="B2149" t="s">
        <v>4488</v>
      </c>
      <c r="C2149" t="s">
        <v>10625</v>
      </c>
      <c r="D2149" t="s">
        <v>303</v>
      </c>
      <c r="E2149">
        <v>298.19902215500002</v>
      </c>
      <c r="F2149">
        <v>137.74</v>
      </c>
      <c r="G2149">
        <v>-34.4082311203383</v>
      </c>
      <c r="H2149">
        <v>12.7650399014667</v>
      </c>
      <c r="I2149">
        <v>-11.723012101535099</v>
      </c>
      <c r="J2149">
        <v>3.55565161677093</v>
      </c>
      <c r="K2149">
        <v>133.00428062869699</v>
      </c>
      <c r="L2149">
        <v>137.961180808569</v>
      </c>
      <c r="M2149">
        <v>42.541483263054602</v>
      </c>
      <c r="N2149">
        <v>1.4043813716326401</v>
      </c>
      <c r="O2149">
        <v>41.571075940177103</v>
      </c>
      <c r="P2149">
        <v>51.362637362637301</v>
      </c>
      <c r="Q2149">
        <v>9.9416413082425006E-2</v>
      </c>
    </row>
    <row r="2150" spans="1:17" hidden="1" x14ac:dyDescent="0.3">
      <c r="A2150" t="s">
        <v>4489</v>
      </c>
      <c r="B2150" t="s">
        <v>4490</v>
      </c>
      <c r="C2150" t="s">
        <v>10625</v>
      </c>
      <c r="D2150" t="s">
        <v>1893</v>
      </c>
      <c r="E2150">
        <v>298.06203861</v>
      </c>
      <c r="F2150">
        <v>461.7</v>
      </c>
      <c r="G2150">
        <v>31.514619479627001</v>
      </c>
      <c r="H2150">
        <v>-3.8025238191891999</v>
      </c>
      <c r="I2150">
        <v>-5.5042181622460697</v>
      </c>
      <c r="J2150">
        <v>6.2714853488013897</v>
      </c>
      <c r="K2150">
        <v>435.71579139364201</v>
      </c>
      <c r="L2150">
        <v>373.89295852544802</v>
      </c>
      <c r="M2150">
        <v>66.205353830816904</v>
      </c>
      <c r="N2150">
        <v>0.148450891129702</v>
      </c>
      <c r="O2150">
        <v>13.017110677929301</v>
      </c>
      <c r="P2150">
        <v>72.469181920059697</v>
      </c>
      <c r="Q2150">
        <v>2.3438094810122E-2</v>
      </c>
    </row>
    <row r="2151" spans="1:17" hidden="1" x14ac:dyDescent="0.3">
      <c r="A2151" t="s">
        <v>4491</v>
      </c>
      <c r="B2151" t="s">
        <v>4492</v>
      </c>
      <c r="C2151" t="s">
        <v>10625</v>
      </c>
      <c r="D2151" t="s">
        <v>104</v>
      </c>
      <c r="E2151">
        <v>297.51981039999998</v>
      </c>
      <c r="F2151">
        <v>53.4</v>
      </c>
      <c r="G2151">
        <v>-39.8358849706038</v>
      </c>
      <c r="H2151">
        <v>-17.343191805850299</v>
      </c>
      <c r="I2151">
        <v>-23.9231133896137</v>
      </c>
      <c r="J2151">
        <v>10.007934388089501</v>
      </c>
      <c r="M2151">
        <v>59.997869514393699</v>
      </c>
      <c r="O2151">
        <v>19.850187265917601</v>
      </c>
      <c r="P2151">
        <v>19.7309417040358</v>
      </c>
    </row>
    <row r="2152" spans="1:17" hidden="1" x14ac:dyDescent="0.3">
      <c r="A2152" t="s">
        <v>4493</v>
      </c>
      <c r="B2152" t="s">
        <v>4494</v>
      </c>
      <c r="C2152" t="s">
        <v>10625</v>
      </c>
      <c r="D2152" t="s">
        <v>736</v>
      </c>
      <c r="E2152">
        <v>297.06880000000001</v>
      </c>
      <c r="F2152">
        <v>122</v>
      </c>
      <c r="G2152">
        <v>-55.603402923785602</v>
      </c>
      <c r="H2152">
        <v>-0.18120200993194999</v>
      </c>
      <c r="I2152">
        <v>-58.926773899407401</v>
      </c>
      <c r="J2152">
        <v>-3.5112951297083002</v>
      </c>
      <c r="K2152">
        <v>130.112163056904</v>
      </c>
      <c r="L2152">
        <v>145.90688973663001</v>
      </c>
      <c r="M2152">
        <v>34.662447008321898</v>
      </c>
      <c r="N2152">
        <v>1.1865729898516699</v>
      </c>
      <c r="O2152">
        <v>112.29508196721299</v>
      </c>
      <c r="P2152">
        <v>14.392873886544701</v>
      </c>
    </row>
    <row r="2153" spans="1:17" hidden="1" x14ac:dyDescent="0.3">
      <c r="A2153" t="s">
        <v>4495</v>
      </c>
      <c r="B2153" t="s">
        <v>4496</v>
      </c>
      <c r="C2153" t="s">
        <v>10625</v>
      </c>
      <c r="D2153" t="s">
        <v>43</v>
      </c>
      <c r="E2153">
        <v>297.04728</v>
      </c>
      <c r="F2153">
        <v>243.75</v>
      </c>
      <c r="G2153">
        <v>171.52505350852601</v>
      </c>
      <c r="H2153">
        <v>89.315167089855095</v>
      </c>
      <c r="I2153">
        <v>84.979174108793202</v>
      </c>
      <c r="J2153">
        <v>-10.696280803553</v>
      </c>
      <c r="K2153">
        <v>190.47458124562601</v>
      </c>
      <c r="L2153">
        <v>136.19405310608099</v>
      </c>
      <c r="M2153">
        <v>55.350760443487502</v>
      </c>
      <c r="N2153">
        <v>0.71945054321429802</v>
      </c>
      <c r="O2153">
        <v>15.097435897435901</v>
      </c>
      <c r="P2153">
        <v>200.85164156998201</v>
      </c>
      <c r="Q2153">
        <v>8.9636980007162997E-2</v>
      </c>
    </row>
    <row r="2154" spans="1:17" hidden="1" x14ac:dyDescent="0.3">
      <c r="A2154" t="s">
        <v>4497</v>
      </c>
      <c r="B2154" t="s">
        <v>4498</v>
      </c>
      <c r="C2154" t="s">
        <v>10625</v>
      </c>
      <c r="D2154" t="s">
        <v>139</v>
      </c>
      <c r="E2154">
        <v>296.58321675000002</v>
      </c>
      <c r="F2154">
        <v>27.81</v>
      </c>
      <c r="G2154">
        <v>-14.0618911625543</v>
      </c>
      <c r="H2154">
        <v>-3.2575436577021599</v>
      </c>
      <c r="I2154">
        <v>-2.9066595838665301</v>
      </c>
      <c r="J2154">
        <v>-1.97244369871202</v>
      </c>
      <c r="K2154">
        <v>25.4099606292827</v>
      </c>
      <c r="L2154">
        <v>23.826651424494798</v>
      </c>
      <c r="M2154">
        <v>64.556410567966395</v>
      </c>
      <c r="N2154">
        <v>0.520500324509241</v>
      </c>
      <c r="O2154">
        <v>33.549083063646101</v>
      </c>
      <c r="P2154">
        <v>46.368421052631497</v>
      </c>
      <c r="Q2154">
        <v>5.5823175843896997E-2</v>
      </c>
    </row>
    <row r="2155" spans="1:17" hidden="1" x14ac:dyDescent="0.3">
      <c r="A2155" t="s">
        <v>4499</v>
      </c>
      <c r="B2155" t="s">
        <v>4500</v>
      </c>
      <c r="C2155" t="s">
        <v>10625</v>
      </c>
      <c r="D2155" t="s">
        <v>51</v>
      </c>
      <c r="E2155">
        <v>296.36488500000002</v>
      </c>
      <c r="F2155">
        <v>326.55</v>
      </c>
      <c r="G2155">
        <v>-37.220295571264202</v>
      </c>
      <c r="H2155">
        <v>0.85237271027871397</v>
      </c>
      <c r="I2155">
        <v>-13.997233636346399</v>
      </c>
      <c r="J2155">
        <v>2.7853358242093398</v>
      </c>
      <c r="K2155">
        <v>315.60665330174697</v>
      </c>
      <c r="L2155">
        <v>334.21808345232898</v>
      </c>
      <c r="M2155">
        <v>56.478464794572801</v>
      </c>
      <c r="N2155">
        <v>0.72061542228661202</v>
      </c>
      <c r="O2155">
        <v>28.9235951615372</v>
      </c>
      <c r="P2155">
        <v>28.058823529411701</v>
      </c>
      <c r="Q2155">
        <v>7.3759792150627002E-2</v>
      </c>
    </row>
    <row r="2156" spans="1:17" hidden="1" x14ac:dyDescent="0.3">
      <c r="A2156" t="s">
        <v>4501</v>
      </c>
      <c r="B2156" t="s">
        <v>4502</v>
      </c>
      <c r="C2156" t="s">
        <v>10625</v>
      </c>
      <c r="D2156" t="s">
        <v>497</v>
      </c>
      <c r="E2156">
        <v>296.363999229</v>
      </c>
      <c r="F2156">
        <v>22.11</v>
      </c>
      <c r="G2156">
        <v>50.641619273878298</v>
      </c>
      <c r="H2156">
        <v>-24.186024313809199</v>
      </c>
      <c r="I2156">
        <v>14.590796384822299</v>
      </c>
      <c r="J2156">
        <v>1.0991531544200901</v>
      </c>
      <c r="K2156">
        <v>23.045571997570999</v>
      </c>
      <c r="L2156">
        <v>18.6131627776372</v>
      </c>
      <c r="M2156">
        <v>36.840117643948503</v>
      </c>
      <c r="N2156">
        <v>0.39194507552352198</v>
      </c>
      <c r="O2156">
        <v>33.876074174581603</v>
      </c>
      <c r="P2156">
        <v>133.96825396825301</v>
      </c>
      <c r="Q2156">
        <v>0.109841754338018</v>
      </c>
    </row>
    <row r="2157" spans="1:17" hidden="1" x14ac:dyDescent="0.3">
      <c r="A2157" t="s">
        <v>4503</v>
      </c>
      <c r="B2157" t="s">
        <v>4504</v>
      </c>
      <c r="C2157" t="s">
        <v>10625</v>
      </c>
      <c r="D2157" t="s">
        <v>89</v>
      </c>
      <c r="E2157">
        <v>295.983423407999</v>
      </c>
      <c r="F2157">
        <v>8.7100000000000009</v>
      </c>
      <c r="G2157">
        <v>-29.640865646263101</v>
      </c>
      <c r="H2157">
        <v>12.440462040303499</v>
      </c>
      <c r="I2157">
        <v>-33.984203615177599</v>
      </c>
      <c r="J2157">
        <v>24.274638408260401</v>
      </c>
      <c r="K2157">
        <v>8.3022203019828105</v>
      </c>
      <c r="L2157">
        <v>9.4795788995859596</v>
      </c>
      <c r="M2157">
        <v>85.961682991581</v>
      </c>
      <c r="N2157">
        <v>0.64919690220230697</v>
      </c>
      <c r="O2157">
        <v>86.803248875995806</v>
      </c>
      <c r="P2157">
        <v>31.174698795180699</v>
      </c>
      <c r="Q2157">
        <v>8.8000606908727005E-2</v>
      </c>
    </row>
    <row r="2158" spans="1:17" hidden="1" x14ac:dyDescent="0.3">
      <c r="A2158" t="s">
        <v>4505</v>
      </c>
      <c r="B2158" t="s">
        <v>4506</v>
      </c>
      <c r="C2158" t="s">
        <v>10625</v>
      </c>
      <c r="D2158" t="s">
        <v>354</v>
      </c>
      <c r="E2158">
        <v>295.37758400000001</v>
      </c>
      <c r="F2158">
        <v>142.30000000000001</v>
      </c>
      <c r="G2158">
        <v>-30.232446169904701</v>
      </c>
      <c r="H2158">
        <v>-10.8025172026757</v>
      </c>
      <c r="I2158">
        <v>-40.602060758034803</v>
      </c>
      <c r="J2158">
        <v>-4.1072678959482998</v>
      </c>
      <c r="K2158">
        <v>155.62513701673299</v>
      </c>
      <c r="L2158">
        <v>165.305234483578</v>
      </c>
      <c r="M2158">
        <v>24.406902216156499</v>
      </c>
      <c r="N2158">
        <v>1.61847749234032</v>
      </c>
      <c r="O2158">
        <v>74.174279690794094</v>
      </c>
      <c r="P2158">
        <v>14.7118097541314</v>
      </c>
    </row>
    <row r="2159" spans="1:17" hidden="1" x14ac:dyDescent="0.3">
      <c r="A2159" t="s">
        <v>4507</v>
      </c>
      <c r="B2159" t="s">
        <v>4508</v>
      </c>
      <c r="C2159" t="s">
        <v>10625</v>
      </c>
      <c r="D2159" t="s">
        <v>568</v>
      </c>
      <c r="E2159">
        <v>294.08514281999999</v>
      </c>
      <c r="F2159">
        <v>204.35</v>
      </c>
      <c r="G2159">
        <v>16.4974251565659</v>
      </c>
      <c r="H2159">
        <v>-8.2011463513048497</v>
      </c>
      <c r="I2159">
        <v>32.410196737555999</v>
      </c>
      <c r="J2159">
        <v>-2.0671865637912301</v>
      </c>
      <c r="K2159">
        <v>213.02445999594099</v>
      </c>
      <c r="M2159">
        <v>45.772877306335602</v>
      </c>
      <c r="N2159">
        <v>0.57078482914006701</v>
      </c>
      <c r="O2159">
        <v>34.083679960851399</v>
      </c>
      <c r="P2159">
        <v>51.370370370370303</v>
      </c>
    </row>
    <row r="2160" spans="1:17" hidden="1" x14ac:dyDescent="0.3">
      <c r="A2160" t="s">
        <v>4509</v>
      </c>
      <c r="B2160" t="s">
        <v>4510</v>
      </c>
      <c r="C2160" t="s">
        <v>10625</v>
      </c>
      <c r="D2160" t="s">
        <v>51</v>
      </c>
      <c r="E2160">
        <v>293.551701052</v>
      </c>
      <c r="F2160">
        <v>236.6</v>
      </c>
      <c r="G2160">
        <v>-1.64619052810612</v>
      </c>
      <c r="H2160">
        <v>-1.76487820688611</v>
      </c>
      <c r="I2160">
        <v>-1.0878886345549399</v>
      </c>
      <c r="J2160">
        <v>0.71683615319815797</v>
      </c>
      <c r="K2160">
        <v>237.090225712159</v>
      </c>
      <c r="L2160">
        <v>226.71696174339701</v>
      </c>
      <c r="M2160">
        <v>54.982604601698</v>
      </c>
      <c r="N2160">
        <v>0.58681393617787503</v>
      </c>
      <c r="O2160">
        <v>37.362637362637301</v>
      </c>
      <c r="P2160">
        <v>32.921348314606703</v>
      </c>
      <c r="Q2160">
        <v>6.9076618777526994E-2</v>
      </c>
    </row>
    <row r="2161" spans="1:17" hidden="1" x14ac:dyDescent="0.3">
      <c r="A2161" t="s">
        <v>4511</v>
      </c>
      <c r="B2161" t="s">
        <v>4512</v>
      </c>
      <c r="C2161" t="s">
        <v>10625</v>
      </c>
      <c r="D2161" t="s">
        <v>198</v>
      </c>
      <c r="E2161">
        <v>292.92910000000001</v>
      </c>
      <c r="F2161">
        <v>733.4</v>
      </c>
      <c r="G2161">
        <v>-34.676370312905902</v>
      </c>
      <c r="H2161">
        <v>-4.1014556055935696</v>
      </c>
      <c r="I2161">
        <v>-15.283793740606299</v>
      </c>
      <c r="J2161">
        <v>-2.5795195340374701</v>
      </c>
      <c r="K2161">
        <v>751.03624682477698</v>
      </c>
      <c r="L2161">
        <v>737.53823329070997</v>
      </c>
      <c r="M2161">
        <v>51.978305837860198</v>
      </c>
      <c r="N2161">
        <v>0.87185556970559497</v>
      </c>
      <c r="O2161">
        <v>22.579765475865798</v>
      </c>
      <c r="P2161">
        <v>12.830769230769199</v>
      </c>
      <c r="Q2161">
        <v>3.5400176346685998E-2</v>
      </c>
    </row>
    <row r="2162" spans="1:17" hidden="1" x14ac:dyDescent="0.3">
      <c r="A2162" t="s">
        <v>4513</v>
      </c>
      <c r="B2162" t="s">
        <v>4514</v>
      </c>
      <c r="C2162" t="s">
        <v>10625</v>
      </c>
      <c r="D2162" t="s">
        <v>359</v>
      </c>
      <c r="E2162">
        <v>292.34694260499998</v>
      </c>
      <c r="F2162">
        <v>129.4</v>
      </c>
      <c r="G2162">
        <v>41.154476206311003</v>
      </c>
      <c r="H2162">
        <v>0.91714283981896405</v>
      </c>
      <c r="I2162">
        <v>57.067247787301099</v>
      </c>
      <c r="J2162">
        <v>1.53759469940283</v>
      </c>
      <c r="K2162">
        <v>121.62563800292401</v>
      </c>
      <c r="M2162">
        <v>54.942913150767502</v>
      </c>
      <c r="N2162">
        <v>0.25719360568383598</v>
      </c>
      <c r="O2162">
        <v>13.6012364760432</v>
      </c>
      <c r="P2162">
        <v>96.865966834017897</v>
      </c>
    </row>
    <row r="2163" spans="1:17" hidden="1" x14ac:dyDescent="0.3">
      <c r="A2163" t="s">
        <v>4515</v>
      </c>
      <c r="B2163" t="s">
        <v>4516</v>
      </c>
      <c r="C2163" t="s">
        <v>10625</v>
      </c>
      <c r="D2163" t="s">
        <v>1610</v>
      </c>
      <c r="E2163">
        <v>292.07220280000001</v>
      </c>
      <c r="F2163">
        <v>262.55</v>
      </c>
      <c r="G2163">
        <v>-7.77898759016644</v>
      </c>
      <c r="H2163">
        <v>2.96943081529938</v>
      </c>
      <c r="I2163">
        <v>-33.947941629275</v>
      </c>
      <c r="J2163">
        <v>-2.13550395452646</v>
      </c>
      <c r="K2163">
        <v>265.12707119364097</v>
      </c>
      <c r="L2163">
        <v>259.37628814421998</v>
      </c>
      <c r="M2163">
        <v>55.239634071039397</v>
      </c>
      <c r="N2163">
        <v>0.55072257200129004</v>
      </c>
      <c r="O2163">
        <v>39.820986478765903</v>
      </c>
      <c r="P2163">
        <v>29.975247524752401</v>
      </c>
      <c r="Q2163">
        <v>9.4547151052642997E-2</v>
      </c>
    </row>
    <row r="2164" spans="1:17" hidden="1" x14ac:dyDescent="0.3">
      <c r="A2164" t="s">
        <v>4517</v>
      </c>
      <c r="B2164" t="s">
        <v>4518</v>
      </c>
      <c r="C2164" t="s">
        <v>10625</v>
      </c>
      <c r="D2164" t="s">
        <v>471</v>
      </c>
      <c r="E2164">
        <v>291.70503740999999</v>
      </c>
      <c r="F2164">
        <v>65.27</v>
      </c>
      <c r="G2164">
        <v>-5.2070462227021901</v>
      </c>
      <c r="H2164">
        <v>-6.5748782709331097</v>
      </c>
      <c r="I2164">
        <v>-22.0954673514414</v>
      </c>
      <c r="J2164">
        <v>10.2702971771745</v>
      </c>
      <c r="K2164">
        <v>66.789766832945602</v>
      </c>
      <c r="L2164">
        <v>67.785928098421707</v>
      </c>
      <c r="M2164">
        <v>59.8646439375608</v>
      </c>
      <c r="N2164">
        <v>1.0105764270741899</v>
      </c>
      <c r="O2164">
        <v>31.760379960165402</v>
      </c>
      <c r="P2164">
        <v>25.278310940499001</v>
      </c>
      <c r="Q2164">
        <v>5.4878157659522003E-2</v>
      </c>
    </row>
    <row r="2165" spans="1:17" hidden="1" x14ac:dyDescent="0.3">
      <c r="A2165" t="s">
        <v>4519</v>
      </c>
      <c r="B2165" t="s">
        <v>4520</v>
      </c>
      <c r="C2165" t="s">
        <v>10625</v>
      </c>
      <c r="D2165" t="s">
        <v>198</v>
      </c>
      <c r="E2165">
        <v>291.689424691</v>
      </c>
      <c r="F2165">
        <v>216.82</v>
      </c>
      <c r="G2165">
        <v>-34.449011186832202</v>
      </c>
      <c r="H2165">
        <v>1.435132629213</v>
      </c>
      <c r="I2165">
        <v>-10.363236816019301</v>
      </c>
      <c r="J2165">
        <v>2.911415147744</v>
      </c>
      <c r="K2165">
        <v>207.10676284687401</v>
      </c>
      <c r="L2165">
        <v>211.11820230543</v>
      </c>
      <c r="M2165">
        <v>55.397964941985997</v>
      </c>
      <c r="N2165">
        <v>0.96562642902110596</v>
      </c>
      <c r="O2165">
        <v>35.5963472004427</v>
      </c>
      <c r="P2165">
        <v>26.058139534883701</v>
      </c>
      <c r="Q2165">
        <v>-4.0221931387136999E-2</v>
      </c>
    </row>
    <row r="2166" spans="1:17" hidden="1" x14ac:dyDescent="0.3">
      <c r="A2166" t="s">
        <v>4521</v>
      </c>
      <c r="B2166" t="s">
        <v>4522</v>
      </c>
      <c r="C2166" t="s">
        <v>10625</v>
      </c>
      <c r="D2166" t="s">
        <v>4523</v>
      </c>
      <c r="E2166">
        <v>291.401814</v>
      </c>
      <c r="F2166">
        <v>146</v>
      </c>
      <c r="G2166">
        <v>-52.988345202817001</v>
      </c>
      <c r="H2166">
        <v>-17.664896518663198</v>
      </c>
      <c r="I2166">
        <v>-37.075573621826898</v>
      </c>
      <c r="J2166">
        <v>-1.4995986422424199</v>
      </c>
      <c r="K2166">
        <v>164.49465476757399</v>
      </c>
      <c r="M2166">
        <v>42.247825515829298</v>
      </c>
      <c r="N2166">
        <v>0.72356528537920195</v>
      </c>
      <c r="O2166">
        <v>80.821917808219098</v>
      </c>
      <c r="P2166">
        <v>10.606060606060501</v>
      </c>
    </row>
    <row r="2167" spans="1:17" hidden="1" x14ac:dyDescent="0.3">
      <c r="A2167" t="s">
        <v>4524</v>
      </c>
      <c r="B2167" t="s">
        <v>4525</v>
      </c>
      <c r="C2167" t="s">
        <v>10625</v>
      </c>
      <c r="D2167" t="s">
        <v>21</v>
      </c>
      <c r="E2167">
        <v>291.39182599999998</v>
      </c>
      <c r="F2167">
        <v>129.19999999999999</v>
      </c>
      <c r="G2167">
        <v>-36.518447859307003</v>
      </c>
      <c r="H2167">
        <v>1.98887688424551</v>
      </c>
      <c r="I2167">
        <v>-21.370808571955699</v>
      </c>
      <c r="J2167">
        <v>4.18044580300056</v>
      </c>
      <c r="K2167">
        <v>128.792553160859</v>
      </c>
      <c r="M2167">
        <v>50.774618339824897</v>
      </c>
      <c r="N2167">
        <v>0.79937807722207799</v>
      </c>
      <c r="O2167">
        <v>60.990712074303403</v>
      </c>
      <c r="P2167">
        <v>29.006490264602999</v>
      </c>
    </row>
    <row r="2168" spans="1:17" hidden="1" x14ac:dyDescent="0.3">
      <c r="A2168" t="s">
        <v>4526</v>
      </c>
      <c r="B2168" t="s">
        <v>4527</v>
      </c>
      <c r="C2168" t="s">
        <v>10625</v>
      </c>
      <c r="D2168" t="s">
        <v>263</v>
      </c>
      <c r="E2168">
        <v>290.986425</v>
      </c>
      <c r="F2168">
        <v>285</v>
      </c>
      <c r="G2168">
        <v>103.47871997241</v>
      </c>
      <c r="H2168">
        <v>4.1498637497052302</v>
      </c>
      <c r="I2168">
        <v>76.677691308080796</v>
      </c>
      <c r="J2168">
        <v>-6.77822947814653</v>
      </c>
      <c r="K2168">
        <v>253.86996356761</v>
      </c>
      <c r="L2168">
        <v>191.73655488224699</v>
      </c>
      <c r="M2168">
        <v>48.445067706996802</v>
      </c>
      <c r="N2168">
        <v>0.72118226600985202</v>
      </c>
      <c r="O2168">
        <v>8.7719298245614006</v>
      </c>
      <c r="P2168">
        <v>196.257796257796</v>
      </c>
    </row>
    <row r="2169" spans="1:17" hidden="1" x14ac:dyDescent="0.3">
      <c r="A2169" t="s">
        <v>4528</v>
      </c>
      <c r="B2169" t="s">
        <v>4529</v>
      </c>
      <c r="C2169" t="s">
        <v>10625</v>
      </c>
      <c r="D2169" t="s">
        <v>89</v>
      </c>
      <c r="E2169">
        <v>290.68907999999999</v>
      </c>
      <c r="F2169">
        <v>148.15</v>
      </c>
      <c r="G2169">
        <v>-15.088844497079601</v>
      </c>
      <c r="H2169">
        <v>-6.4758104682019901</v>
      </c>
      <c r="I2169">
        <v>-33.365817371791401</v>
      </c>
      <c r="J2169">
        <v>4.5354572328116198</v>
      </c>
      <c r="K2169">
        <v>136.10003224732799</v>
      </c>
      <c r="L2169">
        <v>149.74289760744799</v>
      </c>
      <c r="M2169">
        <v>65.053667225486507</v>
      </c>
      <c r="N2169">
        <v>1.1893810265474301</v>
      </c>
      <c r="O2169">
        <v>71.245359433006996</v>
      </c>
      <c r="P2169">
        <v>32.394995531724703</v>
      </c>
      <c r="Q2169">
        <v>1.3908546185639E-2</v>
      </c>
    </row>
    <row r="2170" spans="1:17" hidden="1" x14ac:dyDescent="0.3">
      <c r="A2170" t="s">
        <v>4530</v>
      </c>
      <c r="B2170" t="s">
        <v>4531</v>
      </c>
      <c r="C2170" t="s">
        <v>10625</v>
      </c>
      <c r="D2170" t="s">
        <v>258</v>
      </c>
      <c r="E2170">
        <v>290.32789394999998</v>
      </c>
      <c r="F2170">
        <v>299.60000000000002</v>
      </c>
      <c r="G2170">
        <v>2.9367369722218402</v>
      </c>
      <c r="H2170">
        <v>43.102317347467697</v>
      </c>
      <c r="I2170">
        <v>18.849508553211901</v>
      </c>
      <c r="J2170">
        <v>7.9559545152263702</v>
      </c>
      <c r="M2170">
        <v>77.764657945740396</v>
      </c>
      <c r="O2170">
        <v>10.463951935914499</v>
      </c>
      <c r="P2170">
        <v>37.116704805491999</v>
      </c>
    </row>
    <row r="2171" spans="1:17" hidden="1" x14ac:dyDescent="0.3">
      <c r="A2171" t="s">
        <v>4532</v>
      </c>
      <c r="B2171" t="s">
        <v>4533</v>
      </c>
      <c r="C2171" t="s">
        <v>10625</v>
      </c>
      <c r="D2171" t="s">
        <v>858</v>
      </c>
      <c r="E2171">
        <v>290.10804000000002</v>
      </c>
      <c r="F2171">
        <v>200.5</v>
      </c>
      <c r="G2171">
        <v>166.10806143386799</v>
      </c>
      <c r="H2171">
        <v>28.786615886457302</v>
      </c>
      <c r="I2171">
        <v>86.664564674919106</v>
      </c>
      <c r="J2171">
        <v>34.250909594701099</v>
      </c>
      <c r="K2171">
        <v>161.07807702557199</v>
      </c>
      <c r="M2171">
        <v>85.901355460119007</v>
      </c>
      <c r="N2171">
        <v>1.43206997084548</v>
      </c>
      <c r="O2171">
        <v>7.2319201995012499</v>
      </c>
      <c r="P2171">
        <v>218.253968253968</v>
      </c>
    </row>
    <row r="2172" spans="1:17" hidden="1" x14ac:dyDescent="0.3">
      <c r="A2172" t="s">
        <v>4534</v>
      </c>
      <c r="B2172" t="s">
        <v>4535</v>
      </c>
      <c r="C2172" t="s">
        <v>10625</v>
      </c>
      <c r="D2172" t="s">
        <v>944</v>
      </c>
      <c r="E2172">
        <v>289.73062535999998</v>
      </c>
      <c r="F2172">
        <v>253</v>
      </c>
      <c r="G2172">
        <v>381.38949361670899</v>
      </c>
      <c r="H2172">
        <v>-5.9339936926427699</v>
      </c>
      <c r="I2172">
        <v>29.116536123924998</v>
      </c>
      <c r="J2172">
        <v>-10.727360598293799</v>
      </c>
      <c r="K2172">
        <v>268.72821508478</v>
      </c>
      <c r="L2172">
        <v>201.70485600876</v>
      </c>
      <c r="M2172">
        <v>28.051996520857099</v>
      </c>
      <c r="N2172">
        <v>0.61682753037687099</v>
      </c>
      <c r="O2172">
        <v>28.478260869565201</v>
      </c>
      <c r="P2172">
        <v>464.73214285714198</v>
      </c>
      <c r="Q2172">
        <v>0.24869868989244201</v>
      </c>
    </row>
    <row r="2173" spans="1:17" hidden="1" x14ac:dyDescent="0.3">
      <c r="A2173" t="s">
        <v>4536</v>
      </c>
      <c r="B2173" t="s">
        <v>4537</v>
      </c>
      <c r="C2173" t="s">
        <v>10625</v>
      </c>
      <c r="D2173" t="s">
        <v>21</v>
      </c>
      <c r="E2173">
        <v>289.358904</v>
      </c>
      <c r="F2173">
        <v>19.579999999999998</v>
      </c>
      <c r="G2173">
        <v>-22.958949986083699</v>
      </c>
      <c r="H2173">
        <v>-5.5233388646738399</v>
      </c>
      <c r="I2173">
        <v>-45.2664919974236</v>
      </c>
      <c r="J2173">
        <v>1.7982780157537599</v>
      </c>
      <c r="K2173">
        <v>20.172420310812701</v>
      </c>
      <c r="L2173">
        <v>21.867356745874801</v>
      </c>
      <c r="M2173">
        <v>58.113579459939501</v>
      </c>
      <c r="N2173">
        <v>0.67296817763452099</v>
      </c>
      <c r="O2173">
        <v>82.839632277834497</v>
      </c>
      <c r="P2173">
        <v>8.7777777777777697</v>
      </c>
      <c r="Q2173">
        <v>-8.9543503499809995E-2</v>
      </c>
    </row>
    <row r="2174" spans="1:17" hidden="1" x14ac:dyDescent="0.3">
      <c r="A2174" t="s">
        <v>4538</v>
      </c>
      <c r="B2174" t="s">
        <v>4539</v>
      </c>
      <c r="C2174" t="s">
        <v>10625</v>
      </c>
      <c r="D2174" t="s">
        <v>303</v>
      </c>
      <c r="E2174">
        <v>288.89047095500001</v>
      </c>
      <c r="F2174">
        <v>655.45</v>
      </c>
      <c r="G2174">
        <v>28.0240037654881</v>
      </c>
      <c r="H2174">
        <v>31.5511254672404</v>
      </c>
      <c r="I2174">
        <v>45.223151791360401</v>
      </c>
      <c r="J2174">
        <v>11.1904366217281</v>
      </c>
      <c r="K2174">
        <v>523.65796143718501</v>
      </c>
      <c r="L2174">
        <v>460.225769769132</v>
      </c>
      <c r="M2174">
        <v>85.574424814080501</v>
      </c>
      <c r="N2174">
        <v>2.61612195280658</v>
      </c>
      <c r="O2174">
        <v>6.4917232435730998</v>
      </c>
      <c r="P2174">
        <v>88.347701149425205</v>
      </c>
      <c r="Q2174">
        <v>-4.0478101889844999E-2</v>
      </c>
    </row>
    <row r="2175" spans="1:17" hidden="1" x14ac:dyDescent="0.3">
      <c r="A2175" t="s">
        <v>4540</v>
      </c>
      <c r="B2175" t="s">
        <v>4541</v>
      </c>
      <c r="C2175" t="s">
        <v>10625</v>
      </c>
      <c r="D2175" t="s">
        <v>116</v>
      </c>
      <c r="E2175">
        <v>288.649321544999</v>
      </c>
      <c r="F2175">
        <v>250.45</v>
      </c>
      <c r="G2175">
        <v>243.37220469801201</v>
      </c>
      <c r="H2175">
        <v>2.8430128573621101</v>
      </c>
      <c r="I2175">
        <v>-34.249353037162102</v>
      </c>
      <c r="J2175">
        <v>-2.1723096103362298</v>
      </c>
      <c r="K2175">
        <v>258.196711170924</v>
      </c>
      <c r="L2175">
        <v>235.17955122618</v>
      </c>
      <c r="M2175">
        <v>50.0870594615903</v>
      </c>
      <c r="N2175">
        <v>1.31883912345012</v>
      </c>
      <c r="O2175">
        <v>43.821121980435201</v>
      </c>
      <c r="P2175">
        <v>288.29457364340999</v>
      </c>
      <c r="Q2175">
        <v>0.207771377569511</v>
      </c>
    </row>
    <row r="2176" spans="1:17" hidden="1" x14ac:dyDescent="0.3">
      <c r="A2176" t="s">
        <v>4542</v>
      </c>
      <c r="B2176" t="s">
        <v>4543</v>
      </c>
      <c r="C2176" t="s">
        <v>10625</v>
      </c>
      <c r="D2176" t="s">
        <v>219</v>
      </c>
      <c r="E2176">
        <v>288.61119580500002</v>
      </c>
      <c r="F2176">
        <v>28.03</v>
      </c>
      <c r="G2176">
        <v>16.819703743449299</v>
      </c>
      <c r="H2176">
        <v>-4.45832338479768</v>
      </c>
      <c r="I2176">
        <v>-31.551774635001902</v>
      </c>
      <c r="J2176">
        <v>1.5646642415412899</v>
      </c>
      <c r="K2176">
        <v>27.514706822647099</v>
      </c>
      <c r="L2176">
        <v>26.359565576320101</v>
      </c>
      <c r="M2176">
        <v>53.3436024586386</v>
      </c>
      <c r="N2176">
        <v>0.66376248893015399</v>
      </c>
      <c r="O2176">
        <v>35.0338922582946</v>
      </c>
      <c r="P2176">
        <v>61.5561959654178</v>
      </c>
      <c r="Q2176">
        <v>2.8604499008439001E-2</v>
      </c>
    </row>
    <row r="2177" spans="1:17" hidden="1" x14ac:dyDescent="0.3">
      <c r="A2177" t="s">
        <v>4544</v>
      </c>
      <c r="B2177" t="s">
        <v>4545</v>
      </c>
      <c r="C2177" t="s">
        <v>10625</v>
      </c>
      <c r="D2177" t="s">
        <v>198</v>
      </c>
      <c r="E2177">
        <v>288.52699336999899</v>
      </c>
      <c r="F2177">
        <v>132.97</v>
      </c>
      <c r="G2177">
        <v>116.990181460423</v>
      </c>
      <c r="H2177">
        <v>-10.257043157201601</v>
      </c>
      <c r="I2177">
        <v>-0.61959105473353104</v>
      </c>
      <c r="J2177">
        <v>-3.3883831076685902</v>
      </c>
      <c r="K2177">
        <v>141.53587337827699</v>
      </c>
      <c r="L2177">
        <v>116.551814752627</v>
      </c>
      <c r="M2177">
        <v>40.184452463561698</v>
      </c>
      <c r="N2177">
        <v>0.93443143550103802</v>
      </c>
      <c r="O2177">
        <v>26.344288185304901</v>
      </c>
      <c r="P2177">
        <v>157.94374393792401</v>
      </c>
      <c r="Q2177">
        <v>9.1138157868625003E-2</v>
      </c>
    </row>
    <row r="2178" spans="1:17" hidden="1" x14ac:dyDescent="0.3">
      <c r="A2178" t="s">
        <v>4546</v>
      </c>
      <c r="B2178" t="s">
        <v>4547</v>
      </c>
      <c r="C2178" t="s">
        <v>10625</v>
      </c>
      <c r="D2178" t="s">
        <v>2435</v>
      </c>
      <c r="E2178">
        <v>288.36382750000001</v>
      </c>
      <c r="F2178">
        <v>670.3</v>
      </c>
      <c r="G2178">
        <v>44.1188683273</v>
      </c>
      <c r="H2178">
        <v>37.309211001925</v>
      </c>
      <c r="I2178">
        <v>18.441199414831001</v>
      </c>
      <c r="J2178">
        <v>-3.0956552907950301</v>
      </c>
      <c r="K2178">
        <v>547.62817766928299</v>
      </c>
      <c r="L2178">
        <v>485.75076724833002</v>
      </c>
      <c r="M2178">
        <v>57.204843223457303</v>
      </c>
      <c r="N2178">
        <v>2.3142904765138299</v>
      </c>
      <c r="O2178">
        <v>24.4219006415038</v>
      </c>
      <c r="P2178">
        <v>90.968660968660899</v>
      </c>
      <c r="Q2178">
        <v>0.17564274024978199</v>
      </c>
    </row>
    <row r="2179" spans="1:17" hidden="1" x14ac:dyDescent="0.3">
      <c r="A2179" t="s">
        <v>4548</v>
      </c>
      <c r="B2179" t="s">
        <v>4549</v>
      </c>
      <c r="C2179" t="s">
        <v>10625</v>
      </c>
      <c r="D2179" t="s">
        <v>2182</v>
      </c>
      <c r="E2179">
        <v>288.11756250000002</v>
      </c>
      <c r="F2179">
        <v>415.6</v>
      </c>
      <c r="G2179">
        <v>22.208950567574401</v>
      </c>
      <c r="H2179">
        <v>-12.2390251391836</v>
      </c>
      <c r="I2179">
        <v>-33.880597389100899</v>
      </c>
      <c r="J2179">
        <v>-5.6133761195845597</v>
      </c>
      <c r="K2179">
        <v>437.44232954185497</v>
      </c>
      <c r="M2179">
        <v>39.873271183072397</v>
      </c>
      <c r="N2179">
        <v>0.68049209138840006</v>
      </c>
      <c r="O2179">
        <v>56.400384985563001</v>
      </c>
      <c r="P2179">
        <v>57.364634608102897</v>
      </c>
    </row>
    <row r="2180" spans="1:17" hidden="1" x14ac:dyDescent="0.3">
      <c r="A2180" t="s">
        <v>4550</v>
      </c>
      <c r="B2180" t="s">
        <v>4551</v>
      </c>
      <c r="C2180" t="s">
        <v>10625</v>
      </c>
      <c r="D2180" t="s">
        <v>568</v>
      </c>
      <c r="E2180">
        <v>287.81984879999999</v>
      </c>
      <c r="F2180">
        <v>286.10000000000002</v>
      </c>
      <c r="G2180">
        <v>15.135267486280799</v>
      </c>
      <c r="H2180">
        <v>12.365616372659501</v>
      </c>
      <c r="I2180">
        <v>27.740869519878402</v>
      </c>
      <c r="J2180">
        <v>6.4401144488942199</v>
      </c>
      <c r="K2180">
        <v>271.60046402906698</v>
      </c>
      <c r="L2180">
        <v>233.45135673239699</v>
      </c>
      <c r="M2180">
        <v>57.086371735130399</v>
      </c>
      <c r="N2180">
        <v>0.46456400742115</v>
      </c>
      <c r="O2180">
        <v>18.437609227542801</v>
      </c>
      <c r="P2180">
        <v>86.993464052287607</v>
      </c>
    </row>
    <row r="2181" spans="1:17" hidden="1" x14ac:dyDescent="0.3">
      <c r="A2181" t="s">
        <v>4552</v>
      </c>
      <c r="B2181" t="s">
        <v>4553</v>
      </c>
      <c r="C2181" t="s">
        <v>10625</v>
      </c>
      <c r="D2181" t="s">
        <v>113</v>
      </c>
      <c r="E2181">
        <v>287.77467575999998</v>
      </c>
      <c r="F2181">
        <v>182.95</v>
      </c>
      <c r="G2181">
        <v>30.5964133357155</v>
      </c>
      <c r="H2181">
        <v>1.0306915184593699</v>
      </c>
      <c r="I2181">
        <v>-8.3904788371308694</v>
      </c>
      <c r="J2181">
        <v>-4.1234493796578304</v>
      </c>
      <c r="K2181">
        <v>180.92084138448899</v>
      </c>
      <c r="L2181">
        <v>169.72242224568399</v>
      </c>
      <c r="M2181">
        <v>57.893607302026403</v>
      </c>
      <c r="N2181">
        <v>0.80827845719661295</v>
      </c>
      <c r="O2181">
        <v>96.337797212353095</v>
      </c>
      <c r="P2181">
        <v>73.824228028503498</v>
      </c>
      <c r="Q2181">
        <v>9.3096943675155003E-2</v>
      </c>
    </row>
    <row r="2182" spans="1:17" hidden="1" x14ac:dyDescent="0.3">
      <c r="A2182" t="s">
        <v>4554</v>
      </c>
      <c r="B2182" t="s">
        <v>4555</v>
      </c>
      <c r="C2182" t="s">
        <v>10625</v>
      </c>
      <c r="D2182" t="s">
        <v>359</v>
      </c>
      <c r="E2182">
        <v>287.440667359999</v>
      </c>
      <c r="F2182">
        <v>129.9</v>
      </c>
      <c r="G2182">
        <v>68.410639359088293</v>
      </c>
      <c r="H2182">
        <v>-0.277287136589626</v>
      </c>
      <c r="I2182">
        <v>29.443591415878199</v>
      </c>
      <c r="J2182">
        <v>11.850909594701101</v>
      </c>
      <c r="K2182">
        <v>124.79600426865601</v>
      </c>
      <c r="L2182">
        <v>108.83780988981199</v>
      </c>
      <c r="M2182">
        <v>67.234634136580993</v>
      </c>
      <c r="N2182">
        <v>0.43906810035842198</v>
      </c>
      <c r="O2182">
        <v>13.933795227097701</v>
      </c>
      <c r="P2182">
        <v>97.942857142857093</v>
      </c>
      <c r="Q2182">
        <v>0.14119530431045399</v>
      </c>
    </row>
    <row r="2183" spans="1:17" hidden="1" x14ac:dyDescent="0.3">
      <c r="A2183" t="s">
        <v>4556</v>
      </c>
      <c r="B2183" t="s">
        <v>4557</v>
      </c>
      <c r="C2183" t="s">
        <v>10625</v>
      </c>
      <c r="D2183" t="s">
        <v>622</v>
      </c>
      <c r="E2183">
        <v>287.22506399999997</v>
      </c>
      <c r="F2183">
        <v>72.709999999999994</v>
      </c>
      <c r="G2183">
        <v>-1.25662649757846</v>
      </c>
      <c r="H2183">
        <v>2.8278848364854499</v>
      </c>
      <c r="I2183">
        <v>-12.7190997119983</v>
      </c>
      <c r="J2183">
        <v>1.7327539751045999</v>
      </c>
      <c r="K2183">
        <v>70.239890788628102</v>
      </c>
      <c r="L2183">
        <v>67.094495828881406</v>
      </c>
      <c r="M2183">
        <v>51.537476659410203</v>
      </c>
      <c r="N2183">
        <v>0.93111658192025404</v>
      </c>
      <c r="O2183">
        <v>8.6508045660844406</v>
      </c>
      <c r="P2183">
        <v>34.623217922606898</v>
      </c>
      <c r="Q2183">
        <v>5.4218760147967997E-2</v>
      </c>
    </row>
    <row r="2184" spans="1:17" hidden="1" x14ac:dyDescent="0.3">
      <c r="A2184" t="s">
        <v>4558</v>
      </c>
      <c r="B2184" t="s">
        <v>4559</v>
      </c>
      <c r="C2184" t="s">
        <v>10625</v>
      </c>
      <c r="D2184" t="s">
        <v>733</v>
      </c>
      <c r="E2184">
        <v>286.83496256799998</v>
      </c>
      <c r="F2184">
        <v>264.66000000000003</v>
      </c>
      <c r="G2184">
        <v>1.3809524383898999</v>
      </c>
      <c r="H2184">
        <v>-9.7725099548286495E-2</v>
      </c>
      <c r="I2184">
        <v>0.92195686723659798</v>
      </c>
      <c r="J2184">
        <v>0.94994705266241297</v>
      </c>
      <c r="K2184">
        <v>257.05467720620999</v>
      </c>
      <c r="L2184">
        <v>238.48180870212099</v>
      </c>
      <c r="M2184">
        <v>58.2466499100683</v>
      </c>
      <c r="N2184">
        <v>1.03870073390763</v>
      </c>
      <c r="O2184">
        <v>1.4206906974986799</v>
      </c>
      <c r="P2184">
        <v>33.035085955564497</v>
      </c>
      <c r="Q2184">
        <v>4.1697795445031001E-2</v>
      </c>
    </row>
    <row r="2185" spans="1:17" hidden="1" x14ac:dyDescent="0.3">
      <c r="A2185" t="s">
        <v>4560</v>
      </c>
      <c r="B2185" t="s">
        <v>4561</v>
      </c>
      <c r="C2185" t="s">
        <v>10625</v>
      </c>
      <c r="D2185" t="s">
        <v>303</v>
      </c>
      <c r="E2185">
        <v>286.71869062500002</v>
      </c>
      <c r="F2185">
        <v>56.5</v>
      </c>
      <c r="G2185">
        <v>77.1937608444413</v>
      </c>
      <c r="H2185">
        <v>4.6738536486951396</v>
      </c>
      <c r="I2185">
        <v>-14.085682192779799</v>
      </c>
      <c r="J2185">
        <v>18.021122360658499</v>
      </c>
      <c r="K2185">
        <v>52.438815004522198</v>
      </c>
      <c r="L2185">
        <v>47.408821425340903</v>
      </c>
      <c r="M2185">
        <v>61.365942948486698</v>
      </c>
      <c r="N2185">
        <v>2.5913008496477401</v>
      </c>
      <c r="O2185">
        <v>23.362831858406999</v>
      </c>
      <c r="P2185">
        <v>141.97002141327599</v>
      </c>
      <c r="Q2185">
        <v>0.109935932865749</v>
      </c>
    </row>
    <row r="2186" spans="1:17" hidden="1" x14ac:dyDescent="0.3">
      <c r="A2186" t="s">
        <v>4562</v>
      </c>
      <c r="B2186" t="s">
        <v>4563</v>
      </c>
      <c r="C2186" t="s">
        <v>10625</v>
      </c>
      <c r="D2186" t="s">
        <v>622</v>
      </c>
      <c r="E2186">
        <v>286.5550485</v>
      </c>
      <c r="F2186">
        <v>11.02</v>
      </c>
      <c r="G2186">
        <v>30.214823821433502</v>
      </c>
      <c r="H2186">
        <v>22.123719958855499</v>
      </c>
      <c r="I2186">
        <v>47.266698260724198</v>
      </c>
      <c r="J2186">
        <v>4.9115156553072001</v>
      </c>
      <c r="K2186">
        <v>9.5761588102897903</v>
      </c>
      <c r="L2186">
        <v>8.1425628629390197</v>
      </c>
      <c r="M2186">
        <v>67.744072202352797</v>
      </c>
      <c r="N2186">
        <v>0.98744810803522998</v>
      </c>
      <c r="O2186">
        <v>11.6152450090744</v>
      </c>
      <c r="P2186">
        <v>125.357873210633</v>
      </c>
      <c r="Q2186">
        <v>0.13322080349862001</v>
      </c>
    </row>
    <row r="2187" spans="1:17" hidden="1" x14ac:dyDescent="0.3">
      <c r="A2187" t="s">
        <v>4564</v>
      </c>
      <c r="B2187" t="s">
        <v>4565</v>
      </c>
      <c r="C2187" t="s">
        <v>10625</v>
      </c>
      <c r="D2187" t="s">
        <v>497</v>
      </c>
      <c r="E2187">
        <v>285.53587685999997</v>
      </c>
      <c r="F2187">
        <v>220.04</v>
      </c>
      <c r="G2187">
        <v>110.087733841418</v>
      </c>
      <c r="H2187">
        <v>-10.0993668781942</v>
      </c>
      <c r="I2187">
        <v>4.3027915626402802</v>
      </c>
      <c r="J2187">
        <v>10.142857594298</v>
      </c>
      <c r="K2187">
        <v>221.96641831427701</v>
      </c>
      <c r="L2187">
        <v>183.585465635975</v>
      </c>
      <c r="M2187">
        <v>57.317178716560697</v>
      </c>
      <c r="N2187">
        <v>0.395877508913409</v>
      </c>
      <c r="O2187">
        <v>26.3406653335757</v>
      </c>
      <c r="P2187">
        <v>143.27252625759999</v>
      </c>
      <c r="Q2187">
        <v>0.12607903411396901</v>
      </c>
    </row>
    <row r="2188" spans="1:17" hidden="1" x14ac:dyDescent="0.3">
      <c r="A2188" t="s">
        <v>4566</v>
      </c>
      <c r="B2188" t="s">
        <v>4567</v>
      </c>
      <c r="C2188" t="s">
        <v>10625</v>
      </c>
      <c r="D2188" t="s">
        <v>3834</v>
      </c>
      <c r="E2188">
        <v>285.19653030000001</v>
      </c>
      <c r="F2188">
        <v>202.7</v>
      </c>
      <c r="G2188">
        <v>-52.058715218547398</v>
      </c>
      <c r="H2188">
        <v>11.5672811671226</v>
      </c>
      <c r="I2188">
        <v>-41.124883057686397</v>
      </c>
      <c r="J2188">
        <v>-6.1490904052988498</v>
      </c>
      <c r="K2188">
        <v>206.928060590423</v>
      </c>
      <c r="L2188">
        <v>233.21915451413599</v>
      </c>
      <c r="M2188">
        <v>43.137185307622801</v>
      </c>
      <c r="N2188">
        <v>0.235521235521235</v>
      </c>
      <c r="O2188">
        <v>70.202269363591498</v>
      </c>
      <c r="P2188">
        <v>21.377245508982</v>
      </c>
      <c r="Q2188">
        <v>9.3148377294121995E-2</v>
      </c>
    </row>
    <row r="2189" spans="1:17" hidden="1" x14ac:dyDescent="0.3">
      <c r="A2189" t="s">
        <v>4568</v>
      </c>
      <c r="B2189" t="s">
        <v>4569</v>
      </c>
      <c r="C2189" t="s">
        <v>10625</v>
      </c>
      <c r="D2189" t="s">
        <v>46</v>
      </c>
      <c r="E2189">
        <v>285.0323186</v>
      </c>
      <c r="F2189">
        <v>116.5</v>
      </c>
      <c r="G2189">
        <v>64.738140410768594</v>
      </c>
      <c r="H2189">
        <v>-22.351637751796201</v>
      </c>
      <c r="I2189">
        <v>-1.4612376511280399E-3</v>
      </c>
      <c r="J2189">
        <v>-6.6265504149934698</v>
      </c>
      <c r="K2189">
        <v>116.80971204864601</v>
      </c>
      <c r="L2189">
        <v>97.667691925352699</v>
      </c>
      <c r="M2189">
        <v>45.308961487879699</v>
      </c>
      <c r="N2189">
        <v>0.19393263140022499</v>
      </c>
      <c r="O2189">
        <v>27.467811158798199</v>
      </c>
      <c r="P2189">
        <v>94.653299916457797</v>
      </c>
      <c r="Q2189">
        <v>4.4757104803893999E-2</v>
      </c>
    </row>
    <row r="2190" spans="1:17" hidden="1" x14ac:dyDescent="0.3">
      <c r="A2190" t="s">
        <v>4570</v>
      </c>
      <c r="B2190" t="s">
        <v>4571</v>
      </c>
      <c r="C2190" t="s">
        <v>10625</v>
      </c>
      <c r="D2190" t="s">
        <v>139</v>
      </c>
      <c r="E2190">
        <v>285.03044179199998</v>
      </c>
      <c r="F2190">
        <v>144.91</v>
      </c>
      <c r="G2190">
        <v>191.520189687406</v>
      </c>
      <c r="H2190">
        <v>2.6759408472108901</v>
      </c>
      <c r="I2190">
        <v>105.667294080674</v>
      </c>
      <c r="J2190">
        <v>3.1175762613678</v>
      </c>
      <c r="K2190">
        <v>130.77509641100499</v>
      </c>
      <c r="L2190">
        <v>94.330759011588796</v>
      </c>
      <c r="M2190">
        <v>57.030757431220799</v>
      </c>
      <c r="N2190">
        <v>0.16764623524403999</v>
      </c>
      <c r="O2190">
        <v>19.039403767855902</v>
      </c>
      <c r="P2190">
        <v>253.008526187576</v>
      </c>
      <c r="Q2190">
        <v>0.13304330014992999</v>
      </c>
    </row>
    <row r="2191" spans="1:17" hidden="1" x14ac:dyDescent="0.3">
      <c r="A2191" t="s">
        <v>4572</v>
      </c>
      <c r="B2191" t="s">
        <v>4573</v>
      </c>
      <c r="C2191" t="s">
        <v>10625</v>
      </c>
      <c r="D2191" t="s">
        <v>689</v>
      </c>
      <c r="E2191">
        <v>284.05664639999998</v>
      </c>
      <c r="F2191">
        <v>288</v>
      </c>
      <c r="G2191">
        <v>19.649745666090102</v>
      </c>
      <c r="H2191">
        <v>3.0556792496447902</v>
      </c>
      <c r="I2191">
        <v>-26.808837044718199</v>
      </c>
      <c r="J2191">
        <v>0.97856916916922998</v>
      </c>
      <c r="K2191">
        <v>287.71127972139499</v>
      </c>
      <c r="L2191">
        <v>260.19275024465497</v>
      </c>
      <c r="M2191">
        <v>54.121152962281101</v>
      </c>
      <c r="N2191">
        <v>0.71150487198440904</v>
      </c>
      <c r="O2191">
        <v>28.4027777777777</v>
      </c>
      <c r="P2191">
        <v>90.665342601787401</v>
      </c>
      <c r="Q2191">
        <v>9.6283950475366004E-2</v>
      </c>
    </row>
    <row r="2192" spans="1:17" hidden="1" x14ac:dyDescent="0.3">
      <c r="A2192" t="s">
        <v>4574</v>
      </c>
      <c r="B2192" t="s">
        <v>4575</v>
      </c>
      <c r="C2192" t="s">
        <v>10625</v>
      </c>
      <c r="D2192" t="s">
        <v>4576</v>
      </c>
      <c r="E2192">
        <v>283.76922000000002</v>
      </c>
      <c r="F2192">
        <v>278.5</v>
      </c>
      <c r="G2192">
        <v>168.61176340565501</v>
      </c>
      <c r="H2192">
        <v>-0.53644153420961604</v>
      </c>
      <c r="I2192">
        <v>34.059457566572497</v>
      </c>
      <c r="J2192">
        <v>-6.17892842746424</v>
      </c>
      <c r="K2192">
        <v>280.20283065552297</v>
      </c>
      <c r="L2192">
        <v>223.42120590075501</v>
      </c>
      <c r="M2192">
        <v>35.0432090958301</v>
      </c>
      <c r="N2192">
        <v>0.18552875695732801</v>
      </c>
      <c r="O2192">
        <v>23.877917414721701</v>
      </c>
      <c r="P2192">
        <v>210.21999443051999</v>
      </c>
    </row>
    <row r="2193" spans="1:17" hidden="1" x14ac:dyDescent="0.3">
      <c r="A2193" t="s">
        <v>4577</v>
      </c>
      <c r="B2193" t="s">
        <v>4578</v>
      </c>
      <c r="C2193" t="s">
        <v>10625</v>
      </c>
      <c r="D2193" t="s">
        <v>571</v>
      </c>
      <c r="E2193">
        <v>283.70699999999999</v>
      </c>
      <c r="F2193">
        <v>145</v>
      </c>
      <c r="G2193">
        <v>-59.828575029083296</v>
      </c>
      <c r="H2193">
        <v>16.9052789913083</v>
      </c>
      <c r="I2193">
        <v>-8.2176087765996204</v>
      </c>
      <c r="J2193">
        <v>5.2384184662412396</v>
      </c>
      <c r="K2193">
        <v>139.63138274407399</v>
      </c>
      <c r="L2193">
        <v>144.859499999999</v>
      </c>
      <c r="M2193">
        <v>52.819547377504598</v>
      </c>
      <c r="N2193">
        <v>0.91110251450676905</v>
      </c>
      <c r="O2193">
        <v>62.758620689655103</v>
      </c>
      <c r="P2193">
        <v>44.999999999999901</v>
      </c>
    </row>
    <row r="2194" spans="1:17" hidden="1" x14ac:dyDescent="0.3">
      <c r="A2194" t="s">
        <v>4579</v>
      </c>
      <c r="B2194" t="s">
        <v>4580</v>
      </c>
      <c r="C2194" t="s">
        <v>10625</v>
      </c>
      <c r="D2194" t="s">
        <v>622</v>
      </c>
      <c r="E2194">
        <v>283.182942569999</v>
      </c>
      <c r="F2194">
        <v>582.95000000000005</v>
      </c>
      <c r="G2194">
        <v>-39.278811567286503</v>
      </c>
      <c r="H2194">
        <v>1.2116994984975</v>
      </c>
      <c r="I2194">
        <v>-18.480060758034799</v>
      </c>
      <c r="J2194">
        <v>-6.0257629830837898</v>
      </c>
      <c r="K2194">
        <v>595.53206068696295</v>
      </c>
      <c r="L2194">
        <v>609.80346569037295</v>
      </c>
      <c r="M2194">
        <v>43.808081117440103</v>
      </c>
      <c r="N2194">
        <v>0.57634831170174206</v>
      </c>
      <c r="O2194">
        <v>32.927352260056502</v>
      </c>
      <c r="P2194">
        <v>20.3944650970673</v>
      </c>
      <c r="Q2194">
        <v>-0.13347210987115199</v>
      </c>
    </row>
    <row r="2195" spans="1:17" hidden="1" x14ac:dyDescent="0.3">
      <c r="A2195" t="s">
        <v>4581</v>
      </c>
      <c r="B2195" t="s">
        <v>4582</v>
      </c>
      <c r="C2195" t="s">
        <v>10625</v>
      </c>
      <c r="D2195" t="s">
        <v>163</v>
      </c>
      <c r="E2195">
        <v>282.93455158500001</v>
      </c>
      <c r="F2195">
        <v>269.3</v>
      </c>
      <c r="G2195">
        <v>-30.4446157325267</v>
      </c>
      <c r="H2195">
        <v>0.57618814884956904</v>
      </c>
      <c r="I2195">
        <v>-10.6444955243197</v>
      </c>
      <c r="J2195">
        <v>-2.8412301432901299</v>
      </c>
      <c r="K2195">
        <v>269.32336408842502</v>
      </c>
      <c r="L2195">
        <v>262.54299968142999</v>
      </c>
      <c r="M2195">
        <v>43.559350360606999</v>
      </c>
      <c r="N2195">
        <v>0.62450335024325998</v>
      </c>
      <c r="O2195">
        <v>21.2031191979205</v>
      </c>
      <c r="P2195">
        <v>11.280991735537199</v>
      </c>
      <c r="Q2195">
        <v>9.3832120792113005E-2</v>
      </c>
    </row>
    <row r="2196" spans="1:17" hidden="1" x14ac:dyDescent="0.3">
      <c r="A2196" t="s">
        <v>4583</v>
      </c>
      <c r="B2196" t="s">
        <v>4584</v>
      </c>
      <c r="C2196" t="s">
        <v>10625</v>
      </c>
      <c r="D2196" t="s">
        <v>303</v>
      </c>
      <c r="E2196">
        <v>282.81950451999899</v>
      </c>
      <c r="F2196">
        <v>277.89999999999998</v>
      </c>
      <c r="G2196">
        <v>-0.55063492583634499</v>
      </c>
      <c r="H2196">
        <v>-25.9123584725169</v>
      </c>
      <c r="I2196">
        <v>37.360736879944</v>
      </c>
      <c r="J2196">
        <v>2.5505432943348501</v>
      </c>
      <c r="K2196">
        <v>268.414763914057</v>
      </c>
      <c r="L2196">
        <v>219.46035524040099</v>
      </c>
      <c r="M2196">
        <v>45.813392070076098</v>
      </c>
      <c r="N2196">
        <v>0.126872801393238</v>
      </c>
      <c r="O2196">
        <v>43.936667866138897</v>
      </c>
      <c r="P2196">
        <v>91.348808339497793</v>
      </c>
      <c r="Q2196">
        <v>-3.8375053046930002E-3</v>
      </c>
    </row>
    <row r="2197" spans="1:17" hidden="1" x14ac:dyDescent="0.3">
      <c r="A2197" t="s">
        <v>4585</v>
      </c>
      <c r="B2197" t="s">
        <v>4586</v>
      </c>
      <c r="C2197" t="s">
        <v>10625</v>
      </c>
      <c r="D2197" t="s">
        <v>4587</v>
      </c>
      <c r="E2197">
        <v>282.43060000000003</v>
      </c>
      <c r="F2197">
        <v>487.45</v>
      </c>
      <c r="G2197">
        <v>111.986101780935</v>
      </c>
      <c r="H2197">
        <v>7.8138711494046103</v>
      </c>
      <c r="I2197">
        <v>45.489874725836103</v>
      </c>
      <c r="J2197">
        <v>0.35961365659668698</v>
      </c>
      <c r="K2197">
        <v>466.791853091051</v>
      </c>
      <c r="L2197">
        <v>326.21668532338299</v>
      </c>
      <c r="M2197">
        <v>47.231106386028401</v>
      </c>
      <c r="N2197">
        <v>0.54477825464949903</v>
      </c>
      <c r="O2197">
        <v>11.7858241870961</v>
      </c>
      <c r="P2197">
        <v>193.91015978293601</v>
      </c>
    </row>
    <row r="2198" spans="1:17" hidden="1" x14ac:dyDescent="0.3">
      <c r="A2198" t="s">
        <v>4588</v>
      </c>
      <c r="B2198" t="s">
        <v>4589</v>
      </c>
      <c r="C2198" t="s">
        <v>10625</v>
      </c>
      <c r="D2198" t="s">
        <v>3632</v>
      </c>
      <c r="E2198">
        <v>281.685</v>
      </c>
      <c r="F2198">
        <v>22.42</v>
      </c>
      <c r="G2198">
        <v>145.30594688175401</v>
      </c>
      <c r="H2198">
        <v>4.5466891465306301</v>
      </c>
      <c r="I2198">
        <v>33.142381292805297</v>
      </c>
      <c r="J2198">
        <v>0.44908311068288598</v>
      </c>
      <c r="K2198">
        <v>22.005638816495601</v>
      </c>
      <c r="L2198">
        <v>17.856398023710199</v>
      </c>
      <c r="M2198">
        <v>49.6717930756637</v>
      </c>
      <c r="N2198">
        <v>0.386955543948729</v>
      </c>
      <c r="O2198">
        <v>10.8236693428486</v>
      </c>
      <c r="P2198">
        <v>196.82259488084699</v>
      </c>
      <c r="Q2198">
        <v>0.14343287475675701</v>
      </c>
    </row>
    <row r="2199" spans="1:17" hidden="1" x14ac:dyDescent="0.3">
      <c r="A2199" t="s">
        <v>4590</v>
      </c>
      <c r="B2199" t="s">
        <v>4591</v>
      </c>
      <c r="C2199" t="s">
        <v>10625</v>
      </c>
      <c r="D2199" t="s">
        <v>1582</v>
      </c>
      <c r="E2199">
        <v>281.59199999999998</v>
      </c>
      <c r="F2199">
        <v>22.32</v>
      </c>
      <c r="G2199">
        <v>-3.66483233902489</v>
      </c>
      <c r="H2199">
        <v>-8.1993952027020107</v>
      </c>
      <c r="I2199">
        <v>-45.343253855327298</v>
      </c>
      <c r="J2199">
        <v>2.7290259381914401</v>
      </c>
      <c r="K2199">
        <v>22.1146731983889</v>
      </c>
      <c r="L2199">
        <v>22.118249711685799</v>
      </c>
      <c r="M2199">
        <v>53.459081703753903</v>
      </c>
      <c r="N2199">
        <v>0.51029717538223895</v>
      </c>
      <c r="O2199">
        <v>74.283154121863703</v>
      </c>
      <c r="P2199">
        <v>28.645533141210301</v>
      </c>
      <c r="Q2199">
        <v>7.6325223846007997E-2</v>
      </c>
    </row>
    <row r="2200" spans="1:17" hidden="1" x14ac:dyDescent="0.3">
      <c r="A2200" t="s">
        <v>4592</v>
      </c>
      <c r="B2200" t="s">
        <v>4593</v>
      </c>
      <c r="C2200" t="s">
        <v>10625</v>
      </c>
      <c r="D2200" t="s">
        <v>1672</v>
      </c>
      <c r="E2200">
        <v>280.48065100000002</v>
      </c>
      <c r="F2200">
        <v>30.18</v>
      </c>
      <c r="G2200">
        <v>1162.0787574045601</v>
      </c>
      <c r="H2200">
        <v>37.906925896597897</v>
      </c>
      <c r="I2200">
        <v>1010.18102474382</v>
      </c>
      <c r="J2200">
        <v>9.1379017676418908</v>
      </c>
      <c r="K2200">
        <v>21.359888910642301</v>
      </c>
      <c r="L2200">
        <v>11.086521311948101</v>
      </c>
      <c r="M2200">
        <v>96.356935775467093</v>
      </c>
      <c r="N2200">
        <v>0.19972079426280301</v>
      </c>
      <c r="O2200">
        <v>0</v>
      </c>
      <c r="P2200">
        <v>1189.7435897435801</v>
      </c>
      <c r="Q2200">
        <v>0.417450919557523</v>
      </c>
    </row>
    <row r="2201" spans="1:17" hidden="1" x14ac:dyDescent="0.3">
      <c r="A2201" t="s">
        <v>4594</v>
      </c>
      <c r="B2201" t="s">
        <v>4595</v>
      </c>
      <c r="C2201" t="s">
        <v>10625</v>
      </c>
      <c r="D2201" t="s">
        <v>54</v>
      </c>
      <c r="E2201">
        <v>280.38645471199999</v>
      </c>
      <c r="F2201">
        <v>197.41</v>
      </c>
      <c r="G2201">
        <v>9.0456939767645608</v>
      </c>
      <c r="H2201">
        <v>23.285666218841001</v>
      </c>
      <c r="I2201">
        <v>24.486724611185299</v>
      </c>
      <c r="J2201">
        <v>15.1464265740687</v>
      </c>
      <c r="K2201">
        <v>168.911513462671</v>
      </c>
      <c r="L2201">
        <v>150.152695786572</v>
      </c>
      <c r="M2201">
        <v>66.899412286114497</v>
      </c>
      <c r="N2201">
        <v>1.84241510992018</v>
      </c>
      <c r="O2201">
        <v>10.607365381692899</v>
      </c>
      <c r="P2201">
        <v>87.296015180265599</v>
      </c>
      <c r="Q2201">
        <v>6.2465368088349002E-2</v>
      </c>
    </row>
    <row r="2202" spans="1:17" hidden="1" x14ac:dyDescent="0.3">
      <c r="A2202" t="s">
        <v>4596</v>
      </c>
      <c r="B2202" t="s">
        <v>4597</v>
      </c>
      <c r="C2202" t="s">
        <v>10625</v>
      </c>
      <c r="D2202" t="s">
        <v>46</v>
      </c>
      <c r="E2202">
        <v>280.372586119</v>
      </c>
      <c r="F2202">
        <v>42.09</v>
      </c>
      <c r="G2202">
        <v>153.87362919943601</v>
      </c>
      <c r="H2202">
        <v>17.555732526493799</v>
      </c>
      <c r="I2202">
        <v>58.998446341356598</v>
      </c>
      <c r="J2202">
        <v>24.132159594701101</v>
      </c>
      <c r="K2202">
        <v>34.864103970411001</v>
      </c>
      <c r="L2202">
        <v>27.610090152358001</v>
      </c>
      <c r="M2202">
        <v>69.663876105484803</v>
      </c>
      <c r="N2202">
        <v>0.702667404792087</v>
      </c>
      <c r="O2202">
        <v>4.32406747445948</v>
      </c>
      <c r="P2202">
        <v>223.76923076923001</v>
      </c>
      <c r="Q2202">
        <v>6.9512378379744999E-2</v>
      </c>
    </row>
    <row r="2203" spans="1:17" hidden="1" x14ac:dyDescent="0.3">
      <c r="A2203" t="s">
        <v>4598</v>
      </c>
      <c r="B2203" t="s">
        <v>4599</v>
      </c>
      <c r="C2203" t="s">
        <v>10625</v>
      </c>
      <c r="D2203" t="s">
        <v>902</v>
      </c>
      <c r="E2203">
        <v>279.34163000000001</v>
      </c>
      <c r="F2203">
        <v>138.26</v>
      </c>
      <c r="G2203">
        <v>74.469670584951601</v>
      </c>
      <c r="H2203">
        <v>45.226216431897299</v>
      </c>
      <c r="I2203">
        <v>32.193800772418001</v>
      </c>
      <c r="J2203">
        <v>5.3812126250041699</v>
      </c>
      <c r="K2203">
        <v>117.58694588449799</v>
      </c>
      <c r="L2203">
        <v>101.910937532373</v>
      </c>
      <c r="M2203">
        <v>64.327177929679706</v>
      </c>
      <c r="N2203">
        <v>1.5224714296176001</v>
      </c>
      <c r="O2203">
        <v>10.661073340083901</v>
      </c>
      <c r="P2203">
        <v>116.03124999999901</v>
      </c>
      <c r="Q2203">
        <v>0.12530427178151901</v>
      </c>
    </row>
    <row r="2204" spans="1:17" hidden="1" x14ac:dyDescent="0.3">
      <c r="A2204" t="s">
        <v>4600</v>
      </c>
      <c r="B2204" t="s">
        <v>4601</v>
      </c>
      <c r="C2204" t="s">
        <v>10625</v>
      </c>
      <c r="D2204" t="s">
        <v>397</v>
      </c>
      <c r="E2204">
        <v>279.30510375</v>
      </c>
      <c r="F2204">
        <v>216.75</v>
      </c>
      <c r="G2204">
        <v>-14.0344260480681</v>
      </c>
      <c r="H2204">
        <v>11.3562641318176</v>
      </c>
      <c r="I2204">
        <v>-22.185945055555401</v>
      </c>
      <c r="J2204">
        <v>12.2833420271335</v>
      </c>
      <c r="K2204">
        <v>196.96826196361999</v>
      </c>
      <c r="L2204">
        <v>203.10925939114</v>
      </c>
      <c r="M2204">
        <v>80.1539642107454</v>
      </c>
      <c r="N2204">
        <v>1.28275862068965</v>
      </c>
      <c r="O2204">
        <v>35.824682814302101</v>
      </c>
      <c r="P2204">
        <v>45.616392341283102</v>
      </c>
    </row>
    <row r="2205" spans="1:17" hidden="1" x14ac:dyDescent="0.3">
      <c r="A2205" t="s">
        <v>4602</v>
      </c>
      <c r="B2205" t="s">
        <v>4603</v>
      </c>
      <c r="C2205" t="s">
        <v>10625</v>
      </c>
      <c r="D2205" t="s">
        <v>89</v>
      </c>
      <c r="E2205">
        <v>278.30110300000001</v>
      </c>
      <c r="F2205">
        <v>165.8</v>
      </c>
      <c r="G2205">
        <v>203.935167660975</v>
      </c>
      <c r="H2205">
        <v>30.181609781451201</v>
      </c>
      <c r="I2205">
        <v>82.848878209101301</v>
      </c>
      <c r="J2205">
        <v>-1.86765327955034</v>
      </c>
      <c r="K2205">
        <v>99.986497860728505</v>
      </c>
      <c r="M2205">
        <v>96.352645089017599</v>
      </c>
      <c r="N2205">
        <v>1.11290322580645</v>
      </c>
      <c r="O2205">
        <v>1.50784077201446</v>
      </c>
      <c r="P2205">
        <v>231.6</v>
      </c>
    </row>
    <row r="2206" spans="1:17" hidden="1" x14ac:dyDescent="0.3">
      <c r="A2206" t="s">
        <v>4604</v>
      </c>
      <c r="B2206" t="s">
        <v>4605</v>
      </c>
      <c r="C2206" t="s">
        <v>10625</v>
      </c>
      <c r="D2206" t="s">
        <v>130</v>
      </c>
      <c r="E2206">
        <v>278.14785583999998</v>
      </c>
      <c r="F2206">
        <v>2.38</v>
      </c>
      <c r="G2206">
        <v>202.89072321653001</v>
      </c>
      <c r="H2206">
        <v>9.7570988918241106</v>
      </c>
      <c r="I2206">
        <v>-36.196505202479202</v>
      </c>
      <c r="J2206">
        <v>3.6754709982099301</v>
      </c>
      <c r="K2206">
        <v>2.3446294791926499</v>
      </c>
      <c r="L2206">
        <v>2.0781379558642801</v>
      </c>
      <c r="M2206">
        <v>58.975521658024</v>
      </c>
      <c r="N2206">
        <v>0.68284564155965599</v>
      </c>
      <c r="O2206">
        <v>62.184873949579803</v>
      </c>
      <c r="P2206">
        <v>230.555555555555</v>
      </c>
    </row>
    <row r="2207" spans="1:17" hidden="1" x14ac:dyDescent="0.3">
      <c r="A2207" t="s">
        <v>4606</v>
      </c>
      <c r="B2207" t="s">
        <v>4607</v>
      </c>
      <c r="C2207" t="s">
        <v>10625</v>
      </c>
      <c r="D2207" t="s">
        <v>46</v>
      </c>
      <c r="E2207">
        <v>278.12193243600001</v>
      </c>
      <c r="F2207">
        <v>51.51</v>
      </c>
      <c r="G2207">
        <v>-27.059363589024901</v>
      </c>
      <c r="H2207">
        <v>-7.4271971821943996</v>
      </c>
      <c r="I2207">
        <v>-11.1465920080348</v>
      </c>
      <c r="J2207">
        <v>-1.79327380810295</v>
      </c>
      <c r="K2207">
        <v>50.9851739956516</v>
      </c>
      <c r="L2207">
        <v>47.711063564541298</v>
      </c>
      <c r="M2207">
        <v>57.234452257264998</v>
      </c>
      <c r="N2207">
        <v>0.27670702217402099</v>
      </c>
      <c r="O2207">
        <v>37.779072024849498</v>
      </c>
      <c r="P2207">
        <v>49.088277858176497</v>
      </c>
      <c r="Q2207">
        <v>2.5775861794674001E-2</v>
      </c>
    </row>
    <row r="2208" spans="1:17" hidden="1" x14ac:dyDescent="0.3">
      <c r="A2208" t="s">
        <v>4608</v>
      </c>
      <c r="B2208" t="s">
        <v>4609</v>
      </c>
      <c r="C2208" t="s">
        <v>10625</v>
      </c>
      <c r="D2208" t="s">
        <v>51</v>
      </c>
      <c r="E2208">
        <v>277.75486062499999</v>
      </c>
      <c r="F2208">
        <v>307.55</v>
      </c>
      <c r="G2208">
        <v>-34.693248300330801</v>
      </c>
      <c r="H2208">
        <v>2.9723615575468898</v>
      </c>
      <c r="I2208">
        <v>-23.9057311379262</v>
      </c>
      <c r="J2208">
        <v>3.6622303494181199</v>
      </c>
      <c r="K2208">
        <v>273.29552662708602</v>
      </c>
      <c r="L2208">
        <v>313.05137845362901</v>
      </c>
      <c r="M2208">
        <v>65.214310001321493</v>
      </c>
      <c r="N2208">
        <v>2.0047766724584202</v>
      </c>
      <c r="O2208">
        <v>52.430499105836397</v>
      </c>
      <c r="P2208">
        <v>28.1458333333333</v>
      </c>
      <c r="Q2208">
        <v>-0.16113249148772199</v>
      </c>
    </row>
    <row r="2209" spans="1:17" hidden="1" x14ac:dyDescent="0.3">
      <c r="A2209" t="s">
        <v>4610</v>
      </c>
      <c r="B2209" t="s">
        <v>4611</v>
      </c>
      <c r="C2209" t="s">
        <v>10625</v>
      </c>
      <c r="D2209" t="s">
        <v>46</v>
      </c>
      <c r="E2209">
        <v>276.83869800000002</v>
      </c>
      <c r="F2209">
        <v>123.65</v>
      </c>
      <c r="G2209">
        <v>-1.2333394964891</v>
      </c>
      <c r="H2209">
        <v>48.0195955504715</v>
      </c>
      <c r="I2209">
        <v>14.679432084500901</v>
      </c>
      <c r="J2209">
        <v>15.442837845822201</v>
      </c>
      <c r="O2209">
        <v>13.2228063081277</v>
      </c>
      <c r="P2209">
        <v>35.1366120218579</v>
      </c>
    </row>
    <row r="2210" spans="1:17" hidden="1" x14ac:dyDescent="0.3">
      <c r="A2210" t="s">
        <v>4612</v>
      </c>
      <c r="B2210" t="s">
        <v>4613</v>
      </c>
      <c r="C2210" t="s">
        <v>10625</v>
      </c>
      <c r="D2210" t="s">
        <v>72</v>
      </c>
      <c r="E2210">
        <v>276.023931</v>
      </c>
      <c r="F2210">
        <v>869.3</v>
      </c>
      <c r="G2210">
        <v>153.43460177576799</v>
      </c>
      <c r="H2210">
        <v>10.4697885938422</v>
      </c>
      <c r="I2210">
        <v>194.23174776009199</v>
      </c>
      <c r="J2210">
        <v>4.32192408745476</v>
      </c>
      <c r="K2210">
        <v>756.950294759489</v>
      </c>
      <c r="L2210">
        <v>530.97816485790099</v>
      </c>
      <c r="M2210">
        <v>78.6135458610661</v>
      </c>
      <c r="N2210">
        <v>1.1524827254549499</v>
      </c>
      <c r="O2210">
        <v>1.13884734844127</v>
      </c>
      <c r="P2210">
        <v>305.64629024731602</v>
      </c>
      <c r="Q2210">
        <v>5.1489125123844001E-2</v>
      </c>
    </row>
    <row r="2211" spans="1:17" hidden="1" x14ac:dyDescent="0.3">
      <c r="A2211" t="s">
        <v>4614</v>
      </c>
      <c r="B2211" t="s">
        <v>4615</v>
      </c>
      <c r="C2211" t="s">
        <v>10625</v>
      </c>
      <c r="D2211" t="s">
        <v>224</v>
      </c>
      <c r="E2211">
        <v>275.68195200000002</v>
      </c>
      <c r="F2211">
        <v>214.6</v>
      </c>
      <c r="G2211">
        <v>114.383441967313</v>
      </c>
      <c r="H2211">
        <v>0.322876285717067</v>
      </c>
      <c r="I2211">
        <v>40.7710380337206</v>
      </c>
      <c r="J2211">
        <v>7.18424292803447</v>
      </c>
      <c r="K2211">
        <v>213.138037698841</v>
      </c>
      <c r="L2211">
        <v>165.946671996622</v>
      </c>
      <c r="M2211">
        <v>53.029582688172702</v>
      </c>
      <c r="N2211">
        <v>0.37549008597431299</v>
      </c>
      <c r="O2211">
        <v>23.2525629077353</v>
      </c>
      <c r="P2211">
        <v>176.19047619047601</v>
      </c>
      <c r="Q2211">
        <v>0.174214975031075</v>
      </c>
    </row>
    <row r="2212" spans="1:17" hidden="1" x14ac:dyDescent="0.3">
      <c r="A2212" t="s">
        <v>4616</v>
      </c>
      <c r="B2212" t="s">
        <v>4617</v>
      </c>
      <c r="C2212" t="s">
        <v>10625</v>
      </c>
      <c r="D2212" t="s">
        <v>136</v>
      </c>
      <c r="E2212">
        <v>274.45825077000001</v>
      </c>
      <c r="F2212">
        <v>36.299999999999997</v>
      </c>
      <c r="G2212">
        <v>89.570356170849394</v>
      </c>
      <c r="H2212">
        <v>-1.3400103608585201</v>
      </c>
      <c r="I2212">
        <v>-0.74288644610823296</v>
      </c>
      <c r="J2212">
        <v>3.0218497656413099</v>
      </c>
      <c r="K2212">
        <v>29.3983822730527</v>
      </c>
      <c r="L2212">
        <v>26.226969233863201</v>
      </c>
      <c r="M2212">
        <v>57.1559281446049</v>
      </c>
      <c r="N2212">
        <v>1.24268583791399</v>
      </c>
      <c r="O2212">
        <v>12.396694214876</v>
      </c>
      <c r="P2212">
        <v>134.04255319148899</v>
      </c>
      <c r="Q2212">
        <v>6.0136843260770997E-2</v>
      </c>
    </row>
    <row r="2213" spans="1:17" hidden="1" x14ac:dyDescent="0.3">
      <c r="A2213" t="s">
        <v>4618</v>
      </c>
      <c r="B2213" t="s">
        <v>4619</v>
      </c>
      <c r="C2213" t="s">
        <v>10625</v>
      </c>
      <c r="D2213" t="s">
        <v>622</v>
      </c>
      <c r="E2213">
        <v>274.428518</v>
      </c>
      <c r="F2213">
        <v>486.55</v>
      </c>
      <c r="G2213">
        <v>-34.8826050316259</v>
      </c>
      <c r="H2213">
        <v>-11.133031525820799</v>
      </c>
      <c r="I2213">
        <v>-21.700237696772501</v>
      </c>
      <c r="J2213">
        <v>-2.36872552272653</v>
      </c>
      <c r="K2213">
        <v>515.33004902719301</v>
      </c>
      <c r="L2213">
        <v>513.55558119034197</v>
      </c>
      <c r="M2213">
        <v>31.194078598886101</v>
      </c>
      <c r="N2213">
        <v>0.42954796570495801</v>
      </c>
      <c r="O2213">
        <v>17.726852327612701</v>
      </c>
      <c r="P2213">
        <v>5.3024564441077802</v>
      </c>
      <c r="Q2213">
        <v>-9.3734243313827001E-2</v>
      </c>
    </row>
    <row r="2214" spans="1:17" hidden="1" x14ac:dyDescent="0.3">
      <c r="A2214" t="s">
        <v>4620</v>
      </c>
      <c r="B2214" t="s">
        <v>4621</v>
      </c>
      <c r="C2214" t="s">
        <v>10625</v>
      </c>
      <c r="D2214" t="s">
        <v>54</v>
      </c>
      <c r="E2214">
        <v>273.816051944999</v>
      </c>
      <c r="F2214">
        <v>172.24</v>
      </c>
      <c r="G2214">
        <v>42.954286036408398</v>
      </c>
      <c r="H2214">
        <v>26.428953863440999</v>
      </c>
      <c r="I2214">
        <v>8.9064331123679796</v>
      </c>
      <c r="J2214">
        <v>20.0076260126115</v>
      </c>
      <c r="K2214">
        <v>133.248743148258</v>
      </c>
      <c r="L2214">
        <v>117.42871788079199</v>
      </c>
      <c r="M2214">
        <v>69.160603260929804</v>
      </c>
      <c r="N2214">
        <v>1.84613075668448</v>
      </c>
      <c r="O2214">
        <v>7.4082675336739401</v>
      </c>
      <c r="P2214">
        <v>97.863296955772498</v>
      </c>
      <c r="Q2214">
        <v>5.2403562165361003E-2</v>
      </c>
    </row>
    <row r="2215" spans="1:17" hidden="1" x14ac:dyDescent="0.3">
      <c r="A2215" t="s">
        <v>4622</v>
      </c>
      <c r="B2215" t="s">
        <v>4623</v>
      </c>
      <c r="C2215" t="s">
        <v>10625</v>
      </c>
      <c r="D2215" t="s">
        <v>527</v>
      </c>
      <c r="E2215">
        <v>272.76479999999998</v>
      </c>
      <c r="F2215">
        <v>234.15</v>
      </c>
      <c r="G2215">
        <v>610.745763687465</v>
      </c>
      <c r="H2215">
        <v>95.169650659903098</v>
      </c>
      <c r="I2215">
        <v>183.51906156226701</v>
      </c>
      <c r="J2215">
        <v>9.2089965930188402</v>
      </c>
      <c r="K2215">
        <v>145.63718670872001</v>
      </c>
      <c r="L2215">
        <v>88.536426399858698</v>
      </c>
      <c r="M2215">
        <v>99.444640133936304</v>
      </c>
      <c r="N2215">
        <v>0.68373020422887698</v>
      </c>
      <c r="O2215">
        <v>0</v>
      </c>
      <c r="P2215">
        <v>652.89389067524098</v>
      </c>
    </row>
    <row r="2216" spans="1:17" hidden="1" x14ac:dyDescent="0.3">
      <c r="A2216" t="s">
        <v>4624</v>
      </c>
      <c r="B2216" t="s">
        <v>4625</v>
      </c>
      <c r="C2216" t="s">
        <v>10625</v>
      </c>
      <c r="D2216" t="s">
        <v>21</v>
      </c>
      <c r="E2216">
        <v>272.49201199999999</v>
      </c>
      <c r="F2216">
        <v>48.8</v>
      </c>
      <c r="G2216">
        <v>-9.5050260436253797</v>
      </c>
      <c r="H2216">
        <v>-14.332083188256</v>
      </c>
      <c r="I2216">
        <v>12.7377351603325</v>
      </c>
      <c r="J2216">
        <v>0.84880654527948896</v>
      </c>
      <c r="K2216">
        <v>50.799272706060002</v>
      </c>
      <c r="L2216">
        <v>45.526558612282798</v>
      </c>
      <c r="M2216">
        <v>44.497370554586197</v>
      </c>
      <c r="N2216">
        <v>0.26267956610964499</v>
      </c>
      <c r="O2216">
        <v>40.778688524590102</v>
      </c>
      <c r="P2216">
        <v>80.740740740740705</v>
      </c>
    </row>
    <row r="2217" spans="1:17" hidden="1" x14ac:dyDescent="0.3">
      <c r="A2217" t="s">
        <v>4626</v>
      </c>
      <c r="B2217" t="s">
        <v>4627</v>
      </c>
      <c r="C2217" t="s">
        <v>10625</v>
      </c>
      <c r="D2217" t="s">
        <v>471</v>
      </c>
      <c r="E2217">
        <v>272.4384</v>
      </c>
      <c r="F2217">
        <v>177.38</v>
      </c>
      <c r="G2217">
        <v>1.3388040246114601</v>
      </c>
      <c r="H2217">
        <v>24.340602339924601</v>
      </c>
      <c r="I2217">
        <v>11.002264501480701</v>
      </c>
      <c r="J2217">
        <v>25.8201467308578</v>
      </c>
      <c r="K2217">
        <v>146.96211088036199</v>
      </c>
      <c r="L2217">
        <v>137.24907046338001</v>
      </c>
      <c r="M2217">
        <v>84.252575791665507</v>
      </c>
      <c r="N2217">
        <v>2.8785505572349002</v>
      </c>
      <c r="O2217">
        <v>5.9871462397113397</v>
      </c>
      <c r="P2217">
        <v>64.621809744779497</v>
      </c>
      <c r="Q2217">
        <v>5.0280754997001E-2</v>
      </c>
    </row>
    <row r="2218" spans="1:17" hidden="1" x14ac:dyDescent="0.3">
      <c r="A2218" t="s">
        <v>4628</v>
      </c>
      <c r="B2218" t="s">
        <v>4629</v>
      </c>
      <c r="C2218" t="s">
        <v>10625</v>
      </c>
      <c r="D2218" t="s">
        <v>955</v>
      </c>
      <c r="E2218">
        <v>271.79105722999998</v>
      </c>
      <c r="F2218">
        <v>33.06</v>
      </c>
      <c r="G2218">
        <v>-2.5323569415987</v>
      </c>
      <c r="H2218">
        <v>7.56494388308161</v>
      </c>
      <c r="I2218">
        <v>-8.9535532953482306</v>
      </c>
      <c r="J2218">
        <v>5.5491718379870996</v>
      </c>
      <c r="K2218">
        <v>30.6335299189662</v>
      </c>
      <c r="L2218">
        <v>30.622552830687599</v>
      </c>
      <c r="M2218">
        <v>74.978323147665407</v>
      </c>
      <c r="N2218">
        <v>1.79232879320064</v>
      </c>
      <c r="O2218">
        <v>20.3266787658802</v>
      </c>
      <c r="P2218">
        <v>28.8888888888888</v>
      </c>
      <c r="Q2218">
        <v>4.0028698932235998E-2</v>
      </c>
    </row>
    <row r="2219" spans="1:17" hidden="1" x14ac:dyDescent="0.3">
      <c r="A2219" t="s">
        <v>4630</v>
      </c>
      <c r="B2219" t="s">
        <v>4631</v>
      </c>
      <c r="C2219" t="s">
        <v>10625</v>
      </c>
      <c r="D2219" t="s">
        <v>1053</v>
      </c>
      <c r="E2219">
        <v>271.56564153599999</v>
      </c>
      <c r="F2219">
        <v>8.09</v>
      </c>
      <c r="G2219">
        <v>58.312179155227902</v>
      </c>
      <c r="H2219">
        <v>26.667397895146301</v>
      </c>
      <c r="I2219">
        <v>-3.1614567311891801</v>
      </c>
      <c r="J2219">
        <v>-8.4808211745296198</v>
      </c>
      <c r="K2219">
        <v>6.4897899790027402</v>
      </c>
      <c r="L2219">
        <v>6.1104862375020099</v>
      </c>
      <c r="M2219">
        <v>68.715230161404904</v>
      </c>
      <c r="N2219">
        <v>2.1852426701244898</v>
      </c>
      <c r="O2219">
        <v>14.3386897404202</v>
      </c>
      <c r="Q2219">
        <v>-5.2795313886259E-2</v>
      </c>
    </row>
    <row r="2220" spans="1:17" hidden="1" x14ac:dyDescent="0.3">
      <c r="A2220" t="s">
        <v>4632</v>
      </c>
      <c r="B2220" t="s">
        <v>4633</v>
      </c>
      <c r="C2220" t="s">
        <v>10625</v>
      </c>
      <c r="D2220" t="s">
        <v>571</v>
      </c>
      <c r="E2220">
        <v>271.27775322999997</v>
      </c>
      <c r="F2220">
        <v>351.25</v>
      </c>
      <c r="G2220">
        <v>22.4420052678127</v>
      </c>
      <c r="H2220">
        <v>6.7794755816236503</v>
      </c>
      <c r="I2220">
        <v>4.1337854973264303</v>
      </c>
      <c r="J2220">
        <v>9.6267009675074302</v>
      </c>
      <c r="K2220">
        <v>314.71555177008798</v>
      </c>
      <c r="L2220">
        <v>289.99195340211099</v>
      </c>
      <c r="M2220">
        <v>64.214286214866902</v>
      </c>
      <c r="N2220">
        <v>0.64522605482554396</v>
      </c>
      <c r="O2220">
        <v>6.7473309608540903</v>
      </c>
      <c r="P2220">
        <v>51.891891891891802</v>
      </c>
      <c r="Q2220">
        <v>-2.8836024021257001E-2</v>
      </c>
    </row>
    <row r="2221" spans="1:17" hidden="1" x14ac:dyDescent="0.3">
      <c r="A2221" t="s">
        <v>4634</v>
      </c>
      <c r="B2221" t="s">
        <v>4635</v>
      </c>
      <c r="C2221" t="s">
        <v>10625</v>
      </c>
      <c r="D2221" t="s">
        <v>219</v>
      </c>
      <c r="E2221">
        <v>270.21950015900001</v>
      </c>
      <c r="F2221">
        <v>250.59</v>
      </c>
      <c r="G2221">
        <v>-6.5190745435209001</v>
      </c>
      <c r="H2221">
        <v>13.172165177887701</v>
      </c>
      <c r="I2221">
        <v>1.4322210847836001</v>
      </c>
      <c r="J2221">
        <v>7.0191535484340601</v>
      </c>
      <c r="K2221">
        <v>227.94648842280299</v>
      </c>
      <c r="L2221">
        <v>217.00641551426301</v>
      </c>
      <c r="M2221">
        <v>61.536632158895202</v>
      </c>
      <c r="N2221">
        <v>3.0042858964925099</v>
      </c>
      <c r="O2221">
        <v>16.0860369527914</v>
      </c>
      <c r="P2221">
        <v>43.276157804459601</v>
      </c>
      <c r="Q2221">
        <v>-4.0618222062705003E-2</v>
      </c>
    </row>
    <row r="2222" spans="1:17" hidden="1" x14ac:dyDescent="0.3">
      <c r="A2222" t="s">
        <v>4636</v>
      </c>
      <c r="B2222" t="s">
        <v>4637</v>
      </c>
      <c r="C2222" t="s">
        <v>10625</v>
      </c>
      <c r="E2222">
        <v>270.21631739999998</v>
      </c>
      <c r="F2222">
        <v>19.03</v>
      </c>
      <c r="G2222">
        <v>185.328588713606</v>
      </c>
      <c r="H2222">
        <v>9.3184651869633992</v>
      </c>
      <c r="I2222">
        <v>112.13029218314099</v>
      </c>
      <c r="J2222">
        <v>2.3651214810060499</v>
      </c>
      <c r="K2222">
        <v>16.425429234421301</v>
      </c>
      <c r="L2222">
        <v>11.407961671157</v>
      </c>
      <c r="M2222">
        <v>78.292492256205094</v>
      </c>
      <c r="N2222">
        <v>1.9816337228774701</v>
      </c>
      <c r="O2222">
        <v>13.715186547556399</v>
      </c>
      <c r="P2222">
        <v>276.83168316831598</v>
      </c>
      <c r="Q2222">
        <v>9.3663571811392995E-2</v>
      </c>
    </row>
    <row r="2223" spans="1:17" hidden="1" x14ac:dyDescent="0.3">
      <c r="A2223" t="s">
        <v>4638</v>
      </c>
      <c r="B2223" t="s">
        <v>4639</v>
      </c>
      <c r="C2223" t="s">
        <v>10625</v>
      </c>
      <c r="D2223" t="s">
        <v>1388</v>
      </c>
      <c r="E2223">
        <v>270.15677640000001</v>
      </c>
      <c r="F2223">
        <v>67.650000000000006</v>
      </c>
      <c r="G2223">
        <v>-13.5453991406443</v>
      </c>
      <c r="H2223">
        <v>-14.2974115510732</v>
      </c>
      <c r="I2223">
        <v>-30.3930709805243</v>
      </c>
      <c r="J2223">
        <v>3.9700487184520998</v>
      </c>
      <c r="K2223">
        <v>70.480799242744297</v>
      </c>
      <c r="L2223">
        <v>72.586109360014007</v>
      </c>
      <c r="M2223">
        <v>49.457314193179698</v>
      </c>
      <c r="N2223">
        <v>0.68580437309336095</v>
      </c>
      <c r="O2223">
        <v>65.262379896526198</v>
      </c>
      <c r="P2223">
        <v>33.827893175074102</v>
      </c>
    </row>
    <row r="2224" spans="1:17" hidden="1" x14ac:dyDescent="0.3">
      <c r="A2224" t="s">
        <v>4640</v>
      </c>
      <c r="B2224" t="s">
        <v>4641</v>
      </c>
      <c r="C2224" t="s">
        <v>10625</v>
      </c>
      <c r="D2224" t="s">
        <v>622</v>
      </c>
      <c r="E2224">
        <v>269.712054685</v>
      </c>
      <c r="F2224">
        <v>30.82</v>
      </c>
      <c r="G2224">
        <v>-14.563914907832199</v>
      </c>
      <c r="H2224">
        <v>3.2470167351932102</v>
      </c>
      <c r="I2224">
        <v>-31.803941432483501</v>
      </c>
      <c r="J2224">
        <v>1.3574200113678101</v>
      </c>
      <c r="K2224">
        <v>31.428681404681999</v>
      </c>
      <c r="L2224">
        <v>32.212287897116497</v>
      </c>
      <c r="M2224">
        <v>61.350601376643901</v>
      </c>
      <c r="N2224">
        <v>1.02185283312674</v>
      </c>
      <c r="O2224">
        <v>46.658014276443801</v>
      </c>
      <c r="P2224">
        <v>26.311475409836</v>
      </c>
      <c r="Q2224">
        <v>8.2298827601640003E-3</v>
      </c>
    </row>
    <row r="2225" spans="1:17" hidden="1" x14ac:dyDescent="0.3">
      <c r="A2225" t="s">
        <v>4642</v>
      </c>
      <c r="B2225" t="s">
        <v>4643</v>
      </c>
      <c r="C2225" t="s">
        <v>10625</v>
      </c>
      <c r="D2225" t="s">
        <v>46</v>
      </c>
      <c r="E2225">
        <v>269.04000000000002</v>
      </c>
      <c r="F2225">
        <v>480</v>
      </c>
      <c r="G2225">
        <v>60.422941955645904</v>
      </c>
      <c r="H2225">
        <v>-5.0085122443705403</v>
      </c>
      <c r="I2225">
        <v>72.155985218976596</v>
      </c>
      <c r="J2225">
        <v>2.80924292803447</v>
      </c>
      <c r="K2225">
        <v>483.006328575758</v>
      </c>
      <c r="L2225">
        <v>391.800699700081</v>
      </c>
      <c r="M2225">
        <v>49.5256540903667</v>
      </c>
      <c r="N2225">
        <v>0.30770669659558503</v>
      </c>
      <c r="O2225">
        <v>26.4583333333333</v>
      </c>
      <c r="P2225">
        <v>130.76923076923001</v>
      </c>
    </row>
    <row r="2226" spans="1:17" hidden="1" x14ac:dyDescent="0.3">
      <c r="A2226" t="s">
        <v>4644</v>
      </c>
      <c r="B2226" t="s">
        <v>4645</v>
      </c>
      <c r="C2226" t="s">
        <v>10625</v>
      </c>
      <c r="D2226" t="s">
        <v>303</v>
      </c>
      <c r="E2226">
        <v>268.76270849999997</v>
      </c>
      <c r="F2226">
        <v>383</v>
      </c>
      <c r="G2226">
        <v>-26.764408610211301</v>
      </c>
      <c r="H2226">
        <v>-2.2041211252220401</v>
      </c>
      <c r="I2226">
        <v>-11.7781636032449</v>
      </c>
      <c r="J2226">
        <v>0.787695068810086</v>
      </c>
      <c r="K2226">
        <v>386.85539559547101</v>
      </c>
      <c r="L2226">
        <v>383.581741076897</v>
      </c>
      <c r="M2226">
        <v>49.415022133464099</v>
      </c>
      <c r="N2226">
        <v>1.31830585694597</v>
      </c>
      <c r="O2226">
        <v>34.190600522193201</v>
      </c>
      <c r="P2226">
        <v>17.6651305683563</v>
      </c>
      <c r="Q2226">
        <v>0.105281956660324</v>
      </c>
    </row>
    <row r="2227" spans="1:17" hidden="1" x14ac:dyDescent="0.3">
      <c r="A2227" t="s">
        <v>4646</v>
      </c>
      <c r="B2227" t="s">
        <v>4647</v>
      </c>
      <c r="C2227" t="s">
        <v>10625</v>
      </c>
      <c r="D2227" t="s">
        <v>51</v>
      </c>
      <c r="E2227">
        <v>268.68282438400001</v>
      </c>
      <c r="F2227">
        <v>64.42</v>
      </c>
      <c r="G2227">
        <v>93.235296250773601</v>
      </c>
      <c r="H2227">
        <v>-25.6058153388954</v>
      </c>
      <c r="I2227">
        <v>-3.7191913969749502</v>
      </c>
      <c r="J2227">
        <v>-3.12992107622537</v>
      </c>
      <c r="K2227">
        <v>83.020067241768601</v>
      </c>
      <c r="L2227">
        <v>72.501812439249804</v>
      </c>
      <c r="M2227">
        <v>26.405766166922302</v>
      </c>
      <c r="N2227">
        <v>2.0041547586801598</v>
      </c>
      <c r="O2227">
        <v>101.645451723067</v>
      </c>
      <c r="P2227">
        <v>215.39779681762499</v>
      </c>
      <c r="Q2227">
        <v>0.19257757167647799</v>
      </c>
    </row>
    <row r="2228" spans="1:17" hidden="1" x14ac:dyDescent="0.3">
      <c r="A2228" t="s">
        <v>4648</v>
      </c>
      <c r="B2228" t="s">
        <v>4649</v>
      </c>
      <c r="C2228" t="s">
        <v>10625</v>
      </c>
      <c r="D2228" t="s">
        <v>1053</v>
      </c>
      <c r="E2228">
        <v>268.12080287999999</v>
      </c>
      <c r="F2228">
        <v>14.4</v>
      </c>
      <c r="G2228">
        <v>79.529412265291597</v>
      </c>
      <c r="H2228">
        <v>18.266439341690599</v>
      </c>
      <c r="I2228">
        <v>15.1201859380004</v>
      </c>
      <c r="J2228">
        <v>2.9136323316933002</v>
      </c>
      <c r="K2228">
        <v>12.4872877206881</v>
      </c>
      <c r="L2228">
        <v>10.803224389994501</v>
      </c>
      <c r="M2228">
        <v>76.340607680110097</v>
      </c>
      <c r="N2228">
        <v>0.94217292558852805</v>
      </c>
      <c r="O2228">
        <v>6.9444444444444402</v>
      </c>
      <c r="Q2228">
        <v>8.2859534995976994E-2</v>
      </c>
    </row>
    <row r="2229" spans="1:17" hidden="1" x14ac:dyDescent="0.3">
      <c r="A2229" t="s">
        <v>4650</v>
      </c>
      <c r="B2229" t="s">
        <v>4651</v>
      </c>
      <c r="C2229" t="s">
        <v>10625</v>
      </c>
      <c r="D2229" t="s">
        <v>527</v>
      </c>
      <c r="E2229">
        <v>267.83735612999999</v>
      </c>
      <c r="F2229">
        <v>215.15</v>
      </c>
      <c r="G2229">
        <v>93.910862820604294</v>
      </c>
      <c r="H2229">
        <v>17.478548082573599</v>
      </c>
      <c r="I2229">
        <v>-22.143564298226401</v>
      </c>
      <c r="J2229">
        <v>-0.15382974179174799</v>
      </c>
      <c r="K2229">
        <v>187.6409874588</v>
      </c>
      <c r="L2229">
        <v>165.73188732564799</v>
      </c>
      <c r="M2229">
        <v>53.7156844239463</v>
      </c>
      <c r="N2229">
        <v>1.12023771046148</v>
      </c>
      <c r="O2229">
        <v>25.029049500348499</v>
      </c>
      <c r="P2229">
        <v>143.299785140789</v>
      </c>
      <c r="Q2229">
        <v>4.8167406032889999E-2</v>
      </c>
    </row>
    <row r="2230" spans="1:17" hidden="1" x14ac:dyDescent="0.3">
      <c r="A2230" t="s">
        <v>4652</v>
      </c>
      <c r="B2230" t="s">
        <v>4653</v>
      </c>
      <c r="C2230" t="s">
        <v>10625</v>
      </c>
      <c r="D2230" t="s">
        <v>2182</v>
      </c>
      <c r="E2230">
        <v>267.64875000000001</v>
      </c>
      <c r="F2230">
        <v>1163</v>
      </c>
      <c r="G2230">
        <v>174.177887619449</v>
      </c>
      <c r="H2230">
        <v>1.1417219872531199</v>
      </c>
      <c r="I2230">
        <v>27.437694492997402</v>
      </c>
      <c r="J2230">
        <v>-2.03231333576589</v>
      </c>
      <c r="K2230">
        <v>1172.1034362897401</v>
      </c>
      <c r="L2230">
        <v>941.18151151010295</v>
      </c>
      <c r="M2230">
        <v>50.625960914849401</v>
      </c>
      <c r="N2230">
        <v>0.99361243253841303</v>
      </c>
      <c r="O2230">
        <v>23.7962166809974</v>
      </c>
      <c r="P2230">
        <v>234.19540229885001</v>
      </c>
      <c r="Q2230">
        <v>0.17150935331645201</v>
      </c>
    </row>
    <row r="2231" spans="1:17" hidden="1" x14ac:dyDescent="0.3">
      <c r="A2231" t="s">
        <v>4654</v>
      </c>
      <c r="B2231" t="s">
        <v>4655</v>
      </c>
      <c r="C2231" t="s">
        <v>10625</v>
      </c>
      <c r="D2231" t="s">
        <v>2624</v>
      </c>
      <c r="E2231">
        <v>266.83540599999998</v>
      </c>
      <c r="F2231">
        <v>201.6</v>
      </c>
      <c r="G2231">
        <v>1093.4133021249299</v>
      </c>
      <c r="H2231">
        <v>54.016184422819897</v>
      </c>
      <c r="I2231">
        <v>-24.2900217124816</v>
      </c>
      <c r="J2231">
        <v>9.2082518615911493</v>
      </c>
      <c r="K2231">
        <v>145.35097150629301</v>
      </c>
      <c r="L2231">
        <v>122.830607024534</v>
      </c>
      <c r="M2231">
        <v>99.478768210679902</v>
      </c>
      <c r="N2231">
        <v>0.75104009647271597</v>
      </c>
      <c r="O2231">
        <v>25.967261904761902</v>
      </c>
      <c r="P2231">
        <v>1121.0781344639599</v>
      </c>
    </row>
    <row r="2232" spans="1:17" hidden="1" x14ac:dyDescent="0.3">
      <c r="A2232" t="s">
        <v>4656</v>
      </c>
      <c r="B2232" t="s">
        <v>4657</v>
      </c>
      <c r="C2232" t="s">
        <v>10625</v>
      </c>
      <c r="D2232" t="s">
        <v>1610</v>
      </c>
      <c r="E2232">
        <v>266.60218768499999</v>
      </c>
      <c r="F2232">
        <v>561.4</v>
      </c>
      <c r="G2232">
        <v>-9.2634825552012092</v>
      </c>
      <c r="H2232">
        <v>29.264762739604201</v>
      </c>
      <c r="I2232">
        <v>25.108007501350802</v>
      </c>
      <c r="J2232">
        <v>-1.1577860574727601</v>
      </c>
      <c r="K2232">
        <v>502.15155696486897</v>
      </c>
      <c r="L2232">
        <v>443.95942048484801</v>
      </c>
      <c r="M2232">
        <v>54.949943602872303</v>
      </c>
      <c r="N2232">
        <v>0.353063578459756</v>
      </c>
      <c r="O2232">
        <v>15.603847524047</v>
      </c>
      <c r="P2232">
        <v>55.9444444444444</v>
      </c>
      <c r="Q2232">
        <v>-6.6531479105507996E-2</v>
      </c>
    </row>
    <row r="2233" spans="1:17" hidden="1" x14ac:dyDescent="0.3">
      <c r="A2233" t="s">
        <v>4658</v>
      </c>
      <c r="B2233" t="s">
        <v>4659</v>
      </c>
      <c r="C2233" t="s">
        <v>10625</v>
      </c>
      <c r="D2233" t="s">
        <v>303</v>
      </c>
      <c r="E2233">
        <v>266.21537560000002</v>
      </c>
      <c r="F2233">
        <v>194</v>
      </c>
      <c r="G2233">
        <v>-44.089172672896701</v>
      </c>
      <c r="H2233">
        <v>-17.229867630026099</v>
      </c>
      <c r="I2233">
        <v>-30.410341680466601</v>
      </c>
      <c r="J2233">
        <v>-1.14909040529885</v>
      </c>
      <c r="K2233">
        <v>209.34917183741999</v>
      </c>
      <c r="L2233">
        <v>214.65643197346401</v>
      </c>
      <c r="M2233">
        <v>37.967494652177898</v>
      </c>
      <c r="N2233">
        <v>0.28054076198279299</v>
      </c>
      <c r="O2233">
        <v>62.731958762886599</v>
      </c>
      <c r="P2233">
        <v>8.9581578208368402</v>
      </c>
    </row>
    <row r="2234" spans="1:17" hidden="1" x14ac:dyDescent="0.3">
      <c r="A2234" t="s">
        <v>4660</v>
      </c>
      <c r="B2234" t="s">
        <v>4661</v>
      </c>
      <c r="C2234" t="s">
        <v>10625</v>
      </c>
      <c r="D2234" t="s">
        <v>400</v>
      </c>
      <c r="E2234">
        <v>266.09961375</v>
      </c>
      <c r="F2234">
        <v>108.55</v>
      </c>
      <c r="G2234">
        <v>-38.689422502959303</v>
      </c>
      <c r="H2234">
        <v>-0.86709216491675001</v>
      </c>
      <c r="I2234">
        <v>13.3776222390833</v>
      </c>
      <c r="J2234">
        <v>-0.24818950439795401</v>
      </c>
      <c r="K2234">
        <v>107.776601300339</v>
      </c>
      <c r="L2234">
        <v>98.386132639224499</v>
      </c>
      <c r="M2234">
        <v>62.671018350350501</v>
      </c>
      <c r="N2234">
        <v>0.881296023564064</v>
      </c>
      <c r="O2234">
        <v>41.962229387378997</v>
      </c>
      <c r="P2234">
        <v>60.695780903034802</v>
      </c>
    </row>
    <row r="2235" spans="1:17" hidden="1" x14ac:dyDescent="0.3">
      <c r="A2235" t="s">
        <v>4662</v>
      </c>
      <c r="B2235" t="s">
        <v>4663</v>
      </c>
      <c r="C2235" t="s">
        <v>10625</v>
      </c>
      <c r="D2235" t="s">
        <v>46</v>
      </c>
      <c r="E2235">
        <v>265.83550000000002</v>
      </c>
      <c r="F2235">
        <v>171.95</v>
      </c>
      <c r="G2235">
        <v>-49.682972928593998</v>
      </c>
      <c r="H2235">
        <v>-2.2531494329689599</v>
      </c>
      <c r="I2235">
        <v>-43.894917900891897</v>
      </c>
      <c r="J2235">
        <v>-0.86337611958456895</v>
      </c>
      <c r="K2235">
        <v>183.730875138519</v>
      </c>
      <c r="M2235">
        <v>49.293776592557897</v>
      </c>
      <c r="N2235">
        <v>0.44262221220995701</v>
      </c>
      <c r="O2235">
        <v>87.728990985751693</v>
      </c>
      <c r="P2235">
        <v>18.5453291968286</v>
      </c>
    </row>
    <row r="2236" spans="1:17" hidden="1" x14ac:dyDescent="0.3">
      <c r="A2236" t="s">
        <v>4664</v>
      </c>
      <c r="B2236" t="s">
        <v>4665</v>
      </c>
      <c r="C2236" t="s">
        <v>10625</v>
      </c>
      <c r="D2236" t="s">
        <v>2161</v>
      </c>
      <c r="E2236">
        <v>264.85322365000002</v>
      </c>
      <c r="F2236">
        <v>21.05</v>
      </c>
      <c r="G2236">
        <v>-26.560125326536902</v>
      </c>
      <c r="H2236">
        <v>-2.0875099876684899</v>
      </c>
      <c r="I2236">
        <v>-39.539367790624802</v>
      </c>
      <c r="J2236">
        <v>4.7133126954763398</v>
      </c>
      <c r="K2236">
        <v>22.070654707436599</v>
      </c>
      <c r="L2236">
        <v>23.4341976123563</v>
      </c>
      <c r="M2236">
        <v>58.0798027005672</v>
      </c>
      <c r="N2236">
        <v>1.06680891484933</v>
      </c>
      <c r="O2236">
        <v>74.821852731591406</v>
      </c>
      <c r="P2236">
        <v>17.009449694274601</v>
      </c>
      <c r="Q2236">
        <v>5.1249220838392E-2</v>
      </c>
    </row>
    <row r="2237" spans="1:17" hidden="1" x14ac:dyDescent="0.3">
      <c r="A2237" t="s">
        <v>4666</v>
      </c>
      <c r="B2237" t="s">
        <v>4667</v>
      </c>
      <c r="C2237" t="s">
        <v>10625</v>
      </c>
      <c r="D2237" t="s">
        <v>263</v>
      </c>
      <c r="E2237">
        <v>264.42225000000002</v>
      </c>
      <c r="F2237">
        <v>709.3</v>
      </c>
      <c r="G2237">
        <v>-6.4066051401190203</v>
      </c>
      <c r="H2237">
        <v>5.7642950168766003</v>
      </c>
      <c r="I2237">
        <v>12.370784635262901</v>
      </c>
      <c r="J2237">
        <v>0.59496728842399504</v>
      </c>
      <c r="K2237">
        <v>655.83229263496105</v>
      </c>
      <c r="L2237">
        <v>617.317638376991</v>
      </c>
      <c r="M2237">
        <v>72.025016101058895</v>
      </c>
      <c r="N2237">
        <v>1.1804224346110599</v>
      </c>
      <c r="O2237">
        <v>2.9183702241646698</v>
      </c>
      <c r="P2237">
        <v>30.146788990825598</v>
      </c>
      <c r="Q2237">
        <v>6.2793004800929003E-2</v>
      </c>
    </row>
    <row r="2238" spans="1:17" hidden="1" x14ac:dyDescent="0.3">
      <c r="A2238" t="s">
        <v>4668</v>
      </c>
      <c r="B2238" t="s">
        <v>4669</v>
      </c>
      <c r="C2238" t="s">
        <v>10625</v>
      </c>
      <c r="D2238" t="s">
        <v>139</v>
      </c>
      <c r="E2238">
        <v>263.8</v>
      </c>
      <c r="F2238">
        <v>10341</v>
      </c>
      <c r="G2238">
        <v>152.579070099999</v>
      </c>
      <c r="H2238">
        <v>143.98965703135801</v>
      </c>
      <c r="I2238">
        <v>147.48584347861501</v>
      </c>
      <c r="J2238">
        <v>16.927796088929899</v>
      </c>
      <c r="K2238">
        <v>6202.0915255284799</v>
      </c>
      <c r="L2238">
        <v>4624.2582340733597</v>
      </c>
      <c r="M2238">
        <v>99.124927680157001</v>
      </c>
      <c r="N2238">
        <v>2.2544689800210298</v>
      </c>
      <c r="O2238">
        <v>3.9454598201334501</v>
      </c>
      <c r="P2238">
        <v>198.44155844155799</v>
      </c>
      <c r="Q2238">
        <v>3.2090190712756997E-2</v>
      </c>
    </row>
    <row r="2239" spans="1:17" hidden="1" x14ac:dyDescent="0.3">
      <c r="A2239" t="s">
        <v>4670</v>
      </c>
      <c r="B2239" t="s">
        <v>4671</v>
      </c>
      <c r="C2239" t="s">
        <v>10625</v>
      </c>
      <c r="D2239" t="s">
        <v>955</v>
      </c>
      <c r="E2239">
        <v>263.40775200000002</v>
      </c>
      <c r="F2239">
        <v>452.85</v>
      </c>
      <c r="G2239">
        <v>182.408585531255</v>
      </c>
      <c r="H2239">
        <v>12.060226840122599</v>
      </c>
      <c r="I2239">
        <v>71.308776322816001</v>
      </c>
      <c r="J2239">
        <v>-9.4590810682306898</v>
      </c>
      <c r="K2239">
        <v>347.21396210907199</v>
      </c>
      <c r="L2239">
        <v>247.58274611982799</v>
      </c>
      <c r="M2239">
        <v>62.033891489240403</v>
      </c>
      <c r="N2239">
        <v>0.797796274068863</v>
      </c>
      <c r="O2239">
        <v>6.9669868609914802</v>
      </c>
      <c r="P2239">
        <v>213.557388857587</v>
      </c>
    </row>
    <row r="2240" spans="1:17" hidden="1" x14ac:dyDescent="0.3">
      <c r="A2240" t="s">
        <v>4672</v>
      </c>
      <c r="B2240" t="s">
        <v>4673</v>
      </c>
      <c r="C2240" t="s">
        <v>10625</v>
      </c>
      <c r="D2240" t="s">
        <v>1146</v>
      </c>
      <c r="E2240">
        <v>263.2612944</v>
      </c>
      <c r="F2240">
        <v>115.95</v>
      </c>
      <c r="G2240">
        <v>-36.509171961666397</v>
      </c>
      <c r="H2240">
        <v>10.909579130110201</v>
      </c>
      <c r="I2240">
        <v>0.65705218428218903</v>
      </c>
      <c r="J2240">
        <v>1.1389311290214601</v>
      </c>
      <c r="K2240">
        <v>104.835721540074</v>
      </c>
      <c r="L2240">
        <v>107.602193252712</v>
      </c>
      <c r="M2240">
        <v>60.791728477745401</v>
      </c>
      <c r="N2240">
        <v>0.84869565217391296</v>
      </c>
      <c r="O2240">
        <v>41.440275981026303</v>
      </c>
      <c r="P2240">
        <v>57.647858599592098</v>
      </c>
    </row>
    <row r="2241" spans="1:17" hidden="1" x14ac:dyDescent="0.3">
      <c r="A2241" t="s">
        <v>4674</v>
      </c>
      <c r="B2241" t="s">
        <v>4675</v>
      </c>
      <c r="C2241" t="s">
        <v>10625</v>
      </c>
      <c r="D2241" t="s">
        <v>1388</v>
      </c>
      <c r="E2241">
        <v>262.73165116199999</v>
      </c>
      <c r="F2241">
        <v>126.78</v>
      </c>
      <c r="G2241">
        <v>-24.4658091400016</v>
      </c>
      <c r="H2241">
        <v>12.7534351412628</v>
      </c>
      <c r="I2241">
        <v>4.9345476174828899</v>
      </c>
      <c r="J2241">
        <v>10.878369548934501</v>
      </c>
      <c r="K2241">
        <v>113.45653311566601</v>
      </c>
      <c r="L2241">
        <v>110.83296951752899</v>
      </c>
      <c r="M2241">
        <v>66.874798720286904</v>
      </c>
      <c r="N2241">
        <v>1.5318522593780901</v>
      </c>
      <c r="O2241">
        <v>17.9208076983751</v>
      </c>
      <c r="P2241">
        <v>44.232081911262703</v>
      </c>
      <c r="Q2241">
        <v>-4.3568136072713003E-2</v>
      </c>
    </row>
    <row r="2242" spans="1:17" hidden="1" x14ac:dyDescent="0.3">
      <c r="A2242" t="s">
        <v>4676</v>
      </c>
      <c r="B2242" t="s">
        <v>4677</v>
      </c>
      <c r="C2242" t="s">
        <v>10625</v>
      </c>
      <c r="D2242" t="s">
        <v>54</v>
      </c>
      <c r="E2242">
        <v>262.19664119999999</v>
      </c>
      <c r="F2242">
        <v>76.58</v>
      </c>
      <c r="G2242">
        <v>-65.756990786882596</v>
      </c>
      <c r="H2242">
        <v>-11.657676617724601</v>
      </c>
      <c r="I2242">
        <v>-49.8442192058925</v>
      </c>
      <c r="J2242">
        <v>-0.90490585318473304</v>
      </c>
      <c r="M2242">
        <v>42.999118883866899</v>
      </c>
      <c r="O2242">
        <v>71.768085662052698</v>
      </c>
      <c r="P2242">
        <v>23.4165995165189</v>
      </c>
    </row>
    <row r="2243" spans="1:17" hidden="1" x14ac:dyDescent="0.3">
      <c r="A2243" t="s">
        <v>4678</v>
      </c>
      <c r="B2243" t="s">
        <v>4679</v>
      </c>
      <c r="C2243" t="s">
        <v>10625</v>
      </c>
      <c r="D2243" t="s">
        <v>46</v>
      </c>
      <c r="E2243">
        <v>262.18124399999999</v>
      </c>
      <c r="F2243">
        <v>89.99</v>
      </c>
      <c r="G2243">
        <v>63.477903429878999</v>
      </c>
      <c r="H2243">
        <v>-1.5714376622039099</v>
      </c>
      <c r="I2243">
        <v>-3.0159563597747998</v>
      </c>
      <c r="J2243">
        <v>-7.3666532037211097</v>
      </c>
      <c r="K2243">
        <v>90.390393409668704</v>
      </c>
      <c r="L2243">
        <v>76.827213600314707</v>
      </c>
      <c r="M2243">
        <v>48.7238781451167</v>
      </c>
      <c r="N2243">
        <v>0.65086924405397595</v>
      </c>
      <c r="O2243">
        <v>27.125236137348601</v>
      </c>
      <c r="P2243">
        <v>118.157575757575</v>
      </c>
      <c r="Q2243">
        <v>0.14157973697050499</v>
      </c>
    </row>
    <row r="2244" spans="1:17" hidden="1" x14ac:dyDescent="0.3">
      <c r="A2244" t="s">
        <v>4680</v>
      </c>
      <c r="B2244" t="s">
        <v>4681</v>
      </c>
      <c r="C2244" t="s">
        <v>10625</v>
      </c>
      <c r="D2244" t="s">
        <v>124</v>
      </c>
      <c r="E2244">
        <v>261.72490499999998</v>
      </c>
      <c r="F2244">
        <v>256.35000000000002</v>
      </c>
      <c r="G2244">
        <v>62.224056549864002</v>
      </c>
      <c r="H2244">
        <v>1.3381495720787799</v>
      </c>
      <c r="I2244">
        <v>-8.5931070357008004</v>
      </c>
      <c r="J2244">
        <v>12.447012340493799</v>
      </c>
      <c r="K2244">
        <v>250.536380599756</v>
      </c>
      <c r="L2244">
        <v>228.60530978179</v>
      </c>
      <c r="M2244">
        <v>62.157244302865998</v>
      </c>
      <c r="N2244">
        <v>3.7563378405810202</v>
      </c>
      <c r="O2244">
        <v>33.177296664716103</v>
      </c>
      <c r="P2244">
        <v>157.50878955298799</v>
      </c>
      <c r="Q2244">
        <v>9.0170455792229001E-2</v>
      </c>
    </row>
    <row r="2245" spans="1:17" hidden="1" x14ac:dyDescent="0.3">
      <c r="A2245" t="s">
        <v>4682</v>
      </c>
      <c r="B2245" t="s">
        <v>4683</v>
      </c>
      <c r="C2245" t="s">
        <v>10625</v>
      </c>
      <c r="D2245" t="s">
        <v>4684</v>
      </c>
      <c r="E2245">
        <v>261.57713155499999</v>
      </c>
      <c r="F2245">
        <v>822.5</v>
      </c>
      <c r="G2245">
        <v>874.16220785585904</v>
      </c>
      <c r="H2245">
        <v>153.97169724500799</v>
      </c>
      <c r="I2245">
        <v>579.42440983020003</v>
      </c>
      <c r="J2245">
        <v>21.075715796251501</v>
      </c>
      <c r="K2245">
        <v>420.46146569388998</v>
      </c>
      <c r="L2245">
        <v>205.53753900532601</v>
      </c>
      <c r="M2245">
        <v>99.420567499093593</v>
      </c>
      <c r="N2245">
        <v>0.64242424242424201</v>
      </c>
      <c r="O2245">
        <v>6.07902735562326E-2</v>
      </c>
      <c r="P2245">
        <v>1122.1396731054899</v>
      </c>
      <c r="Q2245">
        <v>0.28171806577327402</v>
      </c>
    </row>
    <row r="2246" spans="1:17" hidden="1" x14ac:dyDescent="0.3">
      <c r="A2246" t="s">
        <v>4685</v>
      </c>
      <c r="B2246" t="s">
        <v>4686</v>
      </c>
      <c r="C2246" t="s">
        <v>10625</v>
      </c>
      <c r="D2246" t="s">
        <v>955</v>
      </c>
      <c r="E2246">
        <v>260.96186</v>
      </c>
      <c r="F2246">
        <v>196</v>
      </c>
      <c r="G2246">
        <v>21.668500994308399</v>
      </c>
      <c r="H2246">
        <v>-1.06268389028303</v>
      </c>
      <c r="I2246">
        <v>37.581272575298499</v>
      </c>
      <c r="J2246">
        <v>-4.57722651499921</v>
      </c>
      <c r="K2246">
        <v>184.344433322931</v>
      </c>
      <c r="M2246">
        <v>58.770745397465198</v>
      </c>
      <c r="N2246">
        <v>0.33210707342605</v>
      </c>
      <c r="O2246">
        <v>27.5</v>
      </c>
      <c r="P2246">
        <v>70.286707211120699</v>
      </c>
    </row>
    <row r="2247" spans="1:17" hidden="1" x14ac:dyDescent="0.3">
      <c r="A2247" t="s">
        <v>4687</v>
      </c>
      <c r="B2247" t="s">
        <v>4688</v>
      </c>
      <c r="C2247" t="s">
        <v>10625</v>
      </c>
      <c r="D2247" t="s">
        <v>736</v>
      </c>
      <c r="E2247">
        <v>260.84579314000001</v>
      </c>
      <c r="F2247">
        <v>211.6</v>
      </c>
      <c r="G2247">
        <v>47.573262899070301</v>
      </c>
      <c r="H2247">
        <v>-6.1698427492465404</v>
      </c>
      <c r="I2247">
        <v>30.691560918168399</v>
      </c>
      <c r="J2247">
        <v>1.8611136763338001</v>
      </c>
      <c r="K2247">
        <v>203.61596314649</v>
      </c>
      <c r="L2247">
        <v>171.69013275240701</v>
      </c>
      <c r="M2247">
        <v>42.313833060907399</v>
      </c>
      <c r="N2247">
        <v>0.381460674157303</v>
      </c>
      <c r="O2247">
        <v>22.873345935727698</v>
      </c>
      <c r="P2247">
        <v>88.928571428571402</v>
      </c>
    </row>
    <row r="2248" spans="1:17" hidden="1" x14ac:dyDescent="0.3">
      <c r="A2248" t="s">
        <v>4689</v>
      </c>
      <c r="B2248" t="s">
        <v>4690</v>
      </c>
      <c r="C2248" t="s">
        <v>10625</v>
      </c>
      <c r="D2248" t="s">
        <v>1388</v>
      </c>
      <c r="E2248">
        <v>260.66950000000003</v>
      </c>
      <c r="F2248">
        <v>219.45</v>
      </c>
      <c r="G2248">
        <v>-40.857079174467898</v>
      </c>
      <c r="H2248">
        <v>6.9276415274830097</v>
      </c>
      <c r="I2248">
        <v>9.9617495581049305</v>
      </c>
      <c r="J2248">
        <v>5.4082866438814703</v>
      </c>
      <c r="K2248">
        <v>200.58084482521301</v>
      </c>
      <c r="L2248">
        <v>196.61850457857</v>
      </c>
      <c r="M2248">
        <v>71.322143476374407</v>
      </c>
      <c r="N2248">
        <v>2.4652463570481302</v>
      </c>
      <c r="O2248">
        <v>20.300751879699199</v>
      </c>
      <c r="P2248">
        <v>36.899563318777197</v>
      </c>
      <c r="Q2248">
        <v>3.8110617865969999E-3</v>
      </c>
    </row>
    <row r="2249" spans="1:17" hidden="1" x14ac:dyDescent="0.3">
      <c r="A2249" t="s">
        <v>4691</v>
      </c>
      <c r="B2249" t="s">
        <v>4692</v>
      </c>
      <c r="C2249" t="s">
        <v>10625</v>
      </c>
      <c r="D2249" t="s">
        <v>266</v>
      </c>
      <c r="E2249">
        <v>260.43200000000002</v>
      </c>
      <c r="F2249">
        <v>361.1</v>
      </c>
      <c r="G2249">
        <v>46.233554369378602</v>
      </c>
      <c r="H2249">
        <v>-0.83160336519864198</v>
      </c>
      <c r="I2249">
        <v>14.5066805007064</v>
      </c>
      <c r="J2249">
        <v>0.76914858841184297</v>
      </c>
      <c r="K2249">
        <v>306.46128209819801</v>
      </c>
      <c r="L2249">
        <v>279.18184867511502</v>
      </c>
      <c r="M2249">
        <v>63.035388389727601</v>
      </c>
      <c r="N2249">
        <v>0.99059900166389303</v>
      </c>
      <c r="O2249">
        <v>7.9479368595956696</v>
      </c>
      <c r="P2249">
        <v>92.074468085106403</v>
      </c>
      <c r="Q2249">
        <v>0.17500500433326399</v>
      </c>
    </row>
    <row r="2250" spans="1:17" hidden="1" x14ac:dyDescent="0.3">
      <c r="A2250" t="s">
        <v>4693</v>
      </c>
      <c r="B2250" t="s">
        <v>4694</v>
      </c>
      <c r="C2250" t="s">
        <v>10625</v>
      </c>
      <c r="D2250" t="s">
        <v>89</v>
      </c>
      <c r="E2250">
        <v>260.27374798800003</v>
      </c>
      <c r="F2250">
        <v>112.63</v>
      </c>
      <c r="G2250">
        <v>474.63463290161599</v>
      </c>
      <c r="H2250">
        <v>25.935175352821201</v>
      </c>
      <c r="I2250">
        <v>290.06741837146899</v>
      </c>
      <c r="J2250">
        <v>9.2477905304204295</v>
      </c>
      <c r="K2250">
        <v>89.205202621334394</v>
      </c>
      <c r="L2250">
        <v>58.705009016559003</v>
      </c>
      <c r="M2250">
        <v>93.176927376117206</v>
      </c>
      <c r="N2250">
        <v>0.27393278721278702</v>
      </c>
      <c r="O2250">
        <v>0</v>
      </c>
      <c r="P2250">
        <v>562.52941176470495</v>
      </c>
      <c r="Q2250">
        <v>0.192824606947326</v>
      </c>
    </row>
    <row r="2251" spans="1:17" hidden="1" x14ac:dyDescent="0.3">
      <c r="A2251" t="s">
        <v>4695</v>
      </c>
      <c r="B2251" t="s">
        <v>4696</v>
      </c>
      <c r="C2251" t="s">
        <v>10625</v>
      </c>
      <c r="D2251" t="s">
        <v>955</v>
      </c>
      <c r="E2251">
        <v>260.18486581500002</v>
      </c>
      <c r="F2251">
        <v>97.61</v>
      </c>
      <c r="G2251">
        <v>93.673036141700706</v>
      </c>
      <c r="H2251">
        <v>110.130144371624</v>
      </c>
      <c r="I2251">
        <v>125.915336368821</v>
      </c>
      <c r="J2251">
        <v>32.217714931094697</v>
      </c>
      <c r="K2251">
        <v>51.957890559385199</v>
      </c>
      <c r="L2251">
        <v>44.141413188298301</v>
      </c>
      <c r="M2251">
        <v>97.012285316149701</v>
      </c>
      <c r="N2251">
        <v>3.7908831960357001</v>
      </c>
      <c r="O2251">
        <v>0</v>
      </c>
      <c r="P2251">
        <v>182.92753623188401</v>
      </c>
      <c r="Q2251">
        <v>5.8868652706943997E-2</v>
      </c>
    </row>
    <row r="2252" spans="1:17" hidden="1" x14ac:dyDescent="0.3">
      <c r="A2252" t="s">
        <v>4697</v>
      </c>
      <c r="B2252" t="s">
        <v>4698</v>
      </c>
      <c r="C2252" t="s">
        <v>10625</v>
      </c>
      <c r="D2252" t="s">
        <v>127</v>
      </c>
      <c r="E2252">
        <v>260.0908144</v>
      </c>
      <c r="F2252">
        <v>162.06</v>
      </c>
      <c r="G2252">
        <v>121.466605016855</v>
      </c>
      <c r="H2252">
        <v>54.931362427084501</v>
      </c>
      <c r="I2252">
        <v>32.879800018404197</v>
      </c>
      <c r="J2252">
        <v>26.996658582555298</v>
      </c>
      <c r="K2252">
        <v>114.23377537632</v>
      </c>
      <c r="L2252">
        <v>102.901430180099</v>
      </c>
      <c r="M2252">
        <v>95.986949395598998</v>
      </c>
      <c r="N2252">
        <v>4.0149622504154499</v>
      </c>
      <c r="O2252">
        <v>0.58003208688139896</v>
      </c>
      <c r="P2252">
        <v>149.323076923076</v>
      </c>
      <c r="Q2252">
        <v>4.9627203178282002E-2</v>
      </c>
    </row>
    <row r="2253" spans="1:17" hidden="1" x14ac:dyDescent="0.3">
      <c r="A2253" t="s">
        <v>4699</v>
      </c>
      <c r="B2253" t="s">
        <v>4700</v>
      </c>
      <c r="C2253" t="s">
        <v>10625</v>
      </c>
      <c r="D2253" t="s">
        <v>4701</v>
      </c>
      <c r="E2253">
        <v>259.04124999999999</v>
      </c>
      <c r="F2253">
        <v>129.65</v>
      </c>
      <c r="G2253">
        <v>60.288197524703698</v>
      </c>
      <c r="H2253">
        <v>51.063443996618801</v>
      </c>
      <c r="I2253">
        <v>36.7928521658881</v>
      </c>
      <c r="J2253">
        <v>18.3477649406131</v>
      </c>
      <c r="K2253">
        <v>98.925965012083495</v>
      </c>
      <c r="L2253">
        <v>82.396333388669106</v>
      </c>
      <c r="M2253">
        <v>73.544109450000093</v>
      </c>
      <c r="N2253">
        <v>0.72983415968541598</v>
      </c>
      <c r="O2253">
        <v>0</v>
      </c>
      <c r="P2253">
        <v>131.06398146497901</v>
      </c>
    </row>
    <row r="2254" spans="1:17" hidden="1" x14ac:dyDescent="0.3">
      <c r="A2254" t="s">
        <v>4702</v>
      </c>
      <c r="B2254" t="s">
        <v>4703</v>
      </c>
      <c r="C2254" t="s">
        <v>10625</v>
      </c>
      <c r="D2254" t="s">
        <v>622</v>
      </c>
      <c r="E2254">
        <v>258.94228249999998</v>
      </c>
      <c r="F2254">
        <v>196.9</v>
      </c>
      <c r="G2254">
        <v>331.52360049679601</v>
      </c>
      <c r="H2254">
        <v>57.7943081941496</v>
      </c>
      <c r="I2254">
        <v>134.680980543592</v>
      </c>
      <c r="J2254">
        <v>9.8380819315667196</v>
      </c>
      <c r="K2254">
        <v>147.77491860692299</v>
      </c>
      <c r="L2254">
        <v>106.045687664987</v>
      </c>
      <c r="M2254">
        <v>97.412698544376696</v>
      </c>
      <c r="N2254">
        <v>0.85614035087719298</v>
      </c>
      <c r="O2254">
        <v>1.19349923819196</v>
      </c>
      <c r="P2254">
        <v>410.103626943005</v>
      </c>
    </row>
    <row r="2255" spans="1:17" hidden="1" x14ac:dyDescent="0.3">
      <c r="A2255" t="s">
        <v>4704</v>
      </c>
      <c r="B2255" t="s">
        <v>4705</v>
      </c>
      <c r="C2255" t="s">
        <v>10625</v>
      </c>
      <c r="D2255" t="s">
        <v>21</v>
      </c>
      <c r="E2255">
        <v>258.59945020499998</v>
      </c>
      <c r="F2255">
        <v>217.85</v>
      </c>
      <c r="G2255">
        <v>57.424377516539998</v>
      </c>
      <c r="H2255">
        <v>75.2669219318838</v>
      </c>
      <c r="I2255">
        <v>73.337149097530101</v>
      </c>
      <c r="J2255">
        <v>58.956002561556403</v>
      </c>
      <c r="O2255">
        <v>0</v>
      </c>
      <c r="P2255">
        <v>113.47378735913701</v>
      </c>
    </row>
    <row r="2256" spans="1:17" hidden="1" x14ac:dyDescent="0.3">
      <c r="A2256" t="s">
        <v>4706</v>
      </c>
      <c r="B2256" t="s">
        <v>4707</v>
      </c>
      <c r="C2256" t="s">
        <v>10625</v>
      </c>
      <c r="D2256" t="s">
        <v>46</v>
      </c>
      <c r="E2256">
        <v>258.49147499999998</v>
      </c>
      <c r="F2256">
        <v>176.5</v>
      </c>
      <c r="G2256">
        <v>63.352483678291101</v>
      </c>
      <c r="H2256">
        <v>-11.1602930328441</v>
      </c>
      <c r="I2256">
        <v>79.265255259281105</v>
      </c>
      <c r="J2256">
        <v>2.44245889047578</v>
      </c>
      <c r="M2256">
        <v>58.110852521538703</v>
      </c>
      <c r="O2256">
        <v>1.95467422096315</v>
      </c>
      <c r="P2256">
        <v>111.124401913875</v>
      </c>
    </row>
    <row r="2257" spans="1:17" hidden="1" x14ac:dyDescent="0.3">
      <c r="A2257" t="s">
        <v>4708</v>
      </c>
      <c r="B2257" t="s">
        <v>4709</v>
      </c>
      <c r="C2257" t="s">
        <v>10625</v>
      </c>
      <c r="D2257" t="s">
        <v>127</v>
      </c>
      <c r="E2257">
        <v>258.00297599999999</v>
      </c>
      <c r="F2257">
        <v>518.35</v>
      </c>
      <c r="G2257">
        <v>369.12451019499798</v>
      </c>
      <c r="H2257">
        <v>6.0134584795016002</v>
      </c>
      <c r="I2257">
        <v>34.118207991085697</v>
      </c>
      <c r="J2257">
        <v>-10.7300885371376</v>
      </c>
      <c r="K2257">
        <v>514.37763893429303</v>
      </c>
      <c r="L2257">
        <v>368.15061654149798</v>
      </c>
      <c r="M2257">
        <v>26.785787337086798</v>
      </c>
      <c r="N2257">
        <v>0.19902411266804099</v>
      </c>
      <c r="O2257">
        <v>45.114305006269802</v>
      </c>
      <c r="P2257">
        <v>422.89922324220697</v>
      </c>
      <c r="Q2257">
        <v>0.148194406105739</v>
      </c>
    </row>
    <row r="2258" spans="1:17" hidden="1" x14ac:dyDescent="0.3">
      <c r="A2258" t="s">
        <v>4710</v>
      </c>
      <c r="B2258" t="s">
        <v>4711</v>
      </c>
      <c r="C2258" t="s">
        <v>10625</v>
      </c>
      <c r="E2258">
        <v>257.94192399999997</v>
      </c>
      <c r="F2258">
        <v>149.35</v>
      </c>
      <c r="G2258">
        <v>10.6350102389915</v>
      </c>
      <c r="H2258">
        <v>3.41948301932451</v>
      </c>
      <c r="I2258">
        <v>39.7185274772593</v>
      </c>
      <c r="J2258">
        <v>-1.58084065438554</v>
      </c>
      <c r="K2258">
        <v>142.00118548397</v>
      </c>
      <c r="L2258">
        <v>117.769583833204</v>
      </c>
      <c r="M2258">
        <v>58.041007977815703</v>
      </c>
      <c r="N2258">
        <v>0.50921560854593195</v>
      </c>
      <c r="O2258">
        <v>20.120522263140199</v>
      </c>
      <c r="P2258">
        <v>74.678362573099406</v>
      </c>
      <c r="Q2258">
        <v>0.24914881460494201</v>
      </c>
    </row>
    <row r="2259" spans="1:17" hidden="1" x14ac:dyDescent="0.3">
      <c r="A2259" t="s">
        <v>4712</v>
      </c>
      <c r="B2259" t="s">
        <v>4713</v>
      </c>
      <c r="C2259" t="s">
        <v>10625</v>
      </c>
      <c r="D2259" t="s">
        <v>198</v>
      </c>
      <c r="E2259">
        <v>256.46600000000001</v>
      </c>
      <c r="F2259">
        <v>26.69</v>
      </c>
      <c r="G2259">
        <v>208.05843810122599</v>
      </c>
      <c r="H2259">
        <v>-11.084202804158201</v>
      </c>
      <c r="I2259">
        <v>26.538094682379601</v>
      </c>
      <c r="J2259">
        <v>-1.0740997791271201</v>
      </c>
      <c r="K2259">
        <v>25.122302809178802</v>
      </c>
      <c r="L2259">
        <v>19.707234062433798</v>
      </c>
      <c r="M2259">
        <v>53.791703937428998</v>
      </c>
      <c r="N2259">
        <v>0.28130981910014902</v>
      </c>
      <c r="O2259">
        <v>22.592731360059901</v>
      </c>
      <c r="P2259">
        <v>235.72327044025101</v>
      </c>
      <c r="Q2259">
        <v>8.7658440618418001E-2</v>
      </c>
    </row>
    <row r="2260" spans="1:17" hidden="1" x14ac:dyDescent="0.3">
      <c r="A2260" t="s">
        <v>4714</v>
      </c>
      <c r="B2260" t="s">
        <v>4715</v>
      </c>
      <c r="C2260" t="s">
        <v>10625</v>
      </c>
      <c r="D2260" t="s">
        <v>54</v>
      </c>
      <c r="E2260">
        <v>256.04044399999998</v>
      </c>
      <c r="F2260">
        <v>1.48</v>
      </c>
      <c r="G2260">
        <v>-5.2158527471881699</v>
      </c>
      <c r="H2260">
        <v>-5.9218208381083803</v>
      </c>
      <c r="I2260">
        <v>-66.213599219573197</v>
      </c>
      <c r="J2260">
        <v>-5.0451943014027503</v>
      </c>
      <c r="K2260">
        <v>1.58095623868941</v>
      </c>
      <c r="L2260">
        <v>1.82155591464273</v>
      </c>
      <c r="M2260">
        <v>36.255322874456802</v>
      </c>
      <c r="N2260">
        <v>0.96990659195357798</v>
      </c>
      <c r="O2260">
        <v>137.83783783783699</v>
      </c>
      <c r="P2260">
        <v>27.476313522825102</v>
      </c>
    </row>
    <row r="2261" spans="1:17" hidden="1" x14ac:dyDescent="0.3">
      <c r="A2261" t="s">
        <v>4716</v>
      </c>
      <c r="B2261" t="s">
        <v>4717</v>
      </c>
      <c r="C2261" t="s">
        <v>10625</v>
      </c>
      <c r="D2261" t="s">
        <v>622</v>
      </c>
      <c r="E2261">
        <v>254.960475</v>
      </c>
      <c r="F2261">
        <v>130.35</v>
      </c>
      <c r="G2261">
        <v>155.52004708743601</v>
      </c>
      <c r="H2261">
        <v>26.664137565882498</v>
      </c>
      <c r="I2261">
        <v>102.181961890906</v>
      </c>
      <c r="J2261">
        <v>-0.84009079154836697</v>
      </c>
      <c r="K2261">
        <v>99.496772186366897</v>
      </c>
      <c r="L2261">
        <v>71.373751342499105</v>
      </c>
      <c r="M2261">
        <v>93.476680616568601</v>
      </c>
      <c r="N2261">
        <v>1.0077329036321601</v>
      </c>
      <c r="O2261">
        <v>2.7617951668584602</v>
      </c>
      <c r="P2261">
        <v>234.230769230769</v>
      </c>
      <c r="Q2261">
        <v>0.12780283937134501</v>
      </c>
    </row>
    <row r="2262" spans="1:17" hidden="1" x14ac:dyDescent="0.3">
      <c r="A2262" t="s">
        <v>4718</v>
      </c>
      <c r="B2262" t="s">
        <v>4719</v>
      </c>
      <c r="C2262" t="s">
        <v>10625</v>
      </c>
      <c r="D2262" t="s">
        <v>408</v>
      </c>
      <c r="E2262">
        <v>254.84413595000001</v>
      </c>
      <c r="F2262">
        <v>261.35000000000002</v>
      </c>
      <c r="G2262">
        <v>33.165936891744302</v>
      </c>
      <c r="H2262">
        <v>-6.6038484878779702</v>
      </c>
      <c r="I2262">
        <v>-25.3125039530075</v>
      </c>
      <c r="J2262">
        <v>-3.9095366144121102</v>
      </c>
      <c r="K2262">
        <v>268.16464308047898</v>
      </c>
      <c r="L2262">
        <v>255.362354319991</v>
      </c>
      <c r="M2262">
        <v>40.463340368933999</v>
      </c>
      <c r="N2262">
        <v>0.45147375058610401</v>
      </c>
      <c r="O2262">
        <v>57.757796058924797</v>
      </c>
      <c r="P2262">
        <v>77.427019687712104</v>
      </c>
      <c r="Q2262">
        <v>3.9617134890586998E-2</v>
      </c>
    </row>
    <row r="2263" spans="1:17" hidden="1" x14ac:dyDescent="0.3">
      <c r="A2263" t="s">
        <v>4720</v>
      </c>
      <c r="B2263" t="s">
        <v>4721</v>
      </c>
      <c r="C2263" t="s">
        <v>10625</v>
      </c>
      <c r="D2263" t="s">
        <v>4722</v>
      </c>
      <c r="E2263">
        <v>254.74830097500001</v>
      </c>
      <c r="F2263">
        <v>24.7</v>
      </c>
      <c r="G2263">
        <v>-43.364491042096503</v>
      </c>
      <c r="H2263">
        <v>-5.8157498329296198</v>
      </c>
      <c r="I2263">
        <v>-26.136809458208099</v>
      </c>
      <c r="J2263">
        <v>7.7055351453619396</v>
      </c>
      <c r="K2263">
        <v>24.851080315382099</v>
      </c>
      <c r="L2263">
        <v>28.2698922557814</v>
      </c>
      <c r="M2263">
        <v>66.647298433554596</v>
      </c>
      <c r="N2263">
        <v>0.77366223635014297</v>
      </c>
      <c r="O2263">
        <v>46.963562753036399</v>
      </c>
      <c r="P2263">
        <v>21.019108280254699</v>
      </c>
      <c r="Q2263">
        <v>2.3021729203645001E-2</v>
      </c>
    </row>
    <row r="2264" spans="1:17" hidden="1" x14ac:dyDescent="0.3">
      <c r="A2264" t="s">
        <v>4723</v>
      </c>
      <c r="B2264" t="s">
        <v>4724</v>
      </c>
      <c r="C2264" t="s">
        <v>10625</v>
      </c>
      <c r="D2264" t="s">
        <v>198</v>
      </c>
      <c r="E2264">
        <v>254.31229523600001</v>
      </c>
      <c r="F2264">
        <v>108.94</v>
      </c>
      <c r="G2264">
        <v>25.448308911853498</v>
      </c>
      <c r="H2264">
        <v>6.7333913332328299</v>
      </c>
      <c r="I2264">
        <v>-30.5444573290374</v>
      </c>
      <c r="J2264">
        <v>3.5429641316075902</v>
      </c>
      <c r="K2264">
        <v>106.232474509729</v>
      </c>
      <c r="L2264">
        <v>99.261070910288296</v>
      </c>
      <c r="M2264">
        <v>61.460704532035201</v>
      </c>
      <c r="N2264">
        <v>0.86974347618164805</v>
      </c>
      <c r="O2264">
        <v>29.153662566550299</v>
      </c>
      <c r="P2264">
        <v>55.074733096085403</v>
      </c>
      <c r="Q2264">
        <v>5.2488106867470997E-2</v>
      </c>
    </row>
    <row r="2265" spans="1:17" hidden="1" x14ac:dyDescent="0.3">
      <c r="A2265" t="s">
        <v>4725</v>
      </c>
      <c r="B2265" t="s">
        <v>4726</v>
      </c>
      <c r="C2265" t="s">
        <v>10625</v>
      </c>
      <c r="D2265" t="s">
        <v>139</v>
      </c>
      <c r="E2265">
        <v>253.85980609000001</v>
      </c>
      <c r="F2265">
        <v>1.72</v>
      </c>
      <c r="G2265">
        <v>-62.759171961666397</v>
      </c>
      <c r="H2265">
        <v>-10.4966008967594</v>
      </c>
      <c r="I2265">
        <v>-31.752060758034801</v>
      </c>
      <c r="J2265">
        <v>-4.5581813143897598</v>
      </c>
      <c r="K2265">
        <v>1.8329603622525501</v>
      </c>
      <c r="L2265">
        <v>2.0602840798672699</v>
      </c>
      <c r="M2265">
        <v>36.408037688830198</v>
      </c>
      <c r="N2265">
        <v>0.23566624968260799</v>
      </c>
      <c r="O2265">
        <v>77.325581395348806</v>
      </c>
      <c r="P2265">
        <v>9.5541401273885302</v>
      </c>
      <c r="Q2265">
        <v>-0.16247828057121999</v>
      </c>
    </row>
    <row r="2266" spans="1:17" hidden="1" x14ac:dyDescent="0.3">
      <c r="A2266" t="s">
        <v>4727</v>
      </c>
      <c r="B2266" t="s">
        <v>4728</v>
      </c>
      <c r="C2266" t="s">
        <v>10625</v>
      </c>
      <c r="D2266" t="s">
        <v>224</v>
      </c>
      <c r="E2266">
        <v>253.797</v>
      </c>
      <c r="F2266">
        <v>401.2</v>
      </c>
      <c r="G2266">
        <v>510.17300549881202</v>
      </c>
      <c r="H2266">
        <v>36.605229921768398</v>
      </c>
      <c r="I2266">
        <v>46.138533496195798</v>
      </c>
      <c r="J2266">
        <v>9.0954568518062295</v>
      </c>
      <c r="K2266">
        <v>331.01264565897401</v>
      </c>
      <c r="L2266">
        <v>246.938937680545</v>
      </c>
      <c r="M2266">
        <v>81.876363840819906</v>
      </c>
      <c r="N2266">
        <v>0.85519974731413095</v>
      </c>
      <c r="O2266">
        <v>4.0628115653040799</v>
      </c>
      <c r="Q2266">
        <v>0.275712475786352</v>
      </c>
    </row>
    <row r="2267" spans="1:17" hidden="1" x14ac:dyDescent="0.3">
      <c r="A2267" t="s">
        <v>4729</v>
      </c>
      <c r="B2267" t="s">
        <v>4730</v>
      </c>
      <c r="C2267" t="s">
        <v>10625</v>
      </c>
      <c r="D2267" t="s">
        <v>72</v>
      </c>
      <c r="E2267">
        <v>253.02696</v>
      </c>
      <c r="F2267">
        <v>18.690000000000001</v>
      </c>
      <c r="G2267">
        <v>-10.4126366050223</v>
      </c>
      <c r="H2267">
        <v>-1.4056918058503101</v>
      </c>
      <c r="I2267">
        <v>-40.443399941552499</v>
      </c>
      <c r="J2267">
        <v>-0.11704260519021099</v>
      </c>
      <c r="K2267">
        <v>18.832599401991001</v>
      </c>
      <c r="L2267">
        <v>19.317685140373801</v>
      </c>
      <c r="M2267">
        <v>54.448452386099</v>
      </c>
      <c r="N2267">
        <v>0.40407005939422402</v>
      </c>
      <c r="O2267">
        <v>62.921348314606703</v>
      </c>
      <c r="P2267">
        <v>26.711864406779601</v>
      </c>
      <c r="Q2267">
        <v>6.4055119384667E-2</v>
      </c>
    </row>
    <row r="2268" spans="1:17" hidden="1" x14ac:dyDescent="0.3">
      <c r="A2268" t="s">
        <v>4731</v>
      </c>
      <c r="B2268" t="s">
        <v>4732</v>
      </c>
      <c r="C2268" t="s">
        <v>10625</v>
      </c>
      <c r="D2268" t="s">
        <v>51</v>
      </c>
      <c r="E2268">
        <v>252.856776</v>
      </c>
      <c r="F2268">
        <v>102.1</v>
      </c>
      <c r="G2268">
        <v>-17.524595014321498</v>
      </c>
      <c r="H2268">
        <v>3.5814547237126502</v>
      </c>
      <c r="I2268">
        <v>-1.61182343333148</v>
      </c>
      <c r="J2268">
        <v>8.8724613188390702</v>
      </c>
      <c r="K2268">
        <v>97.980779305388793</v>
      </c>
      <c r="M2268">
        <v>72.4943140725848</v>
      </c>
      <c r="N2268">
        <v>0.76820645161290302</v>
      </c>
      <c r="O2268">
        <v>19.343780607247702</v>
      </c>
      <c r="P2268">
        <v>24.5881635143379</v>
      </c>
    </row>
    <row r="2269" spans="1:17" hidden="1" x14ac:dyDescent="0.3">
      <c r="A2269" t="s">
        <v>4733</v>
      </c>
      <c r="B2269" t="s">
        <v>4734</v>
      </c>
      <c r="C2269" t="s">
        <v>10625</v>
      </c>
      <c r="D2269" t="s">
        <v>224</v>
      </c>
      <c r="E2269">
        <v>252.64243200000001</v>
      </c>
      <c r="F2269">
        <v>138.15</v>
      </c>
      <c r="G2269">
        <v>33.9141150293961</v>
      </c>
      <c r="H2269">
        <v>1.55288807580648</v>
      </c>
      <c r="I2269">
        <v>49.826886610386197</v>
      </c>
      <c r="J2269">
        <v>4.3054550492465902</v>
      </c>
      <c r="K2269">
        <v>127.64777332386301</v>
      </c>
      <c r="M2269">
        <v>63.244504754220998</v>
      </c>
      <c r="N2269">
        <v>0.229655599092596</v>
      </c>
      <c r="O2269">
        <v>32.102786825913803</v>
      </c>
      <c r="P2269">
        <v>79.415584415584405</v>
      </c>
    </row>
    <row r="2270" spans="1:17" hidden="1" x14ac:dyDescent="0.3">
      <c r="A2270" t="s">
        <v>4735</v>
      </c>
      <c r="B2270" t="s">
        <v>4736</v>
      </c>
      <c r="C2270" t="s">
        <v>10625</v>
      </c>
      <c r="D2270" t="s">
        <v>198</v>
      </c>
      <c r="E2270">
        <v>252.24971350000001</v>
      </c>
      <c r="F2270">
        <v>221.3</v>
      </c>
      <c r="G2270">
        <v>27.7970573694401</v>
      </c>
      <c r="H2270">
        <v>11.023686725223101</v>
      </c>
      <c r="I2270">
        <v>15.1765311547842</v>
      </c>
      <c r="J2270">
        <v>12.8910242078816</v>
      </c>
      <c r="K2270">
        <v>183.95531021440999</v>
      </c>
      <c r="L2270">
        <v>171.81650188185699</v>
      </c>
      <c r="M2270">
        <v>73.281265424970698</v>
      </c>
      <c r="N2270">
        <v>1.6234889584379999</v>
      </c>
      <c r="O2270">
        <v>1.67193854496159</v>
      </c>
      <c r="P2270">
        <v>75.634920634920604</v>
      </c>
      <c r="Q2270">
        <v>1.7801342766629001E-2</v>
      </c>
    </row>
    <row r="2271" spans="1:17" hidden="1" x14ac:dyDescent="0.3">
      <c r="A2271" t="s">
        <v>4737</v>
      </c>
      <c r="B2271" t="s">
        <v>4738</v>
      </c>
      <c r="C2271" t="s">
        <v>10625</v>
      </c>
      <c r="E2271">
        <v>252.018205854</v>
      </c>
      <c r="F2271">
        <v>11.1</v>
      </c>
      <c r="G2271">
        <v>-1.52846870266127</v>
      </c>
      <c r="H2271">
        <v>-0.73965945570759295</v>
      </c>
      <c r="I2271">
        <v>-20.394036066676801</v>
      </c>
      <c r="J2271">
        <v>7.2525489389634403</v>
      </c>
      <c r="K2271">
        <v>10.9523484182339</v>
      </c>
      <c r="L2271">
        <v>10.8114247331272</v>
      </c>
      <c r="M2271">
        <v>56.029676116975502</v>
      </c>
      <c r="N2271">
        <v>0.20887432678333201</v>
      </c>
      <c r="O2271">
        <v>33.603603603603602</v>
      </c>
      <c r="P2271">
        <v>29.0697674418604</v>
      </c>
      <c r="Q2271">
        <v>5.6159249854915001E-2</v>
      </c>
    </row>
    <row r="2272" spans="1:17" hidden="1" x14ac:dyDescent="0.3">
      <c r="A2272" t="s">
        <v>4739</v>
      </c>
      <c r="B2272" t="s">
        <v>4740</v>
      </c>
      <c r="C2272" t="s">
        <v>10625</v>
      </c>
      <c r="D2272" t="s">
        <v>408</v>
      </c>
      <c r="E2272">
        <v>251.54282520000001</v>
      </c>
      <c r="F2272">
        <v>4.88</v>
      </c>
      <c r="G2272">
        <v>157.715284620039</v>
      </c>
      <c r="H2272">
        <v>-1.4056918058503101</v>
      </c>
      <c r="I2272">
        <v>50.914605908631799</v>
      </c>
      <c r="J2272">
        <v>3.2854993951445999</v>
      </c>
      <c r="K2272">
        <v>4.3258517550556297</v>
      </c>
      <c r="L2272">
        <v>3.4113559655611398</v>
      </c>
      <c r="M2272">
        <v>62.790973633255</v>
      </c>
      <c r="N2272">
        <v>0.71688345116778895</v>
      </c>
      <c r="O2272">
        <v>1.22950819672131</v>
      </c>
      <c r="P2272">
        <v>243.66197183098501</v>
      </c>
      <c r="Q2272">
        <v>7.3877680408338003E-2</v>
      </c>
    </row>
    <row r="2273" spans="1:17" hidden="1" x14ac:dyDescent="0.3">
      <c r="A2273" t="s">
        <v>4741</v>
      </c>
      <c r="B2273" t="s">
        <v>4742</v>
      </c>
      <c r="C2273" t="s">
        <v>10625</v>
      </c>
      <c r="D2273" t="s">
        <v>622</v>
      </c>
      <c r="E2273">
        <v>251.527185</v>
      </c>
      <c r="F2273">
        <v>116.3</v>
      </c>
      <c r="G2273">
        <v>7.9619898184094904</v>
      </c>
      <c r="H2273">
        <v>0.48405825946362602</v>
      </c>
      <c r="I2273">
        <v>-1.09554315575127</v>
      </c>
      <c r="J2273">
        <v>0.49281733512335002</v>
      </c>
      <c r="K2273">
        <v>116.150551472107</v>
      </c>
      <c r="L2273">
        <v>108.20729125322001</v>
      </c>
      <c r="M2273">
        <v>48.7065141092841</v>
      </c>
      <c r="N2273">
        <v>0.44443811928433402</v>
      </c>
      <c r="O2273">
        <v>15.7953568357695</v>
      </c>
      <c r="P2273">
        <v>38.782816229116897</v>
      </c>
      <c r="Q2273">
        <v>5.2250388162489003E-2</v>
      </c>
    </row>
    <row r="2274" spans="1:17" hidden="1" x14ac:dyDescent="0.3">
      <c r="A2274" t="s">
        <v>4743</v>
      </c>
      <c r="B2274" t="s">
        <v>4744</v>
      </c>
      <c r="C2274" t="s">
        <v>10625</v>
      </c>
      <c r="D2274" t="s">
        <v>21</v>
      </c>
      <c r="E2274">
        <v>250.84255258499999</v>
      </c>
      <c r="F2274">
        <v>10.61</v>
      </c>
      <c r="G2274">
        <v>52.165676135551301</v>
      </c>
      <c r="H2274">
        <v>26.408877730573501</v>
      </c>
      <c r="I2274">
        <v>-5.6520607580348203</v>
      </c>
      <c r="J2274">
        <v>18.133975107680101</v>
      </c>
      <c r="K2274">
        <v>8.2403046113742597</v>
      </c>
      <c r="L2274">
        <v>8.4087336756757391</v>
      </c>
      <c r="M2274">
        <v>75.371406269436605</v>
      </c>
      <c r="N2274">
        <v>4.8601842030199904</v>
      </c>
      <c r="O2274">
        <v>20.169651272384499</v>
      </c>
      <c r="P2274">
        <v>89.464285714285694</v>
      </c>
      <c r="Q2274">
        <v>1.7175555280981001E-2</v>
      </c>
    </row>
    <row r="2275" spans="1:17" hidden="1" x14ac:dyDescent="0.3">
      <c r="A2275" t="s">
        <v>4745</v>
      </c>
      <c r="B2275" t="s">
        <v>4746</v>
      </c>
      <c r="C2275" t="s">
        <v>10625</v>
      </c>
      <c r="D2275" t="s">
        <v>736</v>
      </c>
      <c r="E2275">
        <v>250.71897375</v>
      </c>
      <c r="F2275">
        <v>121.8</v>
      </c>
      <c r="G2275">
        <v>-39.243779707445903</v>
      </c>
      <c r="H2275">
        <v>23.485612541975701</v>
      </c>
      <c r="I2275">
        <v>30.537658868133398</v>
      </c>
      <c r="J2275">
        <v>8.2794810232725702</v>
      </c>
      <c r="K2275">
        <v>99.6311666335898</v>
      </c>
      <c r="M2275">
        <v>57.647798811520303</v>
      </c>
      <c r="N2275">
        <v>2.12391965916007</v>
      </c>
      <c r="O2275">
        <v>19.047619047619001</v>
      </c>
      <c r="P2275">
        <v>85.812356979404996</v>
      </c>
    </row>
    <row r="2276" spans="1:17" hidden="1" x14ac:dyDescent="0.3">
      <c r="A2276" t="s">
        <v>4747</v>
      </c>
      <c r="B2276" t="s">
        <v>4748</v>
      </c>
      <c r="C2276" t="s">
        <v>10625</v>
      </c>
      <c r="D2276" t="s">
        <v>119</v>
      </c>
      <c r="E2276">
        <v>250.08837120000001</v>
      </c>
      <c r="F2276">
        <v>113.47</v>
      </c>
      <c r="G2276">
        <v>15.6958751783471</v>
      </c>
      <c r="H2276">
        <v>-14.1829153497072</v>
      </c>
      <c r="I2276">
        <v>25.4547107050848</v>
      </c>
      <c r="J2276">
        <v>2.8875228670123501</v>
      </c>
      <c r="K2276">
        <v>115.199224066319</v>
      </c>
      <c r="L2276">
        <v>95.097006030193199</v>
      </c>
      <c r="M2276">
        <v>41.175095278152</v>
      </c>
      <c r="N2276">
        <v>0.115747404252216</v>
      </c>
      <c r="O2276">
        <v>45.765400546399903</v>
      </c>
      <c r="P2276">
        <v>76.195652173913004</v>
      </c>
      <c r="Q2276">
        <v>3.4613801974633998E-2</v>
      </c>
    </row>
    <row r="2277" spans="1:17" hidden="1" x14ac:dyDescent="0.3">
      <c r="A2277" t="s">
        <v>4749</v>
      </c>
      <c r="B2277" t="s">
        <v>4750</v>
      </c>
      <c r="C2277" t="s">
        <v>10625</v>
      </c>
      <c r="D2277" t="s">
        <v>2435</v>
      </c>
      <c r="E2277">
        <v>249.79911039999999</v>
      </c>
      <c r="F2277">
        <v>2170.5500000000002</v>
      </c>
      <c r="G2277">
        <v>325.71375773930401</v>
      </c>
      <c r="H2277">
        <v>8.4690984355334393</v>
      </c>
      <c r="I2277">
        <v>140.05188355751</v>
      </c>
      <c r="J2277">
        <v>-10.584337458114099</v>
      </c>
      <c r="K2277">
        <v>1971.05288705983</v>
      </c>
      <c r="L2277">
        <v>1355.0852624594399</v>
      </c>
      <c r="M2277">
        <v>39.797026599642301</v>
      </c>
      <c r="N2277">
        <v>1.75370972509606</v>
      </c>
      <c r="O2277">
        <v>19.372969984566101</v>
      </c>
      <c r="P2277">
        <v>398.86233049873499</v>
      </c>
      <c r="Q2277">
        <v>0.171856577027096</v>
      </c>
    </row>
    <row r="2278" spans="1:17" hidden="1" x14ac:dyDescent="0.3">
      <c r="A2278" t="s">
        <v>4751</v>
      </c>
      <c r="B2278" t="s">
        <v>4752</v>
      </c>
      <c r="C2278" t="s">
        <v>10625</v>
      </c>
      <c r="D2278" t="s">
        <v>1002</v>
      </c>
      <c r="E2278">
        <v>249.544248786</v>
      </c>
      <c r="F2278">
        <v>75.19</v>
      </c>
      <c r="G2278">
        <v>15.146183805324499</v>
      </c>
      <c r="H2278">
        <v>-0.99235847251698095</v>
      </c>
      <c r="I2278">
        <v>-17.054327760553701</v>
      </c>
      <c r="J2278">
        <v>4.1795809233724697</v>
      </c>
      <c r="K2278">
        <v>73.739325864045099</v>
      </c>
      <c r="L2278">
        <v>67.008596497052807</v>
      </c>
      <c r="M2278">
        <v>57.874829997214697</v>
      </c>
      <c r="N2278">
        <v>0.50838835095361401</v>
      </c>
      <c r="O2278">
        <v>35.523340869796499</v>
      </c>
      <c r="P2278">
        <v>64.349726775956199</v>
      </c>
      <c r="Q2278">
        <v>9.2139464882956004E-2</v>
      </c>
    </row>
    <row r="2279" spans="1:17" hidden="1" x14ac:dyDescent="0.3">
      <c r="A2279" t="s">
        <v>4753</v>
      </c>
      <c r="B2279" t="s">
        <v>4754</v>
      </c>
      <c r="C2279" t="s">
        <v>10625</v>
      </c>
      <c r="D2279" t="s">
        <v>622</v>
      </c>
      <c r="E2279">
        <v>249.372189392</v>
      </c>
      <c r="F2279">
        <v>5.09</v>
      </c>
      <c r="G2279">
        <v>112.302956826421</v>
      </c>
      <c r="H2279">
        <v>28.3763905186049</v>
      </c>
      <c r="I2279">
        <v>51.862340945678703</v>
      </c>
      <c r="J2279">
        <v>13.3808241246156</v>
      </c>
      <c r="K2279">
        <v>3.5822905214909899</v>
      </c>
      <c r="L2279">
        <v>3.3306819641362102</v>
      </c>
      <c r="M2279">
        <v>74.470832914804802</v>
      </c>
      <c r="N2279">
        <v>2.77458279939786</v>
      </c>
      <c r="O2279">
        <v>16.895874263261302</v>
      </c>
      <c r="P2279">
        <v>148.24254051597899</v>
      </c>
      <c r="Q2279">
        <v>0.16427932363961401</v>
      </c>
    </row>
    <row r="2280" spans="1:17" hidden="1" x14ac:dyDescent="0.3">
      <c r="A2280" t="s">
        <v>4755</v>
      </c>
      <c r="B2280" t="s">
        <v>4756</v>
      </c>
      <c r="C2280" t="s">
        <v>10625</v>
      </c>
      <c r="D2280" t="s">
        <v>177</v>
      </c>
      <c r="E2280">
        <v>249.084</v>
      </c>
      <c r="F2280">
        <v>19.63</v>
      </c>
      <c r="G2280">
        <v>51.114766932377599</v>
      </c>
      <c r="H2280">
        <v>96.477906077747505</v>
      </c>
      <c r="I2280">
        <v>64.4597884340657</v>
      </c>
      <c r="J2280">
        <v>19.496070885023698</v>
      </c>
      <c r="K2280">
        <v>12.4529544766916</v>
      </c>
      <c r="L2280">
        <v>10.4804743130564</v>
      </c>
      <c r="M2280">
        <v>84.915629210867294</v>
      </c>
      <c r="N2280">
        <v>1.60964229054177</v>
      </c>
      <c r="O2280">
        <v>0</v>
      </c>
      <c r="P2280">
        <v>156.937172774869</v>
      </c>
      <c r="Q2280">
        <v>0.17113890428748199</v>
      </c>
    </row>
    <row r="2281" spans="1:17" hidden="1" x14ac:dyDescent="0.3">
      <c r="A2281" t="s">
        <v>4757</v>
      </c>
      <c r="B2281" t="s">
        <v>4758</v>
      </c>
      <c r="C2281" t="s">
        <v>10625</v>
      </c>
      <c r="D2281" t="s">
        <v>4576</v>
      </c>
      <c r="E2281">
        <v>249.0318</v>
      </c>
      <c r="F2281">
        <v>198.9</v>
      </c>
      <c r="G2281">
        <v>2.2926978798578102</v>
      </c>
      <c r="H2281">
        <v>7.5549823514530399</v>
      </c>
      <c r="I2281">
        <v>18.205469460847802</v>
      </c>
      <c r="J2281">
        <v>3.20926310559702</v>
      </c>
      <c r="K2281">
        <v>174.33004718025299</v>
      </c>
      <c r="M2281">
        <v>58.174144970234003</v>
      </c>
      <c r="N2281">
        <v>0.473273678878946</v>
      </c>
      <c r="O2281">
        <v>10.859728506787301</v>
      </c>
      <c r="P2281">
        <v>88.530805687203795</v>
      </c>
    </row>
    <row r="2282" spans="1:17" hidden="1" x14ac:dyDescent="0.3">
      <c r="A2282" t="s">
        <v>4759</v>
      </c>
      <c r="B2282" t="s">
        <v>4760</v>
      </c>
      <c r="C2282" t="s">
        <v>10625</v>
      </c>
      <c r="D2282" t="s">
        <v>397</v>
      </c>
      <c r="E2282">
        <v>248.284764</v>
      </c>
      <c r="F2282">
        <v>222.29</v>
      </c>
      <c r="G2282">
        <v>-3.54981279686967</v>
      </c>
      <c r="H2282">
        <v>-8.9922587103222096</v>
      </c>
      <c r="I2282">
        <v>-17.839935705225301</v>
      </c>
      <c r="J2282">
        <v>-0.65237816725542197</v>
      </c>
      <c r="K2282">
        <v>221.25530577522301</v>
      </c>
      <c r="L2282">
        <v>210.45472678660701</v>
      </c>
      <c r="M2282">
        <v>45.974218705770802</v>
      </c>
      <c r="N2282">
        <v>0.69896962264231699</v>
      </c>
      <c r="O2282">
        <v>20.023392865176099</v>
      </c>
      <c r="P2282">
        <v>43.412903225806403</v>
      </c>
      <c r="Q2282">
        <v>9.5728211296405005E-2</v>
      </c>
    </row>
    <row r="2283" spans="1:17" hidden="1" x14ac:dyDescent="0.3">
      <c r="A2283" t="s">
        <v>4761</v>
      </c>
      <c r="B2283" t="s">
        <v>4762</v>
      </c>
      <c r="C2283" t="s">
        <v>10625</v>
      </c>
      <c r="D2283" t="s">
        <v>612</v>
      </c>
      <c r="E2283">
        <v>247.793109375</v>
      </c>
      <c r="F2283">
        <v>141.25</v>
      </c>
      <c r="G2283">
        <v>-33.498165672358198</v>
      </c>
      <c r="H2283">
        <v>7.2481543479958299</v>
      </c>
      <c r="I2283">
        <v>4.0578735435701598E-2</v>
      </c>
      <c r="J2283">
        <v>3.4805392243307698</v>
      </c>
      <c r="K2283">
        <v>134.60388393388601</v>
      </c>
      <c r="L2283">
        <v>132.25034489417499</v>
      </c>
      <c r="M2283">
        <v>68.507272612771203</v>
      </c>
      <c r="N2283">
        <v>0.13006396588486099</v>
      </c>
      <c r="O2283">
        <v>16.743362831858398</v>
      </c>
      <c r="P2283">
        <v>17.7083333333333</v>
      </c>
    </row>
    <row r="2284" spans="1:17" hidden="1" x14ac:dyDescent="0.3">
      <c r="A2284" t="s">
        <v>4763</v>
      </c>
      <c r="B2284" t="s">
        <v>4764</v>
      </c>
      <c r="C2284" t="s">
        <v>10625</v>
      </c>
      <c r="D2284" t="s">
        <v>1561</v>
      </c>
      <c r="E2284">
        <v>247.50358806399899</v>
      </c>
      <c r="F2284">
        <v>31.4</v>
      </c>
      <c r="G2284">
        <v>24.7623521269945</v>
      </c>
      <c r="H2284">
        <v>-6.5027791844910903</v>
      </c>
      <c r="I2284">
        <v>-4.7673929556498198</v>
      </c>
      <c r="J2284">
        <v>4.9927487531673798</v>
      </c>
      <c r="K2284">
        <v>30.151300560646501</v>
      </c>
      <c r="L2284">
        <v>28.7842862869641</v>
      </c>
      <c r="M2284">
        <v>55.690142734496298</v>
      </c>
      <c r="N2284">
        <v>1.6707436531773301</v>
      </c>
      <c r="O2284">
        <v>38.853503184713297</v>
      </c>
      <c r="P2284">
        <v>60.204081632653001</v>
      </c>
      <c r="Q2284">
        <v>7.3950437660546001E-2</v>
      </c>
    </row>
    <row r="2285" spans="1:17" hidden="1" x14ac:dyDescent="0.3">
      <c r="A2285" t="s">
        <v>4765</v>
      </c>
      <c r="B2285" t="s">
        <v>4766</v>
      </c>
      <c r="C2285" t="s">
        <v>10625</v>
      </c>
      <c r="D2285" t="s">
        <v>198</v>
      </c>
      <c r="E2285">
        <v>247.48758509999999</v>
      </c>
      <c r="F2285">
        <v>241.75</v>
      </c>
      <c r="G2285">
        <v>65.735167660975094</v>
      </c>
      <c r="H2285">
        <v>19.847379447220899</v>
      </c>
      <c r="I2285">
        <v>70.151626224658898</v>
      </c>
      <c r="J2285">
        <v>-16.062883508747099</v>
      </c>
      <c r="K2285">
        <v>218.333033407122</v>
      </c>
      <c r="L2285">
        <v>179.43115156607399</v>
      </c>
      <c r="M2285">
        <v>59.099204812009702</v>
      </c>
      <c r="N2285">
        <v>2.9116455997968398</v>
      </c>
      <c r="O2285">
        <v>19.958634953464301</v>
      </c>
      <c r="P2285">
        <v>128.06603773584899</v>
      </c>
      <c r="Q2285">
        <v>0.14881460956908099</v>
      </c>
    </row>
    <row r="2286" spans="1:17" hidden="1" x14ac:dyDescent="0.3">
      <c r="A2286" t="s">
        <v>4767</v>
      </c>
      <c r="B2286" t="s">
        <v>4768</v>
      </c>
      <c r="C2286" t="s">
        <v>10625</v>
      </c>
      <c r="D2286" t="s">
        <v>548</v>
      </c>
      <c r="E2286">
        <v>247.27972500000001</v>
      </c>
      <c r="F2286">
        <v>224.49</v>
      </c>
      <c r="G2286">
        <v>-15.6997450572293</v>
      </c>
      <c r="H2286">
        <v>3.1096856405616098</v>
      </c>
      <c r="I2286">
        <v>-11.6896582619349</v>
      </c>
      <c r="J2286">
        <v>1.02848692603001</v>
      </c>
      <c r="K2286">
        <v>222.18939485727901</v>
      </c>
      <c r="L2286">
        <v>222.433404834192</v>
      </c>
      <c r="M2286">
        <v>54.3121284189872</v>
      </c>
      <c r="N2286">
        <v>0.81395049189188495</v>
      </c>
      <c r="O2286">
        <v>22.499888636464799</v>
      </c>
      <c r="P2286">
        <v>18.1526315789473</v>
      </c>
      <c r="Q2286">
        <v>2.4639697866099999E-2</v>
      </c>
    </row>
    <row r="2287" spans="1:17" hidden="1" x14ac:dyDescent="0.3">
      <c r="A2287" t="s">
        <v>4769</v>
      </c>
      <c r="B2287" t="s">
        <v>4770</v>
      </c>
      <c r="C2287" t="s">
        <v>10625</v>
      </c>
      <c r="D2287" t="s">
        <v>354</v>
      </c>
      <c r="E2287">
        <v>247.0233312</v>
      </c>
      <c r="F2287">
        <v>395.9</v>
      </c>
      <c r="G2287">
        <v>89.029201596388305</v>
      </c>
      <c r="H2287">
        <v>-14.937606699467301</v>
      </c>
      <c r="I2287">
        <v>10.5525422694597</v>
      </c>
      <c r="J2287">
        <v>-1.3945494136444601</v>
      </c>
      <c r="K2287">
        <v>407.96894526522698</v>
      </c>
      <c r="L2287">
        <v>371.63680543751798</v>
      </c>
      <c r="M2287">
        <v>52.537555246634597</v>
      </c>
      <c r="N2287">
        <v>0.64451175081426004</v>
      </c>
      <c r="O2287">
        <v>33.442788582975403</v>
      </c>
      <c r="P2287">
        <v>124.943181818181</v>
      </c>
      <c r="Q2287">
        <v>0.15475634469816901</v>
      </c>
    </row>
    <row r="2288" spans="1:17" hidden="1" x14ac:dyDescent="0.3">
      <c r="A2288" t="s">
        <v>4771</v>
      </c>
      <c r="B2288" t="s">
        <v>4772</v>
      </c>
      <c r="C2288" t="s">
        <v>10625</v>
      </c>
      <c r="D2288" t="s">
        <v>1893</v>
      </c>
      <c r="E2288">
        <v>246.74654955299999</v>
      </c>
      <c r="F2288">
        <v>94.05</v>
      </c>
      <c r="G2288">
        <v>135.264997127008</v>
      </c>
      <c r="H2288">
        <v>29.595661374122599</v>
      </c>
      <c r="I2288">
        <v>67.424925334554203</v>
      </c>
      <c r="J2288">
        <v>16.182142172570401</v>
      </c>
      <c r="K2288">
        <v>76.949300038757002</v>
      </c>
      <c r="L2288">
        <v>57.297824457069702</v>
      </c>
      <c r="M2288">
        <v>70.123795239329993</v>
      </c>
      <c r="N2288">
        <v>0.478649392716536</v>
      </c>
      <c r="O2288">
        <v>8.6656034024455</v>
      </c>
      <c r="P2288">
        <v>185</v>
      </c>
      <c r="Q2288">
        <v>0.109457830205545</v>
      </c>
    </row>
    <row r="2289" spans="1:17" hidden="1" x14ac:dyDescent="0.3">
      <c r="A2289" t="s">
        <v>4773</v>
      </c>
      <c r="B2289" t="s">
        <v>4774</v>
      </c>
      <c r="C2289" t="s">
        <v>10625</v>
      </c>
      <c r="D2289" t="s">
        <v>166</v>
      </c>
      <c r="E2289">
        <v>246.68414999999999</v>
      </c>
      <c r="F2289">
        <v>313.25</v>
      </c>
      <c r="G2289">
        <v>3.0738988796729299</v>
      </c>
      <c r="H2289">
        <v>0.22334045221420201</v>
      </c>
      <c r="I2289">
        <v>-14.7556216807782</v>
      </c>
      <c r="J2289">
        <v>0.25097396547681999</v>
      </c>
      <c r="K2289">
        <v>303.759523519038</v>
      </c>
      <c r="L2289">
        <v>289.55272666666002</v>
      </c>
      <c r="M2289">
        <v>51.802897513470903</v>
      </c>
      <c r="N2289">
        <v>0.82778375677743599</v>
      </c>
      <c r="O2289">
        <v>8.0287310454908205</v>
      </c>
      <c r="P2289">
        <v>34.096746575342401</v>
      </c>
      <c r="Q2289">
        <v>8.2821968544559005E-2</v>
      </c>
    </row>
    <row r="2290" spans="1:17" hidden="1" x14ac:dyDescent="0.3">
      <c r="A2290" t="s">
        <v>4775</v>
      </c>
      <c r="B2290" t="s">
        <v>4776</v>
      </c>
      <c r="C2290" t="s">
        <v>10625</v>
      </c>
      <c r="D2290" t="s">
        <v>4016</v>
      </c>
      <c r="E2290">
        <v>246.52264919999999</v>
      </c>
      <c r="F2290">
        <v>16.579999999999998</v>
      </c>
      <c r="G2290">
        <v>-61.251094319855497</v>
      </c>
      <c r="H2290">
        <v>-8.6834695836280797</v>
      </c>
      <c r="I2290">
        <v>-23.278208036583301</v>
      </c>
      <c r="J2290">
        <v>-4.2831588904990801</v>
      </c>
      <c r="K2290">
        <v>17.7768465870444</v>
      </c>
      <c r="L2290">
        <v>18.884085160916801</v>
      </c>
      <c r="M2290">
        <v>36.764741440065002</v>
      </c>
      <c r="N2290">
        <v>2.2979383607722998</v>
      </c>
      <c r="O2290">
        <v>60.9770808202654</v>
      </c>
      <c r="P2290">
        <v>17.588652482269399</v>
      </c>
      <c r="Q2290">
        <v>0.19924830352717901</v>
      </c>
    </row>
    <row r="2291" spans="1:17" hidden="1" x14ac:dyDescent="0.3">
      <c r="A2291" t="s">
        <v>4777</v>
      </c>
      <c r="B2291" t="s">
        <v>4778</v>
      </c>
      <c r="C2291" t="s">
        <v>10625</v>
      </c>
      <c r="D2291" t="s">
        <v>568</v>
      </c>
      <c r="E2291">
        <v>246.45402000000001</v>
      </c>
      <c r="F2291">
        <v>232.1</v>
      </c>
      <c r="G2291">
        <v>67.787799239922407</v>
      </c>
      <c r="H2291">
        <v>89.719052570427706</v>
      </c>
      <c r="I2291">
        <v>83.700570820912503</v>
      </c>
      <c r="J2291">
        <v>8.0331525853553494</v>
      </c>
      <c r="K2291">
        <v>148.930074211213</v>
      </c>
      <c r="M2291">
        <v>77.572163662227595</v>
      </c>
      <c r="N2291">
        <v>2.54101112629318</v>
      </c>
      <c r="O2291">
        <v>10.728134424816799</v>
      </c>
      <c r="P2291">
        <v>190.125</v>
      </c>
    </row>
    <row r="2292" spans="1:17" hidden="1" x14ac:dyDescent="0.3">
      <c r="A2292" t="s">
        <v>4779</v>
      </c>
      <c r="B2292" t="s">
        <v>4780</v>
      </c>
      <c r="C2292" t="s">
        <v>10625</v>
      </c>
      <c r="D2292" t="s">
        <v>219</v>
      </c>
      <c r="E2292">
        <v>245.4942432</v>
      </c>
      <c r="F2292">
        <v>303.45</v>
      </c>
      <c r="G2292">
        <v>5.6318950934372003</v>
      </c>
      <c r="H2292">
        <v>12.9632755953516</v>
      </c>
      <c r="I2292">
        <v>2.26259263291014</v>
      </c>
      <c r="J2292">
        <v>11.841193869620099</v>
      </c>
      <c r="K2292">
        <v>285.45689907565998</v>
      </c>
      <c r="L2292">
        <v>269.99904004324497</v>
      </c>
      <c r="M2292">
        <v>66.859571469544306</v>
      </c>
      <c r="N2292">
        <v>2.26774226758985</v>
      </c>
      <c r="O2292">
        <v>18.306145987806801</v>
      </c>
      <c r="P2292">
        <v>35.650424675905199</v>
      </c>
      <c r="Q2292">
        <v>4.3493460930972998E-2</v>
      </c>
    </row>
    <row r="2293" spans="1:17" hidden="1" x14ac:dyDescent="0.3">
      <c r="A2293" t="s">
        <v>4781</v>
      </c>
      <c r="B2293" t="s">
        <v>4782</v>
      </c>
      <c r="C2293" t="s">
        <v>10625</v>
      </c>
      <c r="D2293" t="s">
        <v>4783</v>
      </c>
      <c r="E2293">
        <v>244.64699999999999</v>
      </c>
      <c r="F2293">
        <v>99.5</v>
      </c>
      <c r="G2293">
        <v>41.294243904819503</v>
      </c>
      <c r="H2293">
        <v>-14.280691805850299</v>
      </c>
      <c r="I2293">
        <v>18.296298933508702</v>
      </c>
      <c r="J2293">
        <v>-3.1640857192632401</v>
      </c>
      <c r="K2293">
        <v>104.73375327551101</v>
      </c>
      <c r="L2293">
        <v>84.067216502518605</v>
      </c>
      <c r="M2293">
        <v>37.870853356687398</v>
      </c>
      <c r="N2293">
        <v>0.30338849487785602</v>
      </c>
      <c r="O2293">
        <v>27.185929648241199</v>
      </c>
      <c r="P2293">
        <v>116.728381616205</v>
      </c>
      <c r="Q2293">
        <v>1.7271048373525999E-2</v>
      </c>
    </row>
    <row r="2294" spans="1:17" hidden="1" x14ac:dyDescent="0.3">
      <c r="A2294" t="s">
        <v>4784</v>
      </c>
      <c r="B2294" t="s">
        <v>4785</v>
      </c>
      <c r="C2294" t="s">
        <v>10625</v>
      </c>
      <c r="D2294" t="s">
        <v>54</v>
      </c>
      <c r="E2294">
        <v>244.50199907999999</v>
      </c>
      <c r="F2294">
        <v>225.63</v>
      </c>
      <c r="G2294">
        <v>-69.203891802686002</v>
      </c>
      <c r="H2294">
        <v>7.3665854218724496</v>
      </c>
      <c r="I2294">
        <v>-31.011320017294</v>
      </c>
      <c r="J2294">
        <v>4.4855249793165299</v>
      </c>
      <c r="K2294">
        <v>215.01755921801001</v>
      </c>
      <c r="L2294">
        <v>253.437936339049</v>
      </c>
      <c r="M2294">
        <v>61.768301094795497</v>
      </c>
      <c r="N2294">
        <v>0.55670720121603601</v>
      </c>
      <c r="O2294">
        <v>98.111953197713007</v>
      </c>
      <c r="P2294">
        <v>30.271362586605001</v>
      </c>
      <c r="Q2294">
        <v>-0.101350630378936</v>
      </c>
    </row>
    <row r="2295" spans="1:17" hidden="1" x14ac:dyDescent="0.3">
      <c r="A2295" t="s">
        <v>4786</v>
      </c>
      <c r="B2295" t="s">
        <v>4787</v>
      </c>
      <c r="C2295" t="s">
        <v>10625</v>
      </c>
      <c r="D2295" t="s">
        <v>736</v>
      </c>
      <c r="E2295">
        <v>244.363575</v>
      </c>
      <c r="F2295">
        <v>11.4</v>
      </c>
      <c r="G2295">
        <v>268.82932458918799</v>
      </c>
      <c r="H2295">
        <v>-17.802920443263702</v>
      </c>
      <c r="I2295">
        <v>-41.1638254639171</v>
      </c>
      <c r="J2295">
        <v>-0.87208209504955303</v>
      </c>
      <c r="K2295">
        <v>12.163251451287801</v>
      </c>
      <c r="L2295">
        <v>11.1353686413718</v>
      </c>
      <c r="M2295">
        <v>33.598276790225498</v>
      </c>
      <c r="N2295">
        <v>1.4318181818181801</v>
      </c>
      <c r="O2295">
        <v>67.543859649122794</v>
      </c>
    </row>
    <row r="2296" spans="1:17" hidden="1" x14ac:dyDescent="0.3">
      <c r="A2296" t="s">
        <v>4788</v>
      </c>
      <c r="B2296" t="s">
        <v>4789</v>
      </c>
      <c r="C2296" t="s">
        <v>10625</v>
      </c>
      <c r="D2296" t="s">
        <v>231</v>
      </c>
      <c r="E2296">
        <v>243.652713769</v>
      </c>
      <c r="F2296">
        <v>15.25</v>
      </c>
      <c r="G2296">
        <v>90.192310518117907</v>
      </c>
      <c r="H2296">
        <v>14.6242707409661</v>
      </c>
      <c r="I2296">
        <v>2.9095933773035099</v>
      </c>
      <c r="J2296">
        <v>7.5526639806660496</v>
      </c>
      <c r="K2296">
        <v>13.562232036023</v>
      </c>
      <c r="L2296">
        <v>11.8462644013789</v>
      </c>
      <c r="M2296">
        <v>71.275656655406806</v>
      </c>
      <c r="N2296">
        <v>2.1699035956979098</v>
      </c>
      <c r="O2296">
        <v>27.540983606557301</v>
      </c>
      <c r="P2296">
        <v>122.62773722627701</v>
      </c>
      <c r="Q2296">
        <v>2.2988627983515999E-2</v>
      </c>
    </row>
    <row r="2297" spans="1:17" hidden="1" x14ac:dyDescent="0.3">
      <c r="A2297" t="s">
        <v>4790</v>
      </c>
      <c r="B2297" t="s">
        <v>4791</v>
      </c>
      <c r="C2297" t="s">
        <v>10625</v>
      </c>
      <c r="D2297" t="s">
        <v>733</v>
      </c>
      <c r="E2297">
        <v>242.86609717499999</v>
      </c>
      <c r="F2297">
        <v>517.95000000000005</v>
      </c>
      <c r="G2297">
        <v>-12.344442260207501</v>
      </c>
      <c r="H2297">
        <v>-3.9887870081363701</v>
      </c>
      <c r="I2297">
        <v>-2.0958808876024801</v>
      </c>
      <c r="J2297">
        <v>0.25599765732344398</v>
      </c>
      <c r="K2297">
        <v>516.05263104884796</v>
      </c>
      <c r="L2297">
        <v>490.79706205626002</v>
      </c>
      <c r="M2297">
        <v>76.378610990004603</v>
      </c>
      <c r="N2297">
        <v>0.40052531722284201</v>
      </c>
      <c r="O2297">
        <v>7.0180519355149897</v>
      </c>
      <c r="P2297">
        <v>21.456208230742099</v>
      </c>
      <c r="Q2297">
        <v>-1.6014498322345E-2</v>
      </c>
    </row>
    <row r="2298" spans="1:17" hidden="1" x14ac:dyDescent="0.3">
      <c r="A2298" t="s">
        <v>4792</v>
      </c>
      <c r="B2298" t="s">
        <v>4793</v>
      </c>
      <c r="C2298" t="s">
        <v>10625</v>
      </c>
      <c r="D2298" t="s">
        <v>224</v>
      </c>
      <c r="E2298">
        <v>242.82878550000001</v>
      </c>
      <c r="F2298">
        <v>182.64</v>
      </c>
      <c r="G2298">
        <v>-56.083409646491098</v>
      </c>
      <c r="H2298">
        <v>-8.0477970690082099</v>
      </c>
      <c r="I2298">
        <v>-39.874847062639297</v>
      </c>
      <c r="J2298">
        <v>1.99680713496979</v>
      </c>
      <c r="K2298">
        <v>192.479789116365</v>
      </c>
      <c r="L2298">
        <v>217.332462903698</v>
      </c>
      <c r="M2298">
        <v>44.4462082709816</v>
      </c>
      <c r="N2298">
        <v>0.89193443913458204</v>
      </c>
      <c r="O2298">
        <v>145.29128339903599</v>
      </c>
      <c r="P2298">
        <v>10.283195459211299</v>
      </c>
      <c r="Q2298">
        <v>4.0550352588741997E-2</v>
      </c>
    </row>
    <row r="2299" spans="1:17" hidden="1" x14ac:dyDescent="0.3">
      <c r="A2299" t="s">
        <v>4794</v>
      </c>
      <c r="B2299" t="s">
        <v>4795</v>
      </c>
      <c r="C2299" t="s">
        <v>10625</v>
      </c>
      <c r="D2299" t="s">
        <v>303</v>
      </c>
      <c r="E2299">
        <v>242.40739600000001</v>
      </c>
      <c r="F2299">
        <v>178.7</v>
      </c>
      <c r="G2299">
        <v>21.251834327641699</v>
      </c>
      <c r="H2299">
        <v>-9.9843720088960008</v>
      </c>
      <c r="I2299">
        <v>-13.8610719878348</v>
      </c>
      <c r="J2299">
        <v>-0.53456526563405304</v>
      </c>
      <c r="K2299">
        <v>185.97650998059001</v>
      </c>
      <c r="L2299">
        <v>176.38919439698199</v>
      </c>
      <c r="M2299">
        <v>38.164733198167099</v>
      </c>
      <c r="N2299">
        <v>0.98536585365853602</v>
      </c>
      <c r="O2299">
        <v>20.593172915500801</v>
      </c>
      <c r="P2299">
        <v>52.735042735042697</v>
      </c>
      <c r="Q2299">
        <v>0.186131630409646</v>
      </c>
    </row>
    <row r="2300" spans="1:17" hidden="1" x14ac:dyDescent="0.3">
      <c r="A2300" t="s">
        <v>4796</v>
      </c>
      <c r="B2300" t="s">
        <v>4797</v>
      </c>
      <c r="C2300" t="s">
        <v>10625</v>
      </c>
      <c r="D2300" t="s">
        <v>46</v>
      </c>
      <c r="E2300">
        <v>242.0205216</v>
      </c>
      <c r="F2300">
        <v>209.2</v>
      </c>
      <c r="G2300">
        <v>89.347615793755097</v>
      </c>
      <c r="H2300">
        <v>20.2857367655782</v>
      </c>
      <c r="I2300">
        <v>34.695261608083399</v>
      </c>
      <c r="J2300">
        <v>-3.4610170108034302</v>
      </c>
      <c r="K2300">
        <v>192.615844038506</v>
      </c>
      <c r="L2300">
        <v>160.60206481256699</v>
      </c>
      <c r="M2300">
        <v>59.494293270430099</v>
      </c>
      <c r="N2300">
        <v>5.5439613532293803</v>
      </c>
      <c r="O2300">
        <v>14.5028680688336</v>
      </c>
      <c r="P2300">
        <v>132.444444444444</v>
      </c>
      <c r="Q2300">
        <v>0.12100781754873</v>
      </c>
    </row>
    <row r="2301" spans="1:17" hidden="1" x14ac:dyDescent="0.3">
      <c r="A2301" t="s">
        <v>4798</v>
      </c>
      <c r="B2301" t="s">
        <v>4799</v>
      </c>
      <c r="C2301" t="s">
        <v>10625</v>
      </c>
      <c r="D2301" t="s">
        <v>359</v>
      </c>
      <c r="E2301">
        <v>241.4834328</v>
      </c>
      <c r="F2301">
        <v>100</v>
      </c>
      <c r="G2301">
        <v>-34.840178110861899</v>
      </c>
      <c r="H2301">
        <v>-13.499955923235801</v>
      </c>
      <c r="I2301">
        <v>-18.927406529871799</v>
      </c>
      <c r="J2301">
        <v>-0.28174346652334997</v>
      </c>
      <c r="M2301">
        <v>44.237555828716999</v>
      </c>
      <c r="O2301">
        <v>44.199999999999903</v>
      </c>
      <c r="P2301">
        <v>7.9913606911447204</v>
      </c>
    </row>
    <row r="2302" spans="1:17" hidden="1" x14ac:dyDescent="0.3">
      <c r="A2302" t="s">
        <v>4800</v>
      </c>
      <c r="B2302" t="s">
        <v>4801</v>
      </c>
      <c r="C2302" t="s">
        <v>10625</v>
      </c>
      <c r="D2302" t="s">
        <v>308</v>
      </c>
      <c r="E2302">
        <v>241.36832759999999</v>
      </c>
      <c r="F2302">
        <v>169.15</v>
      </c>
      <c r="G2302">
        <v>96.9401338009299</v>
      </c>
      <c r="H2302">
        <v>18.206227806069201</v>
      </c>
      <c r="I2302">
        <v>64.024724028414298</v>
      </c>
      <c r="J2302">
        <v>4.9031369372510598</v>
      </c>
      <c r="K2302">
        <v>144.37753114869301</v>
      </c>
      <c r="L2302">
        <v>108.755247622932</v>
      </c>
      <c r="M2302">
        <v>77.868726662728406</v>
      </c>
      <c r="N2302">
        <v>0.86958114497151595</v>
      </c>
      <c r="O2302">
        <v>6.1779485663612004</v>
      </c>
      <c r="P2302">
        <v>175.040650406504</v>
      </c>
      <c r="Q2302">
        <v>0.18632244273235199</v>
      </c>
    </row>
    <row r="2303" spans="1:17" hidden="1" x14ac:dyDescent="0.3">
      <c r="A2303" t="s">
        <v>4802</v>
      </c>
      <c r="B2303" t="s">
        <v>4803</v>
      </c>
      <c r="C2303" t="s">
        <v>10625</v>
      </c>
      <c r="D2303" t="s">
        <v>408</v>
      </c>
      <c r="E2303">
        <v>241.1415575</v>
      </c>
      <c r="F2303">
        <v>837.25</v>
      </c>
      <c r="G2303">
        <v>256.042775360333</v>
      </c>
      <c r="H2303">
        <v>-8.7730955918772509</v>
      </c>
      <c r="I2303">
        <v>49.0102280284475</v>
      </c>
      <c r="J2303">
        <v>2.95901079582559</v>
      </c>
      <c r="K2303">
        <v>794.57109432995901</v>
      </c>
      <c r="L2303">
        <v>642.75122577551804</v>
      </c>
      <c r="M2303">
        <v>57.186062924550399</v>
      </c>
      <c r="N2303">
        <v>0.55922100914724104</v>
      </c>
      <c r="O2303">
        <v>10.480740519557999</v>
      </c>
      <c r="P2303">
        <v>306.82701652089401</v>
      </c>
      <c r="Q2303">
        <v>0.18116846006889301</v>
      </c>
    </row>
    <row r="2304" spans="1:17" hidden="1" x14ac:dyDescent="0.3">
      <c r="A2304" t="s">
        <v>4804</v>
      </c>
      <c r="B2304" t="s">
        <v>4805</v>
      </c>
      <c r="C2304" t="s">
        <v>10625</v>
      </c>
      <c r="D2304" t="s">
        <v>405</v>
      </c>
      <c r="E2304">
        <v>241.11528262799999</v>
      </c>
      <c r="F2304">
        <v>95.43</v>
      </c>
      <c r="G2304">
        <v>1.3818208049913301</v>
      </c>
      <c r="H2304">
        <v>-3.1505897650339798</v>
      </c>
      <c r="I2304">
        <v>-20.995997990559701</v>
      </c>
      <c r="J2304">
        <v>-5.8124567419325102</v>
      </c>
      <c r="K2304">
        <v>97.440566444032399</v>
      </c>
      <c r="L2304">
        <v>92.739759896811094</v>
      </c>
      <c r="M2304">
        <v>46.314310740930203</v>
      </c>
      <c r="N2304">
        <v>1.36285945896255</v>
      </c>
      <c r="O2304">
        <v>25.799014984805599</v>
      </c>
      <c r="P2304">
        <v>39.212253829321597</v>
      </c>
      <c r="Q2304">
        <v>3.6536829465853002E-2</v>
      </c>
    </row>
    <row r="2305" spans="1:17" hidden="1" x14ac:dyDescent="0.3">
      <c r="A2305" t="s">
        <v>4806</v>
      </c>
      <c r="B2305" t="s">
        <v>4807</v>
      </c>
      <c r="C2305" t="s">
        <v>10625</v>
      </c>
      <c r="D2305" t="s">
        <v>198</v>
      </c>
      <c r="E2305">
        <v>240.91675280000001</v>
      </c>
      <c r="F2305">
        <v>2.0499999999999998</v>
      </c>
      <c r="G2305">
        <v>25.320242287840699</v>
      </c>
      <c r="H2305">
        <v>-5.1440095628596598</v>
      </c>
      <c r="I2305">
        <v>-24.1452231511972</v>
      </c>
      <c r="J2305">
        <v>-0.16869824843610901</v>
      </c>
      <c r="K2305">
        <v>2.1069676122057799</v>
      </c>
      <c r="L2305">
        <v>2.0129285609037</v>
      </c>
      <c r="M2305">
        <v>47.963217546438898</v>
      </c>
      <c r="N2305">
        <v>0.59835042488058798</v>
      </c>
      <c r="O2305">
        <v>44.878048780487802</v>
      </c>
      <c r="P2305">
        <v>79.824561403508696</v>
      </c>
      <c r="Q2305">
        <v>-4.1389090427325997E-2</v>
      </c>
    </row>
    <row r="2306" spans="1:17" hidden="1" x14ac:dyDescent="0.3">
      <c r="A2306" t="s">
        <v>4808</v>
      </c>
      <c r="B2306" t="s">
        <v>4809</v>
      </c>
      <c r="C2306" t="s">
        <v>10625</v>
      </c>
      <c r="D2306" t="s">
        <v>89</v>
      </c>
      <c r="E2306">
        <v>240.18900110000001</v>
      </c>
      <c r="F2306">
        <v>286.8</v>
      </c>
      <c r="G2306">
        <v>30.3952393060564</v>
      </c>
      <c r="H2306">
        <v>45.220075065315299</v>
      </c>
      <c r="I2306">
        <v>31.827413584893801</v>
      </c>
      <c r="J2306">
        <v>38.616991466046102</v>
      </c>
      <c r="K2306">
        <v>180.20026936060199</v>
      </c>
      <c r="L2306">
        <v>183.27907334466599</v>
      </c>
      <c r="M2306">
        <v>87.132511627738594</v>
      </c>
      <c r="N2306">
        <v>5.6816082450874896</v>
      </c>
      <c r="O2306">
        <v>0</v>
      </c>
      <c r="P2306">
        <v>99.1666666666666</v>
      </c>
      <c r="Q2306">
        <v>9.5337687670930996E-2</v>
      </c>
    </row>
    <row r="2307" spans="1:17" hidden="1" x14ac:dyDescent="0.3">
      <c r="A2307" t="s">
        <v>4810</v>
      </c>
      <c r="B2307" t="s">
        <v>4811</v>
      </c>
      <c r="C2307" t="s">
        <v>10625</v>
      </c>
      <c r="D2307" t="s">
        <v>180</v>
      </c>
      <c r="E2307">
        <v>239.6</v>
      </c>
      <c r="F2307">
        <v>29.47</v>
      </c>
      <c r="G2307">
        <v>146.47470254469599</v>
      </c>
      <c r="H2307">
        <v>16.693677279323101</v>
      </c>
      <c r="I2307">
        <v>11.039605908631801</v>
      </c>
      <c r="J2307">
        <v>14.532639992538099</v>
      </c>
      <c r="K2307">
        <v>25.218615167602302</v>
      </c>
      <c r="L2307">
        <v>21.359139390465099</v>
      </c>
      <c r="M2307">
        <v>72.040699043627299</v>
      </c>
      <c r="N2307">
        <v>1.4123407570933</v>
      </c>
      <c r="O2307">
        <v>6.2097047845266404</v>
      </c>
      <c r="P2307">
        <v>179.336492890995</v>
      </c>
      <c r="Q2307">
        <v>9.2482905418038996E-2</v>
      </c>
    </row>
    <row r="2308" spans="1:17" hidden="1" x14ac:dyDescent="0.3">
      <c r="A2308" t="s">
        <v>4812</v>
      </c>
      <c r="B2308" t="s">
        <v>4813</v>
      </c>
      <c r="C2308" t="s">
        <v>10625</v>
      </c>
      <c r="D2308" t="s">
        <v>139</v>
      </c>
      <c r="E2308">
        <v>239.316</v>
      </c>
      <c r="F2308">
        <v>274.2</v>
      </c>
      <c r="G2308">
        <v>186.065144777679</v>
      </c>
      <c r="H2308">
        <v>50.927641527482997</v>
      </c>
      <c r="I2308">
        <v>201.97791635866901</v>
      </c>
      <c r="J2308">
        <v>4.3124480562396004</v>
      </c>
      <c r="K2308">
        <v>195.873752029923</v>
      </c>
      <c r="M2308">
        <v>94.367873909213102</v>
      </c>
      <c r="N2308">
        <v>0.56521739130434701</v>
      </c>
      <c r="O2308">
        <v>0</v>
      </c>
      <c r="P2308">
        <v>223.73081463990499</v>
      </c>
    </row>
    <row r="2309" spans="1:17" hidden="1" x14ac:dyDescent="0.3">
      <c r="A2309" t="s">
        <v>4814</v>
      </c>
      <c r="B2309" t="s">
        <v>4815</v>
      </c>
      <c r="C2309" t="s">
        <v>10625</v>
      </c>
      <c r="D2309" t="s">
        <v>359</v>
      </c>
      <c r="E2309">
        <v>239.29499999999999</v>
      </c>
      <c r="F2309">
        <v>193.1</v>
      </c>
      <c r="G2309">
        <v>41.721132573255801</v>
      </c>
      <c r="H2309">
        <v>13.704454021019</v>
      </c>
      <c r="I2309">
        <v>55.289461733314603</v>
      </c>
      <c r="J2309">
        <v>1.2805065024869</v>
      </c>
      <c r="K2309">
        <v>172.810090868168</v>
      </c>
      <c r="L2309">
        <v>140.045401401259</v>
      </c>
      <c r="M2309">
        <v>52.906700525352797</v>
      </c>
      <c r="N2309">
        <v>0.297703631010794</v>
      </c>
      <c r="O2309">
        <v>8.59658208182287</v>
      </c>
      <c r="P2309">
        <v>101.145833333333</v>
      </c>
    </row>
    <row r="2310" spans="1:17" hidden="1" x14ac:dyDescent="0.3">
      <c r="A2310" t="s">
        <v>4816</v>
      </c>
      <c r="B2310" t="s">
        <v>4817</v>
      </c>
      <c r="C2310" t="s">
        <v>10625</v>
      </c>
      <c r="E2310">
        <v>238.27246911</v>
      </c>
      <c r="F2310">
        <v>48.57</v>
      </c>
      <c r="G2310">
        <v>18.6303483838666</v>
      </c>
      <c r="H2310">
        <v>16.9063286545077</v>
      </c>
      <c r="I2310">
        <v>-4.4624649992541698</v>
      </c>
      <c r="J2310">
        <v>11.9560440690287</v>
      </c>
      <c r="K2310">
        <v>42.562463654449402</v>
      </c>
      <c r="L2310">
        <v>38.508548389513599</v>
      </c>
      <c r="M2310">
        <v>74.296900678502993</v>
      </c>
      <c r="N2310">
        <v>2.8837428330958401</v>
      </c>
      <c r="O2310">
        <v>13.609223800700001</v>
      </c>
      <c r="P2310">
        <v>213.962508080155</v>
      </c>
    </row>
    <row r="2311" spans="1:17" hidden="1" x14ac:dyDescent="0.3">
      <c r="A2311" t="s">
        <v>4818</v>
      </c>
      <c r="B2311" t="s">
        <v>4819</v>
      </c>
      <c r="C2311" t="s">
        <v>10625</v>
      </c>
      <c r="D2311" t="s">
        <v>163</v>
      </c>
      <c r="E2311">
        <v>238.26088300000001</v>
      </c>
      <c r="F2311">
        <v>805.4</v>
      </c>
      <c r="G2311">
        <v>109.217520602151</v>
      </c>
      <c r="H2311">
        <v>-17.355313438913701</v>
      </c>
      <c r="I2311">
        <v>-1.8898318670240499</v>
      </c>
      <c r="J2311">
        <v>-1.5316794670148599</v>
      </c>
      <c r="K2311">
        <v>865.19884275259699</v>
      </c>
      <c r="L2311">
        <v>772.71388666752</v>
      </c>
      <c r="M2311">
        <v>41.1625493307574</v>
      </c>
      <c r="N2311">
        <v>1.57883475427788</v>
      </c>
      <c r="O2311">
        <v>70.722622299478502</v>
      </c>
      <c r="P2311">
        <v>147.58684291423299</v>
      </c>
      <c r="Q2311">
        <v>0.17451889027953099</v>
      </c>
    </row>
    <row r="2312" spans="1:17" hidden="1" x14ac:dyDescent="0.3">
      <c r="A2312" t="s">
        <v>4820</v>
      </c>
      <c r="B2312" t="s">
        <v>4821</v>
      </c>
      <c r="C2312" t="s">
        <v>10625</v>
      </c>
      <c r="D2312" t="s">
        <v>308</v>
      </c>
      <c r="E2312">
        <v>237.65706982399999</v>
      </c>
      <c r="F2312">
        <v>132.74</v>
      </c>
      <c r="G2312">
        <v>-24.0022005545657</v>
      </c>
      <c r="H2312">
        <v>3.5103387285008201</v>
      </c>
      <c r="I2312">
        <v>-30.4411878637009</v>
      </c>
      <c r="J2312">
        <v>3.3680198608608301</v>
      </c>
      <c r="K2312">
        <v>135.67348308851899</v>
      </c>
      <c r="L2312">
        <v>141.004782489365</v>
      </c>
      <c r="M2312">
        <v>69.170184247216895</v>
      </c>
      <c r="N2312">
        <v>0.89357304643261604</v>
      </c>
      <c r="O2312">
        <v>37.788157299984903</v>
      </c>
      <c r="P2312">
        <v>8.2707993474714492</v>
      </c>
      <c r="Q2312">
        <v>2.1702877988730999E-2</v>
      </c>
    </row>
    <row r="2313" spans="1:17" hidden="1" x14ac:dyDescent="0.3">
      <c r="A2313" t="s">
        <v>4822</v>
      </c>
      <c r="B2313" t="s">
        <v>4823</v>
      </c>
      <c r="C2313" t="s">
        <v>10625</v>
      </c>
      <c r="D2313" t="s">
        <v>139</v>
      </c>
      <c r="E2313">
        <v>237.16925749999999</v>
      </c>
      <c r="F2313">
        <v>14.29</v>
      </c>
      <c r="G2313">
        <v>-108.938584140885</v>
      </c>
      <c r="H2313">
        <v>0.70315173156465205</v>
      </c>
      <c r="I2313">
        <v>-52.993837073824302</v>
      </c>
      <c r="J2313">
        <v>7.0700876768929302</v>
      </c>
      <c r="K2313">
        <v>15.2227469875782</v>
      </c>
      <c r="L2313">
        <v>28.426639672158501</v>
      </c>
      <c r="M2313">
        <v>59.584552582558601</v>
      </c>
      <c r="N2313">
        <v>1.1356405355658701</v>
      </c>
      <c r="O2313">
        <v>536.24912526242099</v>
      </c>
      <c r="P2313">
        <v>38.8726919339164</v>
      </c>
      <c r="Q2313">
        <v>-4.208501113193E-3</v>
      </c>
    </row>
    <row r="2314" spans="1:17" hidden="1" x14ac:dyDescent="0.3">
      <c r="A2314" t="s">
        <v>4824</v>
      </c>
      <c r="B2314" t="s">
        <v>4825</v>
      </c>
      <c r="C2314" t="s">
        <v>10625</v>
      </c>
      <c r="D2314" t="s">
        <v>198</v>
      </c>
      <c r="E2314">
        <v>237.06144</v>
      </c>
      <c r="F2314">
        <v>643.35</v>
      </c>
      <c r="G2314">
        <v>12.193863313149</v>
      </c>
      <c r="H2314">
        <v>4.27893498604291</v>
      </c>
      <c r="I2314">
        <v>37.725169725236498</v>
      </c>
      <c r="J2314">
        <v>1.6393711331626699</v>
      </c>
      <c r="K2314">
        <v>576.42227902303398</v>
      </c>
      <c r="L2314">
        <v>493.782062829822</v>
      </c>
      <c r="M2314">
        <v>67.472069613818505</v>
      </c>
      <c r="N2314">
        <v>0.35159380666759599</v>
      </c>
      <c r="O2314">
        <v>2.2849148985777301</v>
      </c>
      <c r="P2314">
        <v>73.339620099690094</v>
      </c>
      <c r="Q2314">
        <v>0.103665516317069</v>
      </c>
    </row>
    <row r="2315" spans="1:17" hidden="1" x14ac:dyDescent="0.3">
      <c r="A2315" t="s">
        <v>4826</v>
      </c>
      <c r="B2315" t="s">
        <v>4827</v>
      </c>
      <c r="C2315" t="s">
        <v>10625</v>
      </c>
      <c r="D2315" t="s">
        <v>51</v>
      </c>
      <c r="E2315">
        <v>236.374454036</v>
      </c>
      <c r="F2315">
        <v>50.16</v>
      </c>
      <c r="G2315">
        <v>11.668500994308401</v>
      </c>
      <c r="H2315">
        <v>-2.0816361398463301</v>
      </c>
      <c r="I2315">
        <v>26.012289695137301</v>
      </c>
      <c r="J2315">
        <v>-3.1690943276365702</v>
      </c>
      <c r="K2315">
        <v>51.306577691253501</v>
      </c>
      <c r="L2315">
        <v>46.820732398925301</v>
      </c>
      <c r="M2315">
        <v>43.908938052532697</v>
      </c>
      <c r="N2315">
        <v>1.51980775577174</v>
      </c>
      <c r="O2315">
        <v>16.427432216905899</v>
      </c>
      <c r="P2315">
        <v>51.084337349397501</v>
      </c>
      <c r="Q2315">
        <v>1.3339961494364E-2</v>
      </c>
    </row>
    <row r="2316" spans="1:17" hidden="1" x14ac:dyDescent="0.3">
      <c r="A2316" t="s">
        <v>4828</v>
      </c>
      <c r="B2316" t="s">
        <v>4829</v>
      </c>
      <c r="C2316" t="s">
        <v>10625</v>
      </c>
      <c r="D2316" t="s">
        <v>308</v>
      </c>
      <c r="E2316">
        <v>236.1728196</v>
      </c>
      <c r="F2316">
        <v>770</v>
      </c>
      <c r="G2316">
        <v>714.32532621756297</v>
      </c>
      <c r="H2316">
        <v>-10.685972671853801</v>
      </c>
      <c r="I2316">
        <v>223.86228784502401</v>
      </c>
      <c r="J2316">
        <v>-1.12328395368594</v>
      </c>
      <c r="K2316">
        <v>816.26923264822301</v>
      </c>
      <c r="M2316">
        <v>33.240933052790297</v>
      </c>
      <c r="N2316">
        <v>0.50275120328005196</v>
      </c>
      <c r="O2316">
        <v>27.272727272727199</v>
      </c>
      <c r="P2316">
        <v>784.04133180252597</v>
      </c>
    </row>
    <row r="2317" spans="1:17" hidden="1" x14ac:dyDescent="0.3">
      <c r="A2317" t="s">
        <v>4830</v>
      </c>
      <c r="B2317" t="s">
        <v>4831</v>
      </c>
      <c r="C2317" t="s">
        <v>10625</v>
      </c>
      <c r="D2317" t="s">
        <v>622</v>
      </c>
      <c r="E2317">
        <v>235.65979999999999</v>
      </c>
      <c r="F2317">
        <v>114.55</v>
      </c>
      <c r="G2317">
        <v>50.401388708697702</v>
      </c>
      <c r="H2317">
        <v>45.384431650939803</v>
      </c>
      <c r="I2317">
        <v>15.4833052310799</v>
      </c>
      <c r="J2317">
        <v>36.610149543722102</v>
      </c>
      <c r="K2317">
        <v>88.225211585408005</v>
      </c>
      <c r="L2317">
        <v>79.727615053719802</v>
      </c>
      <c r="M2317">
        <v>90.101744189199906</v>
      </c>
      <c r="N2317">
        <v>2.5614204094878898</v>
      </c>
      <c r="O2317">
        <v>11.741597555652501</v>
      </c>
      <c r="P2317">
        <v>92.942563584301794</v>
      </c>
      <c r="Q2317">
        <v>7.8470532327739997E-2</v>
      </c>
    </row>
    <row r="2318" spans="1:17" hidden="1" x14ac:dyDescent="0.3">
      <c r="A2318" t="s">
        <v>4832</v>
      </c>
      <c r="B2318" t="s">
        <v>4833</v>
      </c>
      <c r="C2318" t="s">
        <v>10625</v>
      </c>
      <c r="D2318" t="s">
        <v>4439</v>
      </c>
      <c r="E2318">
        <v>235.60592399999999</v>
      </c>
      <c r="F2318">
        <v>335.55</v>
      </c>
      <c r="G2318">
        <v>40.530656382779597</v>
      </c>
      <c r="H2318">
        <v>46.831785003055003</v>
      </c>
      <c r="I2318">
        <v>73.788442421395601</v>
      </c>
      <c r="J2318">
        <v>16.762733981345601</v>
      </c>
      <c r="K2318">
        <v>240.718055813777</v>
      </c>
      <c r="M2318">
        <v>76.968884970979005</v>
      </c>
      <c r="N2318">
        <v>0.39563636363636301</v>
      </c>
      <c r="O2318">
        <v>0</v>
      </c>
      <c r="P2318">
        <v>139.67857142857099</v>
      </c>
    </row>
    <row r="2319" spans="1:17" hidden="1" x14ac:dyDescent="0.3">
      <c r="A2319" t="s">
        <v>4834</v>
      </c>
      <c r="B2319" t="s">
        <v>4835</v>
      </c>
      <c r="C2319" t="s">
        <v>10625</v>
      </c>
      <c r="D2319" t="s">
        <v>733</v>
      </c>
      <c r="E2319">
        <v>235.24006722999999</v>
      </c>
      <c r="F2319">
        <v>22.25</v>
      </c>
      <c r="G2319">
        <v>9.8506188352643207</v>
      </c>
      <c r="H2319">
        <v>2.2602014656113898</v>
      </c>
      <c r="I2319">
        <v>1.3643601875675999</v>
      </c>
      <c r="J2319">
        <v>2.0856600568083499</v>
      </c>
      <c r="K2319">
        <v>21.342208289857101</v>
      </c>
      <c r="L2319">
        <v>19.558125010418099</v>
      </c>
      <c r="M2319">
        <v>52.769297021364501</v>
      </c>
      <c r="N2319">
        <v>1.02294355291293</v>
      </c>
      <c r="O2319">
        <v>4.4943820224719202</v>
      </c>
      <c r="P2319">
        <v>43.004049103412797</v>
      </c>
      <c r="Q2319">
        <v>2.7288076423579999E-3</v>
      </c>
    </row>
    <row r="2320" spans="1:17" hidden="1" x14ac:dyDescent="0.3">
      <c r="A2320" t="s">
        <v>4836</v>
      </c>
      <c r="B2320" t="s">
        <v>4837</v>
      </c>
      <c r="C2320" t="s">
        <v>10625</v>
      </c>
      <c r="D2320" t="s">
        <v>54</v>
      </c>
      <c r="E2320">
        <v>234.96938685000001</v>
      </c>
      <c r="F2320">
        <v>77.180000000000007</v>
      </c>
      <c r="G2320">
        <v>251.41178848612199</v>
      </c>
      <c r="H2320">
        <v>18.909043530344199</v>
      </c>
      <c r="I2320">
        <v>195.73797908260201</v>
      </c>
      <c r="J2320">
        <v>5.0228832235410801</v>
      </c>
      <c r="K2320">
        <v>57.961516760694501</v>
      </c>
      <c r="L2320">
        <v>38.987946706582903</v>
      </c>
      <c r="M2320">
        <v>73.367688100448802</v>
      </c>
      <c r="N2320">
        <v>0.28462019168807701</v>
      </c>
      <c r="O2320">
        <v>0.79036019694220805</v>
      </c>
      <c r="P2320">
        <v>327.590027700831</v>
      </c>
      <c r="Q2320">
        <v>0.111240083668722</v>
      </c>
    </row>
    <row r="2321" spans="1:17" hidden="1" x14ac:dyDescent="0.3">
      <c r="A2321" t="s">
        <v>4838</v>
      </c>
      <c r="B2321" t="s">
        <v>4839</v>
      </c>
      <c r="C2321" t="s">
        <v>10625</v>
      </c>
      <c r="D2321" t="s">
        <v>902</v>
      </c>
      <c r="E2321">
        <v>234.90782784000001</v>
      </c>
      <c r="F2321">
        <v>37.15</v>
      </c>
      <c r="G2321">
        <v>-8.8228617696071208</v>
      </c>
      <c r="H2321">
        <v>10.887886175801</v>
      </c>
      <c r="I2321">
        <v>-1.93828600190121</v>
      </c>
      <c r="J2321">
        <v>6.2193306473327103</v>
      </c>
      <c r="K2321">
        <v>33.963075074871199</v>
      </c>
      <c r="L2321">
        <v>32.016002179345399</v>
      </c>
      <c r="M2321">
        <v>58.580439372068497</v>
      </c>
      <c r="N2321">
        <v>0.80274601585965799</v>
      </c>
      <c r="O2321">
        <v>9.5289367429340395</v>
      </c>
      <c r="P2321">
        <v>39.977392614920802</v>
      </c>
      <c r="Q2321">
        <v>-1.0108270332828E-2</v>
      </c>
    </row>
    <row r="2322" spans="1:17" hidden="1" x14ac:dyDescent="0.3">
      <c r="A2322" t="s">
        <v>4840</v>
      </c>
      <c r="B2322" t="s">
        <v>4841</v>
      </c>
      <c r="C2322" t="s">
        <v>10625</v>
      </c>
      <c r="D2322" t="s">
        <v>755</v>
      </c>
      <c r="E2322">
        <v>234.20812799999999</v>
      </c>
      <c r="F2322">
        <v>153.88999999999999</v>
      </c>
      <c r="G2322">
        <v>-6.3961168149902399</v>
      </c>
      <c r="H2322">
        <v>21.8783548867566</v>
      </c>
      <c r="I2322">
        <v>-1.8698758240826701</v>
      </c>
      <c r="J2322">
        <v>11.9676536146939</v>
      </c>
      <c r="K2322">
        <v>140.13105983815899</v>
      </c>
      <c r="L2322">
        <v>138.615134017195</v>
      </c>
      <c r="M2322">
        <v>80.9884207466757</v>
      </c>
      <c r="N2322">
        <v>1.7256900653695999</v>
      </c>
      <c r="O2322">
        <v>19.7283774124374</v>
      </c>
      <c r="P2322">
        <v>36.2461266046923</v>
      </c>
      <c r="Q2322">
        <v>8.8701287031327999E-2</v>
      </c>
    </row>
    <row r="2323" spans="1:17" hidden="1" x14ac:dyDescent="0.3">
      <c r="A2323" t="s">
        <v>4842</v>
      </c>
      <c r="B2323" t="s">
        <v>4843</v>
      </c>
      <c r="C2323" t="s">
        <v>10625</v>
      </c>
      <c r="D2323" t="s">
        <v>622</v>
      </c>
      <c r="E2323">
        <v>234.14958799999999</v>
      </c>
      <c r="F2323">
        <v>128.29</v>
      </c>
      <c r="G2323">
        <v>68.497247171678396</v>
      </c>
      <c r="H2323">
        <v>-17.271351129067799</v>
      </c>
      <c r="I2323">
        <v>-10.4171476458705</v>
      </c>
      <c r="J2323">
        <v>-1.5474368915822001</v>
      </c>
      <c r="K2323">
        <v>143.84629258981701</v>
      </c>
      <c r="L2323">
        <v>122.82901573551</v>
      </c>
      <c r="M2323">
        <v>31.365726590452699</v>
      </c>
      <c r="N2323">
        <v>1.08133094479879</v>
      </c>
      <c r="O2323">
        <v>37.002104606750301</v>
      </c>
      <c r="P2323">
        <v>104.446215139442</v>
      </c>
      <c r="Q2323">
        <v>0.10810811044924</v>
      </c>
    </row>
    <row r="2324" spans="1:17" hidden="1" x14ac:dyDescent="0.3">
      <c r="A2324" t="s">
        <v>4844</v>
      </c>
      <c r="B2324" t="s">
        <v>4845</v>
      </c>
      <c r="C2324" t="s">
        <v>10625</v>
      </c>
      <c r="D2324" t="s">
        <v>127</v>
      </c>
      <c r="E2324">
        <v>233.66321099999999</v>
      </c>
      <c r="F2324">
        <v>20.18</v>
      </c>
      <c r="G2324">
        <v>13.454048779856199</v>
      </c>
      <c r="H2324">
        <v>-13.206391106549599</v>
      </c>
      <c r="I2324">
        <v>-6.0976104962547204</v>
      </c>
      <c r="J2324">
        <v>1.81009326817052</v>
      </c>
      <c r="K2324">
        <v>21.540340132643401</v>
      </c>
      <c r="L2324">
        <v>17.290471361612799</v>
      </c>
      <c r="M2324">
        <v>3.5564860339214599</v>
      </c>
      <c r="N2324">
        <v>7.6527836551927804</v>
      </c>
      <c r="O2324">
        <v>39.296333002973199</v>
      </c>
      <c r="P2324">
        <v>64.065040650406502</v>
      </c>
      <c r="Q2324">
        <v>7.0692606936495997E-2</v>
      </c>
    </row>
    <row r="2325" spans="1:17" hidden="1" x14ac:dyDescent="0.3">
      <c r="A2325" t="s">
        <v>4846</v>
      </c>
      <c r="B2325" t="s">
        <v>4847</v>
      </c>
      <c r="C2325" t="s">
        <v>10625</v>
      </c>
      <c r="D2325" t="s">
        <v>335</v>
      </c>
      <c r="E2325">
        <v>233.41139999999999</v>
      </c>
      <c r="F2325">
        <v>139.85</v>
      </c>
      <c r="G2325">
        <v>94.760614977078404</v>
      </c>
      <c r="H2325">
        <v>-5.7067670746675203</v>
      </c>
      <c r="I2325">
        <v>-10.7408653806422</v>
      </c>
      <c r="J2325">
        <v>-3.1314692599243901</v>
      </c>
      <c r="K2325">
        <v>140.870261927803</v>
      </c>
      <c r="L2325">
        <v>122.501550216789</v>
      </c>
      <c r="M2325">
        <v>49.201384903985897</v>
      </c>
      <c r="N2325">
        <v>0.58531611148878304</v>
      </c>
      <c r="O2325">
        <v>34.429746156596302</v>
      </c>
      <c r="P2325">
        <v>188.35051546391699</v>
      </c>
    </row>
    <row r="2326" spans="1:17" hidden="1" x14ac:dyDescent="0.3">
      <c r="A2326" t="s">
        <v>4848</v>
      </c>
      <c r="B2326" t="s">
        <v>4849</v>
      </c>
      <c r="C2326" t="s">
        <v>10625</v>
      </c>
      <c r="D2326" t="s">
        <v>139</v>
      </c>
      <c r="E2326">
        <v>232.735964</v>
      </c>
      <c r="F2326">
        <v>5.15</v>
      </c>
      <c r="G2326">
        <v>70.412090737898097</v>
      </c>
      <c r="H2326">
        <v>36.904167349079202</v>
      </c>
      <c r="I2326">
        <v>-14.58224943728</v>
      </c>
      <c r="J2326">
        <v>29.089636385152001</v>
      </c>
      <c r="K2326">
        <v>4.29947129897094</v>
      </c>
      <c r="L2326">
        <v>4.2631759666309801</v>
      </c>
      <c r="M2326">
        <v>87.578189052731204</v>
      </c>
      <c r="N2326">
        <v>1.0218591920544899</v>
      </c>
      <c r="O2326">
        <v>12.6213592233009</v>
      </c>
      <c r="P2326">
        <v>119.148936170212</v>
      </c>
      <c r="Q2326">
        <v>3.4304997650680999E-2</v>
      </c>
    </row>
    <row r="2327" spans="1:17" hidden="1" x14ac:dyDescent="0.3">
      <c r="A2327" t="s">
        <v>4850</v>
      </c>
      <c r="B2327" t="s">
        <v>4851</v>
      </c>
      <c r="C2327" t="s">
        <v>10625</v>
      </c>
      <c r="D2327" t="s">
        <v>46</v>
      </c>
      <c r="E2327">
        <v>231.855949492999</v>
      </c>
      <c r="F2327">
        <v>11.88</v>
      </c>
      <c r="G2327">
        <v>-19.171681654093302</v>
      </c>
      <c r="H2327">
        <v>8.6696377610046707</v>
      </c>
      <c r="I2327">
        <v>-23.424923211566401</v>
      </c>
      <c r="J2327">
        <v>4.5471121263466996</v>
      </c>
      <c r="K2327">
        <v>11.5836140258555</v>
      </c>
      <c r="L2327">
        <v>11.7759044721015</v>
      </c>
      <c r="M2327">
        <v>60.316199524222803</v>
      </c>
      <c r="N2327">
        <v>0.49585377542603698</v>
      </c>
      <c r="O2327">
        <v>27.946127946127898</v>
      </c>
      <c r="P2327">
        <v>28.4324324324324</v>
      </c>
    </row>
    <row r="2328" spans="1:17" hidden="1" x14ac:dyDescent="0.3">
      <c r="A2328" t="s">
        <v>4852</v>
      </c>
      <c r="B2328" t="s">
        <v>4853</v>
      </c>
      <c r="C2328" t="s">
        <v>10625</v>
      </c>
      <c r="D2328" t="s">
        <v>622</v>
      </c>
      <c r="E2328">
        <v>231.55294231900001</v>
      </c>
      <c r="F2328">
        <v>180.57</v>
      </c>
      <c r="G2328">
        <v>-5.2444933559740496</v>
      </c>
      <c r="H2328">
        <v>-3.7335606583093202</v>
      </c>
      <c r="I2328">
        <v>-1.8494435943099301</v>
      </c>
      <c r="J2328">
        <v>-7.5679385728381101</v>
      </c>
      <c r="K2328">
        <v>180.66974546410901</v>
      </c>
      <c r="L2328">
        <v>165.36668779905199</v>
      </c>
      <c r="M2328">
        <v>43.458925789101698</v>
      </c>
      <c r="N2328">
        <v>0.92433153755082098</v>
      </c>
      <c r="O2328">
        <v>13.5293791881264</v>
      </c>
      <c r="P2328">
        <v>48.0688806888068</v>
      </c>
      <c r="Q2328">
        <v>-6.372231565665E-3</v>
      </c>
    </row>
    <row r="2329" spans="1:17" hidden="1" x14ac:dyDescent="0.3">
      <c r="A2329" t="s">
        <v>4854</v>
      </c>
      <c r="B2329" t="s">
        <v>4855</v>
      </c>
      <c r="C2329" t="s">
        <v>10625</v>
      </c>
      <c r="D2329" t="s">
        <v>571</v>
      </c>
      <c r="E2329">
        <v>231.366454815</v>
      </c>
      <c r="F2329">
        <v>384.75</v>
      </c>
      <c r="G2329">
        <v>-42.496044292538997</v>
      </c>
      <c r="H2329">
        <v>-1.9647141667447601</v>
      </c>
      <c r="I2329">
        <v>-17.358047019074998</v>
      </c>
      <c r="J2329">
        <v>3.3454451138268202</v>
      </c>
      <c r="K2329">
        <v>387.75048537983503</v>
      </c>
      <c r="L2329">
        <v>391.61353863907601</v>
      </c>
      <c r="M2329">
        <v>51.018647352901397</v>
      </c>
      <c r="N2329">
        <v>1.18003698323856</v>
      </c>
      <c r="O2329">
        <v>24.223521767381399</v>
      </c>
      <c r="P2329">
        <v>20.234375</v>
      </c>
      <c r="Q2329">
        <v>6.9075966534512007E-2</v>
      </c>
    </row>
    <row r="2330" spans="1:17" hidden="1" x14ac:dyDescent="0.3">
      <c r="A2330" t="s">
        <v>4856</v>
      </c>
      <c r="B2330" t="s">
        <v>4857</v>
      </c>
      <c r="C2330" t="s">
        <v>10625</v>
      </c>
      <c r="D2330" t="s">
        <v>622</v>
      </c>
      <c r="E2330">
        <v>231.23413845599899</v>
      </c>
      <c r="F2330">
        <v>222.22</v>
      </c>
      <c r="G2330">
        <v>12.0083291946017</v>
      </c>
      <c r="H2330">
        <v>9.8446176766948597</v>
      </c>
      <c r="I2330">
        <v>4.2897146988842296</v>
      </c>
      <c r="J2330">
        <v>5.83662388041542</v>
      </c>
      <c r="K2330">
        <v>207.491431770345</v>
      </c>
      <c r="L2330">
        <v>193.10849811850699</v>
      </c>
      <c r="M2330">
        <v>62.544637775000702</v>
      </c>
      <c r="N2330">
        <v>0.510054563602792</v>
      </c>
      <c r="O2330">
        <v>15.997659976599699</v>
      </c>
      <c r="P2330">
        <v>42.494389227316397</v>
      </c>
      <c r="Q2330">
        <v>0.120646964802211</v>
      </c>
    </row>
    <row r="2331" spans="1:17" hidden="1" x14ac:dyDescent="0.3">
      <c r="A2331" t="s">
        <v>4858</v>
      </c>
      <c r="B2331" t="s">
        <v>4859</v>
      </c>
      <c r="C2331" t="s">
        <v>10625</v>
      </c>
      <c r="D2331" t="s">
        <v>1175</v>
      </c>
      <c r="E2331">
        <v>231.05825669999999</v>
      </c>
      <c r="F2331">
        <v>532.75</v>
      </c>
      <c r="G2331">
        <v>-26.774765110542699</v>
      </c>
      <c r="H2331">
        <v>-5.8039218943458897</v>
      </c>
      <c r="I2331">
        <v>-31.560896462106399</v>
      </c>
      <c r="J2331">
        <v>-3.8247660809745301</v>
      </c>
      <c r="K2331">
        <v>548.74266560455897</v>
      </c>
      <c r="L2331">
        <v>594.14645927004403</v>
      </c>
      <c r="M2331">
        <v>48.673138998051698</v>
      </c>
      <c r="N2331">
        <v>2.8110683769100202</v>
      </c>
      <c r="O2331">
        <v>86.748005631159003</v>
      </c>
      <c r="P2331">
        <v>18.126385809312598</v>
      </c>
    </row>
    <row r="2332" spans="1:17" hidden="1" x14ac:dyDescent="0.3">
      <c r="A2332" t="s">
        <v>4860</v>
      </c>
      <c r="B2332" t="s">
        <v>4861</v>
      </c>
      <c r="C2332" t="s">
        <v>10625</v>
      </c>
      <c r="D2332" t="s">
        <v>127</v>
      </c>
      <c r="E2332">
        <v>230.5452875</v>
      </c>
      <c r="F2332">
        <v>50.11</v>
      </c>
      <c r="G2332">
        <v>47.544957870765302</v>
      </c>
      <c r="H2332">
        <v>2.60274701271508</v>
      </c>
      <c r="I2332">
        <v>-6.14615980966812</v>
      </c>
      <c r="J2332">
        <v>-0.33109449527840801</v>
      </c>
      <c r="K2332">
        <v>46.698897423426203</v>
      </c>
      <c r="L2332">
        <v>41.061580237187101</v>
      </c>
      <c r="M2332">
        <v>49.172110312464397</v>
      </c>
      <c r="N2332">
        <v>1.2031461579064699</v>
      </c>
      <c r="O2332">
        <v>26.960686489722601</v>
      </c>
      <c r="Q2332">
        <v>5.4116406953597998E-2</v>
      </c>
    </row>
    <row r="2333" spans="1:17" hidden="1" x14ac:dyDescent="0.3">
      <c r="A2333" t="s">
        <v>4862</v>
      </c>
      <c r="B2333" t="s">
        <v>4863</v>
      </c>
      <c r="C2333" t="s">
        <v>10625</v>
      </c>
      <c r="D2333" t="s">
        <v>51</v>
      </c>
      <c r="E2333">
        <v>230.21392211999901</v>
      </c>
      <c r="F2333">
        <v>173.3</v>
      </c>
      <c r="G2333">
        <v>13.5164303900993</v>
      </c>
      <c r="H2333">
        <v>-4.4448501927585502</v>
      </c>
      <c r="I2333">
        <v>15.3007251657188</v>
      </c>
      <c r="J2333">
        <v>-1.17921996239435</v>
      </c>
      <c r="K2333">
        <v>177.85477968272801</v>
      </c>
      <c r="L2333">
        <v>156.945694132336</v>
      </c>
      <c r="M2333">
        <v>30.279300181276799</v>
      </c>
      <c r="N2333">
        <v>0.61781597209737105</v>
      </c>
      <c r="O2333">
        <v>34.3912290825158</v>
      </c>
      <c r="P2333">
        <v>87.452677122769003</v>
      </c>
      <c r="Q2333">
        <v>9.3119414189814995E-2</v>
      </c>
    </row>
    <row r="2334" spans="1:17" hidden="1" x14ac:dyDescent="0.3">
      <c r="A2334" t="s">
        <v>4864</v>
      </c>
      <c r="B2334" t="s">
        <v>4865</v>
      </c>
      <c r="C2334" t="s">
        <v>10625</v>
      </c>
      <c r="D2334" t="s">
        <v>1893</v>
      </c>
      <c r="E2334">
        <v>230.03981881999999</v>
      </c>
      <c r="F2334">
        <v>52.9</v>
      </c>
      <c r="G2334">
        <v>119.53142934321799</v>
      </c>
      <c r="H2334">
        <v>38.831632897493797</v>
      </c>
      <c r="I2334">
        <v>10.137340163624099</v>
      </c>
      <c r="J2334">
        <v>7.1616781845782498</v>
      </c>
      <c r="K2334">
        <v>43.346243184266001</v>
      </c>
      <c r="L2334">
        <v>37.305367768292797</v>
      </c>
      <c r="M2334">
        <v>86.744536167798699</v>
      </c>
      <c r="N2334">
        <v>0.53110866894557096</v>
      </c>
      <c r="O2334">
        <v>10.7750472589792</v>
      </c>
      <c r="P2334">
        <v>200.56818181818099</v>
      </c>
      <c r="Q2334">
        <v>0.15104699686893799</v>
      </c>
    </row>
    <row r="2335" spans="1:17" hidden="1" x14ac:dyDescent="0.3">
      <c r="A2335" t="s">
        <v>4866</v>
      </c>
      <c r="B2335" t="s">
        <v>4867</v>
      </c>
      <c r="C2335" t="s">
        <v>10625</v>
      </c>
      <c r="D2335" t="s">
        <v>4868</v>
      </c>
      <c r="E2335">
        <v>229.81417500000001</v>
      </c>
      <c r="F2335">
        <v>98.45</v>
      </c>
      <c r="G2335">
        <v>2.2164341517402799</v>
      </c>
      <c r="H2335">
        <v>35.071880753516403</v>
      </c>
      <c r="I2335">
        <v>18.129205732730298</v>
      </c>
      <c r="J2335">
        <v>3.5044250221164202</v>
      </c>
      <c r="O2335">
        <v>21.889283900456999</v>
      </c>
      <c r="P2335">
        <v>36.3573407202216</v>
      </c>
    </row>
    <row r="2336" spans="1:17" hidden="1" x14ac:dyDescent="0.3">
      <c r="A2336" t="s">
        <v>4869</v>
      </c>
      <c r="B2336" t="s">
        <v>4870</v>
      </c>
      <c r="C2336" t="s">
        <v>10625</v>
      </c>
      <c r="D2336" t="s">
        <v>186</v>
      </c>
      <c r="E2336">
        <v>229.68473685000001</v>
      </c>
      <c r="F2336">
        <v>153.05000000000001</v>
      </c>
      <c r="G2336">
        <v>8.5976320484395004</v>
      </c>
      <c r="H2336">
        <v>-5.7494418058503101</v>
      </c>
      <c r="I2336">
        <v>-3.9703706171897402</v>
      </c>
      <c r="J2336">
        <v>1.88019266437465</v>
      </c>
      <c r="K2336">
        <v>155.04774745696699</v>
      </c>
      <c r="L2336">
        <v>141.86660862476799</v>
      </c>
      <c r="M2336">
        <v>48.103018373080197</v>
      </c>
      <c r="N2336">
        <v>0.65223251895534895</v>
      </c>
      <c r="O2336">
        <v>17.608624632472999</v>
      </c>
      <c r="P2336">
        <v>45.761904761904702</v>
      </c>
      <c r="Q2336">
        <v>0.132665768666892</v>
      </c>
    </row>
    <row r="2337" spans="1:17" hidden="1" x14ac:dyDescent="0.3">
      <c r="A2337" t="s">
        <v>4871</v>
      </c>
      <c r="B2337" t="s">
        <v>4872</v>
      </c>
      <c r="C2337" t="s">
        <v>10625</v>
      </c>
      <c r="D2337" t="s">
        <v>54</v>
      </c>
      <c r="E2337">
        <v>229.58337570999899</v>
      </c>
      <c r="F2337">
        <v>146.66999999999999</v>
      </c>
      <c r="G2337">
        <v>17.208735420753801</v>
      </c>
      <c r="H2337">
        <v>17.325213012011002</v>
      </c>
      <c r="I2337">
        <v>23.427662744269298</v>
      </c>
      <c r="J2337">
        <v>14.5455660832507</v>
      </c>
      <c r="K2337">
        <v>123.22701517971601</v>
      </c>
      <c r="L2337">
        <v>112.70411548596699</v>
      </c>
      <c r="N2337">
        <v>2.9781871142496099</v>
      </c>
      <c r="O2337">
        <v>15.224653985136699</v>
      </c>
      <c r="P2337">
        <v>62.966666666666598</v>
      </c>
    </row>
    <row r="2338" spans="1:17" hidden="1" x14ac:dyDescent="0.3">
      <c r="A2338" t="s">
        <v>4873</v>
      </c>
      <c r="B2338" t="s">
        <v>4874</v>
      </c>
      <c r="C2338" t="s">
        <v>10625</v>
      </c>
      <c r="D2338" t="s">
        <v>962</v>
      </c>
      <c r="E2338">
        <v>228.82650000000001</v>
      </c>
      <c r="F2338">
        <v>240.85</v>
      </c>
      <c r="G2338">
        <v>10.6752021239274</v>
      </c>
      <c r="H2338">
        <v>-25.4202661682219</v>
      </c>
      <c r="I2338">
        <v>26.508559219003001</v>
      </c>
      <c r="J2338">
        <v>-12.9861388295878</v>
      </c>
      <c r="K2338">
        <v>277.08243083725603</v>
      </c>
      <c r="L2338">
        <v>233.273880713555</v>
      </c>
      <c r="M2338">
        <v>5.32060592292801</v>
      </c>
      <c r="N2338">
        <v>1.485700028011</v>
      </c>
      <c r="O2338">
        <v>43.7824372015777</v>
      </c>
      <c r="P2338">
        <v>52.436708860759403</v>
      </c>
      <c r="Q2338">
        <v>6.6993487953451003E-2</v>
      </c>
    </row>
    <row r="2339" spans="1:17" hidden="1" x14ac:dyDescent="0.3">
      <c r="A2339" t="s">
        <v>4875</v>
      </c>
      <c r="B2339" t="s">
        <v>4876</v>
      </c>
      <c r="C2339" t="s">
        <v>10625</v>
      </c>
      <c r="D2339" t="s">
        <v>21</v>
      </c>
      <c r="E2339">
        <v>228.47880000000001</v>
      </c>
      <c r="F2339">
        <v>251.75</v>
      </c>
      <c r="G2339">
        <v>-50.071982901515199</v>
      </c>
      <c r="H2339">
        <v>-10.0553268423466</v>
      </c>
      <c r="I2339">
        <v>-26.959201209365201</v>
      </c>
      <c r="J2339">
        <v>4.2403832789116702</v>
      </c>
      <c r="K2339">
        <v>249.12568366298601</v>
      </c>
      <c r="M2339">
        <v>53.021332562536301</v>
      </c>
      <c r="N2339">
        <v>0.46017029328287601</v>
      </c>
      <c r="O2339">
        <v>33.465739821251198</v>
      </c>
      <c r="P2339">
        <v>36.783482749252897</v>
      </c>
    </row>
    <row r="2340" spans="1:17" hidden="1" x14ac:dyDescent="0.3">
      <c r="A2340" t="s">
        <v>4877</v>
      </c>
      <c r="B2340" t="s">
        <v>4878</v>
      </c>
      <c r="C2340" t="s">
        <v>10625</v>
      </c>
      <c r="D2340" t="s">
        <v>21</v>
      </c>
      <c r="E2340">
        <v>227.868225</v>
      </c>
      <c r="F2340">
        <v>95.04</v>
      </c>
      <c r="G2340">
        <v>-22.485549470498899</v>
      </c>
      <c r="H2340">
        <v>-11.643787043945499</v>
      </c>
      <c r="I2340">
        <v>-18.374186912485499</v>
      </c>
      <c r="J2340">
        <v>-5.2496195058279502</v>
      </c>
      <c r="K2340">
        <v>101.526187105395</v>
      </c>
      <c r="L2340">
        <v>102.17150905544599</v>
      </c>
      <c r="M2340">
        <v>31.449417413035199</v>
      </c>
      <c r="N2340">
        <v>0.35987041164507499</v>
      </c>
      <c r="O2340">
        <v>37.678872053871999</v>
      </c>
      <c r="P2340">
        <v>15.620437956204301</v>
      </c>
      <c r="Q2340">
        <v>8.9075521982030004E-2</v>
      </c>
    </row>
    <row r="2341" spans="1:17" hidden="1" x14ac:dyDescent="0.3">
      <c r="A2341" t="s">
        <v>4879</v>
      </c>
      <c r="B2341" t="s">
        <v>4880</v>
      </c>
      <c r="C2341" t="s">
        <v>10625</v>
      </c>
      <c r="D2341" t="s">
        <v>545</v>
      </c>
      <c r="E2341">
        <v>227.49258564199999</v>
      </c>
      <c r="F2341">
        <v>4.45</v>
      </c>
      <c r="G2341">
        <v>94.835167660975102</v>
      </c>
      <c r="H2341">
        <v>26.039960368062701</v>
      </c>
      <c r="I2341">
        <v>2.35050334452928</v>
      </c>
      <c r="J2341">
        <v>17.285253029044501</v>
      </c>
      <c r="K2341">
        <v>3.9341864418610801</v>
      </c>
      <c r="L2341">
        <v>3.5944112500805399</v>
      </c>
      <c r="M2341">
        <v>82.031120774598307</v>
      </c>
      <c r="N2341">
        <v>2.3882033532019098</v>
      </c>
      <c r="O2341">
        <v>30.337078651685299</v>
      </c>
      <c r="P2341">
        <v>154.28571428571399</v>
      </c>
      <c r="Q2341">
        <v>4.3011950541057997E-2</v>
      </c>
    </row>
    <row r="2342" spans="1:17" hidden="1" x14ac:dyDescent="0.3">
      <c r="A2342" t="s">
        <v>4881</v>
      </c>
      <c r="B2342" t="s">
        <v>4882</v>
      </c>
      <c r="C2342" t="s">
        <v>10625</v>
      </c>
      <c r="D2342" t="s">
        <v>1388</v>
      </c>
      <c r="E2342">
        <v>227.48654353800001</v>
      </c>
      <c r="F2342">
        <v>75.569999999999993</v>
      </c>
      <c r="G2342">
        <v>60.789032997633399</v>
      </c>
      <c r="H2342">
        <v>35.944362719776699</v>
      </c>
      <c r="I2342">
        <v>70.5639826677793</v>
      </c>
      <c r="J2342">
        <v>9.2204144873548497</v>
      </c>
      <c r="K2342">
        <v>56.746869621184601</v>
      </c>
      <c r="L2342">
        <v>44.361335232753802</v>
      </c>
      <c r="M2342">
        <v>71.299657899511701</v>
      </c>
      <c r="N2342">
        <v>0.43366906146602602</v>
      </c>
      <c r="O2342">
        <v>2.40836310705307</v>
      </c>
      <c r="P2342">
        <v>168.83671291355299</v>
      </c>
      <c r="Q2342">
        <v>0.11793120726784</v>
      </c>
    </row>
    <row r="2343" spans="1:17" hidden="1" x14ac:dyDescent="0.3">
      <c r="A2343" t="s">
        <v>4883</v>
      </c>
      <c r="B2343" t="s">
        <v>4884</v>
      </c>
      <c r="C2343" t="s">
        <v>10625</v>
      </c>
      <c r="D2343" t="s">
        <v>224</v>
      </c>
      <c r="E2343">
        <v>226.82565</v>
      </c>
      <c r="F2343">
        <v>188.95</v>
      </c>
      <c r="G2343">
        <v>-39.411679606656797</v>
      </c>
      <c r="H2343">
        <v>3.3443081941496802</v>
      </c>
      <c r="I2343">
        <v>-25.982655401702502</v>
      </c>
      <c r="J2343">
        <v>2.9359220153470198</v>
      </c>
      <c r="K2343">
        <v>187.93702632052899</v>
      </c>
      <c r="L2343">
        <v>202.07727262488601</v>
      </c>
      <c r="M2343">
        <v>47.3987220962442</v>
      </c>
      <c r="N2343">
        <v>0.75134014512068703</v>
      </c>
      <c r="O2343">
        <v>66.128605451177506</v>
      </c>
      <c r="P2343">
        <v>34.388335704125097</v>
      </c>
      <c r="Q2343">
        <v>8.3875514059082001E-2</v>
      </c>
    </row>
    <row r="2344" spans="1:17" hidden="1" x14ac:dyDescent="0.3">
      <c r="A2344" t="s">
        <v>4885</v>
      </c>
      <c r="B2344" t="s">
        <v>4886</v>
      </c>
      <c r="C2344" t="s">
        <v>10625</v>
      </c>
      <c r="D2344" t="s">
        <v>4887</v>
      </c>
      <c r="E2344">
        <v>226.71455</v>
      </c>
      <c r="F2344">
        <v>137.05000000000001</v>
      </c>
      <c r="G2344">
        <v>2.8589771847846301</v>
      </c>
      <c r="H2344">
        <v>16.6918691697594</v>
      </c>
      <c r="I2344">
        <v>48.073012128262498</v>
      </c>
      <c r="J2344">
        <v>11.9817507161964</v>
      </c>
      <c r="K2344">
        <v>105.965868456734</v>
      </c>
      <c r="M2344">
        <v>66.121573402961801</v>
      </c>
      <c r="N2344">
        <v>2.3706660014966299</v>
      </c>
      <c r="O2344">
        <v>6.1291499452754197</v>
      </c>
      <c r="P2344">
        <v>75.705128205128204</v>
      </c>
    </row>
    <row r="2345" spans="1:17" hidden="1" x14ac:dyDescent="0.3">
      <c r="A2345" t="s">
        <v>4888</v>
      </c>
      <c r="B2345" t="s">
        <v>4889</v>
      </c>
      <c r="C2345" t="s">
        <v>10625</v>
      </c>
      <c r="D2345" t="s">
        <v>263</v>
      </c>
      <c r="E2345">
        <v>226.4638866</v>
      </c>
      <c r="F2345">
        <v>193.1</v>
      </c>
      <c r="G2345">
        <v>214.40779830756401</v>
      </c>
      <c r="H2345">
        <v>-11.6968707952879</v>
      </c>
      <c r="I2345">
        <v>79.436058053846295</v>
      </c>
      <c r="J2345">
        <v>0.76982851362006999</v>
      </c>
      <c r="K2345">
        <v>181.055609427652</v>
      </c>
      <c r="L2345">
        <v>137.81857204166599</v>
      </c>
      <c r="M2345">
        <v>60.477930865187197</v>
      </c>
      <c r="N2345">
        <v>0.107256778422386</v>
      </c>
      <c r="O2345">
        <v>21.998964267219002</v>
      </c>
      <c r="P2345">
        <v>257.59259259259198</v>
      </c>
      <c r="Q2345">
        <v>0.11887275212534899</v>
      </c>
    </row>
    <row r="2346" spans="1:17" hidden="1" x14ac:dyDescent="0.3">
      <c r="A2346" t="s">
        <v>4890</v>
      </c>
      <c r="B2346" t="s">
        <v>4891</v>
      </c>
      <c r="C2346" t="s">
        <v>10625</v>
      </c>
      <c r="D2346" t="s">
        <v>46</v>
      </c>
      <c r="E2346">
        <v>226.176626715</v>
      </c>
      <c r="F2346">
        <v>149.46</v>
      </c>
      <c r="G2346">
        <v>167.128067069259</v>
      </c>
      <c r="H2346">
        <v>14.798389826802699</v>
      </c>
      <c r="I2346">
        <v>65.019080578452403</v>
      </c>
      <c r="J2346">
        <v>8.7736895174810599</v>
      </c>
      <c r="K2346">
        <v>124.97323958274301</v>
      </c>
      <c r="L2346">
        <v>101.628575938808</v>
      </c>
      <c r="M2346">
        <v>78.293899386927606</v>
      </c>
      <c r="N2346">
        <v>1.7108806224830999</v>
      </c>
      <c r="O2346">
        <v>0</v>
      </c>
      <c r="P2346">
        <v>198.92</v>
      </c>
      <c r="Q2346">
        <v>5.9470662937917002E-2</v>
      </c>
    </row>
    <row r="2347" spans="1:17" hidden="1" x14ac:dyDescent="0.3">
      <c r="A2347" t="s">
        <v>4892</v>
      </c>
      <c r="B2347" t="s">
        <v>4893</v>
      </c>
      <c r="C2347" t="s">
        <v>10625</v>
      </c>
      <c r="D2347" t="s">
        <v>127</v>
      </c>
      <c r="E2347">
        <v>225.85499999999999</v>
      </c>
      <c r="F2347">
        <v>249.2</v>
      </c>
      <c r="G2347">
        <v>-21.146345482859001</v>
      </c>
      <c r="H2347">
        <v>-7.3640954033770303</v>
      </c>
      <c r="I2347">
        <v>-25.164152488403101</v>
      </c>
      <c r="J2347">
        <v>-1.90052406161683</v>
      </c>
      <c r="K2347">
        <v>267.25421429477899</v>
      </c>
      <c r="L2347">
        <v>266.83927519152297</v>
      </c>
      <c r="M2347">
        <v>32.699771022535998</v>
      </c>
      <c r="N2347">
        <v>0.58946704000925698</v>
      </c>
      <c r="O2347">
        <v>41.653290529694999</v>
      </c>
      <c r="P2347">
        <v>19.865319865319801</v>
      </c>
      <c r="Q2347">
        <v>2.1430205015279999E-3</v>
      </c>
    </row>
    <row r="2348" spans="1:17" hidden="1" x14ac:dyDescent="0.3">
      <c r="A2348" t="s">
        <v>4894</v>
      </c>
      <c r="B2348" t="s">
        <v>4895</v>
      </c>
      <c r="C2348" t="s">
        <v>10625</v>
      </c>
      <c r="D2348" t="s">
        <v>139</v>
      </c>
      <c r="E2348">
        <v>225.41034442500001</v>
      </c>
      <c r="F2348">
        <v>59.95</v>
      </c>
      <c r="G2348">
        <v>26.2504436558403</v>
      </c>
      <c r="H2348">
        <v>2.4954785452550099</v>
      </c>
      <c r="I2348">
        <v>-2.0539820755096501</v>
      </c>
      <c r="J2348">
        <v>1.4747628057103099</v>
      </c>
      <c r="K2348">
        <v>52.975976693346503</v>
      </c>
      <c r="L2348">
        <v>49.034952740521597</v>
      </c>
      <c r="M2348">
        <v>61.320483528698603</v>
      </c>
      <c r="N2348">
        <v>0.822613225746749</v>
      </c>
      <c r="O2348">
        <v>24.270225187656301</v>
      </c>
      <c r="P2348">
        <v>62.466124661246603</v>
      </c>
      <c r="Q2348">
        <v>2.3313729254918002E-2</v>
      </c>
    </row>
    <row r="2349" spans="1:17" hidden="1" x14ac:dyDescent="0.3">
      <c r="A2349" t="s">
        <v>4896</v>
      </c>
      <c r="B2349" t="s">
        <v>4897</v>
      </c>
      <c r="C2349" t="s">
        <v>10625</v>
      </c>
      <c r="D2349" t="s">
        <v>101</v>
      </c>
      <c r="E2349">
        <v>225.13698507999999</v>
      </c>
      <c r="F2349">
        <v>172</v>
      </c>
      <c r="G2349">
        <v>90.470868358502003</v>
      </c>
      <c r="H2349">
        <v>-0.453877409657578</v>
      </c>
      <c r="I2349">
        <v>-5.8081124981025702</v>
      </c>
      <c r="J2349">
        <v>-3.3674712753651299</v>
      </c>
      <c r="K2349">
        <v>174.37477884676201</v>
      </c>
      <c r="L2349">
        <v>151.449861782103</v>
      </c>
      <c r="M2349">
        <v>46.388244958338497</v>
      </c>
      <c r="N2349">
        <v>0.75261896610749701</v>
      </c>
      <c r="O2349">
        <v>52.209302325581397</v>
      </c>
      <c r="P2349">
        <v>147.30409777138701</v>
      </c>
      <c r="Q2349">
        <v>0.128945808337463</v>
      </c>
    </row>
    <row r="2350" spans="1:17" hidden="1" x14ac:dyDescent="0.3">
      <c r="A2350" t="s">
        <v>4898</v>
      </c>
      <c r="B2350" t="s">
        <v>4899</v>
      </c>
      <c r="C2350" t="s">
        <v>10625</v>
      </c>
      <c r="D2350" t="s">
        <v>4587</v>
      </c>
      <c r="E2350">
        <v>225.133779756</v>
      </c>
      <c r="F2350">
        <v>133.72999999999999</v>
      </c>
      <c r="G2350">
        <v>-25.814108805132999</v>
      </c>
      <c r="H2350">
        <v>9.0279775812516192</v>
      </c>
      <c r="I2350">
        <v>-29.7845462008788</v>
      </c>
      <c r="J2350">
        <v>8.0094037421228492</v>
      </c>
      <c r="K2350">
        <v>129.125355192797</v>
      </c>
      <c r="L2350">
        <v>131.288752713089</v>
      </c>
      <c r="M2350">
        <v>76.997802868013693</v>
      </c>
      <c r="N2350">
        <v>1.1821487597979901</v>
      </c>
      <c r="O2350">
        <v>43.385926867568898</v>
      </c>
      <c r="P2350">
        <v>24.4</v>
      </c>
      <c r="Q2350">
        <v>2.3712495445620999E-2</v>
      </c>
    </row>
    <row r="2351" spans="1:17" hidden="1" x14ac:dyDescent="0.3">
      <c r="A2351" t="s">
        <v>4900</v>
      </c>
      <c r="B2351" t="s">
        <v>4901</v>
      </c>
      <c r="C2351" t="s">
        <v>10625</v>
      </c>
      <c r="D2351" t="s">
        <v>40</v>
      </c>
      <c r="E2351">
        <v>224.35104899999999</v>
      </c>
      <c r="F2351">
        <v>100</v>
      </c>
      <c r="G2351">
        <v>-42.6308187335827</v>
      </c>
      <c r="H2351">
        <v>4.9660828123697902</v>
      </c>
      <c r="I2351">
        <v>-26.7180471525926</v>
      </c>
      <c r="J2351">
        <v>14.279481023272499</v>
      </c>
      <c r="K2351">
        <v>95.116897235335998</v>
      </c>
      <c r="M2351">
        <v>72.546126917426193</v>
      </c>
      <c r="N2351">
        <v>1.5644444444444401</v>
      </c>
      <c r="O2351">
        <v>23.4499999999999</v>
      </c>
      <c r="P2351">
        <v>24.843945068664102</v>
      </c>
    </row>
    <row r="2352" spans="1:17" hidden="1" x14ac:dyDescent="0.3">
      <c r="A2352" t="s">
        <v>4902</v>
      </c>
      <c r="B2352" t="s">
        <v>4903</v>
      </c>
      <c r="C2352" t="s">
        <v>10625</v>
      </c>
      <c r="D2352" t="s">
        <v>354</v>
      </c>
      <c r="E2352">
        <v>224.103881</v>
      </c>
      <c r="F2352">
        <v>74.349999999999994</v>
      </c>
      <c r="G2352">
        <v>24.069861538526101</v>
      </c>
      <c r="H2352">
        <v>-3.6903792657399301</v>
      </c>
      <c r="I2352">
        <v>-11.0750126876218</v>
      </c>
      <c r="J2352">
        <v>-0.30129599544324398</v>
      </c>
      <c r="K2352">
        <v>79.793589604452507</v>
      </c>
      <c r="L2352">
        <v>73.8647343990107</v>
      </c>
      <c r="M2352">
        <v>47.013740819293801</v>
      </c>
      <c r="N2352">
        <v>0.79668824013585005</v>
      </c>
      <c r="O2352">
        <v>30.934767989240001</v>
      </c>
      <c r="P2352">
        <v>64.128035320088301</v>
      </c>
      <c r="Q2352">
        <v>4.2264125151641997E-2</v>
      </c>
    </row>
    <row r="2353" spans="1:17" hidden="1" x14ac:dyDescent="0.3">
      <c r="A2353" t="s">
        <v>4904</v>
      </c>
      <c r="B2353" t="s">
        <v>4905</v>
      </c>
      <c r="C2353" t="s">
        <v>10625</v>
      </c>
      <c r="D2353" t="s">
        <v>622</v>
      </c>
      <c r="E2353">
        <v>224.00973300000001</v>
      </c>
      <c r="F2353">
        <v>228</v>
      </c>
      <c r="G2353">
        <v>127.511440744355</v>
      </c>
      <c r="H2353">
        <v>-2.1241764564055101</v>
      </c>
      <c r="I2353">
        <v>-52.585069710934697</v>
      </c>
      <c r="J2353">
        <v>3.3422019870017898</v>
      </c>
      <c r="K2353">
        <v>238.28002271123299</v>
      </c>
      <c r="L2353">
        <v>192.19790292761201</v>
      </c>
      <c r="M2353">
        <v>40.787096007742001</v>
      </c>
      <c r="N2353">
        <v>1.22571428571428</v>
      </c>
      <c r="O2353">
        <v>69.298245614034997</v>
      </c>
      <c r="P2353">
        <v>179.06976744185999</v>
      </c>
      <c r="Q2353">
        <v>0.12923784861564</v>
      </c>
    </row>
    <row r="2354" spans="1:17" hidden="1" x14ac:dyDescent="0.3">
      <c r="A2354" t="s">
        <v>4906</v>
      </c>
      <c r="B2354" t="s">
        <v>4907</v>
      </c>
      <c r="C2354" t="s">
        <v>10625</v>
      </c>
      <c r="D2354" t="s">
        <v>2929</v>
      </c>
      <c r="E2354">
        <v>223.96275</v>
      </c>
      <c r="F2354">
        <v>90.73</v>
      </c>
      <c r="G2354">
        <v>93.573889923837797</v>
      </c>
      <c r="H2354">
        <v>21.2094843459112</v>
      </c>
      <c r="I2354">
        <v>48.604955855609496</v>
      </c>
      <c r="J2354">
        <v>-5.8964588263514903</v>
      </c>
      <c r="K2354">
        <v>81.404569847446993</v>
      </c>
      <c r="L2354">
        <v>64.705862940984005</v>
      </c>
      <c r="M2354">
        <v>45.5733850266273</v>
      </c>
      <c r="N2354">
        <v>0.42716221750130901</v>
      </c>
      <c r="O2354">
        <v>21.734817590653499</v>
      </c>
      <c r="P2354">
        <v>152.027777777777</v>
      </c>
      <c r="Q2354">
        <v>0.159856488168264</v>
      </c>
    </row>
    <row r="2355" spans="1:17" hidden="1" x14ac:dyDescent="0.3">
      <c r="A2355" t="s">
        <v>4908</v>
      </c>
      <c r="B2355" t="s">
        <v>4909</v>
      </c>
      <c r="C2355" t="s">
        <v>10625</v>
      </c>
      <c r="D2355" t="s">
        <v>1561</v>
      </c>
      <c r="E2355">
        <v>223.840680553</v>
      </c>
      <c r="F2355">
        <v>140.69</v>
      </c>
      <c r="G2355">
        <v>66.727972497207205</v>
      </c>
      <c r="H2355">
        <v>7.6572882248716496</v>
      </c>
      <c r="I2355">
        <v>6.61374623884603</v>
      </c>
      <c r="J2355">
        <v>2.5535313722517099</v>
      </c>
      <c r="K2355">
        <v>132.235985474106</v>
      </c>
      <c r="L2355">
        <v>111.37478941812201</v>
      </c>
      <c r="M2355">
        <v>63.565641395294897</v>
      </c>
      <c r="N2355">
        <v>0.51674547261391501</v>
      </c>
      <c r="O2355">
        <v>14.656336626625899</v>
      </c>
      <c r="P2355">
        <v>123.777763706825</v>
      </c>
      <c r="Q2355">
        <v>0.103743991294743</v>
      </c>
    </row>
    <row r="2356" spans="1:17" hidden="1" x14ac:dyDescent="0.3">
      <c r="A2356" t="s">
        <v>4910</v>
      </c>
      <c r="B2356" t="s">
        <v>4911</v>
      </c>
      <c r="C2356" t="s">
        <v>10625</v>
      </c>
      <c r="D2356" t="s">
        <v>224</v>
      </c>
      <c r="E2356">
        <v>222.83741025</v>
      </c>
      <c r="F2356">
        <v>73.64</v>
      </c>
      <c r="G2356">
        <v>25.485947556988901</v>
      </c>
      <c r="H2356">
        <v>5.7983024880155902</v>
      </c>
      <c r="I2356">
        <v>22.750222346988</v>
      </c>
      <c r="J2356">
        <v>-3.7324237386321801</v>
      </c>
      <c r="K2356">
        <v>70.038738431314201</v>
      </c>
      <c r="L2356">
        <v>60.649578884093501</v>
      </c>
      <c r="M2356">
        <v>46.6748494545581</v>
      </c>
      <c r="N2356">
        <v>2.4541748941518402</v>
      </c>
      <c r="O2356">
        <v>18.594966503711699</v>
      </c>
      <c r="P2356">
        <v>73.6110019646365</v>
      </c>
    </row>
    <row r="2357" spans="1:17" hidden="1" x14ac:dyDescent="0.3">
      <c r="A2357" t="s">
        <v>4912</v>
      </c>
      <c r="B2357" t="s">
        <v>4913</v>
      </c>
      <c r="C2357" t="s">
        <v>10625</v>
      </c>
      <c r="D2357" t="s">
        <v>139</v>
      </c>
      <c r="E2357">
        <v>222.20244479999999</v>
      </c>
      <c r="F2357">
        <v>125.3</v>
      </c>
      <c r="G2357">
        <v>-36.471236996957899</v>
      </c>
      <c r="H2357">
        <v>18.815966877346799</v>
      </c>
      <c r="I2357">
        <v>4.3739818740318999</v>
      </c>
      <c r="J2357">
        <v>3.53725947611114</v>
      </c>
      <c r="K2357">
        <v>115.02651454085201</v>
      </c>
      <c r="L2357">
        <v>100.958073383902</v>
      </c>
      <c r="M2357">
        <v>56.698214451054099</v>
      </c>
      <c r="N2357">
        <v>0.20026689813133</v>
      </c>
      <c r="O2357">
        <v>23.607342378292</v>
      </c>
      <c r="P2357">
        <v>78.490028490028394</v>
      </c>
      <c r="Q2357">
        <v>6.9361021237796E-2</v>
      </c>
    </row>
    <row r="2358" spans="1:17" hidden="1" x14ac:dyDescent="0.3">
      <c r="A2358" t="s">
        <v>4914</v>
      </c>
      <c r="B2358" t="s">
        <v>4915</v>
      </c>
      <c r="C2358" t="s">
        <v>10625</v>
      </c>
      <c r="D2358" t="s">
        <v>281</v>
      </c>
      <c r="E2358">
        <v>221.16149999999999</v>
      </c>
      <c r="F2358">
        <v>132.05000000000001</v>
      </c>
      <c r="G2358">
        <v>-37.5283135676938</v>
      </c>
      <c r="H2358">
        <v>5.1489300428891696</v>
      </c>
      <c r="I2358">
        <v>-23.0683804356708</v>
      </c>
      <c r="J2358">
        <v>13.085143828935299</v>
      </c>
      <c r="K2358">
        <v>117.146030603374</v>
      </c>
      <c r="L2358">
        <v>125.83478707894599</v>
      </c>
      <c r="M2358">
        <v>72.888780818035798</v>
      </c>
      <c r="N2358">
        <v>0.71158173395102498</v>
      </c>
      <c r="O2358">
        <v>43.127603180613299</v>
      </c>
      <c r="P2358">
        <v>46.315789473684198</v>
      </c>
    </row>
    <row r="2359" spans="1:17" hidden="1" x14ac:dyDescent="0.3">
      <c r="A2359" t="s">
        <v>4916</v>
      </c>
      <c r="B2359" t="s">
        <v>4917</v>
      </c>
      <c r="C2359" t="s">
        <v>10625</v>
      </c>
      <c r="D2359" t="s">
        <v>527</v>
      </c>
      <c r="E2359">
        <v>220.82592320000001</v>
      </c>
      <c r="F2359">
        <v>49.11</v>
      </c>
      <c r="G2359">
        <v>28.736441546325398</v>
      </c>
      <c r="H2359">
        <v>-2.0843345204211801</v>
      </c>
      <c r="I2359">
        <v>-11.833444277871999</v>
      </c>
      <c r="J2359">
        <v>0.75547645933354202</v>
      </c>
      <c r="K2359">
        <v>49.950536282623403</v>
      </c>
      <c r="L2359">
        <v>45.400918457629203</v>
      </c>
      <c r="M2359">
        <v>50.0839959649322</v>
      </c>
      <c r="N2359">
        <v>0.28655958247665297</v>
      </c>
      <c r="O2359">
        <v>23.4982691916106</v>
      </c>
      <c r="P2359">
        <v>68.473413379073705</v>
      </c>
      <c r="Q2359">
        <v>7.0773556979460001E-2</v>
      </c>
    </row>
    <row r="2360" spans="1:17" hidden="1" x14ac:dyDescent="0.3">
      <c r="A2360" t="s">
        <v>4918</v>
      </c>
      <c r="B2360" t="s">
        <v>4919</v>
      </c>
      <c r="C2360" t="s">
        <v>10625</v>
      </c>
      <c r="D2360" t="s">
        <v>139</v>
      </c>
      <c r="E2360">
        <v>220.744</v>
      </c>
      <c r="F2360">
        <v>53.2</v>
      </c>
      <c r="G2360">
        <v>44.782493430829199</v>
      </c>
      <c r="H2360">
        <v>-8.06311205550357</v>
      </c>
      <c r="I2360">
        <v>18.162469156495</v>
      </c>
      <c r="J2360">
        <v>6.53090959470115</v>
      </c>
      <c r="K2360">
        <v>50.278120240103298</v>
      </c>
      <c r="L2360">
        <v>42.001331277400602</v>
      </c>
      <c r="M2360">
        <v>54.115268506203101</v>
      </c>
      <c r="N2360">
        <v>9.9744048870125904E-2</v>
      </c>
      <c r="O2360">
        <v>22.7631578947368</v>
      </c>
      <c r="P2360">
        <v>81.569965870307101</v>
      </c>
      <c r="Q2360">
        <v>5.737526892336E-2</v>
      </c>
    </row>
    <row r="2361" spans="1:17" hidden="1" x14ac:dyDescent="0.3">
      <c r="A2361" t="s">
        <v>4920</v>
      </c>
      <c r="B2361" t="s">
        <v>4921</v>
      </c>
      <c r="C2361" t="s">
        <v>10625</v>
      </c>
      <c r="D2361" t="s">
        <v>1538</v>
      </c>
      <c r="E2361">
        <v>220.55942350000001</v>
      </c>
      <c r="F2361">
        <v>194.85</v>
      </c>
      <c r="G2361">
        <v>4.16872652430391</v>
      </c>
      <c r="H2361">
        <v>9.9831970830385703</v>
      </c>
      <c r="I2361">
        <v>-25.2097556281214</v>
      </c>
      <c r="J2361">
        <v>7.4935538645467004</v>
      </c>
      <c r="K2361">
        <v>185.407372422805</v>
      </c>
      <c r="L2361">
        <v>178.73328276391399</v>
      </c>
      <c r="M2361">
        <v>74.734461026124706</v>
      </c>
      <c r="N2361">
        <v>1.46814359642563</v>
      </c>
      <c r="O2361">
        <v>30.356684629201901</v>
      </c>
      <c r="P2361">
        <v>42.2262773722627</v>
      </c>
      <c r="Q2361">
        <v>3.7222826432956997E-2</v>
      </c>
    </row>
    <row r="2362" spans="1:17" hidden="1" x14ac:dyDescent="0.3">
      <c r="A2362" t="s">
        <v>4922</v>
      </c>
      <c r="B2362" t="s">
        <v>4923</v>
      </c>
      <c r="C2362" t="s">
        <v>10625</v>
      </c>
      <c r="D2362" t="s">
        <v>133</v>
      </c>
      <c r="E2362">
        <v>220.49901</v>
      </c>
      <c r="F2362">
        <v>204.35</v>
      </c>
      <c r="G2362">
        <v>67.979016392425507</v>
      </c>
      <c r="H2362">
        <v>-23.230151191639798</v>
      </c>
      <c r="I2362">
        <v>-2.0633865766070199</v>
      </c>
      <c r="J2362">
        <v>-17.825441364043701</v>
      </c>
      <c r="K2362">
        <v>257.55631919682901</v>
      </c>
      <c r="L2362">
        <v>201.150333370889</v>
      </c>
      <c r="M2362">
        <v>13.2905228949845</v>
      </c>
      <c r="N2362">
        <v>1.78192139374171</v>
      </c>
      <c r="O2362">
        <v>48.275018350868599</v>
      </c>
      <c r="P2362">
        <v>108.840061318344</v>
      </c>
      <c r="Q2362">
        <v>0.13091483027849299</v>
      </c>
    </row>
    <row r="2363" spans="1:17" hidden="1" x14ac:dyDescent="0.3">
      <c r="A2363" t="s">
        <v>4924</v>
      </c>
      <c r="B2363" t="s">
        <v>4925</v>
      </c>
      <c r="C2363" t="s">
        <v>10625</v>
      </c>
      <c r="D2363" t="s">
        <v>290</v>
      </c>
      <c r="E2363">
        <v>220.48655155200001</v>
      </c>
      <c r="F2363">
        <v>47.76</v>
      </c>
      <c r="G2363">
        <v>-39.176699279783598</v>
      </c>
      <c r="H2363">
        <v>-10.985523738623399</v>
      </c>
      <c r="I2363">
        <v>-45.5566345626086</v>
      </c>
      <c r="J2363">
        <v>-6.59724506259235</v>
      </c>
      <c r="K2363">
        <v>53.548127318390499</v>
      </c>
      <c r="L2363">
        <v>57.582595657535101</v>
      </c>
      <c r="M2363">
        <v>25.3094456106965</v>
      </c>
      <c r="N2363">
        <v>0.56177836956681304</v>
      </c>
      <c r="O2363">
        <v>108.752093802345</v>
      </c>
      <c r="P2363">
        <v>7.5675675675675498</v>
      </c>
      <c r="Q2363">
        <v>0.100962277997175</v>
      </c>
    </row>
    <row r="2364" spans="1:17" hidden="1" x14ac:dyDescent="0.3">
      <c r="A2364" t="s">
        <v>4926</v>
      </c>
      <c r="B2364" t="s">
        <v>4927</v>
      </c>
      <c r="C2364" t="s">
        <v>10625</v>
      </c>
      <c r="D2364" t="s">
        <v>1184</v>
      </c>
      <c r="E2364">
        <v>220.14296540799899</v>
      </c>
      <c r="F2364">
        <v>156.77000000000001</v>
      </c>
      <c r="G2364">
        <v>-42.1383729827783</v>
      </c>
      <c r="H2364">
        <v>16.3514510512925</v>
      </c>
      <c r="I2364">
        <v>-30.334247203114</v>
      </c>
      <c r="J2364">
        <v>12.547461318839</v>
      </c>
      <c r="K2364">
        <v>150.932398772125</v>
      </c>
      <c r="L2364">
        <v>168.12147957686301</v>
      </c>
      <c r="M2364">
        <v>66.259700500453903</v>
      </c>
      <c r="N2364">
        <v>1.2273238808362199</v>
      </c>
      <c r="O2364">
        <v>91.3950373158129</v>
      </c>
      <c r="P2364">
        <v>24.916334661354501</v>
      </c>
      <c r="Q2364">
        <v>0.106625132232344</v>
      </c>
    </row>
    <row r="2365" spans="1:17" hidden="1" x14ac:dyDescent="0.3">
      <c r="A2365" t="s">
        <v>4928</v>
      </c>
      <c r="B2365" t="s">
        <v>4929</v>
      </c>
      <c r="C2365" t="s">
        <v>10625</v>
      </c>
      <c r="D2365" t="s">
        <v>3181</v>
      </c>
      <c r="E2365">
        <v>220.07918129999999</v>
      </c>
      <c r="F2365">
        <v>295.05</v>
      </c>
      <c r="G2365">
        <v>195.323673408101</v>
      </c>
      <c r="H2365">
        <v>4.4536831941496802</v>
      </c>
      <c r="I2365">
        <v>2.1448703363485002</v>
      </c>
      <c r="J2365">
        <v>6.8777260469570001</v>
      </c>
      <c r="K2365">
        <v>280.48219791716298</v>
      </c>
      <c r="L2365">
        <v>252.182285018654</v>
      </c>
      <c r="M2365">
        <v>55.917417088465399</v>
      </c>
      <c r="N2365">
        <v>0.32276338514680403</v>
      </c>
      <c r="O2365">
        <v>22.013218098627299</v>
      </c>
      <c r="P2365">
        <v>242.68292682926801</v>
      </c>
    </row>
    <row r="2366" spans="1:17" hidden="1" x14ac:dyDescent="0.3">
      <c r="A2366" t="s">
        <v>4930</v>
      </c>
      <c r="B2366" t="s">
        <v>4931</v>
      </c>
      <c r="C2366" t="s">
        <v>10625</v>
      </c>
      <c r="D2366" t="s">
        <v>2435</v>
      </c>
      <c r="E2366">
        <v>219.8148324</v>
      </c>
      <c r="F2366">
        <v>119.9</v>
      </c>
      <c r="G2366">
        <v>56.513355064968898</v>
      </c>
      <c r="H2366">
        <v>-6.6352327240139797</v>
      </c>
      <c r="I2366">
        <v>7.1373790039879896</v>
      </c>
      <c r="J2366">
        <v>-1.40119124563498</v>
      </c>
      <c r="K2366">
        <v>122.631204037473</v>
      </c>
      <c r="M2366">
        <v>46.863906593030798</v>
      </c>
      <c r="N2366">
        <v>0.24057971014492699</v>
      </c>
      <c r="O2366">
        <v>60.050041701417797</v>
      </c>
      <c r="P2366">
        <v>93.387096774193495</v>
      </c>
    </row>
    <row r="2367" spans="1:17" hidden="1" x14ac:dyDescent="0.3">
      <c r="A2367" t="s">
        <v>4932</v>
      </c>
      <c r="B2367" t="s">
        <v>4933</v>
      </c>
      <c r="C2367" t="s">
        <v>10625</v>
      </c>
      <c r="D2367" t="s">
        <v>471</v>
      </c>
      <c r="E2367">
        <v>219.5517792</v>
      </c>
      <c r="F2367">
        <v>148.19999999999999</v>
      </c>
      <c r="G2367">
        <v>230.73903706847199</v>
      </c>
      <c r="H2367">
        <v>4.5649910686580801</v>
      </c>
      <c r="I2367">
        <v>164.99863952207701</v>
      </c>
      <c r="J2367">
        <v>-8.7262653351398303</v>
      </c>
      <c r="K2367">
        <v>117.12407972651501</v>
      </c>
      <c r="M2367">
        <v>48.071119507819098</v>
      </c>
      <c r="N2367">
        <v>1.2088803088803</v>
      </c>
      <c r="O2367">
        <v>8.1983805668016192</v>
      </c>
      <c r="P2367">
        <v>296.78714859437702</v>
      </c>
    </row>
    <row r="2368" spans="1:17" hidden="1" x14ac:dyDescent="0.3">
      <c r="A2368" t="s">
        <v>4934</v>
      </c>
      <c r="B2368" t="s">
        <v>4935</v>
      </c>
      <c r="C2368" t="s">
        <v>10625</v>
      </c>
      <c r="D2368" t="s">
        <v>51</v>
      </c>
      <c r="E2368">
        <v>217.94976</v>
      </c>
      <c r="F2368">
        <v>131.9</v>
      </c>
      <c r="G2368">
        <v>-38.150071565356697</v>
      </c>
      <c r="H2368">
        <v>-5.0028141080085904</v>
      </c>
      <c r="I2368">
        <v>-22.237299984366601</v>
      </c>
      <c r="J2368">
        <v>1.92783267162422</v>
      </c>
      <c r="K2368">
        <v>135.14795887904901</v>
      </c>
      <c r="M2368">
        <v>51.5833130458686</v>
      </c>
      <c r="N2368">
        <v>0.17705802968960799</v>
      </c>
      <c r="O2368">
        <v>49.2039423805913</v>
      </c>
      <c r="P2368">
        <v>29.313725490195999</v>
      </c>
    </row>
    <row r="2369" spans="1:17" hidden="1" x14ac:dyDescent="0.3">
      <c r="A2369" t="s">
        <v>4936</v>
      </c>
      <c r="B2369" t="s">
        <v>4937</v>
      </c>
      <c r="C2369" t="s">
        <v>10625</v>
      </c>
      <c r="D2369" t="s">
        <v>46</v>
      </c>
      <c r="E2369">
        <v>217.88948250000001</v>
      </c>
      <c r="F2369">
        <v>288.5</v>
      </c>
      <c r="G2369">
        <v>0.13140243395406101</v>
      </c>
      <c r="H2369">
        <v>-0.55038175595723904</v>
      </c>
      <c r="I2369">
        <v>11.512199015517799</v>
      </c>
      <c r="J2369">
        <v>1.6665317563723501</v>
      </c>
      <c r="K2369">
        <v>279.53114926687999</v>
      </c>
      <c r="L2369">
        <v>254.20441888568601</v>
      </c>
      <c r="M2369">
        <v>45.364796503686797</v>
      </c>
      <c r="N2369">
        <v>0.48683015440508598</v>
      </c>
      <c r="O2369">
        <v>17.5043327556325</v>
      </c>
      <c r="P2369">
        <v>38.302972195589597</v>
      </c>
    </row>
    <row r="2370" spans="1:17" hidden="1" x14ac:dyDescent="0.3">
      <c r="A2370" t="s">
        <v>4938</v>
      </c>
      <c r="B2370" t="s">
        <v>4939</v>
      </c>
      <c r="C2370" t="s">
        <v>10625</v>
      </c>
      <c r="D2370" t="s">
        <v>51</v>
      </c>
      <c r="E2370">
        <v>217.594593696</v>
      </c>
      <c r="F2370">
        <v>141.56</v>
      </c>
      <c r="G2370">
        <v>22.292794779619101</v>
      </c>
      <c r="H2370">
        <v>17.232826074373701</v>
      </c>
      <c r="I2370">
        <v>9.5504242462496602</v>
      </c>
      <c r="J2370">
        <v>20.756346109664801</v>
      </c>
      <c r="K2370">
        <v>118.025248449694</v>
      </c>
      <c r="L2370">
        <v>109.26677058724199</v>
      </c>
      <c r="M2370">
        <v>80.339404727061805</v>
      </c>
      <c r="N2370">
        <v>3.15016666794555</v>
      </c>
      <c r="O2370">
        <v>3.8428934727324102</v>
      </c>
      <c r="P2370">
        <v>74.334975369458107</v>
      </c>
      <c r="Q2370">
        <v>2.3495687447274999E-2</v>
      </c>
    </row>
    <row r="2371" spans="1:17" hidden="1" x14ac:dyDescent="0.3">
      <c r="A2371" t="s">
        <v>4940</v>
      </c>
      <c r="B2371" t="s">
        <v>4941</v>
      </c>
      <c r="C2371" t="s">
        <v>10625</v>
      </c>
      <c r="D2371" t="s">
        <v>89</v>
      </c>
      <c r="E2371">
        <v>217.53388799999999</v>
      </c>
      <c r="F2371">
        <v>53.37</v>
      </c>
      <c r="G2371">
        <v>72.7858718863272</v>
      </c>
      <c r="H2371">
        <v>-8.1981446360389807</v>
      </c>
      <c r="I2371">
        <v>17.535729939639499</v>
      </c>
      <c r="J2371">
        <v>7.8579306578907104</v>
      </c>
      <c r="K2371">
        <v>48.170473790516397</v>
      </c>
      <c r="L2371">
        <v>41.170177520081097</v>
      </c>
      <c r="M2371">
        <v>56.648420508744401</v>
      </c>
      <c r="N2371">
        <v>1.7521539353450299</v>
      </c>
      <c r="O2371">
        <v>11.2984822934232</v>
      </c>
      <c r="P2371">
        <v>117.83673469387701</v>
      </c>
      <c r="Q2371">
        <v>0.12251623905056699</v>
      </c>
    </row>
    <row r="2372" spans="1:17" hidden="1" x14ac:dyDescent="0.3">
      <c r="A2372" t="s">
        <v>4942</v>
      </c>
      <c r="B2372" t="s">
        <v>4943</v>
      </c>
      <c r="C2372" t="s">
        <v>10625</v>
      </c>
      <c r="D2372" t="s">
        <v>51</v>
      </c>
      <c r="E2372">
        <v>217.39147919999999</v>
      </c>
      <c r="F2372">
        <v>105.51</v>
      </c>
      <c r="G2372">
        <v>21.571376996194299</v>
      </c>
      <c r="H2372">
        <v>12.7600540505032</v>
      </c>
      <c r="I2372">
        <v>-9.9084314144054595</v>
      </c>
      <c r="J2372">
        <v>5.9626657630610804</v>
      </c>
      <c r="K2372">
        <v>93.522649088267698</v>
      </c>
      <c r="L2372">
        <v>89.898197772688206</v>
      </c>
      <c r="M2372">
        <v>70.208515686993195</v>
      </c>
      <c r="N2372">
        <v>2.27730649696817</v>
      </c>
      <c r="O2372">
        <v>8.9944081129750693</v>
      </c>
      <c r="P2372">
        <v>52.802317161477198</v>
      </c>
      <c r="Q2372">
        <v>6.4834703191108997E-2</v>
      </c>
    </row>
    <row r="2373" spans="1:17" hidden="1" x14ac:dyDescent="0.3">
      <c r="A2373" t="s">
        <v>4944</v>
      </c>
      <c r="B2373" t="s">
        <v>4945</v>
      </c>
      <c r="C2373" t="s">
        <v>10625</v>
      </c>
      <c r="D2373" t="s">
        <v>397</v>
      </c>
      <c r="E2373">
        <v>217.03349720999901</v>
      </c>
      <c r="F2373">
        <v>157.85</v>
      </c>
      <c r="G2373">
        <v>-37.849754102894003</v>
      </c>
      <c r="H2373">
        <v>-15.459745859904301</v>
      </c>
      <c r="I2373">
        <v>-21.9369825219039</v>
      </c>
      <c r="J2373">
        <v>-1.49380992895915</v>
      </c>
      <c r="O2373">
        <v>23.0598669623059</v>
      </c>
      <c r="P2373">
        <v>7.3809523809523698</v>
      </c>
    </row>
    <row r="2374" spans="1:17" hidden="1" x14ac:dyDescent="0.3">
      <c r="A2374" t="s">
        <v>4946</v>
      </c>
      <c r="B2374" t="s">
        <v>4947</v>
      </c>
      <c r="C2374" t="s">
        <v>10625</v>
      </c>
      <c r="D2374" t="s">
        <v>405</v>
      </c>
      <c r="E2374">
        <v>216.66687999999999</v>
      </c>
      <c r="F2374">
        <v>373.3</v>
      </c>
      <c r="G2374">
        <v>456.52922086911201</v>
      </c>
      <c r="H2374">
        <v>2.4510575054444401</v>
      </c>
      <c r="I2374">
        <v>61.916234194279603</v>
      </c>
      <c r="J2374">
        <v>-2.7927115897496799</v>
      </c>
      <c r="K2374">
        <v>358.889130311141</v>
      </c>
      <c r="L2374">
        <v>224.36736335912801</v>
      </c>
      <c r="M2374">
        <v>45.87318620384</v>
      </c>
      <c r="N2374">
        <v>0.66105499438832704</v>
      </c>
      <c r="O2374">
        <v>12.5100455397803</v>
      </c>
      <c r="P2374">
        <v>492.53968253968202</v>
      </c>
    </row>
    <row r="2375" spans="1:17" hidden="1" x14ac:dyDescent="0.3">
      <c r="A2375" t="s">
        <v>4948</v>
      </c>
      <c r="B2375" t="s">
        <v>4949</v>
      </c>
      <c r="C2375" t="s">
        <v>10625</v>
      </c>
      <c r="D2375" t="s">
        <v>408</v>
      </c>
      <c r="E2375">
        <v>215.882554</v>
      </c>
      <c r="F2375">
        <v>170.05</v>
      </c>
      <c r="G2375">
        <v>79.713216441462905</v>
      </c>
      <c r="H2375">
        <v>7.5100495396754798</v>
      </c>
      <c r="I2375">
        <v>58.6899558802332</v>
      </c>
      <c r="J2375">
        <v>20.344534367014401</v>
      </c>
      <c r="K2375">
        <v>139.01077520635201</v>
      </c>
      <c r="L2375">
        <v>112.150404040423</v>
      </c>
      <c r="M2375">
        <v>74.798958295212302</v>
      </c>
      <c r="N2375">
        <v>0.41116254936954499</v>
      </c>
      <c r="O2375">
        <v>35.254336959717698</v>
      </c>
      <c r="P2375">
        <v>123.75</v>
      </c>
      <c r="Q2375">
        <v>0.11741137664251</v>
      </c>
    </row>
    <row r="2376" spans="1:17" hidden="1" x14ac:dyDescent="0.3">
      <c r="A2376" t="s">
        <v>4950</v>
      </c>
      <c r="B2376" t="s">
        <v>4951</v>
      </c>
      <c r="C2376" t="s">
        <v>10625</v>
      </c>
      <c r="D2376" t="s">
        <v>354</v>
      </c>
      <c r="E2376">
        <v>215.663465</v>
      </c>
      <c r="F2376">
        <v>78.13</v>
      </c>
      <c r="G2376">
        <v>-30.488215423602</v>
      </c>
      <c r="H2376">
        <v>3.6725443250173999</v>
      </c>
      <c r="I2376">
        <v>-33.229447692708099</v>
      </c>
      <c r="J2376">
        <v>0.61423787683367104</v>
      </c>
      <c r="K2376">
        <v>74.533921237320101</v>
      </c>
      <c r="L2376">
        <v>76.639116484608607</v>
      </c>
      <c r="M2376">
        <v>62.0177713385225</v>
      </c>
      <c r="N2376">
        <v>1.3987942933637201</v>
      </c>
      <c r="O2376">
        <v>38.103161397670497</v>
      </c>
      <c r="P2376">
        <v>17.488721804511201</v>
      </c>
      <c r="Q2376">
        <v>4.0644782118586999E-2</v>
      </c>
    </row>
    <row r="2377" spans="1:17" hidden="1" x14ac:dyDescent="0.3">
      <c r="A2377" t="s">
        <v>4952</v>
      </c>
      <c r="B2377" t="s">
        <v>4953</v>
      </c>
      <c r="C2377" t="s">
        <v>10625</v>
      </c>
      <c r="D2377" t="s">
        <v>1053</v>
      </c>
      <c r="E2377">
        <v>215.46881768499901</v>
      </c>
      <c r="F2377">
        <v>6.87</v>
      </c>
      <c r="G2377">
        <v>105.216523593178</v>
      </c>
      <c r="H2377">
        <v>-9.9252448784760201</v>
      </c>
      <c r="I2377">
        <v>16.659154195236201</v>
      </c>
      <c r="J2377">
        <v>19.255321359406999</v>
      </c>
      <c r="K2377">
        <v>6.1797823403188197</v>
      </c>
      <c r="L2377">
        <v>5.3100517052763099</v>
      </c>
      <c r="M2377">
        <v>68.311621122744</v>
      </c>
      <c r="N2377">
        <v>0.64233777214119603</v>
      </c>
      <c r="O2377">
        <v>25.473071324599701</v>
      </c>
      <c r="Q2377">
        <v>4.9948584654904003E-2</v>
      </c>
    </row>
    <row r="2378" spans="1:17" hidden="1" x14ac:dyDescent="0.3">
      <c r="A2378" t="s">
        <v>4954</v>
      </c>
      <c r="B2378" t="s">
        <v>4955</v>
      </c>
      <c r="C2378" t="s">
        <v>10625</v>
      </c>
      <c r="D2378" t="s">
        <v>622</v>
      </c>
      <c r="E2378">
        <v>215.3424153</v>
      </c>
      <c r="F2378">
        <v>65.5</v>
      </c>
      <c r="G2378">
        <v>-71.920151487960993</v>
      </c>
      <c r="H2378">
        <v>10.646032332080701</v>
      </c>
      <c r="I2378">
        <v>-35.411734417708402</v>
      </c>
      <c r="J2378">
        <v>-2.6793934356018898</v>
      </c>
      <c r="K2378">
        <v>64.358060324672394</v>
      </c>
      <c r="L2378">
        <v>89.636353003289003</v>
      </c>
      <c r="M2378">
        <v>48.621822727549798</v>
      </c>
      <c r="N2378">
        <v>2.55196457840893</v>
      </c>
      <c r="O2378">
        <v>96.030534351144993</v>
      </c>
      <c r="P2378">
        <v>42.113256671729197</v>
      </c>
      <c r="Q2378">
        <v>0.178420779084633</v>
      </c>
    </row>
    <row r="2379" spans="1:17" hidden="1" x14ac:dyDescent="0.3">
      <c r="A2379" t="s">
        <v>4956</v>
      </c>
      <c r="B2379" t="s">
        <v>4957</v>
      </c>
      <c r="C2379" t="s">
        <v>10625</v>
      </c>
      <c r="D2379" t="s">
        <v>689</v>
      </c>
      <c r="E2379">
        <v>215.08643075500001</v>
      </c>
      <c r="F2379">
        <v>240.8</v>
      </c>
      <c r="G2379">
        <v>-1.41089000516323</v>
      </c>
      <c r="H2379">
        <v>5.9276415274830097</v>
      </c>
      <c r="I2379">
        <v>-7.8469906393724598</v>
      </c>
      <c r="J2379">
        <v>1.7482253168997</v>
      </c>
      <c r="K2379">
        <v>229.864532489239</v>
      </c>
      <c r="L2379">
        <v>216.85546181180101</v>
      </c>
      <c r="M2379">
        <v>61.630951459502498</v>
      </c>
      <c r="N2379">
        <v>0.57265575927975298</v>
      </c>
      <c r="O2379">
        <v>23.442532525170499</v>
      </c>
      <c r="P2379">
        <v>38.311315336013799</v>
      </c>
      <c r="Q2379">
        <v>-2.1665131033072001E-2</v>
      </c>
    </row>
    <row r="2380" spans="1:17" hidden="1" x14ac:dyDescent="0.3">
      <c r="A2380" t="s">
        <v>4958</v>
      </c>
      <c r="B2380" t="s">
        <v>4959</v>
      </c>
      <c r="C2380" t="s">
        <v>10625</v>
      </c>
      <c r="D2380" t="s">
        <v>46</v>
      </c>
      <c r="E2380">
        <v>215.04272265</v>
      </c>
      <c r="F2380">
        <v>87.15</v>
      </c>
      <c r="G2380">
        <v>20.5494533752608</v>
      </c>
      <c r="H2380">
        <v>14.810524410365799</v>
      </c>
      <c r="I2380">
        <v>-45.629147252723698</v>
      </c>
      <c r="J2380">
        <v>-6.6930234596921503</v>
      </c>
      <c r="K2380">
        <v>88.257389574537697</v>
      </c>
      <c r="L2380">
        <v>86.980418301583796</v>
      </c>
      <c r="M2380">
        <v>39.127746683866697</v>
      </c>
      <c r="N2380">
        <v>0.75211074250124399</v>
      </c>
      <c r="O2380">
        <v>76.592082616178999</v>
      </c>
      <c r="P2380">
        <v>49.742268041237097</v>
      </c>
      <c r="Q2380">
        <v>4.1317778547393998E-2</v>
      </c>
    </row>
    <row r="2381" spans="1:17" hidden="1" x14ac:dyDescent="0.3">
      <c r="A2381" t="s">
        <v>4960</v>
      </c>
      <c r="B2381" t="s">
        <v>4961</v>
      </c>
      <c r="C2381" t="s">
        <v>10625</v>
      </c>
      <c r="D2381" t="s">
        <v>622</v>
      </c>
      <c r="E2381">
        <v>215.03246573899901</v>
      </c>
      <c r="F2381">
        <v>135</v>
      </c>
      <c r="G2381">
        <v>17.809305592009501</v>
      </c>
      <c r="H2381">
        <v>5.4422199356784402</v>
      </c>
      <c r="I2381">
        <v>9.0533083694819592</v>
      </c>
      <c r="J2381">
        <v>8.0655692805650094</v>
      </c>
      <c r="K2381">
        <v>123.377432059691</v>
      </c>
      <c r="L2381">
        <v>116.690051461785</v>
      </c>
      <c r="M2381">
        <v>72.007931972334802</v>
      </c>
      <c r="N2381">
        <v>0.437525753308947</v>
      </c>
      <c r="O2381">
        <v>19.992592592592601</v>
      </c>
      <c r="P2381">
        <v>57.894736842105203</v>
      </c>
      <c r="Q2381">
        <v>8.6143137058866004E-2</v>
      </c>
    </row>
    <row r="2382" spans="1:17" hidden="1" x14ac:dyDescent="0.3">
      <c r="A2382" t="s">
        <v>4962</v>
      </c>
      <c r="B2382" t="s">
        <v>4963</v>
      </c>
      <c r="C2382" t="s">
        <v>10625</v>
      </c>
      <c r="D2382" t="s">
        <v>2663</v>
      </c>
      <c r="E2382">
        <v>214.27418114100001</v>
      </c>
      <c r="F2382">
        <v>17.02</v>
      </c>
      <c r="G2382">
        <v>36.983975291522903</v>
      </c>
      <c r="H2382">
        <v>13.984379116135401</v>
      </c>
      <c r="I2382">
        <v>-15.6481646541387</v>
      </c>
      <c r="J2382">
        <v>-2.4233622499590499</v>
      </c>
      <c r="K2382">
        <v>15.7164087190405</v>
      </c>
      <c r="L2382">
        <v>15.3752226299938</v>
      </c>
      <c r="M2382">
        <v>58.346023164288603</v>
      </c>
      <c r="N2382">
        <v>0.94488232513440795</v>
      </c>
      <c r="O2382">
        <v>15.1586368977673</v>
      </c>
      <c r="P2382">
        <v>72.1416219847479</v>
      </c>
      <c r="Q2382">
        <v>7.1473631705561994E-2</v>
      </c>
    </row>
    <row r="2383" spans="1:17" hidden="1" x14ac:dyDescent="0.3">
      <c r="A2383" t="s">
        <v>4964</v>
      </c>
      <c r="B2383" t="s">
        <v>4965</v>
      </c>
      <c r="C2383" t="s">
        <v>10625</v>
      </c>
      <c r="D2383" t="s">
        <v>163</v>
      </c>
      <c r="E2383">
        <v>214.06866155999899</v>
      </c>
      <c r="F2383">
        <v>97.32</v>
      </c>
      <c r="G2383">
        <v>138.33680745326799</v>
      </c>
      <c r="H2383">
        <v>11.643088681954501</v>
      </c>
      <c r="I2383">
        <v>61.723875070842098</v>
      </c>
      <c r="J2383">
        <v>8.7371115861662894</v>
      </c>
      <c r="K2383">
        <v>81.700936011055205</v>
      </c>
      <c r="L2383">
        <v>66.195595923038496</v>
      </c>
      <c r="M2383">
        <v>74.529900452049304</v>
      </c>
      <c r="N2383">
        <v>1.04465398048263</v>
      </c>
      <c r="O2383">
        <v>1.70571311138514</v>
      </c>
      <c r="P2383">
        <v>178.057142857142</v>
      </c>
      <c r="Q2383">
        <v>0.16122111302230699</v>
      </c>
    </row>
    <row r="2384" spans="1:17" hidden="1" x14ac:dyDescent="0.3">
      <c r="A2384" t="s">
        <v>4966</v>
      </c>
      <c r="B2384" t="s">
        <v>4967</v>
      </c>
      <c r="C2384" t="s">
        <v>10625</v>
      </c>
      <c r="D2384" t="s">
        <v>902</v>
      </c>
      <c r="E2384">
        <v>213.22000414999999</v>
      </c>
      <c r="F2384">
        <v>111.45</v>
      </c>
      <c r="G2384">
        <v>33.157678483485903</v>
      </c>
      <c r="H2384">
        <v>-13.686393560236199</v>
      </c>
      <c r="I2384">
        <v>49.070450064475999</v>
      </c>
      <c r="J2384">
        <v>-0.32415914957016001</v>
      </c>
      <c r="M2384">
        <v>47.083952606819501</v>
      </c>
      <c r="O2384">
        <v>24.719605204127401</v>
      </c>
      <c r="P2384">
        <v>77.751196172248797</v>
      </c>
    </row>
    <row r="2385" spans="1:17" hidden="1" x14ac:dyDescent="0.3">
      <c r="A2385" t="s">
        <v>4968</v>
      </c>
      <c r="B2385" t="s">
        <v>4969</v>
      </c>
      <c r="C2385" t="s">
        <v>10625</v>
      </c>
      <c r="D2385" t="s">
        <v>219</v>
      </c>
      <c r="E2385">
        <v>213.20347122000001</v>
      </c>
      <c r="F2385">
        <v>425.55</v>
      </c>
      <c r="G2385">
        <v>13.878490461573801</v>
      </c>
      <c r="H2385">
        <v>-0.208016008387964</v>
      </c>
      <c r="I2385">
        <v>1.29084002560179</v>
      </c>
      <c r="J2385">
        <v>1.9683576372337599</v>
      </c>
      <c r="K2385">
        <v>405.23678442116</v>
      </c>
      <c r="L2385">
        <v>360.53301993472502</v>
      </c>
      <c r="M2385">
        <v>55.068099853945398</v>
      </c>
      <c r="N2385">
        <v>0.67658058261866605</v>
      </c>
      <c r="O2385">
        <v>9.1998590059922503</v>
      </c>
      <c r="P2385">
        <v>45.487179487179397</v>
      </c>
      <c r="Q2385">
        <v>-3.1713873444393997E-2</v>
      </c>
    </row>
    <row r="2386" spans="1:17" hidden="1" x14ac:dyDescent="0.3">
      <c r="A2386" t="s">
        <v>4970</v>
      </c>
      <c r="B2386" t="s">
        <v>4971</v>
      </c>
      <c r="C2386" t="s">
        <v>10625</v>
      </c>
      <c r="D2386" t="s">
        <v>46</v>
      </c>
      <c r="E2386">
        <v>213.16799574000001</v>
      </c>
      <c r="F2386">
        <v>81.08</v>
      </c>
      <c r="G2386">
        <v>246.838631864208</v>
      </c>
      <c r="H2386">
        <v>-5.9113097833784103</v>
      </c>
      <c r="I2386">
        <v>5.1621425584756402</v>
      </c>
      <c r="J2386">
        <v>1.7942235481894999</v>
      </c>
      <c r="K2386">
        <v>86.478524189913898</v>
      </c>
      <c r="L2386">
        <v>73.4210777903387</v>
      </c>
      <c r="M2386">
        <v>51.301383963524501</v>
      </c>
      <c r="N2386">
        <v>1.6705703395349401</v>
      </c>
      <c r="O2386">
        <v>44.326591021213602</v>
      </c>
      <c r="P2386">
        <v>317.93814432989598</v>
      </c>
      <c r="Q2386">
        <v>0.119835665147346</v>
      </c>
    </row>
    <row r="2387" spans="1:17" hidden="1" x14ac:dyDescent="0.3">
      <c r="A2387" t="s">
        <v>4972</v>
      </c>
      <c r="B2387" t="s">
        <v>4973</v>
      </c>
      <c r="C2387" t="s">
        <v>10625</v>
      </c>
      <c r="D2387" t="s">
        <v>21</v>
      </c>
      <c r="E2387">
        <v>212.04579017999899</v>
      </c>
      <c r="F2387">
        <v>13</v>
      </c>
      <c r="G2387">
        <v>-46.160130144667498</v>
      </c>
      <c r="H2387">
        <v>-12.1664868709634</v>
      </c>
      <c r="I2387">
        <v>-12.5154195366607</v>
      </c>
      <c r="J2387">
        <v>-0.53085238366052301</v>
      </c>
      <c r="K2387">
        <v>13.2300553564741</v>
      </c>
      <c r="L2387">
        <v>13.458701095831399</v>
      </c>
      <c r="M2387">
        <v>49.061456879452898</v>
      </c>
      <c r="N2387">
        <v>0.31345914121323298</v>
      </c>
      <c r="O2387">
        <v>39.230769230769198</v>
      </c>
      <c r="P2387">
        <v>31.979695431471999</v>
      </c>
    </row>
    <row r="2388" spans="1:17" hidden="1" x14ac:dyDescent="0.3">
      <c r="A2388" t="s">
        <v>4974</v>
      </c>
      <c r="B2388" t="s">
        <v>4975</v>
      </c>
      <c r="C2388" t="s">
        <v>10625</v>
      </c>
      <c r="D2388" t="s">
        <v>1388</v>
      </c>
      <c r="E2388">
        <v>211.5400095</v>
      </c>
      <c r="F2388">
        <v>122.3</v>
      </c>
      <c r="G2388">
        <v>11.787847250484701</v>
      </c>
      <c r="H2388">
        <v>13.4977385775454</v>
      </c>
      <c r="I2388">
        <v>-1.07332772636061</v>
      </c>
      <c r="J2388">
        <v>17.211792500768599</v>
      </c>
      <c r="K2388">
        <v>107.85082405707</v>
      </c>
      <c r="L2388">
        <v>105.218803203246</v>
      </c>
      <c r="M2388">
        <v>81.409640005930598</v>
      </c>
      <c r="N2388">
        <v>1.8334581831100001</v>
      </c>
      <c r="O2388">
        <v>13.491414554374501</v>
      </c>
      <c r="P2388">
        <v>41.305603697284702</v>
      </c>
      <c r="Q2388">
        <v>-4.1225174880440002E-3</v>
      </c>
    </row>
    <row r="2389" spans="1:17" hidden="1" x14ac:dyDescent="0.3">
      <c r="A2389" t="s">
        <v>4976</v>
      </c>
      <c r="B2389" t="s">
        <v>4977</v>
      </c>
      <c r="C2389" t="s">
        <v>10625</v>
      </c>
      <c r="D2389" t="s">
        <v>72</v>
      </c>
      <c r="E2389">
        <v>210.2408701</v>
      </c>
      <c r="F2389">
        <v>37.369999999999997</v>
      </c>
      <c r="G2389">
        <v>-51.243564445364299</v>
      </c>
      <c r="H2389">
        <v>11.1819339180143</v>
      </c>
      <c r="I2389">
        <v>-46.017672015730497</v>
      </c>
      <c r="J2389">
        <v>18.1661550727373</v>
      </c>
      <c r="K2389">
        <v>34.642542325667897</v>
      </c>
      <c r="L2389">
        <v>42.047976981143002</v>
      </c>
      <c r="M2389">
        <v>82.278308559746307</v>
      </c>
      <c r="N2389">
        <v>1.346774095907</v>
      </c>
      <c r="O2389">
        <v>81.964142360181896</v>
      </c>
      <c r="P2389">
        <v>24.566666666666599</v>
      </c>
      <c r="Q2389">
        <v>-1.5790732407422001E-2</v>
      </c>
    </row>
    <row r="2390" spans="1:17" hidden="1" x14ac:dyDescent="0.3">
      <c r="A2390" t="s">
        <v>4978</v>
      </c>
      <c r="B2390" t="s">
        <v>4979</v>
      </c>
      <c r="C2390" t="s">
        <v>10625</v>
      </c>
      <c r="D2390" t="s">
        <v>408</v>
      </c>
      <c r="E2390">
        <v>210.07879004</v>
      </c>
      <c r="F2390">
        <v>175.4</v>
      </c>
      <c r="G2390">
        <v>223.13516766097499</v>
      </c>
      <c r="H2390">
        <v>-1.68994422199585</v>
      </c>
      <c r="I2390">
        <v>110.273255697661</v>
      </c>
      <c r="J2390">
        <v>-6.13283905101932</v>
      </c>
      <c r="K2390">
        <v>158.38747644139801</v>
      </c>
      <c r="L2390">
        <v>113.81008077756</v>
      </c>
      <c r="M2390">
        <v>25.137027132701299</v>
      </c>
      <c r="N2390">
        <v>0.19093851132685999</v>
      </c>
      <c r="O2390">
        <v>5.2451539338654403</v>
      </c>
      <c r="P2390">
        <v>250.8</v>
      </c>
    </row>
    <row r="2391" spans="1:17" hidden="1" x14ac:dyDescent="0.3">
      <c r="A2391" t="s">
        <v>4980</v>
      </c>
      <c r="B2391" t="s">
        <v>4981</v>
      </c>
      <c r="C2391" t="s">
        <v>10625</v>
      </c>
      <c r="D2391" t="s">
        <v>186</v>
      </c>
      <c r="E2391">
        <v>210.07213256399999</v>
      </c>
      <c r="F2391">
        <v>25.21</v>
      </c>
      <c r="G2391">
        <v>-30.096992771185299</v>
      </c>
      <c r="H2391">
        <v>9.6350321760501192</v>
      </c>
      <c r="I2391">
        <v>-15.896547450050001</v>
      </c>
      <c r="J2391">
        <v>7.1952804556282999</v>
      </c>
      <c r="K2391">
        <v>22.087242427106201</v>
      </c>
      <c r="L2391">
        <v>21.876913427051001</v>
      </c>
      <c r="M2391">
        <v>64.228174494889799</v>
      </c>
      <c r="N2391">
        <v>1.93682248594038</v>
      </c>
      <c r="O2391">
        <v>56.683855612852</v>
      </c>
      <c r="P2391">
        <v>62.122186495176798</v>
      </c>
      <c r="Q2391">
        <v>3.1779608555930002E-3</v>
      </c>
    </row>
    <row r="2392" spans="1:17" hidden="1" x14ac:dyDescent="0.3">
      <c r="A2392" t="s">
        <v>4982</v>
      </c>
      <c r="B2392" t="s">
        <v>4983</v>
      </c>
      <c r="C2392" t="s">
        <v>10625</v>
      </c>
      <c r="D2392" t="s">
        <v>51</v>
      </c>
      <c r="E2392">
        <v>209.838017304</v>
      </c>
      <c r="F2392">
        <v>169.08</v>
      </c>
      <c r="G2392">
        <v>4.9989573824344999</v>
      </c>
      <c r="H2392">
        <v>8.9373668668011899</v>
      </c>
      <c r="I2392">
        <v>-2.49196382750169</v>
      </c>
      <c r="J2392">
        <v>2.6887082912978202</v>
      </c>
      <c r="K2392">
        <v>159.34532967995199</v>
      </c>
      <c r="L2392">
        <v>153.98359791503299</v>
      </c>
      <c r="M2392">
        <v>65.963588557319</v>
      </c>
      <c r="N2392">
        <v>1.8303017259866301</v>
      </c>
      <c r="O2392">
        <v>20.4163709486633</v>
      </c>
      <c r="P2392">
        <v>43.106220905628398</v>
      </c>
      <c r="Q2392">
        <v>0.13595881439652199</v>
      </c>
    </row>
    <row r="2393" spans="1:17" hidden="1" x14ac:dyDescent="0.3">
      <c r="A2393" t="s">
        <v>4984</v>
      </c>
      <c r="B2393" t="s">
        <v>4985</v>
      </c>
      <c r="C2393" t="s">
        <v>10625</v>
      </c>
      <c r="D2393" t="s">
        <v>571</v>
      </c>
      <c r="E2393">
        <v>209.78568000000001</v>
      </c>
      <c r="F2393">
        <v>86.02</v>
      </c>
      <c r="G2393">
        <v>-36.367867787974099</v>
      </c>
      <c r="H2393">
        <v>4.5930864470513404</v>
      </c>
      <c r="I2393">
        <v>-32.689560758034801</v>
      </c>
      <c r="J2393">
        <v>1.1863660702850101</v>
      </c>
      <c r="K2393">
        <v>83.6590375601657</v>
      </c>
      <c r="L2393">
        <v>89.8766578894476</v>
      </c>
      <c r="M2393">
        <v>69.621232596860807</v>
      </c>
      <c r="N2393">
        <v>1.27004583250518</v>
      </c>
      <c r="O2393">
        <v>38.921181120669601</v>
      </c>
      <c r="P2393">
        <v>26.499999999999901</v>
      </c>
      <c r="Q2393">
        <v>1.1075050314750001E-3</v>
      </c>
    </row>
    <row r="2394" spans="1:17" hidden="1" x14ac:dyDescent="0.3">
      <c r="A2394" t="s">
        <v>4986</v>
      </c>
      <c r="B2394" t="s">
        <v>4987</v>
      </c>
      <c r="C2394" t="s">
        <v>10625</v>
      </c>
      <c r="D2394" t="s">
        <v>119</v>
      </c>
      <c r="E2394">
        <v>209.26060000000001</v>
      </c>
      <c r="F2394">
        <v>292</v>
      </c>
      <c r="G2394">
        <v>109.25200336077199</v>
      </c>
      <c r="H2394">
        <v>3.4330178715690298</v>
      </c>
      <c r="I2394">
        <v>-3.5437969077476299</v>
      </c>
      <c r="J2394">
        <v>-2.9947279891914702</v>
      </c>
      <c r="K2394">
        <v>278.70869589305403</v>
      </c>
      <c r="L2394">
        <v>243.95157197084299</v>
      </c>
      <c r="M2394">
        <v>64.389054192040604</v>
      </c>
      <c r="N2394">
        <v>0.44272139870771499</v>
      </c>
      <c r="O2394">
        <v>43.133561643835598</v>
      </c>
      <c r="P2394">
        <v>183.495145631067</v>
      </c>
    </row>
    <row r="2395" spans="1:17" hidden="1" x14ac:dyDescent="0.3">
      <c r="A2395" t="s">
        <v>4988</v>
      </c>
      <c r="B2395" t="s">
        <v>4989</v>
      </c>
      <c r="C2395" t="s">
        <v>10625</v>
      </c>
      <c r="D2395" t="s">
        <v>571</v>
      </c>
      <c r="E2395">
        <v>208.6086</v>
      </c>
      <c r="F2395">
        <v>182.61</v>
      </c>
      <c r="G2395">
        <v>36.848681174488597</v>
      </c>
      <c r="H2395">
        <v>-1.5332923606353299</v>
      </c>
      <c r="I2395">
        <v>16.8465307912609</v>
      </c>
      <c r="J2395">
        <v>-10.6640439112048</v>
      </c>
      <c r="K2395">
        <v>185.050064024025</v>
      </c>
      <c r="L2395">
        <v>170.81917786474099</v>
      </c>
      <c r="M2395">
        <v>58.032473676854302</v>
      </c>
      <c r="N2395">
        <v>2.7658482468034502</v>
      </c>
      <c r="O2395">
        <v>72.498767865943805</v>
      </c>
      <c r="P2395">
        <v>75.586538461538396</v>
      </c>
      <c r="Q2395">
        <v>6.5286140201817999E-2</v>
      </c>
    </row>
    <row r="2396" spans="1:17" hidden="1" x14ac:dyDescent="0.3">
      <c r="A2396" t="s">
        <v>4990</v>
      </c>
      <c r="B2396" t="s">
        <v>4991</v>
      </c>
      <c r="C2396" t="s">
        <v>10625</v>
      </c>
      <c r="D2396" t="s">
        <v>397</v>
      </c>
      <c r="E2396">
        <v>208.45746380099999</v>
      </c>
      <c r="F2396">
        <v>71.510000000000005</v>
      </c>
      <c r="G2396">
        <v>-29.166209749493198</v>
      </c>
      <c r="H2396">
        <v>9.6517758783110406</v>
      </c>
      <c r="I2396">
        <v>-20.1313048323461</v>
      </c>
      <c r="J2396">
        <v>-5.2378597395288304</v>
      </c>
      <c r="K2396">
        <v>70.308752660748496</v>
      </c>
      <c r="L2396">
        <v>71.138101924207106</v>
      </c>
      <c r="M2396">
        <v>39.673982568146599</v>
      </c>
      <c r="N2396">
        <v>1.20718758026039</v>
      </c>
      <c r="O2396">
        <v>43.266675989372096</v>
      </c>
      <c r="P2396">
        <v>20.896027049873201</v>
      </c>
      <c r="Q2396">
        <v>-5.7873825474406997E-2</v>
      </c>
    </row>
    <row r="2397" spans="1:17" hidden="1" x14ac:dyDescent="0.3">
      <c r="A2397" t="s">
        <v>4992</v>
      </c>
      <c r="B2397" t="s">
        <v>4993</v>
      </c>
      <c r="C2397" t="s">
        <v>10625</v>
      </c>
      <c r="D2397" t="s">
        <v>290</v>
      </c>
      <c r="E2397">
        <v>208.338643539</v>
      </c>
      <c r="F2397">
        <v>81.03</v>
      </c>
      <c r="G2397">
        <v>-86.595394934057794</v>
      </c>
      <c r="H2397">
        <v>-15.0172487881938</v>
      </c>
      <c r="I2397">
        <v>-59.474641403196102</v>
      </c>
      <c r="J2397">
        <v>-5.0419475481559903</v>
      </c>
      <c r="K2397">
        <v>93.062244628472797</v>
      </c>
      <c r="L2397">
        <v>130.35266528489001</v>
      </c>
      <c r="M2397">
        <v>25.887832323348299</v>
      </c>
      <c r="N2397">
        <v>1.05218567603318</v>
      </c>
      <c r="O2397">
        <v>180.08145131432801</v>
      </c>
      <c r="P2397">
        <v>1.3254970613980099</v>
      </c>
      <c r="Q2397">
        <v>1.2297174777033E-2</v>
      </c>
    </row>
    <row r="2398" spans="1:17" hidden="1" x14ac:dyDescent="0.3">
      <c r="A2398" t="s">
        <v>4994</v>
      </c>
      <c r="B2398" t="s">
        <v>4995</v>
      </c>
      <c r="C2398" t="s">
        <v>10625</v>
      </c>
      <c r="D2398" t="s">
        <v>527</v>
      </c>
      <c r="E2398">
        <v>208.23643604</v>
      </c>
      <c r="F2398">
        <v>48.33</v>
      </c>
      <c r="G2398">
        <v>35.612194688002099</v>
      </c>
      <c r="H2398">
        <v>-4.2819723417053197</v>
      </c>
      <c r="I2398">
        <v>44.352590404755802</v>
      </c>
      <c r="J2398">
        <v>1.55924292803447</v>
      </c>
      <c r="K2398">
        <v>45.682362630356401</v>
      </c>
      <c r="L2398">
        <v>37.484145919976697</v>
      </c>
      <c r="M2398">
        <v>56.672762720614699</v>
      </c>
      <c r="N2398">
        <v>0.266116578514554</v>
      </c>
      <c r="O2398">
        <v>14.8355058969584</v>
      </c>
      <c r="P2398">
        <v>96.463414634146304</v>
      </c>
      <c r="Q2398">
        <v>-3.5797992423360001E-3</v>
      </c>
    </row>
    <row r="2399" spans="1:17" hidden="1" x14ac:dyDescent="0.3">
      <c r="A2399" t="s">
        <v>4996</v>
      </c>
      <c r="B2399" t="s">
        <v>4997</v>
      </c>
      <c r="C2399" t="s">
        <v>10625</v>
      </c>
      <c r="D2399" t="s">
        <v>622</v>
      </c>
      <c r="E2399">
        <v>208.06050239999999</v>
      </c>
      <c r="F2399">
        <v>195.53</v>
      </c>
      <c r="G2399">
        <v>5.2131832912842997</v>
      </c>
      <c r="H2399">
        <v>26.973638411220801</v>
      </c>
      <c r="I2399">
        <v>-2.8520329106385498</v>
      </c>
      <c r="J2399">
        <v>6.3810785407993</v>
      </c>
      <c r="K2399">
        <v>173.67244277060399</v>
      </c>
      <c r="L2399">
        <v>162.17527033739799</v>
      </c>
      <c r="M2399">
        <v>65.834900513095207</v>
      </c>
      <c r="N2399">
        <v>1.0258084072509199</v>
      </c>
      <c r="O2399">
        <v>16.606147394261701</v>
      </c>
      <c r="P2399">
        <v>52.579008973858699</v>
      </c>
      <c r="Q2399">
        <v>8.3928551428344003E-2</v>
      </c>
    </row>
    <row r="2400" spans="1:17" hidden="1" x14ac:dyDescent="0.3">
      <c r="A2400" t="s">
        <v>4998</v>
      </c>
      <c r="B2400" t="s">
        <v>4999</v>
      </c>
      <c r="C2400" t="s">
        <v>10625</v>
      </c>
      <c r="D2400" t="s">
        <v>1399</v>
      </c>
      <c r="E2400">
        <v>208</v>
      </c>
      <c r="F2400">
        <v>318.5</v>
      </c>
      <c r="G2400">
        <v>1425.99370424634</v>
      </c>
      <c r="H2400">
        <v>-2.1993425995011102</v>
      </c>
      <c r="I2400">
        <v>236.221281315602</v>
      </c>
      <c r="J2400">
        <v>-10.720598474302699</v>
      </c>
      <c r="K2400">
        <v>300.22327645657202</v>
      </c>
      <c r="L2400">
        <v>178.99693307875799</v>
      </c>
      <c r="M2400">
        <v>30.896918770057098</v>
      </c>
      <c r="N2400">
        <v>3.0275786232680799</v>
      </c>
      <c r="O2400">
        <v>17.299843014128701</v>
      </c>
      <c r="P2400">
        <v>1601.38888888888</v>
      </c>
      <c r="Q2400">
        <v>0.22981092884159399</v>
      </c>
    </row>
    <row r="2401" spans="1:17" hidden="1" x14ac:dyDescent="0.3">
      <c r="A2401" t="s">
        <v>5000</v>
      </c>
      <c r="B2401" t="s">
        <v>5001</v>
      </c>
      <c r="C2401" t="s">
        <v>10625</v>
      </c>
      <c r="D2401" t="s">
        <v>303</v>
      </c>
      <c r="E2401">
        <v>207.94398867000001</v>
      </c>
      <c r="F2401">
        <v>21.9</v>
      </c>
      <c r="G2401">
        <v>254.53412054055599</v>
      </c>
      <c r="H2401">
        <v>19.5049321401867</v>
      </c>
      <c r="I2401">
        <v>54.534955187295402</v>
      </c>
      <c r="J2401">
        <v>7.4872732310647798</v>
      </c>
      <c r="K2401">
        <v>18.079028992980501</v>
      </c>
      <c r="L2401">
        <v>13.376467892771901</v>
      </c>
      <c r="M2401">
        <v>72.6819745085877</v>
      </c>
      <c r="N2401">
        <v>1.46928048963253</v>
      </c>
      <c r="O2401">
        <v>3.2420091324200899</v>
      </c>
      <c r="P2401">
        <v>305.55555555555497</v>
      </c>
    </row>
    <row r="2402" spans="1:17" hidden="1" x14ac:dyDescent="0.3">
      <c r="A2402" t="s">
        <v>5002</v>
      </c>
      <c r="B2402" t="s">
        <v>5003</v>
      </c>
      <c r="C2402" t="s">
        <v>10625</v>
      </c>
      <c r="D2402" t="s">
        <v>1434</v>
      </c>
      <c r="E2402">
        <v>207.85271</v>
      </c>
      <c r="F2402">
        <v>136.78</v>
      </c>
      <c r="G2402">
        <v>-11.945712203661101</v>
      </c>
      <c r="H2402">
        <v>-1.43455391711375</v>
      </c>
      <c r="I2402">
        <v>-33.3905597554567</v>
      </c>
      <c r="J2402">
        <v>8.8025007382611804</v>
      </c>
      <c r="K2402">
        <v>135.592144636634</v>
      </c>
      <c r="L2402">
        <v>137.580773700203</v>
      </c>
      <c r="M2402">
        <v>72.425226388096902</v>
      </c>
      <c r="N2402">
        <v>0.84600377050698605</v>
      </c>
      <c r="O2402">
        <v>43.880684310571702</v>
      </c>
      <c r="P2402">
        <v>36.031824962705102</v>
      </c>
      <c r="Q2402">
        <v>8.6009140774736995E-2</v>
      </c>
    </row>
    <row r="2403" spans="1:17" hidden="1" x14ac:dyDescent="0.3">
      <c r="A2403" t="s">
        <v>5004</v>
      </c>
      <c r="B2403" t="s">
        <v>5005</v>
      </c>
      <c r="C2403" t="s">
        <v>10625</v>
      </c>
      <c r="D2403" t="s">
        <v>51</v>
      </c>
      <c r="E2403">
        <v>207.78144499999999</v>
      </c>
      <c r="F2403">
        <v>161.05000000000001</v>
      </c>
      <c r="G2403">
        <v>115.907460461943</v>
      </c>
      <c r="H2403">
        <v>-3.1616441868026901</v>
      </c>
      <c r="I2403">
        <v>18.600023418411901</v>
      </c>
      <c r="J2403">
        <v>3.2798877661658699</v>
      </c>
      <c r="K2403">
        <v>167.893836979974</v>
      </c>
      <c r="L2403">
        <v>140.419825738627</v>
      </c>
      <c r="M2403">
        <v>48.9505960720197</v>
      </c>
      <c r="N2403">
        <v>0.62438687372809398</v>
      </c>
      <c r="O2403">
        <v>24.185035703197698</v>
      </c>
      <c r="P2403">
        <v>184.89297718025799</v>
      </c>
      <c r="Q2403">
        <v>0.12154723772977299</v>
      </c>
    </row>
    <row r="2404" spans="1:17" hidden="1" x14ac:dyDescent="0.3">
      <c r="A2404" t="s">
        <v>5006</v>
      </c>
      <c r="B2404" t="s">
        <v>5007</v>
      </c>
      <c r="C2404" t="s">
        <v>10625</v>
      </c>
      <c r="D2404" t="s">
        <v>21</v>
      </c>
      <c r="E2404">
        <v>207.52936478999999</v>
      </c>
      <c r="F2404">
        <v>241.85</v>
      </c>
      <c r="G2404">
        <v>217.34230032859199</v>
      </c>
      <c r="H2404">
        <v>5.3197256338528298</v>
      </c>
      <c r="I2404">
        <v>233.255071909582</v>
      </c>
      <c r="J2404">
        <v>-10.7897736960901</v>
      </c>
      <c r="K2404">
        <v>199.565239950234</v>
      </c>
      <c r="M2404">
        <v>55.162997949962097</v>
      </c>
      <c r="N2404">
        <v>0.36431924882629102</v>
      </c>
      <c r="O2404">
        <v>7.2152160430018597</v>
      </c>
      <c r="P2404">
        <v>290.08064516129002</v>
      </c>
    </row>
    <row r="2405" spans="1:17" hidden="1" x14ac:dyDescent="0.3">
      <c r="A2405" t="s">
        <v>5008</v>
      </c>
      <c r="B2405" t="s">
        <v>5009</v>
      </c>
      <c r="C2405" t="s">
        <v>10625</v>
      </c>
      <c r="D2405" t="s">
        <v>359</v>
      </c>
      <c r="E2405">
        <v>207.25484</v>
      </c>
      <c r="F2405">
        <v>8.4600000000000009</v>
      </c>
      <c r="G2405">
        <v>-110.127518906189</v>
      </c>
      <c r="H2405">
        <v>1.4004306431292799</v>
      </c>
      <c r="I2405">
        <v>-75.317952230903003</v>
      </c>
      <c r="J2405">
        <v>16.5151431713434</v>
      </c>
      <c r="K2405">
        <v>8.9325706955192601</v>
      </c>
      <c r="L2405">
        <v>18.3932788411717</v>
      </c>
      <c r="M2405">
        <v>79.253845289497505</v>
      </c>
      <c r="N2405">
        <v>0.92769327578226601</v>
      </c>
      <c r="O2405">
        <v>488.65248226950303</v>
      </c>
      <c r="P2405">
        <v>41</v>
      </c>
      <c r="Q2405">
        <v>6.6556776943999002E-2</v>
      </c>
    </row>
    <row r="2406" spans="1:17" hidden="1" x14ac:dyDescent="0.3">
      <c r="A2406" t="s">
        <v>5010</v>
      </c>
      <c r="B2406" t="s">
        <v>5011</v>
      </c>
      <c r="C2406" t="s">
        <v>10625</v>
      </c>
      <c r="D2406" t="s">
        <v>124</v>
      </c>
      <c r="E2406">
        <v>207.011822</v>
      </c>
      <c r="F2406">
        <v>23.36</v>
      </c>
      <c r="G2406">
        <v>89.839823154457406</v>
      </c>
      <c r="H2406">
        <v>-4.5332981444658298</v>
      </c>
      <c r="I2406">
        <v>-30.159325864566402</v>
      </c>
      <c r="J2406">
        <v>-5.94417237251196</v>
      </c>
      <c r="K2406">
        <v>24.6742552564764</v>
      </c>
      <c r="L2406">
        <v>22.5868008664896</v>
      </c>
      <c r="M2406">
        <v>35.675698054939303</v>
      </c>
      <c r="N2406">
        <v>0.58050168798336599</v>
      </c>
      <c r="O2406">
        <v>71.061643835616394</v>
      </c>
      <c r="P2406">
        <v>142.82744282744201</v>
      </c>
      <c r="Q2406">
        <v>9.9346679130654994E-2</v>
      </c>
    </row>
    <row r="2407" spans="1:17" hidden="1" x14ac:dyDescent="0.3">
      <c r="A2407" t="s">
        <v>5012</v>
      </c>
      <c r="B2407" t="s">
        <v>5013</v>
      </c>
      <c r="C2407" t="s">
        <v>10625</v>
      </c>
      <c r="D2407" t="s">
        <v>622</v>
      </c>
      <c r="E2407">
        <v>206.73832619999999</v>
      </c>
      <c r="F2407">
        <v>57.17</v>
      </c>
      <c r="G2407">
        <v>144.57326289906999</v>
      </c>
      <c r="H2407">
        <v>-9.8032264745714297</v>
      </c>
      <c r="I2407">
        <v>92.062555997758395</v>
      </c>
      <c r="J2407">
        <v>0.66628894047953502</v>
      </c>
      <c r="K2407">
        <v>61.5160444545091</v>
      </c>
      <c r="M2407">
        <v>42.663760196631202</v>
      </c>
      <c r="N2407">
        <v>0.65303610549024105</v>
      </c>
      <c r="O2407">
        <v>32.062270421549698</v>
      </c>
      <c r="P2407">
        <v>172.23809523809501</v>
      </c>
    </row>
    <row r="2408" spans="1:17" hidden="1" x14ac:dyDescent="0.3">
      <c r="A2408" t="s">
        <v>5014</v>
      </c>
      <c r="B2408" t="s">
        <v>5015</v>
      </c>
      <c r="C2408" t="s">
        <v>10625</v>
      </c>
      <c r="D2408" t="s">
        <v>622</v>
      </c>
      <c r="E2408">
        <v>206.70165929999999</v>
      </c>
      <c r="F2408">
        <v>92.26</v>
      </c>
      <c r="G2408">
        <v>-34.3786847151624</v>
      </c>
      <c r="H2408">
        <v>3.5348814870884002</v>
      </c>
      <c r="I2408">
        <v>-29.081809861977401</v>
      </c>
      <c r="J2408">
        <v>-4.6631251171051504</v>
      </c>
      <c r="K2408">
        <v>89.4023359650853</v>
      </c>
      <c r="L2408">
        <v>92.815493074740004</v>
      </c>
      <c r="M2408">
        <v>50.579565481145401</v>
      </c>
      <c r="N2408">
        <v>0.59896676048946296</v>
      </c>
      <c r="O2408">
        <v>32.776934749620601</v>
      </c>
      <c r="P2408">
        <v>17.453851050286399</v>
      </c>
      <c r="Q2408">
        <v>0.13786502407636</v>
      </c>
    </row>
    <row r="2409" spans="1:17" hidden="1" x14ac:dyDescent="0.3">
      <c r="A2409" t="s">
        <v>5016</v>
      </c>
      <c r="B2409" t="s">
        <v>5017</v>
      </c>
      <c r="C2409" t="s">
        <v>10625</v>
      </c>
      <c r="D2409" t="s">
        <v>622</v>
      </c>
      <c r="E2409">
        <v>206.58534911999999</v>
      </c>
      <c r="F2409">
        <v>201.34</v>
      </c>
      <c r="G2409">
        <v>116.32450357954001</v>
      </c>
      <c r="H2409">
        <v>123.453595248558</v>
      </c>
      <c r="I2409">
        <v>117.66908782902</v>
      </c>
      <c r="J2409">
        <v>73.178182321973793</v>
      </c>
      <c r="K2409">
        <v>108.743467824943</v>
      </c>
      <c r="L2409">
        <v>92.461507551916199</v>
      </c>
      <c r="M2409">
        <v>91.137274527623205</v>
      </c>
      <c r="N2409">
        <v>3.51748055263766</v>
      </c>
      <c r="O2409">
        <v>0</v>
      </c>
      <c r="P2409">
        <v>161.48051948051901</v>
      </c>
      <c r="Q2409">
        <v>6.7786779163131E-2</v>
      </c>
    </row>
    <row r="2410" spans="1:17" hidden="1" x14ac:dyDescent="0.3">
      <c r="A2410" t="s">
        <v>5018</v>
      </c>
      <c r="B2410" t="s">
        <v>5019</v>
      </c>
      <c r="C2410" t="s">
        <v>10625</v>
      </c>
      <c r="D2410" t="s">
        <v>130</v>
      </c>
      <c r="E2410">
        <v>206.21168423399999</v>
      </c>
      <c r="F2410">
        <v>37.31</v>
      </c>
      <c r="G2410">
        <v>70.266202143733693</v>
      </c>
      <c r="H2410">
        <v>-3.8642395474169202</v>
      </c>
      <c r="I2410">
        <v>50.465330546312998</v>
      </c>
      <c r="J2410">
        <v>-3.1031133938046001</v>
      </c>
      <c r="K2410">
        <v>32.4406536572492</v>
      </c>
      <c r="L2410">
        <v>25.590650057484499</v>
      </c>
      <c r="M2410">
        <v>60.666770139533398</v>
      </c>
      <c r="N2410">
        <v>0.46743838608830801</v>
      </c>
      <c r="O2410">
        <v>9.9437148217635905</v>
      </c>
      <c r="P2410">
        <v>106.703601108033</v>
      </c>
      <c r="Q2410">
        <v>0.11084198878130801</v>
      </c>
    </row>
    <row r="2411" spans="1:17" hidden="1" x14ac:dyDescent="0.3">
      <c r="A2411" t="s">
        <v>5020</v>
      </c>
      <c r="B2411" t="s">
        <v>5021</v>
      </c>
      <c r="C2411" t="s">
        <v>10625</v>
      </c>
      <c r="D2411" t="s">
        <v>497</v>
      </c>
      <c r="E2411">
        <v>205.68639999999999</v>
      </c>
      <c r="F2411">
        <v>179.6</v>
      </c>
      <c r="G2411">
        <v>-41.916443702118698</v>
      </c>
      <c r="H2411">
        <v>-6.64378704394555</v>
      </c>
      <c r="I2411">
        <v>-26.003672121128599</v>
      </c>
      <c r="J2411">
        <v>-6.3871856433940799</v>
      </c>
      <c r="O2411">
        <v>16.926503340757201</v>
      </c>
      <c r="P2411">
        <v>0</v>
      </c>
    </row>
    <row r="2412" spans="1:17" hidden="1" x14ac:dyDescent="0.3">
      <c r="A2412" t="s">
        <v>5022</v>
      </c>
      <c r="B2412" t="s">
        <v>5023</v>
      </c>
      <c r="C2412" t="s">
        <v>10625</v>
      </c>
      <c r="D2412" t="s">
        <v>281</v>
      </c>
      <c r="E2412">
        <v>205.66635896</v>
      </c>
      <c r="F2412">
        <v>140</v>
      </c>
      <c r="G2412">
        <v>-22.401674444287998</v>
      </c>
      <c r="H2412">
        <v>10.953858755947399</v>
      </c>
      <c r="I2412">
        <v>-17.7923292144106</v>
      </c>
      <c r="J2412">
        <v>3.5020723853988098</v>
      </c>
      <c r="K2412">
        <v>124.065339494301</v>
      </c>
      <c r="L2412">
        <v>131.40786071618999</v>
      </c>
      <c r="M2412">
        <v>70.761104607300197</v>
      </c>
      <c r="N2412">
        <v>1.93542562338779</v>
      </c>
      <c r="O2412">
        <v>18.5</v>
      </c>
      <c r="P2412">
        <v>28.440366972477001</v>
      </c>
    </row>
    <row r="2413" spans="1:17" hidden="1" x14ac:dyDescent="0.3">
      <c r="A2413" t="s">
        <v>5024</v>
      </c>
      <c r="B2413" t="s">
        <v>5025</v>
      </c>
      <c r="C2413" t="s">
        <v>10625</v>
      </c>
      <c r="D2413" t="s">
        <v>568</v>
      </c>
      <c r="E2413">
        <v>205.51867586</v>
      </c>
      <c r="F2413">
        <v>206.65</v>
      </c>
      <c r="G2413">
        <v>126.751911274394</v>
      </c>
      <c r="H2413">
        <v>3.5684014583983799</v>
      </c>
      <c r="I2413">
        <v>54.198551568807098</v>
      </c>
      <c r="J2413">
        <v>1.17414191793346</v>
      </c>
      <c r="K2413">
        <v>193.10626836734701</v>
      </c>
      <c r="L2413">
        <v>153.79397842768901</v>
      </c>
      <c r="M2413">
        <v>53.078713560723301</v>
      </c>
      <c r="N2413">
        <v>0.313014479437837</v>
      </c>
      <c r="O2413">
        <v>11.4686668279699</v>
      </c>
      <c r="P2413">
        <v>172.62532981530299</v>
      </c>
      <c r="Q2413">
        <v>0.12706042805628801</v>
      </c>
    </row>
    <row r="2414" spans="1:17" hidden="1" x14ac:dyDescent="0.3">
      <c r="A2414" t="s">
        <v>5026</v>
      </c>
      <c r="B2414" t="s">
        <v>5027</v>
      </c>
      <c r="C2414" t="s">
        <v>10625</v>
      </c>
      <c r="D2414" t="s">
        <v>127</v>
      </c>
      <c r="E2414">
        <v>205.39770263099999</v>
      </c>
      <c r="F2414">
        <v>22.48</v>
      </c>
      <c r="G2414">
        <v>137.117264245191</v>
      </c>
      <c r="H2414">
        <v>41.532161301494298</v>
      </c>
      <c r="I2414">
        <v>28.572533499143699</v>
      </c>
      <c r="J2414">
        <v>1.41847716226871</v>
      </c>
      <c r="K2414">
        <v>18.4636682522193</v>
      </c>
      <c r="L2414">
        <v>15.2053047831521</v>
      </c>
      <c r="M2414">
        <v>66.792085977230897</v>
      </c>
      <c r="N2414">
        <v>2.3889153880345302</v>
      </c>
      <c r="O2414">
        <v>11.298932384341599</v>
      </c>
      <c r="P2414">
        <v>180.29925187032401</v>
      </c>
      <c r="Q2414">
        <v>7.6717050753619995E-2</v>
      </c>
    </row>
    <row r="2415" spans="1:17" hidden="1" x14ac:dyDescent="0.3">
      <c r="A2415" t="s">
        <v>5028</v>
      </c>
      <c r="B2415" t="s">
        <v>5029</v>
      </c>
      <c r="C2415" t="s">
        <v>10625</v>
      </c>
      <c r="D2415" t="s">
        <v>1388</v>
      </c>
      <c r="E2415">
        <v>205.34270050000001</v>
      </c>
      <c r="F2415">
        <v>389.75</v>
      </c>
      <c r="G2415">
        <v>5.3329496094480504</v>
      </c>
      <c r="H2415">
        <v>-2.0616323999097101</v>
      </c>
      <c r="I2415">
        <v>-26.542178816626802</v>
      </c>
      <c r="J2415">
        <v>6.7551978054821697</v>
      </c>
      <c r="K2415">
        <v>403.43588482994898</v>
      </c>
      <c r="L2415">
        <v>369.44364242509101</v>
      </c>
      <c r="M2415">
        <v>51.1410620853799</v>
      </c>
      <c r="N2415">
        <v>0.99773448293752398</v>
      </c>
      <c r="O2415">
        <v>38.242463117382897</v>
      </c>
      <c r="P2415">
        <v>59.799097990979902</v>
      </c>
      <c r="Q2415">
        <v>4.6323365133330997E-2</v>
      </c>
    </row>
    <row r="2416" spans="1:17" hidden="1" x14ac:dyDescent="0.3">
      <c r="A2416" t="s">
        <v>5030</v>
      </c>
      <c r="B2416" t="s">
        <v>5031</v>
      </c>
      <c r="C2416" t="s">
        <v>10625</v>
      </c>
      <c r="D2416" t="s">
        <v>303</v>
      </c>
      <c r="E2416">
        <v>205.23297600000001</v>
      </c>
      <c r="F2416">
        <v>79.73</v>
      </c>
      <c r="G2416">
        <v>-59.664832339024898</v>
      </c>
      <c r="H2416">
        <v>2.3907856892572998</v>
      </c>
      <c r="I2416">
        <v>-42.270579276553299</v>
      </c>
      <c r="J2416">
        <v>4.7896579302537496</v>
      </c>
      <c r="K2416">
        <v>84.032818826039602</v>
      </c>
      <c r="L2416">
        <v>94.122140572705007</v>
      </c>
      <c r="M2416">
        <v>53.5248680214074</v>
      </c>
      <c r="N2416">
        <v>1.0972461564765701</v>
      </c>
      <c r="O2416">
        <v>68.443496801705706</v>
      </c>
      <c r="P2416">
        <v>11.432564640111799</v>
      </c>
    </row>
    <row r="2417" spans="1:17" hidden="1" x14ac:dyDescent="0.3">
      <c r="A2417" t="s">
        <v>5032</v>
      </c>
      <c r="B2417" t="s">
        <v>5033</v>
      </c>
      <c r="C2417" t="s">
        <v>10625</v>
      </c>
      <c r="D2417" t="s">
        <v>163</v>
      </c>
      <c r="E2417">
        <v>205.05350250000001</v>
      </c>
      <c r="F2417">
        <v>220.9</v>
      </c>
      <c r="G2417">
        <v>31.640019217817901</v>
      </c>
      <c r="H2417">
        <v>6.1700657699072501</v>
      </c>
      <c r="I2417">
        <v>11.1066711663255</v>
      </c>
      <c r="J2417">
        <v>3.75241053278745</v>
      </c>
      <c r="K2417">
        <v>213.361037889865</v>
      </c>
      <c r="L2417">
        <v>193.966457025935</v>
      </c>
      <c r="M2417">
        <v>62.210469181169003</v>
      </c>
      <c r="N2417">
        <v>1.3177369602487401</v>
      </c>
      <c r="O2417">
        <v>33.091896785875903</v>
      </c>
      <c r="P2417">
        <v>75.039619651346996</v>
      </c>
      <c r="Q2417">
        <v>0.10433030894563</v>
      </c>
    </row>
    <row r="2418" spans="1:17" hidden="1" x14ac:dyDescent="0.3">
      <c r="A2418" t="s">
        <v>5034</v>
      </c>
      <c r="B2418" t="s">
        <v>5035</v>
      </c>
      <c r="C2418" t="s">
        <v>10625</v>
      </c>
      <c r="D2418" t="s">
        <v>51</v>
      </c>
      <c r="E2418">
        <v>204.72958800000001</v>
      </c>
      <c r="F2418">
        <v>351.55</v>
      </c>
      <c r="G2418">
        <v>43.031938721912198</v>
      </c>
      <c r="H2418">
        <v>4.74356192549297</v>
      </c>
      <c r="I2418">
        <v>-1.35796435357571</v>
      </c>
      <c r="J2418">
        <v>14.1557085570876</v>
      </c>
      <c r="K2418">
        <v>350.343329037486</v>
      </c>
      <c r="L2418">
        <v>300.08025184411702</v>
      </c>
      <c r="M2418">
        <v>51.169976949977098</v>
      </c>
      <c r="N2418">
        <v>1.86274096995023</v>
      </c>
      <c r="O2418">
        <v>15.957900725359099</v>
      </c>
      <c r="P2418">
        <v>117.00617283950599</v>
      </c>
      <c r="Q2418">
        <v>0.105082854944395</v>
      </c>
    </row>
    <row r="2419" spans="1:17" hidden="1" x14ac:dyDescent="0.3">
      <c r="A2419" t="s">
        <v>5036</v>
      </c>
      <c r="B2419" t="s">
        <v>5037</v>
      </c>
      <c r="C2419" t="s">
        <v>10625</v>
      </c>
      <c r="D2419" t="s">
        <v>46</v>
      </c>
      <c r="E2419">
        <v>204.519562092</v>
      </c>
      <c r="F2419">
        <v>61.54</v>
      </c>
      <c r="G2419">
        <v>3.4889418046971299</v>
      </c>
      <c r="H2419">
        <v>-7.9614729963878501</v>
      </c>
      <c r="I2419">
        <v>-8.4586553391889208</v>
      </c>
      <c r="J2419">
        <v>1.2271353863646901</v>
      </c>
      <c r="K2419">
        <v>54.976320118097497</v>
      </c>
      <c r="L2419">
        <v>44.270459034046802</v>
      </c>
      <c r="M2419">
        <v>6.9506038802269599</v>
      </c>
      <c r="N2419">
        <v>2.0675247325775699</v>
      </c>
      <c r="O2419">
        <v>13.665908352291201</v>
      </c>
      <c r="P2419">
        <v>81.909547738693405</v>
      </c>
      <c r="Q2419">
        <v>6.5284615096094997E-2</v>
      </c>
    </row>
    <row r="2420" spans="1:17" hidden="1" x14ac:dyDescent="0.3">
      <c r="A2420" t="s">
        <v>5038</v>
      </c>
      <c r="B2420" t="s">
        <v>5039</v>
      </c>
      <c r="C2420" t="s">
        <v>10625</v>
      </c>
      <c r="D2420" t="s">
        <v>72</v>
      </c>
      <c r="E2420">
        <v>204.3642184</v>
      </c>
      <c r="F2420">
        <v>146.65</v>
      </c>
      <c r="G2420">
        <v>-47.3306773130046</v>
      </c>
      <c r="H2420">
        <v>9.5791566789981601</v>
      </c>
      <c r="I2420">
        <v>-16.338918272673698</v>
      </c>
      <c r="J2420">
        <v>4.9334584723260502</v>
      </c>
      <c r="K2420">
        <v>133.41841661128001</v>
      </c>
      <c r="L2420">
        <v>137.73971909813599</v>
      </c>
      <c r="M2420">
        <v>69.344381263217997</v>
      </c>
      <c r="N2420">
        <v>2.4475920679886598</v>
      </c>
      <c r="O2420">
        <v>35.697238322536599</v>
      </c>
      <c r="P2420">
        <v>31.642728904847399</v>
      </c>
      <c r="Q2420">
        <v>5.2178013835043002E-2</v>
      </c>
    </row>
    <row r="2421" spans="1:17" hidden="1" x14ac:dyDescent="0.3">
      <c r="A2421" t="s">
        <v>5040</v>
      </c>
      <c r="B2421" t="s">
        <v>3642</v>
      </c>
      <c r="C2421" t="s">
        <v>10625</v>
      </c>
      <c r="D2421" t="s">
        <v>1388</v>
      </c>
      <c r="E2421">
        <v>204.195964</v>
      </c>
      <c r="F2421">
        <v>132.01</v>
      </c>
      <c r="G2421">
        <v>-10.218213121943</v>
      </c>
      <c r="H2421">
        <v>11.425123112483099</v>
      </c>
      <c r="I2421">
        <v>0.69257297279991903</v>
      </c>
      <c r="J2421">
        <v>-5.4885453816021599</v>
      </c>
      <c r="K2421">
        <v>126.19194100896701</v>
      </c>
      <c r="L2421">
        <v>117.276532145541</v>
      </c>
      <c r="M2421">
        <v>46.132930890774198</v>
      </c>
      <c r="N2421">
        <v>0.56073157169572696</v>
      </c>
      <c r="O2421">
        <v>10.597681993788299</v>
      </c>
      <c r="P2421">
        <v>33.545776428932697</v>
      </c>
      <c r="Q2421">
        <v>1.9295136979791998E-2</v>
      </c>
    </row>
    <row r="2422" spans="1:17" hidden="1" x14ac:dyDescent="0.3">
      <c r="A2422" t="s">
        <v>5041</v>
      </c>
      <c r="B2422" t="s">
        <v>5042</v>
      </c>
      <c r="C2422" t="s">
        <v>10625</v>
      </c>
      <c r="D2422" t="s">
        <v>359</v>
      </c>
      <c r="E2422">
        <v>204.056123125</v>
      </c>
      <c r="F2422">
        <v>44.52</v>
      </c>
      <c r="G2422">
        <v>-22.275022776823899</v>
      </c>
      <c r="H2422">
        <v>-8.23600130424947</v>
      </c>
      <c r="I2422">
        <v>-5.2079911690713496</v>
      </c>
      <c r="J2422">
        <v>-10.059774879422401</v>
      </c>
      <c r="K2422">
        <v>46.378140044889598</v>
      </c>
      <c r="L2422">
        <v>43.126465801434101</v>
      </c>
      <c r="M2422">
        <v>24.037901692790498</v>
      </c>
      <c r="N2422">
        <v>0.57985860717617499</v>
      </c>
      <c r="O2422">
        <v>45.830780854365699</v>
      </c>
      <c r="P2422">
        <v>36.655453065653802</v>
      </c>
      <c r="Q2422">
        <v>5.8693293072737997E-2</v>
      </c>
    </row>
    <row r="2423" spans="1:17" hidden="1" x14ac:dyDescent="0.3">
      <c r="A2423" t="s">
        <v>5043</v>
      </c>
      <c r="B2423" t="s">
        <v>5044</v>
      </c>
      <c r="C2423" t="s">
        <v>10625</v>
      </c>
      <c r="D2423" t="s">
        <v>198</v>
      </c>
      <c r="E2423">
        <v>203.92580000000001</v>
      </c>
      <c r="F2423">
        <v>163.65</v>
      </c>
      <c r="G2423">
        <v>-26.144981222399501</v>
      </c>
      <c r="H2423">
        <v>-8.1708993101141001</v>
      </c>
      <c r="I2423">
        <v>-27.439850557107398</v>
      </c>
      <c r="J2423">
        <v>1.5434581231920701</v>
      </c>
      <c r="K2423">
        <v>168.95051330544399</v>
      </c>
      <c r="L2423">
        <v>176.92647937939699</v>
      </c>
      <c r="M2423">
        <v>43.548583201901302</v>
      </c>
      <c r="N2423">
        <v>0.73978770951936201</v>
      </c>
      <c r="O2423">
        <v>89.092575618698405</v>
      </c>
      <c r="P2423">
        <v>16.934619506966701</v>
      </c>
      <c r="Q2423">
        <v>0.117339903764964</v>
      </c>
    </row>
    <row r="2424" spans="1:17" hidden="1" x14ac:dyDescent="0.3">
      <c r="A2424" t="s">
        <v>5045</v>
      </c>
      <c r="B2424" t="s">
        <v>5046</v>
      </c>
      <c r="C2424" t="s">
        <v>10625</v>
      </c>
      <c r="D2424" t="s">
        <v>139</v>
      </c>
      <c r="E2424">
        <v>203.61891098999999</v>
      </c>
      <c r="F2424">
        <v>119</v>
      </c>
      <c r="G2424">
        <v>-44.389814844273303</v>
      </c>
      <c r="H2424">
        <v>-24.070165490060798</v>
      </c>
      <c r="I2424">
        <v>-43.065192071166102</v>
      </c>
      <c r="J2424">
        <v>-3.7185060704459798</v>
      </c>
      <c r="K2424">
        <v>134.21315432462899</v>
      </c>
      <c r="L2424">
        <v>142.77027868576101</v>
      </c>
      <c r="M2424">
        <v>30.273144525620101</v>
      </c>
      <c r="N2424">
        <v>1.4928402257334199</v>
      </c>
      <c r="O2424">
        <v>68.739495798319297</v>
      </c>
      <c r="P2424">
        <v>5.9661620658949301</v>
      </c>
      <c r="Q2424">
        <v>0.158251119516648</v>
      </c>
    </row>
    <row r="2425" spans="1:17" hidden="1" x14ac:dyDescent="0.3">
      <c r="A2425" t="s">
        <v>5047</v>
      </c>
      <c r="B2425" t="s">
        <v>5048</v>
      </c>
      <c r="C2425" t="s">
        <v>10625</v>
      </c>
      <c r="D2425" t="s">
        <v>198</v>
      </c>
      <c r="E2425">
        <v>203.57896500000001</v>
      </c>
      <c r="F2425">
        <v>209.35</v>
      </c>
      <c r="G2425">
        <v>19.350617099177299</v>
      </c>
      <c r="H2425">
        <v>-7.6047868284747402</v>
      </c>
      <c r="I2425">
        <v>13.908203347607399</v>
      </c>
      <c r="J2425">
        <v>8.2440494363897994</v>
      </c>
      <c r="K2425">
        <v>209.51053393513101</v>
      </c>
      <c r="L2425">
        <v>179.56627718579199</v>
      </c>
      <c r="M2425">
        <v>47.360522972212301</v>
      </c>
      <c r="N2425">
        <v>0.99490815326719195</v>
      </c>
      <c r="O2425">
        <v>23.883448770002399</v>
      </c>
      <c r="P2425">
        <v>57.406015037593903</v>
      </c>
      <c r="Q2425">
        <v>-8.8253980363700005E-4</v>
      </c>
    </row>
    <row r="2426" spans="1:17" hidden="1" x14ac:dyDescent="0.3">
      <c r="A2426" t="s">
        <v>5049</v>
      </c>
      <c r="B2426" t="s">
        <v>5050</v>
      </c>
      <c r="C2426" t="s">
        <v>10625</v>
      </c>
      <c r="E2426">
        <v>203.01</v>
      </c>
      <c r="F2426">
        <v>200</v>
      </c>
      <c r="G2426">
        <v>646.62862488126098</v>
      </c>
      <c r="H2426">
        <v>8.8218925100257408</v>
      </c>
      <c r="I2426">
        <v>590.74179242074899</v>
      </c>
      <c r="J2426">
        <v>-0.64909040529885498</v>
      </c>
      <c r="K2426">
        <v>183.51740699923201</v>
      </c>
      <c r="L2426">
        <v>104.89658060919101</v>
      </c>
      <c r="M2426">
        <v>63.9650545841519</v>
      </c>
      <c r="N2426">
        <v>0.66968325791855199</v>
      </c>
      <c r="O2426">
        <v>5.0499999999999901</v>
      </c>
      <c r="P2426">
        <v>674.29345722028597</v>
      </c>
    </row>
    <row r="2427" spans="1:17" hidden="1" x14ac:dyDescent="0.3">
      <c r="A2427" t="s">
        <v>5051</v>
      </c>
      <c r="B2427" t="s">
        <v>5052</v>
      </c>
      <c r="C2427" t="s">
        <v>10625</v>
      </c>
      <c r="D2427" t="s">
        <v>51</v>
      </c>
      <c r="E2427">
        <v>202.50404</v>
      </c>
      <c r="F2427">
        <v>49.77</v>
      </c>
      <c r="G2427">
        <v>-29.169149542791601</v>
      </c>
      <c r="H2427">
        <v>14.841447782250301</v>
      </c>
      <c r="I2427">
        <v>-25.956508267084899</v>
      </c>
      <c r="J2427">
        <v>11.4894905259649</v>
      </c>
      <c r="K2427">
        <v>46.598961592451801</v>
      </c>
      <c r="L2427">
        <v>50.611015938160499</v>
      </c>
      <c r="M2427">
        <v>82.820712267083195</v>
      </c>
      <c r="N2427">
        <v>1.6037152733751101</v>
      </c>
      <c r="O2427">
        <v>48.483021900743402</v>
      </c>
      <c r="P2427">
        <v>26.159695817490402</v>
      </c>
      <c r="Q2427">
        <v>0.15662758843694999</v>
      </c>
    </row>
    <row r="2428" spans="1:17" hidden="1" x14ac:dyDescent="0.3">
      <c r="A2428" t="s">
        <v>5053</v>
      </c>
      <c r="B2428" t="s">
        <v>5054</v>
      </c>
      <c r="C2428" t="s">
        <v>10625</v>
      </c>
      <c r="D2428" t="s">
        <v>622</v>
      </c>
      <c r="E2428">
        <v>202.30070484000001</v>
      </c>
      <c r="F2428">
        <v>9.14</v>
      </c>
      <c r="G2428">
        <v>-20.035724357804199</v>
      </c>
      <c r="H2428">
        <v>0.83897710548525195</v>
      </c>
      <c r="I2428">
        <v>-43.236318629099202</v>
      </c>
      <c r="J2428">
        <v>-0.48610697988450402</v>
      </c>
      <c r="K2428">
        <v>9.2151605417039999</v>
      </c>
      <c r="L2428">
        <v>9.5767401212041499</v>
      </c>
      <c r="M2428">
        <v>46.739083586166501</v>
      </c>
      <c r="N2428">
        <v>1.15553880248301</v>
      </c>
      <c r="O2428">
        <v>52.078774617067801</v>
      </c>
      <c r="P2428">
        <v>14.25</v>
      </c>
      <c r="Q2428">
        <v>7.4364650304940003E-3</v>
      </c>
    </row>
    <row r="2429" spans="1:17" hidden="1" x14ac:dyDescent="0.3">
      <c r="A2429" t="s">
        <v>5055</v>
      </c>
      <c r="B2429" t="s">
        <v>5056</v>
      </c>
      <c r="C2429" t="s">
        <v>10625</v>
      </c>
      <c r="D2429" t="s">
        <v>46</v>
      </c>
      <c r="E2429">
        <v>202.29350775</v>
      </c>
      <c r="F2429">
        <v>19.649999999999999</v>
      </c>
      <c r="G2429">
        <v>-55.155607246773897</v>
      </c>
      <c r="H2429">
        <v>-8.7170125605672997</v>
      </c>
      <c r="I2429">
        <v>-31.547979125381701</v>
      </c>
      <c r="J2429">
        <v>-10.3869656939824</v>
      </c>
      <c r="K2429">
        <v>20.429446762371999</v>
      </c>
      <c r="L2429">
        <v>22.613405519786799</v>
      </c>
      <c r="M2429">
        <v>18.8026757813915</v>
      </c>
      <c r="N2429">
        <v>0.81818181818181801</v>
      </c>
      <c r="O2429">
        <v>87.022900763358706</v>
      </c>
      <c r="P2429">
        <v>28.8524590163934</v>
      </c>
      <c r="Q2429">
        <v>0.24799051193708399</v>
      </c>
    </row>
    <row r="2430" spans="1:17" hidden="1" x14ac:dyDescent="0.3">
      <c r="A2430" t="s">
        <v>5057</v>
      </c>
      <c r="B2430" t="s">
        <v>5058</v>
      </c>
      <c r="C2430" t="s">
        <v>10625</v>
      </c>
      <c r="D2430" t="s">
        <v>308</v>
      </c>
      <c r="E2430">
        <v>202.29302225000001</v>
      </c>
      <c r="F2430">
        <v>113.65</v>
      </c>
      <c r="G2430">
        <v>-27.664832339024802</v>
      </c>
      <c r="I2430">
        <v>-11.7520607580348</v>
      </c>
      <c r="M2430">
        <v>0</v>
      </c>
      <c r="O2430">
        <v>0</v>
      </c>
      <c r="P2430">
        <v>0</v>
      </c>
    </row>
    <row r="2431" spans="1:17" hidden="1" x14ac:dyDescent="0.3">
      <c r="A2431" t="s">
        <v>5059</v>
      </c>
      <c r="B2431" t="s">
        <v>5060</v>
      </c>
      <c r="C2431" t="s">
        <v>10625</v>
      </c>
      <c r="D2431" t="s">
        <v>303</v>
      </c>
      <c r="E2431">
        <v>202.29149217</v>
      </c>
      <c r="F2431">
        <v>199.79</v>
      </c>
      <c r="G2431">
        <v>14.231474479156899</v>
      </c>
      <c r="H2431">
        <v>-1.4516125160906299</v>
      </c>
      <c r="I2431">
        <v>-9.1114237171922898</v>
      </c>
      <c r="J2431">
        <v>4.1734902398624296</v>
      </c>
      <c r="K2431">
        <v>191.90085304248501</v>
      </c>
      <c r="L2431">
        <v>187.34781738358799</v>
      </c>
      <c r="M2431">
        <v>58.108710171312701</v>
      </c>
      <c r="N2431">
        <v>0.215894409930971</v>
      </c>
      <c r="O2431">
        <v>45.152410030532003</v>
      </c>
      <c r="P2431">
        <v>42.605281941470302</v>
      </c>
      <c r="Q2431">
        <v>5.1957289059363997E-2</v>
      </c>
    </row>
    <row r="2432" spans="1:17" hidden="1" x14ac:dyDescent="0.3">
      <c r="A2432" t="s">
        <v>5061</v>
      </c>
      <c r="B2432" t="s">
        <v>5062</v>
      </c>
      <c r="C2432" t="s">
        <v>10625</v>
      </c>
      <c r="D2432" t="s">
        <v>471</v>
      </c>
      <c r="E2432">
        <v>202.207485416</v>
      </c>
      <c r="F2432">
        <v>22.13</v>
      </c>
      <c r="G2432">
        <v>18.407774921701101</v>
      </c>
      <c r="H2432">
        <v>-3.71535818737298</v>
      </c>
      <c r="I2432">
        <v>-30.9856374003705</v>
      </c>
      <c r="J2432">
        <v>-0.31023830816860598</v>
      </c>
      <c r="K2432">
        <v>23.286977342804999</v>
      </c>
      <c r="L2432">
        <v>22.707310913087699</v>
      </c>
      <c r="M2432">
        <v>49.975714354123099</v>
      </c>
      <c r="N2432">
        <v>0.63457053627073601</v>
      </c>
      <c r="O2432">
        <v>46.859466787166703</v>
      </c>
      <c r="P2432">
        <v>108.77358490566</v>
      </c>
    </row>
    <row r="2433" spans="1:17" hidden="1" x14ac:dyDescent="0.3">
      <c r="A2433" t="s">
        <v>5063</v>
      </c>
      <c r="B2433" t="s">
        <v>5064</v>
      </c>
      <c r="C2433" t="s">
        <v>10625</v>
      </c>
      <c r="D2433" t="s">
        <v>1610</v>
      </c>
      <c r="E2433">
        <v>201.91028</v>
      </c>
      <c r="F2433">
        <v>286</v>
      </c>
      <c r="G2433">
        <v>-50.367535041727599</v>
      </c>
      <c r="H2433">
        <v>0.72654256075064505</v>
      </c>
      <c r="I2433">
        <v>-35.393764135421002</v>
      </c>
      <c r="J2433">
        <v>-1.8459545167971101</v>
      </c>
      <c r="K2433">
        <v>286.004817952336</v>
      </c>
      <c r="L2433">
        <v>326.30908004556102</v>
      </c>
      <c r="M2433">
        <v>65.636294008455295</v>
      </c>
      <c r="N2433">
        <v>0.39648544755628701</v>
      </c>
      <c r="O2433">
        <v>80.769230769230703</v>
      </c>
      <c r="P2433">
        <v>11.675126903553201</v>
      </c>
      <c r="Q2433">
        <v>7.6123533629541995E-2</v>
      </c>
    </row>
    <row r="2434" spans="1:17" hidden="1" x14ac:dyDescent="0.3">
      <c r="A2434" t="s">
        <v>5065</v>
      </c>
      <c r="B2434" t="s">
        <v>5066</v>
      </c>
      <c r="C2434" t="s">
        <v>10625</v>
      </c>
      <c r="D2434" t="s">
        <v>308</v>
      </c>
      <c r="E2434">
        <v>201.7313072</v>
      </c>
      <c r="F2434">
        <v>37.909999999999997</v>
      </c>
      <c r="G2434">
        <v>32.070595523728301</v>
      </c>
      <c r="H2434">
        <v>-5.7964426502254902</v>
      </c>
      <c r="I2434">
        <v>-11.7784320660517</v>
      </c>
      <c r="J2434">
        <v>5.2092910975912998</v>
      </c>
      <c r="K2434">
        <v>36.032507074543901</v>
      </c>
      <c r="L2434">
        <v>34.434869601822697</v>
      </c>
      <c r="M2434">
        <v>57.568244149612603</v>
      </c>
      <c r="N2434">
        <v>0.54233717258722003</v>
      </c>
      <c r="O2434">
        <v>25.956212081244999</v>
      </c>
      <c r="P2434">
        <v>69.241071428571402</v>
      </c>
      <c r="Q2434">
        <v>0.121432168300052</v>
      </c>
    </row>
    <row r="2435" spans="1:17" hidden="1" x14ac:dyDescent="0.3">
      <c r="A2435" t="s">
        <v>5067</v>
      </c>
      <c r="B2435" t="s">
        <v>5068</v>
      </c>
      <c r="C2435" t="s">
        <v>10625</v>
      </c>
      <c r="D2435" t="s">
        <v>1672</v>
      </c>
      <c r="E2435">
        <v>201.70799464000001</v>
      </c>
      <c r="F2435">
        <v>72.19</v>
      </c>
      <c r="G2435">
        <v>253.084112808654</v>
      </c>
      <c r="H2435">
        <v>73.489292132869707</v>
      </c>
      <c r="I2435">
        <v>10.6868808973247</v>
      </c>
      <c r="J2435">
        <v>9.2204714222389601</v>
      </c>
      <c r="K2435">
        <v>52.372952855924297</v>
      </c>
      <c r="L2435">
        <v>46.907145982520298</v>
      </c>
      <c r="M2435">
        <v>99.303091228773795</v>
      </c>
      <c r="N2435">
        <v>0.91978018211523205</v>
      </c>
      <c r="O2435">
        <v>10.7217066075633</v>
      </c>
      <c r="P2435">
        <v>300.610432852386</v>
      </c>
      <c r="Q2435">
        <v>0.1044330259744</v>
      </c>
    </row>
    <row r="2436" spans="1:17" hidden="1" x14ac:dyDescent="0.3">
      <c r="A2436" t="s">
        <v>5069</v>
      </c>
      <c r="B2436" t="s">
        <v>5070</v>
      </c>
      <c r="C2436" t="s">
        <v>10625</v>
      </c>
      <c r="D2436" t="s">
        <v>303</v>
      </c>
      <c r="E2436">
        <v>201.668262</v>
      </c>
      <c r="F2436">
        <v>82.45</v>
      </c>
      <c r="G2436">
        <v>-48.118281446598402</v>
      </c>
      <c r="H2436">
        <v>-9.84474310204447</v>
      </c>
      <c r="I2436">
        <v>-11.994045029057199</v>
      </c>
      <c r="J2436">
        <v>3.7813773570273201</v>
      </c>
      <c r="K2436">
        <v>85.132128374276604</v>
      </c>
      <c r="L2436">
        <v>87.670254583280396</v>
      </c>
      <c r="M2436">
        <v>55.480173417946602</v>
      </c>
      <c r="N2436">
        <v>0.33323649041254999</v>
      </c>
      <c r="O2436">
        <v>43.056397816858698</v>
      </c>
      <c r="P2436">
        <v>22.967934377330302</v>
      </c>
    </row>
    <row r="2437" spans="1:17" hidden="1" x14ac:dyDescent="0.3">
      <c r="A2437" t="s">
        <v>5071</v>
      </c>
      <c r="B2437" t="s">
        <v>5072</v>
      </c>
      <c r="C2437" t="s">
        <v>10625</v>
      </c>
      <c r="D2437" t="s">
        <v>290</v>
      </c>
      <c r="E2437">
        <v>201.432517125</v>
      </c>
      <c r="F2437">
        <v>124</v>
      </c>
      <c r="G2437">
        <v>72.625912290275707</v>
      </c>
      <c r="H2437">
        <v>-16.232930987332999</v>
      </c>
      <c r="I2437">
        <v>44.635882236037503</v>
      </c>
      <c r="J2437">
        <v>-1.0702571376598999</v>
      </c>
      <c r="K2437">
        <v>133.964908495484</v>
      </c>
      <c r="L2437">
        <v>108.180111831299</v>
      </c>
      <c r="M2437">
        <v>43.767900613407903</v>
      </c>
      <c r="N2437">
        <v>0.22995682437658099</v>
      </c>
      <c r="O2437">
        <v>45.241935483870897</v>
      </c>
      <c r="P2437">
        <v>106.666666666666</v>
      </c>
      <c r="Q2437">
        <v>8.2015830627735001E-2</v>
      </c>
    </row>
    <row r="2438" spans="1:17" hidden="1" x14ac:dyDescent="0.3">
      <c r="A2438" t="s">
        <v>5073</v>
      </c>
      <c r="B2438" t="s">
        <v>5074</v>
      </c>
      <c r="C2438" t="s">
        <v>10625</v>
      </c>
      <c r="D2438" t="s">
        <v>163</v>
      </c>
      <c r="E2438">
        <v>201.42232000000001</v>
      </c>
      <c r="F2438">
        <v>456.1</v>
      </c>
      <c r="G2438">
        <v>-36.216210785140099</v>
      </c>
      <c r="H2438">
        <v>-9.6484102524522495</v>
      </c>
      <c r="I2438">
        <v>-20.303439204150099</v>
      </c>
      <c r="J2438">
        <v>-4.9067278798406004</v>
      </c>
      <c r="K2438">
        <v>492.433522300037</v>
      </c>
      <c r="M2438">
        <v>36.115571338124298</v>
      </c>
      <c r="O2438">
        <v>46.152159614119697</v>
      </c>
      <c r="P2438">
        <v>39.586840091813301</v>
      </c>
    </row>
    <row r="2439" spans="1:17" hidden="1" x14ac:dyDescent="0.3">
      <c r="A2439" t="s">
        <v>5075</v>
      </c>
      <c r="B2439" t="s">
        <v>5076</v>
      </c>
      <c r="C2439" t="s">
        <v>10625</v>
      </c>
      <c r="D2439" t="s">
        <v>359</v>
      </c>
      <c r="E2439">
        <v>201.4126</v>
      </c>
      <c r="F2439">
        <v>501.6</v>
      </c>
      <c r="G2439">
        <v>-7.1748011115447099</v>
      </c>
      <c r="H2439">
        <v>1.6870916993043199</v>
      </c>
      <c r="I2439">
        <v>-11.4721727132527</v>
      </c>
      <c r="J2439">
        <v>3.1479475588229602</v>
      </c>
      <c r="K2439">
        <v>491.74268272574602</v>
      </c>
      <c r="L2439">
        <v>496.081844515206</v>
      </c>
      <c r="M2439">
        <v>56.374053717970902</v>
      </c>
      <c r="N2439">
        <v>1.80777540971558</v>
      </c>
      <c r="O2439">
        <v>38.157894736842103</v>
      </c>
      <c r="P2439">
        <v>30.116731517509699</v>
      </c>
    </row>
    <row r="2440" spans="1:17" hidden="1" x14ac:dyDescent="0.3">
      <c r="A2440" t="s">
        <v>5077</v>
      </c>
      <c r="B2440" t="s">
        <v>5078</v>
      </c>
      <c r="C2440" t="s">
        <v>10625</v>
      </c>
      <c r="D2440" t="s">
        <v>263</v>
      </c>
      <c r="E2440">
        <v>201.320664325</v>
      </c>
      <c r="F2440">
        <v>440</v>
      </c>
      <c r="G2440">
        <v>28.501982212882801</v>
      </c>
      <c r="H2440">
        <v>18.2589423404911</v>
      </c>
      <c r="I2440">
        <v>-29.215951210107601</v>
      </c>
      <c r="J2440">
        <v>9.2305593454361592</v>
      </c>
      <c r="K2440">
        <v>391.19913642362098</v>
      </c>
      <c r="L2440">
        <v>389.01182528247102</v>
      </c>
      <c r="M2440">
        <v>82.613914329498797</v>
      </c>
      <c r="N2440">
        <v>0.64294231842222904</v>
      </c>
      <c r="O2440">
        <v>38.5</v>
      </c>
      <c r="P2440">
        <v>62.571586920376802</v>
      </c>
      <c r="Q2440">
        <v>0.14219318122250801</v>
      </c>
    </row>
    <row r="2441" spans="1:17" hidden="1" x14ac:dyDescent="0.3">
      <c r="A2441" t="s">
        <v>5079</v>
      </c>
      <c r="B2441" t="s">
        <v>5080</v>
      </c>
      <c r="C2441" t="s">
        <v>10625</v>
      </c>
      <c r="D2441" t="s">
        <v>180</v>
      </c>
      <c r="E2441">
        <v>201.12399945000001</v>
      </c>
      <c r="F2441">
        <v>31.05</v>
      </c>
      <c r="G2441">
        <v>-1.4453201439029499</v>
      </c>
      <c r="H2441">
        <v>-7.2067967782259998</v>
      </c>
      <c r="I2441">
        <v>-17.661151667125701</v>
      </c>
      <c r="J2441">
        <v>7.3344726912016798</v>
      </c>
      <c r="K2441">
        <v>29.891562736391901</v>
      </c>
      <c r="L2441">
        <v>28.337621635842201</v>
      </c>
      <c r="M2441">
        <v>60.584042494977702</v>
      </c>
      <c r="N2441">
        <v>0.36468825238383201</v>
      </c>
      <c r="O2441">
        <v>48.148148148148103</v>
      </c>
      <c r="P2441">
        <v>37.0860927152318</v>
      </c>
      <c r="Q2441">
        <v>5.3248356263264997E-2</v>
      </c>
    </row>
    <row r="2442" spans="1:17" hidden="1" x14ac:dyDescent="0.3">
      <c r="A2442" t="s">
        <v>5081</v>
      </c>
      <c r="B2442" t="s">
        <v>5082</v>
      </c>
      <c r="C2442" t="s">
        <v>10625</v>
      </c>
      <c r="D2442" t="s">
        <v>1763</v>
      </c>
      <c r="E2442">
        <v>201.00233291999999</v>
      </c>
      <c r="F2442">
        <v>19.32</v>
      </c>
      <c r="G2442">
        <v>-26.060835494428499</v>
      </c>
      <c r="H2442">
        <v>-1.30042864795558</v>
      </c>
      <c r="I2442">
        <v>-38.556379757845299</v>
      </c>
      <c r="J2442">
        <v>-13.073146899857701</v>
      </c>
      <c r="K2442">
        <v>19.712193561639801</v>
      </c>
      <c r="L2442">
        <v>19.535518688567201</v>
      </c>
      <c r="M2442">
        <v>36.354580408093497</v>
      </c>
      <c r="N2442">
        <v>2.4774872893767399</v>
      </c>
      <c r="O2442">
        <v>55.383022774327102</v>
      </c>
      <c r="P2442">
        <v>13.647058823529401</v>
      </c>
    </row>
    <row r="2443" spans="1:17" hidden="1" x14ac:dyDescent="0.3">
      <c r="A2443" t="s">
        <v>5083</v>
      </c>
      <c r="B2443" t="s">
        <v>5084</v>
      </c>
      <c r="C2443" t="s">
        <v>10625</v>
      </c>
      <c r="D2443" t="s">
        <v>955</v>
      </c>
      <c r="E2443">
        <v>200.39360325000001</v>
      </c>
      <c r="F2443">
        <v>177.5</v>
      </c>
      <c r="G2443">
        <v>-40.655028417456201</v>
      </c>
      <c r="H2443">
        <v>-23.014083414241899</v>
      </c>
      <c r="I2443">
        <v>-75.263212983340594</v>
      </c>
      <c r="J2443">
        <v>4.2080524518440097</v>
      </c>
      <c r="K2443">
        <v>196.756270435614</v>
      </c>
      <c r="L2443">
        <v>254.659505920003</v>
      </c>
      <c r="M2443">
        <v>43.979128755439099</v>
      </c>
      <c r="N2443">
        <v>0.419965576592082</v>
      </c>
      <c r="O2443">
        <v>174.25352112676001</v>
      </c>
      <c r="P2443">
        <v>23.2638888888888</v>
      </c>
      <c r="Q2443">
        <v>1.3886636623359001E-2</v>
      </c>
    </row>
    <row r="2444" spans="1:17" hidden="1" x14ac:dyDescent="0.3">
      <c r="A2444" t="s">
        <v>5085</v>
      </c>
      <c r="B2444" t="s">
        <v>5086</v>
      </c>
      <c r="C2444" t="s">
        <v>10625</v>
      </c>
      <c r="D2444" t="s">
        <v>51</v>
      </c>
      <c r="E2444">
        <v>200.22733719999999</v>
      </c>
      <c r="F2444">
        <v>132.83000000000001</v>
      </c>
      <c r="G2444">
        <v>0.85959920427458703</v>
      </c>
      <c r="H2444">
        <v>20.310848172981501</v>
      </c>
      <c r="I2444">
        <v>-4.0666128455905399</v>
      </c>
      <c r="J2444">
        <v>11.0758918516209</v>
      </c>
      <c r="K2444">
        <v>112.486343268981</v>
      </c>
      <c r="L2444">
        <v>107.837086485703</v>
      </c>
      <c r="M2444">
        <v>68.161158199632794</v>
      </c>
      <c r="N2444">
        <v>2.0410476176750501</v>
      </c>
      <c r="O2444">
        <v>1.2421892644733701</v>
      </c>
      <c r="P2444">
        <v>46.288546255506603</v>
      </c>
      <c r="Q2444">
        <v>-4.2220331249151997E-2</v>
      </c>
    </row>
    <row r="2445" spans="1:17" hidden="1" x14ac:dyDescent="0.3">
      <c r="A2445" t="s">
        <v>5087</v>
      </c>
      <c r="B2445" t="s">
        <v>5088</v>
      </c>
      <c r="C2445" t="s">
        <v>10625</v>
      </c>
      <c r="D2445" t="s">
        <v>72</v>
      </c>
      <c r="E2445">
        <v>200.00189062499999</v>
      </c>
      <c r="F2445">
        <v>162.25</v>
      </c>
      <c r="G2445">
        <v>48.502377215806803</v>
      </c>
      <c r="H2445">
        <v>10.267861913157899</v>
      </c>
      <c r="I2445">
        <v>-7.07464140319611</v>
      </c>
      <c r="J2445">
        <v>6.5917733820765596</v>
      </c>
      <c r="K2445">
        <v>151.59990589857199</v>
      </c>
      <c r="L2445">
        <v>137.56010428367901</v>
      </c>
      <c r="M2445">
        <v>68.060266299763995</v>
      </c>
      <c r="N2445">
        <v>1.8810989860326399</v>
      </c>
      <c r="O2445">
        <v>3.51309707241909</v>
      </c>
      <c r="P2445">
        <v>90.4119234831592</v>
      </c>
      <c r="Q2445">
        <v>7.6285399927027001E-2</v>
      </c>
    </row>
    <row r="2446" spans="1:17" hidden="1" x14ac:dyDescent="0.3">
      <c r="A2446" t="s">
        <v>5089</v>
      </c>
      <c r="B2446" t="s">
        <v>5090</v>
      </c>
      <c r="C2446" t="s">
        <v>10625</v>
      </c>
      <c r="D2446" t="s">
        <v>962</v>
      </c>
      <c r="E2446">
        <v>199.41857279999999</v>
      </c>
      <c r="F2446">
        <v>151.19999999999999</v>
      </c>
      <c r="G2446">
        <v>187.335167660975</v>
      </c>
      <c r="H2446">
        <v>-5.8833037461488198</v>
      </c>
      <c r="I2446">
        <v>28.559743250873801</v>
      </c>
      <c r="J2446">
        <v>12.8200429544162</v>
      </c>
      <c r="K2446">
        <v>150.56636747165601</v>
      </c>
      <c r="L2446">
        <v>121.944592438714</v>
      </c>
      <c r="M2446">
        <v>49.765085193257597</v>
      </c>
      <c r="N2446">
        <v>1.5860467931556199</v>
      </c>
      <c r="O2446">
        <v>25.5291005291005</v>
      </c>
      <c r="P2446">
        <v>241.07827656214701</v>
      </c>
      <c r="Q2446">
        <v>0.14699792172478601</v>
      </c>
    </row>
    <row r="2447" spans="1:17" hidden="1" x14ac:dyDescent="0.3">
      <c r="A2447" t="s">
        <v>5091</v>
      </c>
      <c r="B2447" t="s">
        <v>5092</v>
      </c>
      <c r="C2447" t="s">
        <v>10625</v>
      </c>
      <c r="D2447" t="s">
        <v>1324</v>
      </c>
      <c r="E2447">
        <v>199.35319999999999</v>
      </c>
      <c r="F2447">
        <v>473.45</v>
      </c>
      <c r="G2447">
        <v>243.95997142863499</v>
      </c>
      <c r="H2447">
        <v>30.462440062281502</v>
      </c>
      <c r="I2447">
        <v>-9.2404227803364396</v>
      </c>
      <c r="J2447">
        <v>-11.2614499558606</v>
      </c>
      <c r="K2447">
        <v>417.07566997589799</v>
      </c>
      <c r="L2447">
        <v>335.90028589187</v>
      </c>
      <c r="M2447">
        <v>45.987143369743201</v>
      </c>
      <c r="N2447">
        <v>1.9905541346973501</v>
      </c>
      <c r="O2447">
        <v>21.448938641883998</v>
      </c>
      <c r="P2447">
        <v>315.30701754385899</v>
      </c>
    </row>
    <row r="2448" spans="1:17" hidden="1" x14ac:dyDescent="0.3">
      <c r="A2448" t="s">
        <v>5093</v>
      </c>
      <c r="B2448" t="s">
        <v>5094</v>
      </c>
      <c r="C2448" t="s">
        <v>10625</v>
      </c>
      <c r="D2448" t="s">
        <v>303</v>
      </c>
      <c r="E2448">
        <v>199.297654284</v>
      </c>
      <c r="F2448">
        <v>144.94999999999999</v>
      </c>
      <c r="G2448">
        <v>-42.682020327348603</v>
      </c>
      <c r="H2448">
        <v>-1.6777081268295799</v>
      </c>
      <c r="I2448">
        <v>-30.067079073053101</v>
      </c>
      <c r="J2448">
        <v>2.5271202698513799</v>
      </c>
      <c r="K2448">
        <v>147.20144836225299</v>
      </c>
      <c r="L2448">
        <v>159.666517114892</v>
      </c>
      <c r="M2448">
        <v>57.412068419560804</v>
      </c>
      <c r="N2448">
        <v>0.68318614305229497</v>
      </c>
      <c r="O2448">
        <v>46.753512865474903</v>
      </c>
      <c r="P2448">
        <v>14.1338582677165</v>
      </c>
      <c r="Q2448">
        <v>-6.8544050139336996E-2</v>
      </c>
    </row>
    <row r="2449" spans="1:17" hidden="1" x14ac:dyDescent="0.3">
      <c r="A2449" t="s">
        <v>5095</v>
      </c>
      <c r="B2449" t="s">
        <v>5096</v>
      </c>
      <c r="C2449" t="s">
        <v>10625</v>
      </c>
      <c r="D2449" t="s">
        <v>72</v>
      </c>
      <c r="E2449">
        <v>198.90923416199999</v>
      </c>
      <c r="F2449">
        <v>72.25</v>
      </c>
      <c r="G2449">
        <v>67.869673750284903</v>
      </c>
      <c r="H2449">
        <v>4.1182842909285799</v>
      </c>
      <c r="I2449">
        <v>32.315735852134601</v>
      </c>
      <c r="J2449">
        <v>5.8723434454032803</v>
      </c>
      <c r="K2449">
        <v>63.721411893619297</v>
      </c>
      <c r="L2449">
        <v>53.432272742975897</v>
      </c>
      <c r="M2449">
        <v>68.024801356793901</v>
      </c>
      <c r="N2449">
        <v>0.20148578043604001</v>
      </c>
      <c r="O2449">
        <v>3.04498269896194</v>
      </c>
      <c r="P2449">
        <v>111.876832844574</v>
      </c>
      <c r="Q2449">
        <v>0.11838837109174701</v>
      </c>
    </row>
    <row r="2450" spans="1:17" hidden="1" x14ac:dyDescent="0.3">
      <c r="A2450" t="s">
        <v>5097</v>
      </c>
      <c r="B2450" t="s">
        <v>5098</v>
      </c>
      <c r="C2450" t="s">
        <v>10625</v>
      </c>
      <c r="D2450" t="s">
        <v>359</v>
      </c>
      <c r="E2450">
        <v>198.471712</v>
      </c>
      <c r="F2450">
        <v>211.45</v>
      </c>
      <c r="G2450">
        <v>-58.0402027703716</v>
      </c>
      <c r="H2450">
        <v>-1.21384528306854</v>
      </c>
      <c r="I2450">
        <v>-21.658324072904801</v>
      </c>
      <c r="J2450">
        <v>-3.4409519581519898</v>
      </c>
      <c r="K2450">
        <v>209.31232620610299</v>
      </c>
      <c r="L2450">
        <v>223.67457636665</v>
      </c>
      <c r="M2450">
        <v>50.739474228539798</v>
      </c>
      <c r="N2450">
        <v>0.76977426267103299</v>
      </c>
      <c r="O2450">
        <v>59.706786474343801</v>
      </c>
      <c r="P2450">
        <v>13.378016085790801</v>
      </c>
      <c r="Q2450">
        <v>0.152457650649482</v>
      </c>
    </row>
    <row r="2451" spans="1:17" hidden="1" x14ac:dyDescent="0.3">
      <c r="A2451" t="s">
        <v>5099</v>
      </c>
      <c r="B2451" t="s">
        <v>5100</v>
      </c>
      <c r="C2451" t="s">
        <v>10625</v>
      </c>
      <c r="D2451" t="s">
        <v>408</v>
      </c>
      <c r="E2451">
        <v>198.26242017499999</v>
      </c>
      <c r="F2451">
        <v>119.3</v>
      </c>
      <c r="G2451">
        <v>-1.4214460956386501</v>
      </c>
      <c r="H2451">
        <v>-6.7446748566977703</v>
      </c>
      <c r="I2451">
        <v>14.4913254853514</v>
      </c>
      <c r="J2451">
        <v>-1.4169475481559901</v>
      </c>
      <c r="K2451">
        <v>115.05913407407699</v>
      </c>
      <c r="M2451">
        <v>38.058489238705398</v>
      </c>
      <c r="O2451">
        <v>26.571668063704902</v>
      </c>
      <c r="P2451">
        <v>41.770647653000502</v>
      </c>
    </row>
    <row r="2452" spans="1:17" hidden="1" x14ac:dyDescent="0.3">
      <c r="A2452" t="s">
        <v>5101</v>
      </c>
      <c r="B2452" t="s">
        <v>5102</v>
      </c>
      <c r="C2452" t="s">
        <v>10625</v>
      </c>
      <c r="D2452" t="s">
        <v>46</v>
      </c>
      <c r="E2452">
        <v>198.20421425000001</v>
      </c>
      <c r="F2452">
        <v>109.35</v>
      </c>
      <c r="G2452">
        <v>-33.1531642318511</v>
      </c>
      <c r="H2452">
        <v>3.0407691741859701</v>
      </c>
      <c r="I2452">
        <v>-17.2403926508611</v>
      </c>
      <c r="J2452">
        <v>3.29737057473743</v>
      </c>
      <c r="M2452">
        <v>41.769175431565799</v>
      </c>
      <c r="O2452">
        <v>16.5980795610425</v>
      </c>
      <c r="P2452">
        <v>0</v>
      </c>
    </row>
    <row r="2453" spans="1:17" hidden="1" x14ac:dyDescent="0.3">
      <c r="A2453" t="s">
        <v>5103</v>
      </c>
      <c r="B2453" t="s">
        <v>5104</v>
      </c>
      <c r="C2453" t="s">
        <v>10625</v>
      </c>
      <c r="D2453" t="s">
        <v>303</v>
      </c>
      <c r="E2453">
        <v>198.0141204</v>
      </c>
      <c r="F2453">
        <v>218.05</v>
      </c>
      <c r="G2453">
        <v>-11.1228761658554</v>
      </c>
      <c r="H2453">
        <v>13.956237101895301</v>
      </c>
      <c r="I2453">
        <v>-2.4812013243089299</v>
      </c>
      <c r="J2453">
        <v>4.8204913437505699</v>
      </c>
      <c r="K2453">
        <v>202.94188303568001</v>
      </c>
      <c r="L2453">
        <v>199.67128663967199</v>
      </c>
      <c r="M2453">
        <v>69.818232156920502</v>
      </c>
      <c r="N2453">
        <v>1.01837023171817</v>
      </c>
      <c r="O2453">
        <v>20.820912634716699</v>
      </c>
      <c r="P2453">
        <v>34.060866892099597</v>
      </c>
      <c r="Q2453">
        <v>-3.7676112371709002E-2</v>
      </c>
    </row>
    <row r="2454" spans="1:17" hidden="1" x14ac:dyDescent="0.3">
      <c r="A2454" t="s">
        <v>5105</v>
      </c>
      <c r="B2454" t="s">
        <v>5106</v>
      </c>
      <c r="C2454" t="s">
        <v>10625</v>
      </c>
      <c r="D2454" t="s">
        <v>527</v>
      </c>
      <c r="E2454">
        <v>197.671517935</v>
      </c>
      <c r="F2454">
        <v>272.89999999999998</v>
      </c>
      <c r="G2454">
        <v>109.949447155968</v>
      </c>
      <c r="H2454">
        <v>-6.9841557168094601</v>
      </c>
      <c r="I2454">
        <v>44.279957538134397</v>
      </c>
      <c r="J2454">
        <v>7.8485876132769903</v>
      </c>
      <c r="K2454">
        <v>239.76387609493699</v>
      </c>
      <c r="L2454">
        <v>182.65274081713801</v>
      </c>
      <c r="M2454">
        <v>62.680091547753896</v>
      </c>
      <c r="N2454">
        <v>1.1173926459243999</v>
      </c>
      <c r="O2454">
        <v>22.645657750091601</v>
      </c>
      <c r="P2454">
        <v>164.95145631067899</v>
      </c>
      <c r="Q2454">
        <v>0.11371877583814401</v>
      </c>
    </row>
    <row r="2455" spans="1:17" hidden="1" x14ac:dyDescent="0.3">
      <c r="A2455" t="s">
        <v>5107</v>
      </c>
      <c r="B2455" t="s">
        <v>5108</v>
      </c>
      <c r="C2455" t="s">
        <v>10625</v>
      </c>
      <c r="D2455" t="s">
        <v>263</v>
      </c>
      <c r="E2455">
        <v>196.99703124999999</v>
      </c>
      <c r="F2455">
        <v>3093</v>
      </c>
      <c r="G2455">
        <v>177.665868549425</v>
      </c>
      <c r="H2455">
        <v>26.949428019857699</v>
      </c>
      <c r="I2455">
        <v>52.237123272504398</v>
      </c>
      <c r="J2455">
        <v>12.240570474642601</v>
      </c>
      <c r="K2455">
        <v>2471.7731833514599</v>
      </c>
      <c r="L2455">
        <v>2024.77238098416</v>
      </c>
      <c r="M2455">
        <v>85.616546687120504</v>
      </c>
      <c r="N2455">
        <v>0.75242687238829897</v>
      </c>
      <c r="O2455">
        <v>8.1652117685095504</v>
      </c>
      <c r="P2455">
        <v>212.408464218978</v>
      </c>
      <c r="Q2455">
        <v>0.133744185812224</v>
      </c>
    </row>
    <row r="2456" spans="1:17" hidden="1" x14ac:dyDescent="0.3">
      <c r="A2456" t="s">
        <v>5109</v>
      </c>
      <c r="B2456" t="s">
        <v>5110</v>
      </c>
      <c r="C2456" t="s">
        <v>10625</v>
      </c>
      <c r="D2456" t="s">
        <v>127</v>
      </c>
      <c r="E2456">
        <v>196.8255135</v>
      </c>
      <c r="F2456">
        <v>569.35</v>
      </c>
      <c r="G2456">
        <v>134.708439550376</v>
      </c>
      <c r="H2456">
        <v>41.599424879535903</v>
      </c>
      <c r="I2456">
        <v>97.490864637040502</v>
      </c>
      <c r="J2456">
        <v>1.74217295108078</v>
      </c>
      <c r="K2456">
        <v>474.66870386355401</v>
      </c>
      <c r="L2456">
        <v>356.44444718339099</v>
      </c>
      <c r="M2456">
        <v>60.294381679446502</v>
      </c>
      <c r="N2456">
        <v>0.36834765493355498</v>
      </c>
      <c r="O2456">
        <v>13.6383595328005</v>
      </c>
      <c r="P2456">
        <v>183.258706467661</v>
      </c>
      <c r="Q2456">
        <v>0.16236330733780299</v>
      </c>
    </row>
    <row r="2457" spans="1:17" hidden="1" x14ac:dyDescent="0.3">
      <c r="A2457" t="s">
        <v>5111</v>
      </c>
      <c r="B2457" t="s">
        <v>5112</v>
      </c>
      <c r="C2457" t="s">
        <v>10625</v>
      </c>
      <c r="D2457" t="s">
        <v>303</v>
      </c>
      <c r="E2457">
        <v>196.61554587000001</v>
      </c>
      <c r="F2457">
        <v>151.80000000000001</v>
      </c>
      <c r="G2457">
        <v>-55.327448493420803</v>
      </c>
      <c r="H2457">
        <v>-0.461659439026327</v>
      </c>
      <c r="I2457">
        <v>-28.6422879685467</v>
      </c>
      <c r="J2457">
        <v>2.1279016609308701</v>
      </c>
      <c r="K2457">
        <v>148.94963960920501</v>
      </c>
      <c r="L2457">
        <v>165.39432841194801</v>
      </c>
      <c r="M2457">
        <v>63.772050163917299</v>
      </c>
      <c r="N2457">
        <v>0.95209019296444197</v>
      </c>
      <c r="O2457">
        <v>75.230566534914303</v>
      </c>
      <c r="P2457">
        <v>15.877862595419799</v>
      </c>
      <c r="Q2457">
        <v>-6.2372526877040001E-3</v>
      </c>
    </row>
    <row r="2458" spans="1:17" hidden="1" x14ac:dyDescent="0.3">
      <c r="A2458" t="s">
        <v>5113</v>
      </c>
      <c r="B2458" t="s">
        <v>5114</v>
      </c>
      <c r="C2458" t="s">
        <v>10625</v>
      </c>
      <c r="D2458" t="s">
        <v>689</v>
      </c>
      <c r="E2458">
        <v>196.53501</v>
      </c>
      <c r="F2458">
        <v>414.65</v>
      </c>
      <c r="G2458">
        <v>90.572009766238196</v>
      </c>
      <c r="H2458">
        <v>55.816530416371897</v>
      </c>
      <c r="I2458">
        <v>65.828239027832396</v>
      </c>
      <c r="J2458">
        <v>13.1943439381354</v>
      </c>
      <c r="K2458">
        <v>300.41777474913903</v>
      </c>
      <c r="L2458">
        <v>252.24067748465899</v>
      </c>
      <c r="M2458">
        <v>78.219636037917297</v>
      </c>
      <c r="N2458">
        <v>2.1276243824815602</v>
      </c>
      <c r="O2458">
        <v>3.7019172796334199</v>
      </c>
      <c r="P2458">
        <v>127.76709695138599</v>
      </c>
      <c r="Q2458">
        <v>4.7910570727413997E-2</v>
      </c>
    </row>
    <row r="2459" spans="1:17" hidden="1" x14ac:dyDescent="0.3">
      <c r="A2459" t="s">
        <v>5115</v>
      </c>
      <c r="B2459" t="s">
        <v>5116</v>
      </c>
      <c r="C2459" t="s">
        <v>10625</v>
      </c>
      <c r="D2459" t="s">
        <v>571</v>
      </c>
      <c r="E2459">
        <v>196.45619962500001</v>
      </c>
      <c r="F2459">
        <v>81.349999999999994</v>
      </c>
      <c r="G2459">
        <v>-36.5163729552714</v>
      </c>
      <c r="H2459">
        <v>-2.0992605322059199</v>
      </c>
      <c r="I2459">
        <v>-20.6036013742813</v>
      </c>
      <c r="J2459">
        <v>18.805212717321002</v>
      </c>
      <c r="M2459">
        <v>72.375001599381605</v>
      </c>
      <c r="O2459">
        <v>19.483712354025801</v>
      </c>
      <c r="P2459">
        <v>33.579638752052503</v>
      </c>
    </row>
    <row r="2460" spans="1:17" hidden="1" x14ac:dyDescent="0.3">
      <c r="A2460" t="s">
        <v>5117</v>
      </c>
      <c r="B2460" t="s">
        <v>5118</v>
      </c>
      <c r="C2460" t="s">
        <v>10625</v>
      </c>
      <c r="D2460" t="s">
        <v>130</v>
      </c>
      <c r="E2460">
        <v>196.34586787200001</v>
      </c>
      <c r="F2460">
        <v>52.88</v>
      </c>
      <c r="G2460">
        <v>-73.924994940650905</v>
      </c>
      <c r="H2460">
        <v>56.466253755547697</v>
      </c>
      <c r="I2460">
        <v>-3.9437019405016698</v>
      </c>
      <c r="J2460">
        <v>4.2618967900749496</v>
      </c>
      <c r="K2460">
        <v>40.708843687958002</v>
      </c>
      <c r="M2460">
        <v>63.811819111345997</v>
      </c>
      <c r="N2460">
        <v>3.9093953972341402</v>
      </c>
      <c r="O2460">
        <v>105.559757942511</v>
      </c>
      <c r="P2460">
        <v>71.410048622366205</v>
      </c>
    </row>
    <row r="2461" spans="1:17" hidden="1" x14ac:dyDescent="0.3">
      <c r="A2461" t="s">
        <v>5119</v>
      </c>
      <c r="B2461" t="s">
        <v>5120</v>
      </c>
      <c r="C2461" t="s">
        <v>10625</v>
      </c>
      <c r="D2461" t="s">
        <v>1388</v>
      </c>
      <c r="E2461">
        <v>196.08602296500001</v>
      </c>
      <c r="F2461">
        <v>187.9</v>
      </c>
      <c r="G2461">
        <v>35.868675058712199</v>
      </c>
      <c r="H2461">
        <v>-3.6100486523233402</v>
      </c>
      <c r="I2461">
        <v>-17.8490122822726</v>
      </c>
      <c r="J2461">
        <v>-1.5978760441583999</v>
      </c>
      <c r="K2461">
        <v>186.92634301749101</v>
      </c>
      <c r="L2461">
        <v>172.82767334707501</v>
      </c>
      <c r="M2461">
        <v>41.594371065133998</v>
      </c>
      <c r="N2461">
        <v>0.33237974185001501</v>
      </c>
      <c r="O2461">
        <v>32.437466737626302</v>
      </c>
      <c r="P2461">
        <v>69.891500904159102</v>
      </c>
      <c r="Q2461">
        <v>4.2580624342373002E-2</v>
      </c>
    </row>
    <row r="2462" spans="1:17" hidden="1" x14ac:dyDescent="0.3">
      <c r="A2462" t="s">
        <v>5121</v>
      </c>
      <c r="B2462" t="s">
        <v>5122</v>
      </c>
      <c r="C2462" t="s">
        <v>10625</v>
      </c>
      <c r="D2462" t="s">
        <v>1672</v>
      </c>
      <c r="E2462">
        <v>196.01595</v>
      </c>
      <c r="F2462">
        <v>311.2</v>
      </c>
      <c r="G2462">
        <v>180.60658915676501</v>
      </c>
      <c r="H2462">
        <v>-1.48620710375691</v>
      </c>
      <c r="I2462">
        <v>31.000232819946799</v>
      </c>
      <c r="J2462">
        <v>-2.6570269132353599</v>
      </c>
      <c r="K2462">
        <v>301.89458712863598</v>
      </c>
      <c r="L2462">
        <v>239.14411325400201</v>
      </c>
      <c r="M2462">
        <v>58.343954225275603</v>
      </c>
      <c r="N2462">
        <v>0.58691427501566995</v>
      </c>
      <c r="O2462">
        <v>9.2705655526992192</v>
      </c>
      <c r="P2462">
        <v>236.796536796536</v>
      </c>
      <c r="Q2462">
        <v>0.11517105790369001</v>
      </c>
    </row>
    <row r="2463" spans="1:17" hidden="1" x14ac:dyDescent="0.3">
      <c r="A2463" t="s">
        <v>5123</v>
      </c>
      <c r="B2463" t="s">
        <v>5124</v>
      </c>
      <c r="C2463" t="s">
        <v>10625</v>
      </c>
      <c r="D2463" t="s">
        <v>263</v>
      </c>
      <c r="E2463">
        <v>195.68487300000001</v>
      </c>
      <c r="F2463">
        <v>169.67</v>
      </c>
      <c r="G2463">
        <v>-46.385790422857198</v>
      </c>
      <c r="H2463">
        <v>-10.619769021249301</v>
      </c>
      <c r="I2463">
        <v>-11.6812851756107</v>
      </c>
      <c r="J2463">
        <v>-5.7831661935545604</v>
      </c>
      <c r="K2463">
        <v>185.131737774322</v>
      </c>
      <c r="L2463">
        <v>189.82809234274899</v>
      </c>
      <c r="M2463">
        <v>39.212197251877903</v>
      </c>
      <c r="N2463">
        <v>1.8508703308622301</v>
      </c>
      <c r="O2463">
        <v>42.276183179112401</v>
      </c>
      <c r="P2463">
        <v>24.7573529411764</v>
      </c>
    </row>
    <row r="2464" spans="1:17" hidden="1" x14ac:dyDescent="0.3">
      <c r="A2464" t="s">
        <v>5125</v>
      </c>
      <c r="B2464" t="s">
        <v>5126</v>
      </c>
      <c r="C2464" t="s">
        <v>10625</v>
      </c>
      <c r="D2464" t="s">
        <v>258</v>
      </c>
      <c r="E2464">
        <v>195.59815624999999</v>
      </c>
      <c r="F2464">
        <v>865.95</v>
      </c>
      <c r="G2464">
        <v>202.40949584851001</v>
      </c>
      <c r="H2464">
        <v>114.44024331112</v>
      </c>
      <c r="I2464">
        <v>181.740567610038</v>
      </c>
      <c r="J2464">
        <v>24.038315891552699</v>
      </c>
      <c r="K2464">
        <v>521.74459628591705</v>
      </c>
      <c r="L2464">
        <v>350.33300986530099</v>
      </c>
      <c r="M2464">
        <v>98.666830228053101</v>
      </c>
      <c r="N2464">
        <v>1.48296013107591</v>
      </c>
      <c r="O2464">
        <v>2.2576361221779502</v>
      </c>
      <c r="P2464">
        <v>477.3</v>
      </c>
    </row>
    <row r="2465" spans="1:17" hidden="1" x14ac:dyDescent="0.3">
      <c r="A2465" t="s">
        <v>5127</v>
      </c>
      <c r="B2465" t="s">
        <v>5128</v>
      </c>
      <c r="C2465" t="s">
        <v>10625</v>
      </c>
      <c r="D2465" t="s">
        <v>397</v>
      </c>
      <c r="E2465">
        <v>194.52351999999999</v>
      </c>
      <c r="F2465">
        <v>12.75</v>
      </c>
      <c r="G2465">
        <v>19.734011591610901</v>
      </c>
      <c r="H2465">
        <v>1.95430819414968</v>
      </c>
      <c r="I2465">
        <v>-15.5256456636951</v>
      </c>
      <c r="J2465">
        <v>18.480539224330698</v>
      </c>
      <c r="K2465">
        <v>11.668347337651999</v>
      </c>
      <c r="L2465">
        <v>11.2677458354576</v>
      </c>
      <c r="M2465">
        <v>73.868266757480399</v>
      </c>
      <c r="N2465">
        <v>0.62492152963028302</v>
      </c>
      <c r="O2465">
        <v>43.137254901960702</v>
      </c>
      <c r="P2465">
        <v>80.851063829787194</v>
      </c>
      <c r="Q2465">
        <v>2.0325038252535999E-2</v>
      </c>
    </row>
    <row r="2466" spans="1:17" hidden="1" x14ac:dyDescent="0.3">
      <c r="A2466" t="s">
        <v>5129</v>
      </c>
      <c r="B2466" t="s">
        <v>5130</v>
      </c>
      <c r="C2466" t="s">
        <v>10625</v>
      </c>
      <c r="D2466" t="s">
        <v>622</v>
      </c>
      <c r="E2466">
        <v>194.3221312</v>
      </c>
      <c r="F2466">
        <v>21.69</v>
      </c>
      <c r="G2466">
        <v>34.442790979360701</v>
      </c>
      <c r="H2466">
        <v>-6.1342382156576596</v>
      </c>
      <c r="I2466">
        <v>-38.917943901083802</v>
      </c>
      <c r="J2466">
        <v>-6.4992426454032302</v>
      </c>
      <c r="K2466">
        <v>22.3177208626037</v>
      </c>
      <c r="L2466">
        <v>21.436544465371099</v>
      </c>
      <c r="M2466">
        <v>40.515603877290097</v>
      </c>
      <c r="N2466">
        <v>0.89149335408916397</v>
      </c>
      <c r="O2466">
        <v>41.954817888427797</v>
      </c>
      <c r="P2466">
        <v>76.1982128350934</v>
      </c>
      <c r="Q2466">
        <v>3.4476155684975002E-2</v>
      </c>
    </row>
    <row r="2467" spans="1:17" hidden="1" x14ac:dyDescent="0.3">
      <c r="A2467" t="s">
        <v>5131</v>
      </c>
      <c r="B2467" t="s">
        <v>5132</v>
      </c>
      <c r="C2467" t="s">
        <v>10625</v>
      </c>
      <c r="D2467" t="s">
        <v>408</v>
      </c>
      <c r="E2467">
        <v>194.28407279999999</v>
      </c>
      <c r="F2467">
        <v>130.78</v>
      </c>
      <c r="G2467">
        <v>201.42424667456299</v>
      </c>
      <c r="H2467">
        <v>49.993528881361797</v>
      </c>
      <c r="I2467">
        <v>158.34294130722699</v>
      </c>
      <c r="J2467">
        <v>9.2331409996598204</v>
      </c>
      <c r="K2467">
        <v>90.494143963424705</v>
      </c>
      <c r="L2467">
        <v>61.4173602648683</v>
      </c>
      <c r="M2467">
        <v>99.981147474722604</v>
      </c>
      <c r="N2467">
        <v>1.26138230688013</v>
      </c>
      <c r="O2467">
        <v>0</v>
      </c>
      <c r="P2467">
        <v>332.33057851239602</v>
      </c>
      <c r="Q2467">
        <v>0.11707785701024299</v>
      </c>
    </row>
    <row r="2468" spans="1:17" hidden="1" x14ac:dyDescent="0.3">
      <c r="A2468" t="s">
        <v>5133</v>
      </c>
      <c r="B2468" t="s">
        <v>5134</v>
      </c>
      <c r="C2468" t="s">
        <v>10625</v>
      </c>
      <c r="D2468" t="s">
        <v>689</v>
      </c>
      <c r="E2468">
        <v>194.15625</v>
      </c>
      <c r="F2468">
        <v>104.95</v>
      </c>
      <c r="G2468">
        <v>-39.471555028100497</v>
      </c>
      <c r="H2468">
        <v>-8.0585359417919094</v>
      </c>
      <c r="I2468">
        <v>8.3967658017820099</v>
      </c>
      <c r="J2468">
        <v>-2.8576808182082001</v>
      </c>
      <c r="K2468">
        <v>103.162154828993</v>
      </c>
      <c r="L2468">
        <v>96.414087898759007</v>
      </c>
      <c r="M2468">
        <v>37.829635323569399</v>
      </c>
      <c r="N2468">
        <v>1.03675175798925</v>
      </c>
      <c r="O2468">
        <v>16.912815626488801</v>
      </c>
      <c r="P2468">
        <v>52.988338192419803</v>
      </c>
      <c r="Q2468">
        <v>-7.0301968280495994E-2</v>
      </c>
    </row>
    <row r="2469" spans="1:17" hidden="1" x14ac:dyDescent="0.3">
      <c r="A2469" t="s">
        <v>5135</v>
      </c>
      <c r="B2469" t="s">
        <v>5136</v>
      </c>
      <c r="C2469" t="s">
        <v>10625</v>
      </c>
      <c r="D2469" t="s">
        <v>51</v>
      </c>
      <c r="E2469">
        <v>193.863665325</v>
      </c>
      <c r="F2469">
        <v>80.89</v>
      </c>
      <c r="G2469">
        <v>-48.747759168293101</v>
      </c>
      <c r="H2469">
        <v>-4.3660233629847101</v>
      </c>
      <c r="I2469">
        <v>-21.874282980257</v>
      </c>
      <c r="J2469">
        <v>-7.43839858139948</v>
      </c>
      <c r="K2469">
        <v>85.488007359546003</v>
      </c>
      <c r="L2469">
        <v>89.905840517180394</v>
      </c>
      <c r="M2469">
        <v>44.3408975382535</v>
      </c>
      <c r="N2469">
        <v>0.882721368400746</v>
      </c>
      <c r="O2469">
        <v>39.695883298306299</v>
      </c>
      <c r="P2469">
        <v>10.4300341296928</v>
      </c>
      <c r="Q2469">
        <v>-5.6636199594380002E-2</v>
      </c>
    </row>
    <row r="2470" spans="1:17" hidden="1" x14ac:dyDescent="0.3">
      <c r="A2470" t="s">
        <v>5137</v>
      </c>
      <c r="B2470" t="s">
        <v>5138</v>
      </c>
      <c r="C2470" t="s">
        <v>10625</v>
      </c>
      <c r="D2470" t="s">
        <v>113</v>
      </c>
      <c r="E2470">
        <v>192.773047429</v>
      </c>
      <c r="F2470">
        <v>100.85</v>
      </c>
      <c r="G2470">
        <v>7.61350434776248</v>
      </c>
      <c r="H2470">
        <v>1.18128410851185</v>
      </c>
      <c r="I2470">
        <v>4.0343915955817096</v>
      </c>
      <c r="J2470">
        <v>-7.0581813143897598</v>
      </c>
      <c r="K2470">
        <v>96.631687420199896</v>
      </c>
      <c r="L2470">
        <v>84.799574946725798</v>
      </c>
      <c r="M2470">
        <v>46.189060596111602</v>
      </c>
      <c r="N2470">
        <v>0.49707575051077302</v>
      </c>
      <c r="O2470">
        <v>12.840852751611299</v>
      </c>
      <c r="P2470">
        <v>51.199400299849998</v>
      </c>
      <c r="Q2470">
        <v>6.3147874224861997E-2</v>
      </c>
    </row>
    <row r="2471" spans="1:17" hidden="1" x14ac:dyDescent="0.3">
      <c r="A2471" t="s">
        <v>5139</v>
      </c>
      <c r="B2471" t="s">
        <v>5140</v>
      </c>
      <c r="C2471" t="s">
        <v>10625</v>
      </c>
      <c r="D2471" t="s">
        <v>921</v>
      </c>
      <c r="E2471">
        <v>192.696</v>
      </c>
      <c r="F2471">
        <v>164.89</v>
      </c>
      <c r="G2471">
        <v>58.022104597911998</v>
      </c>
      <c r="H2471">
        <v>23.637136414053099</v>
      </c>
      <c r="I2471">
        <v>85.131521331517405</v>
      </c>
      <c r="J2471">
        <v>20.3827343127818</v>
      </c>
      <c r="K2471">
        <v>127.73112224262699</v>
      </c>
      <c r="L2471">
        <v>98.921147581448395</v>
      </c>
      <c r="M2471">
        <v>89.625323461319596</v>
      </c>
      <c r="N2471">
        <v>0.36886828049182602</v>
      </c>
      <c r="O2471">
        <v>2.2499848383771002</v>
      </c>
      <c r="Q2471">
        <v>8.7340829826490995E-2</v>
      </c>
    </row>
    <row r="2472" spans="1:17" hidden="1" x14ac:dyDescent="0.3">
      <c r="A2472" t="s">
        <v>5141</v>
      </c>
      <c r="B2472" t="s">
        <v>5142</v>
      </c>
      <c r="C2472" t="s">
        <v>10625</v>
      </c>
      <c r="D2472" t="s">
        <v>1582</v>
      </c>
      <c r="E2472">
        <v>192.58019999999999</v>
      </c>
      <c r="F2472">
        <v>191.5</v>
      </c>
      <c r="G2472">
        <v>-36.474356148548701</v>
      </c>
      <c r="H2472">
        <v>-4.9232797455488102</v>
      </c>
      <c r="I2472">
        <v>-5.3631718691459298</v>
      </c>
      <c r="J2472">
        <v>7.2642353993312998</v>
      </c>
      <c r="K2472">
        <v>184.59725398767301</v>
      </c>
      <c r="M2472">
        <v>49.738113773147703</v>
      </c>
      <c r="N2472">
        <v>0.31495268138801202</v>
      </c>
      <c r="O2472">
        <v>13.315926892950401</v>
      </c>
      <c r="P2472">
        <v>65.086206896551701</v>
      </c>
    </row>
    <row r="2473" spans="1:17" hidden="1" x14ac:dyDescent="0.3">
      <c r="A2473" t="s">
        <v>5143</v>
      </c>
      <c r="B2473" t="s">
        <v>5144</v>
      </c>
      <c r="C2473" t="s">
        <v>10625</v>
      </c>
      <c r="D2473" t="s">
        <v>408</v>
      </c>
      <c r="E2473">
        <v>192.489285</v>
      </c>
      <c r="F2473">
        <v>3.37</v>
      </c>
      <c r="G2473">
        <v>-96.061058754119202</v>
      </c>
      <c r="H2473">
        <v>-2.28288478830645</v>
      </c>
      <c r="I2473">
        <v>-57.8320607580348</v>
      </c>
      <c r="J2473">
        <v>3.1586019023934502</v>
      </c>
      <c r="K2473">
        <v>3.5170625796086199</v>
      </c>
      <c r="L2473">
        <v>4.8784768880960501</v>
      </c>
      <c r="M2473">
        <v>51.8275379238545</v>
      </c>
      <c r="N2473">
        <v>0.86864153644861397</v>
      </c>
      <c r="O2473">
        <v>230.860534124629</v>
      </c>
      <c r="P2473">
        <v>6.9841269841269797</v>
      </c>
      <c r="Q2473">
        <v>3.7165204700881999E-2</v>
      </c>
    </row>
    <row r="2474" spans="1:17" hidden="1" x14ac:dyDescent="0.3">
      <c r="A2474" t="s">
        <v>5145</v>
      </c>
      <c r="B2474" t="s">
        <v>5146</v>
      </c>
      <c r="C2474" t="s">
        <v>10625</v>
      </c>
      <c r="D2474" t="s">
        <v>21</v>
      </c>
      <c r="E2474">
        <v>192.24599071</v>
      </c>
      <c r="F2474">
        <v>0.97</v>
      </c>
      <c r="G2474">
        <v>183.23260355841001</v>
      </c>
      <c r="H2474">
        <v>8.8215809214224006</v>
      </c>
      <c r="I2474">
        <v>-43.442201603105197</v>
      </c>
      <c r="J2474">
        <v>6.6286873724789102</v>
      </c>
      <c r="K2474">
        <v>0.93682606455195705</v>
      </c>
      <c r="L2474">
        <v>0.88260492484357</v>
      </c>
      <c r="M2474">
        <v>77.815062129615498</v>
      </c>
      <c r="N2474">
        <v>0.66132730885261803</v>
      </c>
      <c r="O2474">
        <v>76.288659793814404</v>
      </c>
      <c r="P2474">
        <v>275.968992248061</v>
      </c>
    </row>
    <row r="2475" spans="1:17" hidden="1" x14ac:dyDescent="0.3">
      <c r="A2475" t="s">
        <v>5147</v>
      </c>
      <c r="B2475" t="s">
        <v>5148</v>
      </c>
      <c r="C2475" t="s">
        <v>10625</v>
      </c>
      <c r="D2475" t="s">
        <v>139</v>
      </c>
      <c r="E2475">
        <v>191.59450000000001</v>
      </c>
      <c r="F2475">
        <v>146.80000000000001</v>
      </c>
      <c r="G2475">
        <v>10.1496625915045</v>
      </c>
      <c r="H2475">
        <v>-4.0171124186636797</v>
      </c>
      <c r="I2475">
        <v>3.97517613593444</v>
      </c>
      <c r="J2475">
        <v>8.5371841045050605</v>
      </c>
      <c r="K2475">
        <v>141.520977602626</v>
      </c>
      <c r="L2475">
        <v>133.184537693127</v>
      </c>
      <c r="M2475">
        <v>79.431164389188396</v>
      </c>
      <c r="N2475">
        <v>0.23840363059123701</v>
      </c>
      <c r="O2475">
        <v>22.6158038147138</v>
      </c>
      <c r="P2475">
        <v>58.874458874458803</v>
      </c>
      <c r="Q2475">
        <v>7.3776623723564999E-2</v>
      </c>
    </row>
    <row r="2476" spans="1:17" hidden="1" x14ac:dyDescent="0.3">
      <c r="A2476" t="s">
        <v>5149</v>
      </c>
      <c r="B2476" t="s">
        <v>5150</v>
      </c>
      <c r="C2476" t="s">
        <v>10625</v>
      </c>
      <c r="D2476" t="s">
        <v>1002</v>
      </c>
      <c r="E2476">
        <v>191.52</v>
      </c>
      <c r="F2476">
        <v>370</v>
      </c>
      <c r="G2476">
        <v>165.98596131176799</v>
      </c>
      <c r="H2476">
        <v>11.2564453158297</v>
      </c>
      <c r="I2476">
        <v>-7.1140517082610701</v>
      </c>
      <c r="J2476">
        <v>5.5175762613678101</v>
      </c>
      <c r="K2476">
        <v>338.88569949715298</v>
      </c>
      <c r="L2476">
        <v>275.98194066132498</v>
      </c>
      <c r="M2476">
        <v>54.891171018627197</v>
      </c>
      <c r="N2476">
        <v>0.468463921571178</v>
      </c>
      <c r="O2476">
        <v>5.6756756756756799</v>
      </c>
      <c r="P2476">
        <v>221.45960034752301</v>
      </c>
      <c r="Q2476">
        <v>8.4571676223563999E-2</v>
      </c>
    </row>
    <row r="2477" spans="1:17" hidden="1" x14ac:dyDescent="0.3">
      <c r="A2477" t="s">
        <v>5151</v>
      </c>
      <c r="B2477" t="s">
        <v>5152</v>
      </c>
      <c r="C2477" t="s">
        <v>10625</v>
      </c>
      <c r="D2477" t="s">
        <v>204</v>
      </c>
      <c r="E2477">
        <v>191.40358499999999</v>
      </c>
      <c r="F2477">
        <v>154.53</v>
      </c>
      <c r="G2477">
        <v>278.99306239781703</v>
      </c>
      <c r="H2477">
        <v>77.138502301602003</v>
      </c>
      <c r="I2477">
        <v>79.379664659404895</v>
      </c>
      <c r="J2477">
        <v>9.2452516435652701</v>
      </c>
      <c r="K2477">
        <v>107.25589571199301</v>
      </c>
      <c r="L2477">
        <v>77.952726894775495</v>
      </c>
      <c r="M2477">
        <v>99.453950477743504</v>
      </c>
      <c r="N2477">
        <v>0.27752681350261899</v>
      </c>
      <c r="O2477">
        <v>0</v>
      </c>
      <c r="P2477">
        <v>326.28965517241301</v>
      </c>
      <c r="Q2477">
        <v>9.0285510075452005E-2</v>
      </c>
    </row>
    <row r="2478" spans="1:17" hidden="1" x14ac:dyDescent="0.3">
      <c r="A2478" t="s">
        <v>5153</v>
      </c>
      <c r="B2478" t="s">
        <v>5154</v>
      </c>
      <c r="C2478" t="s">
        <v>10625</v>
      </c>
      <c r="D2478" t="s">
        <v>54</v>
      </c>
      <c r="E2478">
        <v>191.32345827</v>
      </c>
      <c r="F2478">
        <v>1.5</v>
      </c>
      <c r="G2478">
        <v>-37.4213180942373</v>
      </c>
      <c r="H2478">
        <v>-0.73902513918364998</v>
      </c>
      <c r="I2478">
        <v>-50.2766509219692</v>
      </c>
      <c r="J2478">
        <v>2.2755671289477202</v>
      </c>
      <c r="K2478">
        <v>1.50169888504718</v>
      </c>
      <c r="L2478">
        <v>1.65816461494218</v>
      </c>
      <c r="M2478">
        <v>58.139681828224901</v>
      </c>
      <c r="N2478">
        <v>0.81848670216116104</v>
      </c>
      <c r="O2478">
        <v>98</v>
      </c>
      <c r="P2478">
        <v>15.3846153846153</v>
      </c>
      <c r="Q2478">
        <v>3.8252691264105E-2</v>
      </c>
    </row>
    <row r="2479" spans="1:17" hidden="1" x14ac:dyDescent="0.3">
      <c r="A2479" t="s">
        <v>5155</v>
      </c>
      <c r="B2479" t="s">
        <v>5156</v>
      </c>
      <c r="C2479" t="s">
        <v>10625</v>
      </c>
      <c r="D2479" t="s">
        <v>72</v>
      </c>
      <c r="E2479">
        <v>191.2828203</v>
      </c>
      <c r="F2479">
        <v>107.76</v>
      </c>
      <c r="G2479">
        <v>278.10237042966799</v>
      </c>
      <c r="H2479">
        <v>48.4191257123978</v>
      </c>
      <c r="I2479">
        <v>138.85259040475501</v>
      </c>
      <c r="J2479">
        <v>28.7623019997644</v>
      </c>
      <c r="K2479">
        <v>76.132545000225207</v>
      </c>
      <c r="L2479">
        <v>59.494702532317802</v>
      </c>
      <c r="M2479">
        <v>93.734958879170094</v>
      </c>
      <c r="N2479">
        <v>1.86605353297535</v>
      </c>
      <c r="O2479">
        <v>0</v>
      </c>
      <c r="P2479">
        <v>349.23661483000598</v>
      </c>
      <c r="Q2479">
        <v>0.26624796152234198</v>
      </c>
    </row>
    <row r="2480" spans="1:17" hidden="1" x14ac:dyDescent="0.3">
      <c r="A2480" t="s">
        <v>5157</v>
      </c>
      <c r="B2480" t="s">
        <v>5158</v>
      </c>
      <c r="C2480" t="s">
        <v>10625</v>
      </c>
      <c r="D2480" t="s">
        <v>622</v>
      </c>
      <c r="E2480">
        <v>191.12128371099999</v>
      </c>
      <c r="F2480">
        <v>29.35</v>
      </c>
      <c r="G2480">
        <v>1.91574161240999</v>
      </c>
      <c r="H2480">
        <v>9.0404048484247799</v>
      </c>
      <c r="I2480">
        <v>11.567266973057601</v>
      </c>
      <c r="J2480">
        <v>-1.98353633320272</v>
      </c>
      <c r="K2480">
        <v>28.802053181296799</v>
      </c>
      <c r="L2480">
        <v>25.7940282737271</v>
      </c>
      <c r="M2480">
        <v>47.732493834183302</v>
      </c>
      <c r="N2480">
        <v>0.24625415170214901</v>
      </c>
      <c r="O2480">
        <v>32.538330494037403</v>
      </c>
      <c r="P2480">
        <v>45.297029702970299</v>
      </c>
      <c r="Q2480">
        <v>5.9613256273828998E-2</v>
      </c>
    </row>
    <row r="2481" spans="1:17" hidden="1" x14ac:dyDescent="0.3">
      <c r="A2481" t="s">
        <v>5159</v>
      </c>
      <c r="B2481" t="s">
        <v>5160</v>
      </c>
      <c r="C2481" t="s">
        <v>10625</v>
      </c>
      <c r="D2481" t="s">
        <v>622</v>
      </c>
      <c r="E2481">
        <v>190.63393625</v>
      </c>
      <c r="F2481">
        <v>183.35</v>
      </c>
      <c r="G2481">
        <v>46.967269933702298</v>
      </c>
      <c r="H2481">
        <v>-9.65084847916218</v>
      </c>
      <c r="I2481">
        <v>-18.1058071189317</v>
      </c>
      <c r="J2481">
        <v>2.6201314700624598</v>
      </c>
      <c r="K2481">
        <v>193.60205877714199</v>
      </c>
      <c r="L2481">
        <v>191.081605665285</v>
      </c>
      <c r="M2481">
        <v>45.053518316213498</v>
      </c>
      <c r="N2481">
        <v>1.4675578049395099</v>
      </c>
      <c r="O2481">
        <v>58.494682301608897</v>
      </c>
      <c r="P2481">
        <v>79.049440441514605</v>
      </c>
      <c r="Q2481">
        <v>0.10376086958925999</v>
      </c>
    </row>
    <row r="2482" spans="1:17" hidden="1" x14ac:dyDescent="0.3">
      <c r="A2482" t="s">
        <v>5161</v>
      </c>
      <c r="B2482" t="s">
        <v>5162</v>
      </c>
      <c r="C2482" t="s">
        <v>10625</v>
      </c>
      <c r="D2482" t="s">
        <v>378</v>
      </c>
      <c r="E2482">
        <v>190.5624</v>
      </c>
      <c r="F2482">
        <v>110.56</v>
      </c>
      <c r="G2482">
        <v>69.763739089546505</v>
      </c>
      <c r="H2482">
        <v>10.6610855054842</v>
      </c>
      <c r="I2482">
        <v>20.181113466308801</v>
      </c>
      <c r="J2482">
        <v>3.2054550492465999</v>
      </c>
      <c r="K2482">
        <v>103.67532868927699</v>
      </c>
      <c r="L2482">
        <v>87.907837045559802</v>
      </c>
      <c r="M2482">
        <v>57.486367556809498</v>
      </c>
      <c r="N2482">
        <v>0.37065077731617302</v>
      </c>
      <c r="O2482">
        <v>7.6338639652677198</v>
      </c>
      <c r="P2482">
        <v>102.676443629697</v>
      </c>
      <c r="Q2482">
        <v>0.127465303354101</v>
      </c>
    </row>
    <row r="2483" spans="1:17" hidden="1" x14ac:dyDescent="0.3">
      <c r="A2483" t="s">
        <v>5163</v>
      </c>
      <c r="B2483" t="s">
        <v>5164</v>
      </c>
      <c r="C2483" t="s">
        <v>10625</v>
      </c>
      <c r="D2483" t="s">
        <v>354</v>
      </c>
      <c r="E2483">
        <v>190.08641890000001</v>
      </c>
      <c r="F2483">
        <v>199.55</v>
      </c>
      <c r="G2483">
        <v>27.325458923111</v>
      </c>
      <c r="H2483">
        <v>1.9021962348621499</v>
      </c>
      <c r="I2483">
        <v>27.988835600508501</v>
      </c>
      <c r="J2483">
        <v>-3.7402612306347498</v>
      </c>
      <c r="K2483">
        <v>197.590998348516</v>
      </c>
      <c r="L2483">
        <v>163.620698735357</v>
      </c>
      <c r="M2483">
        <v>35.304008253372203</v>
      </c>
      <c r="N2483">
        <v>0.15452927343341999</v>
      </c>
      <c r="O2483">
        <v>17.624655474818301</v>
      </c>
      <c r="P2483">
        <v>70.628473706712199</v>
      </c>
      <c r="Q2483">
        <v>8.3232153053875005E-2</v>
      </c>
    </row>
    <row r="2484" spans="1:17" hidden="1" x14ac:dyDescent="0.3">
      <c r="A2484" t="s">
        <v>5165</v>
      </c>
      <c r="B2484" t="s">
        <v>5166</v>
      </c>
      <c r="C2484" t="s">
        <v>10625</v>
      </c>
      <c r="D2484" t="s">
        <v>303</v>
      </c>
      <c r="E2484">
        <v>188.7912</v>
      </c>
      <c r="F2484">
        <v>15632.75</v>
      </c>
      <c r="G2484">
        <v>-2.0904890182762399</v>
      </c>
      <c r="H2484">
        <v>7.4953028849787202</v>
      </c>
      <c r="I2484">
        <v>2.5311992875096001</v>
      </c>
      <c r="J2484">
        <v>5.3587998954871301</v>
      </c>
      <c r="K2484">
        <v>14611.398849118699</v>
      </c>
      <c r="L2484">
        <v>13691.0561032936</v>
      </c>
      <c r="M2484">
        <v>81.885311206886897</v>
      </c>
      <c r="N2484">
        <v>1.1053924185798101</v>
      </c>
      <c r="O2484">
        <v>14.950984311781299</v>
      </c>
      <c r="P2484">
        <v>54.606727127075601</v>
      </c>
      <c r="Q2484">
        <v>1.9975137457397998E-2</v>
      </c>
    </row>
    <row r="2485" spans="1:17" hidden="1" x14ac:dyDescent="0.3">
      <c r="A2485" t="s">
        <v>5167</v>
      </c>
      <c r="B2485" t="s">
        <v>5168</v>
      </c>
      <c r="C2485" t="s">
        <v>10625</v>
      </c>
      <c r="D2485" t="s">
        <v>303</v>
      </c>
      <c r="E2485">
        <v>188.14268999999999</v>
      </c>
      <c r="F2485">
        <v>20.420000000000002</v>
      </c>
      <c r="G2485">
        <v>-38.064130276716803</v>
      </c>
      <c r="H2485">
        <v>-3.6655788115000201</v>
      </c>
      <c r="I2485">
        <v>-22.269151029726299</v>
      </c>
      <c r="J2485">
        <v>5.8060873381323699</v>
      </c>
      <c r="K2485">
        <v>20.7245484735639</v>
      </c>
      <c r="L2485">
        <v>21.103916524944399</v>
      </c>
      <c r="M2485">
        <v>66.790458171163195</v>
      </c>
      <c r="N2485">
        <v>0.45467190156346099</v>
      </c>
      <c r="O2485">
        <v>41.527913809990103</v>
      </c>
      <c r="P2485">
        <v>15.6285390713476</v>
      </c>
      <c r="Q2485">
        <v>4.7394684415310001E-2</v>
      </c>
    </row>
    <row r="2486" spans="1:17" hidden="1" x14ac:dyDescent="0.3">
      <c r="A2486" t="s">
        <v>5169</v>
      </c>
      <c r="B2486" t="s">
        <v>5170</v>
      </c>
      <c r="C2486" t="s">
        <v>10625</v>
      </c>
      <c r="D2486" t="s">
        <v>497</v>
      </c>
      <c r="E2486">
        <v>188.05162079999999</v>
      </c>
      <c r="F2486">
        <v>88.7</v>
      </c>
      <c r="G2486">
        <v>-69.4245171715922</v>
      </c>
      <c r="H2486">
        <v>-19.030750244372999</v>
      </c>
      <c r="I2486">
        <v>-53.511745590602096</v>
      </c>
      <c r="J2486">
        <v>0.70062057736009797</v>
      </c>
      <c r="M2486">
        <v>37.101071341242502</v>
      </c>
      <c r="O2486">
        <v>83.483652762119505</v>
      </c>
      <c r="P2486">
        <v>6.8674698795180698</v>
      </c>
    </row>
    <row r="2487" spans="1:17" hidden="1" x14ac:dyDescent="0.3">
      <c r="A2487" t="s">
        <v>5171</v>
      </c>
      <c r="B2487" t="s">
        <v>5172</v>
      </c>
      <c r="C2487" t="s">
        <v>10625</v>
      </c>
      <c r="D2487" t="s">
        <v>127</v>
      </c>
      <c r="E2487">
        <v>187.89730399999999</v>
      </c>
      <c r="F2487">
        <v>535.4</v>
      </c>
      <c r="G2487">
        <v>43.444148165928702</v>
      </c>
      <c r="H2487">
        <v>-8.4527622765550205</v>
      </c>
      <c r="I2487">
        <v>12.6149543406875</v>
      </c>
      <c r="J2487">
        <v>0.90624556308058701</v>
      </c>
      <c r="K2487">
        <v>529.87773077852898</v>
      </c>
      <c r="L2487">
        <v>464.65304140184799</v>
      </c>
      <c r="M2487">
        <v>44.255120916237097</v>
      </c>
      <c r="N2487">
        <v>0.16380323821060599</v>
      </c>
      <c r="O2487">
        <v>35.842360851699603</v>
      </c>
      <c r="Q2487">
        <v>8.0687693130129995E-2</v>
      </c>
    </row>
    <row r="2488" spans="1:17" hidden="1" x14ac:dyDescent="0.3">
      <c r="A2488" t="s">
        <v>5173</v>
      </c>
      <c r="B2488" t="s">
        <v>5174</v>
      </c>
      <c r="C2488" t="s">
        <v>10625</v>
      </c>
      <c r="D2488" t="s">
        <v>290</v>
      </c>
      <c r="E2488">
        <v>187.88525000000001</v>
      </c>
      <c r="F2488">
        <v>367.1</v>
      </c>
      <c r="G2488">
        <v>-57.419903138871803</v>
      </c>
      <c r="H2488">
        <v>-5.4423180632658301</v>
      </c>
      <c r="I2488">
        <v>-24.730607634886699</v>
      </c>
      <c r="J2488">
        <v>-5.2475567025020897</v>
      </c>
      <c r="K2488">
        <v>367.075994732146</v>
      </c>
      <c r="L2488">
        <v>390.01055367813302</v>
      </c>
      <c r="M2488">
        <v>50.752485184948</v>
      </c>
      <c r="N2488">
        <v>0.59975982334071098</v>
      </c>
      <c r="O2488">
        <v>62.0675565241078</v>
      </c>
      <c r="P2488">
        <v>26.586206896551701</v>
      </c>
      <c r="Q2488">
        <v>7.8213325067813005E-2</v>
      </c>
    </row>
    <row r="2489" spans="1:17" hidden="1" x14ac:dyDescent="0.3">
      <c r="A2489" t="s">
        <v>5175</v>
      </c>
      <c r="B2489" t="s">
        <v>5176</v>
      </c>
      <c r="C2489" t="s">
        <v>10625</v>
      </c>
      <c r="E2489">
        <v>187.73117999999999</v>
      </c>
      <c r="F2489">
        <v>61.34</v>
      </c>
      <c r="G2489">
        <v>53.225760406477903</v>
      </c>
      <c r="H2489">
        <v>-21.1566747678424</v>
      </c>
      <c r="I2489">
        <v>-21.025836826663699</v>
      </c>
      <c r="J2489">
        <v>-2.39102588916982</v>
      </c>
      <c r="K2489">
        <v>70.2312887679212</v>
      </c>
      <c r="L2489">
        <v>66.014727654018799</v>
      </c>
      <c r="M2489">
        <v>39.175805336044299</v>
      </c>
      <c r="N2489">
        <v>0.407979342565089</v>
      </c>
      <c r="O2489">
        <v>59.439191392239898</v>
      </c>
      <c r="P2489">
        <v>88.217244553544006</v>
      </c>
      <c r="Q2489">
        <v>0.21188747878408301</v>
      </c>
    </row>
    <row r="2490" spans="1:17" hidden="1" x14ac:dyDescent="0.3">
      <c r="A2490" t="s">
        <v>5177</v>
      </c>
      <c r="B2490" t="s">
        <v>5178</v>
      </c>
      <c r="C2490" t="s">
        <v>10625</v>
      </c>
      <c r="D2490" t="s">
        <v>308</v>
      </c>
      <c r="E2490">
        <v>187.44852</v>
      </c>
      <c r="F2490">
        <v>157</v>
      </c>
      <c r="G2490">
        <v>66.162328154802196</v>
      </c>
      <c r="H2490">
        <v>5.7907611273011197</v>
      </c>
      <c r="I2490">
        <v>4.1150979135518897</v>
      </c>
      <c r="J2490">
        <v>3.3389415095947599</v>
      </c>
      <c r="K2490">
        <v>144.16419974297</v>
      </c>
      <c r="L2490">
        <v>126.43406232925101</v>
      </c>
      <c r="M2490">
        <v>70.685229445398605</v>
      </c>
      <c r="N2490">
        <v>0.94525288172880795</v>
      </c>
      <c r="O2490">
        <v>4.39490445859873</v>
      </c>
      <c r="P2490">
        <v>103.49967595592901</v>
      </c>
      <c r="Q2490">
        <v>0.12576075394043201</v>
      </c>
    </row>
    <row r="2491" spans="1:17" hidden="1" x14ac:dyDescent="0.3">
      <c r="A2491" t="s">
        <v>5179</v>
      </c>
      <c r="B2491" t="s">
        <v>5180</v>
      </c>
      <c r="C2491" t="s">
        <v>10625</v>
      </c>
      <c r="D2491" t="s">
        <v>1184</v>
      </c>
      <c r="E2491">
        <v>187.44154</v>
      </c>
      <c r="F2491">
        <v>107.55</v>
      </c>
      <c r="G2491">
        <v>104.374002612431</v>
      </c>
      <c r="H2491">
        <v>2.77993148805322</v>
      </c>
      <c r="I2491">
        <v>12.153469195882201</v>
      </c>
      <c r="J2491">
        <v>4.8203681786900399</v>
      </c>
      <c r="K2491">
        <v>109.01379735497601</v>
      </c>
      <c r="L2491">
        <v>91.781418314674099</v>
      </c>
      <c r="M2491">
        <v>52.496108359741797</v>
      </c>
      <c r="N2491">
        <v>0.65235173824130799</v>
      </c>
      <c r="O2491">
        <v>20.874012087401201</v>
      </c>
      <c r="P2491">
        <v>179.35064935064901</v>
      </c>
    </row>
    <row r="2492" spans="1:17" hidden="1" x14ac:dyDescent="0.3">
      <c r="A2492" t="s">
        <v>5181</v>
      </c>
      <c r="B2492" t="s">
        <v>5182</v>
      </c>
      <c r="C2492" t="s">
        <v>10625</v>
      </c>
      <c r="D2492" t="s">
        <v>127</v>
      </c>
      <c r="E2492">
        <v>187.28576863999999</v>
      </c>
      <c r="F2492">
        <v>78</v>
      </c>
      <c r="G2492">
        <v>-9.2138072820772798</v>
      </c>
      <c r="H2492">
        <v>8.9168888393109693</v>
      </c>
      <c r="I2492">
        <v>-38.956913767834102</v>
      </c>
      <c r="J2492">
        <v>0.83898116527768496</v>
      </c>
      <c r="K2492">
        <v>72.487817466542396</v>
      </c>
      <c r="L2492">
        <v>73.903982977867599</v>
      </c>
      <c r="M2492">
        <v>67.293999755787496</v>
      </c>
      <c r="N2492">
        <v>0.82243753187149404</v>
      </c>
      <c r="O2492">
        <v>46.987179487179397</v>
      </c>
      <c r="P2492">
        <v>32.203389830508399</v>
      </c>
    </row>
    <row r="2493" spans="1:17" hidden="1" x14ac:dyDescent="0.3">
      <c r="A2493" t="s">
        <v>5183</v>
      </c>
      <c r="B2493" t="s">
        <v>5184</v>
      </c>
      <c r="C2493" t="s">
        <v>10625</v>
      </c>
      <c r="D2493" t="s">
        <v>198</v>
      </c>
      <c r="E2493">
        <v>187.19121749999999</v>
      </c>
      <c r="F2493">
        <v>106</v>
      </c>
      <c r="G2493">
        <v>-47.815491472734799</v>
      </c>
      <c r="H2493">
        <v>-10.0340103899211</v>
      </c>
      <c r="I2493">
        <v>-23.418727424701402</v>
      </c>
      <c r="J2493">
        <v>-1.0036005895859399</v>
      </c>
      <c r="K2493">
        <v>107.109612504656</v>
      </c>
      <c r="L2493">
        <v>109.269945091889</v>
      </c>
      <c r="M2493">
        <v>44.233468307686003</v>
      </c>
      <c r="N2493">
        <v>0.68784119106699704</v>
      </c>
      <c r="O2493">
        <v>57.358490566037702</v>
      </c>
      <c r="P2493">
        <v>18.171683389074602</v>
      </c>
      <c r="Q2493">
        <v>5.0116681397759003E-2</v>
      </c>
    </row>
    <row r="2494" spans="1:17" hidden="1" x14ac:dyDescent="0.3">
      <c r="A2494" t="s">
        <v>5185</v>
      </c>
      <c r="B2494" t="s">
        <v>5186</v>
      </c>
      <c r="C2494" t="s">
        <v>10625</v>
      </c>
      <c r="D2494" t="s">
        <v>127</v>
      </c>
      <c r="E2494">
        <v>187.04733178499899</v>
      </c>
      <c r="F2494">
        <v>269.89999999999998</v>
      </c>
      <c r="G2494">
        <v>302.86635285797598</v>
      </c>
      <c r="H2494">
        <v>20.019541839009499</v>
      </c>
      <c r="I2494">
        <v>195.12684771268701</v>
      </c>
      <c r="J2494">
        <v>6.0939966768307396</v>
      </c>
      <c r="K2494">
        <v>220.30009399447701</v>
      </c>
      <c r="L2494">
        <v>156.82890868775101</v>
      </c>
      <c r="M2494">
        <v>73.2284440677455</v>
      </c>
      <c r="N2494">
        <v>0.693809083189461</v>
      </c>
      <c r="O2494">
        <v>1.8895887365691</v>
      </c>
      <c r="P2494">
        <v>480.43010752688099</v>
      </c>
      <c r="Q2494">
        <v>0.14068363484664501</v>
      </c>
    </row>
    <row r="2495" spans="1:17" hidden="1" x14ac:dyDescent="0.3">
      <c r="A2495" t="s">
        <v>5187</v>
      </c>
      <c r="B2495" t="s">
        <v>5188</v>
      </c>
      <c r="C2495" t="s">
        <v>10625</v>
      </c>
      <c r="D2495" t="s">
        <v>1377</v>
      </c>
      <c r="E2495">
        <v>186.80740735500001</v>
      </c>
      <c r="F2495">
        <v>143.69999999999999</v>
      </c>
      <c r="G2495">
        <v>65.454372068984696</v>
      </c>
      <c r="H2495">
        <v>-9.3734337413341802</v>
      </c>
      <c r="I2495">
        <v>20.690335555329199</v>
      </c>
      <c r="J2495">
        <v>0.999137306838631</v>
      </c>
      <c r="K2495">
        <v>140.517106729522</v>
      </c>
      <c r="L2495">
        <v>122.59963624552699</v>
      </c>
      <c r="M2495">
        <v>52.011999449691899</v>
      </c>
      <c r="N2495">
        <v>0.38220149603391101</v>
      </c>
      <c r="O2495">
        <v>32.2199025748086</v>
      </c>
      <c r="P2495">
        <v>111.323529411764</v>
      </c>
      <c r="Q2495">
        <v>8.9267917745102995E-2</v>
      </c>
    </row>
    <row r="2496" spans="1:17" hidden="1" x14ac:dyDescent="0.3">
      <c r="A2496" t="s">
        <v>5189</v>
      </c>
      <c r="B2496" t="s">
        <v>5190</v>
      </c>
      <c r="C2496" t="s">
        <v>10625</v>
      </c>
      <c r="D2496" t="s">
        <v>51</v>
      </c>
      <c r="E2496">
        <v>186.80091710400001</v>
      </c>
      <c r="F2496">
        <v>85.53</v>
      </c>
      <c r="G2496">
        <v>-15.494340535746201</v>
      </c>
      <c r="H2496">
        <v>-18.097999498158</v>
      </c>
      <c r="I2496">
        <v>4.8532562153803198</v>
      </c>
      <c r="J2496">
        <v>5.9460888283228899</v>
      </c>
      <c r="K2496">
        <v>82.761336846630002</v>
      </c>
      <c r="L2496">
        <v>77.209672547896801</v>
      </c>
      <c r="M2496">
        <v>58.601460113971797</v>
      </c>
      <c r="N2496">
        <v>8.9503485200585695E-2</v>
      </c>
      <c r="O2496">
        <v>42.113878171401801</v>
      </c>
      <c r="P2496">
        <v>41.723280861640397</v>
      </c>
      <c r="Q2496">
        <v>-4.6454509083241002E-2</v>
      </c>
    </row>
    <row r="2497" spans="1:17" hidden="1" x14ac:dyDescent="0.3">
      <c r="A2497" t="s">
        <v>5191</v>
      </c>
      <c r="B2497" t="s">
        <v>5192</v>
      </c>
      <c r="C2497" t="s">
        <v>10625</v>
      </c>
      <c r="D2497" t="s">
        <v>266</v>
      </c>
      <c r="E2497">
        <v>185.98970694600001</v>
      </c>
      <c r="F2497">
        <v>80.95</v>
      </c>
      <c r="G2497">
        <v>276.680822006629</v>
      </c>
      <c r="H2497">
        <v>17.700786228401299</v>
      </c>
      <c r="I2497">
        <v>35.993878281935899</v>
      </c>
      <c r="J2497">
        <v>12.120984654890901</v>
      </c>
      <c r="K2497">
        <v>73.476346909907505</v>
      </c>
      <c r="L2497">
        <v>61.324595463880897</v>
      </c>
      <c r="M2497">
        <v>64.120489132858097</v>
      </c>
      <c r="N2497">
        <v>1.1473939759580201</v>
      </c>
      <c r="O2497">
        <v>14.255713403335299</v>
      </c>
      <c r="P2497">
        <v>321.61458333333297</v>
      </c>
      <c r="Q2497">
        <v>0.140051734020782</v>
      </c>
    </row>
    <row r="2498" spans="1:17" hidden="1" x14ac:dyDescent="0.3">
      <c r="A2498" t="s">
        <v>5193</v>
      </c>
      <c r="B2498" t="s">
        <v>5194</v>
      </c>
      <c r="C2498" t="s">
        <v>10625</v>
      </c>
      <c r="D2498" t="s">
        <v>21</v>
      </c>
      <c r="E2498">
        <v>185.981698631</v>
      </c>
      <c r="F2498">
        <v>97.85</v>
      </c>
      <c r="G2498">
        <v>48.008417212142</v>
      </c>
      <c r="H2498">
        <v>-17.138450426539901</v>
      </c>
      <c r="I2498">
        <v>-18.205215633751799</v>
      </c>
      <c r="J2498">
        <v>-0.69692721549308201</v>
      </c>
      <c r="K2498">
        <v>108.196732685897</v>
      </c>
      <c r="L2498">
        <v>94.194966469209604</v>
      </c>
      <c r="M2498">
        <v>25.095173028910398</v>
      </c>
      <c r="N2498">
        <v>0.231353245698393</v>
      </c>
      <c r="O2498">
        <v>50.843127235564602</v>
      </c>
      <c r="P2498">
        <v>81.036077705827907</v>
      </c>
      <c r="Q2498">
        <v>6.1091791109193001E-2</v>
      </c>
    </row>
    <row r="2499" spans="1:17" hidden="1" x14ac:dyDescent="0.3">
      <c r="A2499" t="s">
        <v>5195</v>
      </c>
      <c r="B2499" t="s">
        <v>5196</v>
      </c>
      <c r="C2499" t="s">
        <v>10625</v>
      </c>
      <c r="D2499" t="s">
        <v>198</v>
      </c>
      <c r="E2499">
        <v>185.94504000000001</v>
      </c>
      <c r="F2499">
        <v>297</v>
      </c>
      <c r="G2499">
        <v>75.620588605533598</v>
      </c>
      <c r="H2499">
        <v>27.585368219692398</v>
      </c>
      <c r="I2499">
        <v>16.819367813393701</v>
      </c>
      <c r="J2499">
        <v>5.5410504397715599</v>
      </c>
      <c r="K2499">
        <v>269.13012444822698</v>
      </c>
      <c r="L2499">
        <v>232.66419996442301</v>
      </c>
      <c r="M2499">
        <v>64.261801650278301</v>
      </c>
      <c r="N2499">
        <v>0.27996235378478901</v>
      </c>
      <c r="O2499">
        <v>13.9393939393939</v>
      </c>
      <c r="P2499">
        <v>103.42465753424599</v>
      </c>
      <c r="Q2499">
        <v>8.4655589362412006E-2</v>
      </c>
    </row>
    <row r="2500" spans="1:17" hidden="1" x14ac:dyDescent="0.3">
      <c r="A2500" t="s">
        <v>5197</v>
      </c>
      <c r="B2500" t="s">
        <v>5198</v>
      </c>
      <c r="C2500" t="s">
        <v>10625</v>
      </c>
      <c r="E2500">
        <v>185.82081350000001</v>
      </c>
      <c r="F2500">
        <v>81.69</v>
      </c>
      <c r="G2500">
        <v>1509.40931595756</v>
      </c>
      <c r="H2500">
        <v>49.907363172422798</v>
      </c>
      <c r="I2500">
        <v>1240.7313829505699</v>
      </c>
      <c r="J2500">
        <v>9.2285281173031297</v>
      </c>
      <c r="K2500">
        <v>55.204268247036701</v>
      </c>
      <c r="M2500">
        <v>99.999986662787705</v>
      </c>
      <c r="N2500">
        <v>2.73737878467076</v>
      </c>
      <c r="O2500">
        <v>0</v>
      </c>
      <c r="P2500">
        <v>1537.07414829659</v>
      </c>
    </row>
    <row r="2501" spans="1:17" hidden="1" x14ac:dyDescent="0.3">
      <c r="A2501" t="s">
        <v>5199</v>
      </c>
      <c r="B2501" t="s">
        <v>5200</v>
      </c>
      <c r="C2501" t="s">
        <v>10625</v>
      </c>
      <c r="D2501" t="s">
        <v>72</v>
      </c>
      <c r="E2501">
        <v>185.62992</v>
      </c>
      <c r="F2501">
        <v>80.8</v>
      </c>
      <c r="G2501">
        <v>153.96639805484</v>
      </c>
      <c r="H2501">
        <v>-1.4056918058503101</v>
      </c>
      <c r="I2501">
        <v>-6.7624557684298203</v>
      </c>
      <c r="J2501">
        <v>-1.14909040529885</v>
      </c>
      <c r="K2501">
        <v>80.714218947886096</v>
      </c>
      <c r="L2501">
        <v>73.195077732111997</v>
      </c>
      <c r="M2501">
        <v>99.999999971025503</v>
      </c>
      <c r="O2501">
        <v>0</v>
      </c>
      <c r="P2501">
        <v>181.631230393865</v>
      </c>
    </row>
    <row r="2502" spans="1:17" hidden="1" x14ac:dyDescent="0.3">
      <c r="A2502" t="s">
        <v>5201</v>
      </c>
      <c r="B2502" t="s">
        <v>5202</v>
      </c>
      <c r="C2502" t="s">
        <v>10625</v>
      </c>
      <c r="D2502" t="s">
        <v>258</v>
      </c>
      <c r="E2502">
        <v>185.60729520000001</v>
      </c>
      <c r="F2502">
        <v>37.61</v>
      </c>
      <c r="G2502">
        <v>25.221346522763699</v>
      </c>
      <c r="H2502">
        <v>-6.0568545965479998</v>
      </c>
      <c r="I2502">
        <v>11.357595543110801</v>
      </c>
      <c r="J2502">
        <v>-1.78133487315976</v>
      </c>
      <c r="K2502">
        <v>38.337082435243097</v>
      </c>
      <c r="L2502">
        <v>35.422963044377603</v>
      </c>
      <c r="M2502">
        <v>50.744116514738103</v>
      </c>
      <c r="N2502">
        <v>1.5158008774845499</v>
      </c>
      <c r="O2502">
        <v>24.700877426216401</v>
      </c>
      <c r="P2502">
        <v>76.988235294117601</v>
      </c>
      <c r="Q2502">
        <v>9.4933767108436998E-2</v>
      </c>
    </row>
    <row r="2503" spans="1:17" hidden="1" x14ac:dyDescent="0.3">
      <c r="A2503" t="s">
        <v>5203</v>
      </c>
      <c r="B2503" t="s">
        <v>5204</v>
      </c>
      <c r="C2503" t="s">
        <v>10625</v>
      </c>
      <c r="D2503" t="s">
        <v>335</v>
      </c>
      <c r="E2503">
        <v>185.12748719999999</v>
      </c>
      <c r="F2503">
        <v>78.8</v>
      </c>
      <c r="G2503">
        <v>-52.402177133676197</v>
      </c>
      <c r="H2503">
        <v>-0.88621128636978996</v>
      </c>
      <c r="I2503">
        <v>-31.8331966606717</v>
      </c>
      <c r="J2503">
        <v>2.7435270443655799</v>
      </c>
      <c r="K2503">
        <v>75.947487458352597</v>
      </c>
      <c r="L2503">
        <v>88.302710992737204</v>
      </c>
      <c r="M2503">
        <v>64.113832839446403</v>
      </c>
      <c r="N2503">
        <v>0.88328767123287599</v>
      </c>
      <c r="O2503">
        <v>94.162436548223297</v>
      </c>
      <c r="P2503">
        <v>25.079365079365001</v>
      </c>
    </row>
    <row r="2504" spans="1:17" hidden="1" x14ac:dyDescent="0.3">
      <c r="A2504" t="s">
        <v>5205</v>
      </c>
      <c r="B2504" t="s">
        <v>5206</v>
      </c>
      <c r="C2504" t="s">
        <v>10625</v>
      </c>
      <c r="D2504" t="s">
        <v>359</v>
      </c>
      <c r="E2504">
        <v>185.03380634000001</v>
      </c>
      <c r="F2504">
        <v>202.2</v>
      </c>
      <c r="G2504">
        <v>15.9941374655932</v>
      </c>
      <c r="H2504">
        <v>0.20801226564918501</v>
      </c>
      <c r="I2504">
        <v>-24.653202261373099</v>
      </c>
      <c r="J2504">
        <v>2.4187233598833302</v>
      </c>
      <c r="K2504">
        <v>204.42548950315901</v>
      </c>
      <c r="L2504">
        <v>194.30037216425899</v>
      </c>
      <c r="M2504">
        <v>46.695077289928498</v>
      </c>
      <c r="N2504">
        <v>0.68630663953403404</v>
      </c>
      <c r="O2504">
        <v>47.8733926805143</v>
      </c>
      <c r="P2504">
        <v>49.7777777777777</v>
      </c>
      <c r="Q2504">
        <v>9.6787812250737001E-2</v>
      </c>
    </row>
    <row r="2505" spans="1:17" hidden="1" x14ac:dyDescent="0.3">
      <c r="A2505" t="s">
        <v>5207</v>
      </c>
      <c r="B2505" t="s">
        <v>5208</v>
      </c>
      <c r="C2505" t="s">
        <v>10625</v>
      </c>
      <c r="D2505" t="s">
        <v>139</v>
      </c>
      <c r="E2505">
        <v>184.53670885</v>
      </c>
      <c r="F2505">
        <v>104.25</v>
      </c>
      <c r="G2505">
        <v>30.289713115520499</v>
      </c>
      <c r="H2505">
        <v>-11.087964573351799</v>
      </c>
      <c r="I2505">
        <v>-2.40656044337151</v>
      </c>
      <c r="J2505">
        <v>-3.6801314750218701</v>
      </c>
      <c r="K2505">
        <v>103.988831461949</v>
      </c>
      <c r="L2505">
        <v>96.191810118317903</v>
      </c>
      <c r="M2505">
        <v>42.224865865137502</v>
      </c>
      <c r="N2505">
        <v>0.47629217812517199</v>
      </c>
      <c r="O2505">
        <v>19.856115107913599</v>
      </c>
      <c r="P2505">
        <v>66.267942583731994</v>
      </c>
      <c r="Q2505">
        <v>3.5367293809067002E-2</v>
      </c>
    </row>
    <row r="2506" spans="1:17" hidden="1" x14ac:dyDescent="0.3">
      <c r="A2506" t="s">
        <v>5209</v>
      </c>
      <c r="B2506" t="s">
        <v>5210</v>
      </c>
      <c r="C2506" t="s">
        <v>10625</v>
      </c>
      <c r="D2506" t="s">
        <v>263</v>
      </c>
      <c r="E2506">
        <v>184.52993445000001</v>
      </c>
      <c r="F2506">
        <v>36.47</v>
      </c>
      <c r="G2506">
        <v>116.608442945636</v>
      </c>
      <c r="H2506">
        <v>10.6588243231819</v>
      </c>
      <c r="I2506">
        <v>63.837732212595903</v>
      </c>
      <c r="J2506">
        <v>16.853626986005398</v>
      </c>
      <c r="K2506">
        <v>30.3071226695489</v>
      </c>
      <c r="L2506">
        <v>23.341108656183</v>
      </c>
      <c r="M2506">
        <v>74.477903519266405</v>
      </c>
      <c r="N2506">
        <v>1.2054201441262899</v>
      </c>
      <c r="O2506">
        <v>0</v>
      </c>
      <c r="P2506">
        <v>233.059360730593</v>
      </c>
      <c r="Q2506">
        <v>0.110214980844539</v>
      </c>
    </row>
    <row r="2507" spans="1:17" hidden="1" x14ac:dyDescent="0.3">
      <c r="A2507" t="s">
        <v>5211</v>
      </c>
      <c r="B2507" t="s">
        <v>5212</v>
      </c>
      <c r="C2507" t="s">
        <v>10625</v>
      </c>
      <c r="D2507" t="s">
        <v>113</v>
      </c>
      <c r="E2507">
        <v>184.33384240199999</v>
      </c>
      <c r="F2507">
        <v>87.85</v>
      </c>
      <c r="G2507">
        <v>-2.25441121125901</v>
      </c>
      <c r="H2507">
        <v>-7.3207244855888698</v>
      </c>
      <c r="I2507">
        <v>-25.5823697330225</v>
      </c>
      <c r="J2507">
        <v>-2.8449702140855502</v>
      </c>
      <c r="K2507">
        <v>87.888528574456203</v>
      </c>
      <c r="L2507">
        <v>90.153105877507898</v>
      </c>
      <c r="M2507">
        <v>48.456379284281397</v>
      </c>
      <c r="N2507">
        <v>0.40464261077347902</v>
      </c>
      <c r="O2507">
        <v>81.900967558338095</v>
      </c>
      <c r="P2507">
        <v>27.5036284470246</v>
      </c>
      <c r="Q2507">
        <v>5.4580770143939999E-2</v>
      </c>
    </row>
    <row r="2508" spans="1:17" hidden="1" x14ac:dyDescent="0.3">
      <c r="A2508" t="s">
        <v>5213</v>
      </c>
      <c r="B2508" t="s">
        <v>5214</v>
      </c>
      <c r="C2508" t="s">
        <v>10625</v>
      </c>
      <c r="D2508" t="s">
        <v>46</v>
      </c>
      <c r="E2508">
        <v>184.23251640000001</v>
      </c>
      <c r="F2508">
        <v>46.09</v>
      </c>
      <c r="G2508">
        <v>-3.6002293780558299</v>
      </c>
      <c r="H2508">
        <v>-3.8094356901302402</v>
      </c>
      <c r="I2508">
        <v>-18.168304412857101</v>
      </c>
      <c r="J2508">
        <v>3.9597297550677002</v>
      </c>
      <c r="K2508">
        <v>47.365955986351899</v>
      </c>
      <c r="L2508">
        <v>44.711369237141099</v>
      </c>
      <c r="M2508">
        <v>47.480421037522703</v>
      </c>
      <c r="N2508">
        <v>1.07015210959412</v>
      </c>
      <c r="O2508">
        <v>41.028422651334303</v>
      </c>
      <c r="P2508">
        <v>38.616541353383397</v>
      </c>
      <c r="Q2508">
        <v>-1.4528795538740001E-3</v>
      </c>
    </row>
    <row r="2509" spans="1:17" hidden="1" x14ac:dyDescent="0.3">
      <c r="A2509" t="s">
        <v>5215</v>
      </c>
      <c r="B2509" t="s">
        <v>5216</v>
      </c>
      <c r="C2509" t="s">
        <v>10625</v>
      </c>
      <c r="D2509" t="s">
        <v>2182</v>
      </c>
      <c r="E2509">
        <v>184.1712</v>
      </c>
      <c r="F2509">
        <v>227.85</v>
      </c>
      <c r="G2509">
        <v>-13.4543060232354</v>
      </c>
      <c r="H2509">
        <v>-5.5873942044918001</v>
      </c>
      <c r="I2509">
        <v>-2.5500478177041201</v>
      </c>
      <c r="J2509">
        <v>-3.0399836893675398</v>
      </c>
      <c r="K2509">
        <v>237.40731862107</v>
      </c>
      <c r="M2509">
        <v>34.880819061393701</v>
      </c>
      <c r="N2509">
        <v>0.56000000000000005</v>
      </c>
      <c r="O2509">
        <v>41.759929778362903</v>
      </c>
      <c r="P2509">
        <v>73.931297709923598</v>
      </c>
    </row>
    <row r="2510" spans="1:17" hidden="1" x14ac:dyDescent="0.3">
      <c r="A2510" t="s">
        <v>5217</v>
      </c>
      <c r="B2510" t="s">
        <v>5218</v>
      </c>
      <c r="C2510" t="s">
        <v>10625</v>
      </c>
      <c r="D2510" t="s">
        <v>1353</v>
      </c>
      <c r="E2510">
        <v>183.70820789999999</v>
      </c>
      <c r="F2510">
        <v>123.8</v>
      </c>
      <c r="G2510">
        <v>-19.589755953167099</v>
      </c>
      <c r="H2510">
        <v>-0.80484737584056598</v>
      </c>
      <c r="I2510">
        <v>-7.7446676638568803</v>
      </c>
      <c r="J2510">
        <v>-1.14909040529885</v>
      </c>
      <c r="K2510">
        <v>122.641822011695</v>
      </c>
      <c r="L2510">
        <v>119.853084458902</v>
      </c>
      <c r="M2510">
        <v>62.4894939835931</v>
      </c>
      <c r="N2510">
        <v>0.75403025974789895</v>
      </c>
      <c r="O2510">
        <v>2.9079159935379599</v>
      </c>
      <c r="P2510">
        <v>11.081202332884599</v>
      </c>
    </row>
    <row r="2511" spans="1:17" hidden="1" x14ac:dyDescent="0.3">
      <c r="A2511" t="s">
        <v>5219</v>
      </c>
      <c r="B2511" t="s">
        <v>5220</v>
      </c>
      <c r="C2511" t="s">
        <v>10625</v>
      </c>
      <c r="D2511" t="s">
        <v>127</v>
      </c>
      <c r="E2511">
        <v>183.6130387</v>
      </c>
      <c r="F2511">
        <v>22.29</v>
      </c>
      <c r="G2511">
        <v>9.5043984302058604</v>
      </c>
      <c r="H2511">
        <v>7.1872730182702904</v>
      </c>
      <c r="I2511">
        <v>-20.772468921300099</v>
      </c>
      <c r="J2511">
        <v>12.7676201903785</v>
      </c>
      <c r="K2511">
        <v>20.552776837859899</v>
      </c>
      <c r="L2511">
        <v>20.306207765315101</v>
      </c>
      <c r="M2511">
        <v>72.7327936138811</v>
      </c>
      <c r="N2511">
        <v>1.4763021435914101</v>
      </c>
      <c r="O2511">
        <v>36.6083445491251</v>
      </c>
      <c r="P2511">
        <v>61.521739130434703</v>
      </c>
      <c r="Q2511">
        <v>6.4919378196161004E-2</v>
      </c>
    </row>
    <row r="2512" spans="1:17" hidden="1" x14ac:dyDescent="0.3">
      <c r="A2512" t="s">
        <v>5221</v>
      </c>
      <c r="B2512" t="s">
        <v>5222</v>
      </c>
      <c r="C2512" t="s">
        <v>10625</v>
      </c>
      <c r="D2512" t="s">
        <v>1175</v>
      </c>
      <c r="E2512">
        <v>183.29188140899899</v>
      </c>
      <c r="F2512">
        <v>18.670000000000002</v>
      </c>
      <c r="G2512">
        <v>-23.6536902777435</v>
      </c>
      <c r="H2512">
        <v>2.11543495471305</v>
      </c>
      <c r="I2512">
        <v>-39.806010661695701</v>
      </c>
      <c r="J2512">
        <v>3.2771391028978498</v>
      </c>
      <c r="K2512">
        <v>19.304544929784001</v>
      </c>
      <c r="L2512">
        <v>20.842532925452801</v>
      </c>
      <c r="M2512">
        <v>55.865389804923304</v>
      </c>
      <c r="N2512">
        <v>0.78307967471963402</v>
      </c>
      <c r="O2512">
        <v>57.471880021424703</v>
      </c>
      <c r="P2512">
        <v>9.8235294117647207</v>
      </c>
      <c r="Q2512">
        <v>1.8306196991899001E-2</v>
      </c>
    </row>
    <row r="2513" spans="1:17" hidden="1" x14ac:dyDescent="0.3">
      <c r="A2513" t="s">
        <v>5223</v>
      </c>
      <c r="B2513" t="s">
        <v>5224</v>
      </c>
      <c r="C2513" t="s">
        <v>10625</v>
      </c>
      <c r="D2513" t="s">
        <v>51</v>
      </c>
      <c r="E2513">
        <v>182.96250000000001</v>
      </c>
      <c r="F2513">
        <v>184.9</v>
      </c>
      <c r="G2513">
        <v>-19.346144582727199</v>
      </c>
      <c r="H2513">
        <v>-4.2829795628849199E-2</v>
      </c>
      <c r="I2513">
        <v>-11.3992792112234</v>
      </c>
      <c r="J2513">
        <v>2.96289559645093</v>
      </c>
      <c r="K2513">
        <v>179.06177966612799</v>
      </c>
      <c r="L2513">
        <v>180.658542089002</v>
      </c>
      <c r="M2513">
        <v>58.5400753095672</v>
      </c>
      <c r="N2513">
        <v>0.89014168705387697</v>
      </c>
      <c r="O2513">
        <v>24.3915630070308</v>
      </c>
      <c r="P2513">
        <v>24.427994616419902</v>
      </c>
      <c r="Q2513">
        <v>-2.6129633489946E-2</v>
      </c>
    </row>
    <row r="2514" spans="1:17" hidden="1" x14ac:dyDescent="0.3">
      <c r="A2514" t="s">
        <v>5225</v>
      </c>
      <c r="B2514" t="s">
        <v>5226</v>
      </c>
      <c r="C2514" t="s">
        <v>10625</v>
      </c>
      <c r="D2514" t="s">
        <v>408</v>
      </c>
      <c r="E2514">
        <v>182.86</v>
      </c>
      <c r="F2514">
        <v>2.14</v>
      </c>
      <c r="G2514">
        <v>56.746230215006896</v>
      </c>
      <c r="H2514">
        <v>-3.1678063432952501</v>
      </c>
      <c r="I2514">
        <v>60.950362903677501</v>
      </c>
      <c r="J2514">
        <v>-1.59551897672743</v>
      </c>
      <c r="K2514">
        <v>2.05666695594189</v>
      </c>
      <c r="L2514">
        <v>1.58252377527848</v>
      </c>
      <c r="M2514">
        <v>52.0420572395496</v>
      </c>
      <c r="N2514">
        <v>1.29514213704814</v>
      </c>
      <c r="O2514">
        <v>19.626168224299001</v>
      </c>
      <c r="P2514">
        <v>117.605053813757</v>
      </c>
      <c r="Q2514">
        <v>9.4094221175179994E-3</v>
      </c>
    </row>
    <row r="2515" spans="1:17" hidden="1" x14ac:dyDescent="0.3">
      <c r="A2515" t="s">
        <v>5227</v>
      </c>
      <c r="B2515" t="s">
        <v>5228</v>
      </c>
      <c r="C2515" t="s">
        <v>10625</v>
      </c>
      <c r="D2515" t="s">
        <v>1002</v>
      </c>
      <c r="E2515">
        <v>182.80289452</v>
      </c>
      <c r="F2515">
        <v>105.5</v>
      </c>
      <c r="G2515">
        <v>10.4422497397812</v>
      </c>
      <c r="H2515">
        <v>-6.2451309736476901</v>
      </c>
      <c r="I2515">
        <v>-7.8214135311606201</v>
      </c>
      <c r="J2515">
        <v>-2.8313333959530498</v>
      </c>
      <c r="K2515">
        <v>105.703937625406</v>
      </c>
      <c r="L2515">
        <v>95.092370623988501</v>
      </c>
      <c r="M2515">
        <v>50.095483058529602</v>
      </c>
      <c r="N2515">
        <v>0.44797840780407699</v>
      </c>
      <c r="O2515">
        <v>18.483412322274798</v>
      </c>
      <c r="P2515">
        <v>48.382559774964797</v>
      </c>
      <c r="Q2515">
        <v>6.7084775730020002E-2</v>
      </c>
    </row>
    <row r="2516" spans="1:17" hidden="1" x14ac:dyDescent="0.3">
      <c r="A2516" t="s">
        <v>5229</v>
      </c>
      <c r="B2516" t="s">
        <v>5230</v>
      </c>
      <c r="C2516" t="s">
        <v>10625</v>
      </c>
      <c r="D2516" t="s">
        <v>3326</v>
      </c>
      <c r="E2516">
        <v>181.96848</v>
      </c>
      <c r="F2516">
        <v>180</v>
      </c>
      <c r="G2516">
        <v>-9.24377970744594</v>
      </c>
      <c r="H2516">
        <v>0.22942007022541</v>
      </c>
      <c r="I2516">
        <v>-20.980502512951599</v>
      </c>
      <c r="J2516">
        <v>-2.18260995837147</v>
      </c>
      <c r="K2516">
        <v>179.16532192013401</v>
      </c>
      <c r="L2516">
        <v>179.03769771595501</v>
      </c>
      <c r="M2516">
        <v>43.651073376410501</v>
      </c>
      <c r="N2516">
        <v>0.184453227931488</v>
      </c>
      <c r="O2516">
        <v>49.3888888888888</v>
      </c>
      <c r="P2516">
        <v>25</v>
      </c>
    </row>
    <row r="2517" spans="1:17" hidden="1" x14ac:dyDescent="0.3">
      <c r="A2517" t="s">
        <v>5231</v>
      </c>
      <c r="B2517" t="s">
        <v>5232</v>
      </c>
      <c r="C2517" t="s">
        <v>10625</v>
      </c>
      <c r="D2517" t="s">
        <v>5233</v>
      </c>
      <c r="E2517">
        <v>181.23129499999999</v>
      </c>
      <c r="F2517">
        <v>64.19</v>
      </c>
      <c r="G2517">
        <v>501.03252319476502</v>
      </c>
      <c r="H2517">
        <v>33.590186182608001</v>
      </c>
      <c r="I2517">
        <v>203.988224534636</v>
      </c>
      <c r="J2517">
        <v>9.2503702385575401</v>
      </c>
      <c r="K2517">
        <v>50.563722064257398</v>
      </c>
      <c r="L2517">
        <v>34.415359844399099</v>
      </c>
      <c r="M2517">
        <v>82.899759415062306</v>
      </c>
      <c r="N2517">
        <v>1.94504582920105</v>
      </c>
      <c r="O2517">
        <v>2.1187100794516298</v>
      </c>
      <c r="P2517">
        <v>541.9</v>
      </c>
      <c r="Q2517">
        <v>0.13615186818242</v>
      </c>
    </row>
    <row r="2518" spans="1:17" hidden="1" x14ac:dyDescent="0.3">
      <c r="A2518" t="s">
        <v>5234</v>
      </c>
      <c r="B2518" t="s">
        <v>5235</v>
      </c>
      <c r="C2518" t="s">
        <v>10625</v>
      </c>
      <c r="D2518" t="s">
        <v>354</v>
      </c>
      <c r="E2518">
        <v>181.21583699999999</v>
      </c>
      <c r="F2518">
        <v>259.05</v>
      </c>
      <c r="G2518">
        <v>-36.289170963363503</v>
      </c>
      <c r="H2518">
        <v>-6.1667212176150201</v>
      </c>
      <c r="I2518">
        <v>-20.3763993823734</v>
      </c>
      <c r="J2518">
        <v>-6.9148233991147698</v>
      </c>
      <c r="K2518">
        <v>267.56988314838202</v>
      </c>
      <c r="M2518">
        <v>43.259072488009799</v>
      </c>
      <c r="N2518">
        <v>0.48974061169183097</v>
      </c>
      <c r="O2518">
        <v>21.984172939586902</v>
      </c>
      <c r="P2518">
        <v>28.8805970149253</v>
      </c>
    </row>
    <row r="2519" spans="1:17" hidden="1" x14ac:dyDescent="0.3">
      <c r="A2519" t="s">
        <v>5236</v>
      </c>
      <c r="B2519" t="s">
        <v>5237</v>
      </c>
      <c r="C2519" t="s">
        <v>10625</v>
      </c>
      <c r="D2519" t="s">
        <v>471</v>
      </c>
      <c r="E2519">
        <v>181.16302498799999</v>
      </c>
      <c r="F2519">
        <v>62.08</v>
      </c>
      <c r="G2519">
        <v>-28.811329154311501</v>
      </c>
      <c r="H2519">
        <v>-0.174124798882244</v>
      </c>
      <c r="I2519">
        <v>-21.190426914125201</v>
      </c>
      <c r="J2519">
        <v>2.2780619125819399</v>
      </c>
      <c r="K2519">
        <v>62.230214452781802</v>
      </c>
      <c r="L2519">
        <v>63.298975583553599</v>
      </c>
      <c r="M2519">
        <v>51.992779633618298</v>
      </c>
      <c r="N2519">
        <v>0.74114572666315004</v>
      </c>
      <c r="O2519">
        <v>29.9130154639175</v>
      </c>
      <c r="P2519">
        <v>18.699808795410998</v>
      </c>
      <c r="Q2519">
        <v>1.1468343012400999E-2</v>
      </c>
    </row>
    <row r="2520" spans="1:17" hidden="1" x14ac:dyDescent="0.3">
      <c r="A2520" t="s">
        <v>5238</v>
      </c>
      <c r="B2520" t="s">
        <v>5239</v>
      </c>
      <c r="C2520" t="s">
        <v>10625</v>
      </c>
      <c r="D2520" t="s">
        <v>1358</v>
      </c>
      <c r="E2520">
        <v>181.08656250000001</v>
      </c>
      <c r="F2520">
        <v>112.05</v>
      </c>
      <c r="G2520">
        <v>6.1262124370944999</v>
      </c>
      <c r="H2520">
        <v>41.451451051292501</v>
      </c>
      <c r="I2520">
        <v>22.038984018084498</v>
      </c>
      <c r="J2520">
        <v>-2.01865562269015</v>
      </c>
      <c r="M2520">
        <v>63.643411876578703</v>
      </c>
      <c r="O2520">
        <v>25.8366800535475</v>
      </c>
      <c r="P2520">
        <v>40.413533834586403</v>
      </c>
    </row>
    <row r="2521" spans="1:17" hidden="1" x14ac:dyDescent="0.3">
      <c r="A2521" t="s">
        <v>5240</v>
      </c>
      <c r="B2521" t="s">
        <v>5241</v>
      </c>
      <c r="C2521" t="s">
        <v>10625</v>
      </c>
      <c r="D2521" t="s">
        <v>198</v>
      </c>
      <c r="E2521">
        <v>180.48573712000001</v>
      </c>
      <c r="F2521">
        <v>229.9</v>
      </c>
      <c r="G2521">
        <v>52.225621495090898</v>
      </c>
      <c r="H2521">
        <v>35.171689146530603</v>
      </c>
      <c r="I2521">
        <v>28.3454407654264</v>
      </c>
      <c r="J2521">
        <v>8.1909143600096908</v>
      </c>
      <c r="K2521">
        <v>193.29632352947701</v>
      </c>
      <c r="L2521">
        <v>160.48063138352501</v>
      </c>
      <c r="M2521">
        <v>70.200282104612896</v>
      </c>
      <c r="N2521">
        <v>0.63068558614388903</v>
      </c>
      <c r="O2521">
        <v>3.0882992605480499</v>
      </c>
      <c r="P2521">
        <v>125.392156862745</v>
      </c>
      <c r="Q2521">
        <v>6.9563726076093998E-2</v>
      </c>
    </row>
    <row r="2522" spans="1:17" hidden="1" x14ac:dyDescent="0.3">
      <c r="A2522" t="s">
        <v>5242</v>
      </c>
      <c r="B2522" t="s">
        <v>5243</v>
      </c>
      <c r="C2522" t="s">
        <v>10625</v>
      </c>
      <c r="D2522" t="s">
        <v>622</v>
      </c>
      <c r="E2522">
        <v>179.499081585</v>
      </c>
      <c r="F2522">
        <v>235.09</v>
      </c>
      <c r="G2522">
        <v>0.44960907786883503</v>
      </c>
      <c r="H2522">
        <v>6.0268621509842104</v>
      </c>
      <c r="I2522">
        <v>-4.0361386503601304</v>
      </c>
      <c r="J2522">
        <v>4.8535715290400896</v>
      </c>
      <c r="K2522">
        <v>232.22931354245799</v>
      </c>
      <c r="L2522">
        <v>228.66208387641001</v>
      </c>
      <c r="M2522">
        <v>59.9610228201065</v>
      </c>
      <c r="N2522">
        <v>0.29369954438398499</v>
      </c>
      <c r="O2522">
        <v>48.453783657322703</v>
      </c>
      <c r="P2522">
        <v>34.337142857142801</v>
      </c>
      <c r="Q2522">
        <v>-3.5564856582981003E-2</v>
      </c>
    </row>
    <row r="2523" spans="1:17" hidden="1" x14ac:dyDescent="0.3">
      <c r="A2523" t="s">
        <v>5244</v>
      </c>
      <c r="B2523" t="s">
        <v>5245</v>
      </c>
      <c r="C2523" t="s">
        <v>10625</v>
      </c>
      <c r="D2523" t="s">
        <v>408</v>
      </c>
      <c r="E2523">
        <v>179.20443374000001</v>
      </c>
      <c r="F2523">
        <v>78.819999999999993</v>
      </c>
      <c r="G2523">
        <v>-8.6732864453050897</v>
      </c>
      <c r="H2523">
        <v>-14.2898788882556</v>
      </c>
      <c r="I2523">
        <v>-16.073498000083799</v>
      </c>
      <c r="J2523">
        <v>-0.85421861042705505</v>
      </c>
      <c r="K2523">
        <v>85.171790540179998</v>
      </c>
      <c r="L2523">
        <v>85.4350362168299</v>
      </c>
      <c r="M2523">
        <v>32.588672502795497</v>
      </c>
      <c r="N2523">
        <v>2.0355082642975102</v>
      </c>
      <c r="O2523">
        <v>70.540471961431095</v>
      </c>
      <c r="P2523">
        <v>28.162601626016201</v>
      </c>
      <c r="Q2523">
        <v>1.2429612596393001E-2</v>
      </c>
    </row>
    <row r="2524" spans="1:17" hidden="1" x14ac:dyDescent="0.3">
      <c r="A2524" t="s">
        <v>5246</v>
      </c>
      <c r="B2524" t="s">
        <v>5247</v>
      </c>
      <c r="C2524" t="s">
        <v>10625</v>
      </c>
      <c r="D2524" t="s">
        <v>622</v>
      </c>
      <c r="E2524">
        <v>179.10158196</v>
      </c>
      <c r="F2524">
        <v>96.73</v>
      </c>
      <c r="G2524">
        <v>25.996803880196701</v>
      </c>
      <c r="H2524">
        <v>10.116556437709299</v>
      </c>
      <c r="I2524">
        <v>7.3002469342728702</v>
      </c>
      <c r="J2524">
        <v>4.1466530993998596</v>
      </c>
      <c r="K2524">
        <v>87.427086837815494</v>
      </c>
      <c r="L2524">
        <v>76.596844404793501</v>
      </c>
      <c r="M2524">
        <v>54.038446882255798</v>
      </c>
      <c r="N2524">
        <v>0.52411650694744305</v>
      </c>
      <c r="O2524">
        <v>12.4780316344463</v>
      </c>
      <c r="P2524">
        <v>67.063903281519799</v>
      </c>
      <c r="Q2524">
        <v>5.3129854812895998E-2</v>
      </c>
    </row>
    <row r="2525" spans="1:17" hidden="1" x14ac:dyDescent="0.3">
      <c r="A2525" t="s">
        <v>5248</v>
      </c>
      <c r="B2525" t="s">
        <v>5249</v>
      </c>
      <c r="C2525" t="s">
        <v>10625</v>
      </c>
      <c r="E2525">
        <v>178.815</v>
      </c>
      <c r="F2525">
        <v>26.97</v>
      </c>
      <c r="G2525">
        <v>82.381896632937696</v>
      </c>
      <c r="H2525">
        <v>22.4016889322235</v>
      </c>
      <c r="I2525">
        <v>30.046046497485602</v>
      </c>
      <c r="J2525">
        <v>4.6586019023934497</v>
      </c>
      <c r="K2525">
        <v>22.464051742859599</v>
      </c>
      <c r="L2525">
        <v>19.386575591647599</v>
      </c>
      <c r="M2525">
        <v>70.751492202720399</v>
      </c>
      <c r="N2525">
        <v>0.121076615873202</v>
      </c>
      <c r="O2525">
        <v>6.1179087875417197</v>
      </c>
      <c r="P2525">
        <v>165.19174041297899</v>
      </c>
      <c r="Q2525">
        <v>8.4319049343187E-2</v>
      </c>
    </row>
    <row r="2526" spans="1:17" hidden="1" x14ac:dyDescent="0.3">
      <c r="A2526" t="s">
        <v>5250</v>
      </c>
      <c r="B2526" t="s">
        <v>5251</v>
      </c>
      <c r="C2526" t="s">
        <v>10625</v>
      </c>
      <c r="D2526" t="s">
        <v>1184</v>
      </c>
      <c r="E2526">
        <v>178.811566752</v>
      </c>
      <c r="F2526">
        <v>14.2</v>
      </c>
      <c r="G2526">
        <v>-64.271975196167702</v>
      </c>
      <c r="H2526">
        <v>10.8472726210271</v>
      </c>
      <c r="I2526">
        <v>-41.455031055064502</v>
      </c>
      <c r="J2526">
        <v>-7.1093553059610999</v>
      </c>
      <c r="K2526">
        <v>15.1080015193079</v>
      </c>
      <c r="L2526">
        <v>19.346476130634102</v>
      </c>
      <c r="M2526">
        <v>35.845962302190898</v>
      </c>
      <c r="N2526">
        <v>0.84565006756905103</v>
      </c>
      <c r="O2526">
        <v>167.60563380281599</v>
      </c>
      <c r="P2526">
        <v>27.354260089686001</v>
      </c>
      <c r="Q2526">
        <v>3.791384027089E-3</v>
      </c>
    </row>
    <row r="2527" spans="1:17" hidden="1" x14ac:dyDescent="0.3">
      <c r="A2527" t="s">
        <v>5252</v>
      </c>
      <c r="B2527" t="s">
        <v>5253</v>
      </c>
      <c r="C2527" t="s">
        <v>10625</v>
      </c>
      <c r="D2527" t="s">
        <v>3181</v>
      </c>
      <c r="E2527">
        <v>178.76422500000001</v>
      </c>
      <c r="F2527">
        <v>100.95</v>
      </c>
      <c r="G2527">
        <v>47.140362466169897</v>
      </c>
      <c r="H2527">
        <v>3.6655710380343201</v>
      </c>
      <c r="I2527">
        <v>-8.1706775733939793E-2</v>
      </c>
      <c r="J2527">
        <v>5.7048421789708001</v>
      </c>
      <c r="K2527">
        <v>86.970895727559196</v>
      </c>
      <c r="M2527">
        <v>67.552605337690807</v>
      </c>
      <c r="N2527">
        <v>0.82355668907952695</v>
      </c>
      <c r="O2527">
        <v>42.397226349678</v>
      </c>
      <c r="P2527">
        <v>83.545454545454504</v>
      </c>
    </row>
    <row r="2528" spans="1:17" hidden="1" x14ac:dyDescent="0.3">
      <c r="A2528" t="s">
        <v>5254</v>
      </c>
      <c r="B2528" t="s">
        <v>5255</v>
      </c>
      <c r="C2528" t="s">
        <v>10625</v>
      </c>
      <c r="D2528" t="s">
        <v>408</v>
      </c>
      <c r="E2528">
        <v>178.70586456800001</v>
      </c>
      <c r="F2528">
        <v>177.91</v>
      </c>
      <c r="G2528">
        <v>25.771993879172499</v>
      </c>
      <c r="H2528">
        <v>7.5313882185846399</v>
      </c>
      <c r="I2528">
        <v>28.610858374115001</v>
      </c>
      <c r="J2528">
        <v>6.2139439113778501</v>
      </c>
      <c r="K2528">
        <v>167.665002502829</v>
      </c>
      <c r="L2528">
        <v>146.902761235447</v>
      </c>
      <c r="M2528">
        <v>64.856890326540196</v>
      </c>
      <c r="N2528">
        <v>0.64987148863255895</v>
      </c>
      <c r="O2528">
        <v>6.2334888426732702</v>
      </c>
      <c r="P2528">
        <v>64.199353945546804</v>
      </c>
      <c r="Q2528">
        <v>7.3675554831335005E-2</v>
      </c>
    </row>
    <row r="2529" spans="1:17" hidden="1" x14ac:dyDescent="0.3">
      <c r="A2529" t="s">
        <v>5256</v>
      </c>
      <c r="B2529" t="s">
        <v>5257</v>
      </c>
      <c r="C2529" t="s">
        <v>10625</v>
      </c>
      <c r="D2529" t="s">
        <v>902</v>
      </c>
      <c r="E2529">
        <v>178.23414</v>
      </c>
      <c r="F2529">
        <v>213.15</v>
      </c>
      <c r="G2529">
        <v>33.081773995816697</v>
      </c>
      <c r="H2529">
        <v>32.667685428392403</v>
      </c>
      <c r="I2529">
        <v>7.3927128585107296</v>
      </c>
      <c r="J2529">
        <v>-3.97636313257158</v>
      </c>
      <c r="K2529">
        <v>178.219793674313</v>
      </c>
      <c r="L2529">
        <v>161.06298942062401</v>
      </c>
      <c r="M2529">
        <v>62.176667657759197</v>
      </c>
      <c r="N2529">
        <v>2.3918847400990999</v>
      </c>
      <c r="O2529">
        <v>17.006802721088398</v>
      </c>
      <c r="P2529">
        <v>112.72455089820301</v>
      </c>
      <c r="Q2529">
        <v>0.110337396297741</v>
      </c>
    </row>
    <row r="2530" spans="1:17" hidden="1" x14ac:dyDescent="0.3">
      <c r="A2530" t="s">
        <v>5258</v>
      </c>
      <c r="B2530" t="s">
        <v>5259</v>
      </c>
      <c r="C2530" t="s">
        <v>10625</v>
      </c>
      <c r="D2530" t="s">
        <v>139</v>
      </c>
      <c r="E2530">
        <v>178.11815999999999</v>
      </c>
      <c r="F2530">
        <v>590</v>
      </c>
      <c r="G2530">
        <v>5.59321396249966</v>
      </c>
      <c r="H2530">
        <v>-13.3392265490527</v>
      </c>
      <c r="I2530">
        <v>19.359050353076199</v>
      </c>
      <c r="J2530">
        <v>-1.3203232820111801</v>
      </c>
      <c r="K2530">
        <v>656.750799011308</v>
      </c>
      <c r="L2530">
        <v>589.84809697217395</v>
      </c>
      <c r="M2530">
        <v>34.177240708171901</v>
      </c>
      <c r="N2530">
        <v>0.63550420168067201</v>
      </c>
      <c r="O2530">
        <v>65.983050847457605</v>
      </c>
      <c r="P2530">
        <v>71.113689095127597</v>
      </c>
    </row>
    <row r="2531" spans="1:17" hidden="1" x14ac:dyDescent="0.3">
      <c r="A2531" t="s">
        <v>5260</v>
      </c>
      <c r="B2531" t="s">
        <v>4601</v>
      </c>
      <c r="C2531" t="s">
        <v>10625</v>
      </c>
      <c r="D2531" t="s">
        <v>359</v>
      </c>
      <c r="E2531">
        <v>177.75306</v>
      </c>
      <c r="F2531">
        <v>14.12</v>
      </c>
      <c r="G2531">
        <v>74.478024803832199</v>
      </c>
      <c r="H2531">
        <v>8.4073923062992097</v>
      </c>
      <c r="I2531">
        <v>10.499021493047399</v>
      </c>
      <c r="J2531">
        <v>-0.86459538396173397</v>
      </c>
      <c r="K2531">
        <v>13.542408815652101</v>
      </c>
      <c r="L2531">
        <v>11.268727746870599</v>
      </c>
      <c r="M2531">
        <v>40.715479055760397</v>
      </c>
      <c r="N2531">
        <v>0.46606788394383297</v>
      </c>
      <c r="O2531">
        <v>30.736543909348399</v>
      </c>
      <c r="P2531">
        <v>104.63768115942</v>
      </c>
      <c r="Q2531">
        <v>2.2415501056787E-2</v>
      </c>
    </row>
    <row r="2532" spans="1:17" hidden="1" x14ac:dyDescent="0.3">
      <c r="A2532" t="s">
        <v>5261</v>
      </c>
      <c r="B2532" t="s">
        <v>5262</v>
      </c>
      <c r="C2532" t="s">
        <v>10625</v>
      </c>
      <c r="D2532" t="s">
        <v>397</v>
      </c>
      <c r="E2532">
        <v>177.29443950000001</v>
      </c>
      <c r="F2532">
        <v>24.93</v>
      </c>
      <c r="G2532">
        <v>-75.840697633692798</v>
      </c>
      <c r="H2532">
        <v>1.4734647229412501</v>
      </c>
      <c r="I2532">
        <v>-42.3478291321996</v>
      </c>
      <c r="J2532">
        <v>5.6270038707954102</v>
      </c>
      <c r="K2532">
        <v>25.5678178838745</v>
      </c>
      <c r="L2532">
        <v>32.581130422209199</v>
      </c>
      <c r="M2532">
        <v>63.330236422824498</v>
      </c>
      <c r="N2532">
        <v>1.2867779685973999</v>
      </c>
      <c r="O2532">
        <v>134.657039711191</v>
      </c>
      <c r="P2532">
        <v>15.7381615598885</v>
      </c>
      <c r="Q2532">
        <v>0.107724629027662</v>
      </c>
    </row>
    <row r="2533" spans="1:17" hidden="1" x14ac:dyDescent="0.3">
      <c r="A2533" t="s">
        <v>5263</v>
      </c>
      <c r="B2533" t="s">
        <v>5264</v>
      </c>
      <c r="C2533" t="s">
        <v>10625</v>
      </c>
      <c r="D2533" t="s">
        <v>955</v>
      </c>
      <c r="E2533">
        <v>177.28800000000001</v>
      </c>
      <c r="F2533">
        <v>142.80000000000001</v>
      </c>
      <c r="G2533">
        <v>20.314442272373999</v>
      </c>
      <c r="H2533">
        <v>11.699947590495899</v>
      </c>
      <c r="I2533">
        <v>29.284976279002201</v>
      </c>
      <c r="J2533">
        <v>-0.156182603880411</v>
      </c>
      <c r="K2533">
        <v>135.65452546271101</v>
      </c>
      <c r="L2533">
        <v>120.636896990709</v>
      </c>
      <c r="M2533">
        <v>50.649649733085297</v>
      </c>
      <c r="N2533">
        <v>0.94057810060921698</v>
      </c>
      <c r="O2533">
        <v>14.8459383753501</v>
      </c>
      <c r="P2533">
        <v>58.6666666666666</v>
      </c>
      <c r="Q2533">
        <v>1.1425449678906E-2</v>
      </c>
    </row>
    <row r="2534" spans="1:17" hidden="1" x14ac:dyDescent="0.3">
      <c r="A2534" t="s">
        <v>5265</v>
      </c>
      <c r="B2534" t="s">
        <v>5266</v>
      </c>
      <c r="C2534" t="s">
        <v>10625</v>
      </c>
      <c r="D2534" t="s">
        <v>417</v>
      </c>
      <c r="E2534">
        <v>177.14160000000001</v>
      </c>
      <c r="F2534">
        <v>81.63</v>
      </c>
      <c r="G2534">
        <v>-68.662302523340003</v>
      </c>
      <c r="H2534">
        <v>-32.601027082818199</v>
      </c>
      <c r="I2534">
        <v>-51.03804067622</v>
      </c>
      <c r="J2534">
        <v>-7.4982967545052004</v>
      </c>
      <c r="K2534">
        <v>89.8826100412968</v>
      </c>
      <c r="L2534">
        <v>107.089461304119</v>
      </c>
      <c r="M2534">
        <v>28.4362709174268</v>
      </c>
      <c r="N2534">
        <v>2.0999242915588701</v>
      </c>
      <c r="O2534">
        <v>92.515006737718906</v>
      </c>
      <c r="P2534">
        <v>21.8358208955223</v>
      </c>
      <c r="Q2534">
        <v>3.9148591173587002E-2</v>
      </c>
    </row>
    <row r="2535" spans="1:17" hidden="1" x14ac:dyDescent="0.3">
      <c r="A2535" t="s">
        <v>5267</v>
      </c>
      <c r="B2535" t="s">
        <v>5268</v>
      </c>
      <c r="C2535" t="s">
        <v>10625</v>
      </c>
      <c r="D2535" t="s">
        <v>263</v>
      </c>
      <c r="E2535">
        <v>176.95625920000001</v>
      </c>
      <c r="F2535">
        <v>297.39999999999998</v>
      </c>
      <c r="G2535">
        <v>11.1449692945806</v>
      </c>
      <c r="H2535">
        <v>8.9091230089644995</v>
      </c>
      <c r="I2535">
        <v>-2.6144460791357398</v>
      </c>
      <c r="J2535">
        <v>0.85433425223539905</v>
      </c>
      <c r="K2535">
        <v>277.25229591553</v>
      </c>
      <c r="L2535">
        <v>266.99325087012301</v>
      </c>
      <c r="M2535">
        <v>72.348029765445503</v>
      </c>
      <c r="N2535">
        <v>2.8074315927770499</v>
      </c>
      <c r="O2535">
        <v>18.6953597848016</v>
      </c>
      <c r="P2535">
        <v>45.0731707317073</v>
      </c>
      <c r="Q2535">
        <v>5.9096462053004999E-2</v>
      </c>
    </row>
    <row r="2536" spans="1:17" hidden="1" x14ac:dyDescent="0.3">
      <c r="A2536" t="s">
        <v>5269</v>
      </c>
      <c r="B2536" t="s">
        <v>5270</v>
      </c>
      <c r="C2536" t="s">
        <v>10625</v>
      </c>
      <c r="D2536" t="s">
        <v>54</v>
      </c>
      <c r="E2536">
        <v>176.6204693</v>
      </c>
      <c r="F2536">
        <v>14.65</v>
      </c>
      <c r="G2536">
        <v>-91.039832339024898</v>
      </c>
      <c r="H2536">
        <v>-14.0022455788746</v>
      </c>
      <c r="I2536">
        <v>-56.780203347152998</v>
      </c>
      <c r="J2536">
        <v>-3.2130051855917801</v>
      </c>
      <c r="K2536">
        <v>16.953705665163401</v>
      </c>
      <c r="L2536">
        <v>21.741389199434099</v>
      </c>
      <c r="M2536">
        <v>37.804757270849102</v>
      </c>
      <c r="N2536">
        <v>0.30302622180391903</v>
      </c>
      <c r="O2536">
        <v>178.83959044368601</v>
      </c>
      <c r="P2536">
        <v>5.0179211469534</v>
      </c>
    </row>
    <row r="2537" spans="1:17" hidden="1" x14ac:dyDescent="0.3">
      <c r="A2537" t="s">
        <v>5271</v>
      </c>
      <c r="B2537" t="s">
        <v>5272</v>
      </c>
      <c r="C2537" t="s">
        <v>10625</v>
      </c>
      <c r="D2537" t="s">
        <v>224</v>
      </c>
      <c r="E2537">
        <v>176.5815174</v>
      </c>
      <c r="F2537">
        <v>134.55000000000001</v>
      </c>
      <c r="G2537">
        <v>-40.860641114401403</v>
      </c>
      <c r="H2537">
        <v>-4.7723214765865398</v>
      </c>
      <c r="I2537">
        <v>-27.421130015320902</v>
      </c>
      <c r="J2537">
        <v>4.1734902398624296</v>
      </c>
      <c r="K2537">
        <v>134.54716630212201</v>
      </c>
      <c r="L2537">
        <v>145.37088915111801</v>
      </c>
      <c r="M2537">
        <v>55.090603274274798</v>
      </c>
      <c r="N2537">
        <v>2.40516195757926</v>
      </c>
      <c r="O2537">
        <v>52.359717577108803</v>
      </c>
      <c r="P2537">
        <v>19.919786096256601</v>
      </c>
      <c r="Q2537">
        <v>0.116841599422937</v>
      </c>
    </row>
    <row r="2538" spans="1:17" hidden="1" x14ac:dyDescent="0.3">
      <c r="A2538" t="s">
        <v>5273</v>
      </c>
      <c r="B2538" t="s">
        <v>5274</v>
      </c>
      <c r="C2538" t="s">
        <v>10625</v>
      </c>
      <c r="D2538" t="s">
        <v>124</v>
      </c>
      <c r="E2538">
        <v>176.22522000000001</v>
      </c>
      <c r="F2538">
        <v>164</v>
      </c>
      <c r="G2538">
        <v>-22.536627210819699</v>
      </c>
      <c r="H2538">
        <v>1.6955740169344899</v>
      </c>
      <c r="I2538">
        <v>-6.2858228159126304</v>
      </c>
      <c r="J2538">
        <v>-1.6985409547493999</v>
      </c>
      <c r="K2538">
        <v>159.88236039411399</v>
      </c>
      <c r="L2538">
        <v>154.852739156193</v>
      </c>
      <c r="M2538">
        <v>55.747704840152402</v>
      </c>
      <c r="N2538">
        <v>0.73920305052430801</v>
      </c>
      <c r="O2538">
        <v>22.1036585365853</v>
      </c>
      <c r="P2538">
        <v>36.6666666666666</v>
      </c>
      <c r="Q2538">
        <v>0.110592918936941</v>
      </c>
    </row>
    <row r="2539" spans="1:17" hidden="1" x14ac:dyDescent="0.3">
      <c r="A2539" t="s">
        <v>5275</v>
      </c>
      <c r="B2539" t="s">
        <v>5276</v>
      </c>
      <c r="C2539" t="s">
        <v>10625</v>
      </c>
      <c r="D2539" t="s">
        <v>21</v>
      </c>
      <c r="E2539">
        <v>175.84018140800001</v>
      </c>
      <c r="F2539">
        <v>9.9499999999999993</v>
      </c>
      <c r="G2539">
        <v>36.635859027685001</v>
      </c>
      <c r="H2539">
        <v>26.937866476358199</v>
      </c>
      <c r="I2539">
        <v>105.97222808222701</v>
      </c>
      <c r="J2539">
        <v>1.1992461896130799</v>
      </c>
      <c r="K2539">
        <v>9.0153075826070399</v>
      </c>
      <c r="L2539">
        <v>7.0076037052394096</v>
      </c>
      <c r="M2539">
        <v>60.418853344811097</v>
      </c>
      <c r="N2539">
        <v>1.2432190412673001</v>
      </c>
      <c r="O2539">
        <v>12.964824120603</v>
      </c>
      <c r="P2539">
        <v>165.333333333333</v>
      </c>
      <c r="Q2539">
        <v>1.2154778248982E-2</v>
      </c>
    </row>
    <row r="2540" spans="1:17" hidden="1" x14ac:dyDescent="0.3">
      <c r="A2540" t="s">
        <v>5277</v>
      </c>
      <c r="B2540" t="s">
        <v>5278</v>
      </c>
      <c r="C2540" t="s">
        <v>10625</v>
      </c>
      <c r="D2540" t="s">
        <v>80</v>
      </c>
      <c r="E2540">
        <v>175.76692937999999</v>
      </c>
      <c r="F2540">
        <v>227.11</v>
      </c>
      <c r="G2540">
        <v>-15.2341392697179</v>
      </c>
      <c r="H2540">
        <v>-6.3257927309974997</v>
      </c>
      <c r="I2540">
        <v>-12.6423073214212</v>
      </c>
      <c r="J2540">
        <v>-3.2448728596159899</v>
      </c>
      <c r="K2540">
        <v>229.03215996808501</v>
      </c>
      <c r="L2540">
        <v>224.61628049223901</v>
      </c>
      <c r="M2540">
        <v>42.645852036912899</v>
      </c>
      <c r="N2540">
        <v>0.49773402533732702</v>
      </c>
      <c r="O2540">
        <v>22.495706926159102</v>
      </c>
      <c r="P2540">
        <v>22.431266846361101</v>
      </c>
      <c r="Q2540">
        <v>-5.0746947236860997E-2</v>
      </c>
    </row>
    <row r="2541" spans="1:17" hidden="1" x14ac:dyDescent="0.3">
      <c r="A2541" t="s">
        <v>5279</v>
      </c>
      <c r="B2541" t="s">
        <v>5280</v>
      </c>
      <c r="C2541" t="s">
        <v>10625</v>
      </c>
      <c r="D2541" t="s">
        <v>622</v>
      </c>
      <c r="E2541">
        <v>175.71505999999999</v>
      </c>
      <c r="F2541">
        <v>409.6</v>
      </c>
      <c r="G2541">
        <v>-63.739744551276097</v>
      </c>
      <c r="H2541">
        <v>-5.6382499453851898</v>
      </c>
      <c r="I2541">
        <v>-15.6807578378987</v>
      </c>
      <c r="J2541">
        <v>4.0898566941133598</v>
      </c>
      <c r="K2541">
        <v>410.42806002391399</v>
      </c>
      <c r="L2541">
        <v>448.82710302333101</v>
      </c>
      <c r="M2541">
        <v>56.656418370678601</v>
      </c>
      <c r="N2541">
        <v>0.47583228137185601</v>
      </c>
      <c r="O2541">
        <v>56.43310546875</v>
      </c>
      <c r="P2541">
        <v>26.9683818970861</v>
      </c>
      <c r="Q2541">
        <v>4.3367618690015E-2</v>
      </c>
    </row>
    <row r="2542" spans="1:17" hidden="1" x14ac:dyDescent="0.3">
      <c r="A2542" t="s">
        <v>5281</v>
      </c>
      <c r="B2542" t="s">
        <v>5282</v>
      </c>
      <c r="C2542" t="s">
        <v>10625</v>
      </c>
      <c r="D2542" t="s">
        <v>1561</v>
      </c>
      <c r="E2542">
        <v>175.59520000000001</v>
      </c>
      <c r="F2542">
        <v>100</v>
      </c>
      <c r="G2542">
        <v>65.013395021283301</v>
      </c>
      <c r="H2542">
        <v>10.632488991454499</v>
      </c>
      <c r="I2542">
        <v>-36.722048753232897</v>
      </c>
      <c r="J2542">
        <v>-3.8125050394451998</v>
      </c>
      <c r="K2542">
        <v>94.714054259762705</v>
      </c>
      <c r="L2542">
        <v>91.756724505602193</v>
      </c>
      <c r="M2542">
        <v>59.223483329888701</v>
      </c>
      <c r="N2542">
        <v>2.3983544875055201E-2</v>
      </c>
      <c r="O2542">
        <v>58.4</v>
      </c>
      <c r="P2542">
        <v>106.31318341242</v>
      </c>
      <c r="Q2542">
        <v>4.162456349107E-2</v>
      </c>
    </row>
    <row r="2543" spans="1:17" hidden="1" x14ac:dyDescent="0.3">
      <c r="A2543" t="s">
        <v>5283</v>
      </c>
      <c r="B2543" t="s">
        <v>5284</v>
      </c>
      <c r="C2543" t="s">
        <v>10625</v>
      </c>
      <c r="D2543" t="s">
        <v>397</v>
      </c>
      <c r="E2543">
        <v>175.55787749999999</v>
      </c>
      <c r="F2543">
        <v>69.900000000000006</v>
      </c>
      <c r="G2543">
        <v>36.213292617725102</v>
      </c>
      <c r="H2543">
        <v>11.5572711571126</v>
      </c>
      <c r="I2543">
        <v>-3.9648595244187601</v>
      </c>
      <c r="J2543">
        <v>-7.6299266422326602</v>
      </c>
      <c r="K2543">
        <v>61.463665072621502</v>
      </c>
      <c r="L2543">
        <v>51.793776116006498</v>
      </c>
      <c r="M2543">
        <v>52.738216038447902</v>
      </c>
      <c r="N2543">
        <v>0.41062801932367099</v>
      </c>
      <c r="O2543">
        <v>12.303290414878299</v>
      </c>
      <c r="P2543">
        <v>102.023121387283</v>
      </c>
      <c r="Q2543">
        <v>0.167095180350468</v>
      </c>
    </row>
    <row r="2544" spans="1:17" hidden="1" x14ac:dyDescent="0.3">
      <c r="A2544" t="s">
        <v>5285</v>
      </c>
      <c r="B2544" t="s">
        <v>5286</v>
      </c>
      <c r="C2544" t="s">
        <v>10625</v>
      </c>
      <c r="E2544">
        <v>175.36955624999999</v>
      </c>
      <c r="F2544">
        <v>950.15</v>
      </c>
      <c r="G2544">
        <v>115.682587304975</v>
      </c>
      <c r="H2544">
        <v>17.075040785877299</v>
      </c>
      <c r="I2544">
        <v>-12.192150871724699</v>
      </c>
      <c r="J2544">
        <v>-0.74284040529885698</v>
      </c>
      <c r="K2544">
        <v>931.98767412060397</v>
      </c>
      <c r="L2544">
        <v>704.58683238825597</v>
      </c>
      <c r="M2544">
        <v>62.197955939439098</v>
      </c>
      <c r="N2544">
        <v>0.40467257524036199</v>
      </c>
      <c r="O2544">
        <v>1.4471399252749599</v>
      </c>
      <c r="P2544">
        <v>143.34741964400001</v>
      </c>
    </row>
    <row r="2545" spans="1:17" hidden="1" x14ac:dyDescent="0.3">
      <c r="A2545" t="s">
        <v>5287</v>
      </c>
      <c r="B2545" t="s">
        <v>5288</v>
      </c>
      <c r="C2545" t="s">
        <v>10625</v>
      </c>
      <c r="D2545" t="s">
        <v>263</v>
      </c>
      <c r="E2545">
        <v>175.245</v>
      </c>
      <c r="F2545">
        <v>87.6</v>
      </c>
      <c r="G2545">
        <v>-67.355021667768398</v>
      </c>
      <c r="H2545">
        <v>-6.3601337192899399</v>
      </c>
      <c r="I2545">
        <v>-49.800151281372798</v>
      </c>
      <c r="J2545">
        <v>1.10553525332141</v>
      </c>
      <c r="K2545">
        <v>91.721922844451996</v>
      </c>
      <c r="L2545">
        <v>113.353082763633</v>
      </c>
      <c r="M2545">
        <v>46.404998702266496</v>
      </c>
      <c r="N2545">
        <v>0.235127551787676</v>
      </c>
      <c r="O2545">
        <v>95.148401826484005</v>
      </c>
      <c r="P2545">
        <v>12.4374278013092</v>
      </c>
      <c r="Q2545">
        <v>0.16110998188345901</v>
      </c>
    </row>
    <row r="2546" spans="1:17" hidden="1" x14ac:dyDescent="0.3">
      <c r="A2546" t="s">
        <v>5289</v>
      </c>
      <c r="B2546" t="s">
        <v>5290</v>
      </c>
      <c r="C2546" t="s">
        <v>10625</v>
      </c>
      <c r="D2546" t="s">
        <v>1388</v>
      </c>
      <c r="E2546">
        <v>174.98395808000001</v>
      </c>
      <c r="F2546">
        <v>1897.6</v>
      </c>
      <c r="G2546">
        <v>-47.548305349938701</v>
      </c>
      <c r="H2546">
        <v>-1.532007595324</v>
      </c>
      <c r="I2546">
        <v>-27.376782856745301</v>
      </c>
      <c r="J2546">
        <v>-2.0059347104190199</v>
      </c>
      <c r="K2546">
        <v>1942.04216094868</v>
      </c>
      <c r="L2546">
        <v>2100.5371389776801</v>
      </c>
      <c r="M2546">
        <v>46.400203530651901</v>
      </c>
      <c r="N2546">
        <v>0.36054008656889902</v>
      </c>
      <c r="O2546">
        <v>31.776981450252901</v>
      </c>
      <c r="P2546">
        <v>6.36771300448431</v>
      </c>
      <c r="Q2546">
        <v>1.9373410369098999E-2</v>
      </c>
    </row>
    <row r="2547" spans="1:17" hidden="1" x14ac:dyDescent="0.3">
      <c r="A2547" t="s">
        <v>5291</v>
      </c>
      <c r="B2547" t="s">
        <v>5292</v>
      </c>
      <c r="C2547" t="s">
        <v>10625</v>
      </c>
      <c r="D2547" t="s">
        <v>622</v>
      </c>
      <c r="E2547">
        <v>174.65</v>
      </c>
      <c r="F2547">
        <v>68.75</v>
      </c>
      <c r="G2547">
        <v>-58.638727921354203</v>
      </c>
      <c r="H2547">
        <v>1.45145105129253</v>
      </c>
      <c r="I2547">
        <v>-23.836459735016899</v>
      </c>
      <c r="J2547">
        <v>14.979941852765601</v>
      </c>
      <c r="K2547">
        <v>68.752238246733299</v>
      </c>
      <c r="L2547">
        <v>74.136702558939206</v>
      </c>
      <c r="M2547">
        <v>56.3859991290484</v>
      </c>
      <c r="N2547">
        <v>1.523499491353</v>
      </c>
      <c r="O2547">
        <v>54.181818181818102</v>
      </c>
      <c r="P2547">
        <v>33.495145631067899</v>
      </c>
    </row>
    <row r="2548" spans="1:17" hidden="1" x14ac:dyDescent="0.3">
      <c r="A2548" t="s">
        <v>5293</v>
      </c>
      <c r="B2548" t="s">
        <v>5294</v>
      </c>
      <c r="C2548" t="s">
        <v>10625</v>
      </c>
      <c r="D2548" t="s">
        <v>736</v>
      </c>
      <c r="E2548">
        <v>174.57393372999999</v>
      </c>
      <c r="F2548">
        <v>155.02000000000001</v>
      </c>
      <c r="G2548">
        <v>-37.379450859700398</v>
      </c>
      <c r="H2548">
        <v>11.607220676215601</v>
      </c>
      <c r="I2548">
        <v>-12.4439249476568</v>
      </c>
      <c r="J2548">
        <v>-21.983261259570199</v>
      </c>
      <c r="K2548">
        <v>149.68800581167801</v>
      </c>
      <c r="L2548">
        <v>152.026811335887</v>
      </c>
      <c r="M2548">
        <v>49.3386049979094</v>
      </c>
      <c r="N2548">
        <v>3.0232193190839798</v>
      </c>
      <c r="O2548">
        <v>43.142820281253996</v>
      </c>
      <c r="P2548">
        <v>31.2060939483707</v>
      </c>
      <c r="Q2548">
        <v>2.2504232615992999E-2</v>
      </c>
    </row>
    <row r="2549" spans="1:17" hidden="1" x14ac:dyDescent="0.3">
      <c r="A2549" t="s">
        <v>5295</v>
      </c>
      <c r="B2549" t="s">
        <v>5296</v>
      </c>
      <c r="C2549" t="s">
        <v>10625</v>
      </c>
      <c r="D2549" t="s">
        <v>408</v>
      </c>
      <c r="E2549">
        <v>174.44224525000001</v>
      </c>
      <c r="F2549">
        <v>32.5</v>
      </c>
      <c r="G2549">
        <v>189.408338392682</v>
      </c>
      <c r="H2549">
        <v>32.064534066839599</v>
      </c>
      <c r="I2549">
        <v>167.21789632350999</v>
      </c>
      <c r="J2549">
        <v>7.18424292803447</v>
      </c>
      <c r="K2549">
        <v>27.075300554698099</v>
      </c>
      <c r="L2549">
        <v>18.576137068088599</v>
      </c>
      <c r="M2549">
        <v>70.010256103203602</v>
      </c>
      <c r="N2549">
        <v>0.36173328235993402</v>
      </c>
      <c r="O2549">
        <v>8.1230769230769209</v>
      </c>
      <c r="P2549">
        <v>293.93939393939303</v>
      </c>
      <c r="Q2549">
        <v>0.16670809892271601</v>
      </c>
    </row>
    <row r="2550" spans="1:17" hidden="1" x14ac:dyDescent="0.3">
      <c r="A2550" t="s">
        <v>5297</v>
      </c>
      <c r="B2550" t="s">
        <v>5298</v>
      </c>
      <c r="C2550" t="s">
        <v>10625</v>
      </c>
      <c r="D2550" t="s">
        <v>1388</v>
      </c>
      <c r="E2550">
        <v>174.36079105499999</v>
      </c>
      <c r="F2550">
        <v>19.47</v>
      </c>
      <c r="G2550">
        <v>-9.6648323390248994</v>
      </c>
      <c r="H2550">
        <v>-8.8676689921621001</v>
      </c>
      <c r="I2550">
        <v>-19.4771792414471</v>
      </c>
      <c r="J2550">
        <v>-3.40812654987718</v>
      </c>
      <c r="K2550">
        <v>20.1839720164566</v>
      </c>
      <c r="L2550">
        <v>17.702443225639598</v>
      </c>
      <c r="M2550">
        <v>31.979026512412201</v>
      </c>
      <c r="N2550">
        <v>1.37641587494855</v>
      </c>
      <c r="O2550">
        <v>32.7683615819209</v>
      </c>
      <c r="P2550">
        <v>50.3474903474903</v>
      </c>
      <c r="Q2550">
        <v>-2.1156387310147001E-2</v>
      </c>
    </row>
    <row r="2551" spans="1:17" hidden="1" x14ac:dyDescent="0.3">
      <c r="A2551" t="s">
        <v>5299</v>
      </c>
      <c r="B2551" t="s">
        <v>5300</v>
      </c>
      <c r="C2551" t="s">
        <v>10625</v>
      </c>
      <c r="D2551" t="s">
        <v>5301</v>
      </c>
      <c r="E2551">
        <v>173.98258764799999</v>
      </c>
      <c r="F2551">
        <v>72.78</v>
      </c>
      <c r="G2551">
        <v>146.71782553090901</v>
      </c>
      <c r="H2551">
        <v>-24.0255139702398</v>
      </c>
      <c r="I2551">
        <v>0.52809968627250403</v>
      </c>
      <c r="J2551">
        <v>-3.1809410368200002</v>
      </c>
      <c r="K2551">
        <v>76.356240846671398</v>
      </c>
      <c r="L2551">
        <v>62.862584479198098</v>
      </c>
      <c r="M2551">
        <v>32.199231745878699</v>
      </c>
      <c r="N2551">
        <v>0.29699681770356201</v>
      </c>
      <c r="O2551">
        <v>46.771090959054597</v>
      </c>
      <c r="P2551">
        <v>200.74380165289199</v>
      </c>
    </row>
    <row r="2552" spans="1:17" hidden="1" x14ac:dyDescent="0.3">
      <c r="A2552" t="s">
        <v>5302</v>
      </c>
      <c r="B2552" t="s">
        <v>5303</v>
      </c>
      <c r="C2552" t="s">
        <v>10625</v>
      </c>
      <c r="D2552" t="s">
        <v>63</v>
      </c>
      <c r="E2552">
        <v>173.95142784000001</v>
      </c>
      <c r="F2552">
        <v>17.87</v>
      </c>
      <c r="G2552">
        <v>-8.5314990056915505</v>
      </c>
      <c r="H2552">
        <v>-43.3283875442051</v>
      </c>
      <c r="I2552">
        <v>-7.2491367814266301</v>
      </c>
      <c r="J2552">
        <v>-21.203660664507499</v>
      </c>
      <c r="K2552">
        <v>24.417174912465399</v>
      </c>
      <c r="L2552">
        <v>21.051713316517901</v>
      </c>
      <c r="M2552">
        <v>2.13140468293805</v>
      </c>
      <c r="N2552">
        <v>4.69124143320174</v>
      </c>
      <c r="O2552">
        <v>140.68270844991599</v>
      </c>
      <c r="P2552">
        <v>29.025270758122701</v>
      </c>
      <c r="Q2552">
        <v>-7.5533764432550001E-3</v>
      </c>
    </row>
    <row r="2553" spans="1:17" hidden="1" x14ac:dyDescent="0.3">
      <c r="A2553" t="s">
        <v>5304</v>
      </c>
      <c r="B2553" t="s">
        <v>5305</v>
      </c>
      <c r="C2553" t="s">
        <v>10625</v>
      </c>
      <c r="D2553" t="s">
        <v>139</v>
      </c>
      <c r="E2553">
        <v>173.74131</v>
      </c>
      <c r="F2553">
        <v>3.37</v>
      </c>
      <c r="G2553">
        <v>-21.019262718771699</v>
      </c>
      <c r="H2553">
        <v>-12.2584049841448</v>
      </c>
      <c r="I2553">
        <v>-20.175973801512999</v>
      </c>
      <c r="J2553">
        <v>1.22479683505723</v>
      </c>
      <c r="K2553">
        <v>3.4766369962353099</v>
      </c>
      <c r="L2553">
        <v>3.65832444602608</v>
      </c>
      <c r="M2553">
        <v>46.931609096544598</v>
      </c>
      <c r="N2553">
        <v>0.519405021107475</v>
      </c>
      <c r="O2553">
        <v>44.510385756676499</v>
      </c>
      <c r="P2553">
        <v>20.788530465949801</v>
      </c>
      <c r="Q2553">
        <v>0.108530092342964</v>
      </c>
    </row>
    <row r="2554" spans="1:17" hidden="1" x14ac:dyDescent="0.3">
      <c r="A2554" t="s">
        <v>5306</v>
      </c>
      <c r="B2554" t="s">
        <v>5307</v>
      </c>
      <c r="C2554" t="s">
        <v>10625</v>
      </c>
      <c r="D2554" t="s">
        <v>21</v>
      </c>
      <c r="E2554">
        <v>173.62408612999999</v>
      </c>
      <c r="F2554">
        <v>0.46</v>
      </c>
      <c r="G2554">
        <v>-35.664832339024898</v>
      </c>
      <c r="H2554">
        <v>10.789430145369201</v>
      </c>
      <c r="I2554">
        <v>-40.982829988803999</v>
      </c>
      <c r="J2554">
        <v>3.3963641401556899</v>
      </c>
      <c r="K2554">
        <v>0.48116994807911201</v>
      </c>
      <c r="L2554">
        <v>0.51738175601498004</v>
      </c>
      <c r="M2554">
        <v>98.814091486711703</v>
      </c>
      <c r="N2554">
        <v>0.87694667039606</v>
      </c>
      <c r="O2554">
        <v>106.521739130434</v>
      </c>
      <c r="P2554">
        <v>31.428571428571399</v>
      </c>
      <c r="Q2554">
        <v>6.5711972568539001E-2</v>
      </c>
    </row>
    <row r="2555" spans="1:17" hidden="1" x14ac:dyDescent="0.3">
      <c r="A2555" t="s">
        <v>5308</v>
      </c>
      <c r="B2555" t="s">
        <v>5309</v>
      </c>
      <c r="C2555" t="s">
        <v>10625</v>
      </c>
      <c r="D2555" t="s">
        <v>1175</v>
      </c>
      <c r="E2555">
        <v>173.57416492999999</v>
      </c>
      <c r="F2555">
        <v>8.81</v>
      </c>
      <c r="G2555">
        <v>26.896571169746998</v>
      </c>
      <c r="H2555">
        <v>2.1362208269713898</v>
      </c>
      <c r="I2555">
        <v>-32.3826913886654</v>
      </c>
      <c r="J2555">
        <v>-3.16026358965639</v>
      </c>
      <c r="K2555">
        <v>8.8444480377779104</v>
      </c>
      <c r="L2555">
        <v>8.5888915521710594</v>
      </c>
      <c r="M2555">
        <v>49.884603735532799</v>
      </c>
      <c r="N2555">
        <v>0.91680872207629505</v>
      </c>
      <c r="O2555">
        <v>74.801362088535697</v>
      </c>
      <c r="P2555">
        <v>71.067961165048501</v>
      </c>
      <c r="Q2555">
        <v>9.9804845051864002E-2</v>
      </c>
    </row>
    <row r="2556" spans="1:17" hidden="1" x14ac:dyDescent="0.3">
      <c r="A2556" t="s">
        <v>5310</v>
      </c>
      <c r="B2556" t="s">
        <v>5311</v>
      </c>
      <c r="C2556" t="s">
        <v>10625</v>
      </c>
      <c r="D2556" t="s">
        <v>303</v>
      </c>
      <c r="E2556">
        <v>173.3168</v>
      </c>
      <c r="F2556">
        <v>119.3</v>
      </c>
      <c r="G2556">
        <v>-59.610069076047097</v>
      </c>
      <c r="H2556">
        <v>-8.8666293058503101</v>
      </c>
      <c r="I2556">
        <v>-7.1029379510172701</v>
      </c>
      <c r="J2556">
        <v>-5.5092034452665501</v>
      </c>
      <c r="K2556">
        <v>128.77983482291401</v>
      </c>
      <c r="L2556">
        <v>126.180880230646</v>
      </c>
      <c r="M2556">
        <v>33.520514026754398</v>
      </c>
      <c r="N2556">
        <v>0.50761259465922604</v>
      </c>
      <c r="O2556">
        <v>57.585917854149201</v>
      </c>
      <c r="P2556">
        <v>40.270429159317999</v>
      </c>
    </row>
    <row r="2557" spans="1:17" hidden="1" x14ac:dyDescent="0.3">
      <c r="A2557" t="s">
        <v>5312</v>
      </c>
      <c r="B2557" t="s">
        <v>5313</v>
      </c>
      <c r="C2557" t="s">
        <v>10625</v>
      </c>
      <c r="E2557">
        <v>173.044884</v>
      </c>
      <c r="F2557">
        <v>72.5</v>
      </c>
      <c r="G2557">
        <v>233.823001725594</v>
      </c>
      <c r="H2557">
        <v>9.4387936579244798</v>
      </c>
      <c r="I2557">
        <v>28.724591053629499</v>
      </c>
      <c r="J2557">
        <v>-2.09754401354627</v>
      </c>
      <c r="K2557">
        <v>69.565774892186198</v>
      </c>
      <c r="L2557">
        <v>54.439058832489501</v>
      </c>
      <c r="M2557">
        <v>50.737582386643602</v>
      </c>
      <c r="N2557">
        <v>0.62752334583048597</v>
      </c>
      <c r="O2557">
        <v>6.8275862068965596</v>
      </c>
      <c r="P2557">
        <v>289.78494623655899</v>
      </c>
      <c r="Q2557">
        <v>0.24646896020049999</v>
      </c>
    </row>
    <row r="2558" spans="1:17" hidden="1" x14ac:dyDescent="0.3">
      <c r="A2558" t="s">
        <v>5314</v>
      </c>
      <c r="B2558" t="s">
        <v>5315</v>
      </c>
      <c r="C2558" t="s">
        <v>10625</v>
      </c>
      <c r="D2558" t="s">
        <v>263</v>
      </c>
      <c r="E2558">
        <v>172.98864</v>
      </c>
      <c r="F2558">
        <v>190.35</v>
      </c>
      <c r="G2558">
        <v>-47.178574410906499</v>
      </c>
      <c r="H2558">
        <v>-0.400666680222177</v>
      </c>
      <c r="I2558">
        <v>-36.514906607837197</v>
      </c>
      <c r="J2558">
        <v>13.708052451844001</v>
      </c>
      <c r="K2558">
        <v>194.21874635647001</v>
      </c>
      <c r="L2558">
        <v>211.24586711346299</v>
      </c>
      <c r="M2558">
        <v>69.413936006227999</v>
      </c>
      <c r="N2558">
        <v>1.41573033707865</v>
      </c>
      <c r="O2558">
        <v>46.572104018912498</v>
      </c>
      <c r="P2558">
        <v>8.7714285714285598</v>
      </c>
    </row>
    <row r="2559" spans="1:17" hidden="1" x14ac:dyDescent="0.3">
      <c r="A2559" t="s">
        <v>5316</v>
      </c>
      <c r="B2559" t="s">
        <v>5317</v>
      </c>
      <c r="C2559" t="s">
        <v>10625</v>
      </c>
      <c r="D2559" t="s">
        <v>1175</v>
      </c>
      <c r="E2559">
        <v>172.9800468</v>
      </c>
      <c r="F2559">
        <v>76.53</v>
      </c>
      <c r="G2559">
        <v>4.2834435230440597</v>
      </c>
      <c r="H2559">
        <v>7.5548816708521898</v>
      </c>
      <c r="I2559">
        <v>-25.277484486848302</v>
      </c>
      <c r="J2559">
        <v>-0.50016973254028596</v>
      </c>
      <c r="K2559">
        <v>72.934352423477506</v>
      </c>
      <c r="L2559">
        <v>72.033642714986101</v>
      </c>
      <c r="M2559">
        <v>57.205409164377002</v>
      </c>
      <c r="N2559">
        <v>1.0587108711148201</v>
      </c>
      <c r="O2559">
        <v>29.426368744283199</v>
      </c>
      <c r="P2559">
        <v>36.295636687444301</v>
      </c>
      <c r="Q2559">
        <v>6.8109110606623002E-2</v>
      </c>
    </row>
    <row r="2560" spans="1:17" hidden="1" x14ac:dyDescent="0.3">
      <c r="A2560" t="s">
        <v>5318</v>
      </c>
      <c r="B2560" t="s">
        <v>5319</v>
      </c>
      <c r="C2560" t="s">
        <v>10625</v>
      </c>
      <c r="D2560" t="s">
        <v>5320</v>
      </c>
      <c r="E2560">
        <v>172.9508075</v>
      </c>
      <c r="F2560">
        <v>252.5</v>
      </c>
      <c r="G2560">
        <v>522.27081759662497</v>
      </c>
      <c r="H2560">
        <v>50.094623373557098</v>
      </c>
      <c r="I2560">
        <v>419.77093682116703</v>
      </c>
      <c r="J2560">
        <v>9.2164914047769297</v>
      </c>
      <c r="K2560">
        <v>173.538519068412</v>
      </c>
      <c r="L2560">
        <v>103.677340691636</v>
      </c>
      <c r="M2560">
        <v>99.779249848996997</v>
      </c>
      <c r="N2560">
        <v>1.00838933791522</v>
      </c>
      <c r="O2560">
        <v>0</v>
      </c>
      <c r="P2560">
        <v>599.25228468568196</v>
      </c>
      <c r="Q2560">
        <v>0.24789938628463201</v>
      </c>
    </row>
    <row r="2561" spans="1:17" hidden="1" x14ac:dyDescent="0.3">
      <c r="A2561" t="s">
        <v>5321</v>
      </c>
      <c r="B2561" t="s">
        <v>5322</v>
      </c>
      <c r="C2561" t="s">
        <v>10625</v>
      </c>
      <c r="D2561" t="s">
        <v>5323</v>
      </c>
      <c r="E2561">
        <v>172.57320000000001</v>
      </c>
      <c r="F2561">
        <v>172.45</v>
      </c>
      <c r="G2561">
        <v>-57.262709456803996</v>
      </c>
      <c r="H2561">
        <v>-20.316655749926799</v>
      </c>
      <c r="I2561">
        <v>-10.3108842874465</v>
      </c>
      <c r="J2561">
        <v>-4.1989437777328602</v>
      </c>
      <c r="K2561">
        <v>167.34742317176901</v>
      </c>
      <c r="L2561">
        <v>169.326064256146</v>
      </c>
      <c r="M2561">
        <v>45.683708027051999</v>
      </c>
      <c r="N2561">
        <v>0.32509312563494702</v>
      </c>
      <c r="O2561">
        <v>50.768338648883699</v>
      </c>
      <c r="P2561">
        <v>49.956521739130402</v>
      </c>
    </row>
    <row r="2562" spans="1:17" hidden="1" x14ac:dyDescent="0.3">
      <c r="A2562" t="s">
        <v>5324</v>
      </c>
      <c r="B2562" t="s">
        <v>5325</v>
      </c>
      <c r="C2562" t="s">
        <v>10625</v>
      </c>
      <c r="D2562" t="s">
        <v>3632</v>
      </c>
      <c r="E2562">
        <v>172.482</v>
      </c>
      <c r="F2562">
        <v>16.579999999999998</v>
      </c>
      <c r="G2562">
        <v>211.46382382787999</v>
      </c>
      <c r="H2562">
        <v>10.211469910321201</v>
      </c>
      <c r="I2562">
        <v>-1.1449893771142099</v>
      </c>
      <c r="J2562">
        <v>12.340842480607099</v>
      </c>
      <c r="K2562">
        <v>15.549783448763099</v>
      </c>
      <c r="L2562">
        <v>13.4340362287696</v>
      </c>
      <c r="M2562">
        <v>68.730322148689098</v>
      </c>
      <c r="N2562">
        <v>0.93251413369827596</v>
      </c>
      <c r="O2562">
        <v>34.077201447527102</v>
      </c>
      <c r="P2562">
        <v>359.916782246879</v>
      </c>
    </row>
    <row r="2563" spans="1:17" hidden="1" x14ac:dyDescent="0.3">
      <c r="A2563" t="s">
        <v>5326</v>
      </c>
      <c r="B2563" t="s">
        <v>5327</v>
      </c>
      <c r="C2563" t="s">
        <v>10625</v>
      </c>
      <c r="D2563" t="s">
        <v>166</v>
      </c>
      <c r="E2563">
        <v>172.14991359000001</v>
      </c>
      <c r="F2563">
        <v>150.47</v>
      </c>
      <c r="G2563">
        <v>-0.47125668391078002</v>
      </c>
      <c r="H2563">
        <v>-6.74457859115891</v>
      </c>
      <c r="I2563">
        <v>-25.646195235860201</v>
      </c>
      <c r="J2563">
        <v>-0.18658115040216799</v>
      </c>
      <c r="K2563">
        <v>156.78528361630401</v>
      </c>
      <c r="L2563">
        <v>145.17080297807999</v>
      </c>
      <c r="M2563">
        <v>44.035966085307997</v>
      </c>
      <c r="N2563">
        <v>0.22282127428484699</v>
      </c>
      <c r="O2563">
        <v>39.9614541104539</v>
      </c>
      <c r="Q2563">
        <v>7.3951062424542996E-2</v>
      </c>
    </row>
    <row r="2564" spans="1:17" hidden="1" x14ac:dyDescent="0.3">
      <c r="A2564" t="s">
        <v>5328</v>
      </c>
      <c r="B2564" t="s">
        <v>5329</v>
      </c>
      <c r="C2564" t="s">
        <v>10625</v>
      </c>
      <c r="D2564" t="s">
        <v>527</v>
      </c>
      <c r="E2564">
        <v>171.79</v>
      </c>
      <c r="F2564">
        <v>164.25</v>
      </c>
      <c r="G2564">
        <v>259.44334583679398</v>
      </c>
      <c r="H2564">
        <v>9.5876856775933792</v>
      </c>
      <c r="I2564">
        <v>22.056493213451901</v>
      </c>
      <c r="J2564">
        <v>-10.701168117117501</v>
      </c>
      <c r="K2564">
        <v>154.916848637914</v>
      </c>
      <c r="L2564">
        <v>117.28063613243501</v>
      </c>
      <c r="M2564">
        <v>43.191274423527403</v>
      </c>
      <c r="N2564">
        <v>0.39112868151078001</v>
      </c>
      <c r="O2564">
        <v>21.1567732115677</v>
      </c>
      <c r="P2564">
        <v>291.630901287553</v>
      </c>
      <c r="Q2564">
        <v>0.167619077477866</v>
      </c>
    </row>
    <row r="2565" spans="1:17" hidden="1" x14ac:dyDescent="0.3">
      <c r="A2565" t="s">
        <v>5330</v>
      </c>
      <c r="B2565" t="s">
        <v>5331</v>
      </c>
      <c r="C2565" t="s">
        <v>10625</v>
      </c>
      <c r="D2565" t="s">
        <v>263</v>
      </c>
      <c r="E2565">
        <v>171.63634529999999</v>
      </c>
      <c r="F2565">
        <v>136.69999999999999</v>
      </c>
      <c r="G2565">
        <v>137.25764828113</v>
      </c>
      <c r="H2565">
        <v>65.517385117226496</v>
      </c>
      <c r="I2565">
        <v>50.986034480060397</v>
      </c>
      <c r="J2565">
        <v>20.362808801420599</v>
      </c>
      <c r="K2565">
        <v>89.948417742946006</v>
      </c>
      <c r="L2565">
        <v>70.579639055363799</v>
      </c>
      <c r="M2565">
        <v>78.250266225074697</v>
      </c>
      <c r="N2565">
        <v>1.58561668464581</v>
      </c>
      <c r="O2565">
        <v>0</v>
      </c>
      <c r="P2565">
        <v>193.978494623655</v>
      </c>
    </row>
    <row r="2566" spans="1:17" hidden="1" x14ac:dyDescent="0.3">
      <c r="A2566" t="s">
        <v>5332</v>
      </c>
      <c r="B2566" t="s">
        <v>5333</v>
      </c>
      <c r="C2566" t="s">
        <v>10625</v>
      </c>
      <c r="D2566" t="s">
        <v>622</v>
      </c>
      <c r="E2566">
        <v>171.56509790000001</v>
      </c>
      <c r="F2566">
        <v>104.31</v>
      </c>
      <c r="G2566">
        <v>93.894216089182393</v>
      </c>
      <c r="H2566">
        <v>13.730681294295399</v>
      </c>
      <c r="I2566">
        <v>-20.252060758034801</v>
      </c>
      <c r="J2566">
        <v>20.389371133162602</v>
      </c>
      <c r="K2566">
        <v>99.280531942115402</v>
      </c>
      <c r="L2566">
        <v>94.640478462854304</v>
      </c>
      <c r="M2566">
        <v>69.033444770278294</v>
      </c>
      <c r="N2566">
        <v>3.2889816180438101</v>
      </c>
      <c r="O2566">
        <v>38.097977183395599</v>
      </c>
      <c r="P2566">
        <v>132.57525083612001</v>
      </c>
      <c r="Q2566">
        <v>0.16577638620589299</v>
      </c>
    </row>
    <row r="2567" spans="1:17" hidden="1" x14ac:dyDescent="0.3">
      <c r="A2567" t="s">
        <v>5334</v>
      </c>
      <c r="B2567" t="s">
        <v>5335</v>
      </c>
      <c r="C2567" t="s">
        <v>10625</v>
      </c>
      <c r="D2567" t="s">
        <v>622</v>
      </c>
      <c r="E2567">
        <v>171.45317925399999</v>
      </c>
      <c r="F2567">
        <v>12.47</v>
      </c>
      <c r="G2567">
        <v>-16.325546624739101</v>
      </c>
      <c r="H2567">
        <v>0.19815743232128799</v>
      </c>
      <c r="I2567">
        <v>-31.507530513504499</v>
      </c>
      <c r="J2567">
        <v>0.21090959470114401</v>
      </c>
      <c r="K2567">
        <v>12.813856723086399</v>
      </c>
      <c r="L2567">
        <v>13.1633011344504</v>
      </c>
      <c r="M2567">
        <v>52.570108804512202</v>
      </c>
      <c r="N2567">
        <v>0.79577560083644605</v>
      </c>
      <c r="O2567">
        <v>55.5733761026463</v>
      </c>
      <c r="P2567">
        <v>17.641509433962199</v>
      </c>
      <c r="Q2567">
        <v>-2.1967556817197E-2</v>
      </c>
    </row>
    <row r="2568" spans="1:17" hidden="1" x14ac:dyDescent="0.3">
      <c r="A2568" t="s">
        <v>5336</v>
      </c>
      <c r="B2568" t="s">
        <v>5337</v>
      </c>
      <c r="C2568" t="s">
        <v>10625</v>
      </c>
      <c r="D2568" t="s">
        <v>46</v>
      </c>
      <c r="E2568">
        <v>170.79398784</v>
      </c>
      <c r="F2568">
        <v>14.93</v>
      </c>
      <c r="G2568">
        <v>20.064587692016602</v>
      </c>
      <c r="H2568">
        <v>-7.1971975973560998</v>
      </c>
      <c r="I2568">
        <v>-75.875285947760801</v>
      </c>
      <c r="J2568">
        <v>20.243944420571701</v>
      </c>
      <c r="K2568">
        <v>14.4766112252096</v>
      </c>
      <c r="L2568">
        <v>20.467392857567202</v>
      </c>
      <c r="M2568">
        <v>73.455662868900802</v>
      </c>
      <c r="N2568">
        <v>1.07954309669077</v>
      </c>
      <c r="O2568">
        <v>207.76336874243199</v>
      </c>
      <c r="P2568">
        <v>61.106493498419198</v>
      </c>
    </row>
    <row r="2569" spans="1:17" hidden="1" x14ac:dyDescent="0.3">
      <c r="A2569" t="s">
        <v>5338</v>
      </c>
      <c r="B2569" t="s">
        <v>5339</v>
      </c>
      <c r="C2569" t="s">
        <v>10625</v>
      </c>
      <c r="D2569" t="s">
        <v>281</v>
      </c>
      <c r="E2569">
        <v>170.78908000000001</v>
      </c>
      <c r="F2569">
        <v>263.14999999999998</v>
      </c>
      <c r="G2569">
        <v>42.713931014811202</v>
      </c>
      <c r="H2569">
        <v>97.607336224153599</v>
      </c>
      <c r="I2569">
        <v>27.850061257880199</v>
      </c>
      <c r="J2569">
        <v>19.767196474048699</v>
      </c>
      <c r="K2569">
        <v>164.64314374653901</v>
      </c>
      <c r="M2569">
        <v>97.696949154791398</v>
      </c>
      <c r="N2569">
        <v>3.2014672686230199</v>
      </c>
      <c r="O2569">
        <v>0.32300969029070897</v>
      </c>
      <c r="P2569">
        <v>137.07207207207199</v>
      </c>
    </row>
    <row r="2570" spans="1:17" hidden="1" x14ac:dyDescent="0.3">
      <c r="A2570" t="s">
        <v>5340</v>
      </c>
      <c r="B2570" t="s">
        <v>5341</v>
      </c>
      <c r="C2570" t="s">
        <v>10625</v>
      </c>
      <c r="D2570" t="s">
        <v>46</v>
      </c>
      <c r="E2570">
        <v>170.53233413999999</v>
      </c>
      <c r="F2570">
        <v>551.85</v>
      </c>
      <c r="G2570">
        <v>-78.134898289772195</v>
      </c>
      <c r="H2570">
        <v>-5.9274309362851003</v>
      </c>
      <c r="I2570">
        <v>-84.597161952289397</v>
      </c>
      <c r="J2570">
        <v>-3.1046221492045598</v>
      </c>
      <c r="K2570">
        <v>677.71415379781797</v>
      </c>
      <c r="L2570">
        <v>1151.49986899845</v>
      </c>
      <c r="M2570">
        <v>44.104692847724401</v>
      </c>
      <c r="N2570">
        <v>0.47537280922221098</v>
      </c>
      <c r="O2570">
        <v>329.80701277521001</v>
      </c>
      <c r="Q2570">
        <v>3.4809357800526998E-2</v>
      </c>
    </row>
    <row r="2571" spans="1:17" hidden="1" x14ac:dyDescent="0.3">
      <c r="A2571" t="s">
        <v>5342</v>
      </c>
      <c r="B2571" t="s">
        <v>5343</v>
      </c>
      <c r="C2571" t="s">
        <v>10625</v>
      </c>
      <c r="D2571" t="s">
        <v>955</v>
      </c>
      <c r="E2571">
        <v>170.40700000000001</v>
      </c>
      <c r="F2571">
        <v>570</v>
      </c>
      <c r="G2571">
        <v>75.906596232403601</v>
      </c>
      <c r="H2571">
        <v>-8.2046066922524705</v>
      </c>
      <c r="I2571">
        <v>13.440120221539001</v>
      </c>
      <c r="J2571">
        <v>-1.66488083150461</v>
      </c>
      <c r="K2571">
        <v>584.37736053208903</v>
      </c>
      <c r="L2571">
        <v>509.26062435908398</v>
      </c>
      <c r="M2571">
        <v>42.510222508288699</v>
      </c>
      <c r="N2571">
        <v>1.1335966365142001</v>
      </c>
      <c r="O2571">
        <v>28.842105263157801</v>
      </c>
      <c r="P2571">
        <v>107.04685797312</v>
      </c>
      <c r="Q2571">
        <v>8.7867731440608998E-2</v>
      </c>
    </row>
    <row r="2572" spans="1:17" hidden="1" x14ac:dyDescent="0.3">
      <c r="A2572" t="s">
        <v>5344</v>
      </c>
      <c r="B2572" t="s">
        <v>5345</v>
      </c>
      <c r="C2572" t="s">
        <v>10625</v>
      </c>
      <c r="D2572" t="s">
        <v>303</v>
      </c>
      <c r="E2572">
        <v>170.07647168</v>
      </c>
      <c r="F2572">
        <v>185.95</v>
      </c>
      <c r="G2572">
        <v>5.3942016502416399</v>
      </c>
      <c r="H2572">
        <v>1.70541930526079</v>
      </c>
      <c r="I2572">
        <v>-19.354545230084501</v>
      </c>
      <c r="J2572">
        <v>-1.3373130457936</v>
      </c>
      <c r="K2572">
        <v>178.72855884084001</v>
      </c>
      <c r="L2572">
        <v>163.55025651192599</v>
      </c>
      <c r="M2572">
        <v>61.613511611844103</v>
      </c>
      <c r="N2572">
        <v>0.87616119260769698</v>
      </c>
      <c r="O2572">
        <v>21.1884915299811</v>
      </c>
      <c r="P2572">
        <v>69.045454545454504</v>
      </c>
      <c r="Q2572">
        <v>4.9535346062456E-2</v>
      </c>
    </row>
    <row r="2573" spans="1:17" hidden="1" x14ac:dyDescent="0.3">
      <c r="A2573" t="s">
        <v>5346</v>
      </c>
      <c r="B2573" t="s">
        <v>5347</v>
      </c>
      <c r="C2573" t="s">
        <v>10625</v>
      </c>
      <c r="D2573" t="s">
        <v>51</v>
      </c>
      <c r="E2573">
        <v>170.00907617999999</v>
      </c>
      <c r="F2573">
        <v>60.06</v>
      </c>
      <c r="G2573">
        <v>-0.95597157953121503</v>
      </c>
      <c r="H2573">
        <v>17.534445583747299</v>
      </c>
      <c r="I2573">
        <v>12.4671739886042</v>
      </c>
      <c r="J2573">
        <v>1.2503688714838399</v>
      </c>
      <c r="K2573">
        <v>52.493820101860898</v>
      </c>
      <c r="L2573">
        <v>48.539394587759602</v>
      </c>
      <c r="M2573">
        <v>70.004188498154804</v>
      </c>
      <c r="N2573">
        <v>3.1556056256021199</v>
      </c>
      <c r="O2573">
        <v>13.2201132201132</v>
      </c>
      <c r="P2573">
        <v>60.803212851405597</v>
      </c>
      <c r="Q2573">
        <v>4.2396064949607001E-2</v>
      </c>
    </row>
    <row r="2574" spans="1:17" hidden="1" x14ac:dyDescent="0.3">
      <c r="A2574" t="s">
        <v>5348</v>
      </c>
      <c r="B2574" t="s">
        <v>5349</v>
      </c>
      <c r="C2574" t="s">
        <v>10625</v>
      </c>
      <c r="D2574" t="s">
        <v>955</v>
      </c>
      <c r="E2574">
        <v>169.80401162199999</v>
      </c>
      <c r="F2574">
        <v>48.92</v>
      </c>
      <c r="G2574">
        <v>182.34784193220401</v>
      </c>
      <c r="H2574">
        <v>45.431613283881902</v>
      </c>
      <c r="I2574">
        <v>87.109727859851304</v>
      </c>
      <c r="J2574">
        <v>3.2432961247157701</v>
      </c>
      <c r="K2574">
        <v>37.696315149199101</v>
      </c>
      <c r="L2574">
        <v>28.003978737520701</v>
      </c>
      <c r="M2574">
        <v>71.312156783475899</v>
      </c>
      <c r="N2574">
        <v>0.70438055676056999</v>
      </c>
      <c r="O2574">
        <v>7.6246933769419298</v>
      </c>
      <c r="P2574">
        <v>248.93009985734599</v>
      </c>
      <c r="Q2574">
        <v>0.18257190495706099</v>
      </c>
    </row>
    <row r="2575" spans="1:17" hidden="1" x14ac:dyDescent="0.3">
      <c r="A2575" t="s">
        <v>5350</v>
      </c>
      <c r="B2575" t="s">
        <v>5351</v>
      </c>
      <c r="C2575" t="s">
        <v>10625</v>
      </c>
      <c r="D2575" t="s">
        <v>471</v>
      </c>
      <c r="E2575">
        <v>169.71510396400001</v>
      </c>
      <c r="F2575">
        <v>7.11</v>
      </c>
      <c r="G2575">
        <v>2.70046446685389</v>
      </c>
      <c r="H2575">
        <v>-0.69344109359959505</v>
      </c>
      <c r="I2575">
        <v>-36.237639058741401</v>
      </c>
      <c r="J2575">
        <v>-2.40607364552231</v>
      </c>
      <c r="K2575">
        <v>7.2135011306769599</v>
      </c>
      <c r="L2575">
        <v>7.03576658842674</v>
      </c>
      <c r="M2575">
        <v>54.1038079450962</v>
      </c>
      <c r="N2575">
        <v>1.48858655586744</v>
      </c>
      <c r="O2575">
        <v>59.293883692138799</v>
      </c>
      <c r="P2575">
        <v>43.408121942694798</v>
      </c>
      <c r="Q2575">
        <v>9.4162102705833001E-2</v>
      </c>
    </row>
    <row r="2576" spans="1:17" hidden="1" x14ac:dyDescent="0.3">
      <c r="A2576" t="s">
        <v>5352</v>
      </c>
      <c r="B2576" t="s">
        <v>5353</v>
      </c>
      <c r="C2576" t="s">
        <v>10625</v>
      </c>
      <c r="D2576" t="s">
        <v>313</v>
      </c>
      <c r="E2576">
        <v>169.64599049</v>
      </c>
      <c r="F2576">
        <v>2.2999999999999998</v>
      </c>
      <c r="K2576">
        <v>2.2860694928582501</v>
      </c>
      <c r="L2576">
        <v>2.4904968111465999</v>
      </c>
      <c r="M2576">
        <v>41.368652020141496</v>
      </c>
      <c r="N2576">
        <v>1</v>
      </c>
      <c r="Q2576">
        <v>-6.0412528129999996E-4</v>
      </c>
    </row>
    <row r="2577" spans="1:17" hidden="1" x14ac:dyDescent="0.3">
      <c r="A2577" t="s">
        <v>5354</v>
      </c>
      <c r="B2577" t="s">
        <v>5355</v>
      </c>
      <c r="C2577" t="s">
        <v>10625</v>
      </c>
      <c r="D2577" t="s">
        <v>444</v>
      </c>
      <c r="E2577">
        <v>169.37291250000001</v>
      </c>
      <c r="F2577">
        <v>84.97</v>
      </c>
      <c r="G2577">
        <v>32.595446800922197</v>
      </c>
      <c r="H2577">
        <v>-27.3638799591604</v>
      </c>
      <c r="I2577">
        <v>6.2618281308540604</v>
      </c>
      <c r="J2577">
        <v>-10.6946900647646</v>
      </c>
      <c r="K2577">
        <v>94.0443876765071</v>
      </c>
      <c r="L2577">
        <v>78.108548810224903</v>
      </c>
      <c r="M2577">
        <v>16.056312368069499</v>
      </c>
      <c r="N2577">
        <v>0.43704731213124498</v>
      </c>
      <c r="O2577">
        <v>57.643874308579399</v>
      </c>
      <c r="P2577">
        <v>76.836628511966694</v>
      </c>
      <c r="Q2577">
        <v>0.14192431837050601</v>
      </c>
    </row>
    <row r="2578" spans="1:17" hidden="1" x14ac:dyDescent="0.3">
      <c r="A2578" t="s">
        <v>5356</v>
      </c>
      <c r="B2578" t="s">
        <v>5357</v>
      </c>
      <c r="C2578" t="s">
        <v>10625</v>
      </c>
      <c r="D2578" t="s">
        <v>139</v>
      </c>
      <c r="E2578">
        <v>169.02909964200001</v>
      </c>
      <c r="F2578">
        <v>85.74</v>
      </c>
      <c r="G2578">
        <v>82.276401745206201</v>
      </c>
      <c r="H2578">
        <v>20.076825676667099</v>
      </c>
      <c r="I2578">
        <v>8.6862030430608304</v>
      </c>
      <c r="J2578">
        <v>1.7534092985277001</v>
      </c>
      <c r="K2578">
        <v>79.760716886861005</v>
      </c>
      <c r="L2578">
        <v>65.795445140531598</v>
      </c>
      <c r="M2578">
        <v>53.7088800123664</v>
      </c>
      <c r="N2578">
        <v>1.1197028231797901</v>
      </c>
      <c r="O2578">
        <v>19.7807324469325</v>
      </c>
      <c r="P2578">
        <v>137.17842323651399</v>
      </c>
      <c r="Q2578">
        <v>0.160400050682588</v>
      </c>
    </row>
    <row r="2579" spans="1:17" hidden="1" x14ac:dyDescent="0.3">
      <c r="A2579" t="s">
        <v>5358</v>
      </c>
      <c r="B2579" t="s">
        <v>5359</v>
      </c>
      <c r="C2579" t="s">
        <v>10625</v>
      </c>
      <c r="D2579" t="s">
        <v>198</v>
      </c>
      <c r="E2579">
        <v>168.81430105000001</v>
      </c>
      <c r="F2579">
        <v>13.25</v>
      </c>
      <c r="G2579">
        <v>70.096361690825802</v>
      </c>
      <c r="H2579">
        <v>-9.0867452074596802</v>
      </c>
      <c r="I2579">
        <v>51.828186155545403</v>
      </c>
      <c r="J2579">
        <v>-1.30731825340013</v>
      </c>
      <c r="K2579">
        <v>12.7495848586214</v>
      </c>
      <c r="L2579">
        <v>10.5857861737643</v>
      </c>
      <c r="M2579">
        <v>48.611408361839501</v>
      </c>
      <c r="N2579">
        <v>1.03112891258177</v>
      </c>
      <c r="O2579">
        <v>19.396226415094301</v>
      </c>
      <c r="P2579">
        <v>115.447154471544</v>
      </c>
      <c r="Q2579">
        <v>-2.4323365719227E-2</v>
      </c>
    </row>
    <row r="2580" spans="1:17" hidden="1" x14ac:dyDescent="0.3">
      <c r="A2580" t="s">
        <v>5360</v>
      </c>
      <c r="B2580" t="s">
        <v>5361</v>
      </c>
      <c r="C2580" t="s">
        <v>10625</v>
      </c>
      <c r="D2580" t="s">
        <v>408</v>
      </c>
      <c r="E2580">
        <v>168.589722653</v>
      </c>
      <c r="F2580">
        <v>20.7</v>
      </c>
      <c r="G2580">
        <v>38.600227901938901</v>
      </c>
      <c r="H2580">
        <v>-6.0417604196657999</v>
      </c>
      <c r="I2580">
        <v>-6.0859045558908704</v>
      </c>
      <c r="J2580">
        <v>-3.1967094529178999</v>
      </c>
      <c r="K2580">
        <v>21.294786653359999</v>
      </c>
      <c r="L2580">
        <v>19.506191873482202</v>
      </c>
      <c r="M2580">
        <v>41.545552196408401</v>
      </c>
      <c r="N2580">
        <v>0.558729058171062</v>
      </c>
      <c r="O2580">
        <v>37.681159420289802</v>
      </c>
      <c r="P2580">
        <v>86.486486486486399</v>
      </c>
      <c r="Q2580">
        <v>3.8857237701609003E-2</v>
      </c>
    </row>
    <row r="2581" spans="1:17" hidden="1" x14ac:dyDescent="0.3">
      <c r="A2581" t="s">
        <v>5362</v>
      </c>
      <c r="B2581" t="s">
        <v>5363</v>
      </c>
      <c r="C2581" t="s">
        <v>10625</v>
      </c>
      <c r="D2581" t="s">
        <v>80</v>
      </c>
      <c r="E2581">
        <v>168.40931399499999</v>
      </c>
      <c r="F2581">
        <v>205.8</v>
      </c>
      <c r="G2581">
        <v>1604.6583999842001</v>
      </c>
      <c r="H2581">
        <v>-7.5942530212211903</v>
      </c>
      <c r="I2581">
        <v>12.1119175747969</v>
      </c>
      <c r="J2581">
        <v>-8.88365423742367</v>
      </c>
      <c r="K2581">
        <v>215.95526287760001</v>
      </c>
      <c r="L2581">
        <v>150.31234312460501</v>
      </c>
      <c r="M2581">
        <v>31.8355555102419</v>
      </c>
      <c r="N2581">
        <v>1.1761809954751099</v>
      </c>
      <c r="O2581">
        <v>27.915451895043699</v>
      </c>
      <c r="P2581">
        <v>1718.0212014134199</v>
      </c>
    </row>
    <row r="2582" spans="1:17" hidden="1" x14ac:dyDescent="0.3">
      <c r="A2582" t="s">
        <v>5364</v>
      </c>
      <c r="B2582" t="s">
        <v>5365</v>
      </c>
      <c r="C2582" t="s">
        <v>10625</v>
      </c>
      <c r="D2582" t="s">
        <v>2624</v>
      </c>
      <c r="E2582">
        <v>168.39856</v>
      </c>
      <c r="F2582">
        <v>162.30000000000001</v>
      </c>
      <c r="G2582">
        <v>-34.921975196167701</v>
      </c>
      <c r="H2582">
        <v>14.48481654822</v>
      </c>
      <c r="I2582">
        <v>-16.2252802989412</v>
      </c>
      <c r="J2582">
        <v>-4.78491659507125</v>
      </c>
      <c r="K2582">
        <v>154.655512152038</v>
      </c>
      <c r="L2582">
        <v>157.22922200180901</v>
      </c>
      <c r="M2582">
        <v>48.3278859227281</v>
      </c>
      <c r="N2582">
        <v>0.68198757763975104</v>
      </c>
      <c r="O2582">
        <v>21.873074553296298</v>
      </c>
      <c r="P2582">
        <v>54.1310541310541</v>
      </c>
    </row>
    <row r="2583" spans="1:17" hidden="1" x14ac:dyDescent="0.3">
      <c r="A2583" t="s">
        <v>5366</v>
      </c>
      <c r="B2583" t="s">
        <v>5367</v>
      </c>
      <c r="C2583" t="s">
        <v>10625</v>
      </c>
      <c r="D2583" t="s">
        <v>5368</v>
      </c>
      <c r="E2583">
        <v>168.18205693499999</v>
      </c>
      <c r="F2583">
        <v>160.94999999999999</v>
      </c>
      <c r="G2583">
        <v>-62.995493661670103</v>
      </c>
      <c r="H2583">
        <v>-2.9369418058503101</v>
      </c>
      <c r="I2583">
        <v>-30.361416004558201</v>
      </c>
      <c r="J2583">
        <v>-11.0175114579304</v>
      </c>
      <c r="K2583">
        <v>173.00746896371299</v>
      </c>
      <c r="L2583">
        <v>193.10181632434001</v>
      </c>
      <c r="M2583">
        <v>26.7725162709595</v>
      </c>
      <c r="N2583">
        <v>2.88447529265513</v>
      </c>
      <c r="O2583">
        <v>82.665424044734394</v>
      </c>
      <c r="P2583">
        <v>9.3410326086956506</v>
      </c>
      <c r="Q2583">
        <v>6.892579730918E-3</v>
      </c>
    </row>
    <row r="2584" spans="1:17" hidden="1" x14ac:dyDescent="0.3">
      <c r="A2584" t="s">
        <v>5369</v>
      </c>
      <c r="B2584" t="s">
        <v>5370</v>
      </c>
      <c r="C2584" t="s">
        <v>10625</v>
      </c>
      <c r="D2584" t="s">
        <v>139</v>
      </c>
      <c r="E2584">
        <v>168.12857199999999</v>
      </c>
      <c r="F2584">
        <v>66.319999999999993</v>
      </c>
      <c r="G2584">
        <v>0.36605569186312398</v>
      </c>
      <c r="H2584">
        <v>-2.0252522129900101</v>
      </c>
      <c r="I2584">
        <v>-18.013544856974701</v>
      </c>
      <c r="J2584">
        <v>-0.144592654174414</v>
      </c>
      <c r="K2584">
        <v>67.2452796040576</v>
      </c>
      <c r="L2584">
        <v>63.582030196801902</v>
      </c>
      <c r="M2584">
        <v>44.8035679702595</v>
      </c>
      <c r="N2584">
        <v>1.31339050084307</v>
      </c>
      <c r="O2584">
        <v>47.3160434258142</v>
      </c>
      <c r="P2584">
        <v>45.120350109409102</v>
      </c>
      <c r="Q2584">
        <v>7.8707153805242999E-2</v>
      </c>
    </row>
    <row r="2585" spans="1:17" hidden="1" x14ac:dyDescent="0.3">
      <c r="A2585" t="s">
        <v>5371</v>
      </c>
      <c r="B2585" t="s">
        <v>5372</v>
      </c>
      <c r="C2585" t="s">
        <v>10625</v>
      </c>
      <c r="D2585" t="s">
        <v>198</v>
      </c>
      <c r="E2585">
        <v>168.10717498399899</v>
      </c>
      <c r="F2585">
        <v>108.98</v>
      </c>
      <c r="G2585">
        <v>-38.774130870835599</v>
      </c>
      <c r="H2585">
        <v>-1.8784190785775801</v>
      </c>
      <c r="I2585">
        <v>-24.0064890994196</v>
      </c>
      <c r="J2585">
        <v>-1.28317447907682E-2</v>
      </c>
      <c r="K2585">
        <v>109.91143198036001</v>
      </c>
      <c r="L2585">
        <v>113.565691068462</v>
      </c>
      <c r="M2585">
        <v>56.1788178755437</v>
      </c>
      <c r="N2585">
        <v>0.67680207125615799</v>
      </c>
      <c r="O2585">
        <v>23.646540649660398</v>
      </c>
      <c r="P2585">
        <v>12.9326424870466</v>
      </c>
      <c r="Q2585">
        <v>2.1803518882906998E-2</v>
      </c>
    </row>
    <row r="2586" spans="1:17" hidden="1" x14ac:dyDescent="0.3">
      <c r="A2586" t="s">
        <v>5373</v>
      </c>
      <c r="B2586" t="s">
        <v>5374</v>
      </c>
      <c r="C2586" t="s">
        <v>10625</v>
      </c>
      <c r="D2586" t="s">
        <v>622</v>
      </c>
      <c r="E2586">
        <v>168.1</v>
      </c>
      <c r="F2586">
        <v>88.25</v>
      </c>
      <c r="G2586">
        <v>-18.1735172025484</v>
      </c>
      <c r="H2586">
        <v>3.31940481551859</v>
      </c>
      <c r="I2586">
        <v>-17.4678727238467</v>
      </c>
      <c r="J2586">
        <v>3.6544030444827902</v>
      </c>
      <c r="K2586">
        <v>83.712830116580903</v>
      </c>
      <c r="L2586">
        <v>87.0409073901277</v>
      </c>
      <c r="M2586">
        <v>50.402103112346303</v>
      </c>
      <c r="N2586">
        <v>1.41997024442082</v>
      </c>
      <c r="O2586">
        <v>24.419263456090601</v>
      </c>
      <c r="P2586">
        <v>22.399445214979199</v>
      </c>
      <c r="Q2586">
        <v>0.123931265363434</v>
      </c>
    </row>
    <row r="2587" spans="1:17" hidden="1" x14ac:dyDescent="0.3">
      <c r="A2587" t="s">
        <v>5375</v>
      </c>
      <c r="B2587" t="s">
        <v>5376</v>
      </c>
      <c r="C2587" t="s">
        <v>10625</v>
      </c>
      <c r="D2587" t="s">
        <v>303</v>
      </c>
      <c r="E2587">
        <v>168</v>
      </c>
      <c r="F2587">
        <v>583.29999999999995</v>
      </c>
      <c r="G2587">
        <v>267.79279477961899</v>
      </c>
      <c r="H2587">
        <v>8.4089959086314892</v>
      </c>
      <c r="I2587">
        <v>41.224598040811202</v>
      </c>
      <c r="J2587">
        <v>0.92892636466103795</v>
      </c>
      <c r="K2587">
        <v>491.04846997743601</v>
      </c>
      <c r="L2587">
        <v>368.95490476478301</v>
      </c>
      <c r="M2587">
        <v>58.730388285875897</v>
      </c>
      <c r="N2587">
        <v>0.84287613628478197</v>
      </c>
      <c r="O2587">
        <v>5.5031716098062899</v>
      </c>
      <c r="P2587">
        <v>307.90209790209701</v>
      </c>
      <c r="Q2587">
        <v>0.16909883117157201</v>
      </c>
    </row>
    <row r="2588" spans="1:17" hidden="1" x14ac:dyDescent="0.3">
      <c r="A2588" t="s">
        <v>5377</v>
      </c>
      <c r="B2588" t="s">
        <v>5378</v>
      </c>
      <c r="C2588" t="s">
        <v>10625</v>
      </c>
      <c r="D2588" t="s">
        <v>962</v>
      </c>
      <c r="E2588">
        <v>167.93720277599999</v>
      </c>
      <c r="F2588">
        <v>98.73</v>
      </c>
      <c r="G2588">
        <v>41.104398430205798</v>
      </c>
      <c r="H2588">
        <v>13.383580224800999</v>
      </c>
      <c r="I2588">
        <v>6.204928489277</v>
      </c>
      <c r="J2588">
        <v>7.7303765844043504</v>
      </c>
      <c r="K2588">
        <v>83.646168419398606</v>
      </c>
      <c r="L2588">
        <v>76.197383961416804</v>
      </c>
      <c r="M2588">
        <v>62.0421496829834</v>
      </c>
      <c r="N2588">
        <v>2.39834099090166</v>
      </c>
      <c r="O2588">
        <v>17.694722981869699</v>
      </c>
      <c r="P2588">
        <v>79.020852221214795</v>
      </c>
      <c r="Q2588">
        <v>5.7537410192634003E-2</v>
      </c>
    </row>
    <row r="2589" spans="1:17" hidden="1" x14ac:dyDescent="0.3">
      <c r="A2589" t="s">
        <v>5379</v>
      </c>
      <c r="B2589" t="s">
        <v>5380</v>
      </c>
      <c r="C2589" t="s">
        <v>10625</v>
      </c>
      <c r="D2589" t="s">
        <v>263</v>
      </c>
      <c r="E2589">
        <v>167.90531999999999</v>
      </c>
      <c r="F2589">
        <v>513.54999999999995</v>
      </c>
      <c r="G2589">
        <v>96.985211405507002</v>
      </c>
      <c r="H2589">
        <v>20.454773310428699</v>
      </c>
      <c r="I2589">
        <v>47.859438853464702</v>
      </c>
      <c r="J2589">
        <v>16.603718583465099</v>
      </c>
      <c r="K2589">
        <v>450.65333146517497</v>
      </c>
      <c r="L2589">
        <v>386.022939530575</v>
      </c>
      <c r="M2589">
        <v>88.619951780080001</v>
      </c>
      <c r="N2589">
        <v>1.24389790519768</v>
      </c>
      <c r="O2589">
        <v>3.2031934573069898</v>
      </c>
      <c r="P2589">
        <v>138.19573283858901</v>
      </c>
      <c r="Q2589">
        <v>0.118065866798388</v>
      </c>
    </row>
    <row r="2590" spans="1:17" hidden="1" x14ac:dyDescent="0.3">
      <c r="A2590" t="s">
        <v>5381</v>
      </c>
      <c r="B2590" t="s">
        <v>5382</v>
      </c>
      <c r="C2590" t="s">
        <v>10625</v>
      </c>
      <c r="D2590" t="s">
        <v>1561</v>
      </c>
      <c r="E2590">
        <v>167.79</v>
      </c>
      <c r="F2590">
        <v>81.5</v>
      </c>
      <c r="G2590">
        <v>-49.1484546896992</v>
      </c>
      <c r="H2590">
        <v>-23.8113521832088</v>
      </c>
      <c r="I2590">
        <v>-33.235683108709097</v>
      </c>
      <c r="J2590">
        <v>0.45683918086544001</v>
      </c>
      <c r="M2590">
        <v>36.928697707334699</v>
      </c>
      <c r="O2590">
        <v>28.834355828220801</v>
      </c>
      <c r="P2590">
        <v>7.0256073539067598</v>
      </c>
    </row>
    <row r="2591" spans="1:17" hidden="1" x14ac:dyDescent="0.3">
      <c r="A2591" t="s">
        <v>5383</v>
      </c>
      <c r="B2591" t="s">
        <v>5384</v>
      </c>
      <c r="C2591" t="s">
        <v>10625</v>
      </c>
      <c r="D2591" t="s">
        <v>622</v>
      </c>
      <c r="E2591">
        <v>167.31601739999999</v>
      </c>
      <c r="F2591">
        <v>64.819999999999993</v>
      </c>
      <c r="G2591">
        <v>183.96978304558999</v>
      </c>
      <c r="H2591">
        <v>93.357715134212697</v>
      </c>
      <c r="I2591">
        <v>81.107207316942805</v>
      </c>
      <c r="J2591">
        <v>2.7028860455001298</v>
      </c>
      <c r="K2591">
        <v>44.124457323017502</v>
      </c>
      <c r="L2591">
        <v>33.979689299866301</v>
      </c>
      <c r="M2591">
        <v>73.485816406068494</v>
      </c>
      <c r="N2591">
        <v>1.6802028995400899</v>
      </c>
      <c r="O2591">
        <v>1.2958963282937399</v>
      </c>
      <c r="P2591">
        <v>227.53916119252099</v>
      </c>
      <c r="Q2591">
        <v>7.6803144524166006E-2</v>
      </c>
    </row>
    <row r="2592" spans="1:17" hidden="1" x14ac:dyDescent="0.3">
      <c r="A2592" t="s">
        <v>5385</v>
      </c>
      <c r="B2592" t="s">
        <v>5386</v>
      </c>
      <c r="C2592" t="s">
        <v>10625</v>
      </c>
      <c r="D2592" t="s">
        <v>136</v>
      </c>
      <c r="E2592">
        <v>167.25015225000001</v>
      </c>
      <c r="F2592">
        <v>237.95</v>
      </c>
      <c r="G2592">
        <v>42.969803731251098</v>
      </c>
      <c r="H2592">
        <v>-15.3595925150701</v>
      </c>
      <c r="I2592">
        <v>8.4247069187328503</v>
      </c>
      <c r="J2592">
        <v>5.4633876263355896</v>
      </c>
      <c r="K2592">
        <v>247.115604556747</v>
      </c>
      <c r="L2592">
        <v>211.239255429552</v>
      </c>
      <c r="M2592">
        <v>44.217134214466597</v>
      </c>
      <c r="N2592">
        <v>1.3073386945223799</v>
      </c>
      <c r="O2592">
        <v>25.656650556839601</v>
      </c>
      <c r="P2592">
        <v>80.196895115486498</v>
      </c>
      <c r="Q2592">
        <v>1.7201648237962001E-2</v>
      </c>
    </row>
    <row r="2593" spans="1:17" hidden="1" x14ac:dyDescent="0.3">
      <c r="A2593" t="s">
        <v>5387</v>
      </c>
      <c r="B2593" t="s">
        <v>5388</v>
      </c>
      <c r="C2593" t="s">
        <v>10625</v>
      </c>
      <c r="D2593" t="s">
        <v>397</v>
      </c>
      <c r="E2593">
        <v>167.1926733</v>
      </c>
      <c r="F2593">
        <v>133.19999999999999</v>
      </c>
      <c r="G2593">
        <v>-39.511291637502701</v>
      </c>
      <c r="H2593">
        <v>-4.0372707532187304</v>
      </c>
      <c r="I2593">
        <v>-23.598520056512601</v>
      </c>
      <c r="J2593">
        <v>44.903541173648499</v>
      </c>
      <c r="K2593">
        <v>107.91190447725501</v>
      </c>
      <c r="L2593">
        <v>87.728212135915399</v>
      </c>
      <c r="M2593">
        <v>66.860673260000496</v>
      </c>
      <c r="N2593">
        <v>2.6129943502824799</v>
      </c>
      <c r="O2593">
        <v>13.4384384384384</v>
      </c>
      <c r="P2593">
        <v>75.263157894736807</v>
      </c>
    </row>
    <row r="2594" spans="1:17" hidden="1" x14ac:dyDescent="0.3">
      <c r="A2594" t="s">
        <v>5389</v>
      </c>
      <c r="B2594" t="s">
        <v>5390</v>
      </c>
      <c r="C2594" t="s">
        <v>10625</v>
      </c>
      <c r="D2594" t="s">
        <v>139</v>
      </c>
      <c r="E2594">
        <v>167.05635137199999</v>
      </c>
      <c r="F2594">
        <v>23.33</v>
      </c>
      <c r="G2594">
        <v>401.36011097163203</v>
      </c>
      <c r="H2594">
        <v>31.872085971927401</v>
      </c>
      <c r="I2594">
        <v>35.906167090066397</v>
      </c>
      <c r="J2594">
        <v>-4.8037088791944296</v>
      </c>
      <c r="K2594">
        <v>20.247750594831999</v>
      </c>
      <c r="L2594">
        <v>14.9316083621727</v>
      </c>
      <c r="M2594">
        <v>57.578545667554202</v>
      </c>
      <c r="N2594">
        <v>0.71837337372152599</v>
      </c>
      <c r="O2594">
        <v>13.330475782254601</v>
      </c>
      <c r="P2594">
        <v>458.13397129186598</v>
      </c>
      <c r="Q2594">
        <v>0.102906949651574</v>
      </c>
    </row>
    <row r="2595" spans="1:17" hidden="1" x14ac:dyDescent="0.3">
      <c r="A2595" t="s">
        <v>5391</v>
      </c>
      <c r="B2595" t="s">
        <v>5392</v>
      </c>
      <c r="C2595" t="s">
        <v>10625</v>
      </c>
      <c r="D2595" t="s">
        <v>736</v>
      </c>
      <c r="E2595">
        <v>166.87146528</v>
      </c>
      <c r="F2595">
        <v>159.69999999999999</v>
      </c>
      <c r="G2595">
        <v>9.3579046837121194</v>
      </c>
      <c r="H2595">
        <v>3.8923214391827901</v>
      </c>
      <c r="I2595">
        <v>13.013564241965099</v>
      </c>
      <c r="J2595">
        <v>13.652353638022401</v>
      </c>
      <c r="K2595">
        <v>152.65398248411901</v>
      </c>
      <c r="L2595">
        <v>123.94590175369601</v>
      </c>
      <c r="M2595">
        <v>65.321565980929094</v>
      </c>
      <c r="N2595">
        <v>0.96293436293436296</v>
      </c>
      <c r="O2595">
        <v>17.689417658108901</v>
      </c>
      <c r="P2595">
        <v>104.743589743589</v>
      </c>
    </row>
    <row r="2596" spans="1:17" hidden="1" x14ac:dyDescent="0.3">
      <c r="A2596" t="s">
        <v>5393</v>
      </c>
      <c r="B2596" t="s">
        <v>5394</v>
      </c>
      <c r="C2596" t="s">
        <v>10625</v>
      </c>
      <c r="D2596" t="s">
        <v>51</v>
      </c>
      <c r="E2596">
        <v>166.60075094999999</v>
      </c>
      <c r="F2596">
        <v>146.15</v>
      </c>
      <c r="G2596">
        <v>-38.057229641293397</v>
      </c>
      <c r="H2596">
        <v>-8.8754947301986906</v>
      </c>
      <c r="I2596">
        <v>-22.988015814214499</v>
      </c>
      <c r="J2596">
        <v>-2.57137282995174</v>
      </c>
      <c r="K2596">
        <v>156.66853811015</v>
      </c>
      <c r="L2596">
        <v>162.69937145357599</v>
      </c>
      <c r="M2596">
        <v>32.8976084485085</v>
      </c>
      <c r="N2596">
        <v>0.80450937444808801</v>
      </c>
      <c r="O2596">
        <v>49.7092028737598</v>
      </c>
      <c r="P2596">
        <v>5.1438848920863203</v>
      </c>
      <c r="Q2596">
        <v>-8.9389774203405006E-2</v>
      </c>
    </row>
    <row r="2597" spans="1:17" hidden="1" x14ac:dyDescent="0.3">
      <c r="A2597" t="s">
        <v>5395</v>
      </c>
      <c r="B2597" t="s">
        <v>5396</v>
      </c>
      <c r="C2597" t="s">
        <v>10625</v>
      </c>
      <c r="E2597">
        <v>166.5</v>
      </c>
      <c r="F2597">
        <v>348</v>
      </c>
      <c r="G2597">
        <v>-9.6987306441096397</v>
      </c>
      <c r="H2597">
        <v>9.5943081941496793</v>
      </c>
      <c r="I2597">
        <v>-15.0719663004712</v>
      </c>
      <c r="J2597">
        <v>0.99814885850482504</v>
      </c>
      <c r="K2597">
        <v>316.80930464294499</v>
      </c>
      <c r="L2597">
        <v>324.38420787914498</v>
      </c>
      <c r="M2597">
        <v>60.045411098327598</v>
      </c>
      <c r="N2597">
        <v>1.5694621168305301</v>
      </c>
      <c r="O2597">
        <v>65.229885057471193</v>
      </c>
      <c r="P2597">
        <v>33.820419150163403</v>
      </c>
      <c r="Q2597">
        <v>5.3798246011432002E-2</v>
      </c>
    </row>
    <row r="2598" spans="1:17" hidden="1" x14ac:dyDescent="0.3">
      <c r="A2598" t="s">
        <v>5397</v>
      </c>
      <c r="B2598" t="s">
        <v>5398</v>
      </c>
      <c r="C2598" t="s">
        <v>10625</v>
      </c>
      <c r="D2598" t="s">
        <v>308</v>
      </c>
      <c r="E2598">
        <v>166.35926914800001</v>
      </c>
      <c r="F2598">
        <v>37.75</v>
      </c>
      <c r="G2598">
        <v>215.51698584279299</v>
      </c>
      <c r="H2598">
        <v>-26.843758271107099</v>
      </c>
      <c r="I2598">
        <v>130.23511872914401</v>
      </c>
      <c r="J2598">
        <v>-7.47500133647294</v>
      </c>
      <c r="K2598">
        <v>39.057679580356101</v>
      </c>
      <c r="L2598">
        <v>26.697332305057099</v>
      </c>
      <c r="M2598">
        <v>21.005540816033101</v>
      </c>
      <c r="N2598">
        <v>0.100038221049684</v>
      </c>
      <c r="O2598">
        <v>35.894039735099298</v>
      </c>
      <c r="P2598">
        <v>266.504854368932</v>
      </c>
      <c r="Q2598">
        <v>6.6608553630924994E-2</v>
      </c>
    </row>
    <row r="2599" spans="1:17" hidden="1" x14ac:dyDescent="0.3">
      <c r="A2599" t="s">
        <v>5399</v>
      </c>
      <c r="B2599" t="s">
        <v>5400</v>
      </c>
      <c r="C2599" t="s">
        <v>10625</v>
      </c>
      <c r="E2599">
        <v>166.20117045000001</v>
      </c>
      <c r="F2599">
        <v>232.65</v>
      </c>
      <c r="G2599">
        <v>30.224546690496599</v>
      </c>
      <c r="H2599">
        <v>14.9375917762392</v>
      </c>
      <c r="I2599">
        <v>10.663093148831701</v>
      </c>
      <c r="J2599">
        <v>8.1010847874131198</v>
      </c>
      <c r="K2599">
        <v>202.55424823351601</v>
      </c>
      <c r="L2599">
        <v>173.19025234796601</v>
      </c>
      <c r="M2599">
        <v>75.755390084579204</v>
      </c>
      <c r="N2599">
        <v>0.46185748458828602</v>
      </c>
      <c r="O2599">
        <v>4.4487427466150802</v>
      </c>
      <c r="P2599">
        <v>73.554643789630703</v>
      </c>
      <c r="Q2599">
        <v>0.20221325416952399</v>
      </c>
    </row>
    <row r="2600" spans="1:17" hidden="1" x14ac:dyDescent="0.3">
      <c r="A2600" t="s">
        <v>5401</v>
      </c>
      <c r="B2600" t="s">
        <v>5402</v>
      </c>
      <c r="C2600" t="s">
        <v>10625</v>
      </c>
      <c r="D2600" t="s">
        <v>397</v>
      </c>
      <c r="E2600">
        <v>166.1078219</v>
      </c>
      <c r="F2600">
        <v>101.96</v>
      </c>
      <c r="G2600">
        <v>-46.712073307663204</v>
      </c>
      <c r="H2600">
        <v>-10.6967530123672</v>
      </c>
      <c r="I2600">
        <v>-23.398507898416099</v>
      </c>
      <c r="J2600">
        <v>-3.05385231006075</v>
      </c>
      <c r="K2600">
        <v>108.329653706351</v>
      </c>
      <c r="L2600">
        <v>113.573866810672</v>
      </c>
      <c r="M2600">
        <v>33.965182351582101</v>
      </c>
      <c r="N2600">
        <v>0.36046330019571499</v>
      </c>
      <c r="O2600">
        <v>55.747351902706903</v>
      </c>
      <c r="P2600">
        <v>15.6664775950084</v>
      </c>
      <c r="Q2600">
        <v>6.3984409364615996E-2</v>
      </c>
    </row>
    <row r="2601" spans="1:17" hidden="1" x14ac:dyDescent="0.3">
      <c r="A2601" t="s">
        <v>5403</v>
      </c>
      <c r="B2601" t="s">
        <v>5404</v>
      </c>
      <c r="C2601" t="s">
        <v>10625</v>
      </c>
      <c r="D2601" t="s">
        <v>1175</v>
      </c>
      <c r="E2601">
        <v>165.32208</v>
      </c>
      <c r="F2601">
        <v>12.96</v>
      </c>
      <c r="G2601">
        <v>-34.090825118808297</v>
      </c>
      <c r="H2601">
        <v>-6.1115741587914796</v>
      </c>
      <c r="I2601">
        <v>-41.048296437249199</v>
      </c>
      <c r="J2601">
        <v>-0.68397412622908305</v>
      </c>
      <c r="K2601">
        <v>13.791675047332999</v>
      </c>
      <c r="L2601">
        <v>15.521400836529001</v>
      </c>
      <c r="M2601">
        <v>53.459307011787203</v>
      </c>
      <c r="N2601">
        <v>0.37386108676396501</v>
      </c>
      <c r="O2601">
        <v>71.219135802469097</v>
      </c>
      <c r="P2601">
        <v>25.8252427184465</v>
      </c>
      <c r="Q2601">
        <v>9.5233887326810998E-2</v>
      </c>
    </row>
    <row r="2602" spans="1:17" hidden="1" x14ac:dyDescent="0.3">
      <c r="A2602" t="s">
        <v>5405</v>
      </c>
      <c r="B2602" t="s">
        <v>5406</v>
      </c>
      <c r="C2602" t="s">
        <v>10625</v>
      </c>
      <c r="D2602" t="s">
        <v>527</v>
      </c>
      <c r="E2602">
        <v>165.27</v>
      </c>
      <c r="F2602">
        <v>46.93</v>
      </c>
      <c r="G2602">
        <v>47.774419997423699</v>
      </c>
      <c r="H2602">
        <v>10.996117287222701</v>
      </c>
      <c r="I2602">
        <v>-13.6747357841581</v>
      </c>
      <c r="J2602">
        <v>-6.3868989543656802</v>
      </c>
      <c r="K2602">
        <v>47.895934355873997</v>
      </c>
      <c r="L2602">
        <v>44.446076094736199</v>
      </c>
      <c r="M2602">
        <v>46.216425060258103</v>
      </c>
      <c r="N2602">
        <v>0.95047007548533502</v>
      </c>
      <c r="O2602">
        <v>44.363946303004397</v>
      </c>
      <c r="Q2602">
        <v>7.5500473223320999E-2</v>
      </c>
    </row>
    <row r="2603" spans="1:17" hidden="1" x14ac:dyDescent="0.3">
      <c r="A2603" t="s">
        <v>5407</v>
      </c>
      <c r="B2603" t="s">
        <v>5408</v>
      </c>
      <c r="C2603" t="s">
        <v>10625</v>
      </c>
      <c r="D2603" t="s">
        <v>359</v>
      </c>
      <c r="E2603">
        <v>165.26591225000001</v>
      </c>
      <c r="F2603">
        <v>132.65</v>
      </c>
      <c r="G2603">
        <v>18.184535445472001</v>
      </c>
      <c r="H2603">
        <v>1.38002247986397</v>
      </c>
      <c r="I2603">
        <v>-27.7963645555031</v>
      </c>
      <c r="J2603">
        <v>-1.14909040529885</v>
      </c>
      <c r="K2603">
        <v>150.048512933072</v>
      </c>
      <c r="L2603">
        <v>152.74499830348901</v>
      </c>
      <c r="M2603">
        <v>57.791023141553303</v>
      </c>
      <c r="N2603">
        <v>2.03721374045801</v>
      </c>
      <c r="O2603">
        <v>69.619298906897797</v>
      </c>
      <c r="P2603">
        <v>60.7294317217981</v>
      </c>
      <c r="Q2603">
        <v>9.7700820785889E-2</v>
      </c>
    </row>
    <row r="2604" spans="1:17" hidden="1" x14ac:dyDescent="0.3">
      <c r="A2604" t="s">
        <v>5409</v>
      </c>
      <c r="B2604" t="s">
        <v>5410</v>
      </c>
      <c r="C2604" t="s">
        <v>10625</v>
      </c>
      <c r="D2604" t="s">
        <v>46</v>
      </c>
      <c r="E2604">
        <v>164.81145248999999</v>
      </c>
      <c r="F2604">
        <v>98.85</v>
      </c>
      <c r="G2604">
        <v>46.091539606835497</v>
      </c>
      <c r="H2604">
        <v>-1.96068676044163</v>
      </c>
      <c r="I2604">
        <v>-31.0252334815954</v>
      </c>
      <c r="J2604">
        <v>0.396504648796971</v>
      </c>
      <c r="K2604">
        <v>101.866031678014</v>
      </c>
      <c r="L2604">
        <v>98.235013471555604</v>
      </c>
      <c r="M2604">
        <v>40.396429335278</v>
      </c>
      <c r="N2604">
        <v>0.68221141878783598</v>
      </c>
      <c r="O2604">
        <v>60.698027314112203</v>
      </c>
      <c r="P2604">
        <v>88.214013709063096</v>
      </c>
      <c r="Q2604">
        <v>5.6269325422149997E-2</v>
      </c>
    </row>
    <row r="2605" spans="1:17" hidden="1" x14ac:dyDescent="0.3">
      <c r="A2605" t="s">
        <v>5411</v>
      </c>
      <c r="B2605" t="s">
        <v>5412</v>
      </c>
      <c r="C2605" t="s">
        <v>10625</v>
      </c>
      <c r="D2605" t="s">
        <v>127</v>
      </c>
      <c r="E2605">
        <v>164.7110514</v>
      </c>
      <c r="F2605">
        <v>72.5</v>
      </c>
      <c r="G2605">
        <v>-54.358462268246299</v>
      </c>
      <c r="H2605">
        <v>11.434775120219699</v>
      </c>
      <c r="I2605">
        <v>-29.8774136659964</v>
      </c>
      <c r="J2605">
        <v>12.132159594701101</v>
      </c>
      <c r="K2605">
        <v>68.282621881180503</v>
      </c>
      <c r="L2605">
        <v>78.509428879155806</v>
      </c>
      <c r="M2605">
        <v>74.156315356469094</v>
      </c>
      <c r="N2605">
        <v>1.6078596491228001</v>
      </c>
      <c r="O2605">
        <v>73.793103448275801</v>
      </c>
      <c r="P2605">
        <v>18.464052287581701</v>
      </c>
    </row>
    <row r="2606" spans="1:17" hidden="1" x14ac:dyDescent="0.3">
      <c r="A2606" t="s">
        <v>5413</v>
      </c>
      <c r="B2606" t="s">
        <v>5414</v>
      </c>
      <c r="C2606" t="s">
        <v>10625</v>
      </c>
      <c r="D2606" t="s">
        <v>5415</v>
      </c>
      <c r="E2606">
        <v>164.28847841999999</v>
      </c>
      <c r="F2606">
        <v>343</v>
      </c>
      <c r="G2606">
        <v>628.67474869735804</v>
      </c>
      <c r="H2606">
        <v>83.379376067452796</v>
      </c>
      <c r="I2606">
        <v>369.65144801389499</v>
      </c>
      <c r="J2606">
        <v>20.368484450568701</v>
      </c>
      <c r="K2606">
        <v>189.57849833724401</v>
      </c>
      <c r="L2606">
        <v>104.42512646775</v>
      </c>
      <c r="M2606">
        <v>96.402571766207998</v>
      </c>
      <c r="N2606">
        <v>0.43582531458179102</v>
      </c>
      <c r="O2606">
        <v>0</v>
      </c>
      <c r="P2606">
        <v>765.06935687263501</v>
      </c>
    </row>
    <row r="2607" spans="1:17" hidden="1" x14ac:dyDescent="0.3">
      <c r="A2607" t="s">
        <v>5416</v>
      </c>
      <c r="B2607" t="s">
        <v>5417</v>
      </c>
      <c r="C2607" t="s">
        <v>10625</v>
      </c>
      <c r="D2607" t="s">
        <v>397</v>
      </c>
      <c r="E2607">
        <v>164.24155207799899</v>
      </c>
      <c r="F2607">
        <v>25.74</v>
      </c>
      <c r="G2607">
        <v>20.692516364145099</v>
      </c>
      <c r="H2607">
        <v>1.5497737811942101</v>
      </c>
      <c r="I2607">
        <v>-16.241856676402101</v>
      </c>
      <c r="J2607">
        <v>7.1558499694881901</v>
      </c>
      <c r="K2607">
        <v>23.975537073918399</v>
      </c>
      <c r="L2607">
        <v>21.5399781586149</v>
      </c>
      <c r="M2607">
        <v>63.433696497523101</v>
      </c>
      <c r="N2607">
        <v>0.55390778496239301</v>
      </c>
      <c r="O2607">
        <v>14.6076146076146</v>
      </c>
      <c r="P2607">
        <v>96.488549618320604</v>
      </c>
      <c r="Q2607">
        <v>6.0903538449789997E-2</v>
      </c>
    </row>
    <row r="2608" spans="1:17" hidden="1" x14ac:dyDescent="0.3">
      <c r="A2608" t="s">
        <v>5418</v>
      </c>
      <c r="B2608" t="s">
        <v>5419</v>
      </c>
      <c r="C2608" t="s">
        <v>10625</v>
      </c>
      <c r="D2608" t="s">
        <v>124</v>
      </c>
      <c r="E2608">
        <v>164.01144600000001</v>
      </c>
      <c r="F2608">
        <v>411.85</v>
      </c>
      <c r="G2608">
        <v>475.68998746759598</v>
      </c>
      <c r="H2608">
        <v>9.8033415183027994</v>
      </c>
      <c r="I2608">
        <v>0.88297274394796299</v>
      </c>
      <c r="J2608">
        <v>22.7919777346643</v>
      </c>
      <c r="K2608">
        <v>366.07900514463699</v>
      </c>
      <c r="L2608">
        <v>318.98131771654801</v>
      </c>
      <c r="M2608">
        <v>79.8477233435827</v>
      </c>
      <c r="N2608">
        <v>1.20285700947668</v>
      </c>
      <c r="O2608">
        <v>17.809882238679101</v>
      </c>
      <c r="P2608">
        <v>503.35481980662098</v>
      </c>
      <c r="Q2608">
        <v>0.27366231694827198</v>
      </c>
    </row>
    <row r="2609" spans="1:17" hidden="1" x14ac:dyDescent="0.3">
      <c r="A2609" t="s">
        <v>5420</v>
      </c>
      <c r="B2609" t="s">
        <v>5421</v>
      </c>
      <c r="C2609" t="s">
        <v>10625</v>
      </c>
      <c r="D2609" t="s">
        <v>5422</v>
      </c>
      <c r="E2609">
        <v>163.721304</v>
      </c>
      <c r="F2609">
        <v>171.7</v>
      </c>
      <c r="G2609">
        <v>-14.2566421144542</v>
      </c>
      <c r="H2609">
        <v>-6.6953643499309301</v>
      </c>
      <c r="I2609">
        <v>-7.6914546974287603</v>
      </c>
      <c r="J2609">
        <v>-0.434804691013147</v>
      </c>
      <c r="K2609">
        <v>167.203467644542</v>
      </c>
      <c r="L2609">
        <v>158.04314598905501</v>
      </c>
      <c r="M2609">
        <v>41.599334338846703</v>
      </c>
      <c r="N2609">
        <v>0.481756756756756</v>
      </c>
      <c r="O2609">
        <v>19.2778101339545</v>
      </c>
      <c r="P2609">
        <v>50.548005260850502</v>
      </c>
    </row>
    <row r="2610" spans="1:17" hidden="1" x14ac:dyDescent="0.3">
      <c r="A2610" t="s">
        <v>5423</v>
      </c>
      <c r="B2610" t="s">
        <v>5424</v>
      </c>
      <c r="C2610" t="s">
        <v>10625</v>
      </c>
      <c r="D2610" t="s">
        <v>153</v>
      </c>
      <c r="E2610">
        <v>163.6986</v>
      </c>
      <c r="F2610">
        <v>152.35</v>
      </c>
      <c r="G2610">
        <v>-2.7877831586970299</v>
      </c>
      <c r="H2610">
        <v>2.0299319433157899</v>
      </c>
      <c r="I2610">
        <v>-27.6968883442417</v>
      </c>
      <c r="J2610">
        <v>2.91131227926491</v>
      </c>
      <c r="K2610">
        <v>147.715808106623</v>
      </c>
      <c r="L2610">
        <v>141.761094048329</v>
      </c>
      <c r="M2610">
        <v>64.621578917623097</v>
      </c>
      <c r="N2610">
        <v>0.64984044096315596</v>
      </c>
      <c r="O2610">
        <v>23.400065638332698</v>
      </c>
      <c r="P2610">
        <v>29.219677692960101</v>
      </c>
      <c r="Q2610">
        <v>7.2672365780013001E-2</v>
      </c>
    </row>
    <row r="2611" spans="1:17" hidden="1" x14ac:dyDescent="0.3">
      <c r="A2611" t="s">
        <v>5425</v>
      </c>
      <c r="B2611" t="s">
        <v>5426</v>
      </c>
      <c r="C2611" t="s">
        <v>10625</v>
      </c>
      <c r="E2611">
        <v>163.65</v>
      </c>
      <c r="F2611">
        <v>171.1</v>
      </c>
      <c r="G2611">
        <v>410.89355607772001</v>
      </c>
      <c r="H2611">
        <v>-23.588288096863099</v>
      </c>
      <c r="I2611">
        <v>-6.0695406839150001</v>
      </c>
      <c r="J2611">
        <v>1.9375237679294901</v>
      </c>
      <c r="K2611">
        <v>196.87808205996899</v>
      </c>
      <c r="L2611">
        <v>138.84631968695899</v>
      </c>
      <c r="M2611">
        <v>30.376241458745799</v>
      </c>
      <c r="N2611">
        <v>1.8686341181754</v>
      </c>
      <c r="O2611">
        <v>53.360607831677299</v>
      </c>
      <c r="P2611">
        <v>438.558388416745</v>
      </c>
    </row>
    <row r="2612" spans="1:17" hidden="1" x14ac:dyDescent="0.3">
      <c r="A2612" t="s">
        <v>5427</v>
      </c>
      <c r="B2612" t="s">
        <v>5428</v>
      </c>
      <c r="C2612" t="s">
        <v>10625</v>
      </c>
      <c r="D2612" t="s">
        <v>733</v>
      </c>
      <c r="E2612">
        <v>163.46488893</v>
      </c>
      <c r="F2612">
        <v>78.11</v>
      </c>
      <c r="G2612">
        <v>23.975625824438499</v>
      </c>
      <c r="H2612">
        <v>-5.28384203829465</v>
      </c>
      <c r="I2612">
        <v>-12.312213526971799</v>
      </c>
      <c r="J2612">
        <v>1.8395057409850399</v>
      </c>
      <c r="K2612">
        <v>79.525590676487397</v>
      </c>
      <c r="L2612">
        <v>73.510145098041406</v>
      </c>
      <c r="M2612">
        <v>88.374458321217901</v>
      </c>
      <c r="N2612">
        <v>0.60501141691728</v>
      </c>
      <c r="O2612">
        <v>15.606196389706801</v>
      </c>
      <c r="P2612">
        <v>57.638748738647799</v>
      </c>
      <c r="Q2612">
        <v>2.2514289353509E-2</v>
      </c>
    </row>
    <row r="2613" spans="1:17" hidden="1" x14ac:dyDescent="0.3">
      <c r="A2613" t="s">
        <v>5429</v>
      </c>
      <c r="B2613" t="s">
        <v>5430</v>
      </c>
      <c r="C2613" t="s">
        <v>10625</v>
      </c>
      <c r="D2613" t="s">
        <v>139</v>
      </c>
      <c r="E2613">
        <v>163.215</v>
      </c>
      <c r="F2613">
        <v>182</v>
      </c>
      <c r="G2613">
        <v>16.379488990614998</v>
      </c>
      <c r="H2613">
        <v>1.57556884150913</v>
      </c>
      <c r="I2613">
        <v>-19.832868838842899</v>
      </c>
      <c r="J2613">
        <v>-1.8064445548469299</v>
      </c>
      <c r="K2613">
        <v>182.21498506980299</v>
      </c>
      <c r="L2613">
        <v>172.18938204125101</v>
      </c>
      <c r="M2613">
        <v>49.558092544036498</v>
      </c>
      <c r="N2613">
        <v>0.14015584211662599</v>
      </c>
      <c r="O2613">
        <v>51.043956043956001</v>
      </c>
      <c r="P2613">
        <v>50.912106135986697</v>
      </c>
      <c r="Q2613">
        <v>8.4771704392700001E-2</v>
      </c>
    </row>
    <row r="2614" spans="1:17" hidden="1" x14ac:dyDescent="0.3">
      <c r="A2614" t="s">
        <v>5431</v>
      </c>
      <c r="B2614" t="s">
        <v>5432</v>
      </c>
      <c r="C2614" t="s">
        <v>10625</v>
      </c>
      <c r="D2614" t="s">
        <v>201</v>
      </c>
      <c r="E2614">
        <v>162.90590775000001</v>
      </c>
      <c r="F2614">
        <v>148.94999999999999</v>
      </c>
      <c r="G2614">
        <v>-84.826178326945495</v>
      </c>
      <c r="H2614">
        <v>1.8609748608163501</v>
      </c>
      <c r="I2614">
        <v>-41.9862527955055</v>
      </c>
      <c r="J2614">
        <v>26.867438520320899</v>
      </c>
      <c r="K2614">
        <v>147.10329324528601</v>
      </c>
      <c r="L2614">
        <v>187.51707283837101</v>
      </c>
      <c r="M2614">
        <v>78.470974357612803</v>
      </c>
      <c r="N2614">
        <v>1.14703730797366</v>
      </c>
      <c r="O2614">
        <v>153.07150050352399</v>
      </c>
      <c r="P2614">
        <v>39.2056074766355</v>
      </c>
      <c r="Q2614">
        <v>3.3809523043481997E-2</v>
      </c>
    </row>
    <row r="2615" spans="1:17" hidden="1" x14ac:dyDescent="0.3">
      <c r="A2615" t="s">
        <v>5433</v>
      </c>
      <c r="B2615" t="s">
        <v>5434</v>
      </c>
      <c r="C2615" t="s">
        <v>10625</v>
      </c>
      <c r="D2615" t="s">
        <v>2624</v>
      </c>
      <c r="E2615">
        <v>162.755</v>
      </c>
      <c r="F2615">
        <v>76.38</v>
      </c>
      <c r="G2615">
        <v>129.07466345929399</v>
      </c>
      <c r="H2615">
        <v>-6.8752222753807803</v>
      </c>
      <c r="I2615">
        <v>-44.840102807969103</v>
      </c>
      <c r="J2615">
        <v>2.4785618876511801</v>
      </c>
      <c r="K2615">
        <v>86.006663924197994</v>
      </c>
      <c r="L2615">
        <v>91.663642050885201</v>
      </c>
      <c r="M2615">
        <v>44.096950325165501</v>
      </c>
      <c r="N2615">
        <v>1.6220912130260501</v>
      </c>
      <c r="O2615">
        <v>81.421838177533303</v>
      </c>
      <c r="P2615">
        <v>156.73949579831901</v>
      </c>
      <c r="Q2615">
        <v>4.4449313531591997E-2</v>
      </c>
    </row>
    <row r="2616" spans="1:17" hidden="1" x14ac:dyDescent="0.3">
      <c r="A2616" t="s">
        <v>5435</v>
      </c>
      <c r="B2616" t="s">
        <v>5436</v>
      </c>
      <c r="C2616" t="s">
        <v>10625</v>
      </c>
      <c r="D2616" t="s">
        <v>263</v>
      </c>
      <c r="E2616">
        <v>162.69</v>
      </c>
      <c r="F2616">
        <v>550.15</v>
      </c>
      <c r="G2616">
        <v>-59.225446881539</v>
      </c>
      <c r="H2616">
        <v>-25.3467857749947</v>
      </c>
      <c r="I2616">
        <v>-37.013574139368799</v>
      </c>
      <c r="J2616">
        <v>9.0632863856776602</v>
      </c>
      <c r="K2616">
        <v>661.84751028905896</v>
      </c>
      <c r="L2616">
        <v>736.96524097617998</v>
      </c>
      <c r="M2616">
        <v>36.404201728563997</v>
      </c>
      <c r="N2616">
        <v>4.24945982757023</v>
      </c>
      <c r="O2616">
        <v>80.677996909933597</v>
      </c>
      <c r="P2616">
        <v>18.311827956989202</v>
      </c>
      <c r="Q2616">
        <v>-2.1263557740427999E-2</v>
      </c>
    </row>
    <row r="2617" spans="1:17" hidden="1" x14ac:dyDescent="0.3">
      <c r="A2617" t="s">
        <v>5437</v>
      </c>
      <c r="B2617" t="s">
        <v>5438</v>
      </c>
      <c r="C2617" t="s">
        <v>10625</v>
      </c>
      <c r="D2617" t="s">
        <v>2663</v>
      </c>
      <c r="E2617">
        <v>162.66906850000001</v>
      </c>
      <c r="F2617">
        <v>14.95</v>
      </c>
      <c r="G2617">
        <v>-8.3511850924167703</v>
      </c>
      <c r="H2617">
        <v>-10.3691064399966</v>
      </c>
      <c r="I2617">
        <v>-28.926575993491799</v>
      </c>
      <c r="J2617">
        <v>-9.5539983807589799</v>
      </c>
      <c r="K2617">
        <v>16.960501656994801</v>
      </c>
      <c r="L2617">
        <v>17.5709524194219</v>
      </c>
      <c r="M2617">
        <v>29.249647353297899</v>
      </c>
      <c r="N2617">
        <v>0.78380795147301496</v>
      </c>
      <c r="O2617">
        <v>112.207357859531</v>
      </c>
      <c r="P2617">
        <v>40.6396989651928</v>
      </c>
      <c r="Q2617">
        <v>0.103143704850386</v>
      </c>
    </row>
    <row r="2618" spans="1:17" hidden="1" x14ac:dyDescent="0.3">
      <c r="A2618" t="s">
        <v>5439</v>
      </c>
      <c r="B2618" t="s">
        <v>5440</v>
      </c>
      <c r="C2618" t="s">
        <v>10625</v>
      </c>
      <c r="D2618" t="s">
        <v>622</v>
      </c>
      <c r="E2618">
        <v>162.53399683499899</v>
      </c>
      <c r="F2618">
        <v>53.1</v>
      </c>
      <c r="G2618">
        <v>12.4407085580727</v>
      </c>
      <c r="H2618">
        <v>-5.3147827149412201</v>
      </c>
      <c r="I2618">
        <v>-9.6170347915027907</v>
      </c>
      <c r="J2618">
        <v>-6.70663150608513</v>
      </c>
      <c r="K2618">
        <v>54.592810662667702</v>
      </c>
      <c r="L2618">
        <v>51.172196083581298</v>
      </c>
      <c r="M2618">
        <v>44.077183743744101</v>
      </c>
      <c r="N2618">
        <v>0.55554940978669798</v>
      </c>
      <c r="O2618">
        <v>32.7683615819208</v>
      </c>
      <c r="P2618">
        <v>48.531468531468498</v>
      </c>
      <c r="Q2618">
        <v>0.100834866580352</v>
      </c>
    </row>
    <row r="2619" spans="1:17" hidden="1" x14ac:dyDescent="0.3">
      <c r="A2619" t="s">
        <v>5441</v>
      </c>
      <c r="B2619" t="s">
        <v>5442</v>
      </c>
      <c r="C2619" t="s">
        <v>10625</v>
      </c>
      <c r="D2619" t="s">
        <v>139</v>
      </c>
      <c r="E2619">
        <v>162.24</v>
      </c>
      <c r="F2619">
        <v>390</v>
      </c>
      <c r="G2619">
        <v>-22.259426933619402</v>
      </c>
      <c r="H2619">
        <v>-1.4056918058503101</v>
      </c>
      <c r="I2619">
        <v>-11.7520607580348</v>
      </c>
      <c r="J2619">
        <v>-1.14909040529885</v>
      </c>
      <c r="K2619">
        <v>389.90450329240298</v>
      </c>
      <c r="L2619">
        <v>387.48006453494298</v>
      </c>
      <c r="M2619">
        <v>100</v>
      </c>
      <c r="O2619">
        <v>0</v>
      </c>
      <c r="P2619">
        <v>5.4054054054053902</v>
      </c>
    </row>
    <row r="2620" spans="1:17" hidden="1" x14ac:dyDescent="0.3">
      <c r="A2620" t="s">
        <v>5443</v>
      </c>
      <c r="B2620" t="s">
        <v>5444</v>
      </c>
      <c r="C2620" t="s">
        <v>10625</v>
      </c>
      <c r="D2620" t="s">
        <v>1388</v>
      </c>
      <c r="E2620">
        <v>162.07402954400001</v>
      </c>
      <c r="F2620">
        <v>83.25</v>
      </c>
      <c r="G2620">
        <v>21.662521921064702</v>
      </c>
      <c r="H2620">
        <v>18.350716634880399</v>
      </c>
      <c r="I2620">
        <v>12.131867813393701</v>
      </c>
      <c r="J2620">
        <v>12.951570774029101</v>
      </c>
      <c r="K2620">
        <v>72.8734466754089</v>
      </c>
      <c r="L2620">
        <v>69.198740866026696</v>
      </c>
      <c r="M2620">
        <v>69.238631878775706</v>
      </c>
      <c r="N2620">
        <v>2.3338461262594898</v>
      </c>
      <c r="O2620">
        <v>17.717717717717701</v>
      </c>
      <c r="P2620">
        <v>62.59765625</v>
      </c>
      <c r="Q2620">
        <v>9.4609699587482998E-2</v>
      </c>
    </row>
    <row r="2621" spans="1:17" hidden="1" x14ac:dyDescent="0.3">
      <c r="A2621" t="s">
        <v>5445</v>
      </c>
      <c r="B2621" t="s">
        <v>5446</v>
      </c>
      <c r="C2621" t="s">
        <v>10625</v>
      </c>
      <c r="D2621" t="s">
        <v>4087</v>
      </c>
      <c r="E2621">
        <v>162.05003238199899</v>
      </c>
      <c r="F2621">
        <v>58.24</v>
      </c>
      <c r="G2621">
        <v>15.220349211514799</v>
      </c>
      <c r="H2621">
        <v>2.7193081941496802</v>
      </c>
      <c r="I2621">
        <v>-6.9661665514856903</v>
      </c>
      <c r="J2621">
        <v>-3.96575707196551</v>
      </c>
      <c r="K2621">
        <v>56.8786410379793</v>
      </c>
      <c r="L2621">
        <v>53.477800418999898</v>
      </c>
      <c r="M2621">
        <v>51.919843671754002</v>
      </c>
      <c r="N2621">
        <v>2.2021558778086399</v>
      </c>
      <c r="O2621">
        <v>26.974587912087902</v>
      </c>
      <c r="P2621">
        <v>54.482758620689602</v>
      </c>
      <c r="Q2621">
        <v>7.6312785822647999E-2</v>
      </c>
    </row>
    <row r="2622" spans="1:17" hidden="1" x14ac:dyDescent="0.3">
      <c r="A2622" t="s">
        <v>5447</v>
      </c>
      <c r="B2622" t="s">
        <v>5448</v>
      </c>
      <c r="C2622" t="s">
        <v>10625</v>
      </c>
      <c r="D2622" t="s">
        <v>21</v>
      </c>
      <c r="E2622">
        <v>161.98159680000001</v>
      </c>
      <c r="F2622">
        <v>116.45</v>
      </c>
      <c r="G2622">
        <v>-3.7818536156206299</v>
      </c>
      <c r="H2622">
        <v>3.1397627396042198</v>
      </c>
      <c r="I2622">
        <v>-14.7103940913681</v>
      </c>
      <c r="J2622">
        <v>1.43788550906332</v>
      </c>
      <c r="K2622">
        <v>112.303583564372</v>
      </c>
      <c r="L2622">
        <v>107.936103916237</v>
      </c>
      <c r="M2622">
        <v>62.477062221675297</v>
      </c>
      <c r="N2622">
        <v>0.494099616858237</v>
      </c>
      <c r="O2622">
        <v>28.767711464147599</v>
      </c>
      <c r="P2622">
        <v>35.0928074245939</v>
      </c>
      <c r="Q2622">
        <v>6.1389055702272002E-2</v>
      </c>
    </row>
    <row r="2623" spans="1:17" hidden="1" x14ac:dyDescent="0.3">
      <c r="A2623" t="s">
        <v>5449</v>
      </c>
      <c r="B2623" t="s">
        <v>5450</v>
      </c>
      <c r="C2623" t="s">
        <v>10625</v>
      </c>
      <c r="D2623" t="s">
        <v>224</v>
      </c>
      <c r="E2623">
        <v>161.56298000000001</v>
      </c>
      <c r="F2623">
        <v>55.46</v>
      </c>
      <c r="G2623">
        <v>186.200476093346</v>
      </c>
      <c r="H2623">
        <v>49.733830150792201</v>
      </c>
      <c r="I2623">
        <v>90.288012101710095</v>
      </c>
      <c r="J2623">
        <v>9.1999355687271205</v>
      </c>
      <c r="K2623">
        <v>39.777537244236697</v>
      </c>
      <c r="L2623">
        <v>30.372183392518899</v>
      </c>
      <c r="M2623">
        <v>99.7920574774637</v>
      </c>
      <c r="N2623">
        <v>3.0458702710674999</v>
      </c>
      <c r="O2623">
        <v>0</v>
      </c>
      <c r="P2623">
        <v>239.82843137254901</v>
      </c>
      <c r="Q2623">
        <v>3.9784144428224998E-2</v>
      </c>
    </row>
    <row r="2624" spans="1:17" hidden="1" x14ac:dyDescent="0.3">
      <c r="A2624" t="s">
        <v>5451</v>
      </c>
      <c r="B2624" t="s">
        <v>5452</v>
      </c>
      <c r="C2624" t="s">
        <v>10625</v>
      </c>
      <c r="D2624" t="s">
        <v>5453</v>
      </c>
      <c r="E2624">
        <v>161.50823</v>
      </c>
      <c r="F2624">
        <v>63.25</v>
      </c>
      <c r="G2624">
        <v>6.1976015234089603</v>
      </c>
      <c r="H2624">
        <v>7.6776415274830203</v>
      </c>
      <c r="I2624">
        <v>22.110373104398999</v>
      </c>
      <c r="J2624">
        <v>17.742826034301501</v>
      </c>
      <c r="K2624">
        <v>60.663897461546298</v>
      </c>
      <c r="M2624">
        <v>65.803238451046397</v>
      </c>
      <c r="N2624">
        <v>0.62778517532179301</v>
      </c>
      <c r="O2624">
        <v>30.276679841897199</v>
      </c>
      <c r="P2624">
        <v>60.126582278481003</v>
      </c>
    </row>
    <row r="2625" spans="1:17" hidden="1" x14ac:dyDescent="0.3">
      <c r="A2625" t="s">
        <v>5454</v>
      </c>
      <c r="B2625" t="s">
        <v>5455</v>
      </c>
      <c r="C2625" t="s">
        <v>10625</v>
      </c>
      <c r="D2625" t="s">
        <v>568</v>
      </c>
      <c r="E2625">
        <v>161.49518976499999</v>
      </c>
      <c r="F2625">
        <v>79.8</v>
      </c>
      <c r="G2625">
        <v>37.041050013916198</v>
      </c>
      <c r="H2625">
        <v>2.6483622482037301</v>
      </c>
      <c r="I2625">
        <v>24.425413644695499</v>
      </c>
      <c r="J2625">
        <v>-5.6748188615914801</v>
      </c>
      <c r="K2625">
        <v>77.448601759804106</v>
      </c>
      <c r="L2625">
        <v>67.758308544196595</v>
      </c>
      <c r="M2625">
        <v>47.627077618927899</v>
      </c>
      <c r="N2625">
        <v>0.78470097357440804</v>
      </c>
      <c r="O2625">
        <v>16.541353383458599</v>
      </c>
      <c r="P2625">
        <v>92.753623188405697</v>
      </c>
      <c r="Q2625">
        <v>0.15853786672033299</v>
      </c>
    </row>
    <row r="2626" spans="1:17" hidden="1" x14ac:dyDescent="0.3">
      <c r="A2626" t="s">
        <v>5456</v>
      </c>
      <c r="B2626" t="s">
        <v>5457</v>
      </c>
      <c r="C2626" t="s">
        <v>10625</v>
      </c>
      <c r="D2626" t="s">
        <v>51</v>
      </c>
      <c r="E2626">
        <v>161.27475000000001</v>
      </c>
      <c r="F2626">
        <v>150</v>
      </c>
      <c r="G2626">
        <v>-10.4773323390248</v>
      </c>
      <c r="H2626">
        <v>-4.0347083589175101</v>
      </c>
      <c r="I2626">
        <v>-2.2630096631443002</v>
      </c>
      <c r="J2626">
        <v>-3.3973797503623802</v>
      </c>
      <c r="K2626">
        <v>147.45747530263199</v>
      </c>
      <c r="L2626">
        <v>132.58032471315599</v>
      </c>
      <c r="M2626">
        <v>34.6537047019375</v>
      </c>
      <c r="N2626">
        <v>1.1321721311475399</v>
      </c>
      <c r="O2626">
        <v>35.200000000000003</v>
      </c>
      <c r="P2626">
        <v>72.215843857634894</v>
      </c>
    </row>
    <row r="2627" spans="1:17" hidden="1" x14ac:dyDescent="0.3">
      <c r="A2627" t="s">
        <v>5458</v>
      </c>
      <c r="B2627" t="s">
        <v>5459</v>
      </c>
      <c r="C2627" t="s">
        <v>10625</v>
      </c>
      <c r="D2627" t="s">
        <v>21</v>
      </c>
      <c r="E2627">
        <v>161.08324999999999</v>
      </c>
      <c r="F2627">
        <v>114.4</v>
      </c>
      <c r="G2627">
        <v>84.187019512826893</v>
      </c>
      <c r="H2627">
        <v>-4.0797155749504803</v>
      </c>
      <c r="I2627">
        <v>1.58259349201472</v>
      </c>
      <c r="J2627">
        <v>0.31108658585159199</v>
      </c>
      <c r="K2627">
        <v>108.983612360252</v>
      </c>
      <c r="L2627">
        <v>94.600211822760301</v>
      </c>
      <c r="M2627">
        <v>57.1396926487052</v>
      </c>
      <c r="N2627">
        <v>0.64690659269050999</v>
      </c>
      <c r="O2627">
        <v>13.540209790209699</v>
      </c>
      <c r="P2627">
        <v>146.55172413793099</v>
      </c>
      <c r="Q2627">
        <v>8.4432138947274998E-2</v>
      </c>
    </row>
    <row r="2628" spans="1:17" hidden="1" x14ac:dyDescent="0.3">
      <c r="A2628" t="s">
        <v>5460</v>
      </c>
      <c r="B2628" t="s">
        <v>5461</v>
      </c>
      <c r="C2628" t="s">
        <v>10625</v>
      </c>
      <c r="D2628" t="s">
        <v>54</v>
      </c>
      <c r="E2628">
        <v>160.71853587999999</v>
      </c>
      <c r="F2628">
        <v>137.19999999999999</v>
      </c>
      <c r="G2628">
        <v>-72.784832339024902</v>
      </c>
      <c r="H2628">
        <v>0.75365294470811595</v>
      </c>
      <c r="I2628">
        <v>-53.616467537695797</v>
      </c>
      <c r="J2628">
        <v>-1.14909040529885</v>
      </c>
      <c r="K2628">
        <v>176.77064066057801</v>
      </c>
      <c r="L2628">
        <v>157.73925938359201</v>
      </c>
      <c r="M2628">
        <v>23.490363099354301</v>
      </c>
      <c r="N2628">
        <v>1.29255319148936</v>
      </c>
      <c r="O2628">
        <v>102.368804664723</v>
      </c>
      <c r="P2628">
        <v>24.050632911392398</v>
      </c>
    </row>
    <row r="2629" spans="1:17" hidden="1" x14ac:dyDescent="0.3">
      <c r="A2629" t="s">
        <v>5462</v>
      </c>
      <c r="B2629" t="s">
        <v>5463</v>
      </c>
      <c r="C2629" t="s">
        <v>10625</v>
      </c>
      <c r="D2629" t="s">
        <v>21</v>
      </c>
      <c r="E2629">
        <v>160.0271568</v>
      </c>
      <c r="F2629">
        <v>125.33</v>
      </c>
      <c r="G2629">
        <v>109.25388221674</v>
      </c>
      <c r="H2629">
        <v>12.012490012331501</v>
      </c>
      <c r="I2629">
        <v>18.460926254952099</v>
      </c>
      <c r="J2629">
        <v>7.2341951476505004</v>
      </c>
      <c r="K2629">
        <v>114.021470385008</v>
      </c>
      <c r="L2629">
        <v>100.06664246542201</v>
      </c>
      <c r="M2629">
        <v>69.518686842464206</v>
      </c>
      <c r="N2629">
        <v>1.5244826520272099</v>
      </c>
      <c r="O2629">
        <v>17.290353466847499</v>
      </c>
      <c r="P2629">
        <v>139.40783190066799</v>
      </c>
      <c r="Q2629">
        <v>0.119337586026684</v>
      </c>
    </row>
    <row r="2630" spans="1:17" hidden="1" x14ac:dyDescent="0.3">
      <c r="A2630" t="s">
        <v>5464</v>
      </c>
      <c r="B2630" t="s">
        <v>5465</v>
      </c>
      <c r="C2630" t="s">
        <v>10625</v>
      </c>
      <c r="D2630" t="s">
        <v>127</v>
      </c>
      <c r="E2630">
        <v>160.00371827999999</v>
      </c>
      <c r="F2630">
        <v>83.02</v>
      </c>
      <c r="G2630">
        <v>20.1891302611531</v>
      </c>
      <c r="H2630">
        <v>32.181085053653803</v>
      </c>
      <c r="I2630">
        <v>8.5667798216753095</v>
      </c>
      <c r="J2630">
        <v>31.342712873389601</v>
      </c>
      <c r="K2630">
        <v>64.424673094171595</v>
      </c>
      <c r="L2630">
        <v>62.529845599370503</v>
      </c>
      <c r="M2630">
        <v>81.413940662212298</v>
      </c>
      <c r="N2630">
        <v>3.2063737418965399</v>
      </c>
      <c r="O2630">
        <v>13.526860997349999</v>
      </c>
      <c r="P2630">
        <v>66.039999999999907</v>
      </c>
      <c r="Q2630">
        <v>0.129758770681077</v>
      </c>
    </row>
    <row r="2631" spans="1:17" hidden="1" x14ac:dyDescent="0.3">
      <c r="A2631" t="s">
        <v>5466</v>
      </c>
      <c r="B2631" t="s">
        <v>5467</v>
      </c>
      <c r="C2631" t="s">
        <v>10625</v>
      </c>
      <c r="D2631" t="s">
        <v>444</v>
      </c>
      <c r="E2631">
        <v>159.95035645999999</v>
      </c>
      <c r="F2631">
        <v>9.32</v>
      </c>
      <c r="G2631">
        <v>31.6514069772144</v>
      </c>
      <c r="H2631">
        <v>-7.17888768213896</v>
      </c>
      <c r="I2631">
        <v>-12.072916373008001</v>
      </c>
      <c r="J2631">
        <v>-0.59903539979829701</v>
      </c>
      <c r="K2631">
        <v>9.3375415003422901</v>
      </c>
      <c r="L2631">
        <v>8.5380018816989196</v>
      </c>
      <c r="M2631">
        <v>40.210805380848598</v>
      </c>
      <c r="N2631">
        <v>0.55768971618275698</v>
      </c>
      <c r="O2631">
        <v>73.819742489270297</v>
      </c>
      <c r="P2631">
        <v>90.204081632653001</v>
      </c>
      <c r="Q2631">
        <v>0.119819726173357</v>
      </c>
    </row>
    <row r="2632" spans="1:17" hidden="1" x14ac:dyDescent="0.3">
      <c r="A2632" t="s">
        <v>5468</v>
      </c>
      <c r="B2632" t="s">
        <v>5469</v>
      </c>
      <c r="C2632" t="s">
        <v>10625</v>
      </c>
      <c r="D2632" t="s">
        <v>568</v>
      </c>
      <c r="E2632">
        <v>159.61966079000001</v>
      </c>
      <c r="F2632">
        <v>145.80000000000001</v>
      </c>
      <c r="G2632">
        <v>-43.654460688203798</v>
      </c>
      <c r="H2632">
        <v>-21.0818718278042</v>
      </c>
      <c r="I2632">
        <v>-27.741689107213698</v>
      </c>
      <c r="J2632">
        <v>-12.155475324727201</v>
      </c>
      <c r="M2632">
        <v>25.971896273403601</v>
      </c>
      <c r="O2632">
        <v>57.373113854595303</v>
      </c>
      <c r="P2632">
        <v>0.55172413793105302</v>
      </c>
    </row>
    <row r="2633" spans="1:17" hidden="1" x14ac:dyDescent="0.3">
      <c r="A2633" t="s">
        <v>5470</v>
      </c>
      <c r="B2633" t="s">
        <v>5471</v>
      </c>
      <c r="C2633" t="s">
        <v>10625</v>
      </c>
      <c r="D2633" t="s">
        <v>408</v>
      </c>
      <c r="E2633">
        <v>159.6078411</v>
      </c>
      <c r="F2633">
        <v>15.15</v>
      </c>
      <c r="G2633">
        <v>211.18553670593101</v>
      </c>
      <c r="H2633">
        <v>-17.721481279534501</v>
      </c>
      <c r="I2633">
        <v>16.3663324766374</v>
      </c>
      <c r="J2633">
        <v>-13.7864530426614</v>
      </c>
      <c r="K2633">
        <v>16.727582055470201</v>
      </c>
      <c r="L2633">
        <v>13.130144267601001</v>
      </c>
      <c r="M2633">
        <v>33.902971811917901</v>
      </c>
      <c r="N2633">
        <v>0.22495899662219199</v>
      </c>
      <c r="O2633">
        <v>28.6468646864686</v>
      </c>
      <c r="P2633">
        <v>242.29552643470399</v>
      </c>
    </row>
    <row r="2634" spans="1:17" hidden="1" x14ac:dyDescent="0.3">
      <c r="A2634" t="s">
        <v>5472</v>
      </c>
      <c r="B2634" t="s">
        <v>5473</v>
      </c>
      <c r="C2634" t="s">
        <v>10625</v>
      </c>
      <c r="D2634" t="s">
        <v>46</v>
      </c>
      <c r="E2634">
        <v>159.42388</v>
      </c>
      <c r="F2634">
        <v>154</v>
      </c>
      <c r="G2634">
        <v>144.901539342391</v>
      </c>
      <c r="H2634">
        <v>3.3562129560544398</v>
      </c>
      <c r="I2634">
        <v>82.938204728690806</v>
      </c>
      <c r="J2634">
        <v>-1.76219140562153</v>
      </c>
      <c r="K2634">
        <v>139.81085489242901</v>
      </c>
      <c r="L2634">
        <v>101.567340401175</v>
      </c>
      <c r="M2634">
        <v>63.010732057701702</v>
      </c>
      <c r="N2634">
        <v>2.1714285714285699</v>
      </c>
      <c r="O2634">
        <v>5.1298701298701399</v>
      </c>
      <c r="P2634">
        <v>185.18518518518499</v>
      </c>
      <c r="Q2634">
        <v>0.12970036410272601</v>
      </c>
    </row>
    <row r="2635" spans="1:17" hidden="1" x14ac:dyDescent="0.3">
      <c r="A2635" t="s">
        <v>5474</v>
      </c>
      <c r="B2635" t="s">
        <v>5475</v>
      </c>
      <c r="C2635" t="s">
        <v>10625</v>
      </c>
      <c r="D2635" t="s">
        <v>139</v>
      </c>
      <c r="E2635">
        <v>159.29373451199999</v>
      </c>
      <c r="F2635">
        <v>9.98</v>
      </c>
      <c r="G2635">
        <v>-18.593794087658701</v>
      </c>
      <c r="H2635">
        <v>-0.104390504549026</v>
      </c>
      <c r="I2635">
        <v>-21.842150848124898</v>
      </c>
      <c r="J2635">
        <v>-1.73848136797076</v>
      </c>
      <c r="K2635">
        <v>9.9287838339385104</v>
      </c>
      <c r="L2635">
        <v>10.7487259628145</v>
      </c>
      <c r="M2635">
        <v>60.558469675217601</v>
      </c>
      <c r="N2635">
        <v>0.81244914797645995</v>
      </c>
      <c r="O2635">
        <v>50.8016032064128</v>
      </c>
      <c r="P2635">
        <v>23.209876543209798</v>
      </c>
      <c r="Q2635">
        <v>2.9747787912756E-2</v>
      </c>
    </row>
    <row r="2636" spans="1:17" hidden="1" x14ac:dyDescent="0.3">
      <c r="A2636" t="s">
        <v>5476</v>
      </c>
      <c r="B2636" t="s">
        <v>5477</v>
      </c>
      <c r="C2636" t="s">
        <v>10625</v>
      </c>
      <c r="D2636" t="s">
        <v>4868</v>
      </c>
      <c r="E2636">
        <v>159.14108815</v>
      </c>
      <c r="F2636">
        <v>111.44</v>
      </c>
      <c r="G2636">
        <v>178.910133273079</v>
      </c>
      <c r="H2636">
        <v>-2.0759929945177502</v>
      </c>
      <c r="I2636">
        <v>16.635036016158701</v>
      </c>
      <c r="J2636">
        <v>-7.83254968321656</v>
      </c>
      <c r="K2636">
        <v>109.14521992537701</v>
      </c>
      <c r="L2636">
        <v>90.193817591897698</v>
      </c>
      <c r="M2636">
        <v>39.504547380470399</v>
      </c>
      <c r="N2636">
        <v>2.28188698562042</v>
      </c>
      <c r="O2636">
        <v>14.4562096195262</v>
      </c>
      <c r="P2636">
        <v>212.15686274509801</v>
      </c>
      <c r="Q2636">
        <v>0.14015255260532899</v>
      </c>
    </row>
    <row r="2637" spans="1:17" hidden="1" x14ac:dyDescent="0.3">
      <c r="A2637" t="s">
        <v>5478</v>
      </c>
      <c r="B2637" t="s">
        <v>5479</v>
      </c>
      <c r="C2637" t="s">
        <v>10625</v>
      </c>
      <c r="D2637" t="s">
        <v>944</v>
      </c>
      <c r="E2637">
        <v>159.12</v>
      </c>
      <c r="F2637">
        <v>622</v>
      </c>
      <c r="G2637">
        <v>43.897710758478802</v>
      </c>
      <c r="H2637">
        <v>7.0688844653361196</v>
      </c>
      <c r="I2637">
        <v>-0.68063218660624902</v>
      </c>
      <c r="J2637">
        <v>-0.32504774897311201</v>
      </c>
      <c r="K2637">
        <v>616.46292813678701</v>
      </c>
      <c r="L2637">
        <v>542.26487685563905</v>
      </c>
      <c r="M2637">
        <v>47.673552590425302</v>
      </c>
      <c r="N2637">
        <v>0.88335504291192402</v>
      </c>
      <c r="O2637">
        <v>20.4180064308681</v>
      </c>
      <c r="P2637">
        <v>90.417878463186895</v>
      </c>
      <c r="Q2637">
        <v>0.117131983417001</v>
      </c>
    </row>
    <row r="2638" spans="1:17" hidden="1" x14ac:dyDescent="0.3">
      <c r="A2638" t="s">
        <v>5480</v>
      </c>
      <c r="B2638" t="s">
        <v>5481</v>
      </c>
      <c r="C2638" t="s">
        <v>10625</v>
      </c>
      <c r="D2638" t="s">
        <v>2663</v>
      </c>
      <c r="E2638">
        <v>159.113573</v>
      </c>
      <c r="F2638">
        <v>147.43</v>
      </c>
      <c r="G2638">
        <v>84.403637166153402</v>
      </c>
      <c r="H2638">
        <v>53.328350747341098</v>
      </c>
      <c r="I2638">
        <v>72.974164025826795</v>
      </c>
      <c r="J2638">
        <v>29.7572186577917</v>
      </c>
      <c r="K2638">
        <v>107.802382109276</v>
      </c>
      <c r="L2638">
        <v>88.904558567040695</v>
      </c>
      <c r="M2638">
        <v>78.328478425487305</v>
      </c>
      <c r="N2638">
        <v>3.5064852475788699</v>
      </c>
      <c r="O2638">
        <v>4.7954961676727796</v>
      </c>
      <c r="P2638">
        <v>199.95930824008099</v>
      </c>
      <c r="Q2638">
        <v>7.5305227236156E-2</v>
      </c>
    </row>
    <row r="2639" spans="1:17" hidden="1" x14ac:dyDescent="0.3">
      <c r="A2639" t="s">
        <v>5482</v>
      </c>
      <c r="B2639" t="s">
        <v>5483</v>
      </c>
      <c r="C2639" t="s">
        <v>10625</v>
      </c>
      <c r="D2639" t="s">
        <v>281</v>
      </c>
      <c r="E2639">
        <v>158.48883093000001</v>
      </c>
      <c r="F2639">
        <v>76.849999999999994</v>
      </c>
      <c r="G2639">
        <v>-33.601184848204802</v>
      </c>
      <c r="H2639">
        <v>9.0435835564685103</v>
      </c>
      <c r="I2639">
        <v>-1.4146594658596701</v>
      </c>
      <c r="J2639">
        <v>1.83739608118762</v>
      </c>
      <c r="K2639">
        <v>67.480322093384601</v>
      </c>
      <c r="L2639">
        <v>68.930186973749997</v>
      </c>
      <c r="M2639">
        <v>58.554493394976802</v>
      </c>
      <c r="N2639">
        <v>2.8426557274319499</v>
      </c>
      <c r="O2639">
        <v>44.437215354586797</v>
      </c>
      <c r="P2639">
        <v>58.453608247422601</v>
      </c>
      <c r="Q2639">
        <v>5.170716781859E-2</v>
      </c>
    </row>
    <row r="2640" spans="1:17" hidden="1" x14ac:dyDescent="0.3">
      <c r="A2640" t="s">
        <v>5484</v>
      </c>
      <c r="B2640" t="s">
        <v>5485</v>
      </c>
      <c r="C2640" t="s">
        <v>10625</v>
      </c>
      <c r="D2640" t="s">
        <v>1175</v>
      </c>
      <c r="E2640">
        <v>158.47220859999999</v>
      </c>
      <c r="F2640">
        <v>85</v>
      </c>
      <c r="G2640">
        <v>-78.772108726715402</v>
      </c>
      <c r="H2640">
        <v>-3.0167389865177499</v>
      </c>
      <c r="I2640">
        <v>-57.749519461973797</v>
      </c>
      <c r="J2640">
        <v>-1.3242217538102401</v>
      </c>
      <c r="K2640">
        <v>88.397680578604906</v>
      </c>
      <c r="M2640">
        <v>45.379148684151303</v>
      </c>
      <c r="N2640">
        <v>0.63612615482637702</v>
      </c>
      <c r="O2640">
        <v>115.294117647058</v>
      </c>
      <c r="P2640">
        <v>16.279069767441801</v>
      </c>
    </row>
    <row r="2641" spans="1:17" hidden="1" x14ac:dyDescent="0.3">
      <c r="A2641" t="s">
        <v>5486</v>
      </c>
      <c r="B2641" t="s">
        <v>5487</v>
      </c>
      <c r="C2641" t="s">
        <v>10625</v>
      </c>
      <c r="D2641" t="s">
        <v>127</v>
      </c>
      <c r="E2641">
        <v>158.47014949999999</v>
      </c>
      <c r="F2641">
        <v>351.15</v>
      </c>
      <c r="G2641">
        <v>144.861360908937</v>
      </c>
      <c r="H2641">
        <v>25.476227013337802</v>
      </c>
      <c r="I2641">
        <v>-16.846655352629401</v>
      </c>
      <c r="J2641">
        <v>18.742820333892201</v>
      </c>
      <c r="K2641">
        <v>297.81964176666401</v>
      </c>
      <c r="L2641">
        <v>267.17352021595298</v>
      </c>
      <c r="M2641">
        <v>80.619051151445603</v>
      </c>
      <c r="N2641">
        <v>1.85260081925154</v>
      </c>
      <c r="O2641">
        <v>11.789833404527901</v>
      </c>
      <c r="P2641">
        <v>183.52846184901</v>
      </c>
      <c r="Q2641">
        <v>0.21098962630362</v>
      </c>
    </row>
    <row r="2642" spans="1:17" hidden="1" x14ac:dyDescent="0.3">
      <c r="A2642" t="s">
        <v>5488</v>
      </c>
      <c r="B2642" t="s">
        <v>5489</v>
      </c>
      <c r="C2642" t="s">
        <v>10625</v>
      </c>
      <c r="D2642" t="s">
        <v>408</v>
      </c>
      <c r="E2642">
        <v>158.3064</v>
      </c>
      <c r="F2642">
        <v>4.4000000000000004</v>
      </c>
      <c r="G2642">
        <v>49.041994970212002</v>
      </c>
      <c r="H2642">
        <v>28.714790121860499</v>
      </c>
      <c r="I2642">
        <v>67.109727859851304</v>
      </c>
      <c r="J2642">
        <v>8.7745737168385496</v>
      </c>
      <c r="K2642">
        <v>3.5663418149971</v>
      </c>
      <c r="L2642">
        <v>3.0280034047609998</v>
      </c>
      <c r="M2642">
        <v>85.538968083606406</v>
      </c>
      <c r="N2642">
        <v>1.3155585657801101</v>
      </c>
      <c r="O2642">
        <v>2.2727272727272698</v>
      </c>
      <c r="P2642">
        <v>155.81395348837199</v>
      </c>
      <c r="Q2642">
        <v>3.9325369348872999E-2</v>
      </c>
    </row>
    <row r="2643" spans="1:17" hidden="1" x14ac:dyDescent="0.3">
      <c r="A2643" t="s">
        <v>5490</v>
      </c>
      <c r="B2643" t="s">
        <v>5491</v>
      </c>
      <c r="C2643" t="s">
        <v>10625</v>
      </c>
      <c r="D2643" t="s">
        <v>303</v>
      </c>
      <c r="E2643">
        <v>157.74268545000001</v>
      </c>
      <c r="F2643">
        <v>164.65</v>
      </c>
      <c r="G2643">
        <v>66.910918074588906</v>
      </c>
      <c r="H2643">
        <v>-17.477120377278801</v>
      </c>
      <c r="I2643">
        <v>-4.6974443731193496</v>
      </c>
      <c r="J2643">
        <v>0.77160352283001299</v>
      </c>
      <c r="K2643">
        <v>185.89402043012399</v>
      </c>
      <c r="L2643">
        <v>163.309047465882</v>
      </c>
      <c r="M2643">
        <v>36.3201200837443</v>
      </c>
      <c r="N2643">
        <v>0.25426689244857598</v>
      </c>
      <c r="O2643">
        <v>60.2490130580018</v>
      </c>
      <c r="P2643">
        <v>122.19973009446601</v>
      </c>
      <c r="Q2643">
        <v>0.121694099320829</v>
      </c>
    </row>
    <row r="2644" spans="1:17" hidden="1" x14ac:dyDescent="0.3">
      <c r="A2644" t="s">
        <v>5492</v>
      </c>
      <c r="B2644" t="s">
        <v>5493</v>
      </c>
      <c r="C2644" t="s">
        <v>10625</v>
      </c>
      <c r="D2644" t="s">
        <v>21</v>
      </c>
      <c r="E2644">
        <v>157.68439295299899</v>
      </c>
      <c r="F2644">
        <v>117.93</v>
      </c>
      <c r="G2644">
        <v>6.11849154072552</v>
      </c>
      <c r="H2644">
        <v>-4.6195583762213497</v>
      </c>
      <c r="I2644">
        <v>-20.333456106871999</v>
      </c>
      <c r="J2644">
        <v>-2.7822677610195599</v>
      </c>
      <c r="K2644">
        <v>115.064306383244</v>
      </c>
      <c r="L2644">
        <v>117.543160748107</v>
      </c>
      <c r="M2644">
        <v>42.569851395985999</v>
      </c>
      <c r="N2644">
        <v>1.5996927847401099</v>
      </c>
      <c r="O2644">
        <v>32.112269990672402</v>
      </c>
      <c r="P2644">
        <v>60.886766712141899</v>
      </c>
      <c r="Q2644">
        <v>-0.119640014491827</v>
      </c>
    </row>
    <row r="2645" spans="1:17" hidden="1" x14ac:dyDescent="0.3">
      <c r="A2645" t="s">
        <v>5494</v>
      </c>
      <c r="B2645" t="s">
        <v>5495</v>
      </c>
      <c r="C2645" t="s">
        <v>10625</v>
      </c>
      <c r="D2645" t="s">
        <v>46</v>
      </c>
      <c r="E2645">
        <v>157.514038</v>
      </c>
      <c r="F2645">
        <v>1.55</v>
      </c>
      <c r="G2645">
        <v>3.1368554246881799</v>
      </c>
      <c r="H2645">
        <v>-3.92141507629057</v>
      </c>
      <c r="I2645">
        <v>-1.03777504374909</v>
      </c>
      <c r="J2645">
        <v>8.0058391721659401</v>
      </c>
      <c r="K2645">
        <v>1.46615495836254</v>
      </c>
      <c r="L2645">
        <v>1.29555577500658</v>
      </c>
      <c r="M2645">
        <v>59.965175989765299</v>
      </c>
      <c r="N2645">
        <v>0.62578424651246101</v>
      </c>
      <c r="O2645">
        <v>19.999999999999901</v>
      </c>
      <c r="P2645">
        <v>55</v>
      </c>
      <c r="Q2645">
        <v>0.15976971859460001</v>
      </c>
    </row>
    <row r="2646" spans="1:17" hidden="1" x14ac:dyDescent="0.3">
      <c r="A2646" t="s">
        <v>5496</v>
      </c>
      <c r="B2646" t="s">
        <v>5497</v>
      </c>
      <c r="C2646" t="s">
        <v>10625</v>
      </c>
      <c r="E2646">
        <v>157.495870752</v>
      </c>
      <c r="F2646">
        <v>10.53</v>
      </c>
      <c r="G2646">
        <v>-20.215852747188102</v>
      </c>
      <c r="H2646">
        <v>-8.3660442287577901</v>
      </c>
      <c r="I2646">
        <v>-33.520262838272501</v>
      </c>
      <c r="J2646">
        <v>1.37518143936133</v>
      </c>
      <c r="K2646">
        <v>11.0833538932946</v>
      </c>
      <c r="L2646">
        <v>11.347169199284901</v>
      </c>
      <c r="M2646">
        <v>39.654991714659701</v>
      </c>
      <c r="N2646">
        <v>0.93837513152489005</v>
      </c>
      <c r="O2646">
        <v>66.286799620132896</v>
      </c>
      <c r="P2646">
        <v>20.8955223880596</v>
      </c>
      <c r="Q2646">
        <v>7.8164137066867007E-2</v>
      </c>
    </row>
    <row r="2647" spans="1:17" hidden="1" x14ac:dyDescent="0.3">
      <c r="A2647" t="s">
        <v>5498</v>
      </c>
      <c r="B2647" t="s">
        <v>5499</v>
      </c>
      <c r="C2647" t="s">
        <v>10625</v>
      </c>
      <c r="D2647" t="s">
        <v>5500</v>
      </c>
      <c r="E2647">
        <v>157.14860479999999</v>
      </c>
      <c r="F2647">
        <v>71.8</v>
      </c>
      <c r="G2647">
        <v>120.778074235369</v>
      </c>
      <c r="H2647">
        <v>-5.6233788806802396</v>
      </c>
      <c r="I2647">
        <v>72.350503344529201</v>
      </c>
      <c r="J2647">
        <v>4.9229300858869198</v>
      </c>
      <c r="K2647">
        <v>63.458755739937097</v>
      </c>
      <c r="L2647">
        <v>45.221842218357203</v>
      </c>
      <c r="M2647">
        <v>61.522040059943102</v>
      </c>
      <c r="N2647">
        <v>0.32451248233631602</v>
      </c>
      <c r="O2647">
        <v>16.295264623955401</v>
      </c>
      <c r="P2647">
        <v>176.04767397154899</v>
      </c>
      <c r="Q2647">
        <v>0.124782926528536</v>
      </c>
    </row>
    <row r="2648" spans="1:17" hidden="1" x14ac:dyDescent="0.3">
      <c r="A2648" t="s">
        <v>5501</v>
      </c>
      <c r="B2648" t="s">
        <v>5502</v>
      </c>
      <c r="C2648" t="s">
        <v>10625</v>
      </c>
      <c r="D2648" t="s">
        <v>622</v>
      </c>
      <c r="E2648">
        <v>156.71427199999999</v>
      </c>
      <c r="F2648">
        <v>296.14999999999998</v>
      </c>
      <c r="G2648">
        <v>-14.132150721236901</v>
      </c>
      <c r="H2648">
        <v>-0.43942633712679702</v>
      </c>
      <c r="I2648">
        <v>-20.121491451104099</v>
      </c>
      <c r="J2648">
        <v>-3.1563296287276001</v>
      </c>
      <c r="K2648">
        <v>298.67274064387198</v>
      </c>
      <c r="L2648">
        <v>295.22452056464698</v>
      </c>
      <c r="M2648">
        <v>50.977163082059398</v>
      </c>
      <c r="N2648">
        <v>0.36496088617077399</v>
      </c>
      <c r="O2648">
        <v>20.547020091170001</v>
      </c>
      <c r="P2648">
        <v>17.823751740600699</v>
      </c>
      <c r="Q2648">
        <v>3.2009239658665999E-2</v>
      </c>
    </row>
    <row r="2649" spans="1:17" hidden="1" x14ac:dyDescent="0.3">
      <c r="A2649" t="s">
        <v>5503</v>
      </c>
      <c r="B2649" t="s">
        <v>5504</v>
      </c>
      <c r="C2649" t="s">
        <v>10625</v>
      </c>
      <c r="D2649" t="s">
        <v>2182</v>
      </c>
      <c r="E2649">
        <v>156.51650000000001</v>
      </c>
      <c r="F2649">
        <v>112.15</v>
      </c>
      <c r="G2649">
        <v>13.6265062436522</v>
      </c>
      <c r="H2649">
        <v>-8.1052396891219995</v>
      </c>
      <c r="I2649">
        <v>-28.880561460022498</v>
      </c>
      <c r="J2649">
        <v>3.65238697235581</v>
      </c>
      <c r="K2649">
        <v>115.635077832964</v>
      </c>
      <c r="L2649">
        <v>114.272505369244</v>
      </c>
      <c r="M2649">
        <v>52.106692796154299</v>
      </c>
      <c r="N2649">
        <v>0.87928941815386097</v>
      </c>
      <c r="O2649">
        <v>52.073116362015099</v>
      </c>
      <c r="P2649">
        <v>56.908009793634101</v>
      </c>
      <c r="Q2649">
        <v>0.11156635478899</v>
      </c>
    </row>
    <row r="2650" spans="1:17" hidden="1" x14ac:dyDescent="0.3">
      <c r="A2650" t="s">
        <v>5505</v>
      </c>
      <c r="B2650" t="s">
        <v>5506</v>
      </c>
      <c r="C2650" t="s">
        <v>10625</v>
      </c>
      <c r="D2650" t="s">
        <v>5507</v>
      </c>
      <c r="E2650">
        <v>156.31200668</v>
      </c>
      <c r="F2650">
        <v>67.849999999999994</v>
      </c>
      <c r="G2650">
        <v>-63.045784719977199</v>
      </c>
      <c r="H2650">
        <v>-11.0132696136987</v>
      </c>
      <c r="I2650">
        <v>-53.361355078172501</v>
      </c>
      <c r="J2650">
        <v>-3.7019715139786502</v>
      </c>
      <c r="K2650">
        <v>74.680267421362103</v>
      </c>
      <c r="M2650">
        <v>26.078621050773201</v>
      </c>
      <c r="N2650">
        <v>0.79846055163566299</v>
      </c>
      <c r="O2650">
        <v>124.023581429624</v>
      </c>
      <c r="P2650">
        <v>2.4150943396226299</v>
      </c>
    </row>
    <row r="2651" spans="1:17" hidden="1" x14ac:dyDescent="0.3">
      <c r="A2651" t="s">
        <v>5508</v>
      </c>
      <c r="B2651" t="s">
        <v>5509</v>
      </c>
      <c r="C2651" t="s">
        <v>10625</v>
      </c>
      <c r="D2651" t="s">
        <v>21</v>
      </c>
      <c r="E2651">
        <v>156.02742599999999</v>
      </c>
      <c r="F2651">
        <v>173.5</v>
      </c>
      <c r="G2651">
        <v>22.616674806925701</v>
      </c>
      <c r="H2651">
        <v>-11.405691805850299</v>
      </c>
      <c r="I2651">
        <v>38.529446387915797</v>
      </c>
      <c r="J2651">
        <v>-6.9630438936709398</v>
      </c>
      <c r="K2651">
        <v>173.59350165745801</v>
      </c>
      <c r="M2651">
        <v>34.604434939514</v>
      </c>
      <c r="N2651">
        <v>0.26346083788706698</v>
      </c>
      <c r="O2651">
        <v>34.005763688760801</v>
      </c>
      <c r="P2651">
        <v>77.948717948717899</v>
      </c>
    </row>
    <row r="2652" spans="1:17" hidden="1" x14ac:dyDescent="0.3">
      <c r="A2652" t="s">
        <v>5510</v>
      </c>
      <c r="B2652" t="s">
        <v>5511</v>
      </c>
      <c r="C2652" t="s">
        <v>10625</v>
      </c>
      <c r="D2652" t="s">
        <v>303</v>
      </c>
      <c r="E2652">
        <v>156.00765427499999</v>
      </c>
      <c r="F2652">
        <v>288.35000000000002</v>
      </c>
      <c r="G2652">
        <v>39.543054004842901</v>
      </c>
      <c r="H2652">
        <v>70.250558194149605</v>
      </c>
      <c r="I2652">
        <v>64.447144863718904</v>
      </c>
      <c r="J2652">
        <v>20.917576261367799</v>
      </c>
      <c r="K2652">
        <v>187.04335041656401</v>
      </c>
      <c r="L2652">
        <v>167.44013630903899</v>
      </c>
      <c r="M2652">
        <v>88.556566675697098</v>
      </c>
      <c r="N2652">
        <v>3.43658515897507</v>
      </c>
      <c r="O2652">
        <v>0</v>
      </c>
      <c r="P2652">
        <v>115.58878504672801</v>
      </c>
      <c r="Q2652">
        <v>4.7747971444144999E-2</v>
      </c>
    </row>
    <row r="2653" spans="1:17" hidden="1" x14ac:dyDescent="0.3">
      <c r="A2653" t="s">
        <v>5512</v>
      </c>
      <c r="B2653" t="s">
        <v>5513</v>
      </c>
      <c r="C2653" t="s">
        <v>10625</v>
      </c>
      <c r="D2653" t="s">
        <v>5514</v>
      </c>
      <c r="E2653">
        <v>155.88489000000001</v>
      </c>
      <c r="F2653">
        <v>312</v>
      </c>
      <c r="G2653">
        <v>55.864579425680901</v>
      </c>
      <c r="H2653">
        <v>77.978552081864706</v>
      </c>
      <c r="I2653">
        <v>68.334519328545198</v>
      </c>
      <c r="J2653">
        <v>26.383098435902799</v>
      </c>
      <c r="K2653">
        <v>200.441913889619</v>
      </c>
      <c r="L2653">
        <v>164.54891449462701</v>
      </c>
      <c r="M2653">
        <v>91.622355831571497</v>
      </c>
      <c r="N2653">
        <v>2.3125198098256701</v>
      </c>
      <c r="O2653">
        <v>0</v>
      </c>
      <c r="P2653">
        <v>197.142857142857</v>
      </c>
    </row>
    <row r="2654" spans="1:17" hidden="1" x14ac:dyDescent="0.3">
      <c r="A2654" t="s">
        <v>5515</v>
      </c>
      <c r="B2654" t="s">
        <v>5516</v>
      </c>
      <c r="C2654" t="s">
        <v>10625</v>
      </c>
      <c r="D2654" t="s">
        <v>359</v>
      </c>
      <c r="E2654">
        <v>155.77456906</v>
      </c>
      <c r="F2654">
        <v>42.09</v>
      </c>
      <c r="G2654">
        <v>-10.4224925061558</v>
      </c>
      <c r="H2654">
        <v>-2.9290102965932201</v>
      </c>
      <c r="I2654">
        <v>-11.6569359066673</v>
      </c>
      <c r="J2654">
        <v>1.7654332292835699</v>
      </c>
      <c r="K2654">
        <v>42.039966477820798</v>
      </c>
      <c r="L2654">
        <v>42.049285514188099</v>
      </c>
      <c r="M2654">
        <v>55.208942956499399</v>
      </c>
      <c r="N2654">
        <v>0.65456359908474504</v>
      </c>
      <c r="O2654">
        <v>46.709432169161303</v>
      </c>
      <c r="P2654">
        <v>32.776025236593</v>
      </c>
      <c r="Q2654">
        <v>0.14085133088045801</v>
      </c>
    </row>
    <row r="2655" spans="1:17" hidden="1" x14ac:dyDescent="0.3">
      <c r="A2655" t="s">
        <v>5517</v>
      </c>
      <c r="B2655" t="s">
        <v>5518</v>
      </c>
      <c r="C2655" t="s">
        <v>10625</v>
      </c>
      <c r="D2655" t="s">
        <v>248</v>
      </c>
      <c r="E2655">
        <v>155.59285</v>
      </c>
      <c r="F2655">
        <v>169.75</v>
      </c>
      <c r="G2655">
        <v>64.468727366690999</v>
      </c>
      <c r="H2655">
        <v>8.28736150594289</v>
      </c>
      <c r="I2655">
        <v>-26.792100798074799</v>
      </c>
      <c r="J2655">
        <v>-1.14909040529885</v>
      </c>
      <c r="K2655">
        <v>145.276313954898</v>
      </c>
      <c r="L2655">
        <v>136.76077323786001</v>
      </c>
      <c r="M2655">
        <v>71.011674641356805</v>
      </c>
      <c r="N2655">
        <v>4.7281323877068496E-3</v>
      </c>
      <c r="O2655">
        <v>26.3917525773196</v>
      </c>
      <c r="P2655">
        <v>135.763888888888</v>
      </c>
    </row>
    <row r="2656" spans="1:17" hidden="1" x14ac:dyDescent="0.3">
      <c r="A2656" t="s">
        <v>5519</v>
      </c>
      <c r="B2656" t="s">
        <v>5520</v>
      </c>
      <c r="C2656" t="s">
        <v>10625</v>
      </c>
      <c r="D2656" t="s">
        <v>359</v>
      </c>
      <c r="E2656">
        <v>155.47769754999999</v>
      </c>
      <c r="F2656">
        <v>128.94999999999999</v>
      </c>
      <c r="G2656">
        <v>1749.3366232650501</v>
      </c>
      <c r="H2656">
        <v>-0.32810559895376501</v>
      </c>
      <c r="I2656">
        <v>-1.65130939191461</v>
      </c>
      <c r="J2656">
        <v>2.3372291004381198</v>
      </c>
      <c r="K2656">
        <v>119.25249544031</v>
      </c>
      <c r="L2656">
        <v>90.946749999999895</v>
      </c>
      <c r="M2656">
        <v>65.364532119751203</v>
      </c>
      <c r="N2656">
        <v>1.08051948051948</v>
      </c>
      <c r="O2656">
        <v>48.119426134160499</v>
      </c>
      <c r="P2656">
        <v>1777.0014556040701</v>
      </c>
    </row>
    <row r="2657" spans="1:17" hidden="1" x14ac:dyDescent="0.3">
      <c r="A2657" t="s">
        <v>5521</v>
      </c>
      <c r="B2657" t="s">
        <v>5522</v>
      </c>
      <c r="C2657" t="s">
        <v>10625</v>
      </c>
      <c r="D2657" t="s">
        <v>1002</v>
      </c>
      <c r="E2657">
        <v>154.97511075</v>
      </c>
      <c r="F2657">
        <v>159.5</v>
      </c>
      <c r="G2657">
        <v>75.519881036771196</v>
      </c>
      <c r="H2657">
        <v>-6.7903071904657004</v>
      </c>
      <c r="I2657">
        <v>6.4836694124618299</v>
      </c>
      <c r="J2657">
        <v>-2.2426896333464499</v>
      </c>
      <c r="K2657">
        <v>161.17973241114601</v>
      </c>
      <c r="L2657">
        <v>132.36360847529099</v>
      </c>
      <c r="M2657">
        <v>35.208022777533003</v>
      </c>
      <c r="N2657">
        <v>0.53783347250422997</v>
      </c>
      <c r="O2657">
        <v>23.134796238244501</v>
      </c>
      <c r="P2657">
        <v>106.713322965266</v>
      </c>
      <c r="Q2657">
        <v>3.7100635182457001E-2</v>
      </c>
    </row>
    <row r="2658" spans="1:17" hidden="1" x14ac:dyDescent="0.3">
      <c r="A2658" t="s">
        <v>5523</v>
      </c>
      <c r="B2658" t="s">
        <v>5524</v>
      </c>
      <c r="C2658" t="s">
        <v>10625</v>
      </c>
      <c r="D2658" t="s">
        <v>622</v>
      </c>
      <c r="E2658">
        <v>154.85898671999999</v>
      </c>
      <c r="F2658">
        <v>218.35</v>
      </c>
      <c r="G2658">
        <v>-39.138580565256397</v>
      </c>
      <c r="H2658">
        <v>-2.09725473807715</v>
      </c>
      <c r="I2658">
        <v>-25.1396053831835</v>
      </c>
      <c r="J2658">
        <v>0.57464040934105298</v>
      </c>
      <c r="K2658">
        <v>219.747926973316</v>
      </c>
      <c r="L2658">
        <v>231.869549407416</v>
      </c>
      <c r="M2658">
        <v>47.307976361125597</v>
      </c>
      <c r="N2658">
        <v>1.1811245434386299</v>
      </c>
      <c r="O2658">
        <v>46.553698190977698</v>
      </c>
      <c r="P2658">
        <v>8.0940594059405893</v>
      </c>
      <c r="Q2658">
        <v>-2.6459680630280001E-2</v>
      </c>
    </row>
    <row r="2659" spans="1:17" hidden="1" x14ac:dyDescent="0.3">
      <c r="A2659" t="s">
        <v>5525</v>
      </c>
      <c r="B2659" t="s">
        <v>5526</v>
      </c>
      <c r="C2659" t="s">
        <v>10625</v>
      </c>
      <c r="D2659" t="s">
        <v>622</v>
      </c>
      <c r="E2659">
        <v>153.73124999999999</v>
      </c>
      <c r="F2659">
        <v>229.4</v>
      </c>
      <c r="G2659">
        <v>7.5547373633034196</v>
      </c>
      <c r="H2659">
        <v>11.0079310964201</v>
      </c>
      <c r="I2659">
        <v>17.633162028203099</v>
      </c>
      <c r="J2659">
        <v>-2.1273512748640702</v>
      </c>
      <c r="K2659">
        <v>216.00439213189401</v>
      </c>
      <c r="L2659">
        <v>192.268571573684</v>
      </c>
      <c r="M2659">
        <v>51.9494420730556</v>
      </c>
      <c r="N2659">
        <v>0.67721784472415603</v>
      </c>
      <c r="O2659">
        <v>15.4315605928509</v>
      </c>
      <c r="P2659">
        <v>54.947652819993202</v>
      </c>
      <c r="Q2659">
        <v>1.2340496279941E-2</v>
      </c>
    </row>
    <row r="2660" spans="1:17" hidden="1" x14ac:dyDescent="0.3">
      <c r="A2660" t="s">
        <v>5527</v>
      </c>
      <c r="B2660" t="s">
        <v>5528</v>
      </c>
      <c r="C2660" t="s">
        <v>10625</v>
      </c>
      <c r="D2660" t="s">
        <v>1002</v>
      </c>
      <c r="E2660">
        <v>153.05832040999999</v>
      </c>
      <c r="F2660">
        <v>23.98</v>
      </c>
      <c r="G2660">
        <v>44.481614179280903</v>
      </c>
      <c r="H2660">
        <v>3.8058894859091499</v>
      </c>
      <c r="I2660">
        <v>-0.63065204626465199</v>
      </c>
      <c r="J2660">
        <v>8.7113747109802198</v>
      </c>
      <c r="K2660">
        <v>22.647416816988301</v>
      </c>
      <c r="L2660">
        <v>20.593542731931201</v>
      </c>
      <c r="M2660">
        <v>52.880005567806499</v>
      </c>
      <c r="N2660">
        <v>0.83030004385968204</v>
      </c>
      <c r="O2660">
        <v>22.643869891576301</v>
      </c>
      <c r="P2660">
        <v>72.146446518305794</v>
      </c>
      <c r="Q2660">
        <v>0.16383319756421899</v>
      </c>
    </row>
    <row r="2661" spans="1:17" hidden="1" x14ac:dyDescent="0.3">
      <c r="A2661" t="s">
        <v>5529</v>
      </c>
      <c r="B2661" t="s">
        <v>5530</v>
      </c>
      <c r="C2661" t="s">
        <v>10625</v>
      </c>
      <c r="D2661" t="s">
        <v>51</v>
      </c>
      <c r="E2661">
        <v>153.05304000000001</v>
      </c>
      <c r="F2661">
        <v>96.95</v>
      </c>
      <c r="G2661">
        <v>-35.4632156010315</v>
      </c>
      <c r="H2661">
        <v>8.5081012975979498</v>
      </c>
      <c r="I2661">
        <v>-19.5504440200414</v>
      </c>
      <c r="J2661">
        <v>8.6970634408549898</v>
      </c>
      <c r="K2661">
        <v>78.137097713217003</v>
      </c>
      <c r="M2661">
        <v>68.708841651687393</v>
      </c>
      <c r="N2661">
        <v>1.3410349523377201</v>
      </c>
      <c r="O2661">
        <v>18.102114492006098</v>
      </c>
      <c r="P2661">
        <v>83.617424242424207</v>
      </c>
    </row>
    <row r="2662" spans="1:17" hidden="1" x14ac:dyDescent="0.3">
      <c r="A2662" t="s">
        <v>5531</v>
      </c>
      <c r="B2662" t="s">
        <v>5532</v>
      </c>
      <c r="C2662" t="s">
        <v>10625</v>
      </c>
      <c r="D2662" t="s">
        <v>1175</v>
      </c>
      <c r="E2662">
        <v>152.89948230599899</v>
      </c>
      <c r="F2662">
        <v>0.83</v>
      </c>
      <c r="G2662">
        <v>72.335167660975102</v>
      </c>
      <c r="H2662">
        <v>-0.17112390461576199</v>
      </c>
      <c r="I2662">
        <v>-26.1850504487564</v>
      </c>
      <c r="J2662">
        <v>-9.0142589446247001</v>
      </c>
      <c r="K2662">
        <v>0.84437412547496005</v>
      </c>
      <c r="L2662">
        <v>0.76970488610361898</v>
      </c>
      <c r="M2662">
        <v>31.047017199000202</v>
      </c>
      <c r="N2662">
        <v>1.4067205884051499</v>
      </c>
      <c r="O2662">
        <v>44.578313253011999</v>
      </c>
      <c r="P2662">
        <v>102.43902439024301</v>
      </c>
      <c r="Q2662">
        <v>-3.3677838582779999E-3</v>
      </c>
    </row>
    <row r="2663" spans="1:17" hidden="1" x14ac:dyDescent="0.3">
      <c r="A2663" t="s">
        <v>5533</v>
      </c>
      <c r="B2663" t="s">
        <v>5534</v>
      </c>
      <c r="C2663" t="s">
        <v>10625</v>
      </c>
      <c r="D2663" t="s">
        <v>290</v>
      </c>
      <c r="E2663">
        <v>152.79512500000001</v>
      </c>
      <c r="F2663">
        <v>69.459999999999994</v>
      </c>
      <c r="G2663">
        <v>7.5766006827819501</v>
      </c>
      <c r="H2663">
        <v>17.825077424918899</v>
      </c>
      <c r="I2663">
        <v>11.5132453644141</v>
      </c>
      <c r="J2663">
        <v>2.20026608407936</v>
      </c>
      <c r="K2663">
        <v>58.570372634251299</v>
      </c>
      <c r="L2663">
        <v>54.492576677194798</v>
      </c>
      <c r="M2663">
        <v>63.532492698439498</v>
      </c>
      <c r="N2663">
        <v>1.8584960821099901</v>
      </c>
      <c r="O2663">
        <v>6.3921681543334499</v>
      </c>
      <c r="P2663">
        <v>57.434270172257399</v>
      </c>
      <c r="Q2663">
        <v>8.8902184770009995E-3</v>
      </c>
    </row>
    <row r="2664" spans="1:17" hidden="1" x14ac:dyDescent="0.3">
      <c r="A2664" t="s">
        <v>5535</v>
      </c>
      <c r="B2664" t="s">
        <v>5536</v>
      </c>
      <c r="C2664" t="s">
        <v>10625</v>
      </c>
      <c r="D2664" t="s">
        <v>622</v>
      </c>
      <c r="E2664">
        <v>152.643</v>
      </c>
      <c r="F2664">
        <v>60.75</v>
      </c>
      <c r="G2664">
        <v>48.5605579882412</v>
      </c>
      <c r="H2664">
        <v>11.594308194149599</v>
      </c>
      <c r="I2664">
        <v>90.815461749467602</v>
      </c>
      <c r="J2664">
        <v>14.315637439071301</v>
      </c>
      <c r="K2664">
        <v>47.6441977734356</v>
      </c>
      <c r="L2664">
        <v>35.807610691478601</v>
      </c>
      <c r="M2664">
        <v>88.399029594233795</v>
      </c>
      <c r="N2664">
        <v>3.2609153911113902</v>
      </c>
      <c r="O2664">
        <v>0.41152263374486497</v>
      </c>
      <c r="P2664">
        <v>202.754881361087</v>
      </c>
      <c r="Q2664">
        <v>0.23283728736513001</v>
      </c>
    </row>
    <row r="2665" spans="1:17" hidden="1" x14ac:dyDescent="0.3">
      <c r="A2665" t="s">
        <v>5537</v>
      </c>
      <c r="B2665" t="s">
        <v>5538</v>
      </c>
      <c r="C2665" t="s">
        <v>10625</v>
      </c>
      <c r="D2665" t="s">
        <v>622</v>
      </c>
      <c r="E2665">
        <v>152.55366549999999</v>
      </c>
      <c r="F2665">
        <v>170.55</v>
      </c>
      <c r="G2665">
        <v>199.059305592009</v>
      </c>
      <c r="H2665">
        <v>43.105457422279997</v>
      </c>
      <c r="I2665">
        <v>8.6078545560089506</v>
      </c>
      <c r="J2665">
        <v>0.29582229789199699</v>
      </c>
      <c r="K2665">
        <v>145.20538855840499</v>
      </c>
      <c r="L2665">
        <v>115.887358717103</v>
      </c>
      <c r="M2665">
        <v>58.240024167977403</v>
      </c>
      <c r="N2665">
        <v>0.63308274858408797</v>
      </c>
      <c r="O2665">
        <v>10.1143359718557</v>
      </c>
      <c r="P2665">
        <v>231.55132192846</v>
      </c>
      <c r="Q2665">
        <v>0.175821729415225</v>
      </c>
    </row>
    <row r="2666" spans="1:17" hidden="1" x14ac:dyDescent="0.3">
      <c r="A2666" t="s">
        <v>5539</v>
      </c>
      <c r="B2666" t="s">
        <v>5540</v>
      </c>
      <c r="C2666" t="s">
        <v>10625</v>
      </c>
      <c r="D2666" t="s">
        <v>51</v>
      </c>
      <c r="E2666">
        <v>151.969001908</v>
      </c>
      <c r="F2666">
        <v>43.49</v>
      </c>
      <c r="G2666">
        <v>-12.2761350718452</v>
      </c>
      <c r="H2666">
        <v>-18.683480248929602</v>
      </c>
      <c r="I2666">
        <v>-37.877421722872498</v>
      </c>
      <c r="J2666">
        <v>2.8827782571830398</v>
      </c>
      <c r="K2666">
        <v>46.857935631051802</v>
      </c>
      <c r="L2666">
        <v>48.357920312885099</v>
      </c>
      <c r="M2666">
        <v>48.625548164368197</v>
      </c>
      <c r="N2666">
        <v>0.72198579135973295</v>
      </c>
      <c r="O2666">
        <v>82.179811450908204</v>
      </c>
      <c r="P2666">
        <v>31.7878787878787</v>
      </c>
      <c r="Q2666">
        <v>9.8035964319637001E-2</v>
      </c>
    </row>
    <row r="2667" spans="1:17" hidden="1" x14ac:dyDescent="0.3">
      <c r="A2667" t="s">
        <v>5541</v>
      </c>
      <c r="B2667" t="s">
        <v>5542</v>
      </c>
      <c r="C2667" t="s">
        <v>10625</v>
      </c>
      <c r="D2667" t="s">
        <v>303</v>
      </c>
      <c r="E2667">
        <v>151.81523328</v>
      </c>
      <c r="F2667">
        <v>226.05</v>
      </c>
      <c r="G2667">
        <v>27.110929386411499</v>
      </c>
      <c r="H2667">
        <v>37.509970844751997</v>
      </c>
      <c r="I2667">
        <v>11.0344683022585</v>
      </c>
      <c r="J2667">
        <v>22.696237199427198</v>
      </c>
      <c r="K2667">
        <v>187.03178650561699</v>
      </c>
      <c r="L2667">
        <v>172.782244619972</v>
      </c>
      <c r="M2667">
        <v>80.994712448754001</v>
      </c>
      <c r="N2667">
        <v>3.0335133000256702</v>
      </c>
      <c r="O2667">
        <v>5.6182260561822499</v>
      </c>
      <c r="P2667">
        <v>77.712264150943398</v>
      </c>
      <c r="Q2667">
        <v>8.6113314561390999E-2</v>
      </c>
    </row>
    <row r="2668" spans="1:17" hidden="1" x14ac:dyDescent="0.3">
      <c r="A2668" t="s">
        <v>5543</v>
      </c>
      <c r="B2668" t="s">
        <v>5544</v>
      </c>
      <c r="C2668" t="s">
        <v>10625</v>
      </c>
      <c r="D2668" t="s">
        <v>263</v>
      </c>
      <c r="E2668">
        <v>151.67679999999999</v>
      </c>
      <c r="F2668">
        <v>152.5</v>
      </c>
      <c r="G2668">
        <v>-20.346042754225401</v>
      </c>
      <c r="H2668">
        <v>16.2096928095343</v>
      </c>
      <c r="I2668">
        <v>-12.371154925516</v>
      </c>
      <c r="J2668">
        <v>14.5965568316428</v>
      </c>
      <c r="K2668">
        <v>135.06867874267701</v>
      </c>
      <c r="L2668">
        <v>139.25774565141501</v>
      </c>
      <c r="M2668">
        <v>78.559051216915407</v>
      </c>
      <c r="N2668">
        <v>2.6466543190115699</v>
      </c>
      <c r="O2668">
        <v>27.213114754098299</v>
      </c>
      <c r="P2668">
        <v>38.636363636363598</v>
      </c>
      <c r="Q2668">
        <v>9.9994980730986005E-2</v>
      </c>
    </row>
    <row r="2669" spans="1:17" hidden="1" x14ac:dyDescent="0.3">
      <c r="A2669" t="s">
        <v>5545</v>
      </c>
      <c r="B2669" t="s">
        <v>5546</v>
      </c>
      <c r="C2669" t="s">
        <v>10625</v>
      </c>
      <c r="D2669" t="s">
        <v>21</v>
      </c>
      <c r="E2669">
        <v>151.48869136799999</v>
      </c>
      <c r="F2669">
        <v>41.7</v>
      </c>
      <c r="G2669">
        <v>65.212133433407999</v>
      </c>
      <c r="H2669">
        <v>-13.1540926587287</v>
      </c>
      <c r="I2669">
        <v>-12.466346472320501</v>
      </c>
      <c r="J2669">
        <v>-2.2954959462589599</v>
      </c>
      <c r="K2669">
        <v>41.267944411479498</v>
      </c>
      <c r="L2669">
        <v>37.443533211037703</v>
      </c>
      <c r="M2669">
        <v>43.9072037180904</v>
      </c>
      <c r="N2669">
        <v>0.38308442628352901</v>
      </c>
      <c r="O2669">
        <v>29.376498800959201</v>
      </c>
      <c r="P2669">
        <v>93.0555555555555</v>
      </c>
      <c r="Q2669">
        <v>7.0147939457028005E-2</v>
      </c>
    </row>
    <row r="2670" spans="1:17" hidden="1" x14ac:dyDescent="0.3">
      <c r="A2670" t="s">
        <v>5547</v>
      </c>
      <c r="B2670" t="s">
        <v>5548</v>
      </c>
      <c r="C2670" t="s">
        <v>10625</v>
      </c>
      <c r="D2670" t="s">
        <v>186</v>
      </c>
      <c r="E2670">
        <v>151.43108738399999</v>
      </c>
      <c r="F2670">
        <v>138.34</v>
      </c>
      <c r="G2670">
        <v>123.86244038824699</v>
      </c>
      <c r="H2670">
        <v>60.061790128557597</v>
      </c>
      <c r="I2670">
        <v>59.566824690881496</v>
      </c>
      <c r="J2670">
        <v>18.804659181750999</v>
      </c>
      <c r="K2670">
        <v>99.756546971189707</v>
      </c>
      <c r="L2670">
        <v>81.152114687178695</v>
      </c>
      <c r="M2670">
        <v>92.527242989774905</v>
      </c>
      <c r="N2670">
        <v>2.2889598393378501</v>
      </c>
      <c r="O2670">
        <v>10.2356512939135</v>
      </c>
      <c r="P2670">
        <v>172.16210899075301</v>
      </c>
      <c r="Q2670">
        <v>0.17356981521430201</v>
      </c>
    </row>
    <row r="2671" spans="1:17" hidden="1" x14ac:dyDescent="0.3">
      <c r="A2671" t="s">
        <v>5549</v>
      </c>
      <c r="B2671" t="s">
        <v>5550</v>
      </c>
      <c r="C2671" t="s">
        <v>10625</v>
      </c>
      <c r="D2671" t="s">
        <v>408</v>
      </c>
      <c r="E2671">
        <v>151.14687122000001</v>
      </c>
      <c r="F2671">
        <v>149.18</v>
      </c>
      <c r="G2671">
        <v>17.170119117285701</v>
      </c>
      <c r="H2671">
        <v>9.5993037862742696</v>
      </c>
      <c r="I2671">
        <v>10.226680043273401</v>
      </c>
      <c r="J2671">
        <v>12.494110557396599</v>
      </c>
      <c r="K2671">
        <v>137.31608374926901</v>
      </c>
      <c r="L2671">
        <v>128.76497474855199</v>
      </c>
      <c r="M2671">
        <v>72.970815906376401</v>
      </c>
      <c r="N2671">
        <v>3.66008758589822</v>
      </c>
      <c r="O2671">
        <v>22.5365330473253</v>
      </c>
      <c r="P2671">
        <v>52.0693170234454</v>
      </c>
      <c r="Q2671">
        <v>6.6491598857851997E-2</v>
      </c>
    </row>
    <row r="2672" spans="1:17" hidden="1" x14ac:dyDescent="0.3">
      <c r="A2672" t="s">
        <v>5551</v>
      </c>
      <c r="B2672" t="s">
        <v>5552</v>
      </c>
      <c r="C2672" t="s">
        <v>10625</v>
      </c>
      <c r="D2672" t="s">
        <v>303</v>
      </c>
      <c r="E2672">
        <v>150.26642924999999</v>
      </c>
      <c r="F2672">
        <v>412.65</v>
      </c>
      <c r="G2672">
        <v>527.335167660975</v>
      </c>
      <c r="H2672">
        <v>26.185217285058702</v>
      </c>
      <c r="I2672">
        <v>346.44247621731398</v>
      </c>
      <c r="J2672">
        <v>4.9088441035172599</v>
      </c>
      <c r="K2672">
        <v>321.69069389717998</v>
      </c>
      <c r="L2672">
        <v>182.04874484160999</v>
      </c>
      <c r="M2672">
        <v>70.244148951720305</v>
      </c>
      <c r="N2672">
        <v>0.79423262269169903</v>
      </c>
      <c r="O2672">
        <v>4.1075972373682399</v>
      </c>
      <c r="P2672">
        <v>810.52515445719303</v>
      </c>
      <c r="Q2672">
        <v>0.228766540953556</v>
      </c>
    </row>
    <row r="2673" spans="1:17" hidden="1" x14ac:dyDescent="0.3">
      <c r="A2673" t="s">
        <v>5553</v>
      </c>
      <c r="B2673" t="s">
        <v>5554</v>
      </c>
      <c r="C2673" t="s">
        <v>10625</v>
      </c>
      <c r="D2673" t="s">
        <v>755</v>
      </c>
      <c r="E2673">
        <v>150.245</v>
      </c>
      <c r="F2673">
        <v>151</v>
      </c>
      <c r="G2673">
        <v>-11.5109861851787</v>
      </c>
      <c r="H2673">
        <v>-6.2875815696298396</v>
      </c>
      <c r="I2673">
        <v>-5.6009184030260304</v>
      </c>
      <c r="J2673">
        <v>-1.14909040529885</v>
      </c>
      <c r="K2673">
        <v>147.360951192154</v>
      </c>
      <c r="L2673">
        <v>140.38003567580699</v>
      </c>
      <c r="M2673">
        <v>70.029383963446804</v>
      </c>
      <c r="N2673">
        <v>0</v>
      </c>
      <c r="O2673">
        <v>5.1324503311258303</v>
      </c>
      <c r="P2673">
        <v>21.7741935483871</v>
      </c>
    </row>
    <row r="2674" spans="1:17" hidden="1" x14ac:dyDescent="0.3">
      <c r="A2674" t="s">
        <v>5555</v>
      </c>
      <c r="B2674" t="s">
        <v>5556</v>
      </c>
      <c r="C2674" t="s">
        <v>10625</v>
      </c>
      <c r="D2674" t="s">
        <v>497</v>
      </c>
      <c r="E2674">
        <v>149.71868699999999</v>
      </c>
      <c r="F2674">
        <v>17.12</v>
      </c>
      <c r="G2674">
        <v>-16.927445534367699</v>
      </c>
      <c r="H2674">
        <v>0.27933735811597998</v>
      </c>
      <c r="I2674">
        <v>-21.026040620249901</v>
      </c>
      <c r="J2674">
        <v>-0.89349935098576105</v>
      </c>
      <c r="K2674">
        <v>15.183983446223101</v>
      </c>
      <c r="L2674">
        <v>16.381447990729999</v>
      </c>
      <c r="M2674">
        <v>58.591740393969701</v>
      </c>
      <c r="N2674">
        <v>1.5531529434623099</v>
      </c>
      <c r="O2674">
        <v>74.299065420560694</v>
      </c>
      <c r="P2674">
        <v>38.961038961038902</v>
      </c>
      <c r="Q2674">
        <v>-8.1111522213229998E-3</v>
      </c>
    </row>
    <row r="2675" spans="1:17" hidden="1" x14ac:dyDescent="0.3">
      <c r="A2675" t="s">
        <v>5557</v>
      </c>
      <c r="B2675" t="s">
        <v>5558</v>
      </c>
      <c r="C2675" t="s">
        <v>10625</v>
      </c>
      <c r="D2675" t="s">
        <v>224</v>
      </c>
      <c r="E2675">
        <v>149.56031999999999</v>
      </c>
      <c r="F2675">
        <v>143</v>
      </c>
      <c r="G2675">
        <v>53.922469248276599</v>
      </c>
      <c r="H2675">
        <v>1.1295194617553099</v>
      </c>
      <c r="I2675">
        <v>-34.034669453686902</v>
      </c>
      <c r="J2675">
        <v>3.5991110335500598</v>
      </c>
      <c r="K2675">
        <v>147.23381080416399</v>
      </c>
      <c r="L2675">
        <v>153.720508327403</v>
      </c>
      <c r="M2675">
        <v>60.209377853821998</v>
      </c>
      <c r="N2675">
        <v>0.51791907514450797</v>
      </c>
      <c r="O2675">
        <v>94.650349650349597</v>
      </c>
      <c r="P2675">
        <v>120</v>
      </c>
    </row>
    <row r="2676" spans="1:17" hidden="1" x14ac:dyDescent="0.3">
      <c r="A2676" t="s">
        <v>5559</v>
      </c>
      <c r="B2676" t="s">
        <v>5560</v>
      </c>
      <c r="C2676" t="s">
        <v>10625</v>
      </c>
      <c r="D2676" t="s">
        <v>2580</v>
      </c>
      <c r="E2676">
        <v>149.46623</v>
      </c>
      <c r="F2676">
        <v>38.03</v>
      </c>
      <c r="G2676">
        <v>14.769624589814001</v>
      </c>
      <c r="H2676">
        <v>3.4352487197375101</v>
      </c>
      <c r="I2676">
        <v>-27.985540934246199</v>
      </c>
      <c r="J2676">
        <v>0.73263002480866002</v>
      </c>
      <c r="K2676">
        <v>37.837473444953197</v>
      </c>
      <c r="L2676">
        <v>38.947597367904102</v>
      </c>
      <c r="M2676">
        <v>55.590168065946003</v>
      </c>
      <c r="N2676">
        <v>0.92064573726451904</v>
      </c>
      <c r="O2676">
        <v>54.877728109387299</v>
      </c>
      <c r="P2676">
        <v>43.509433962264097</v>
      </c>
      <c r="Q2676">
        <v>9.4961750759293001E-2</v>
      </c>
    </row>
    <row r="2677" spans="1:17" hidden="1" x14ac:dyDescent="0.3">
      <c r="A2677" t="s">
        <v>5561</v>
      </c>
      <c r="B2677" t="s">
        <v>5562</v>
      </c>
      <c r="C2677" t="s">
        <v>10625</v>
      </c>
      <c r="D2677" t="s">
        <v>263</v>
      </c>
      <c r="E2677">
        <v>149.3766</v>
      </c>
      <c r="F2677">
        <v>133.44999999999999</v>
      </c>
      <c r="G2677">
        <v>-24.694153326679199</v>
      </c>
      <c r="H2677">
        <v>-4.4129381826619101</v>
      </c>
      <c r="I2677">
        <v>-5.7552378827369797</v>
      </c>
      <c r="J2677">
        <v>6.1454987730578496</v>
      </c>
      <c r="K2677">
        <v>134.50815475248399</v>
      </c>
      <c r="L2677">
        <v>131.648510686637</v>
      </c>
      <c r="M2677">
        <v>58.886205921809697</v>
      </c>
      <c r="N2677">
        <v>0.39330312201989198</v>
      </c>
      <c r="O2677">
        <v>23.604346197077501</v>
      </c>
      <c r="P2677">
        <v>43.340494092373703</v>
      </c>
      <c r="Q2677">
        <v>6.9711436656989006E-2</v>
      </c>
    </row>
    <row r="2678" spans="1:17" hidden="1" x14ac:dyDescent="0.3">
      <c r="A2678" t="s">
        <v>5563</v>
      </c>
      <c r="B2678" t="s">
        <v>5564</v>
      </c>
      <c r="C2678" t="s">
        <v>10625</v>
      </c>
      <c r="D2678" t="s">
        <v>127</v>
      </c>
      <c r="E2678">
        <v>149.331672</v>
      </c>
      <c r="F2678">
        <v>42.07</v>
      </c>
      <c r="G2678">
        <v>-41.101046330794397</v>
      </c>
      <c r="H2678">
        <v>-4.89273011738966</v>
      </c>
      <c r="I2678">
        <v>-35.648587530827797</v>
      </c>
      <c r="J2678">
        <v>-3.4028078774178101</v>
      </c>
      <c r="K2678">
        <v>44.7774148860045</v>
      </c>
      <c r="L2678">
        <v>48.333496356813498</v>
      </c>
      <c r="M2678">
        <v>36.587174251629698</v>
      </c>
      <c r="N2678">
        <v>1.3237034412725699</v>
      </c>
      <c r="O2678">
        <v>56.405990016638903</v>
      </c>
      <c r="P2678">
        <v>1.9631604459525001</v>
      </c>
      <c r="Q2678">
        <v>-5.0150991706085002E-2</v>
      </c>
    </row>
    <row r="2679" spans="1:17" hidden="1" x14ac:dyDescent="0.3">
      <c r="A2679" t="s">
        <v>5565</v>
      </c>
      <c r="B2679" t="s">
        <v>5566</v>
      </c>
      <c r="C2679" t="s">
        <v>10625</v>
      </c>
      <c r="D2679" t="s">
        <v>201</v>
      </c>
      <c r="E2679">
        <v>149.064857461</v>
      </c>
      <c r="F2679">
        <v>70.400000000000006</v>
      </c>
      <c r="G2679">
        <v>-43.110424460091401</v>
      </c>
      <c r="H2679">
        <v>14.759445808828501</v>
      </c>
      <c r="I2679">
        <v>-22.5478032821098</v>
      </c>
      <c r="J2679">
        <v>6.1559943404638604</v>
      </c>
      <c r="K2679">
        <v>58.855715274392601</v>
      </c>
      <c r="L2679">
        <v>63.612152841421498</v>
      </c>
      <c r="M2679">
        <v>73.548127437963998</v>
      </c>
      <c r="N2679">
        <v>2.2453991120471</v>
      </c>
      <c r="O2679">
        <v>35.511363636363598</v>
      </c>
      <c r="P2679">
        <v>38.039215686274503</v>
      </c>
      <c r="Q2679">
        <v>-7.4905181750669998E-3</v>
      </c>
    </row>
    <row r="2680" spans="1:17" hidden="1" x14ac:dyDescent="0.3">
      <c r="A2680" t="s">
        <v>5567</v>
      </c>
      <c r="B2680" t="s">
        <v>5568</v>
      </c>
      <c r="C2680" t="s">
        <v>10625</v>
      </c>
      <c r="D2680" t="s">
        <v>408</v>
      </c>
      <c r="E2680">
        <v>148.85910250000001</v>
      </c>
      <c r="F2680">
        <v>104.35</v>
      </c>
      <c r="G2680">
        <v>16.167007771243799</v>
      </c>
      <c r="H2680">
        <v>-9.5875099876684899</v>
      </c>
      <c r="I2680">
        <v>-14.0186150335803</v>
      </c>
      <c r="J2680">
        <v>-3.47017357744586</v>
      </c>
      <c r="K2680">
        <v>106.057041134578</v>
      </c>
      <c r="L2680">
        <v>99.821326814430293</v>
      </c>
      <c r="M2680">
        <v>39.119574691202097</v>
      </c>
      <c r="N2680">
        <v>1.50351045532723</v>
      </c>
      <c r="O2680">
        <v>26.4973646382367</v>
      </c>
      <c r="P2680">
        <v>45.944055944055897</v>
      </c>
      <c r="Q2680">
        <v>0.112155132374852</v>
      </c>
    </row>
    <row r="2681" spans="1:17" hidden="1" x14ac:dyDescent="0.3">
      <c r="A2681" t="s">
        <v>5569</v>
      </c>
      <c r="B2681" t="s">
        <v>5570</v>
      </c>
      <c r="C2681" t="s">
        <v>10625</v>
      </c>
      <c r="D2681" t="s">
        <v>46</v>
      </c>
      <c r="E2681">
        <v>148.63575589000001</v>
      </c>
      <c r="F2681">
        <v>7.94</v>
      </c>
      <c r="G2681">
        <v>-1.63308630727885</v>
      </c>
      <c r="H2681">
        <v>14.6761795391789</v>
      </c>
      <c r="I2681">
        <v>-11.877846921556801</v>
      </c>
      <c r="J2681">
        <v>-1.89909040529885</v>
      </c>
      <c r="K2681">
        <v>7.4153247242008602</v>
      </c>
      <c r="L2681">
        <v>7.6596207643459699</v>
      </c>
      <c r="M2681">
        <v>33.956229501061799</v>
      </c>
      <c r="N2681">
        <v>1.4040087941386701</v>
      </c>
      <c r="O2681">
        <v>29.093198992443298</v>
      </c>
      <c r="P2681">
        <v>52.692307692307701</v>
      </c>
      <c r="Q2681">
        <v>-0.124575098710731</v>
      </c>
    </row>
    <row r="2682" spans="1:17" hidden="1" x14ac:dyDescent="0.3">
      <c r="A2682" t="s">
        <v>5571</v>
      </c>
      <c r="B2682" t="s">
        <v>5572</v>
      </c>
      <c r="C2682" t="s">
        <v>10625</v>
      </c>
      <c r="D2682" t="s">
        <v>72</v>
      </c>
      <c r="E2682">
        <v>148.3740766</v>
      </c>
      <c r="F2682">
        <v>3.05</v>
      </c>
      <c r="G2682">
        <v>2.5525571906855502</v>
      </c>
      <c r="H2682">
        <v>24.386163397769501</v>
      </c>
      <c r="I2682">
        <v>-34.536870884617102</v>
      </c>
      <c r="J2682">
        <v>23.5145867247459</v>
      </c>
      <c r="K2682">
        <v>2.3251522892424799</v>
      </c>
      <c r="L2682">
        <v>2.6765748650343602</v>
      </c>
      <c r="M2682">
        <v>84.613872604971405</v>
      </c>
      <c r="N2682">
        <v>1.5645830467125299</v>
      </c>
      <c r="O2682">
        <v>139.67213114754</v>
      </c>
      <c r="P2682">
        <v>58.8541666666666</v>
      </c>
      <c r="Q2682">
        <v>-1.0355134653297E-2</v>
      </c>
    </row>
    <row r="2683" spans="1:17" hidden="1" x14ac:dyDescent="0.3">
      <c r="A2683" t="s">
        <v>5573</v>
      </c>
      <c r="B2683" t="s">
        <v>5574</v>
      </c>
      <c r="C2683" t="s">
        <v>10625</v>
      </c>
      <c r="D2683" t="s">
        <v>198</v>
      </c>
      <c r="E2683">
        <v>148.37048043999999</v>
      </c>
      <c r="F2683">
        <v>615.1</v>
      </c>
      <c r="G2683">
        <v>12.2578246218486</v>
      </c>
      <c r="H2683">
        <v>19.690198605108499</v>
      </c>
      <c r="I2683">
        <v>1.0896196675751499</v>
      </c>
      <c r="J2683">
        <v>3.73226552690452</v>
      </c>
      <c r="K2683">
        <v>556.68261820278497</v>
      </c>
      <c r="L2683">
        <v>512.65738354818598</v>
      </c>
      <c r="M2683">
        <v>60.692622302643002</v>
      </c>
      <c r="N2683">
        <v>1.4509465357995499</v>
      </c>
      <c r="O2683">
        <v>13.2986506259144</v>
      </c>
      <c r="P2683">
        <v>59.4142801606842</v>
      </c>
      <c r="Q2683">
        <v>8.7527783906608994E-2</v>
      </c>
    </row>
    <row r="2684" spans="1:17" hidden="1" x14ac:dyDescent="0.3">
      <c r="A2684" t="s">
        <v>5575</v>
      </c>
      <c r="B2684" t="s">
        <v>5576</v>
      </c>
      <c r="C2684" t="s">
        <v>10625</v>
      </c>
      <c r="D2684" t="s">
        <v>622</v>
      </c>
      <c r="E2684">
        <v>148.36368163</v>
      </c>
      <c r="F2684">
        <v>51.06</v>
      </c>
      <c r="G2684">
        <v>40.019896725014497</v>
      </c>
      <c r="H2684">
        <v>18.598965856003399</v>
      </c>
      <c r="I2684">
        <v>17.841847871406799</v>
      </c>
      <c r="J2684">
        <v>-0.46522952214136798</v>
      </c>
      <c r="K2684">
        <v>47.4999832675067</v>
      </c>
      <c r="L2684">
        <v>40.220423182630803</v>
      </c>
      <c r="M2684">
        <v>49.9257749785599</v>
      </c>
      <c r="N2684">
        <v>0.157707736493616</v>
      </c>
      <c r="O2684">
        <v>30.434782608695599</v>
      </c>
      <c r="P2684">
        <v>76.068965517241296</v>
      </c>
      <c r="Q2684">
        <v>-2.9756786968699998E-4</v>
      </c>
    </row>
    <row r="2685" spans="1:17" hidden="1" x14ac:dyDescent="0.3">
      <c r="A2685" t="s">
        <v>5577</v>
      </c>
      <c r="B2685" t="s">
        <v>5578</v>
      </c>
      <c r="C2685" t="s">
        <v>10625</v>
      </c>
      <c r="D2685" t="s">
        <v>571</v>
      </c>
      <c r="E2685">
        <v>147.83237099999999</v>
      </c>
      <c r="F2685">
        <v>157.80000000000001</v>
      </c>
      <c r="G2685">
        <v>-16.927990233761701</v>
      </c>
      <c r="H2685">
        <v>-19.4046987571909</v>
      </c>
      <c r="I2685">
        <v>-1.01521865277165</v>
      </c>
      <c r="J2685">
        <v>17.663859234988902</v>
      </c>
      <c r="O2685">
        <v>7.73130544993663</v>
      </c>
      <c r="P2685">
        <v>21.8532818532818</v>
      </c>
    </row>
    <row r="2686" spans="1:17" hidden="1" x14ac:dyDescent="0.3">
      <c r="A2686" t="s">
        <v>5579</v>
      </c>
      <c r="B2686" t="s">
        <v>5580</v>
      </c>
      <c r="C2686" t="s">
        <v>10625</v>
      </c>
      <c r="D2686" t="s">
        <v>127</v>
      </c>
      <c r="E2686">
        <v>146.82</v>
      </c>
      <c r="F2686">
        <v>53.53</v>
      </c>
      <c r="G2686">
        <v>104.569440979847</v>
      </c>
      <c r="H2686">
        <v>10.2020618999649</v>
      </c>
      <c r="I2686">
        <v>17.080670890581299</v>
      </c>
      <c r="J2686">
        <v>-5.3760962761403404</v>
      </c>
      <c r="K2686">
        <v>44.797027612871403</v>
      </c>
      <c r="L2686">
        <v>36.506175636228001</v>
      </c>
      <c r="M2686">
        <v>47.839206711209499</v>
      </c>
      <c r="N2686">
        <v>0.95046280290725405</v>
      </c>
      <c r="O2686">
        <v>16.850364281711101</v>
      </c>
      <c r="P2686">
        <v>142.76643990929699</v>
      </c>
      <c r="Q2686">
        <v>0.11564953527147601</v>
      </c>
    </row>
    <row r="2687" spans="1:17" hidden="1" x14ac:dyDescent="0.3">
      <c r="A2687" t="s">
        <v>5581</v>
      </c>
      <c r="B2687" t="s">
        <v>5582</v>
      </c>
      <c r="C2687" t="s">
        <v>10625</v>
      </c>
      <c r="D2687" t="s">
        <v>1053</v>
      </c>
      <c r="E2687">
        <v>146.75684079999999</v>
      </c>
      <c r="F2687">
        <v>8</v>
      </c>
      <c r="G2687">
        <v>-56.236260910453403</v>
      </c>
      <c r="H2687">
        <v>25.780317733100301</v>
      </c>
      <c r="I2687">
        <v>-62.3693447086521</v>
      </c>
      <c r="J2687">
        <v>-1.14909040529885</v>
      </c>
      <c r="K2687">
        <v>7.9047787695907799</v>
      </c>
      <c r="L2687">
        <v>10.628823486773999</v>
      </c>
      <c r="M2687">
        <v>39.685550516869199</v>
      </c>
      <c r="N2687">
        <v>3.6538943475627601</v>
      </c>
      <c r="O2687">
        <v>178.125</v>
      </c>
      <c r="P2687">
        <v>27.7955271565495</v>
      </c>
      <c r="Q2687">
        <v>-3.9915587199545001E-2</v>
      </c>
    </row>
    <row r="2688" spans="1:17" hidden="1" x14ac:dyDescent="0.3">
      <c r="A2688" t="s">
        <v>5583</v>
      </c>
      <c r="B2688" t="s">
        <v>5584</v>
      </c>
      <c r="C2688" t="s">
        <v>10625</v>
      </c>
      <c r="D2688" t="s">
        <v>755</v>
      </c>
      <c r="E2688">
        <v>146.54588888499899</v>
      </c>
      <c r="F2688">
        <v>132.55000000000001</v>
      </c>
      <c r="G2688">
        <v>283.55012093200298</v>
      </c>
      <c r="H2688">
        <v>-1.5553363999393599</v>
      </c>
      <c r="I2688">
        <v>59.214016889327503</v>
      </c>
      <c r="J2688">
        <v>-7.4670967233051702</v>
      </c>
      <c r="K2688">
        <v>127.230802473525</v>
      </c>
      <c r="L2688">
        <v>89.362982510278599</v>
      </c>
      <c r="M2688">
        <v>42.597101509791401</v>
      </c>
      <c r="N2688">
        <v>0.96146533241708099</v>
      </c>
      <c r="O2688">
        <v>13.0894002263296</v>
      </c>
      <c r="P2688">
        <v>320.660107902253</v>
      </c>
      <c r="Q2688">
        <v>0.12163341180720399</v>
      </c>
    </row>
    <row r="2689" spans="1:17" hidden="1" x14ac:dyDescent="0.3">
      <c r="A2689" t="s">
        <v>5585</v>
      </c>
      <c r="B2689" t="s">
        <v>5586</v>
      </c>
      <c r="C2689" t="s">
        <v>10625</v>
      </c>
      <c r="D2689" t="s">
        <v>354</v>
      </c>
      <c r="E2689">
        <v>146.38834879999999</v>
      </c>
      <c r="F2689">
        <v>156.30000000000001</v>
      </c>
      <c r="G2689">
        <v>15.074893688372301</v>
      </c>
      <c r="H2689">
        <v>28.992367318958699</v>
      </c>
      <c r="I2689">
        <v>11.1252977325312</v>
      </c>
      <c r="J2689">
        <v>21.886093994870699</v>
      </c>
      <c r="K2689">
        <v>121.25217918919699</v>
      </c>
      <c r="L2689">
        <v>121.336157409373</v>
      </c>
      <c r="M2689">
        <v>82.042375679426698</v>
      </c>
      <c r="N2689">
        <v>4.1896252238424099</v>
      </c>
      <c r="O2689">
        <v>9.3090211132437393</v>
      </c>
      <c r="P2689">
        <v>66.276595744680805</v>
      </c>
      <c r="Q2689">
        <v>0.132964986192186</v>
      </c>
    </row>
    <row r="2690" spans="1:17" hidden="1" x14ac:dyDescent="0.3">
      <c r="A2690" t="s">
        <v>5587</v>
      </c>
      <c r="B2690" t="s">
        <v>5588</v>
      </c>
      <c r="C2690" t="s">
        <v>10625</v>
      </c>
      <c r="D2690" t="s">
        <v>408</v>
      </c>
      <c r="E2690">
        <v>146.35738051999999</v>
      </c>
      <c r="F2690">
        <v>216</v>
      </c>
      <c r="G2690">
        <v>136.814168518082</v>
      </c>
      <c r="H2690">
        <v>13.1348487346902</v>
      </c>
      <c r="I2690">
        <v>56.080107074132997</v>
      </c>
      <c r="J2690">
        <v>9.1580412969395599</v>
      </c>
      <c r="K2690">
        <v>202.40446317642201</v>
      </c>
      <c r="L2690">
        <v>173.010859059144</v>
      </c>
      <c r="M2690">
        <v>78.262425674952198</v>
      </c>
      <c r="N2690">
        <v>0.65171914108813001</v>
      </c>
      <c r="O2690">
        <v>28.8194444444444</v>
      </c>
      <c r="P2690">
        <v>224.665564407034</v>
      </c>
      <c r="Q2690">
        <v>6.0404768181783003E-2</v>
      </c>
    </row>
    <row r="2691" spans="1:17" hidden="1" x14ac:dyDescent="0.3">
      <c r="A2691" t="s">
        <v>5589</v>
      </c>
      <c r="B2691" t="s">
        <v>5590</v>
      </c>
      <c r="C2691" t="s">
        <v>10625</v>
      </c>
      <c r="D2691" t="s">
        <v>54</v>
      </c>
      <c r="E2691">
        <v>146.25</v>
      </c>
      <c r="F2691">
        <v>248.6</v>
      </c>
      <c r="G2691">
        <v>300.95585731614699</v>
      </c>
      <c r="H2691">
        <v>54.295362170514998</v>
      </c>
      <c r="I2691">
        <v>177.654225621476</v>
      </c>
      <c r="J2691">
        <v>22.739092568017501</v>
      </c>
      <c r="K2691">
        <v>179.179568948411</v>
      </c>
      <c r="L2691">
        <v>130.67144245990701</v>
      </c>
      <c r="M2691">
        <v>94.520946109937</v>
      </c>
      <c r="N2691">
        <v>1.64055672827747</v>
      </c>
      <c r="O2691">
        <v>0</v>
      </c>
      <c r="P2691">
        <v>363.11475409835998</v>
      </c>
      <c r="Q2691">
        <v>0.135319763614005</v>
      </c>
    </row>
    <row r="2692" spans="1:17" hidden="1" x14ac:dyDescent="0.3">
      <c r="A2692" t="s">
        <v>5591</v>
      </c>
      <c r="B2692" t="s">
        <v>5592</v>
      </c>
      <c r="C2692" t="s">
        <v>10625</v>
      </c>
      <c r="D2692" t="s">
        <v>127</v>
      </c>
      <c r="E2692">
        <v>146.095699475</v>
      </c>
      <c r="F2692">
        <v>3.71</v>
      </c>
      <c r="G2692">
        <v>40.9715312973387</v>
      </c>
      <c r="H2692">
        <v>-6.8180629398709298</v>
      </c>
      <c r="I2692">
        <v>-8.9819776555417405</v>
      </c>
      <c r="J2692">
        <v>-4.82363108771355</v>
      </c>
      <c r="K2692">
        <v>3.7862022438565002</v>
      </c>
      <c r="L2692">
        <v>3.4401367240387302</v>
      </c>
      <c r="M2692">
        <v>42.269792340462999</v>
      </c>
      <c r="N2692">
        <v>0.76316874800530399</v>
      </c>
      <c r="O2692">
        <v>42.587601078167097</v>
      </c>
      <c r="P2692">
        <v>92.2279792746114</v>
      </c>
      <c r="Q2692">
        <v>8.0452871343548005E-2</v>
      </c>
    </row>
    <row r="2693" spans="1:17" hidden="1" x14ac:dyDescent="0.3">
      <c r="A2693" t="s">
        <v>5593</v>
      </c>
      <c r="B2693" t="s">
        <v>5594</v>
      </c>
      <c r="C2693" t="s">
        <v>10625</v>
      </c>
      <c r="D2693" t="s">
        <v>40</v>
      </c>
      <c r="E2693">
        <v>145.54374999999999</v>
      </c>
      <c r="F2693">
        <v>556.65</v>
      </c>
      <c r="G2693">
        <v>68.511379114719503</v>
      </c>
      <c r="H2693">
        <v>15.615584789894299</v>
      </c>
      <c r="I2693">
        <v>17.491031881853701</v>
      </c>
      <c r="J2693">
        <v>-7.93665078153815</v>
      </c>
      <c r="K2693">
        <v>469.71392548155802</v>
      </c>
      <c r="L2693">
        <v>407.578503502724</v>
      </c>
      <c r="M2693">
        <v>64.204315598571398</v>
      </c>
      <c r="N2693">
        <v>2.5943949610624899</v>
      </c>
      <c r="O2693">
        <v>9.4044731878200007</v>
      </c>
      <c r="P2693">
        <v>96.176211453744401</v>
      </c>
      <c r="Q2693">
        <v>0.11403659126714601</v>
      </c>
    </row>
    <row r="2694" spans="1:17" hidden="1" x14ac:dyDescent="0.3">
      <c r="A2694" t="s">
        <v>5595</v>
      </c>
      <c r="B2694" t="s">
        <v>5596</v>
      </c>
      <c r="C2694" t="s">
        <v>10625</v>
      </c>
      <c r="D2694" t="s">
        <v>308</v>
      </c>
      <c r="E2694">
        <v>145.50342499999999</v>
      </c>
      <c r="F2694">
        <v>64.599999999999994</v>
      </c>
      <c r="G2694">
        <v>-27.664832339024802</v>
      </c>
      <c r="M2694">
        <v>99.999992872253003</v>
      </c>
      <c r="N2694">
        <v>1</v>
      </c>
      <c r="O2694">
        <v>0</v>
      </c>
      <c r="P2694">
        <v>0</v>
      </c>
    </row>
    <row r="2695" spans="1:17" hidden="1" x14ac:dyDescent="0.3">
      <c r="A2695" t="s">
        <v>5597</v>
      </c>
      <c r="B2695" t="s">
        <v>5598</v>
      </c>
      <c r="C2695" t="s">
        <v>10625</v>
      </c>
      <c r="D2695" t="s">
        <v>72</v>
      </c>
      <c r="E2695">
        <v>145.41068319999999</v>
      </c>
      <c r="F2695">
        <v>551.29999999999995</v>
      </c>
      <c r="G2695">
        <v>8.4922434821655202</v>
      </c>
      <c r="H2695">
        <v>14.854638772662</v>
      </c>
      <c r="I2695">
        <v>5.1974513336070904</v>
      </c>
      <c r="J2695">
        <v>4.0284796881590896</v>
      </c>
      <c r="K2695">
        <v>477.77614568598602</v>
      </c>
      <c r="L2695">
        <v>451.35974485319798</v>
      </c>
      <c r="M2695">
        <v>75.284747489704102</v>
      </c>
      <c r="N2695">
        <v>2.4718388564002498</v>
      </c>
      <c r="O2695">
        <v>24.523852711772101</v>
      </c>
      <c r="P2695">
        <v>57.065527065527</v>
      </c>
      <c r="Q2695">
        <v>5.5770514552220998E-2</v>
      </c>
    </row>
    <row r="2696" spans="1:17" hidden="1" x14ac:dyDescent="0.3">
      <c r="A2696" t="s">
        <v>5599</v>
      </c>
      <c r="B2696" t="s">
        <v>5600</v>
      </c>
      <c r="C2696" t="s">
        <v>10625</v>
      </c>
      <c r="D2696" t="s">
        <v>263</v>
      </c>
      <c r="E2696">
        <v>145.16585029999999</v>
      </c>
      <c r="F2696">
        <v>400.95</v>
      </c>
      <c r="G2696">
        <v>-11.531595554086399</v>
      </c>
      <c r="H2696">
        <v>8.6271579067146895</v>
      </c>
      <c r="I2696">
        <v>1.8475992504649601</v>
      </c>
      <c r="J2696">
        <v>3.0370163857846002</v>
      </c>
      <c r="K2696">
        <v>374.626252467847</v>
      </c>
      <c r="L2696">
        <v>359.235214494785</v>
      </c>
      <c r="M2696">
        <v>72.894448052208602</v>
      </c>
      <c r="N2696">
        <v>1.88668043811268</v>
      </c>
      <c r="O2696">
        <v>10.961466517022</v>
      </c>
      <c r="P2696">
        <v>42.433392539964402</v>
      </c>
      <c r="Q2696">
        <v>3.6346567038815003E-2</v>
      </c>
    </row>
    <row r="2697" spans="1:17" hidden="1" x14ac:dyDescent="0.3">
      <c r="A2697" t="s">
        <v>5601</v>
      </c>
      <c r="B2697" t="s">
        <v>5602</v>
      </c>
      <c r="C2697" t="s">
        <v>10625</v>
      </c>
      <c r="D2697" t="s">
        <v>400</v>
      </c>
      <c r="E2697">
        <v>145.01793599999999</v>
      </c>
      <c r="F2697">
        <v>149.35</v>
      </c>
      <c r="G2697">
        <v>20.499850200657601</v>
      </c>
      <c r="H2697">
        <v>56.927641527482997</v>
      </c>
      <c r="I2697">
        <v>36.412621781647701</v>
      </c>
      <c r="J2697">
        <v>25.5175762613678</v>
      </c>
      <c r="M2697">
        <v>81.450096742783103</v>
      </c>
      <c r="O2697">
        <v>6.4613324405758199</v>
      </c>
      <c r="P2697">
        <v>58.461538461538403</v>
      </c>
    </row>
    <row r="2698" spans="1:17" hidden="1" x14ac:dyDescent="0.3">
      <c r="A2698" t="s">
        <v>5603</v>
      </c>
      <c r="B2698" t="s">
        <v>5604</v>
      </c>
      <c r="C2698" t="s">
        <v>10625</v>
      </c>
      <c r="D2698" t="s">
        <v>497</v>
      </c>
      <c r="E2698">
        <v>144.95934632000001</v>
      </c>
      <c r="F2698">
        <v>143.85</v>
      </c>
      <c r="G2698">
        <v>29.068660796734498</v>
      </c>
      <c r="H2698">
        <v>23.355385518215702</v>
      </c>
      <c r="I2698">
        <v>29.554422542554502</v>
      </c>
      <c r="J2698">
        <v>2.9088806091938899</v>
      </c>
      <c r="K2698">
        <v>123.358569472645</v>
      </c>
      <c r="L2698">
        <v>103.137462682421</v>
      </c>
      <c r="M2698">
        <v>76.222052711556003</v>
      </c>
      <c r="N2698">
        <v>3.5405242130100798</v>
      </c>
      <c r="O2698">
        <v>4.2752867570385797</v>
      </c>
      <c r="P2698">
        <v>72.689075630252105</v>
      </c>
    </row>
    <row r="2699" spans="1:17" hidden="1" x14ac:dyDescent="0.3">
      <c r="A2699" t="s">
        <v>5605</v>
      </c>
      <c r="B2699" t="s">
        <v>5606</v>
      </c>
      <c r="C2699" t="s">
        <v>10625</v>
      </c>
      <c r="D2699" t="s">
        <v>571</v>
      </c>
      <c r="E2699">
        <v>144.78910569000001</v>
      </c>
      <c r="F2699">
        <v>103.45</v>
      </c>
      <c r="G2699">
        <v>-63.806807647666801</v>
      </c>
      <c r="H2699">
        <v>-4.8896842728936303</v>
      </c>
      <c r="I2699">
        <v>-40.160365256304701</v>
      </c>
      <c r="J2699">
        <v>-5.8002531959965298</v>
      </c>
      <c r="K2699">
        <v>108.103595980395</v>
      </c>
      <c r="L2699">
        <v>113.598661031319</v>
      </c>
      <c r="M2699">
        <v>43.084258656136399</v>
      </c>
      <c r="N2699">
        <v>0.87146574154379797</v>
      </c>
      <c r="O2699">
        <v>74.963750604156502</v>
      </c>
      <c r="P2699">
        <v>10.6417112299465</v>
      </c>
    </row>
    <row r="2700" spans="1:17" hidden="1" x14ac:dyDescent="0.3">
      <c r="A2700" t="s">
        <v>5607</v>
      </c>
      <c r="B2700" t="s">
        <v>5608</v>
      </c>
      <c r="C2700" t="s">
        <v>10625</v>
      </c>
      <c r="D2700" t="s">
        <v>57</v>
      </c>
      <c r="E2700">
        <v>144.77396758</v>
      </c>
      <c r="F2700">
        <v>18.420000000000002</v>
      </c>
      <c r="G2700">
        <v>4.0948243133356197</v>
      </c>
      <c r="H2700">
        <v>24.308593908435299</v>
      </c>
      <c r="I2700">
        <v>-39.658127294238298</v>
      </c>
      <c r="J2700">
        <v>15.6146636400085</v>
      </c>
      <c r="K2700">
        <v>15.3444229099357</v>
      </c>
      <c r="L2700">
        <v>16.860407390644198</v>
      </c>
      <c r="M2700">
        <v>81.494231124135098</v>
      </c>
      <c r="N2700">
        <v>0.73947163212433298</v>
      </c>
      <c r="O2700">
        <v>68.838219326818603</v>
      </c>
      <c r="P2700">
        <v>50.122249388752998</v>
      </c>
      <c r="Q2700">
        <v>4.3360562292369002E-2</v>
      </c>
    </row>
    <row r="2701" spans="1:17" hidden="1" x14ac:dyDescent="0.3">
      <c r="A2701" t="s">
        <v>5609</v>
      </c>
      <c r="B2701" t="s">
        <v>5610</v>
      </c>
      <c r="C2701" t="s">
        <v>10625</v>
      </c>
      <c r="D2701" t="s">
        <v>689</v>
      </c>
      <c r="E2701">
        <v>144.53272076499999</v>
      </c>
      <c r="F2701">
        <v>3.06</v>
      </c>
      <c r="G2701">
        <v>14.660749056323899</v>
      </c>
      <c r="H2701">
        <v>-5.4937421203157299</v>
      </c>
      <c r="I2701">
        <v>-27.9164443196786</v>
      </c>
      <c r="J2701">
        <v>0.17981324918619601</v>
      </c>
      <c r="K2701">
        <v>3.1416015224408298</v>
      </c>
      <c r="L2701">
        <v>3.0345487979466101</v>
      </c>
      <c r="M2701">
        <v>39.555860364673201</v>
      </c>
      <c r="N2701">
        <v>0.16584439834346101</v>
      </c>
      <c r="O2701">
        <v>37.254901960784302</v>
      </c>
      <c r="P2701">
        <v>42.325581395348799</v>
      </c>
      <c r="Q2701">
        <v>4.0207648036420997E-2</v>
      </c>
    </row>
    <row r="2702" spans="1:17" hidden="1" x14ac:dyDescent="0.3">
      <c r="A2702" t="s">
        <v>5611</v>
      </c>
      <c r="B2702" t="s">
        <v>5612</v>
      </c>
      <c r="C2702" t="s">
        <v>10625</v>
      </c>
      <c r="D2702" t="s">
        <v>962</v>
      </c>
      <c r="E2702">
        <v>144.47579824799999</v>
      </c>
      <c r="F2702">
        <v>8.9700000000000006</v>
      </c>
      <c r="G2702">
        <v>-52.602070832748701</v>
      </c>
      <c r="H2702">
        <v>6.2306718305133204</v>
      </c>
      <c r="I2702">
        <v>-33.752060758034801</v>
      </c>
      <c r="J2702">
        <v>-3.5666728228812601</v>
      </c>
      <c r="K2702">
        <v>8.8862765129183092</v>
      </c>
      <c r="L2702">
        <v>9.5508888339629205</v>
      </c>
      <c r="M2702">
        <v>46.592751794431898</v>
      </c>
      <c r="N2702">
        <v>1.1728885516296099</v>
      </c>
      <c r="O2702">
        <v>76.700111482720104</v>
      </c>
      <c r="P2702">
        <v>13.5443037974683</v>
      </c>
      <c r="Q2702">
        <v>1.1997645064210001E-3</v>
      </c>
    </row>
    <row r="2703" spans="1:17" hidden="1" x14ac:dyDescent="0.3">
      <c r="A2703" t="s">
        <v>5613</v>
      </c>
      <c r="B2703" t="s">
        <v>5614</v>
      </c>
      <c r="C2703" t="s">
        <v>10625</v>
      </c>
      <c r="D2703" t="s">
        <v>622</v>
      </c>
      <c r="E2703">
        <v>144.41976</v>
      </c>
      <c r="F2703">
        <v>442.7</v>
      </c>
      <c r="G2703">
        <v>-24.890601346569799</v>
      </c>
      <c r="H2703">
        <v>-8.3873861438664896</v>
      </c>
      <c r="I2703">
        <v>-1.36682200974907</v>
      </c>
      <c r="J2703">
        <v>-3.5063689216657399</v>
      </c>
      <c r="K2703">
        <v>455.53499200296199</v>
      </c>
      <c r="L2703">
        <v>431.354911394326</v>
      </c>
      <c r="M2703">
        <v>36.136202249483297</v>
      </c>
      <c r="N2703">
        <v>0.282561611708467</v>
      </c>
      <c r="O2703">
        <v>21.978766659137101</v>
      </c>
      <c r="P2703">
        <v>22.9722222222222</v>
      </c>
      <c r="Q2703">
        <v>-2.1928852695465E-2</v>
      </c>
    </row>
    <row r="2704" spans="1:17" hidden="1" x14ac:dyDescent="0.3">
      <c r="A2704" t="s">
        <v>5615</v>
      </c>
      <c r="B2704" t="s">
        <v>5616</v>
      </c>
      <c r="C2704" t="s">
        <v>10625</v>
      </c>
      <c r="D2704" t="s">
        <v>89</v>
      </c>
      <c r="E2704">
        <v>144.16591034000001</v>
      </c>
      <c r="F2704">
        <v>81.760000000000005</v>
      </c>
      <c r="G2704">
        <v>23.7425750683825</v>
      </c>
      <c r="H2704">
        <v>14.5180917940135</v>
      </c>
      <c r="I2704">
        <v>-23.572595701951901</v>
      </c>
      <c r="J2704">
        <v>25.859297292743999</v>
      </c>
      <c r="K2704">
        <v>58.4003580171414</v>
      </c>
      <c r="L2704">
        <v>59.650180371879301</v>
      </c>
      <c r="M2704">
        <v>85.983248536835205</v>
      </c>
      <c r="N2704">
        <v>2.1876572919503201</v>
      </c>
      <c r="O2704">
        <v>25.318003913894302</v>
      </c>
      <c r="P2704">
        <v>95.598086124401902</v>
      </c>
      <c r="Q2704">
        <v>7.6409162252650001E-2</v>
      </c>
    </row>
    <row r="2705" spans="1:17" hidden="1" x14ac:dyDescent="0.3">
      <c r="A2705" t="s">
        <v>5617</v>
      </c>
      <c r="B2705" t="s">
        <v>5618</v>
      </c>
      <c r="C2705" t="s">
        <v>10625</v>
      </c>
      <c r="D2705" t="s">
        <v>1449</v>
      </c>
      <c r="E2705">
        <v>143.97059999999999</v>
      </c>
      <c r="F2705">
        <v>342.35</v>
      </c>
      <c r="G2705">
        <v>27.913445325142298</v>
      </c>
      <c r="H2705">
        <v>1.5858247888810399</v>
      </c>
      <c r="I2705">
        <v>7.0988331839891297</v>
      </c>
      <c r="J2705">
        <v>-2.2919475481559899</v>
      </c>
      <c r="K2705">
        <v>324.07517520894902</v>
      </c>
      <c r="L2705">
        <v>288.64676901800601</v>
      </c>
      <c r="M2705">
        <v>75.535515387271701</v>
      </c>
      <c r="N2705">
        <v>1.33631133671742</v>
      </c>
      <c r="O2705">
        <v>13.392726741638601</v>
      </c>
      <c r="P2705">
        <v>75.3842213114754</v>
      </c>
      <c r="Q2705">
        <v>7.4575610923136998E-2</v>
      </c>
    </row>
    <row r="2706" spans="1:17" hidden="1" x14ac:dyDescent="0.3">
      <c r="A2706" t="s">
        <v>5619</v>
      </c>
      <c r="B2706" t="s">
        <v>5620</v>
      </c>
      <c r="C2706" t="s">
        <v>10625</v>
      </c>
      <c r="E2706">
        <v>143.93706030999999</v>
      </c>
      <c r="F2706">
        <v>138.6</v>
      </c>
      <c r="G2706">
        <v>-27.1936471269915</v>
      </c>
      <c r="H2706">
        <v>16.263639283758401</v>
      </c>
      <c r="I2706">
        <v>-12.7520607580348</v>
      </c>
      <c r="J2706">
        <v>-3.6586756266303202</v>
      </c>
      <c r="K2706">
        <v>132.97213323936401</v>
      </c>
      <c r="L2706">
        <v>135.363675275384</v>
      </c>
      <c r="M2706">
        <v>56.611046399747501</v>
      </c>
      <c r="N2706">
        <v>0.98574594672610905</v>
      </c>
      <c r="O2706">
        <v>21.681096681096701</v>
      </c>
      <c r="P2706">
        <v>27.0976616231086</v>
      </c>
      <c r="Q2706">
        <v>0.124084460120684</v>
      </c>
    </row>
    <row r="2707" spans="1:17" hidden="1" x14ac:dyDescent="0.3">
      <c r="A2707" t="s">
        <v>5621</v>
      </c>
      <c r="B2707" t="s">
        <v>5622</v>
      </c>
      <c r="C2707" t="s">
        <v>10625</v>
      </c>
      <c r="D2707" t="s">
        <v>139</v>
      </c>
      <c r="E2707">
        <v>143.85492042999999</v>
      </c>
      <c r="F2707">
        <v>569.9</v>
      </c>
      <c r="G2707">
        <v>-14.991839061049401</v>
      </c>
      <c r="H2707">
        <v>-5.0091400817123803</v>
      </c>
      <c r="I2707">
        <v>-37.555992537751003</v>
      </c>
      <c r="J2707">
        <v>-3.6004556674466199</v>
      </c>
      <c r="K2707">
        <v>584.58262315219804</v>
      </c>
      <c r="L2707">
        <v>558.74933516466695</v>
      </c>
      <c r="M2707">
        <v>38.427554683537501</v>
      </c>
      <c r="N2707">
        <v>0.30126991312763901</v>
      </c>
      <c r="O2707">
        <v>40.375504474469203</v>
      </c>
      <c r="P2707">
        <v>35.047393364928901</v>
      </c>
      <c r="Q2707">
        <v>6.4956289255086994E-2</v>
      </c>
    </row>
    <row r="2708" spans="1:17" hidden="1" x14ac:dyDescent="0.3">
      <c r="A2708" t="s">
        <v>5623</v>
      </c>
      <c r="B2708" t="s">
        <v>5624</v>
      </c>
      <c r="C2708" t="s">
        <v>10625</v>
      </c>
      <c r="D2708" t="s">
        <v>2839</v>
      </c>
      <c r="E2708">
        <v>143.84307240000001</v>
      </c>
      <c r="F2708">
        <v>208.35</v>
      </c>
      <c r="G2708">
        <v>74.911735478184596</v>
      </c>
      <c r="H2708">
        <v>-7.5193281694866698</v>
      </c>
      <c r="I2708">
        <v>-0.83909828797892405</v>
      </c>
      <c r="J2708">
        <v>2.1259095947011502</v>
      </c>
      <c r="K2708">
        <v>196.73305673245099</v>
      </c>
      <c r="L2708">
        <v>170.07853112340101</v>
      </c>
      <c r="M2708">
        <v>57.399673679521001</v>
      </c>
      <c r="N2708">
        <v>0.46644421969690902</v>
      </c>
      <c r="O2708">
        <v>31.9894408447324</v>
      </c>
      <c r="P2708">
        <v>113.692307692307</v>
      </c>
      <c r="Q2708">
        <v>0.10490836041557899</v>
      </c>
    </row>
    <row r="2709" spans="1:17" hidden="1" x14ac:dyDescent="0.3">
      <c r="A2709" t="s">
        <v>5625</v>
      </c>
      <c r="B2709" t="s">
        <v>5626</v>
      </c>
      <c r="C2709" t="s">
        <v>10625</v>
      </c>
      <c r="D2709" t="s">
        <v>921</v>
      </c>
      <c r="E2709">
        <v>143.72716765199999</v>
      </c>
      <c r="F2709">
        <v>12.02</v>
      </c>
      <c r="G2709">
        <v>122.75183432764101</v>
      </c>
      <c r="H2709">
        <v>46.844308194149598</v>
      </c>
      <c r="I2709">
        <v>23.304119017245998</v>
      </c>
      <c r="J2709">
        <v>10.2124119421189</v>
      </c>
      <c r="K2709">
        <v>9.2382744015196092</v>
      </c>
      <c r="L2709">
        <v>8.58062105035388</v>
      </c>
      <c r="M2709">
        <v>66.429351525296596</v>
      </c>
      <c r="N2709">
        <v>1.50800864002038</v>
      </c>
      <c r="O2709">
        <v>7.2379367720466004</v>
      </c>
      <c r="P2709">
        <v>161.304347826086</v>
      </c>
      <c r="Q2709">
        <v>-8.3155007232861997E-2</v>
      </c>
    </row>
    <row r="2710" spans="1:17" hidden="1" x14ac:dyDescent="0.3">
      <c r="A2710" t="s">
        <v>5627</v>
      </c>
      <c r="B2710" t="s">
        <v>5628</v>
      </c>
      <c r="C2710" t="s">
        <v>10625</v>
      </c>
      <c r="D2710" t="s">
        <v>527</v>
      </c>
      <c r="E2710">
        <v>143.61274</v>
      </c>
      <c r="F2710">
        <v>145.44999999999999</v>
      </c>
      <c r="G2710">
        <v>77.0789739672813</v>
      </c>
      <c r="H2710">
        <v>28.638167843272399</v>
      </c>
      <c r="I2710">
        <v>-1.9784758523744499</v>
      </c>
      <c r="J2710">
        <v>5.8133915571831096</v>
      </c>
      <c r="K2710">
        <v>123.297743546055</v>
      </c>
      <c r="L2710">
        <v>111.351408130629</v>
      </c>
      <c r="M2710">
        <v>73.492881911797895</v>
      </c>
      <c r="N2710">
        <v>3.8831791276363399</v>
      </c>
      <c r="O2710">
        <v>8.9721553798556197</v>
      </c>
      <c r="P2710">
        <v>125.329202168861</v>
      </c>
      <c r="Q2710">
        <v>8.1880374923890997E-2</v>
      </c>
    </row>
    <row r="2711" spans="1:17" hidden="1" x14ac:dyDescent="0.3">
      <c r="A2711" t="s">
        <v>5629</v>
      </c>
      <c r="B2711" t="s">
        <v>5630</v>
      </c>
      <c r="C2711" t="s">
        <v>10625</v>
      </c>
      <c r="D2711" t="s">
        <v>80</v>
      </c>
      <c r="E2711">
        <v>143.57463999999999</v>
      </c>
      <c r="F2711">
        <v>63.88</v>
      </c>
      <c r="G2711">
        <v>41.7781384832562</v>
      </c>
      <c r="H2711">
        <v>-12.6036084725169</v>
      </c>
      <c r="I2711">
        <v>-8.8028262697189295</v>
      </c>
      <c r="J2711">
        <v>-4.4475978679854098</v>
      </c>
      <c r="K2711">
        <v>63.6159442452485</v>
      </c>
      <c r="L2711">
        <v>55.958480763254499</v>
      </c>
      <c r="M2711">
        <v>46.023846850123299</v>
      </c>
      <c r="N2711">
        <v>0.48350511285541198</v>
      </c>
      <c r="O2711">
        <v>20.5385097056981</v>
      </c>
      <c r="P2711">
        <v>83.299856527976999</v>
      </c>
      <c r="Q2711">
        <v>8.8487426994058996E-2</v>
      </c>
    </row>
    <row r="2712" spans="1:17" hidden="1" x14ac:dyDescent="0.3">
      <c r="A2712" t="s">
        <v>5631</v>
      </c>
      <c r="B2712" t="s">
        <v>5632</v>
      </c>
      <c r="C2712" t="s">
        <v>10625</v>
      </c>
      <c r="E2712">
        <v>143.327384</v>
      </c>
      <c r="F2712">
        <v>158.94999999999999</v>
      </c>
      <c r="G2712">
        <v>154.561730160975</v>
      </c>
      <c r="H2712">
        <v>-16.229221217614999</v>
      </c>
      <c r="I2712">
        <v>-42.174472664360003</v>
      </c>
      <c r="J2712">
        <v>6.0704579101398704</v>
      </c>
      <c r="K2712">
        <v>154.926263382505</v>
      </c>
      <c r="L2712">
        <v>136.84682406004001</v>
      </c>
      <c r="M2712">
        <v>51.285842758063602</v>
      </c>
      <c r="N2712">
        <v>0.92195573854863599</v>
      </c>
      <c r="O2712">
        <v>46.649889902485</v>
      </c>
      <c r="P2712">
        <v>182.2265625</v>
      </c>
      <c r="Q2712">
        <v>0.19005508294162901</v>
      </c>
    </row>
    <row r="2713" spans="1:17" hidden="1" x14ac:dyDescent="0.3">
      <c r="A2713" t="s">
        <v>5633</v>
      </c>
      <c r="B2713" t="s">
        <v>5634</v>
      </c>
      <c r="C2713" t="s">
        <v>10625</v>
      </c>
      <c r="D2713" t="s">
        <v>622</v>
      </c>
      <c r="E2713">
        <v>143.27488130999899</v>
      </c>
      <c r="F2713">
        <v>1.65</v>
      </c>
      <c r="G2713">
        <v>-39.486549654379203</v>
      </c>
      <c r="H2713">
        <v>-18.179672184026899</v>
      </c>
      <c r="I2713">
        <v>-72.1615366540602</v>
      </c>
      <c r="J2713">
        <v>-0.92680823099355703</v>
      </c>
      <c r="K2713">
        <v>2.5057862531576101</v>
      </c>
      <c r="L2713">
        <v>2.77871285680291</v>
      </c>
      <c r="M2713">
        <v>0.189411183836242</v>
      </c>
      <c r="N2713">
        <v>2.8104288801730601</v>
      </c>
      <c r="O2713">
        <v>176.969696969697</v>
      </c>
      <c r="P2713">
        <v>0</v>
      </c>
      <c r="Q2713">
        <v>-1.2818011523718E-2</v>
      </c>
    </row>
    <row r="2714" spans="1:17" hidden="1" x14ac:dyDescent="0.3">
      <c r="A2714" t="s">
        <v>5635</v>
      </c>
      <c r="B2714" t="s">
        <v>5636</v>
      </c>
      <c r="C2714" t="s">
        <v>10625</v>
      </c>
      <c r="D2714" t="s">
        <v>622</v>
      </c>
      <c r="E2714">
        <v>143.10510164999999</v>
      </c>
      <c r="F2714">
        <v>155</v>
      </c>
      <c r="G2714">
        <v>59.691628436993398</v>
      </c>
      <c r="H2714">
        <v>-5.2774401422084498</v>
      </c>
      <c r="I2714">
        <v>12.247939241965099</v>
      </c>
      <c r="J2714">
        <v>-5.4261988390337903</v>
      </c>
      <c r="K2714">
        <v>155.40683413609401</v>
      </c>
      <c r="L2714">
        <v>129.86345078746399</v>
      </c>
      <c r="M2714">
        <v>47.574820667026103</v>
      </c>
      <c r="N2714">
        <v>0.77498323480557496</v>
      </c>
      <c r="O2714">
        <v>18.709677419354801</v>
      </c>
      <c r="P2714">
        <v>105.70670205706701</v>
      </c>
      <c r="Q2714">
        <v>0.101064372365095</v>
      </c>
    </row>
    <row r="2715" spans="1:17" hidden="1" x14ac:dyDescent="0.3">
      <c r="A2715" t="s">
        <v>5637</v>
      </c>
      <c r="B2715" t="s">
        <v>5638</v>
      </c>
      <c r="C2715" t="s">
        <v>10625</v>
      </c>
      <c r="D2715" t="s">
        <v>354</v>
      </c>
      <c r="E2715">
        <v>143.02000000000001</v>
      </c>
      <c r="F2715">
        <v>364.95</v>
      </c>
      <c r="G2715">
        <v>132.64187236853499</v>
      </c>
      <c r="H2715">
        <v>10.010669610511</v>
      </c>
      <c r="I2715">
        <v>147.077726476007</v>
      </c>
      <c r="J2715">
        <v>-1.14909040529885</v>
      </c>
      <c r="K2715">
        <v>306.38738165157599</v>
      </c>
      <c r="M2715">
        <v>38.186719726823704</v>
      </c>
      <c r="N2715">
        <v>0.26214953271028002</v>
      </c>
      <c r="O2715">
        <v>4.1238525825455499</v>
      </c>
      <c r="P2715">
        <v>180.730769230769</v>
      </c>
    </row>
    <row r="2716" spans="1:17" hidden="1" x14ac:dyDescent="0.3">
      <c r="A2716" t="s">
        <v>5639</v>
      </c>
      <c r="B2716" t="s">
        <v>5640</v>
      </c>
      <c r="C2716" t="s">
        <v>10625</v>
      </c>
      <c r="D2716" t="s">
        <v>733</v>
      </c>
      <c r="E2716">
        <v>142.89995898000001</v>
      </c>
      <c r="F2716">
        <v>87.67</v>
      </c>
      <c r="G2716">
        <v>-1.85791797953556</v>
      </c>
      <c r="H2716">
        <v>2.03951506714261E-2</v>
      </c>
      <c r="I2716">
        <v>1.4894876845348201E-2</v>
      </c>
      <c r="J2716">
        <v>1.57519329596935</v>
      </c>
      <c r="K2716">
        <v>85.332069881942701</v>
      </c>
      <c r="L2716">
        <v>79.837641398999594</v>
      </c>
      <c r="M2716">
        <v>66.033807332126898</v>
      </c>
      <c r="N2716">
        <v>0.69923042263674795</v>
      </c>
      <c r="O2716">
        <v>1.5170525835519399</v>
      </c>
      <c r="P2716">
        <v>50.895008605851899</v>
      </c>
      <c r="Q2716">
        <v>1.9804733760708002E-2</v>
      </c>
    </row>
    <row r="2717" spans="1:17" hidden="1" x14ac:dyDescent="0.3">
      <c r="A2717" t="s">
        <v>5641</v>
      </c>
      <c r="B2717" t="s">
        <v>5642</v>
      </c>
      <c r="C2717" t="s">
        <v>10625</v>
      </c>
      <c r="D2717" t="s">
        <v>27</v>
      </c>
      <c r="E2717">
        <v>142.044382176</v>
      </c>
      <c r="F2717">
        <v>2.3199999999999998</v>
      </c>
      <c r="G2717">
        <v>133.00932496434501</v>
      </c>
      <c r="H2717">
        <v>4.0488536486951201</v>
      </c>
      <c r="I2717">
        <v>-12.181245307391</v>
      </c>
      <c r="J2717">
        <v>-3.6700988086602</v>
      </c>
      <c r="K2717">
        <v>2.3296858480541802</v>
      </c>
      <c r="L2717">
        <v>1.9305604913057399</v>
      </c>
      <c r="M2717">
        <v>48.595336602676397</v>
      </c>
      <c r="N2717">
        <v>0.72355929522614304</v>
      </c>
      <c r="O2717">
        <v>31.8965517241379</v>
      </c>
      <c r="P2717">
        <v>169.767441860465</v>
      </c>
      <c r="Q2717">
        <v>0.15023531930279099</v>
      </c>
    </row>
    <row r="2718" spans="1:17" hidden="1" x14ac:dyDescent="0.3">
      <c r="A2718" t="s">
        <v>5643</v>
      </c>
      <c r="B2718" t="s">
        <v>5644</v>
      </c>
      <c r="C2718" t="s">
        <v>10625</v>
      </c>
      <c r="D2718" t="s">
        <v>4523</v>
      </c>
      <c r="E2718">
        <v>141.55689056</v>
      </c>
      <c r="F2718">
        <v>78</v>
      </c>
      <c r="G2718">
        <v>-68.4258257315972</v>
      </c>
      <c r="H2718">
        <v>-16.331406091564599</v>
      </c>
      <c r="I2718">
        <v>-33.868885520890501</v>
      </c>
      <c r="J2718">
        <v>-4.6617281240286097</v>
      </c>
      <c r="K2718">
        <v>80.726099801790099</v>
      </c>
      <c r="M2718">
        <v>32.715794823021803</v>
      </c>
      <c r="N2718">
        <v>0.21767323585505399</v>
      </c>
      <c r="O2718">
        <v>86.102564102564003</v>
      </c>
      <c r="P2718">
        <v>47.587511825922398</v>
      </c>
    </row>
    <row r="2719" spans="1:17" hidden="1" x14ac:dyDescent="0.3">
      <c r="A2719" t="s">
        <v>5645</v>
      </c>
      <c r="B2719" t="s">
        <v>5646</v>
      </c>
      <c r="C2719" t="s">
        <v>10625</v>
      </c>
      <c r="D2719" t="s">
        <v>3255</v>
      </c>
      <c r="E2719">
        <v>141.31176149999999</v>
      </c>
      <c r="F2719">
        <v>96.65</v>
      </c>
      <c r="G2719">
        <v>45.109568805057997</v>
      </c>
      <c r="H2719">
        <v>28.594308194149601</v>
      </c>
      <c r="I2719">
        <v>60.253634205481802</v>
      </c>
      <c r="J2719">
        <v>14.225909594701101</v>
      </c>
      <c r="K2719">
        <v>79.933086949235701</v>
      </c>
      <c r="L2719">
        <v>65.936091235783294</v>
      </c>
      <c r="M2719">
        <v>64.3108548945048</v>
      </c>
      <c r="N2719">
        <v>0.57248899756112304</v>
      </c>
      <c r="O2719">
        <v>15.4785307811691</v>
      </c>
      <c r="P2719">
        <v>103.34525562802401</v>
      </c>
      <c r="Q2719">
        <v>0.14623344411898201</v>
      </c>
    </row>
    <row r="2720" spans="1:17" hidden="1" x14ac:dyDescent="0.3">
      <c r="A2720" t="s">
        <v>5647</v>
      </c>
      <c r="B2720" t="s">
        <v>5648</v>
      </c>
      <c r="C2720" t="s">
        <v>10625</v>
      </c>
      <c r="D2720" t="s">
        <v>397</v>
      </c>
      <c r="E2720">
        <v>141.22309043999999</v>
      </c>
      <c r="F2720">
        <v>5.38</v>
      </c>
      <c r="G2720">
        <v>13.9141150293961</v>
      </c>
      <c r="H2720">
        <v>17.705419305260801</v>
      </c>
      <c r="I2720">
        <v>-52.954246550384497</v>
      </c>
      <c r="J2720">
        <v>21.505371837264001</v>
      </c>
      <c r="K2720">
        <v>5.0320292238489799</v>
      </c>
      <c r="L2720">
        <v>5.99326360667472</v>
      </c>
      <c r="M2720">
        <v>80.2576093954615</v>
      </c>
      <c r="N2720">
        <v>0.58973822392346298</v>
      </c>
      <c r="O2720">
        <v>81.226765799256498</v>
      </c>
      <c r="P2720">
        <v>55.9420289855072</v>
      </c>
      <c r="Q2720">
        <v>-5.7970022169757003E-2</v>
      </c>
    </row>
    <row r="2721" spans="1:17" hidden="1" x14ac:dyDescent="0.3">
      <c r="A2721" t="s">
        <v>5649</v>
      </c>
      <c r="B2721" t="s">
        <v>5650</v>
      </c>
      <c r="C2721" t="s">
        <v>10625</v>
      </c>
      <c r="D2721" t="s">
        <v>2624</v>
      </c>
      <c r="E2721">
        <v>141.19217956</v>
      </c>
      <c r="F2721">
        <v>17.239999999999998</v>
      </c>
      <c r="G2721">
        <v>20.827846386211899</v>
      </c>
      <c r="H2721">
        <v>48.244045497126898</v>
      </c>
      <c r="I2721">
        <v>15.2928913421862</v>
      </c>
      <c r="J2721">
        <v>3.3130122841877001</v>
      </c>
      <c r="K2721">
        <v>13.030075455374</v>
      </c>
      <c r="L2721">
        <v>12.2006820144773</v>
      </c>
      <c r="M2721">
        <v>81.599653247654899</v>
      </c>
      <c r="N2721">
        <v>3.2525408044840098</v>
      </c>
      <c r="O2721">
        <v>14.5011600928074</v>
      </c>
      <c r="P2721">
        <v>82.2410147991543</v>
      </c>
      <c r="Q2721">
        <v>0.17824899802279101</v>
      </c>
    </row>
    <row r="2722" spans="1:17" hidden="1" x14ac:dyDescent="0.3">
      <c r="A2722" t="s">
        <v>5651</v>
      </c>
      <c r="B2722" t="s">
        <v>5652</v>
      </c>
      <c r="C2722" t="s">
        <v>10625</v>
      </c>
      <c r="D2722" t="s">
        <v>733</v>
      </c>
      <c r="E2722">
        <v>141.05316456</v>
      </c>
      <c r="F2722">
        <v>77.45</v>
      </c>
      <c r="G2722">
        <v>41.0715511032409</v>
      </c>
      <c r="H2722">
        <v>1.6694038784574501</v>
      </c>
      <c r="I2722">
        <v>14.408551719567299</v>
      </c>
      <c r="J2722">
        <v>3.5285667452171499</v>
      </c>
      <c r="K2722">
        <v>74.751907862157196</v>
      </c>
      <c r="L2722">
        <v>65.301709134194695</v>
      </c>
      <c r="M2722">
        <v>44.340069516080298</v>
      </c>
      <c r="N2722">
        <v>1.14060253145351</v>
      </c>
      <c r="O2722">
        <v>3.2924467398321502</v>
      </c>
      <c r="P2722">
        <v>77.028571428571396</v>
      </c>
      <c r="Q2722">
        <v>1.5864695888099999E-4</v>
      </c>
    </row>
    <row r="2723" spans="1:17" hidden="1" x14ac:dyDescent="0.3">
      <c r="A2723" t="s">
        <v>5653</v>
      </c>
      <c r="B2723" t="s">
        <v>5654</v>
      </c>
      <c r="C2723" t="s">
        <v>10625</v>
      </c>
      <c r="D2723" t="s">
        <v>313</v>
      </c>
      <c r="E2723">
        <v>140.86883859599999</v>
      </c>
      <c r="F2723">
        <v>57.31</v>
      </c>
      <c r="G2723">
        <v>163.27611988576999</v>
      </c>
      <c r="H2723">
        <v>30.946573082629701</v>
      </c>
      <c r="I2723">
        <v>12.322414236552699</v>
      </c>
      <c r="J2723">
        <v>-3.5401367000249802</v>
      </c>
      <c r="K2723">
        <v>52.196850683979498</v>
      </c>
      <c r="L2723">
        <v>42.208903778016499</v>
      </c>
      <c r="M2723">
        <v>43.747627048537097</v>
      </c>
      <c r="N2723">
        <v>0.281832783277844</v>
      </c>
      <c r="O2723">
        <v>30.779968591868698</v>
      </c>
      <c r="P2723">
        <v>204.77275305980501</v>
      </c>
      <c r="Q2723">
        <v>0.12622253589318599</v>
      </c>
    </row>
    <row r="2724" spans="1:17" hidden="1" x14ac:dyDescent="0.3">
      <c r="A2724" t="s">
        <v>5655</v>
      </c>
      <c r="B2724" t="s">
        <v>5656</v>
      </c>
      <c r="C2724" t="s">
        <v>10625</v>
      </c>
      <c r="D2724" t="s">
        <v>5657</v>
      </c>
      <c r="E2724">
        <v>140.84105174999999</v>
      </c>
      <c r="F2724">
        <v>57.25</v>
      </c>
      <c r="G2724">
        <v>-30.300886760793599</v>
      </c>
      <c r="H2724">
        <v>8.1135389633804493</v>
      </c>
      <c r="I2724">
        <v>-14.8823484060889</v>
      </c>
      <c r="J2724">
        <v>7.2238877107810797</v>
      </c>
      <c r="K2724">
        <v>54.2108090090451</v>
      </c>
      <c r="M2724">
        <v>71.663973498909897</v>
      </c>
      <c r="N2724">
        <v>0.92075471698113198</v>
      </c>
      <c r="O2724">
        <v>30.742358078602599</v>
      </c>
      <c r="P2724">
        <v>26.5193370165745</v>
      </c>
    </row>
    <row r="2725" spans="1:17" hidden="1" x14ac:dyDescent="0.3">
      <c r="A2725" t="s">
        <v>5658</v>
      </c>
      <c r="B2725" t="s">
        <v>5659</v>
      </c>
      <c r="C2725" t="s">
        <v>10625</v>
      </c>
      <c r="D2725" t="s">
        <v>471</v>
      </c>
      <c r="E2725">
        <v>140.656809224</v>
      </c>
      <c r="F2725">
        <v>46.61</v>
      </c>
      <c r="G2725">
        <v>-45.532673748716498</v>
      </c>
      <c r="H2725">
        <v>-3.9582750200631001</v>
      </c>
      <c r="I2725">
        <v>-20.716904508034801</v>
      </c>
      <c r="J2725">
        <v>3.0885679607998702</v>
      </c>
      <c r="K2725">
        <v>47.46865339384</v>
      </c>
      <c r="L2725">
        <v>47.096199050747501</v>
      </c>
      <c r="M2725">
        <v>54.4287674142508</v>
      </c>
      <c r="N2725">
        <v>1.0422515908345</v>
      </c>
      <c r="O2725">
        <v>43.745977258099103</v>
      </c>
      <c r="P2725">
        <v>25.802968960863701</v>
      </c>
      <c r="Q2725">
        <v>-6.3664111802431006E-2</v>
      </c>
    </row>
    <row r="2726" spans="1:17" hidden="1" x14ac:dyDescent="0.3">
      <c r="A2726" t="s">
        <v>5660</v>
      </c>
      <c r="B2726" t="s">
        <v>5661</v>
      </c>
      <c r="C2726" t="s">
        <v>10625</v>
      </c>
      <c r="D2726" t="s">
        <v>139</v>
      </c>
      <c r="E2726">
        <v>140.62528993499899</v>
      </c>
      <c r="F2726">
        <v>189.65</v>
      </c>
      <c r="G2726">
        <v>117.900362533433</v>
      </c>
      <c r="H2726">
        <v>39.668382268223702</v>
      </c>
      <c r="I2726">
        <v>3.9940484882270102</v>
      </c>
      <c r="J2726">
        <v>6.32833623126999</v>
      </c>
      <c r="K2726">
        <v>154.232036647076</v>
      </c>
      <c r="L2726">
        <v>132.890541833008</v>
      </c>
      <c r="M2726">
        <v>72.821385969794505</v>
      </c>
      <c r="N2726">
        <v>1.8340914362766401</v>
      </c>
      <c r="O2726">
        <v>8.1465858159768008</v>
      </c>
      <c r="P2726">
        <v>156.28378378378301</v>
      </c>
      <c r="Q2726">
        <v>9.4379136440205E-2</v>
      </c>
    </row>
    <row r="2727" spans="1:17" hidden="1" x14ac:dyDescent="0.3">
      <c r="A2727" t="s">
        <v>5662</v>
      </c>
      <c r="B2727" t="s">
        <v>5663</v>
      </c>
      <c r="C2727" t="s">
        <v>10625</v>
      </c>
      <c r="D2727" t="s">
        <v>46</v>
      </c>
      <c r="E2727">
        <v>140.15771549999999</v>
      </c>
      <c r="F2727">
        <v>81.900000000000006</v>
      </c>
      <c r="G2727">
        <v>-54.343435740994401</v>
      </c>
      <c r="H2727">
        <v>-26.922609099083399</v>
      </c>
      <c r="I2727">
        <v>-38.430664160004298</v>
      </c>
      <c r="J2727">
        <v>-1.46355581410388</v>
      </c>
      <c r="M2727">
        <v>24.4097704065783</v>
      </c>
      <c r="O2727">
        <v>50.305250305250198</v>
      </c>
      <c r="P2727">
        <v>6.29461388708632</v>
      </c>
    </row>
    <row r="2728" spans="1:17" hidden="1" x14ac:dyDescent="0.3">
      <c r="A2728" t="s">
        <v>5664</v>
      </c>
      <c r="B2728" t="s">
        <v>5665</v>
      </c>
      <c r="C2728" t="s">
        <v>10625</v>
      </c>
      <c r="E2728">
        <v>140.14878306</v>
      </c>
      <c r="F2728">
        <v>254.35</v>
      </c>
      <c r="G2728">
        <v>213.74456363412901</v>
      </c>
      <c r="H2728">
        <v>-1.4056918058503101</v>
      </c>
      <c r="I2728">
        <v>30.303231059893101</v>
      </c>
      <c r="J2728">
        <v>-1.14909040529885</v>
      </c>
      <c r="K2728">
        <v>242.649675574539</v>
      </c>
      <c r="L2728">
        <v>182.20380662513401</v>
      </c>
      <c r="M2728">
        <v>100</v>
      </c>
      <c r="N2728">
        <v>0</v>
      </c>
      <c r="O2728">
        <v>0</v>
      </c>
      <c r="P2728">
        <v>241.40939597315401</v>
      </c>
    </row>
    <row r="2729" spans="1:17" hidden="1" x14ac:dyDescent="0.3">
      <c r="A2729" t="s">
        <v>5666</v>
      </c>
      <c r="B2729" t="s">
        <v>5667</v>
      </c>
      <c r="C2729" t="s">
        <v>10625</v>
      </c>
      <c r="D2729" t="s">
        <v>622</v>
      </c>
      <c r="E2729">
        <v>139.84381875</v>
      </c>
      <c r="F2729">
        <v>267</v>
      </c>
      <c r="G2729">
        <v>133.97162038023001</v>
      </c>
      <c r="H2729">
        <v>-15.795250702265299</v>
      </c>
      <c r="I2729">
        <v>34.9512359452618</v>
      </c>
      <c r="J2729">
        <v>6.7642790241055701</v>
      </c>
      <c r="K2729">
        <v>279.69957078909903</v>
      </c>
      <c r="L2729">
        <v>218.32756192457799</v>
      </c>
      <c r="M2729">
        <v>44.561748344588501</v>
      </c>
      <c r="N2729">
        <v>0.15941127472535299</v>
      </c>
      <c r="O2729">
        <v>69.685393258426899</v>
      </c>
      <c r="P2729">
        <v>172.44897959183601</v>
      </c>
      <c r="Q2729">
        <v>8.8266977162430996E-2</v>
      </c>
    </row>
    <row r="2730" spans="1:17" hidden="1" x14ac:dyDescent="0.3">
      <c r="A2730" t="s">
        <v>5668</v>
      </c>
      <c r="B2730" t="s">
        <v>5669</v>
      </c>
      <c r="C2730" t="s">
        <v>10625</v>
      </c>
      <c r="D2730" t="s">
        <v>527</v>
      </c>
      <c r="E2730">
        <v>139.63487908499999</v>
      </c>
      <c r="F2730">
        <v>92.55</v>
      </c>
      <c r="G2730">
        <v>20.890544868037701</v>
      </c>
      <c r="H2730">
        <v>3.2715448872414199</v>
      </c>
      <c r="I2730">
        <v>-0.580889586863651</v>
      </c>
      <c r="J2730">
        <v>-4.2318208236694002</v>
      </c>
      <c r="K2730">
        <v>91.810664655633502</v>
      </c>
      <c r="L2730">
        <v>84.173152752006899</v>
      </c>
      <c r="M2730">
        <v>50.905669264173902</v>
      </c>
      <c r="N2730">
        <v>0.88593823396211302</v>
      </c>
      <c r="O2730">
        <v>18.5305240410589</v>
      </c>
      <c r="P2730">
        <v>51.721311475409799</v>
      </c>
      <c r="Q2730">
        <v>2.1341901726304999E-2</v>
      </c>
    </row>
    <row r="2731" spans="1:17" hidden="1" x14ac:dyDescent="0.3">
      <c r="A2731" t="s">
        <v>5670</v>
      </c>
      <c r="B2731" t="s">
        <v>5671</v>
      </c>
      <c r="C2731" t="s">
        <v>10625</v>
      </c>
      <c r="D2731" t="s">
        <v>789</v>
      </c>
      <c r="E2731">
        <v>139.46799999999999</v>
      </c>
      <c r="F2731">
        <v>73.900000000000006</v>
      </c>
      <c r="G2731">
        <v>-29.913509587702102</v>
      </c>
      <c r="H2731">
        <v>-16.521970875617701</v>
      </c>
      <c r="I2731">
        <v>-14.000738006712</v>
      </c>
      <c r="J2731">
        <v>-11.0256336151753</v>
      </c>
      <c r="M2731">
        <v>37.757832465018602</v>
      </c>
      <c r="O2731">
        <v>12.3139377537212</v>
      </c>
      <c r="P2731">
        <v>5.4960742326909298</v>
      </c>
    </row>
    <row r="2732" spans="1:17" hidden="1" x14ac:dyDescent="0.3">
      <c r="A2732" t="s">
        <v>5672</v>
      </c>
      <c r="B2732" t="s">
        <v>5673</v>
      </c>
      <c r="C2732" t="s">
        <v>10625</v>
      </c>
      <c r="D2732" t="s">
        <v>46</v>
      </c>
      <c r="E2732">
        <v>139.45928813</v>
      </c>
      <c r="F2732">
        <v>6.67</v>
      </c>
      <c r="G2732">
        <v>41.195927154645901</v>
      </c>
      <c r="H2732">
        <v>-9.9104929032440001</v>
      </c>
      <c r="I2732">
        <v>-31.871821237076698</v>
      </c>
      <c r="J2732">
        <v>-6.2700007893671303</v>
      </c>
      <c r="K2732">
        <v>6.08573502579444</v>
      </c>
      <c r="L2732">
        <v>4.6225673111301999</v>
      </c>
      <c r="M2732">
        <v>17.935387436570299</v>
      </c>
      <c r="N2732">
        <v>0.75687155348086199</v>
      </c>
      <c r="O2732">
        <v>44.677661169415202</v>
      </c>
      <c r="P2732">
        <v>80.270270270270203</v>
      </c>
      <c r="Q2732">
        <v>3.5730306262211999E-2</v>
      </c>
    </row>
    <row r="2733" spans="1:17" hidden="1" x14ac:dyDescent="0.3">
      <c r="A2733" t="s">
        <v>5674</v>
      </c>
      <c r="B2733" t="s">
        <v>5675</v>
      </c>
      <c r="C2733" t="s">
        <v>10625</v>
      </c>
      <c r="D2733" t="s">
        <v>955</v>
      </c>
      <c r="E2733">
        <v>139.41251750000001</v>
      </c>
      <c r="F2733">
        <v>70.63</v>
      </c>
      <c r="G2733">
        <v>57.9593463731958</v>
      </c>
      <c r="H2733">
        <v>-16.8417671279514</v>
      </c>
      <c r="I2733">
        <v>9.0036239743980602</v>
      </c>
      <c r="J2733">
        <v>3.1920896619588599</v>
      </c>
      <c r="K2733">
        <v>70.815961730307293</v>
      </c>
      <c r="L2733">
        <v>60.756087814332297</v>
      </c>
      <c r="M2733">
        <v>42.737632191334598</v>
      </c>
      <c r="N2733">
        <v>0.69933996630620798</v>
      </c>
      <c r="O2733">
        <v>23.177120203879301</v>
      </c>
      <c r="P2733">
        <v>89.103078982596998</v>
      </c>
      <c r="Q2733">
        <v>7.8094148176754002E-2</v>
      </c>
    </row>
    <row r="2734" spans="1:17" hidden="1" x14ac:dyDescent="0.3">
      <c r="A2734" t="s">
        <v>5676</v>
      </c>
      <c r="B2734" t="s">
        <v>5677</v>
      </c>
      <c r="C2734" t="s">
        <v>10625</v>
      </c>
      <c r="D2734" t="s">
        <v>21</v>
      </c>
      <c r="E2734">
        <v>139.12706007</v>
      </c>
      <c r="F2734">
        <v>221.05</v>
      </c>
      <c r="G2734">
        <v>25.682375430659398</v>
      </c>
      <c r="H2734">
        <v>6.3418329466249297</v>
      </c>
      <c r="I2734">
        <v>-2.96761193913717</v>
      </c>
      <c r="J2734">
        <v>-1.1031239608033301</v>
      </c>
      <c r="K2734">
        <v>214.761399726809</v>
      </c>
      <c r="L2734">
        <v>196.01950883790499</v>
      </c>
      <c r="M2734">
        <v>41.4091718408582</v>
      </c>
      <c r="N2734">
        <v>0.594677668361695</v>
      </c>
      <c r="O2734">
        <v>17.620447862474499</v>
      </c>
      <c r="P2734">
        <v>74.605055292259095</v>
      </c>
      <c r="Q2734">
        <v>-1.2189108251235E-2</v>
      </c>
    </row>
    <row r="2735" spans="1:17" hidden="1" x14ac:dyDescent="0.3">
      <c r="A2735" t="s">
        <v>5678</v>
      </c>
      <c r="B2735" t="s">
        <v>5679</v>
      </c>
      <c r="C2735" t="s">
        <v>10625</v>
      </c>
      <c r="D2735" t="s">
        <v>622</v>
      </c>
      <c r="E2735">
        <v>138.70349999999999</v>
      </c>
      <c r="F2735">
        <v>1891.2</v>
      </c>
      <c r="G2735">
        <v>82.861483450448702</v>
      </c>
      <c r="H2735">
        <v>13.165401026112001</v>
      </c>
      <c r="I2735">
        <v>100.849816595683</v>
      </c>
      <c r="J2735">
        <v>-12.4240016802101</v>
      </c>
      <c r="K2735">
        <v>1807.6894704777101</v>
      </c>
      <c r="L2735">
        <v>1290.3366586184</v>
      </c>
      <c r="M2735">
        <v>37.7653096958961</v>
      </c>
      <c r="N2735">
        <v>0.70563180312352103</v>
      </c>
      <c r="O2735">
        <v>22.017766497461899</v>
      </c>
      <c r="P2735">
        <v>155.948030856678</v>
      </c>
      <c r="Q2735">
        <v>6.1192742516121001E-2</v>
      </c>
    </row>
    <row r="2736" spans="1:17" hidden="1" x14ac:dyDescent="0.3">
      <c r="A2736" t="s">
        <v>5680</v>
      </c>
      <c r="B2736" t="s">
        <v>5681</v>
      </c>
      <c r="C2736" t="s">
        <v>10625</v>
      </c>
      <c r="E2736">
        <v>138.66951800000001</v>
      </c>
      <c r="F2736">
        <v>40.08</v>
      </c>
      <c r="G2736">
        <v>-15.8344751961677</v>
      </c>
      <c r="H2736">
        <v>18.6557521265613</v>
      </c>
      <c r="I2736">
        <v>-27.408626414600398</v>
      </c>
      <c r="J2736">
        <v>-0.167178260596024</v>
      </c>
      <c r="K2736">
        <v>34.675670516312003</v>
      </c>
      <c r="L2736">
        <v>34.108834273409897</v>
      </c>
      <c r="M2736">
        <v>72.698715109539904</v>
      </c>
      <c r="N2736">
        <v>1.75180263297507</v>
      </c>
      <c r="O2736">
        <v>30.414171656686602</v>
      </c>
      <c r="P2736">
        <v>60.191846522781702</v>
      </c>
      <c r="Q2736">
        <v>2.2429292895454998E-2</v>
      </c>
    </row>
    <row r="2737" spans="1:17" hidden="1" x14ac:dyDescent="0.3">
      <c r="A2737" t="s">
        <v>5682</v>
      </c>
      <c r="B2737" t="s">
        <v>5683</v>
      </c>
      <c r="C2737" t="s">
        <v>10625</v>
      </c>
      <c r="D2737" t="s">
        <v>1184</v>
      </c>
      <c r="E2737">
        <v>138.151332</v>
      </c>
      <c r="F2737">
        <v>104.32</v>
      </c>
      <c r="G2737">
        <v>-28.876953551146102</v>
      </c>
      <c r="H2737">
        <v>-8.3508615186440505</v>
      </c>
      <c r="I2737">
        <v>-26.5581040410074</v>
      </c>
      <c r="J2737">
        <v>2.6567348374195898</v>
      </c>
      <c r="K2737">
        <v>112.699280269027</v>
      </c>
      <c r="L2737">
        <v>117.010442260918</v>
      </c>
      <c r="M2737">
        <v>51.549779939849003</v>
      </c>
      <c r="N2737">
        <v>0.41449306979030098</v>
      </c>
      <c r="O2737">
        <v>60.419861963190101</v>
      </c>
      <c r="P2737">
        <v>15.079977937120701</v>
      </c>
      <c r="Q2737">
        <v>-4.1002887235759997E-2</v>
      </c>
    </row>
    <row r="2738" spans="1:17" hidden="1" x14ac:dyDescent="0.3">
      <c r="A2738" t="s">
        <v>5684</v>
      </c>
      <c r="B2738" t="s">
        <v>5685</v>
      </c>
      <c r="C2738" t="s">
        <v>10625</v>
      </c>
      <c r="D2738" t="s">
        <v>359</v>
      </c>
      <c r="E2738">
        <v>138.14304421199901</v>
      </c>
      <c r="F2738">
        <v>81.28</v>
      </c>
      <c r="G2738">
        <v>-52.1108855372037</v>
      </c>
      <c r="H2738">
        <v>-7.5811304023415396</v>
      </c>
      <c r="I2738">
        <v>-25.5312401771582</v>
      </c>
      <c r="J2738">
        <v>-5.4097420343715399</v>
      </c>
      <c r="K2738">
        <v>81.408491209816404</v>
      </c>
      <c r="L2738">
        <v>85.210331079133596</v>
      </c>
      <c r="M2738">
        <v>40.010353918876703</v>
      </c>
      <c r="N2738">
        <v>0.56073483443564098</v>
      </c>
      <c r="O2738">
        <v>67.484428341420198</v>
      </c>
      <c r="P2738">
        <v>29.584449140274799</v>
      </c>
      <c r="Q2738">
        <v>0.21638219644311199</v>
      </c>
    </row>
    <row r="2739" spans="1:17" hidden="1" x14ac:dyDescent="0.3">
      <c r="A2739" t="s">
        <v>5686</v>
      </c>
      <c r="B2739" t="s">
        <v>5687</v>
      </c>
      <c r="C2739" t="s">
        <v>10625</v>
      </c>
      <c r="D2739" t="s">
        <v>51</v>
      </c>
      <c r="E2739">
        <v>138.129115923</v>
      </c>
      <c r="F2739">
        <v>28.22</v>
      </c>
      <c r="G2739">
        <v>-29.337306206620699</v>
      </c>
      <c r="H2739">
        <v>17.687180764343999</v>
      </c>
      <c r="I2739">
        <v>-24.653295325936</v>
      </c>
      <c r="J2739">
        <v>6.9685566535246704</v>
      </c>
      <c r="K2739">
        <v>24.7485099277153</v>
      </c>
      <c r="L2739">
        <v>25.704060663684501</v>
      </c>
      <c r="M2739">
        <v>69.647606848295496</v>
      </c>
      <c r="N2739">
        <v>1.7201169711820701</v>
      </c>
      <c r="O2739">
        <v>45.995747696669</v>
      </c>
      <c r="P2739">
        <v>48.5263157894736</v>
      </c>
      <c r="Q2739">
        <v>-9.6323251327145004E-2</v>
      </c>
    </row>
    <row r="2740" spans="1:17" hidden="1" x14ac:dyDescent="0.3">
      <c r="A2740" t="s">
        <v>5688</v>
      </c>
      <c r="B2740" t="s">
        <v>5689</v>
      </c>
      <c r="C2740" t="s">
        <v>10625</v>
      </c>
      <c r="D2740" t="s">
        <v>139</v>
      </c>
      <c r="E2740">
        <v>138.03331163999999</v>
      </c>
      <c r="F2740">
        <v>10.1</v>
      </c>
      <c r="G2740">
        <v>36.562809937397802</v>
      </c>
      <c r="H2740">
        <v>-7.00202208107968</v>
      </c>
      <c r="I2740">
        <v>-11.254548320223799</v>
      </c>
      <c r="J2740">
        <v>-5.8713126275210898</v>
      </c>
      <c r="K2740">
        <v>11.129267281582701</v>
      </c>
      <c r="L2740">
        <v>9.6366106670851206</v>
      </c>
      <c r="M2740">
        <v>28.102293016737899</v>
      </c>
      <c r="N2740">
        <v>9.7888052384991403E-2</v>
      </c>
      <c r="O2740">
        <v>65.940594059405896</v>
      </c>
      <c r="P2740">
        <v>71.186440677966004</v>
      </c>
      <c r="Q2740">
        <v>7.7955480443599998E-2</v>
      </c>
    </row>
    <row r="2741" spans="1:17" hidden="1" x14ac:dyDescent="0.3">
      <c r="A2741" t="s">
        <v>5690</v>
      </c>
      <c r="B2741" t="s">
        <v>5691</v>
      </c>
      <c r="C2741" t="s">
        <v>10625</v>
      </c>
      <c r="D2741" t="s">
        <v>139</v>
      </c>
      <c r="E2741">
        <v>137.6896725</v>
      </c>
      <c r="F2741">
        <v>27.2</v>
      </c>
      <c r="G2741">
        <v>137.44238013660799</v>
      </c>
      <c r="H2741">
        <v>20.572330172171601</v>
      </c>
      <c r="I2741">
        <v>49.960186566578699</v>
      </c>
      <c r="J2741">
        <v>2.1259375068708399</v>
      </c>
      <c r="K2741">
        <v>22.9771605642926</v>
      </c>
      <c r="L2741">
        <v>17.580957199850499</v>
      </c>
      <c r="M2741">
        <v>66.098844330408198</v>
      </c>
      <c r="N2741">
        <v>0.54173181747818</v>
      </c>
      <c r="O2741">
        <v>7.6102941176470598</v>
      </c>
      <c r="P2741">
        <v>191.84549356223101</v>
      </c>
      <c r="Q2741">
        <v>0.116717536292018</v>
      </c>
    </row>
    <row r="2742" spans="1:17" hidden="1" x14ac:dyDescent="0.3">
      <c r="A2742" t="s">
        <v>5692</v>
      </c>
      <c r="B2742" t="s">
        <v>5693</v>
      </c>
      <c r="C2742" t="s">
        <v>10625</v>
      </c>
      <c r="D2742" t="s">
        <v>72</v>
      </c>
      <c r="E2742">
        <v>137.55700454399999</v>
      </c>
      <c r="F2742">
        <v>98.95</v>
      </c>
      <c r="G2742">
        <v>-2.80678817498704</v>
      </c>
      <c r="H2742">
        <v>13.332944557786</v>
      </c>
      <c r="I2742">
        <v>-6.8765970590416998</v>
      </c>
      <c r="J2742">
        <v>-5.8943734241667798</v>
      </c>
      <c r="K2742">
        <v>96.532246282125499</v>
      </c>
      <c r="L2742">
        <v>89.239225854947904</v>
      </c>
      <c r="M2742">
        <v>56.606587674923603</v>
      </c>
      <c r="N2742">
        <v>0.45914917433199598</v>
      </c>
      <c r="O2742">
        <v>35.320869125821098</v>
      </c>
      <c r="P2742">
        <v>54.609375</v>
      </c>
      <c r="Q2742">
        <v>2.4468353657875998E-2</v>
      </c>
    </row>
    <row r="2743" spans="1:17" hidden="1" x14ac:dyDescent="0.3">
      <c r="A2743" t="s">
        <v>5694</v>
      </c>
      <c r="B2743" t="s">
        <v>5695</v>
      </c>
      <c r="C2743" t="s">
        <v>10625</v>
      </c>
      <c r="D2743" t="s">
        <v>568</v>
      </c>
      <c r="E2743">
        <v>137.21386799999999</v>
      </c>
      <c r="F2743">
        <v>67.099999999999994</v>
      </c>
      <c r="G2743">
        <v>-55.746290002476101</v>
      </c>
      <c r="H2743">
        <v>-3.5639651871452802</v>
      </c>
      <c r="I2743">
        <v>-31.103022296496299</v>
      </c>
      <c r="J2743">
        <v>-1.0018150002914901</v>
      </c>
      <c r="K2743">
        <v>69.354363120518201</v>
      </c>
      <c r="M2743">
        <v>43.953661481117102</v>
      </c>
      <c r="N2743">
        <v>0.64814814814814803</v>
      </c>
      <c r="O2743">
        <v>70.268256333830095</v>
      </c>
      <c r="P2743">
        <v>13.728813559322001</v>
      </c>
    </row>
    <row r="2744" spans="1:17" hidden="1" x14ac:dyDescent="0.3">
      <c r="A2744" t="s">
        <v>5696</v>
      </c>
      <c r="B2744" t="s">
        <v>5697</v>
      </c>
      <c r="C2744" t="s">
        <v>10625</v>
      </c>
      <c r="D2744" t="s">
        <v>689</v>
      </c>
      <c r="E2744">
        <v>136.89500000000001</v>
      </c>
      <c r="F2744">
        <v>72.180000000000007</v>
      </c>
      <c r="G2744">
        <v>1.1130445566040199</v>
      </c>
      <c r="H2744">
        <v>-0.97357583149848803</v>
      </c>
      <c r="I2744">
        <v>-18.109092413457699</v>
      </c>
      <c r="J2744">
        <v>1.7647790419229501</v>
      </c>
      <c r="K2744">
        <v>71.301749348900799</v>
      </c>
      <c r="L2744">
        <v>69.921799098450705</v>
      </c>
      <c r="M2744">
        <v>53.243523086569603</v>
      </c>
      <c r="N2744">
        <v>3.2600031836955901</v>
      </c>
      <c r="O2744">
        <v>22.956497644776899</v>
      </c>
      <c r="P2744">
        <v>36.188679245282998</v>
      </c>
      <c r="Q2744">
        <v>-8.7427904475260998E-2</v>
      </c>
    </row>
    <row r="2745" spans="1:17" hidden="1" x14ac:dyDescent="0.3">
      <c r="A2745" t="s">
        <v>5698</v>
      </c>
      <c r="B2745" t="s">
        <v>5699</v>
      </c>
      <c r="C2745" t="s">
        <v>10625</v>
      </c>
      <c r="D2745" t="s">
        <v>622</v>
      </c>
      <c r="E2745">
        <v>136.32675316800001</v>
      </c>
      <c r="F2745">
        <v>4.63</v>
      </c>
      <c r="G2745">
        <v>77.869996468531099</v>
      </c>
      <c r="H2745">
        <v>-12.877967140458299</v>
      </c>
      <c r="I2745">
        <v>3.9979392419651698</v>
      </c>
      <c r="J2745">
        <v>-5.48793338050546</v>
      </c>
      <c r="K2745">
        <v>4.59618220676803</v>
      </c>
      <c r="L2745">
        <v>3.8643828406783798</v>
      </c>
      <c r="M2745">
        <v>17.858226369846001</v>
      </c>
      <c r="N2745">
        <v>0.35615354366026097</v>
      </c>
      <c r="O2745">
        <v>33.693304535637097</v>
      </c>
      <c r="P2745">
        <v>109.341029341029</v>
      </c>
      <c r="Q2745">
        <v>-4.3402794524060997E-2</v>
      </c>
    </row>
    <row r="2746" spans="1:17" hidden="1" x14ac:dyDescent="0.3">
      <c r="A2746" t="s">
        <v>5700</v>
      </c>
      <c r="B2746" t="s">
        <v>5701</v>
      </c>
      <c r="C2746" t="s">
        <v>10625</v>
      </c>
      <c r="D2746" t="s">
        <v>622</v>
      </c>
      <c r="E2746">
        <v>136.3184195</v>
      </c>
      <c r="F2746">
        <v>46.25</v>
      </c>
      <c r="G2746">
        <v>32.038206335008198</v>
      </c>
      <c r="H2746">
        <v>-2.9023191245687001</v>
      </c>
      <c r="I2746">
        <v>-20.4931815157301</v>
      </c>
      <c r="J2746">
        <v>7.4748054570907101</v>
      </c>
      <c r="K2746">
        <v>46.040749317235402</v>
      </c>
      <c r="L2746">
        <v>44.864873907059</v>
      </c>
      <c r="M2746">
        <v>57.241357100564997</v>
      </c>
      <c r="N2746">
        <v>0.35058811006439899</v>
      </c>
      <c r="O2746">
        <v>24.864864864864799</v>
      </c>
      <c r="P2746">
        <v>68.181818181818102</v>
      </c>
      <c r="Q2746">
        <v>6.4057434359291995E-2</v>
      </c>
    </row>
    <row r="2747" spans="1:17" hidden="1" x14ac:dyDescent="0.3">
      <c r="A2747" t="s">
        <v>5702</v>
      </c>
      <c r="B2747" t="s">
        <v>5703</v>
      </c>
      <c r="C2747" t="s">
        <v>10625</v>
      </c>
      <c r="D2747" t="s">
        <v>46</v>
      </c>
      <c r="E2747">
        <v>135.98284464</v>
      </c>
      <c r="F2747">
        <v>433.9</v>
      </c>
      <c r="G2747">
        <v>-3.6579732364241502</v>
      </c>
      <c r="H2747">
        <v>-4.6723584725169802</v>
      </c>
      <c r="I2747">
        <v>-30.762793375860301</v>
      </c>
      <c r="J2747">
        <v>-8.9245141341124103</v>
      </c>
      <c r="K2747">
        <v>463.76089779517997</v>
      </c>
      <c r="L2747">
        <v>458.62166672081003</v>
      </c>
      <c r="M2747">
        <v>46.447939838988297</v>
      </c>
      <c r="N2747">
        <v>0.61633753168794403</v>
      </c>
      <c r="O2747">
        <v>47.476377045402103</v>
      </c>
      <c r="P2747">
        <v>49.620689655172399</v>
      </c>
      <c r="Q2747">
        <v>0.200744642317632</v>
      </c>
    </row>
    <row r="2748" spans="1:17" hidden="1" x14ac:dyDescent="0.3">
      <c r="A2748" t="s">
        <v>5704</v>
      </c>
      <c r="B2748" t="s">
        <v>5705</v>
      </c>
      <c r="C2748" t="s">
        <v>10625</v>
      </c>
      <c r="D2748" t="s">
        <v>2182</v>
      </c>
      <c r="E2748">
        <v>135.95855399999999</v>
      </c>
      <c r="F2748">
        <v>155.25</v>
      </c>
      <c r="G2748">
        <v>177.10548568217601</v>
      </c>
      <c r="H2748">
        <v>-3.1659043598191001</v>
      </c>
      <c r="I2748">
        <v>56.176549301456703</v>
      </c>
      <c r="J2748">
        <v>-1.0814314066520301</v>
      </c>
      <c r="K2748">
        <v>147.575032652549</v>
      </c>
      <c r="L2748">
        <v>109.578737676343</v>
      </c>
      <c r="M2748">
        <v>37.026218346070799</v>
      </c>
      <c r="N2748">
        <v>0.55381539141443203</v>
      </c>
      <c r="O2748">
        <v>14.460547504025699</v>
      </c>
      <c r="P2748">
        <v>204.77031802120101</v>
      </c>
      <c r="Q2748">
        <v>0.188703632031858</v>
      </c>
    </row>
    <row r="2749" spans="1:17" hidden="1" x14ac:dyDescent="0.3">
      <c r="A2749" t="s">
        <v>5706</v>
      </c>
      <c r="B2749" t="s">
        <v>5707</v>
      </c>
      <c r="C2749" t="s">
        <v>10625</v>
      </c>
      <c r="D2749" t="s">
        <v>54</v>
      </c>
      <c r="E2749">
        <v>135.79918509999999</v>
      </c>
      <c r="F2749">
        <v>111.2</v>
      </c>
      <c r="G2749">
        <v>64.9226286931884</v>
      </c>
      <c r="H2749">
        <v>9.9682486633000895</v>
      </c>
      <c r="I2749">
        <v>27.230566413568699</v>
      </c>
      <c r="J2749">
        <v>3.04639138354392</v>
      </c>
      <c r="K2749">
        <v>108.077191652281</v>
      </c>
      <c r="L2749">
        <v>87.537723849169296</v>
      </c>
      <c r="M2749">
        <v>57.200394951147402</v>
      </c>
      <c r="N2749">
        <v>0.33199045861781301</v>
      </c>
      <c r="O2749">
        <v>31.6996402877697</v>
      </c>
      <c r="P2749">
        <v>152.72727272727201</v>
      </c>
      <c r="Q2749">
        <v>0.14961322293426299</v>
      </c>
    </row>
    <row r="2750" spans="1:17" hidden="1" x14ac:dyDescent="0.3">
      <c r="A2750" t="s">
        <v>5708</v>
      </c>
      <c r="B2750" t="s">
        <v>5709</v>
      </c>
      <c r="C2750" t="s">
        <v>10625</v>
      </c>
      <c r="D2750" t="s">
        <v>736</v>
      </c>
      <c r="E2750">
        <v>135.34060564500001</v>
      </c>
      <c r="F2750">
        <v>70</v>
      </c>
      <c r="G2750">
        <v>1133.59642892223</v>
      </c>
      <c r="H2750">
        <v>-3.3084695836281002</v>
      </c>
      <c r="I2750">
        <v>99.664429728223098</v>
      </c>
      <c r="J2750">
        <v>-1.2339680400421</v>
      </c>
      <c r="K2750">
        <v>71.593174718536403</v>
      </c>
      <c r="L2750">
        <v>51.248084707206999</v>
      </c>
      <c r="M2750">
        <v>44.467833257122003</v>
      </c>
      <c r="N2750">
        <v>0.52754880694143103</v>
      </c>
      <c r="O2750">
        <v>27.0571428571428</v>
      </c>
      <c r="P2750">
        <v>1203.5381750465499</v>
      </c>
      <c r="Q2750">
        <v>0.35095507190459102</v>
      </c>
    </row>
    <row r="2751" spans="1:17" hidden="1" x14ac:dyDescent="0.3">
      <c r="A2751" t="s">
        <v>5710</v>
      </c>
      <c r="B2751" t="s">
        <v>5711</v>
      </c>
      <c r="C2751" t="s">
        <v>10625</v>
      </c>
      <c r="D2751" t="s">
        <v>1893</v>
      </c>
      <c r="E2751">
        <v>135.16229999999999</v>
      </c>
      <c r="F2751">
        <v>92.82</v>
      </c>
      <c r="G2751">
        <v>1056.26373908954</v>
      </c>
      <c r="H2751">
        <v>63.688647816791203</v>
      </c>
      <c r="I2751">
        <v>58.684957236823699</v>
      </c>
      <c r="J2751">
        <v>9.2208307590431602</v>
      </c>
      <c r="K2751">
        <v>67.303494656021101</v>
      </c>
      <c r="L2751">
        <v>50.133075411006899</v>
      </c>
      <c r="M2751">
        <v>98.465307200631202</v>
      </c>
      <c r="N2751">
        <v>1.0096525456589001</v>
      </c>
      <c r="O2751">
        <v>0</v>
      </c>
      <c r="P2751">
        <v>1264.99999999999</v>
      </c>
      <c r="Q2751">
        <v>0.23437820778639101</v>
      </c>
    </row>
    <row r="2752" spans="1:17" hidden="1" x14ac:dyDescent="0.3">
      <c r="A2752" t="s">
        <v>5712</v>
      </c>
      <c r="B2752" t="s">
        <v>5713</v>
      </c>
      <c r="C2752" t="s">
        <v>10625</v>
      </c>
      <c r="D2752" t="s">
        <v>139</v>
      </c>
      <c r="E2752">
        <v>134.858925</v>
      </c>
      <c r="F2752">
        <v>42.15</v>
      </c>
      <c r="K2752">
        <v>41.094271927697299</v>
      </c>
      <c r="L2752">
        <v>39.061986140059297</v>
      </c>
      <c r="M2752">
        <v>77.450142708280893</v>
      </c>
      <c r="N2752">
        <v>1</v>
      </c>
      <c r="Q2752">
        <v>5.6226245136147997E-2</v>
      </c>
    </row>
    <row r="2753" spans="1:17" hidden="1" x14ac:dyDescent="0.3">
      <c r="A2753" t="s">
        <v>5714</v>
      </c>
      <c r="B2753" t="s">
        <v>5715</v>
      </c>
      <c r="C2753" t="s">
        <v>10625</v>
      </c>
      <c r="D2753" t="s">
        <v>198</v>
      </c>
      <c r="E2753">
        <v>134.67331455499999</v>
      </c>
      <c r="F2753">
        <v>157.69999999999999</v>
      </c>
      <c r="G2753">
        <v>148.03446836027501</v>
      </c>
      <c r="H2753">
        <v>8.5602945887074995</v>
      </c>
      <c r="I2753">
        <v>48.430773167815801</v>
      </c>
      <c r="J2753">
        <v>16.073534685346502</v>
      </c>
      <c r="K2753">
        <v>148.048630229487</v>
      </c>
      <c r="L2753">
        <v>120.892565669511</v>
      </c>
      <c r="M2753">
        <v>71.157954933597907</v>
      </c>
      <c r="N2753">
        <v>0.76029701774431901</v>
      </c>
      <c r="O2753">
        <v>13.823715916296701</v>
      </c>
      <c r="P2753">
        <v>187.04040771750999</v>
      </c>
      <c r="Q2753">
        <v>0.21688172446885701</v>
      </c>
    </row>
    <row r="2754" spans="1:17" hidden="1" x14ac:dyDescent="0.3">
      <c r="A2754" t="s">
        <v>5716</v>
      </c>
      <c r="B2754" t="s">
        <v>5717</v>
      </c>
      <c r="C2754" t="s">
        <v>10625</v>
      </c>
      <c r="D2754" t="s">
        <v>72</v>
      </c>
      <c r="E2754">
        <v>134.51865000000001</v>
      </c>
      <c r="F2754">
        <v>1450</v>
      </c>
      <c r="G2754">
        <v>-2.6756072722202999</v>
      </c>
      <c r="H2754">
        <v>4.22811101105109</v>
      </c>
      <c r="I2754">
        <v>-12.7083449110402</v>
      </c>
      <c r="J2754">
        <v>-0.47794946570153901</v>
      </c>
      <c r="K2754">
        <v>1450.64967353522</v>
      </c>
      <c r="L2754">
        <v>1384.3970646945399</v>
      </c>
      <c r="M2754">
        <v>56.491220122213399</v>
      </c>
      <c r="N2754">
        <v>2.9225729600952901</v>
      </c>
      <c r="O2754">
        <v>12.0655172413793</v>
      </c>
      <c r="P2754">
        <v>31.818181818181799</v>
      </c>
      <c r="Q2754">
        <v>2.0293658554286002E-2</v>
      </c>
    </row>
    <row r="2755" spans="1:17" hidden="1" x14ac:dyDescent="0.3">
      <c r="A2755" t="s">
        <v>5718</v>
      </c>
      <c r="B2755" t="s">
        <v>5719</v>
      </c>
      <c r="C2755" t="s">
        <v>10625</v>
      </c>
      <c r="D2755" t="s">
        <v>127</v>
      </c>
      <c r="E2755">
        <v>134.45427875999999</v>
      </c>
      <c r="F2755">
        <v>9.3800000000000008</v>
      </c>
      <c r="G2755">
        <v>-24.018423499245799</v>
      </c>
      <c r="H2755">
        <v>-6.3376616091896897E-3</v>
      </c>
      <c r="I2755">
        <v>-22.8421081513997</v>
      </c>
      <c r="J2755">
        <v>-1.14909040529885</v>
      </c>
      <c r="K2755">
        <v>9.2960316651420598</v>
      </c>
      <c r="L2755">
        <v>10.480910230025501</v>
      </c>
      <c r="M2755">
        <v>59.590447297010101</v>
      </c>
      <c r="N2755">
        <v>1.15895087761577</v>
      </c>
      <c r="O2755">
        <v>32.196162046908299</v>
      </c>
      <c r="P2755">
        <v>24.238410596026402</v>
      </c>
    </row>
    <row r="2756" spans="1:17" hidden="1" x14ac:dyDescent="0.3">
      <c r="A2756" t="s">
        <v>5720</v>
      </c>
      <c r="B2756" t="s">
        <v>5721</v>
      </c>
      <c r="C2756" t="s">
        <v>10625</v>
      </c>
      <c r="D2756" t="s">
        <v>335</v>
      </c>
      <c r="E2756">
        <v>134.3253</v>
      </c>
      <c r="F2756">
        <v>88.95</v>
      </c>
      <c r="G2756">
        <v>22.335167660975099</v>
      </c>
      <c r="H2756">
        <v>-18.386823881322002</v>
      </c>
      <c r="I2756">
        <v>38.247939241965099</v>
      </c>
      <c r="J2756">
        <v>-2.0499913061997499</v>
      </c>
      <c r="K2756">
        <v>97.562890179912998</v>
      </c>
      <c r="M2756">
        <v>34.476020670332801</v>
      </c>
      <c r="N2756">
        <v>0.26597402597402597</v>
      </c>
      <c r="O2756">
        <v>48.397976391230998</v>
      </c>
      <c r="P2756">
        <v>58.133333333333297</v>
      </c>
    </row>
    <row r="2757" spans="1:17" hidden="1" x14ac:dyDescent="0.3">
      <c r="A2757" t="s">
        <v>5722</v>
      </c>
      <c r="B2757" t="s">
        <v>5723</v>
      </c>
      <c r="C2757" t="s">
        <v>10625</v>
      </c>
      <c r="D2757" t="s">
        <v>955</v>
      </c>
      <c r="E2757">
        <v>134.30933999999999</v>
      </c>
      <c r="F2757">
        <v>228.5</v>
      </c>
      <c r="G2757">
        <v>-12.0564336544815</v>
      </c>
      <c r="H2757">
        <v>11.7058639720386</v>
      </c>
      <c r="I2757">
        <v>4.4737785095135001</v>
      </c>
      <c r="J2757">
        <v>4.5987348682957601</v>
      </c>
      <c r="K2757">
        <v>216.06495872711801</v>
      </c>
      <c r="L2757">
        <v>197.381325494989</v>
      </c>
      <c r="M2757">
        <v>57.405340231363198</v>
      </c>
      <c r="N2757">
        <v>0.39395806116250898</v>
      </c>
      <c r="O2757">
        <v>35.2954048140043</v>
      </c>
      <c r="P2757">
        <v>49.639816633922699</v>
      </c>
      <c r="Q2757">
        <v>0.12724748993639001</v>
      </c>
    </row>
    <row r="2758" spans="1:17" hidden="1" x14ac:dyDescent="0.3">
      <c r="A2758" t="s">
        <v>5724</v>
      </c>
      <c r="B2758" t="s">
        <v>5725</v>
      </c>
      <c r="C2758" t="s">
        <v>10625</v>
      </c>
      <c r="D2758" t="s">
        <v>2663</v>
      </c>
      <c r="E2758">
        <v>134.30340000000001</v>
      </c>
      <c r="F2758">
        <v>94.25</v>
      </c>
      <c r="G2758">
        <v>-35.371452002166301</v>
      </c>
      <c r="H2758">
        <v>-6.9056918058503101</v>
      </c>
      <c r="I2758">
        <v>-24.805566293090099</v>
      </c>
      <c r="J2758">
        <v>2.6970634408549898</v>
      </c>
      <c r="K2758">
        <v>95.224339889569507</v>
      </c>
      <c r="L2758">
        <v>96.874773227529602</v>
      </c>
      <c r="M2758">
        <v>54.450033504390703</v>
      </c>
      <c r="N2758">
        <v>0.41297849070360898</v>
      </c>
      <c r="O2758">
        <v>47.161803713527803</v>
      </c>
      <c r="P2758">
        <v>14.104116222760201</v>
      </c>
    </row>
    <row r="2759" spans="1:17" hidden="1" x14ac:dyDescent="0.3">
      <c r="A2759" t="s">
        <v>5726</v>
      </c>
      <c r="B2759" t="s">
        <v>5727</v>
      </c>
      <c r="C2759" t="s">
        <v>10625</v>
      </c>
      <c r="D2759" t="s">
        <v>397</v>
      </c>
      <c r="E2759">
        <v>134.18100000000001</v>
      </c>
      <c r="F2759">
        <v>757.5</v>
      </c>
      <c r="G2759">
        <v>-17.3867714859167</v>
      </c>
      <c r="H2759">
        <v>3.5872659406285599</v>
      </c>
      <c r="I2759">
        <v>0.63666327757348795</v>
      </c>
      <c r="J2759">
        <v>0.96734795086553405</v>
      </c>
      <c r="K2759">
        <v>737.22500792118797</v>
      </c>
      <c r="L2759">
        <v>703.70541334970699</v>
      </c>
      <c r="M2759">
        <v>52.009752053581501</v>
      </c>
      <c r="N2759">
        <v>0.71727503049638697</v>
      </c>
      <c r="O2759">
        <v>11.2739273927392</v>
      </c>
      <c r="P2759">
        <v>31.739130434782599</v>
      </c>
      <c r="Q2759">
        <v>3.8111540286881997E-2</v>
      </c>
    </row>
    <row r="2760" spans="1:17" hidden="1" x14ac:dyDescent="0.3">
      <c r="A2760" t="s">
        <v>5728</v>
      </c>
      <c r="B2760" t="s">
        <v>5729</v>
      </c>
      <c r="C2760" t="s">
        <v>10625</v>
      </c>
      <c r="D2760" t="s">
        <v>101</v>
      </c>
      <c r="E2760">
        <v>134.13999999999999</v>
      </c>
      <c r="F2760">
        <v>29.45</v>
      </c>
      <c r="G2760">
        <v>55.254422319360103</v>
      </c>
      <c r="H2760">
        <v>18.255325143302201</v>
      </c>
      <c r="I2760">
        <v>18.557673755239499</v>
      </c>
      <c r="J2760">
        <v>6.5138909138013998</v>
      </c>
      <c r="K2760">
        <v>26.1513840954625</v>
      </c>
      <c r="L2760">
        <v>23.759236983050201</v>
      </c>
      <c r="M2760">
        <v>59.014955533466903</v>
      </c>
      <c r="N2760">
        <v>0.567794108095105</v>
      </c>
      <c r="O2760">
        <v>24.957555178268201</v>
      </c>
      <c r="P2760">
        <v>85.220125786163507</v>
      </c>
      <c r="Q2760">
        <v>9.2868052159695E-2</v>
      </c>
    </row>
    <row r="2761" spans="1:17" hidden="1" x14ac:dyDescent="0.3">
      <c r="A2761" t="s">
        <v>5730</v>
      </c>
      <c r="B2761" t="s">
        <v>5731</v>
      </c>
      <c r="C2761" t="s">
        <v>10625</v>
      </c>
      <c r="D2761" t="s">
        <v>139</v>
      </c>
      <c r="E2761">
        <v>133.87989582999899</v>
      </c>
      <c r="F2761">
        <v>34.44</v>
      </c>
      <c r="G2761">
        <v>-40.474958921303298</v>
      </c>
      <c r="H2761">
        <v>-11.8924862128932</v>
      </c>
      <c r="I2761">
        <v>-24.892035537353799</v>
      </c>
      <c r="J2761">
        <v>-5.5197681369724299</v>
      </c>
      <c r="K2761">
        <v>36.8840324638021</v>
      </c>
      <c r="L2761">
        <v>35.860286985231703</v>
      </c>
      <c r="M2761">
        <v>29.870257241212101</v>
      </c>
      <c r="N2761">
        <v>0.79533151753239995</v>
      </c>
      <c r="O2761">
        <v>47.793263646922099</v>
      </c>
      <c r="Q2761">
        <v>3.0100503740633E-2</v>
      </c>
    </row>
    <row r="2762" spans="1:17" hidden="1" x14ac:dyDescent="0.3">
      <c r="A2762" t="s">
        <v>5732</v>
      </c>
      <c r="B2762" t="s">
        <v>5733</v>
      </c>
      <c r="C2762" t="s">
        <v>10625</v>
      </c>
      <c r="D2762" t="s">
        <v>21</v>
      </c>
      <c r="E2762">
        <v>133.86376842999999</v>
      </c>
      <c r="F2762">
        <v>168.1</v>
      </c>
      <c r="G2762">
        <v>-60.958483132675603</v>
      </c>
      <c r="H2762">
        <v>-15.1112755621954</v>
      </c>
      <c r="I2762">
        <v>-45.045711551685599</v>
      </c>
      <c r="J2762">
        <v>-5.2122958229060696</v>
      </c>
      <c r="M2762">
        <v>32.9360166741859</v>
      </c>
      <c r="O2762">
        <v>57.4063057703748</v>
      </c>
      <c r="P2762">
        <v>6.4260842038619899</v>
      </c>
    </row>
    <row r="2763" spans="1:17" hidden="1" x14ac:dyDescent="0.3">
      <c r="A2763" t="s">
        <v>5734</v>
      </c>
      <c r="B2763" t="s">
        <v>5735</v>
      </c>
      <c r="C2763" t="s">
        <v>10625</v>
      </c>
      <c r="D2763" t="s">
        <v>303</v>
      </c>
      <c r="E2763">
        <v>133.85056</v>
      </c>
      <c r="F2763">
        <v>33.51</v>
      </c>
      <c r="G2763">
        <v>71.799453375260796</v>
      </c>
      <c r="H2763">
        <v>-12.6694280695865</v>
      </c>
      <c r="I2763">
        <v>50.131997212979599</v>
      </c>
      <c r="J2763">
        <v>6.5175762613678003</v>
      </c>
      <c r="K2763">
        <v>32.905371825594102</v>
      </c>
      <c r="L2763">
        <v>26.5578508178004</v>
      </c>
      <c r="M2763">
        <v>46.292923660953903</v>
      </c>
      <c r="N2763">
        <v>0.40558902944639502</v>
      </c>
      <c r="O2763">
        <v>26.141450313339298</v>
      </c>
      <c r="P2763">
        <v>127.959183673469</v>
      </c>
      <c r="Q2763">
        <v>0.116421811961453</v>
      </c>
    </row>
    <row r="2764" spans="1:17" hidden="1" x14ac:dyDescent="0.3">
      <c r="A2764" t="s">
        <v>5736</v>
      </c>
      <c r="B2764" t="s">
        <v>5737</v>
      </c>
      <c r="C2764" t="s">
        <v>10625</v>
      </c>
      <c r="D2764" t="s">
        <v>789</v>
      </c>
      <c r="E2764">
        <v>133.4473812</v>
      </c>
      <c r="F2764">
        <v>100</v>
      </c>
      <c r="G2764">
        <v>158.131109358602</v>
      </c>
      <c r="H2764">
        <v>6.0296874091268</v>
      </c>
      <c r="I2764">
        <v>103.255464505349</v>
      </c>
      <c r="J2764">
        <v>-5.9109951672036098</v>
      </c>
      <c r="K2764">
        <v>94.485303047555703</v>
      </c>
      <c r="L2764">
        <v>69.135779319250801</v>
      </c>
      <c r="M2764">
        <v>46.168556906992997</v>
      </c>
      <c r="N2764">
        <v>1.85418963616317</v>
      </c>
      <c r="O2764">
        <v>8.81</v>
      </c>
      <c r="P2764">
        <v>194.03116730373401</v>
      </c>
      <c r="Q2764">
        <v>9.8168398270452997E-2</v>
      </c>
    </row>
    <row r="2765" spans="1:17" hidden="1" x14ac:dyDescent="0.3">
      <c r="A2765" t="s">
        <v>5738</v>
      </c>
      <c r="B2765" t="s">
        <v>5739</v>
      </c>
      <c r="C2765" t="s">
        <v>10625</v>
      </c>
      <c r="D2765" t="s">
        <v>127</v>
      </c>
      <c r="E2765">
        <v>133.36329610999999</v>
      </c>
      <c r="F2765">
        <v>6.85</v>
      </c>
      <c r="G2765">
        <v>-25.1350704342629</v>
      </c>
      <c r="H2765">
        <v>-1.9887821848590601</v>
      </c>
      <c r="I2765">
        <v>-39.9491257475526</v>
      </c>
      <c r="J2765">
        <v>0.49025385699623097</v>
      </c>
      <c r="K2765">
        <v>7.0998767793762001</v>
      </c>
      <c r="L2765">
        <v>7.6832287739108898</v>
      </c>
      <c r="M2765">
        <v>45.276521807109603</v>
      </c>
      <c r="N2765">
        <v>1.03875555866068</v>
      </c>
      <c r="O2765">
        <v>78.832116788321102</v>
      </c>
      <c r="P2765">
        <v>13.036303630362999</v>
      </c>
      <c r="Q2765">
        <v>2.9442374182988E-2</v>
      </c>
    </row>
    <row r="2766" spans="1:17" hidden="1" x14ac:dyDescent="0.3">
      <c r="A2766" t="s">
        <v>5740</v>
      </c>
      <c r="B2766" t="s">
        <v>5741</v>
      </c>
      <c r="C2766" t="s">
        <v>10625</v>
      </c>
      <c r="D2766" t="s">
        <v>46</v>
      </c>
      <c r="E2766">
        <v>133.12719849000001</v>
      </c>
      <c r="F2766">
        <v>139.9</v>
      </c>
      <c r="G2766">
        <v>15.0757043409057</v>
      </c>
      <c r="H2766">
        <v>-17.777643025362501</v>
      </c>
      <c r="I2766">
        <v>-67.542864992510999</v>
      </c>
      <c r="J2766">
        <v>-3.0095555215779202</v>
      </c>
      <c r="K2766">
        <v>157.427762674885</v>
      </c>
      <c r="L2766">
        <v>173.99883575988201</v>
      </c>
      <c r="M2766">
        <v>37.569619018998502</v>
      </c>
      <c r="N2766">
        <v>1.5216572504707999</v>
      </c>
      <c r="O2766">
        <v>145.889921372408</v>
      </c>
      <c r="P2766">
        <v>77.538071065989797</v>
      </c>
      <c r="Q2766">
        <v>0.14119805249123901</v>
      </c>
    </row>
    <row r="2767" spans="1:17" hidden="1" x14ac:dyDescent="0.3">
      <c r="A2767" t="s">
        <v>5742</v>
      </c>
      <c r="B2767" t="s">
        <v>5743</v>
      </c>
      <c r="C2767" t="s">
        <v>10625</v>
      </c>
      <c r="D2767" t="s">
        <v>51</v>
      </c>
      <c r="E2767">
        <v>132.98699445999901</v>
      </c>
      <c r="F2767">
        <v>210.7</v>
      </c>
      <c r="G2767">
        <v>107.22925907680499</v>
      </c>
      <c r="H2767">
        <v>20.123719958855499</v>
      </c>
      <c r="I2767">
        <v>109.17695255852099</v>
      </c>
      <c r="J2767">
        <v>15.739169849297999</v>
      </c>
      <c r="K2767">
        <v>160.240435685688</v>
      </c>
      <c r="L2767">
        <v>120.35749292911601</v>
      </c>
      <c r="M2767">
        <v>83.512640174539897</v>
      </c>
      <c r="N2767">
        <v>0.37489547634458398</v>
      </c>
      <c r="O2767">
        <v>0</v>
      </c>
      <c r="P2767">
        <v>182.81879194630801</v>
      </c>
      <c r="Q2767">
        <v>3.4634879797693002E-2</v>
      </c>
    </row>
    <row r="2768" spans="1:17" hidden="1" x14ac:dyDescent="0.3">
      <c r="A2768" t="s">
        <v>5744</v>
      </c>
      <c r="B2768" t="s">
        <v>5745</v>
      </c>
      <c r="C2768" t="s">
        <v>10625</v>
      </c>
      <c r="D2768" t="s">
        <v>527</v>
      </c>
      <c r="E2768">
        <v>132.80000000000001</v>
      </c>
      <c r="F2768">
        <v>169</v>
      </c>
      <c r="G2768">
        <v>446.18915747421698</v>
      </c>
      <c r="H2768">
        <v>11.213032753172699</v>
      </c>
      <c r="I2768">
        <v>99.497939241965099</v>
      </c>
      <c r="J2768">
        <v>-2.6327699305214001</v>
      </c>
      <c r="K2768">
        <v>152.26961048190699</v>
      </c>
      <c r="L2768">
        <v>111.698926292946</v>
      </c>
      <c r="M2768">
        <v>54.158806088802699</v>
      </c>
      <c r="N2768">
        <v>0.56774193548387097</v>
      </c>
      <c r="O2768">
        <v>8.2248520710059108</v>
      </c>
      <c r="P2768">
        <v>477.77777777777698</v>
      </c>
      <c r="Q2768">
        <v>0.16196644616297401</v>
      </c>
    </row>
    <row r="2769" spans="1:17" hidden="1" x14ac:dyDescent="0.3">
      <c r="A2769" t="s">
        <v>5746</v>
      </c>
      <c r="B2769" t="s">
        <v>5747</v>
      </c>
      <c r="C2769" t="s">
        <v>10625</v>
      </c>
      <c r="D2769" t="s">
        <v>219</v>
      </c>
      <c r="E2769">
        <v>132.28690967</v>
      </c>
      <c r="F2769">
        <v>419.95</v>
      </c>
      <c r="G2769">
        <v>27.872204698012101</v>
      </c>
      <c r="H2769">
        <v>4.3747265627596601</v>
      </c>
      <c r="I2769">
        <v>7.5010984070936804</v>
      </c>
      <c r="J2769">
        <v>2.56450182771085</v>
      </c>
      <c r="K2769">
        <v>404.78958395654701</v>
      </c>
      <c r="L2769">
        <v>352.332642597963</v>
      </c>
      <c r="M2769">
        <v>56.559069961326998</v>
      </c>
      <c r="N2769">
        <v>0.32761916961554999</v>
      </c>
      <c r="O2769">
        <v>25.014882724133798</v>
      </c>
      <c r="P2769">
        <v>60.225104921785501</v>
      </c>
      <c r="Q2769">
        <v>1.7318344262939E-2</v>
      </c>
    </row>
    <row r="2770" spans="1:17" hidden="1" x14ac:dyDescent="0.3">
      <c r="A2770" t="s">
        <v>5748</v>
      </c>
      <c r="B2770" t="s">
        <v>5749</v>
      </c>
      <c r="C2770" t="s">
        <v>10625</v>
      </c>
      <c r="D2770" t="s">
        <v>1175</v>
      </c>
      <c r="E2770">
        <v>132.24380509700001</v>
      </c>
      <c r="F2770">
        <v>23.13</v>
      </c>
      <c r="G2770">
        <v>-22.956819663606101</v>
      </c>
      <c r="H2770">
        <v>-0.39425820866473898</v>
      </c>
      <c r="I2770">
        <v>-18.259740628689599</v>
      </c>
      <c r="J2770">
        <v>-2.73435175919774</v>
      </c>
      <c r="K2770">
        <v>23.274832299940101</v>
      </c>
      <c r="L2770">
        <v>23.093261134053801</v>
      </c>
      <c r="M2770">
        <v>40.726805301629703</v>
      </c>
      <c r="N2770">
        <v>1.08441684472835</v>
      </c>
      <c r="O2770">
        <v>53.393860786856798</v>
      </c>
      <c r="P2770">
        <v>24.354838709677399</v>
      </c>
      <c r="Q2770">
        <v>6.2349152845035997E-2</v>
      </c>
    </row>
    <row r="2771" spans="1:17" hidden="1" x14ac:dyDescent="0.3">
      <c r="A2771" t="s">
        <v>5750</v>
      </c>
      <c r="B2771" t="s">
        <v>5751</v>
      </c>
      <c r="C2771" t="s">
        <v>10625</v>
      </c>
      <c r="D2771" t="s">
        <v>263</v>
      </c>
      <c r="E2771">
        <v>132.13024575999901</v>
      </c>
      <c r="F2771">
        <v>121.65</v>
      </c>
      <c r="G2771">
        <v>59.34515997458</v>
      </c>
      <c r="H2771">
        <v>-0.57270555012353697</v>
      </c>
      <c r="I2771">
        <v>62.033653527679398</v>
      </c>
      <c r="J2771">
        <v>-3.5281226633633702</v>
      </c>
      <c r="K2771">
        <v>118.435787896966</v>
      </c>
      <c r="L2771">
        <v>92.269006202298598</v>
      </c>
      <c r="M2771">
        <v>49.342277079554101</v>
      </c>
      <c r="N2771">
        <v>0.42758620689655102</v>
      </c>
      <c r="O2771">
        <v>12.124948623099</v>
      </c>
      <c r="P2771">
        <v>121.181818181818</v>
      </c>
    </row>
    <row r="2772" spans="1:17" hidden="1" x14ac:dyDescent="0.3">
      <c r="A2772" t="s">
        <v>5752</v>
      </c>
      <c r="B2772" t="s">
        <v>5753</v>
      </c>
      <c r="C2772" t="s">
        <v>10625</v>
      </c>
      <c r="D2772" t="s">
        <v>622</v>
      </c>
      <c r="E2772">
        <v>131.93433350000001</v>
      </c>
      <c r="F2772">
        <v>50.11</v>
      </c>
      <c r="G2772">
        <v>79.672172921279198</v>
      </c>
      <c r="H2772">
        <v>11.1509597537337</v>
      </c>
      <c r="I2772">
        <v>30.202613462928301</v>
      </c>
      <c r="J2772">
        <v>8.9708887287647698</v>
      </c>
      <c r="K2772">
        <v>38.2158248317511</v>
      </c>
      <c r="L2772">
        <v>34.1144581905046</v>
      </c>
      <c r="M2772">
        <v>56.187469487563298</v>
      </c>
      <c r="N2772">
        <v>2.85181236158583</v>
      </c>
      <c r="O2772">
        <v>1.09758531231289</v>
      </c>
      <c r="P2772">
        <v>127.811534529759</v>
      </c>
      <c r="Q2772">
        <v>6.7799710751680994E-2</v>
      </c>
    </row>
    <row r="2773" spans="1:17" hidden="1" x14ac:dyDescent="0.3">
      <c r="A2773" t="s">
        <v>5754</v>
      </c>
      <c r="B2773" t="s">
        <v>5755</v>
      </c>
      <c r="C2773" t="s">
        <v>10625</v>
      </c>
      <c r="E2773">
        <v>131.90924999999999</v>
      </c>
      <c r="F2773">
        <v>41.45</v>
      </c>
      <c r="G2773">
        <v>1550.4728194828299</v>
      </c>
      <c r="H2773">
        <v>50.301716292675501</v>
      </c>
      <c r="I2773">
        <v>244.868433090369</v>
      </c>
      <c r="J2773">
        <v>8.5675087849845504</v>
      </c>
      <c r="K2773">
        <v>31.280812317793998</v>
      </c>
      <c r="L2773">
        <v>20.4495238081332</v>
      </c>
      <c r="M2773">
        <v>97.869115269651303</v>
      </c>
      <c r="N2773">
        <v>1.07989861710169</v>
      </c>
      <c r="O2773">
        <v>0</v>
      </c>
      <c r="P2773">
        <v>1699.04513888888</v>
      </c>
      <c r="Q2773">
        <v>0.213602408605959</v>
      </c>
    </row>
    <row r="2774" spans="1:17" hidden="1" x14ac:dyDescent="0.3">
      <c r="A2774" t="s">
        <v>5756</v>
      </c>
      <c r="B2774" t="s">
        <v>5757</v>
      </c>
      <c r="C2774" t="s">
        <v>10625</v>
      </c>
      <c r="D2774" t="s">
        <v>119</v>
      </c>
      <c r="E2774">
        <v>131.5919451</v>
      </c>
      <c r="F2774">
        <v>0.66</v>
      </c>
      <c r="G2774">
        <v>-26.126370800563301</v>
      </c>
      <c r="H2774">
        <v>-14.5635865426924</v>
      </c>
      <c r="I2774">
        <v>-38.418727424701402</v>
      </c>
      <c r="J2774">
        <v>-2.6416277187316899</v>
      </c>
      <c r="K2774">
        <v>0.96688106248906103</v>
      </c>
      <c r="L2774">
        <v>0.98929642639354398</v>
      </c>
      <c r="M2774">
        <v>7.4217860861509E-2</v>
      </c>
      <c r="N2774">
        <v>1.8709208887498201</v>
      </c>
      <c r="O2774">
        <v>89.393939393939306</v>
      </c>
      <c r="P2774">
        <v>19.999999999999901</v>
      </c>
      <c r="Q2774">
        <v>-0.10085674940107001</v>
      </c>
    </row>
    <row r="2775" spans="1:17" hidden="1" x14ac:dyDescent="0.3">
      <c r="A2775" t="s">
        <v>5758</v>
      </c>
      <c r="B2775" t="s">
        <v>5759</v>
      </c>
      <c r="C2775" t="s">
        <v>10625</v>
      </c>
      <c r="D2775" t="s">
        <v>308</v>
      </c>
      <c r="E2775">
        <v>131.42501845000001</v>
      </c>
      <c r="F2775">
        <v>114.8</v>
      </c>
      <c r="G2775">
        <v>56.457060203076097</v>
      </c>
      <c r="H2775">
        <v>-6.70933553054667</v>
      </c>
      <c r="I2775">
        <v>-19.654186710702199</v>
      </c>
      <c r="J2775">
        <v>0.54656176861419004</v>
      </c>
      <c r="K2775">
        <v>119.036369462564</v>
      </c>
      <c r="L2775">
        <v>110.936224856202</v>
      </c>
      <c r="M2775">
        <v>45.096650531581602</v>
      </c>
      <c r="N2775">
        <v>0.88741808650065501</v>
      </c>
      <c r="O2775">
        <v>30.226480836236899</v>
      </c>
      <c r="P2775">
        <v>101.403508771929</v>
      </c>
      <c r="Q2775">
        <v>0.18597350804434301</v>
      </c>
    </row>
    <row r="2776" spans="1:17" hidden="1" x14ac:dyDescent="0.3">
      <c r="A2776" t="s">
        <v>5760</v>
      </c>
      <c r="B2776" t="s">
        <v>5761</v>
      </c>
      <c r="C2776" t="s">
        <v>10625</v>
      </c>
      <c r="D2776" t="s">
        <v>1893</v>
      </c>
      <c r="E2776">
        <v>131.32124999999999</v>
      </c>
      <c r="F2776">
        <v>12.9</v>
      </c>
      <c r="G2776">
        <v>98.650957134659294</v>
      </c>
      <c r="H2776">
        <v>-5.3316177317762303</v>
      </c>
      <c r="I2776">
        <v>9.3746998053454593</v>
      </c>
      <c r="J2776">
        <v>1.2187075426095899</v>
      </c>
      <c r="K2776">
        <v>13.0484840242811</v>
      </c>
      <c r="L2776">
        <v>11.2001682377745</v>
      </c>
      <c r="M2776">
        <v>44.174294226782401</v>
      </c>
      <c r="N2776">
        <v>0.29472522906270998</v>
      </c>
      <c r="O2776">
        <v>32.945736434108497</v>
      </c>
      <c r="P2776">
        <v>126.31578947368401</v>
      </c>
      <c r="Q2776">
        <v>-1.9228085099029998E-2</v>
      </c>
    </row>
    <row r="2777" spans="1:17" hidden="1" x14ac:dyDescent="0.3">
      <c r="A2777" t="s">
        <v>5762</v>
      </c>
      <c r="B2777" t="s">
        <v>5763</v>
      </c>
      <c r="C2777" t="s">
        <v>10625</v>
      </c>
      <c r="D2777" t="s">
        <v>51</v>
      </c>
      <c r="E2777">
        <v>131.13766000000001</v>
      </c>
      <c r="F2777">
        <v>30.22</v>
      </c>
      <c r="G2777">
        <v>2.25778159046778</v>
      </c>
      <c r="H2777">
        <v>7.4473547891317704</v>
      </c>
      <c r="I2777">
        <v>-21.784808599654301</v>
      </c>
      <c r="J2777">
        <v>0.86636139181233496</v>
      </c>
      <c r="K2777">
        <v>30.180019119691799</v>
      </c>
      <c r="L2777">
        <v>29.676559226779698</v>
      </c>
      <c r="M2777">
        <v>50.758200621343804</v>
      </c>
      <c r="N2777">
        <v>0.87833691234861899</v>
      </c>
      <c r="O2777">
        <v>45.234943745863603</v>
      </c>
      <c r="P2777">
        <v>37.052154195011298</v>
      </c>
      <c r="Q2777">
        <v>-1.8245651888254E-2</v>
      </c>
    </row>
    <row r="2778" spans="1:17" hidden="1" x14ac:dyDescent="0.3">
      <c r="A2778" t="s">
        <v>5764</v>
      </c>
      <c r="B2778" t="s">
        <v>5765</v>
      </c>
      <c r="C2778" t="s">
        <v>10625</v>
      </c>
      <c r="D2778" t="s">
        <v>774</v>
      </c>
      <c r="E2778">
        <v>130.965175458</v>
      </c>
      <c r="F2778">
        <v>47.49</v>
      </c>
      <c r="G2778">
        <v>48.8779185903431</v>
      </c>
      <c r="H2778">
        <v>3.86529650445787</v>
      </c>
      <c r="I2778">
        <v>27.107588364772099</v>
      </c>
      <c r="J2778">
        <v>-11.5830867886623</v>
      </c>
      <c r="K2778">
        <v>48.465853283828501</v>
      </c>
      <c r="L2778">
        <v>40.600975559287697</v>
      </c>
      <c r="M2778">
        <v>43.231050842149997</v>
      </c>
      <c r="N2778">
        <v>0.92526559772148997</v>
      </c>
      <c r="O2778">
        <v>26.363444935775899</v>
      </c>
      <c r="Q2778">
        <v>0.24396130123291199</v>
      </c>
    </row>
    <row r="2779" spans="1:17" hidden="1" x14ac:dyDescent="0.3">
      <c r="A2779" t="s">
        <v>5766</v>
      </c>
      <c r="B2779" t="s">
        <v>5767</v>
      </c>
      <c r="C2779" t="s">
        <v>10625</v>
      </c>
      <c r="D2779" t="s">
        <v>139</v>
      </c>
      <c r="E2779">
        <v>130.92616871999999</v>
      </c>
      <c r="F2779">
        <v>36.99</v>
      </c>
      <c r="G2779">
        <v>23.130112626323601</v>
      </c>
      <c r="H2779">
        <v>-6.0372707532187304</v>
      </c>
      <c r="I2779">
        <v>4.1677136073678698</v>
      </c>
      <c r="J2779">
        <v>1.57199803007529</v>
      </c>
      <c r="K2779">
        <v>36.226898885377103</v>
      </c>
      <c r="L2779">
        <v>32.566035467278397</v>
      </c>
      <c r="M2779">
        <v>54.122835260857599</v>
      </c>
      <c r="N2779">
        <v>0.34395259166500602</v>
      </c>
      <c r="O2779">
        <v>37.848067045147303</v>
      </c>
      <c r="P2779">
        <v>56.075949367088597</v>
      </c>
      <c r="Q2779">
        <v>8.8604649233177998E-2</v>
      </c>
    </row>
    <row r="2780" spans="1:17" hidden="1" x14ac:dyDescent="0.3">
      <c r="A2780" t="s">
        <v>5768</v>
      </c>
      <c r="B2780" t="s">
        <v>5769</v>
      </c>
      <c r="C2780" t="s">
        <v>10625</v>
      </c>
      <c r="D2780" t="s">
        <v>4188</v>
      </c>
      <c r="E2780">
        <v>130.52628000000001</v>
      </c>
      <c r="F2780">
        <v>1246.45</v>
      </c>
      <c r="G2780">
        <v>160.39849097967101</v>
      </c>
      <c r="H2780">
        <v>7.89388010415969</v>
      </c>
      <c r="I2780">
        <v>66.566966423653298</v>
      </c>
      <c r="J2780">
        <v>3.4716593767412398</v>
      </c>
      <c r="K2780">
        <v>1048.2044146256901</v>
      </c>
      <c r="L2780">
        <v>786.83243007652504</v>
      </c>
      <c r="M2780">
        <v>69.863598132868503</v>
      </c>
      <c r="N2780">
        <v>1.1694872259467199</v>
      </c>
      <c r="O2780">
        <v>1.0830759356572599</v>
      </c>
      <c r="P2780">
        <v>220.01283697047401</v>
      </c>
      <c r="Q2780">
        <v>9.9986311398569006E-2</v>
      </c>
    </row>
    <row r="2781" spans="1:17" hidden="1" x14ac:dyDescent="0.3">
      <c r="A2781" t="s">
        <v>5770</v>
      </c>
      <c r="B2781" t="s">
        <v>5771</v>
      </c>
      <c r="C2781" t="s">
        <v>10625</v>
      </c>
      <c r="D2781" t="s">
        <v>622</v>
      </c>
      <c r="E2781">
        <v>130.33811215999901</v>
      </c>
      <c r="F2781">
        <v>58.89</v>
      </c>
      <c r="G2781">
        <v>-5.9661342609095804</v>
      </c>
      <c r="H2781">
        <v>4.1975300467149097</v>
      </c>
      <c r="I2781">
        <v>-24.983238008661001</v>
      </c>
      <c r="J2781">
        <v>1.9801845605014201</v>
      </c>
      <c r="K2781">
        <v>58.9426076824817</v>
      </c>
      <c r="L2781">
        <v>58.891312908797701</v>
      </c>
      <c r="M2781">
        <v>65.938801331368694</v>
      </c>
      <c r="N2781">
        <v>0.82852797268340395</v>
      </c>
      <c r="O2781">
        <v>56.189505858380002</v>
      </c>
      <c r="P2781">
        <v>25.297872340425499</v>
      </c>
      <c r="Q2781">
        <v>6.2610624677405996E-2</v>
      </c>
    </row>
    <row r="2782" spans="1:17" hidden="1" x14ac:dyDescent="0.3">
      <c r="A2782" t="s">
        <v>5772</v>
      </c>
      <c r="B2782" t="s">
        <v>5773</v>
      </c>
      <c r="C2782" t="s">
        <v>10625</v>
      </c>
      <c r="D2782" t="s">
        <v>400</v>
      </c>
      <c r="E2782">
        <v>130.136169</v>
      </c>
      <c r="F2782">
        <v>259.95</v>
      </c>
      <c r="G2782">
        <v>32.304398430205801</v>
      </c>
      <c r="H2782">
        <v>3.6883045555808498</v>
      </c>
      <c r="I2782">
        <v>45.602660791601899</v>
      </c>
      <c r="J2782">
        <v>-8.1270828905377108</v>
      </c>
      <c r="K2782">
        <v>249.55723172792801</v>
      </c>
      <c r="L2782">
        <v>180.067388902494</v>
      </c>
      <c r="M2782">
        <v>23.107751167601101</v>
      </c>
      <c r="N2782">
        <v>0.31274080780644797</v>
      </c>
      <c r="O2782">
        <v>23.773802654356601</v>
      </c>
      <c r="P2782">
        <v>172.48427672955901</v>
      </c>
      <c r="Q2782">
        <v>0.170922731061209</v>
      </c>
    </row>
    <row r="2783" spans="1:17" hidden="1" x14ac:dyDescent="0.3">
      <c r="A2783" t="s">
        <v>5774</v>
      </c>
      <c r="B2783" t="s">
        <v>5775</v>
      </c>
      <c r="C2783" t="s">
        <v>10625</v>
      </c>
      <c r="D2783" t="s">
        <v>1661</v>
      </c>
      <c r="E2783">
        <v>130.02585719999999</v>
      </c>
      <c r="F2783">
        <v>59.94</v>
      </c>
      <c r="G2783">
        <v>-6.7693099509651899</v>
      </c>
      <c r="H2783">
        <v>-4.0509368561586498</v>
      </c>
      <c r="I2783">
        <v>3.05353204027967</v>
      </c>
      <c r="J2783">
        <v>0.52887569639606302</v>
      </c>
      <c r="K2783">
        <v>59.828402900708902</v>
      </c>
      <c r="L2783">
        <v>57.141377014628397</v>
      </c>
      <c r="M2783">
        <v>57.650387217952897</v>
      </c>
      <c r="N2783">
        <v>1.1313050346240601</v>
      </c>
      <c r="O2783">
        <v>6.2562562562562496</v>
      </c>
      <c r="P2783">
        <v>25.161829191898001</v>
      </c>
      <c r="Q2783">
        <v>-2.9836431339762999E-2</v>
      </c>
    </row>
    <row r="2784" spans="1:17" hidden="1" x14ac:dyDescent="0.3">
      <c r="A2784" t="s">
        <v>5776</v>
      </c>
      <c r="B2784" t="s">
        <v>5777</v>
      </c>
      <c r="C2784" t="s">
        <v>10625</v>
      </c>
      <c r="D2784" t="s">
        <v>955</v>
      </c>
      <c r="E2784">
        <v>129.435</v>
      </c>
      <c r="F2784">
        <v>89.21</v>
      </c>
      <c r="G2784">
        <v>31.638739089546501</v>
      </c>
      <c r="H2784">
        <v>17.7135793150773</v>
      </c>
      <c r="I2784">
        <v>-0.28136226996785302</v>
      </c>
      <c r="J2784">
        <v>10.7704945493055</v>
      </c>
      <c r="K2784">
        <v>76.983652580886996</v>
      </c>
      <c r="L2784">
        <v>74.092250813615493</v>
      </c>
      <c r="M2784">
        <v>74.091870972892295</v>
      </c>
      <c r="N2784">
        <v>1.1468398173071399</v>
      </c>
      <c r="O2784">
        <v>17.699809438403701</v>
      </c>
      <c r="P2784">
        <v>69.762131303520405</v>
      </c>
      <c r="Q2784">
        <v>1.4141533996756999E-2</v>
      </c>
    </row>
    <row r="2785" spans="1:17" hidden="1" x14ac:dyDescent="0.3">
      <c r="A2785" t="s">
        <v>5778</v>
      </c>
      <c r="B2785" t="s">
        <v>5779</v>
      </c>
      <c r="C2785" t="s">
        <v>10625</v>
      </c>
      <c r="D2785" t="s">
        <v>303</v>
      </c>
      <c r="E2785">
        <v>128.97952649999999</v>
      </c>
      <c r="F2785">
        <v>461.65</v>
      </c>
      <c r="G2785">
        <v>-17.261866896002001</v>
      </c>
      <c r="H2785">
        <v>15.9874465518549</v>
      </c>
      <c r="I2785">
        <v>7.8618788714508598</v>
      </c>
      <c r="J2785">
        <v>6.7191266489646999</v>
      </c>
      <c r="K2785">
        <v>368.20323897331798</v>
      </c>
      <c r="L2785">
        <v>377.78810380161201</v>
      </c>
      <c r="M2785">
        <v>81.338565336453499</v>
      </c>
      <c r="N2785">
        <v>2.8432176754317702</v>
      </c>
      <c r="O2785">
        <v>3.3900140799306899</v>
      </c>
      <c r="P2785">
        <v>44.265625</v>
      </c>
      <c r="Q2785">
        <v>6.8814276218378004E-2</v>
      </c>
    </row>
    <row r="2786" spans="1:17" hidden="1" x14ac:dyDescent="0.3">
      <c r="A2786" t="s">
        <v>5780</v>
      </c>
      <c r="B2786" t="s">
        <v>5781</v>
      </c>
      <c r="C2786" t="s">
        <v>10625</v>
      </c>
      <c r="D2786" t="s">
        <v>733</v>
      </c>
      <c r="E2786">
        <v>128.966509</v>
      </c>
      <c r="F2786">
        <v>90.22</v>
      </c>
      <c r="G2786">
        <v>-1.97397618282415</v>
      </c>
      <c r="H2786">
        <v>-0.31328293281497699</v>
      </c>
      <c r="I2786">
        <v>1.1499540085776201</v>
      </c>
      <c r="J2786">
        <v>0.86440790741204598</v>
      </c>
      <c r="K2786">
        <v>88.104964658131095</v>
      </c>
      <c r="L2786">
        <v>82.1815797439953</v>
      </c>
      <c r="M2786">
        <v>61.719228691607398</v>
      </c>
      <c r="N2786">
        <v>0.5708819619619</v>
      </c>
      <c r="O2786">
        <v>1.7512746619374699</v>
      </c>
      <c r="P2786">
        <v>29.896536808522502</v>
      </c>
      <c r="Q2786">
        <v>1.0011050249949E-2</v>
      </c>
    </row>
    <row r="2787" spans="1:17" hidden="1" x14ac:dyDescent="0.3">
      <c r="A2787" t="s">
        <v>5782</v>
      </c>
      <c r="B2787" t="s">
        <v>5783</v>
      </c>
      <c r="C2787" t="s">
        <v>10625</v>
      </c>
      <c r="D2787" t="s">
        <v>127</v>
      </c>
      <c r="E2787">
        <v>128.86739874</v>
      </c>
      <c r="F2787">
        <v>454.9</v>
      </c>
      <c r="G2787">
        <v>-21.305234490065299</v>
      </c>
      <c r="H2787">
        <v>-5.2013907305814904</v>
      </c>
      <c r="I2787">
        <v>-18.006568743609201</v>
      </c>
      <c r="J2787">
        <v>-0.756361500451458</v>
      </c>
      <c r="K2787">
        <v>457.12772770502499</v>
      </c>
      <c r="L2787">
        <v>467.101788865326</v>
      </c>
      <c r="M2787">
        <v>46.134522174833499</v>
      </c>
      <c r="N2787">
        <v>0.41680034831406299</v>
      </c>
      <c r="O2787">
        <v>48.516157397230103</v>
      </c>
      <c r="P2787">
        <v>27.798848152830399</v>
      </c>
      <c r="Q2787">
        <v>8.8711715939009006E-2</v>
      </c>
    </row>
    <row r="2788" spans="1:17" hidden="1" x14ac:dyDescent="0.3">
      <c r="A2788" t="s">
        <v>5784</v>
      </c>
      <c r="B2788" t="s">
        <v>5785</v>
      </c>
      <c r="C2788" t="s">
        <v>10625</v>
      </c>
      <c r="D2788" t="s">
        <v>51</v>
      </c>
      <c r="E2788">
        <v>128.20773365100001</v>
      </c>
      <c r="F2788">
        <v>23.46</v>
      </c>
      <c r="G2788">
        <v>0.53188897245050903</v>
      </c>
      <c r="H2788">
        <v>15.7145457003347</v>
      </c>
      <c r="I2788">
        <v>20.0456920509539</v>
      </c>
      <c r="J2788">
        <v>-3.9816027205697799</v>
      </c>
      <c r="K2788">
        <v>22.670823367123599</v>
      </c>
      <c r="L2788">
        <v>20.116881744153499</v>
      </c>
      <c r="M2788">
        <v>50.879312099570797</v>
      </c>
      <c r="N2788">
        <v>1.1388242260483401</v>
      </c>
      <c r="O2788">
        <v>32.992327365728897</v>
      </c>
      <c r="P2788">
        <v>67.571428571428498</v>
      </c>
      <c r="Q2788">
        <v>8.4544860316651996E-2</v>
      </c>
    </row>
    <row r="2789" spans="1:17" hidden="1" x14ac:dyDescent="0.3">
      <c r="A2789" t="s">
        <v>5786</v>
      </c>
      <c r="B2789" t="s">
        <v>5787</v>
      </c>
      <c r="C2789" t="s">
        <v>10625</v>
      </c>
      <c r="E2789">
        <v>128.01324374999999</v>
      </c>
      <c r="F2789">
        <v>105.35</v>
      </c>
      <c r="G2789">
        <v>33.297734505894802</v>
      </c>
      <c r="H2789">
        <v>-35.727207698270803</v>
      </c>
      <c r="I2789">
        <v>49.210506086884898</v>
      </c>
      <c r="J2789">
        <v>-10.6267652157453</v>
      </c>
      <c r="M2789">
        <v>6.6183443411549501</v>
      </c>
      <c r="O2789">
        <v>71.760797342192603</v>
      </c>
      <c r="P2789">
        <v>68.992621110041696</v>
      </c>
    </row>
    <row r="2790" spans="1:17" hidden="1" x14ac:dyDescent="0.3">
      <c r="A2790" t="s">
        <v>5788</v>
      </c>
      <c r="B2790" t="s">
        <v>5789</v>
      </c>
      <c r="C2790" t="s">
        <v>10625</v>
      </c>
      <c r="D2790" t="s">
        <v>622</v>
      </c>
      <c r="E2790">
        <v>127.66643999999999</v>
      </c>
      <c r="F2790">
        <v>181.7</v>
      </c>
      <c r="G2790">
        <v>-42.240304037138102</v>
      </c>
      <c r="H2790">
        <v>1.7811213809628701</v>
      </c>
      <c r="I2790">
        <v>-43.173083592531803</v>
      </c>
      <c r="J2790">
        <v>2.09445000151808</v>
      </c>
      <c r="K2790">
        <v>176.13322416995399</v>
      </c>
      <c r="L2790">
        <v>190.04806630390499</v>
      </c>
      <c r="M2790">
        <v>71.391646040744703</v>
      </c>
      <c r="N2790">
        <v>2.7686751224291002</v>
      </c>
      <c r="O2790">
        <v>107.48486516235501</v>
      </c>
      <c r="P2790">
        <v>17.9870129870129</v>
      </c>
      <c r="Q2790">
        <v>4.3248740214939997E-2</v>
      </c>
    </row>
    <row r="2791" spans="1:17" hidden="1" x14ac:dyDescent="0.3">
      <c r="A2791" t="s">
        <v>5790</v>
      </c>
      <c r="B2791" t="s">
        <v>5791</v>
      </c>
      <c r="C2791" t="s">
        <v>10625</v>
      </c>
      <c r="D2791" t="s">
        <v>46</v>
      </c>
      <c r="E2791">
        <v>127.65478</v>
      </c>
      <c r="F2791">
        <v>156.25</v>
      </c>
      <c r="G2791">
        <v>-3.3411531537925598</v>
      </c>
      <c r="H2791">
        <v>-8.0520332692649497</v>
      </c>
      <c r="I2791">
        <v>-18.956004219253401</v>
      </c>
      <c r="J2791">
        <v>-5.2217721095594998</v>
      </c>
      <c r="K2791">
        <v>161.82260284522999</v>
      </c>
      <c r="M2791">
        <v>43.841296498539101</v>
      </c>
      <c r="N2791">
        <v>0.73149408814045103</v>
      </c>
      <c r="O2791">
        <v>66.335999999999999</v>
      </c>
      <c r="P2791">
        <v>30.534670008354201</v>
      </c>
    </row>
    <row r="2792" spans="1:17" hidden="1" x14ac:dyDescent="0.3">
      <c r="A2792" t="s">
        <v>5792</v>
      </c>
      <c r="B2792" t="s">
        <v>5793</v>
      </c>
      <c r="C2792" t="s">
        <v>10625</v>
      </c>
      <c r="D2792" t="s">
        <v>444</v>
      </c>
      <c r="E2792">
        <v>127.625561855999</v>
      </c>
      <c r="F2792">
        <v>8.85</v>
      </c>
      <c r="G2792">
        <v>85.588179709167804</v>
      </c>
      <c r="H2792">
        <v>-15.9771203772788</v>
      </c>
      <c r="I2792">
        <v>-10.0279228270003</v>
      </c>
      <c r="J2792">
        <v>-5.7235584904052299</v>
      </c>
      <c r="K2792">
        <v>9.9140714950778399</v>
      </c>
      <c r="L2792">
        <v>8.3304136313614592</v>
      </c>
      <c r="M2792">
        <v>26.195057588753201</v>
      </c>
      <c r="N2792">
        <v>0.211020486141999</v>
      </c>
      <c r="O2792">
        <v>74.576271186440593</v>
      </c>
      <c r="P2792">
        <v>132.894736842105</v>
      </c>
      <c r="Q2792">
        <v>0.14565525627987599</v>
      </c>
    </row>
    <row r="2793" spans="1:17" hidden="1" x14ac:dyDescent="0.3">
      <c r="A2793" t="s">
        <v>5794</v>
      </c>
      <c r="B2793" t="s">
        <v>5795</v>
      </c>
      <c r="C2793" t="s">
        <v>10625</v>
      </c>
      <c r="D2793" t="s">
        <v>1377</v>
      </c>
      <c r="E2793">
        <v>127.62</v>
      </c>
      <c r="F2793">
        <v>446.65</v>
      </c>
      <c r="G2793">
        <v>248.05017439045</v>
      </c>
      <c r="H2793">
        <v>69.712570462854401</v>
      </c>
      <c r="I2793">
        <v>78.635833530115207</v>
      </c>
      <c r="J2793">
        <v>8.8160123477061703</v>
      </c>
      <c r="K2793">
        <v>318.19475196143901</v>
      </c>
      <c r="L2793">
        <v>244.73552836615701</v>
      </c>
      <c r="M2793">
        <v>67.366551676304894</v>
      </c>
      <c r="N2793">
        <v>1.5415379790193</v>
      </c>
      <c r="O2793">
        <v>4.30986230829508</v>
      </c>
      <c r="P2793">
        <v>275.71500672947502</v>
      </c>
      <c r="Q2793">
        <v>0.20314275553168901</v>
      </c>
    </row>
    <row r="2794" spans="1:17" hidden="1" x14ac:dyDescent="0.3">
      <c r="A2794" t="s">
        <v>5796</v>
      </c>
      <c r="B2794" t="s">
        <v>5797</v>
      </c>
      <c r="C2794" t="s">
        <v>10625</v>
      </c>
      <c r="D2794" t="s">
        <v>397</v>
      </c>
      <c r="E2794">
        <v>127.31896880999901</v>
      </c>
      <c r="F2794">
        <v>61.06</v>
      </c>
      <c r="G2794">
        <v>-3.0525874410657101</v>
      </c>
      <c r="H2794">
        <v>4.5230926179349797</v>
      </c>
      <c r="I2794">
        <v>-18.885140605943501</v>
      </c>
      <c r="J2794">
        <v>3.16944474757728</v>
      </c>
      <c r="K2794">
        <v>57.864140221580101</v>
      </c>
      <c r="L2794">
        <v>58.537984433799799</v>
      </c>
      <c r="M2794">
        <v>59.760576256192799</v>
      </c>
      <c r="N2794">
        <v>0.88318643010021403</v>
      </c>
      <c r="O2794">
        <v>30.036030134294101</v>
      </c>
      <c r="P2794">
        <v>31.311827956989202</v>
      </c>
      <c r="Q2794">
        <v>-7.7255384678917002E-2</v>
      </c>
    </row>
    <row r="2795" spans="1:17" hidden="1" x14ac:dyDescent="0.3">
      <c r="A2795" t="s">
        <v>5798</v>
      </c>
      <c r="B2795" t="s">
        <v>5799</v>
      </c>
      <c r="C2795" t="s">
        <v>10625</v>
      </c>
      <c r="D2795" t="s">
        <v>568</v>
      </c>
      <c r="E2795">
        <v>127.252100024</v>
      </c>
      <c r="F2795">
        <v>116.16</v>
      </c>
      <c r="G2795">
        <v>40.317814081799298</v>
      </c>
      <c r="H2795">
        <v>-0.70182914490611703</v>
      </c>
      <c r="I2795">
        <v>-9.7678640942946995</v>
      </c>
      <c r="J2795">
        <v>-8.4060074013462902</v>
      </c>
      <c r="K2795">
        <v>115.400372827963</v>
      </c>
      <c r="L2795">
        <v>104.01657124882399</v>
      </c>
      <c r="M2795">
        <v>35.441896549968803</v>
      </c>
      <c r="N2795">
        <v>0.71068714017132695</v>
      </c>
      <c r="O2795">
        <v>43.595041322314003</v>
      </c>
      <c r="P2795">
        <v>74.545454545454504</v>
      </c>
      <c r="Q2795">
        <v>5.5321446754338997E-2</v>
      </c>
    </row>
    <row r="2796" spans="1:17" hidden="1" x14ac:dyDescent="0.3">
      <c r="A2796" t="s">
        <v>5800</v>
      </c>
      <c r="B2796" t="s">
        <v>5801</v>
      </c>
      <c r="C2796" t="s">
        <v>10625</v>
      </c>
      <c r="D2796" t="s">
        <v>263</v>
      </c>
      <c r="E2796">
        <v>127.171935</v>
      </c>
      <c r="F2796">
        <v>116.1</v>
      </c>
      <c r="G2796">
        <v>-64.100638525720697</v>
      </c>
      <c r="H2796">
        <v>-14.687516677079101</v>
      </c>
      <c r="I2796">
        <v>-38.870704825831403</v>
      </c>
      <c r="J2796">
        <v>-2.4885629879694302</v>
      </c>
      <c r="K2796">
        <v>130.75909515603001</v>
      </c>
      <c r="L2796">
        <v>145.806878393901</v>
      </c>
      <c r="M2796">
        <v>23.7116937075557</v>
      </c>
      <c r="N2796">
        <v>1.51653831139582</v>
      </c>
      <c r="O2796">
        <v>108.053402239448</v>
      </c>
      <c r="P2796">
        <v>0.95652173913043304</v>
      </c>
      <c r="Q2796">
        <v>0.101468519415311</v>
      </c>
    </row>
    <row r="2797" spans="1:17" hidden="1" x14ac:dyDescent="0.3">
      <c r="A2797" t="s">
        <v>5802</v>
      </c>
      <c r="B2797" t="s">
        <v>5803</v>
      </c>
      <c r="C2797" t="s">
        <v>10625</v>
      </c>
      <c r="D2797" t="s">
        <v>4016</v>
      </c>
      <c r="E2797">
        <v>127.14490545</v>
      </c>
      <c r="F2797">
        <v>34.99</v>
      </c>
      <c r="G2797">
        <v>105.601834327641</v>
      </c>
      <c r="H2797">
        <v>-8.7390251391836493</v>
      </c>
      <c r="I2797">
        <v>-0.31893973892652899</v>
      </c>
      <c r="J2797">
        <v>4.8930212822202002</v>
      </c>
      <c r="K2797">
        <v>35.315735549668901</v>
      </c>
      <c r="L2797">
        <v>32.368908377013199</v>
      </c>
      <c r="M2797">
        <v>63.735305171360501</v>
      </c>
      <c r="N2797">
        <v>1.35378465273352</v>
      </c>
      <c r="O2797">
        <v>63.703915404401201</v>
      </c>
      <c r="P2797">
        <v>179.24980047885001</v>
      </c>
      <c r="Q2797">
        <v>0.12414941876465101</v>
      </c>
    </row>
    <row r="2798" spans="1:17" hidden="1" x14ac:dyDescent="0.3">
      <c r="A2798" t="s">
        <v>5804</v>
      </c>
      <c r="B2798" t="s">
        <v>5805</v>
      </c>
      <c r="C2798" t="s">
        <v>10625</v>
      </c>
      <c r="D2798" t="s">
        <v>5806</v>
      </c>
      <c r="E2798">
        <v>127.143074</v>
      </c>
      <c r="F2798">
        <v>81.73</v>
      </c>
      <c r="G2798">
        <v>-4.7625766999271404</v>
      </c>
      <c r="H2798">
        <v>11.612906191288401</v>
      </c>
      <c r="I2798">
        <v>44.908855477349498</v>
      </c>
      <c r="J2798">
        <v>2.8667094630355701</v>
      </c>
      <c r="K2798">
        <v>69.617058622430605</v>
      </c>
      <c r="M2798">
        <v>76.320724203958093</v>
      </c>
      <c r="N2798">
        <v>0.64766050054406898</v>
      </c>
      <c r="O2798">
        <v>2.4103756270647199</v>
      </c>
      <c r="P2798">
        <v>109.564102564102</v>
      </c>
    </row>
    <row r="2799" spans="1:17" hidden="1" x14ac:dyDescent="0.3">
      <c r="A2799" t="s">
        <v>5807</v>
      </c>
      <c r="B2799" t="s">
        <v>5808</v>
      </c>
      <c r="C2799" t="s">
        <v>10625</v>
      </c>
      <c r="D2799" t="s">
        <v>4783</v>
      </c>
      <c r="E2799">
        <v>127.115358</v>
      </c>
      <c r="F2799">
        <v>63.64</v>
      </c>
      <c r="G2799">
        <v>-78.786184105537899</v>
      </c>
      <c r="H2799">
        <v>-0.56273208059275903</v>
      </c>
      <c r="I2799">
        <v>-38.434088407804403</v>
      </c>
      <c r="J2799">
        <v>3.0444579817979101</v>
      </c>
      <c r="K2799">
        <v>65.4533772761054</v>
      </c>
      <c r="L2799">
        <v>80.897135463019893</v>
      </c>
      <c r="M2799">
        <v>53.355596779705998</v>
      </c>
      <c r="N2799">
        <v>1.07447698744769</v>
      </c>
      <c r="O2799">
        <v>126.272784412319</v>
      </c>
      <c r="P2799">
        <v>14.6666666666666</v>
      </c>
    </row>
    <row r="2800" spans="1:17" hidden="1" x14ac:dyDescent="0.3">
      <c r="A2800" t="s">
        <v>5809</v>
      </c>
      <c r="B2800" t="s">
        <v>5810</v>
      </c>
      <c r="C2800" t="s">
        <v>10625</v>
      </c>
      <c r="D2800" t="s">
        <v>408</v>
      </c>
      <c r="E2800">
        <v>126.78054349999999</v>
      </c>
      <c r="F2800">
        <v>94.28</v>
      </c>
      <c r="G2800">
        <v>626.57516766097501</v>
      </c>
      <c r="H2800">
        <v>4.7573516724105502</v>
      </c>
      <c r="I2800">
        <v>642.48793924196502</v>
      </c>
      <c r="J2800">
        <v>2.2054069491985002</v>
      </c>
      <c r="K2800">
        <v>91.042376195491201</v>
      </c>
      <c r="M2800">
        <v>50.012470578185003</v>
      </c>
      <c r="N2800">
        <v>1.2464332036316399</v>
      </c>
      <c r="O2800">
        <v>14.022061943148</v>
      </c>
      <c r="P2800">
        <v>654.24</v>
      </c>
    </row>
    <row r="2801" spans="1:17" hidden="1" x14ac:dyDescent="0.3">
      <c r="A2801" t="s">
        <v>5811</v>
      </c>
      <c r="B2801" t="s">
        <v>5812</v>
      </c>
      <c r="C2801" t="s">
        <v>10625</v>
      </c>
      <c r="D2801" t="s">
        <v>51</v>
      </c>
      <c r="E2801">
        <v>126.77128812799999</v>
      </c>
      <c r="F2801">
        <v>7.29</v>
      </c>
      <c r="G2801">
        <v>79.042959868767298</v>
      </c>
      <c r="H2801">
        <v>13.9548097615478</v>
      </c>
      <c r="I2801">
        <v>12.650669617391699</v>
      </c>
      <c r="J2801">
        <v>3.9937667375582899</v>
      </c>
      <c r="K2801">
        <v>6.6910456469452901</v>
      </c>
      <c r="L2801">
        <v>5.86517596620312</v>
      </c>
      <c r="M2801">
        <v>63.160447102121999</v>
      </c>
      <c r="N2801">
        <v>0.47917634925610197</v>
      </c>
      <c r="O2801">
        <v>12.345679012345601</v>
      </c>
      <c r="P2801">
        <v>112.00799200799101</v>
      </c>
      <c r="Q2801">
        <v>4.121363709744E-3</v>
      </c>
    </row>
    <row r="2802" spans="1:17" hidden="1" x14ac:dyDescent="0.3">
      <c r="A2802" t="s">
        <v>5813</v>
      </c>
      <c r="B2802" t="s">
        <v>5814</v>
      </c>
      <c r="C2802" t="s">
        <v>10625</v>
      </c>
      <c r="D2802" t="s">
        <v>303</v>
      </c>
      <c r="E2802">
        <v>126.43792640999899</v>
      </c>
      <c r="F2802">
        <v>61.68</v>
      </c>
      <c r="G2802">
        <v>-10.9792477760283</v>
      </c>
      <c r="H2802">
        <v>12.367893099810001</v>
      </c>
      <c r="I2802">
        <v>-11.768270840706201</v>
      </c>
      <c r="J2802">
        <v>1.5766336151440601</v>
      </c>
      <c r="K2802">
        <v>57.678082391017</v>
      </c>
      <c r="L2802">
        <v>56.605257924892697</v>
      </c>
      <c r="M2802">
        <v>53.5939910732125</v>
      </c>
      <c r="N2802">
        <v>1.9163510952306899</v>
      </c>
      <c r="O2802">
        <v>16.407263294422801</v>
      </c>
      <c r="P2802">
        <v>38.203002464709797</v>
      </c>
      <c r="Q2802">
        <v>-2.1944384964400002E-2</v>
      </c>
    </row>
    <row r="2803" spans="1:17" hidden="1" x14ac:dyDescent="0.3">
      <c r="A2803" t="s">
        <v>5815</v>
      </c>
      <c r="B2803" t="s">
        <v>5816</v>
      </c>
      <c r="C2803" t="s">
        <v>10625</v>
      </c>
      <c r="D2803" t="s">
        <v>4587</v>
      </c>
      <c r="E2803">
        <v>126.24</v>
      </c>
      <c r="F2803">
        <v>300</v>
      </c>
      <c r="G2803">
        <v>116.535411861219</v>
      </c>
      <c r="H2803">
        <v>16.898055728666399</v>
      </c>
      <c r="I2803">
        <v>104.30843618110799</v>
      </c>
      <c r="J2803">
        <v>2.2647026981494101</v>
      </c>
      <c r="K2803">
        <v>242.88897691738401</v>
      </c>
      <c r="M2803">
        <v>67.549774694587398</v>
      </c>
      <c r="N2803">
        <v>0.36438131658016898</v>
      </c>
      <c r="O2803">
        <v>9.9666666666666508</v>
      </c>
      <c r="P2803">
        <v>203.030303030303</v>
      </c>
    </row>
    <row r="2804" spans="1:17" hidden="1" x14ac:dyDescent="0.3">
      <c r="A2804" t="s">
        <v>5817</v>
      </c>
      <c r="B2804" t="s">
        <v>5818</v>
      </c>
      <c r="C2804" t="s">
        <v>10625</v>
      </c>
      <c r="D2804" t="s">
        <v>955</v>
      </c>
      <c r="E2804">
        <v>125.768</v>
      </c>
      <c r="F2804">
        <v>206</v>
      </c>
      <c r="G2804">
        <v>-15.799505160094601</v>
      </c>
      <c r="H2804">
        <v>9.1498637497052293</v>
      </c>
      <c r="I2804">
        <v>-5.2921124376213804</v>
      </c>
      <c r="J2804">
        <v>-1.6739591881031499</v>
      </c>
      <c r="K2804">
        <v>182.881749493532</v>
      </c>
      <c r="L2804">
        <v>181.702366738726</v>
      </c>
      <c r="M2804">
        <v>62.280384202645003</v>
      </c>
      <c r="N2804">
        <v>1.8131826561639499</v>
      </c>
      <c r="O2804">
        <v>12.6213592233009</v>
      </c>
      <c r="P2804">
        <v>43.005900728913502</v>
      </c>
      <c r="Q2804">
        <v>-5.6586762612228003E-2</v>
      </c>
    </row>
    <row r="2805" spans="1:17" hidden="1" x14ac:dyDescent="0.3">
      <c r="A2805" t="s">
        <v>5819</v>
      </c>
      <c r="B2805" t="s">
        <v>5820</v>
      </c>
      <c r="C2805" t="s">
        <v>10625</v>
      </c>
      <c r="D2805" t="s">
        <v>359</v>
      </c>
      <c r="E2805">
        <v>125.46841251199901</v>
      </c>
      <c r="F2805">
        <v>22.04</v>
      </c>
      <c r="G2805">
        <v>-35.5243641116001</v>
      </c>
      <c r="H2805">
        <v>-10.466094490413999</v>
      </c>
      <c r="I2805">
        <v>-29.451836710237899</v>
      </c>
      <c r="J2805">
        <v>-2.01786040987133</v>
      </c>
      <c r="K2805">
        <v>23.020822501059101</v>
      </c>
      <c r="L2805">
        <v>23.5376916136061</v>
      </c>
      <c r="M2805">
        <v>43.770087613473599</v>
      </c>
      <c r="N2805">
        <v>0.85345212905445</v>
      </c>
      <c r="O2805">
        <v>35.843920145190502</v>
      </c>
      <c r="P2805">
        <v>25.512528473804</v>
      </c>
      <c r="Q2805">
        <v>2.970451833697E-2</v>
      </c>
    </row>
    <row r="2806" spans="1:17" hidden="1" x14ac:dyDescent="0.3">
      <c r="A2806" t="s">
        <v>5821</v>
      </c>
      <c r="B2806" t="s">
        <v>5822</v>
      </c>
      <c r="C2806" t="s">
        <v>10625</v>
      </c>
      <c r="D2806" t="s">
        <v>51</v>
      </c>
      <c r="E2806">
        <v>125.4290625</v>
      </c>
      <c r="F2806">
        <v>201.2</v>
      </c>
      <c r="G2806">
        <v>115.62416403340499</v>
      </c>
      <c r="H2806">
        <v>10.4620124743053</v>
      </c>
      <c r="I2806">
        <v>2.63111149892935</v>
      </c>
      <c r="J2806">
        <v>10.4085592621069</v>
      </c>
      <c r="K2806">
        <v>186.47644256247199</v>
      </c>
      <c r="L2806">
        <v>169.656316771137</v>
      </c>
      <c r="M2806">
        <v>77.319066449149403</v>
      </c>
      <c r="N2806">
        <v>2.1186210180184202</v>
      </c>
      <c r="O2806">
        <v>52.683896620278297</v>
      </c>
      <c r="P2806">
        <v>154.233004801617</v>
      </c>
      <c r="Q2806">
        <v>4.2896353489099003E-2</v>
      </c>
    </row>
    <row r="2807" spans="1:17" hidden="1" x14ac:dyDescent="0.3">
      <c r="A2807" t="s">
        <v>5823</v>
      </c>
      <c r="B2807" t="s">
        <v>5824</v>
      </c>
      <c r="C2807" t="s">
        <v>10625</v>
      </c>
      <c r="E2807">
        <v>125.4275872</v>
      </c>
      <c r="F2807">
        <v>66.25</v>
      </c>
      <c r="G2807">
        <v>-44.644782213711601</v>
      </c>
      <c r="H2807">
        <v>-22.566514054943401</v>
      </c>
      <c r="I2807">
        <v>-28.732010632721501</v>
      </c>
      <c r="J2807">
        <v>-4.8418525914140602</v>
      </c>
      <c r="M2807">
        <v>28.169095288429801</v>
      </c>
      <c r="O2807">
        <v>24.8301886792452</v>
      </c>
      <c r="P2807">
        <v>5.1587301587301599</v>
      </c>
    </row>
    <row r="2808" spans="1:17" hidden="1" x14ac:dyDescent="0.3">
      <c r="A2808" t="s">
        <v>5825</v>
      </c>
      <c r="B2808" t="s">
        <v>5826</v>
      </c>
      <c r="C2808" t="s">
        <v>10625</v>
      </c>
      <c r="D2808" t="s">
        <v>133</v>
      </c>
      <c r="E2808">
        <v>125.396</v>
      </c>
      <c r="F2808">
        <v>117.8</v>
      </c>
      <c r="G2808">
        <v>40.620881946689302</v>
      </c>
      <c r="H2808">
        <v>7.1657367655782496</v>
      </c>
      <c r="I2808">
        <v>-31.067129251185499</v>
      </c>
      <c r="J2808">
        <v>-0.264134653086465</v>
      </c>
      <c r="K2808">
        <v>113.214660254726</v>
      </c>
      <c r="L2808">
        <v>114.459378499788</v>
      </c>
      <c r="M2808">
        <v>56.769191947824098</v>
      </c>
      <c r="N2808">
        <v>0.60340909090909001</v>
      </c>
      <c r="O2808">
        <v>73.726655348047501</v>
      </c>
      <c r="P2808">
        <v>68.285714285714207</v>
      </c>
      <c r="Q2808">
        <v>0.26064778639915498</v>
      </c>
    </row>
    <row r="2809" spans="1:17" hidden="1" x14ac:dyDescent="0.3">
      <c r="A2809" t="s">
        <v>5827</v>
      </c>
      <c r="B2809" t="s">
        <v>5828</v>
      </c>
      <c r="C2809" t="s">
        <v>10625</v>
      </c>
      <c r="D2809" t="s">
        <v>263</v>
      </c>
      <c r="E2809">
        <v>125.156640959999</v>
      </c>
      <c r="F2809">
        <v>1670.2</v>
      </c>
      <c r="G2809">
        <v>84.370206381300093</v>
      </c>
      <c r="H2809">
        <v>4.0991041622849496</v>
      </c>
      <c r="I2809">
        <v>-15.636505714011101</v>
      </c>
      <c r="J2809">
        <v>5.5877516999642998</v>
      </c>
      <c r="K2809">
        <v>1486.64424617597</v>
      </c>
      <c r="L2809">
        <v>1352.90469510138</v>
      </c>
      <c r="M2809">
        <v>69.249431009078606</v>
      </c>
      <c r="N2809">
        <v>1.27034417727487</v>
      </c>
      <c r="O2809">
        <v>12.905640043108599</v>
      </c>
      <c r="P2809">
        <v>129.73865199449699</v>
      </c>
      <c r="Q2809">
        <v>9.1369567581259997E-2</v>
      </c>
    </row>
    <row r="2810" spans="1:17" hidden="1" x14ac:dyDescent="0.3">
      <c r="A2810" t="s">
        <v>5829</v>
      </c>
      <c r="B2810" t="s">
        <v>5830</v>
      </c>
      <c r="C2810" t="s">
        <v>10625</v>
      </c>
      <c r="D2810" t="s">
        <v>54</v>
      </c>
      <c r="E2810">
        <v>124.910489274</v>
      </c>
      <c r="F2810">
        <v>38.22</v>
      </c>
      <c r="G2810">
        <v>-0.264832339024902</v>
      </c>
      <c r="H2810">
        <v>18.2464290363834</v>
      </c>
      <c r="I2810">
        <v>-16.321349147547899</v>
      </c>
      <c r="J2810">
        <v>0.74799899179055196</v>
      </c>
      <c r="K2810">
        <v>37.146166944505701</v>
      </c>
      <c r="L2810">
        <v>36.160156195913402</v>
      </c>
      <c r="M2810">
        <v>59.132735290429302</v>
      </c>
      <c r="N2810">
        <v>0.95141076367495303</v>
      </c>
      <c r="O2810">
        <v>26.896912611198299</v>
      </c>
      <c r="P2810">
        <v>43.1460674157303</v>
      </c>
      <c r="Q2810">
        <v>7.1532378858397E-2</v>
      </c>
    </row>
    <row r="2811" spans="1:17" hidden="1" x14ac:dyDescent="0.3">
      <c r="A2811" t="s">
        <v>5831</v>
      </c>
      <c r="B2811" t="s">
        <v>5832</v>
      </c>
      <c r="C2811" t="s">
        <v>10625</v>
      </c>
      <c r="D2811" t="s">
        <v>1582</v>
      </c>
      <c r="E2811">
        <v>124.76309999999999</v>
      </c>
      <c r="F2811">
        <v>1102</v>
      </c>
      <c r="G2811">
        <v>-6.1519863802642796</v>
      </c>
      <c r="H2811">
        <v>17.974153155389899</v>
      </c>
      <c r="I2811">
        <v>-15.925973801513001</v>
      </c>
      <c r="J2811">
        <v>10.6611709693381</v>
      </c>
      <c r="K2811">
        <v>1025.4586911070301</v>
      </c>
      <c r="L2811">
        <v>972.580401306211</v>
      </c>
      <c r="M2811">
        <v>85.520690106749299</v>
      </c>
      <c r="N2811">
        <v>0.77092511013215803</v>
      </c>
      <c r="O2811">
        <v>6.1660617059891196</v>
      </c>
      <c r="P2811">
        <v>30.708101055627999</v>
      </c>
      <c r="Q2811">
        <v>5.8041151028325001E-2</v>
      </c>
    </row>
    <row r="2812" spans="1:17" hidden="1" x14ac:dyDescent="0.3">
      <c r="A2812" t="s">
        <v>5833</v>
      </c>
      <c r="B2812" t="s">
        <v>5834</v>
      </c>
      <c r="C2812" t="s">
        <v>10625</v>
      </c>
      <c r="D2812" t="s">
        <v>408</v>
      </c>
      <c r="E2812">
        <v>124.7424</v>
      </c>
      <c r="F2812">
        <v>315.35000000000002</v>
      </c>
      <c r="G2812">
        <v>99.042572405762996</v>
      </c>
      <c r="H2812">
        <v>12.1980850782203</v>
      </c>
      <c r="I2812">
        <v>1.19564697835487</v>
      </c>
      <c r="J2812">
        <v>2.9694993382908899</v>
      </c>
      <c r="K2812">
        <v>303.27000450700302</v>
      </c>
      <c r="L2812">
        <v>266.52212763351702</v>
      </c>
      <c r="M2812">
        <v>63.577444866316398</v>
      </c>
      <c r="N2812">
        <v>0.94758489587833705</v>
      </c>
      <c r="O2812">
        <v>20.183922625653999</v>
      </c>
      <c r="P2812">
        <v>134.72273911425299</v>
      </c>
      <c r="Q2812">
        <v>0.11889297527664</v>
      </c>
    </row>
    <row r="2813" spans="1:17" hidden="1" x14ac:dyDescent="0.3">
      <c r="A2813" t="s">
        <v>5835</v>
      </c>
      <c r="B2813" t="s">
        <v>5836</v>
      </c>
      <c r="C2813" t="s">
        <v>10625</v>
      </c>
      <c r="D2813" t="s">
        <v>359</v>
      </c>
      <c r="E2813">
        <v>124.50592</v>
      </c>
      <c r="F2813">
        <v>71.459999999999994</v>
      </c>
      <c r="G2813">
        <v>-64.144832339024902</v>
      </c>
      <c r="H2813">
        <v>-2.9092379051410999</v>
      </c>
      <c r="I2813">
        <v>-43.499911760900098</v>
      </c>
      <c r="J2813">
        <v>5.6652458506617496</v>
      </c>
      <c r="K2813">
        <v>72.748086027573706</v>
      </c>
      <c r="L2813">
        <v>86.870418857499104</v>
      </c>
      <c r="M2813">
        <v>44.901654054846702</v>
      </c>
      <c r="N2813">
        <v>0.94315789473684197</v>
      </c>
      <c r="O2813">
        <v>135.79624965015299</v>
      </c>
      <c r="P2813">
        <v>21.509947287876098</v>
      </c>
      <c r="Q2813">
        <v>0.223729258745891</v>
      </c>
    </row>
    <row r="2814" spans="1:17" hidden="1" x14ac:dyDescent="0.3">
      <c r="A2814" t="s">
        <v>5837</v>
      </c>
      <c r="B2814" t="s">
        <v>5838</v>
      </c>
      <c r="C2814" t="s">
        <v>10625</v>
      </c>
      <c r="D2814" t="s">
        <v>1146</v>
      </c>
      <c r="E2814">
        <v>122.90702804999999</v>
      </c>
      <c r="F2814">
        <v>170.55</v>
      </c>
      <c r="G2814">
        <v>20.5750633584979</v>
      </c>
      <c r="H2814">
        <v>-8.7154744145459606</v>
      </c>
      <c r="I2814">
        <v>-21.941634217750401</v>
      </c>
      <c r="J2814">
        <v>-0.82556099353414203</v>
      </c>
      <c r="K2814">
        <v>168.09765465234901</v>
      </c>
      <c r="L2814">
        <v>134.62035415157601</v>
      </c>
      <c r="M2814">
        <v>28.164617747413502</v>
      </c>
      <c r="N2814">
        <v>0.32571428571428501</v>
      </c>
      <c r="O2814">
        <v>30.020521841102301</v>
      </c>
      <c r="P2814">
        <v>48.239895697522797</v>
      </c>
    </row>
    <row r="2815" spans="1:17" hidden="1" x14ac:dyDescent="0.3">
      <c r="A2815" t="s">
        <v>5839</v>
      </c>
      <c r="B2815" t="s">
        <v>5840</v>
      </c>
      <c r="C2815" t="s">
        <v>10625</v>
      </c>
      <c r="D2815" t="s">
        <v>4071</v>
      </c>
      <c r="E2815">
        <v>122.82078</v>
      </c>
      <c r="F2815">
        <v>65.150000000000006</v>
      </c>
      <c r="G2815">
        <v>46.533028623541902</v>
      </c>
      <c r="H2815">
        <v>82.633856216748498</v>
      </c>
      <c r="I2815">
        <v>79.865586300788706</v>
      </c>
      <c r="J2815">
        <v>-6.1366943137135896</v>
      </c>
      <c r="K2815">
        <v>48.4263520907611</v>
      </c>
      <c r="L2815">
        <v>36.6433511812455</v>
      </c>
      <c r="M2815">
        <v>59.9005235776539</v>
      </c>
      <c r="N2815">
        <v>7.6174625528101406E-2</v>
      </c>
      <c r="O2815">
        <v>19.723714504988401</v>
      </c>
      <c r="P2815">
        <v>159.561752988047</v>
      </c>
      <c r="Q2815">
        <v>0.12575996153881</v>
      </c>
    </row>
    <row r="2816" spans="1:17" hidden="1" x14ac:dyDescent="0.3">
      <c r="A2816" t="s">
        <v>5841</v>
      </c>
      <c r="B2816" t="s">
        <v>5842</v>
      </c>
      <c r="C2816" t="s">
        <v>10625</v>
      </c>
      <c r="D2816" t="s">
        <v>5514</v>
      </c>
      <c r="E2816">
        <v>122.77232505000001</v>
      </c>
      <c r="F2816">
        <v>69.900000000000006</v>
      </c>
      <c r="G2816">
        <v>-72.232635669714796</v>
      </c>
      <c r="H2816">
        <v>-5.0583451483727</v>
      </c>
      <c r="I2816">
        <v>-38.173113389613697</v>
      </c>
      <c r="J2816">
        <v>1.6601462471500501</v>
      </c>
      <c r="K2816">
        <v>72.445786818410994</v>
      </c>
      <c r="M2816">
        <v>52.024288674461701</v>
      </c>
      <c r="N2816">
        <v>0.36781609195402298</v>
      </c>
      <c r="O2816">
        <v>91.630901287553598</v>
      </c>
      <c r="P2816">
        <v>15.4990085922009</v>
      </c>
    </row>
    <row r="2817" spans="1:17" hidden="1" x14ac:dyDescent="0.3">
      <c r="A2817" t="s">
        <v>5843</v>
      </c>
      <c r="B2817" t="s">
        <v>5844</v>
      </c>
      <c r="C2817" t="s">
        <v>10625</v>
      </c>
      <c r="D2817" t="s">
        <v>263</v>
      </c>
      <c r="E2817">
        <v>122.7296</v>
      </c>
      <c r="F2817">
        <v>107.39</v>
      </c>
      <c r="G2817">
        <v>84.610320853305595</v>
      </c>
      <c r="H2817">
        <v>18.2884643929481</v>
      </c>
      <c r="I2817">
        <v>26.068781131082201</v>
      </c>
      <c r="J2817">
        <v>22.251810495602001</v>
      </c>
      <c r="K2817">
        <v>93.092297739407996</v>
      </c>
      <c r="L2817">
        <v>82.601400958397406</v>
      </c>
      <c r="M2817">
        <v>86.800191966671505</v>
      </c>
      <c r="N2817">
        <v>0.64050859383147796</v>
      </c>
      <c r="O2817">
        <v>18.260545674643801</v>
      </c>
      <c r="P2817">
        <v>118.006496142915</v>
      </c>
      <c r="Q2817">
        <v>7.9450121819186995E-2</v>
      </c>
    </row>
    <row r="2818" spans="1:17" hidden="1" x14ac:dyDescent="0.3">
      <c r="A2818" t="s">
        <v>5845</v>
      </c>
      <c r="B2818" t="s">
        <v>5846</v>
      </c>
      <c r="C2818" t="s">
        <v>10625</v>
      </c>
      <c r="D2818" t="s">
        <v>408</v>
      </c>
      <c r="E2818">
        <v>122.72604898399899</v>
      </c>
      <c r="F2818">
        <v>10.9</v>
      </c>
      <c r="G2818">
        <v>420.07386112831102</v>
      </c>
      <c r="H2818">
        <v>10.0645897374239</v>
      </c>
      <c r="I2818">
        <v>232.09651968360501</v>
      </c>
      <c r="J2818">
        <v>8.9435975452675507</v>
      </c>
      <c r="K2818">
        <v>9.2514503349161892</v>
      </c>
      <c r="L2818">
        <v>6.2088015386844102</v>
      </c>
      <c r="M2818">
        <v>73.806875447989398</v>
      </c>
      <c r="N2818">
        <v>0.27269306138791199</v>
      </c>
      <c r="O2818">
        <v>0</v>
      </c>
      <c r="P2818">
        <v>458.97435897435901</v>
      </c>
      <c r="Q2818">
        <v>0.130980810005426</v>
      </c>
    </row>
    <row r="2819" spans="1:17" hidden="1" x14ac:dyDescent="0.3">
      <c r="A2819" t="s">
        <v>5847</v>
      </c>
      <c r="B2819" t="s">
        <v>5848</v>
      </c>
      <c r="C2819" t="s">
        <v>10625</v>
      </c>
      <c r="D2819" t="s">
        <v>51</v>
      </c>
      <c r="E2819">
        <v>122.723806959999</v>
      </c>
      <c r="F2819">
        <v>108.95</v>
      </c>
      <c r="G2819">
        <v>-8.0709794301335496</v>
      </c>
      <c r="H2819">
        <v>5.7121026803652102</v>
      </c>
      <c r="I2819">
        <v>13.564249340883901</v>
      </c>
      <c r="J2819">
        <v>9.1192274481583002</v>
      </c>
      <c r="K2819">
        <v>102.183036162264</v>
      </c>
      <c r="L2819">
        <v>100.538378107348</v>
      </c>
      <c r="M2819">
        <v>75.480698475258706</v>
      </c>
      <c r="N2819">
        <v>0.21861402316638701</v>
      </c>
      <c r="O2819">
        <v>54.107388710417602</v>
      </c>
      <c r="P2819">
        <v>44.1137566137566</v>
      </c>
      <c r="Q2819">
        <v>0.122107437701248</v>
      </c>
    </row>
    <row r="2820" spans="1:17" hidden="1" x14ac:dyDescent="0.3">
      <c r="A2820" t="s">
        <v>5849</v>
      </c>
      <c r="B2820" t="s">
        <v>5850</v>
      </c>
      <c r="C2820" t="s">
        <v>10625</v>
      </c>
      <c r="D2820" t="s">
        <v>127</v>
      </c>
      <c r="E2820">
        <v>122.03255016999999</v>
      </c>
      <c r="F2820">
        <v>140</v>
      </c>
      <c r="G2820">
        <v>-10.411901015741799</v>
      </c>
      <c r="H2820">
        <v>-4.7510155468575102</v>
      </c>
      <c r="I2820">
        <v>11.9228509027425</v>
      </c>
      <c r="J2820">
        <v>-0.66292735369077205</v>
      </c>
      <c r="K2820">
        <v>133.67737389106099</v>
      </c>
      <c r="L2820">
        <v>125.20435057501599</v>
      </c>
      <c r="M2820">
        <v>49.212857114292099</v>
      </c>
      <c r="N2820">
        <v>0.57581283474077705</v>
      </c>
      <c r="O2820">
        <v>39.107142857142797</v>
      </c>
      <c r="P2820">
        <v>55.1246537396121</v>
      </c>
      <c r="Q2820">
        <v>8.4639992535309003E-2</v>
      </c>
    </row>
    <row r="2821" spans="1:17" hidden="1" x14ac:dyDescent="0.3">
      <c r="A2821" t="s">
        <v>5851</v>
      </c>
      <c r="B2821" t="s">
        <v>5852</v>
      </c>
      <c r="C2821" t="s">
        <v>10625</v>
      </c>
      <c r="D2821" t="s">
        <v>263</v>
      </c>
      <c r="E2821">
        <v>121.325886</v>
      </c>
      <c r="F2821">
        <v>8.9499999999999993</v>
      </c>
      <c r="G2821">
        <v>212.63935017047999</v>
      </c>
      <c r="H2821">
        <v>29.252414133154399</v>
      </c>
      <c r="I2821">
        <v>117.14819499644</v>
      </c>
      <c r="J2821">
        <v>2.5451771106247199</v>
      </c>
      <c r="K2821">
        <v>6.7775485158381201</v>
      </c>
      <c r="L2821">
        <v>5.1779836247822697</v>
      </c>
      <c r="M2821">
        <v>77.350813118349194</v>
      </c>
      <c r="N2821">
        <v>0.997307556951888</v>
      </c>
      <c r="O2821">
        <v>0</v>
      </c>
      <c r="P2821">
        <v>265.30612244897901</v>
      </c>
      <c r="Q2821">
        <v>0.101421965217981</v>
      </c>
    </row>
    <row r="2822" spans="1:17" hidden="1" x14ac:dyDescent="0.3">
      <c r="A2822" t="s">
        <v>5853</v>
      </c>
      <c r="B2822" t="s">
        <v>5854</v>
      </c>
      <c r="C2822" t="s">
        <v>10625</v>
      </c>
      <c r="D2822" t="s">
        <v>1388</v>
      </c>
      <c r="E2822">
        <v>121.13940150000001</v>
      </c>
      <c r="F2822">
        <v>138.85</v>
      </c>
      <c r="G2822">
        <v>22.6219952397173</v>
      </c>
      <c r="H2822">
        <v>-0.12605311559814</v>
      </c>
      <c r="I2822">
        <v>-9.4684511816075698</v>
      </c>
      <c r="J2822">
        <v>11.2569246322951</v>
      </c>
      <c r="K2822">
        <v>126.63150359106</v>
      </c>
      <c r="L2822">
        <v>116.016702264438</v>
      </c>
      <c r="M2822">
        <v>58.907729148789798</v>
      </c>
      <c r="N2822">
        <v>1.5278556199892399</v>
      </c>
      <c r="O2822">
        <v>10.694994598487501</v>
      </c>
      <c r="P2822">
        <v>67.997580157289704</v>
      </c>
      <c r="Q2822">
        <v>0.12916369088791599</v>
      </c>
    </row>
    <row r="2823" spans="1:17" hidden="1" x14ac:dyDescent="0.3">
      <c r="A2823" t="s">
        <v>5855</v>
      </c>
      <c r="B2823" t="s">
        <v>5856</v>
      </c>
      <c r="C2823" t="s">
        <v>10625</v>
      </c>
      <c r="D2823" t="s">
        <v>622</v>
      </c>
      <c r="E2823">
        <v>120.653781</v>
      </c>
      <c r="F2823">
        <v>3.68</v>
      </c>
      <c r="G2823">
        <v>179.00183432764101</v>
      </c>
      <c r="H2823">
        <v>5.0648964294437997</v>
      </c>
      <c r="I2823">
        <v>24.5442355382614</v>
      </c>
      <c r="J2823">
        <v>-0.59353484974329895</v>
      </c>
      <c r="K2823">
        <v>3.7361503241981802</v>
      </c>
      <c r="L2823">
        <v>3.1095436600110702</v>
      </c>
      <c r="M2823">
        <v>41.923576399247601</v>
      </c>
      <c r="N2823">
        <v>0.46483564361683299</v>
      </c>
      <c r="O2823">
        <v>25.815217391304301</v>
      </c>
      <c r="P2823">
        <v>220</v>
      </c>
    </row>
    <row r="2824" spans="1:17" hidden="1" x14ac:dyDescent="0.3">
      <c r="A2824" t="s">
        <v>5857</v>
      </c>
      <c r="B2824" t="s">
        <v>5858</v>
      </c>
      <c r="C2824" t="s">
        <v>10625</v>
      </c>
      <c r="D2824" t="s">
        <v>139</v>
      </c>
      <c r="E2824">
        <v>120.58036875000001</v>
      </c>
      <c r="F2824">
        <v>570</v>
      </c>
      <c r="G2824">
        <v>198.04945337525999</v>
      </c>
      <c r="H2824">
        <v>-31.838853200418701</v>
      </c>
      <c r="I2824">
        <v>65.294064416681707</v>
      </c>
      <c r="J2824">
        <v>-8.8959175027110806</v>
      </c>
      <c r="K2824">
        <v>758.06004942395498</v>
      </c>
      <c r="L2824">
        <v>601.44972613216203</v>
      </c>
      <c r="M2824">
        <v>5.1003858447785003E-2</v>
      </c>
      <c r="N2824">
        <v>2.0626160990711999</v>
      </c>
      <c r="O2824">
        <v>98.807017543859601</v>
      </c>
      <c r="P2824">
        <v>232.36151603498499</v>
      </c>
    </row>
    <row r="2825" spans="1:17" hidden="1" x14ac:dyDescent="0.3">
      <c r="A2825" t="s">
        <v>5859</v>
      </c>
      <c r="B2825" t="s">
        <v>5860</v>
      </c>
      <c r="C2825" t="s">
        <v>10625</v>
      </c>
      <c r="D2825" t="s">
        <v>130</v>
      </c>
      <c r="E2825">
        <v>120.21923337</v>
      </c>
      <c r="F2825">
        <v>5.94</v>
      </c>
      <c r="G2825">
        <v>-3.9148323390248798</v>
      </c>
      <c r="H2825">
        <v>6.5039127139237101</v>
      </c>
      <c r="I2825">
        <v>-28.6751376811117</v>
      </c>
      <c r="J2825">
        <v>1.90846355153569</v>
      </c>
      <c r="K2825">
        <v>5.74206883258144</v>
      </c>
      <c r="L2825">
        <v>5.8682186066570203</v>
      </c>
      <c r="M2825">
        <v>47.430021125042302</v>
      </c>
      <c r="N2825">
        <v>0.94259588062199895</v>
      </c>
      <c r="O2825">
        <v>76.767676767676704</v>
      </c>
      <c r="P2825">
        <v>41.428571428571402</v>
      </c>
      <c r="Q2825">
        <v>-9.0192422215236004E-2</v>
      </c>
    </row>
    <row r="2826" spans="1:17" hidden="1" x14ac:dyDescent="0.3">
      <c r="A2826" t="s">
        <v>5861</v>
      </c>
      <c r="B2826" t="s">
        <v>5862</v>
      </c>
      <c r="C2826" t="s">
        <v>10625</v>
      </c>
      <c r="D2826" t="s">
        <v>46</v>
      </c>
      <c r="E2826">
        <v>119.909079675</v>
      </c>
      <c r="F2826">
        <v>0.82</v>
      </c>
      <c r="G2826">
        <v>106.620881946689</v>
      </c>
      <c r="H2826">
        <v>11.927641527483001</v>
      </c>
      <c r="I2826">
        <v>52.247939241965099</v>
      </c>
      <c r="J2826">
        <v>5.1009095947011298</v>
      </c>
      <c r="K2826">
        <v>0.75386089156782699</v>
      </c>
      <c r="L2826">
        <v>0.63072667680526195</v>
      </c>
      <c r="M2826">
        <v>72.549458664298996</v>
      </c>
      <c r="N2826">
        <v>0.547694165902464</v>
      </c>
      <c r="O2826">
        <v>15.8536585365853</v>
      </c>
      <c r="P2826">
        <v>173.333333333333</v>
      </c>
      <c r="Q2826">
        <v>0.113152438762417</v>
      </c>
    </row>
    <row r="2827" spans="1:17" hidden="1" x14ac:dyDescent="0.3">
      <c r="A2827" t="s">
        <v>5863</v>
      </c>
      <c r="B2827" t="s">
        <v>5864</v>
      </c>
      <c r="C2827" t="s">
        <v>10625</v>
      </c>
      <c r="D2827" t="s">
        <v>46</v>
      </c>
      <c r="E2827">
        <v>119.81619999999999</v>
      </c>
      <c r="F2827">
        <v>61.2</v>
      </c>
      <c r="G2827">
        <v>-60.596339188339897</v>
      </c>
      <c r="H2827">
        <v>-3.1600777707625798</v>
      </c>
      <c r="I2827">
        <v>-31.225744968561099</v>
      </c>
      <c r="J2827">
        <v>7.08620371234821</v>
      </c>
      <c r="K2827">
        <v>60.293642982873102</v>
      </c>
      <c r="L2827">
        <v>90.250842522731105</v>
      </c>
      <c r="M2827">
        <v>63.750406193768001</v>
      </c>
      <c r="N2827">
        <v>0.21489374594243599</v>
      </c>
      <c r="O2827">
        <v>94.4444444444444</v>
      </c>
      <c r="P2827">
        <v>126.666666666666</v>
      </c>
    </row>
    <row r="2828" spans="1:17" hidden="1" x14ac:dyDescent="0.3">
      <c r="A2828" t="s">
        <v>5865</v>
      </c>
      <c r="B2828" t="s">
        <v>5866</v>
      </c>
      <c r="C2828" t="s">
        <v>10625</v>
      </c>
      <c r="D2828" t="s">
        <v>408</v>
      </c>
      <c r="E2828">
        <v>119.79558</v>
      </c>
      <c r="F2828">
        <v>179.95</v>
      </c>
      <c r="G2828">
        <v>3.3126769411265</v>
      </c>
      <c r="H2828">
        <v>-10.353060226902899</v>
      </c>
      <c r="I2828">
        <v>-22.734004858949898</v>
      </c>
      <c r="J2828">
        <v>-9.0728665674966093E-3</v>
      </c>
      <c r="K2828">
        <v>187.79887748933101</v>
      </c>
      <c r="L2828">
        <v>172.38582315334099</v>
      </c>
      <c r="M2828">
        <v>40.140824706283396</v>
      </c>
      <c r="N2828">
        <v>0.572551826666299</v>
      </c>
      <c r="O2828">
        <v>32.814670741872703</v>
      </c>
      <c r="P2828">
        <v>58.546255506607899</v>
      </c>
      <c r="Q2828">
        <v>0.112604850946582</v>
      </c>
    </row>
    <row r="2829" spans="1:17" hidden="1" x14ac:dyDescent="0.3">
      <c r="A2829" t="s">
        <v>5867</v>
      </c>
      <c r="B2829" t="s">
        <v>5868</v>
      </c>
      <c r="C2829" t="s">
        <v>10625</v>
      </c>
      <c r="D2829" t="s">
        <v>5869</v>
      </c>
      <c r="E2829">
        <v>119.419713</v>
      </c>
      <c r="F2829">
        <v>124</v>
      </c>
      <c r="G2829">
        <v>173.54974255976001</v>
      </c>
      <c r="H2829">
        <v>-17.247275964266102</v>
      </c>
      <c r="I2829">
        <v>141.82667134830399</v>
      </c>
      <c r="J2829">
        <v>0.47345442817681099</v>
      </c>
      <c r="K2829">
        <v>112.19164532830099</v>
      </c>
      <c r="L2829">
        <v>79.756285738335293</v>
      </c>
      <c r="M2829">
        <v>52.234187997255198</v>
      </c>
      <c r="N2829">
        <v>1.03050847457627</v>
      </c>
      <c r="O2829">
        <v>14.0322580645161</v>
      </c>
      <c r="P2829">
        <v>746.41638225255895</v>
      </c>
    </row>
    <row r="2830" spans="1:17" hidden="1" x14ac:dyDescent="0.3">
      <c r="A2830" t="s">
        <v>5870</v>
      </c>
      <c r="B2830" t="s">
        <v>5871</v>
      </c>
      <c r="C2830" t="s">
        <v>10625</v>
      </c>
      <c r="D2830" t="s">
        <v>774</v>
      </c>
      <c r="E2830">
        <v>118.88806215</v>
      </c>
      <c r="F2830">
        <v>69.8</v>
      </c>
      <c r="G2830">
        <v>-60.257782604596997</v>
      </c>
      <c r="H2830">
        <v>-13.1340868675787</v>
      </c>
      <c r="I2830">
        <v>-44.345011023607</v>
      </c>
      <c r="J2830">
        <v>3.9979684182305499</v>
      </c>
      <c r="M2830">
        <v>55.969610705510298</v>
      </c>
      <c r="O2830">
        <v>56.160458452721997</v>
      </c>
      <c r="P2830">
        <v>10.7936507936508</v>
      </c>
    </row>
    <row r="2831" spans="1:17" hidden="1" x14ac:dyDescent="0.3">
      <c r="A2831" t="s">
        <v>5872</v>
      </c>
      <c r="B2831" t="s">
        <v>5873</v>
      </c>
      <c r="C2831" t="s">
        <v>10625</v>
      </c>
      <c r="D2831" t="s">
        <v>198</v>
      </c>
      <c r="E2831">
        <v>118.61416995</v>
      </c>
      <c r="F2831">
        <v>112.2</v>
      </c>
      <c r="G2831">
        <v>-4.8942885158494898</v>
      </c>
      <c r="H2831">
        <v>-1.4511463513048599</v>
      </c>
      <c r="I2831">
        <v>-16.667314995322901</v>
      </c>
      <c r="J2831">
        <v>2.1388381996799999</v>
      </c>
      <c r="K2831">
        <v>108.358545995336</v>
      </c>
      <c r="L2831">
        <v>110.582170810172</v>
      </c>
      <c r="M2831">
        <v>60.567188265009399</v>
      </c>
      <c r="N2831">
        <v>0.71696545086461005</v>
      </c>
      <c r="O2831">
        <v>51.247771836007097</v>
      </c>
      <c r="P2831">
        <v>39.795664091701902</v>
      </c>
      <c r="Q2831">
        <v>0.13440782340679699</v>
      </c>
    </row>
    <row r="2832" spans="1:17" hidden="1" x14ac:dyDescent="0.3">
      <c r="A2832" t="s">
        <v>5874</v>
      </c>
      <c r="B2832" t="s">
        <v>5875</v>
      </c>
      <c r="C2832" t="s">
        <v>10625</v>
      </c>
      <c r="D2832" t="s">
        <v>263</v>
      </c>
      <c r="E2832">
        <v>118.59</v>
      </c>
      <c r="F2832">
        <v>112.3</v>
      </c>
      <c r="G2832">
        <v>36.276773500391101</v>
      </c>
      <c r="H2832">
        <v>7.51150564637899</v>
      </c>
      <c r="I2832">
        <v>-6.9457145144510601</v>
      </c>
      <c r="J2832">
        <v>-3.6490904052988502</v>
      </c>
      <c r="K2832">
        <v>110.75260947814201</v>
      </c>
      <c r="L2832">
        <v>107.89580158935399</v>
      </c>
      <c r="M2832">
        <v>64.908069764297807</v>
      </c>
      <c r="N2832">
        <v>0.66980676328502398</v>
      </c>
      <c r="O2832">
        <v>36.286731967942998</v>
      </c>
      <c r="P2832">
        <v>72.769230769230703</v>
      </c>
    </row>
    <row r="2833" spans="1:17" hidden="1" x14ac:dyDescent="0.3">
      <c r="A2833" t="s">
        <v>5876</v>
      </c>
      <c r="B2833" t="s">
        <v>5877</v>
      </c>
      <c r="C2833" t="s">
        <v>10625</v>
      </c>
      <c r="D2833" t="s">
        <v>622</v>
      </c>
      <c r="E2833">
        <v>118.21599999999999</v>
      </c>
      <c r="F2833">
        <v>73.55</v>
      </c>
      <c r="G2833">
        <v>-35.4969125395261</v>
      </c>
      <c r="H2833">
        <v>-2.8141425100756599</v>
      </c>
      <c r="I2833">
        <v>-10.860428384920899</v>
      </c>
      <c r="J2833">
        <v>-5.9109951672036098</v>
      </c>
      <c r="K2833">
        <v>70.533927028392299</v>
      </c>
      <c r="M2833">
        <v>35.586148510865897</v>
      </c>
      <c r="N2833">
        <v>0.94135625596943595</v>
      </c>
      <c r="O2833">
        <v>31.774303195105301</v>
      </c>
      <c r="P2833">
        <v>59.027027027027003</v>
      </c>
    </row>
    <row r="2834" spans="1:17" hidden="1" x14ac:dyDescent="0.3">
      <c r="A2834" t="s">
        <v>5878</v>
      </c>
      <c r="B2834" t="s">
        <v>5879</v>
      </c>
      <c r="C2834" t="s">
        <v>10625</v>
      </c>
      <c r="D2834" t="s">
        <v>5806</v>
      </c>
      <c r="E2834">
        <v>117.78</v>
      </c>
      <c r="F2834">
        <v>78</v>
      </c>
      <c r="G2834">
        <v>-32.513871680287401</v>
      </c>
      <c r="H2834">
        <v>-0.106990507149018</v>
      </c>
      <c r="I2834">
        <v>-45.817994823968803</v>
      </c>
      <c r="J2834">
        <v>-3.6490904052988502</v>
      </c>
      <c r="K2834">
        <v>81.177711189877598</v>
      </c>
      <c r="L2834">
        <v>91.913066200288398</v>
      </c>
      <c r="M2834">
        <v>53.764455792373198</v>
      </c>
      <c r="N2834">
        <v>0.93197556008146598</v>
      </c>
      <c r="O2834">
        <v>88.461538461538396</v>
      </c>
      <c r="P2834">
        <v>8.3333333333333197</v>
      </c>
      <c r="Q2834">
        <v>6.9199119805039996E-2</v>
      </c>
    </row>
    <row r="2835" spans="1:17" hidden="1" x14ac:dyDescent="0.3">
      <c r="A2835" t="s">
        <v>5880</v>
      </c>
      <c r="B2835" t="s">
        <v>5881</v>
      </c>
      <c r="C2835" t="s">
        <v>10625</v>
      </c>
      <c r="D2835" t="s">
        <v>303</v>
      </c>
      <c r="E2835">
        <v>117.42465919199999</v>
      </c>
      <c r="F2835">
        <v>115.21</v>
      </c>
      <c r="G2835">
        <v>-18.5127717042546</v>
      </c>
      <c r="H2835">
        <v>-16.611574158791498</v>
      </c>
      <c r="I2835">
        <v>-16.221380824369799</v>
      </c>
      <c r="J2835">
        <v>-3.6186438559077798</v>
      </c>
      <c r="K2835">
        <v>126.599937302174</v>
      </c>
      <c r="L2835">
        <v>123.34159761958099</v>
      </c>
      <c r="M2835">
        <v>26.700989415301098</v>
      </c>
      <c r="N2835">
        <v>0.59115054973379699</v>
      </c>
      <c r="O2835">
        <v>43.216734658449703</v>
      </c>
      <c r="P2835">
        <v>20.5756148613291</v>
      </c>
      <c r="Q2835">
        <v>4.9896748079447002E-2</v>
      </c>
    </row>
    <row r="2836" spans="1:17" hidden="1" x14ac:dyDescent="0.3">
      <c r="A2836" t="s">
        <v>5882</v>
      </c>
      <c r="B2836" t="s">
        <v>5883</v>
      </c>
      <c r="C2836" t="s">
        <v>10625</v>
      </c>
      <c r="D2836" t="s">
        <v>180</v>
      </c>
      <c r="E2836">
        <v>117.32082725999901</v>
      </c>
      <c r="F2836">
        <v>50.3</v>
      </c>
      <c r="G2836">
        <v>-0.96458044985614599</v>
      </c>
      <c r="H2836">
        <v>4.98843817318531</v>
      </c>
      <c r="I2836">
        <v>-25.989059905519898</v>
      </c>
      <c r="J2836">
        <v>-3.552936559145</v>
      </c>
      <c r="K2836">
        <v>50.181644855805899</v>
      </c>
      <c r="L2836">
        <v>47.2172465300197</v>
      </c>
      <c r="M2836">
        <v>48.751334304590699</v>
      </c>
      <c r="N2836">
        <v>0.77738219895287897</v>
      </c>
      <c r="O2836">
        <v>37.7733598409542</v>
      </c>
      <c r="P2836">
        <v>49.925484351713799</v>
      </c>
      <c r="Q2836">
        <v>-1.1055236448151999E-2</v>
      </c>
    </row>
    <row r="2837" spans="1:17" hidden="1" x14ac:dyDescent="0.3">
      <c r="A2837" t="s">
        <v>5884</v>
      </c>
      <c r="B2837" t="s">
        <v>5885</v>
      </c>
      <c r="C2837" t="s">
        <v>10625</v>
      </c>
      <c r="D2837" t="s">
        <v>290</v>
      </c>
      <c r="E2837">
        <v>117.304634155</v>
      </c>
      <c r="F2837">
        <v>36.770000000000003</v>
      </c>
      <c r="G2837">
        <v>-38.417259523490898</v>
      </c>
      <c r="H2837">
        <v>-12.4971073540903</v>
      </c>
      <c r="I2837">
        <v>-52.967088735652702</v>
      </c>
      <c r="J2837">
        <v>-8.5594279580414696</v>
      </c>
      <c r="K2837">
        <v>37.7300039660281</v>
      </c>
      <c r="L2837">
        <v>42.589781859779599</v>
      </c>
      <c r="M2837">
        <v>43.1171708189706</v>
      </c>
      <c r="N2837">
        <v>2.6376756972919502</v>
      </c>
      <c r="O2837">
        <v>98.259450639107897</v>
      </c>
      <c r="P2837">
        <v>9.4671033045549304</v>
      </c>
      <c r="Q2837">
        <v>-7.9599455360037999E-2</v>
      </c>
    </row>
    <row r="2838" spans="1:17" hidden="1" x14ac:dyDescent="0.3">
      <c r="A2838" t="s">
        <v>5886</v>
      </c>
      <c r="B2838" t="s">
        <v>5887</v>
      </c>
      <c r="C2838" t="s">
        <v>10625</v>
      </c>
      <c r="D2838" t="s">
        <v>51</v>
      </c>
      <c r="E2838">
        <v>117.252</v>
      </c>
      <c r="F2838">
        <v>1002.2</v>
      </c>
      <c r="G2838">
        <v>1.4763312457956801</v>
      </c>
      <c r="H2838">
        <v>-5.7053979762714704</v>
      </c>
      <c r="I2838">
        <v>-2.7817443505106199</v>
      </c>
      <c r="J2838">
        <v>2.79771810533944</v>
      </c>
      <c r="K2838">
        <v>961.41552131300705</v>
      </c>
      <c r="L2838">
        <v>912.05610760402396</v>
      </c>
      <c r="M2838">
        <v>56.799440523422703</v>
      </c>
      <c r="N2838">
        <v>1.1809922006914799</v>
      </c>
      <c r="O2838">
        <v>30.013969267611198</v>
      </c>
      <c r="P2838">
        <v>41.354019746121203</v>
      </c>
      <c r="Q2838">
        <v>3.1585422741613002E-2</v>
      </c>
    </row>
    <row r="2839" spans="1:17" hidden="1" x14ac:dyDescent="0.3">
      <c r="A2839" t="s">
        <v>5888</v>
      </c>
      <c r="B2839" t="s">
        <v>5889</v>
      </c>
      <c r="C2839" t="s">
        <v>10625</v>
      </c>
      <c r="D2839" t="s">
        <v>571</v>
      </c>
      <c r="E2839">
        <v>117.1716</v>
      </c>
      <c r="F2839">
        <v>106</v>
      </c>
      <c r="G2839">
        <v>-2.8855504084775201</v>
      </c>
      <c r="H2839">
        <v>2.16573676557825</v>
      </c>
      <c r="I2839">
        <v>-17.8220651886949</v>
      </c>
      <c r="J2839">
        <v>2.3695225472763601</v>
      </c>
      <c r="K2839">
        <v>101.914642453437</v>
      </c>
      <c r="L2839">
        <v>102.546596976571</v>
      </c>
      <c r="M2839">
        <v>57.555832381963498</v>
      </c>
      <c r="N2839">
        <v>0.91103975353990096</v>
      </c>
      <c r="O2839">
        <v>25.896226415094301</v>
      </c>
      <c r="P2839">
        <v>30.061349693251501</v>
      </c>
      <c r="Q2839">
        <v>-6.4802249136923007E-2</v>
      </c>
    </row>
    <row r="2840" spans="1:17" hidden="1" x14ac:dyDescent="0.3">
      <c r="A2840" t="s">
        <v>5890</v>
      </c>
      <c r="B2840" t="s">
        <v>5891</v>
      </c>
      <c r="C2840" t="s">
        <v>10625</v>
      </c>
      <c r="D2840" t="s">
        <v>497</v>
      </c>
      <c r="E2840">
        <v>117.149235</v>
      </c>
      <c r="F2840">
        <v>69.400000000000006</v>
      </c>
      <c r="G2840">
        <v>43.271128252108099</v>
      </c>
      <c r="H2840">
        <v>18.038752638594101</v>
      </c>
      <c r="I2840">
        <v>17.967565410189401</v>
      </c>
      <c r="J2840">
        <v>11.613147356938899</v>
      </c>
      <c r="K2840">
        <v>54.162505082949103</v>
      </c>
      <c r="L2840">
        <v>52.4319115432248</v>
      </c>
      <c r="M2840">
        <v>82.083233211061099</v>
      </c>
      <c r="N2840">
        <v>1.7239852398523901</v>
      </c>
      <c r="O2840">
        <v>0.79250720461094804</v>
      </c>
      <c r="P2840">
        <v>87.314439946018894</v>
      </c>
    </row>
    <row r="2841" spans="1:17" hidden="1" x14ac:dyDescent="0.3">
      <c r="A2841" t="s">
        <v>5892</v>
      </c>
      <c r="B2841" t="s">
        <v>5893</v>
      </c>
      <c r="C2841" t="s">
        <v>10625</v>
      </c>
      <c r="D2841" t="s">
        <v>1797</v>
      </c>
      <c r="E2841">
        <v>117.0535</v>
      </c>
      <c r="F2841">
        <v>37.950000000000003</v>
      </c>
      <c r="G2841">
        <v>-7.1886418628344098</v>
      </c>
      <c r="H2841">
        <v>-13.796042683043201</v>
      </c>
      <c r="I2841">
        <v>8.7241297181556607</v>
      </c>
      <c r="J2841">
        <v>3.4320614271618699</v>
      </c>
      <c r="O2841">
        <v>16.469038208168602</v>
      </c>
      <c r="P2841">
        <v>33.157894736842103</v>
      </c>
    </row>
    <row r="2842" spans="1:17" hidden="1" x14ac:dyDescent="0.3">
      <c r="A2842" t="s">
        <v>5894</v>
      </c>
      <c r="B2842" t="s">
        <v>5895</v>
      </c>
      <c r="C2842" t="s">
        <v>10625</v>
      </c>
      <c r="D2842" t="s">
        <v>408</v>
      </c>
      <c r="E2842">
        <v>116.99541157500001</v>
      </c>
      <c r="F2842">
        <v>5.24</v>
      </c>
      <c r="G2842">
        <v>-40.7659932013797</v>
      </c>
      <c r="H2842">
        <v>-0.63793748723227395</v>
      </c>
      <c r="I2842">
        <v>-46.820214413549003</v>
      </c>
      <c r="J2842">
        <v>-2.83448366372581</v>
      </c>
      <c r="K2842">
        <v>5.3833642605784897</v>
      </c>
      <c r="L2842">
        <v>5.3045595587913601</v>
      </c>
      <c r="M2842">
        <v>44.792935861875598</v>
      </c>
      <c r="N2842">
        <v>0.80441318517802995</v>
      </c>
      <c r="O2842">
        <v>80.916030534351094</v>
      </c>
      <c r="P2842">
        <v>32.658227848101198</v>
      </c>
      <c r="Q2842">
        <v>6.8644962422865996E-2</v>
      </c>
    </row>
    <row r="2843" spans="1:17" hidden="1" x14ac:dyDescent="0.3">
      <c r="A2843" t="s">
        <v>5896</v>
      </c>
      <c r="B2843" t="s">
        <v>5897</v>
      </c>
      <c r="C2843" t="s">
        <v>10625</v>
      </c>
      <c r="D2843" t="s">
        <v>527</v>
      </c>
      <c r="E2843">
        <v>116.955902745</v>
      </c>
      <c r="F2843">
        <v>130.08000000000001</v>
      </c>
      <c r="G2843">
        <v>96.804537807653205</v>
      </c>
      <c r="H2843">
        <v>-1.80569180585032</v>
      </c>
      <c r="I2843">
        <v>-2.4411363882869099</v>
      </c>
      <c r="J2843">
        <v>-1.69444719153436</v>
      </c>
      <c r="K2843">
        <v>125.721955435328</v>
      </c>
      <c r="L2843">
        <v>107.35247455079499</v>
      </c>
      <c r="M2843">
        <v>52.960065081688498</v>
      </c>
      <c r="N2843">
        <v>0.83067157635118605</v>
      </c>
      <c r="O2843">
        <v>26.883456334563299</v>
      </c>
      <c r="P2843">
        <v>135.226039783001</v>
      </c>
      <c r="Q2843">
        <v>8.8065249818938998E-2</v>
      </c>
    </row>
    <row r="2844" spans="1:17" hidden="1" x14ac:dyDescent="0.3">
      <c r="A2844" t="s">
        <v>5898</v>
      </c>
      <c r="B2844" t="s">
        <v>5899</v>
      </c>
      <c r="C2844" t="s">
        <v>10625</v>
      </c>
      <c r="D2844" t="s">
        <v>622</v>
      </c>
      <c r="E2844">
        <v>116.9194</v>
      </c>
      <c r="F2844">
        <v>50.27</v>
      </c>
      <c r="G2844">
        <v>-28.218739361774599</v>
      </c>
      <c r="H2844">
        <v>-0.72350882029655295</v>
      </c>
      <c r="I2844">
        <v>-22.620855084275899</v>
      </c>
      <c r="J2844">
        <v>-0.38603819646350801</v>
      </c>
      <c r="K2844">
        <v>49.887672299258902</v>
      </c>
      <c r="L2844">
        <v>50.462377366793397</v>
      </c>
      <c r="M2844">
        <v>57.002512902650999</v>
      </c>
      <c r="N2844">
        <v>1.2287333530864399</v>
      </c>
      <c r="O2844">
        <v>36.463099263974499</v>
      </c>
      <c r="P2844">
        <v>22.311435523114302</v>
      </c>
      <c r="Q2844">
        <v>7.8706175297249999E-3</v>
      </c>
    </row>
    <row r="2845" spans="1:17" hidden="1" x14ac:dyDescent="0.3">
      <c r="A2845" t="s">
        <v>5900</v>
      </c>
      <c r="B2845" t="s">
        <v>5901</v>
      </c>
      <c r="C2845" t="s">
        <v>10625</v>
      </c>
      <c r="E2845">
        <v>116.88593280000001</v>
      </c>
      <c r="F2845">
        <v>2.73</v>
      </c>
      <c r="G2845">
        <v>1.8418090271990299</v>
      </c>
      <c r="H2845">
        <v>10.022879622721099</v>
      </c>
      <c r="I2845">
        <v>-32.3915956417557</v>
      </c>
      <c r="J2845">
        <v>-1.14909040529885</v>
      </c>
      <c r="K2845">
        <v>2.6864525402797899</v>
      </c>
      <c r="L2845">
        <v>2.73475696665081</v>
      </c>
      <c r="M2845">
        <v>49.514831001995198</v>
      </c>
      <c r="N2845">
        <v>0.93349248978433297</v>
      </c>
      <c r="O2845">
        <v>59.3406593406593</v>
      </c>
      <c r="P2845">
        <v>34.463833380242001</v>
      </c>
      <c r="Q2845">
        <v>4.7994844142682999E-2</v>
      </c>
    </row>
    <row r="2846" spans="1:17" hidden="1" x14ac:dyDescent="0.3">
      <c r="A2846" t="s">
        <v>5902</v>
      </c>
      <c r="B2846" t="s">
        <v>5903</v>
      </c>
      <c r="C2846" t="s">
        <v>10625</v>
      </c>
      <c r="D2846" t="s">
        <v>139</v>
      </c>
      <c r="E2846">
        <v>116.732</v>
      </c>
      <c r="F2846">
        <v>41.45</v>
      </c>
      <c r="G2846">
        <v>8.2368070052374005</v>
      </c>
      <c r="H2846">
        <v>4.9463490104761902</v>
      </c>
      <c r="I2846">
        <v>-7.0539046580095599</v>
      </c>
      <c r="J2846">
        <v>4.3952133921694898</v>
      </c>
      <c r="K2846">
        <v>41.108481542913097</v>
      </c>
      <c r="L2846">
        <v>39.0516200226092</v>
      </c>
      <c r="M2846">
        <v>57.167631649601397</v>
      </c>
      <c r="N2846">
        <v>0.14453935111954699</v>
      </c>
      <c r="O2846">
        <v>64.294330518697194</v>
      </c>
      <c r="P2846">
        <v>47.719173200285098</v>
      </c>
      <c r="Q2846">
        <v>8.2363007276400002E-2</v>
      </c>
    </row>
    <row r="2847" spans="1:17" hidden="1" x14ac:dyDescent="0.3">
      <c r="A2847" t="s">
        <v>5904</v>
      </c>
      <c r="B2847" t="s">
        <v>5905</v>
      </c>
      <c r="C2847" t="s">
        <v>10625</v>
      </c>
      <c r="D2847" t="s">
        <v>359</v>
      </c>
      <c r="E2847">
        <v>116.08626805799901</v>
      </c>
      <c r="F2847">
        <v>49.04</v>
      </c>
      <c r="G2847">
        <v>121.52215953089301</v>
      </c>
      <c r="H2847">
        <v>-5.3609300848393104</v>
      </c>
      <c r="I2847">
        <v>22.7884056342834</v>
      </c>
      <c r="J2847">
        <v>2.9771383319027601E-2</v>
      </c>
      <c r="K2847">
        <v>49.726489576333798</v>
      </c>
      <c r="L2847">
        <v>39.751542706132398</v>
      </c>
      <c r="M2847">
        <v>44.298140248138203</v>
      </c>
      <c r="N2847">
        <v>0.480526877985123</v>
      </c>
      <c r="O2847">
        <v>24.796084828711201</v>
      </c>
      <c r="P2847">
        <v>199.755501222493</v>
      </c>
      <c r="Q2847">
        <v>0.13527928875158099</v>
      </c>
    </row>
    <row r="2848" spans="1:17" hidden="1" x14ac:dyDescent="0.3">
      <c r="A2848" t="s">
        <v>5906</v>
      </c>
      <c r="B2848" t="s">
        <v>5907</v>
      </c>
      <c r="C2848" t="s">
        <v>10625</v>
      </c>
      <c r="D2848" t="s">
        <v>622</v>
      </c>
      <c r="E2848">
        <v>116.0325</v>
      </c>
      <c r="F2848">
        <v>67.5</v>
      </c>
      <c r="G2848">
        <v>-41.950546624739097</v>
      </c>
      <c r="H2848">
        <v>-4.9771203772788803</v>
      </c>
      <c r="I2848">
        <v>-26.0377750437491</v>
      </c>
      <c r="J2848">
        <v>1.35660435552119</v>
      </c>
      <c r="M2848">
        <v>54.6086904789586</v>
      </c>
      <c r="O2848">
        <v>23.5555555555555</v>
      </c>
      <c r="P2848">
        <v>10.655737704918</v>
      </c>
    </row>
    <row r="2849" spans="1:17" hidden="1" x14ac:dyDescent="0.3">
      <c r="A2849" t="s">
        <v>5908</v>
      </c>
      <c r="B2849" t="s">
        <v>5909</v>
      </c>
      <c r="C2849" t="s">
        <v>10625</v>
      </c>
      <c r="D2849" t="s">
        <v>5453</v>
      </c>
      <c r="E2849">
        <v>115.989</v>
      </c>
      <c r="F2849">
        <v>186</v>
      </c>
      <c r="G2849">
        <v>-3.66483233902489</v>
      </c>
      <c r="H2849">
        <v>4.6812647158888101</v>
      </c>
      <c r="I2849">
        <v>29.531646040294</v>
      </c>
      <c r="J2849">
        <v>-5.8365904052988498</v>
      </c>
      <c r="K2849">
        <v>180.873330642203</v>
      </c>
      <c r="L2849">
        <v>152.29423150978499</v>
      </c>
      <c r="M2849">
        <v>42.819959610819403</v>
      </c>
      <c r="N2849">
        <v>0.49328859060402602</v>
      </c>
      <c r="O2849">
        <v>31.370967741935399</v>
      </c>
      <c r="P2849">
        <v>76.554342667299395</v>
      </c>
    </row>
    <row r="2850" spans="1:17" hidden="1" x14ac:dyDescent="0.3">
      <c r="A2850" t="s">
        <v>5910</v>
      </c>
      <c r="B2850" t="s">
        <v>5911</v>
      </c>
      <c r="C2850" t="s">
        <v>10625</v>
      </c>
      <c r="D2850" t="s">
        <v>1763</v>
      </c>
      <c r="E2850">
        <v>115.86811388</v>
      </c>
      <c r="F2850">
        <v>7.14</v>
      </c>
      <c r="G2850">
        <v>-65.033253391656402</v>
      </c>
      <c r="H2850">
        <v>-4.4029670102099798</v>
      </c>
      <c r="I2850">
        <v>-34.977867209647698</v>
      </c>
      <c r="J2850">
        <v>0.131137190718212</v>
      </c>
      <c r="K2850">
        <v>7.4278588440774396</v>
      </c>
      <c r="L2850">
        <v>8.9389128231054205</v>
      </c>
      <c r="M2850">
        <v>43.473808097769897</v>
      </c>
      <c r="N2850">
        <v>0.60631228232781997</v>
      </c>
      <c r="O2850">
        <v>65.966386554621806</v>
      </c>
      <c r="P2850">
        <v>2.7338129496402699</v>
      </c>
      <c r="Q2850">
        <v>1.4337245855213E-2</v>
      </c>
    </row>
    <row r="2851" spans="1:17" hidden="1" x14ac:dyDescent="0.3">
      <c r="A2851" t="s">
        <v>5912</v>
      </c>
      <c r="B2851" t="s">
        <v>5913</v>
      </c>
      <c r="C2851" t="s">
        <v>10625</v>
      </c>
      <c r="D2851" t="s">
        <v>219</v>
      </c>
      <c r="E2851">
        <v>115.6285884</v>
      </c>
      <c r="F2851">
        <v>996.1</v>
      </c>
      <c r="G2851">
        <v>-15.843997134714099</v>
      </c>
      <c r="H2851">
        <v>4.7996605771329399</v>
      </c>
      <c r="I2851">
        <v>-10.5583796486733</v>
      </c>
      <c r="J2851">
        <v>-1.5191644201018</v>
      </c>
      <c r="K2851">
        <v>956.56459567847401</v>
      </c>
      <c r="L2851">
        <v>930.31076409524906</v>
      </c>
      <c r="M2851">
        <v>56.905928376118297</v>
      </c>
      <c r="N2851">
        <v>2.0025130138215701</v>
      </c>
      <c r="O2851">
        <v>12.538901716695101</v>
      </c>
      <c r="P2851">
        <v>33.606062638320701</v>
      </c>
      <c r="Q2851">
        <v>-2.9430636471076001E-2</v>
      </c>
    </row>
    <row r="2852" spans="1:17" hidden="1" x14ac:dyDescent="0.3">
      <c r="A2852" t="s">
        <v>5914</v>
      </c>
      <c r="B2852" t="s">
        <v>5915</v>
      </c>
      <c r="C2852" t="s">
        <v>10625</v>
      </c>
      <c r="D2852" t="s">
        <v>46</v>
      </c>
      <c r="E2852">
        <v>115.5</v>
      </c>
      <c r="F2852">
        <v>770</v>
      </c>
      <c r="G2852">
        <v>3.6998738511932299</v>
      </c>
      <c r="H2852">
        <v>-0.170193511041176</v>
      </c>
      <c r="I2852">
        <v>-8.4099643270161692</v>
      </c>
      <c r="J2852">
        <v>-0.92680823099355703</v>
      </c>
      <c r="K2852">
        <v>675.87573006449497</v>
      </c>
      <c r="M2852">
        <v>97.423463064216904</v>
      </c>
      <c r="N2852">
        <v>0</v>
      </c>
      <c r="O2852">
        <v>0</v>
      </c>
      <c r="P2852">
        <v>45.8333333333333</v>
      </c>
    </row>
    <row r="2853" spans="1:17" hidden="1" x14ac:dyDescent="0.3">
      <c r="A2853" t="s">
        <v>5916</v>
      </c>
      <c r="B2853" t="s">
        <v>5917</v>
      </c>
      <c r="C2853" t="s">
        <v>10625</v>
      </c>
      <c r="D2853" t="s">
        <v>408</v>
      </c>
      <c r="E2853">
        <v>115.444168</v>
      </c>
      <c r="F2853">
        <v>137</v>
      </c>
      <c r="G2853">
        <v>-1.1683464507374599</v>
      </c>
      <c r="H2853">
        <v>-6.9387552336505802</v>
      </c>
      <c r="I2853">
        <v>-35.640949646923701</v>
      </c>
      <c r="J2853">
        <v>1.26495494949266</v>
      </c>
      <c r="K2853">
        <v>152.17284398536901</v>
      </c>
      <c r="L2853">
        <v>152.630065147214</v>
      </c>
      <c r="M2853">
        <v>39.330648830610102</v>
      </c>
      <c r="N2853">
        <v>1.1060071326333401</v>
      </c>
      <c r="O2853">
        <v>57.5182481751824</v>
      </c>
      <c r="P2853">
        <v>38.596149755862697</v>
      </c>
      <c r="Q2853">
        <v>6.4545199199323999E-2</v>
      </c>
    </row>
    <row r="2854" spans="1:17" hidden="1" x14ac:dyDescent="0.3">
      <c r="A2854" t="s">
        <v>5918</v>
      </c>
      <c r="B2854" t="s">
        <v>5919</v>
      </c>
      <c r="C2854" t="s">
        <v>10625</v>
      </c>
      <c r="D2854" t="s">
        <v>2182</v>
      </c>
      <c r="E2854">
        <v>115.1512</v>
      </c>
      <c r="F2854">
        <v>101.6</v>
      </c>
      <c r="G2854">
        <v>-8.8344229822997509</v>
      </c>
      <c r="H2854">
        <v>-13.115806508665701</v>
      </c>
      <c r="I2854">
        <v>7.0783485986903196</v>
      </c>
      <c r="J2854">
        <v>-2.6956020332058301</v>
      </c>
      <c r="K2854">
        <v>83.330493113619497</v>
      </c>
      <c r="M2854">
        <v>41.822526383567997</v>
      </c>
      <c r="N2854">
        <v>0.80048455481526304</v>
      </c>
      <c r="O2854">
        <v>21.309055118110201</v>
      </c>
      <c r="P2854">
        <v>61.269841269841201</v>
      </c>
    </row>
    <row r="2855" spans="1:17" hidden="1" x14ac:dyDescent="0.3">
      <c r="A2855" t="s">
        <v>5920</v>
      </c>
      <c r="B2855" t="s">
        <v>5921</v>
      </c>
      <c r="C2855" t="s">
        <v>10625</v>
      </c>
      <c r="D2855" t="s">
        <v>1582</v>
      </c>
      <c r="E2855">
        <v>114.90528072399999</v>
      </c>
      <c r="F2855">
        <v>76.28</v>
      </c>
      <c r="G2855">
        <v>-4.6325742745087597</v>
      </c>
      <c r="H2855">
        <v>7.6044428602610097</v>
      </c>
      <c r="I2855">
        <v>-18.659554045806299</v>
      </c>
      <c r="J2855">
        <v>-1.86978834435563</v>
      </c>
      <c r="K2855">
        <v>82.397002271053793</v>
      </c>
      <c r="L2855">
        <v>83.7503836275162</v>
      </c>
      <c r="M2855">
        <v>50.610993719924302</v>
      </c>
      <c r="N2855">
        <v>0.51036682615629902</v>
      </c>
      <c r="O2855">
        <v>95.005243838489704</v>
      </c>
      <c r="P2855">
        <v>27.133333333333301</v>
      </c>
      <c r="Q2855">
        <v>4.4468132282314998E-2</v>
      </c>
    </row>
    <row r="2856" spans="1:17" hidden="1" x14ac:dyDescent="0.3">
      <c r="A2856" t="s">
        <v>5922</v>
      </c>
      <c r="B2856" t="s">
        <v>5923</v>
      </c>
      <c r="C2856" t="s">
        <v>10625</v>
      </c>
      <c r="D2856" t="s">
        <v>2182</v>
      </c>
      <c r="E2856">
        <v>114.6886884</v>
      </c>
      <c r="F2856">
        <v>52.82</v>
      </c>
      <c r="G2856">
        <v>362.77156506116</v>
      </c>
      <c r="H2856">
        <v>54.788036849846598</v>
      </c>
      <c r="I2856">
        <v>161.360658993774</v>
      </c>
      <c r="J2856">
        <v>20.3726487251359</v>
      </c>
      <c r="K2856">
        <v>37.327236217129297</v>
      </c>
      <c r="L2856">
        <v>27.765100097433201</v>
      </c>
      <c r="M2856">
        <v>86.363476942582196</v>
      </c>
      <c r="N2856">
        <v>1.3056974105338499</v>
      </c>
      <c r="O2856">
        <v>0</v>
      </c>
      <c r="P2856">
        <v>428.2</v>
      </c>
      <c r="Q2856">
        <v>0.16256725371243899</v>
      </c>
    </row>
    <row r="2857" spans="1:17" hidden="1" x14ac:dyDescent="0.3">
      <c r="A2857" t="s">
        <v>5924</v>
      </c>
      <c r="B2857" t="s">
        <v>5925</v>
      </c>
      <c r="C2857" t="s">
        <v>10625</v>
      </c>
      <c r="D2857" t="s">
        <v>955</v>
      </c>
      <c r="E2857">
        <v>114.45950000000001</v>
      </c>
      <c r="F2857">
        <v>311.60000000000002</v>
      </c>
      <c r="G2857">
        <v>-2.3229176165791898</v>
      </c>
      <c r="H2857">
        <v>39.080230083341299</v>
      </c>
      <c r="I2857">
        <v>20.984893448567899</v>
      </c>
      <c r="J2857">
        <v>13.4249836687752</v>
      </c>
      <c r="K2857">
        <v>243.777912889335</v>
      </c>
      <c r="L2857">
        <v>237.098596954903</v>
      </c>
      <c r="M2857">
        <v>77.482288243811695</v>
      </c>
      <c r="N2857">
        <v>5.1450792114980599</v>
      </c>
      <c r="O2857">
        <v>7.50962772785621</v>
      </c>
      <c r="P2857">
        <v>49.019607843137202</v>
      </c>
      <c r="Q2857">
        <v>2.4870062598238998E-2</v>
      </c>
    </row>
    <row r="2858" spans="1:17" hidden="1" x14ac:dyDescent="0.3">
      <c r="A2858" t="s">
        <v>5926</v>
      </c>
      <c r="B2858" t="s">
        <v>5927</v>
      </c>
      <c r="C2858" t="s">
        <v>10625</v>
      </c>
      <c r="D2858" t="s">
        <v>527</v>
      </c>
      <c r="E2858">
        <v>114.45328357</v>
      </c>
      <c r="F2858">
        <v>21.3</v>
      </c>
      <c r="G2858">
        <v>-27.429538221377801</v>
      </c>
      <c r="H2858">
        <v>15.938481635883999</v>
      </c>
      <c r="I2858">
        <v>-68.808512370938004</v>
      </c>
      <c r="J2858">
        <v>16.577935152069202</v>
      </c>
      <c r="K2858">
        <v>19.147133728388699</v>
      </c>
      <c r="L2858">
        <v>22.9161008815299</v>
      </c>
      <c r="M2858">
        <v>88.486381819318396</v>
      </c>
      <c r="N2858">
        <v>0.967627087147789</v>
      </c>
      <c r="O2858">
        <v>146.71361502347401</v>
      </c>
      <c r="P2858">
        <v>29.483282674771999</v>
      </c>
      <c r="Q2858">
        <v>7.1174004688662001E-2</v>
      </c>
    </row>
    <row r="2859" spans="1:17" hidden="1" x14ac:dyDescent="0.3">
      <c r="A2859" t="s">
        <v>5928</v>
      </c>
      <c r="B2859" t="s">
        <v>5929</v>
      </c>
      <c r="C2859" t="s">
        <v>10625</v>
      </c>
      <c r="D2859" t="s">
        <v>622</v>
      </c>
      <c r="E2859">
        <v>113.98916199999999</v>
      </c>
      <c r="F2859">
        <v>191.05</v>
      </c>
      <c r="G2859">
        <v>89.808132942705299</v>
      </c>
      <c r="H2859">
        <v>-3.3193326301878998</v>
      </c>
      <c r="I2859">
        <v>-17.172852837242701</v>
      </c>
      <c r="J2859">
        <v>-0.18949444570289201</v>
      </c>
      <c r="K2859">
        <v>210.818861571708</v>
      </c>
      <c r="L2859">
        <v>177.671909476868</v>
      </c>
      <c r="M2859">
        <v>29.826475568686501</v>
      </c>
      <c r="N2859">
        <v>0.50185873605947895</v>
      </c>
      <c r="O2859">
        <v>47.081915728866697</v>
      </c>
      <c r="P2859">
        <v>193.923076923076</v>
      </c>
    </row>
    <row r="2860" spans="1:17" hidden="1" x14ac:dyDescent="0.3">
      <c r="A2860" t="s">
        <v>5930</v>
      </c>
      <c r="B2860" t="s">
        <v>5931</v>
      </c>
      <c r="C2860" t="s">
        <v>10625</v>
      </c>
      <c r="D2860" t="s">
        <v>397</v>
      </c>
      <c r="E2860">
        <v>113.79644710999899</v>
      </c>
      <c r="M2860">
        <v>50</v>
      </c>
    </row>
    <row r="2861" spans="1:17" hidden="1" x14ac:dyDescent="0.3">
      <c r="A2861" t="s">
        <v>5932</v>
      </c>
      <c r="B2861" t="s">
        <v>5933</v>
      </c>
      <c r="C2861" t="s">
        <v>10625</v>
      </c>
      <c r="D2861" t="s">
        <v>281</v>
      </c>
      <c r="E2861">
        <v>113.724993611999</v>
      </c>
      <c r="F2861">
        <v>61.46</v>
      </c>
      <c r="G2861">
        <v>-18.2664699324745</v>
      </c>
      <c r="H2861">
        <v>-10.157571505098399</v>
      </c>
      <c r="I2861">
        <v>0.38076171961523902</v>
      </c>
      <c r="J2861">
        <v>-1.26431674274741</v>
      </c>
      <c r="K2861">
        <v>63.607911223889197</v>
      </c>
      <c r="L2861">
        <v>63.141251082690999</v>
      </c>
      <c r="M2861">
        <v>40.120753573134699</v>
      </c>
      <c r="N2861">
        <v>0.53814979639659599</v>
      </c>
      <c r="O2861">
        <v>75.626423690205002</v>
      </c>
      <c r="P2861">
        <v>39.681818181818102</v>
      </c>
      <c r="Q2861">
        <v>-1.2423721661351E-2</v>
      </c>
    </row>
    <row r="2862" spans="1:17" hidden="1" x14ac:dyDescent="0.3">
      <c r="A2862" t="s">
        <v>5934</v>
      </c>
      <c r="B2862" t="s">
        <v>5935</v>
      </c>
      <c r="C2862" t="s">
        <v>10625</v>
      </c>
      <c r="D2862" t="s">
        <v>1538</v>
      </c>
      <c r="E2862">
        <v>113.6747496</v>
      </c>
      <c r="F2862">
        <v>120.8</v>
      </c>
      <c r="G2862">
        <v>-4.7131783950045403</v>
      </c>
      <c r="H2862">
        <v>3.8185826004821299</v>
      </c>
      <c r="I2862">
        <v>-8.8121374516862794</v>
      </c>
      <c r="J2862">
        <v>7.3088916452858497</v>
      </c>
      <c r="K2862">
        <v>114.660059691858</v>
      </c>
      <c r="L2862">
        <v>110.734637404658</v>
      </c>
      <c r="M2862">
        <v>63.415123525493897</v>
      </c>
      <c r="N2862">
        <v>0.60794108143041703</v>
      </c>
      <c r="O2862">
        <v>14.8592715231788</v>
      </c>
      <c r="P2862">
        <v>30.102315562735502</v>
      </c>
      <c r="Q2862">
        <v>6.2688877418299997E-4</v>
      </c>
    </row>
    <row r="2863" spans="1:17" hidden="1" x14ac:dyDescent="0.3">
      <c r="A2863" t="s">
        <v>5936</v>
      </c>
      <c r="B2863" t="s">
        <v>5937</v>
      </c>
      <c r="C2863" t="s">
        <v>10625</v>
      </c>
      <c r="D2863" t="s">
        <v>127</v>
      </c>
      <c r="E2863">
        <v>113.36867543</v>
      </c>
      <c r="F2863">
        <v>8.83</v>
      </c>
      <c r="G2863">
        <v>-15.8926804402907</v>
      </c>
      <c r="H2863">
        <v>6.4148210146625004</v>
      </c>
      <c r="I2863">
        <v>-45.856538369975098</v>
      </c>
      <c r="J2863">
        <v>18.4810660669628</v>
      </c>
      <c r="K2863">
        <v>7.6871357359883596</v>
      </c>
      <c r="L2863">
        <v>8.2424845901724098</v>
      </c>
      <c r="M2863">
        <v>81.208288534007195</v>
      </c>
      <c r="N2863">
        <v>1.23639950536758</v>
      </c>
      <c r="O2863">
        <v>98.187995469988607</v>
      </c>
      <c r="P2863">
        <v>52.241379310344797</v>
      </c>
      <c r="Q2863">
        <v>-9.2927523733979996E-3</v>
      </c>
    </row>
    <row r="2864" spans="1:17" hidden="1" x14ac:dyDescent="0.3">
      <c r="A2864" t="s">
        <v>5938</v>
      </c>
      <c r="B2864" t="s">
        <v>5939</v>
      </c>
      <c r="C2864" t="s">
        <v>10625</v>
      </c>
      <c r="E2864">
        <v>113.214375</v>
      </c>
      <c r="F2864">
        <v>228.5</v>
      </c>
      <c r="G2864">
        <v>50.363995085984797</v>
      </c>
      <c r="H2864">
        <v>-9.5502110955012594</v>
      </c>
      <c r="I2864">
        <v>33.696697994352199</v>
      </c>
      <c r="J2864">
        <v>0.89172592123175698</v>
      </c>
      <c r="K2864">
        <v>212.32249389397199</v>
      </c>
      <c r="L2864">
        <v>170.009662020653</v>
      </c>
      <c r="M2864">
        <v>56.375390395639499</v>
      </c>
      <c r="N2864">
        <v>0.184409020591315</v>
      </c>
      <c r="O2864">
        <v>15.8205689277899</v>
      </c>
      <c r="P2864">
        <v>115.160075329566</v>
      </c>
      <c r="Q2864">
        <v>0.174445811966949</v>
      </c>
    </row>
    <row r="2865" spans="1:17" hidden="1" x14ac:dyDescent="0.3">
      <c r="A2865" t="s">
        <v>5940</v>
      </c>
      <c r="B2865" t="s">
        <v>5941</v>
      </c>
      <c r="C2865" t="s">
        <v>10625</v>
      </c>
      <c r="D2865" t="s">
        <v>571</v>
      </c>
      <c r="E2865">
        <v>113.1326</v>
      </c>
      <c r="F2865">
        <v>2797.7</v>
      </c>
      <c r="G2865">
        <v>41.232508359456702</v>
      </c>
      <c r="H2865">
        <v>1.4522907082926599</v>
      </c>
      <c r="I2865">
        <v>-14.6703757000849</v>
      </c>
      <c r="J2865">
        <v>0.68945912278858701</v>
      </c>
      <c r="K2865">
        <v>2828.31286492764</v>
      </c>
      <c r="L2865">
        <v>2626.4200223253401</v>
      </c>
      <c r="M2865">
        <v>48.8132870086907</v>
      </c>
      <c r="N2865">
        <v>0.83261058109280095</v>
      </c>
      <c r="O2865">
        <v>19.383779533187901</v>
      </c>
      <c r="P2865">
        <v>71.113149847094704</v>
      </c>
      <c r="Q2865">
        <v>0.14429749406043499</v>
      </c>
    </row>
    <row r="2866" spans="1:17" hidden="1" x14ac:dyDescent="0.3">
      <c r="A2866" t="s">
        <v>5942</v>
      </c>
      <c r="B2866" t="s">
        <v>5943</v>
      </c>
      <c r="C2866" t="s">
        <v>10625</v>
      </c>
      <c r="D2866" t="s">
        <v>46</v>
      </c>
      <c r="E2866">
        <v>112.89360000000001</v>
      </c>
      <c r="F2866">
        <v>285</v>
      </c>
      <c r="G2866">
        <v>8.7314347105084806</v>
      </c>
      <c r="H2866">
        <v>-0.30679070694921801</v>
      </c>
      <c r="I2866">
        <v>24.644206291498499</v>
      </c>
      <c r="J2866">
        <v>-0.400778669580654</v>
      </c>
      <c r="K2866">
        <v>276.908123319602</v>
      </c>
      <c r="M2866">
        <v>50.607091575529601</v>
      </c>
      <c r="N2866">
        <v>0.34909090909090901</v>
      </c>
      <c r="O2866">
        <v>33.824561403508703</v>
      </c>
      <c r="P2866">
        <v>53.225806451612897</v>
      </c>
    </row>
    <row r="2867" spans="1:17" hidden="1" x14ac:dyDescent="0.3">
      <c r="A2867" t="s">
        <v>5944</v>
      </c>
      <c r="B2867" t="s">
        <v>5945</v>
      </c>
      <c r="C2867" t="s">
        <v>10625</v>
      </c>
      <c r="D2867" t="s">
        <v>5946</v>
      </c>
      <c r="E2867">
        <v>112.67303784000001</v>
      </c>
      <c r="F2867">
        <v>383.4</v>
      </c>
      <c r="G2867">
        <v>-28.466902196722099</v>
      </c>
      <c r="H2867">
        <v>-18.702071896347999</v>
      </c>
      <c r="I2867">
        <v>-42.238870657409301</v>
      </c>
      <c r="J2867">
        <v>-2.8829613730407799</v>
      </c>
      <c r="K2867">
        <v>392.76293927217603</v>
      </c>
      <c r="L2867">
        <v>375.65476548833198</v>
      </c>
      <c r="M2867">
        <v>32.1845191761129</v>
      </c>
      <c r="N2867">
        <v>0.62203840472673499</v>
      </c>
      <c r="O2867">
        <v>71.557120500782403</v>
      </c>
      <c r="P2867">
        <v>85.2173913043478</v>
      </c>
    </row>
    <row r="2868" spans="1:17" hidden="1" x14ac:dyDescent="0.3">
      <c r="A2868" t="s">
        <v>5947</v>
      </c>
      <c r="B2868" t="s">
        <v>5948</v>
      </c>
      <c r="C2868" t="s">
        <v>10625</v>
      </c>
      <c r="D2868" t="s">
        <v>622</v>
      </c>
      <c r="E2868">
        <v>112.59086499999999</v>
      </c>
      <c r="F2868">
        <v>215.55</v>
      </c>
      <c r="G2868">
        <v>-20.9833178624102</v>
      </c>
      <c r="H2868">
        <v>-1.91318892234397</v>
      </c>
      <c r="I2868">
        <v>-7.6216259754261104</v>
      </c>
      <c r="J2868">
        <v>0.74082218624378604</v>
      </c>
      <c r="K2868">
        <v>213.55101865023201</v>
      </c>
      <c r="L2868">
        <v>212.09154591973299</v>
      </c>
      <c r="M2868">
        <v>59.630020937514701</v>
      </c>
      <c r="N2868">
        <v>1.38791833298253</v>
      </c>
      <c r="O2868">
        <v>13.639526791927601</v>
      </c>
      <c r="P2868">
        <v>16.387688984881201</v>
      </c>
      <c r="Q2868">
        <v>-9.9248470369979996E-2</v>
      </c>
    </row>
    <row r="2869" spans="1:17" hidden="1" x14ac:dyDescent="0.3">
      <c r="A2869" t="s">
        <v>5949</v>
      </c>
      <c r="B2869" t="s">
        <v>5950</v>
      </c>
      <c r="C2869" t="s">
        <v>10625</v>
      </c>
      <c r="D2869" t="s">
        <v>1399</v>
      </c>
      <c r="E2869">
        <v>112.574</v>
      </c>
      <c r="F2869">
        <v>167.4</v>
      </c>
      <c r="G2869">
        <v>-21.379118053310599</v>
      </c>
      <c r="H2869">
        <v>-4.3089176123019204</v>
      </c>
      <c r="I2869">
        <v>-5.4663464723205299</v>
      </c>
      <c r="J2869">
        <v>-3.0744458555358198</v>
      </c>
      <c r="K2869">
        <v>175.39299999999901</v>
      </c>
      <c r="M2869">
        <v>41.0289488238638</v>
      </c>
      <c r="O2869">
        <v>51.732377538829098</v>
      </c>
      <c r="P2869">
        <v>17.9288481859809</v>
      </c>
    </row>
    <row r="2870" spans="1:17" hidden="1" x14ac:dyDescent="0.3">
      <c r="A2870" t="s">
        <v>5951</v>
      </c>
      <c r="B2870" t="s">
        <v>5952</v>
      </c>
      <c r="C2870" t="s">
        <v>10625</v>
      </c>
      <c r="D2870" t="s">
        <v>527</v>
      </c>
      <c r="E2870">
        <v>112.5705</v>
      </c>
      <c r="F2870">
        <v>109.35</v>
      </c>
      <c r="G2870">
        <v>426.006053736924</v>
      </c>
      <c r="H2870">
        <v>42.305702595516401</v>
      </c>
      <c r="I2870">
        <v>96.335474922269597</v>
      </c>
      <c r="J2870">
        <v>11.4551728013739</v>
      </c>
      <c r="K2870">
        <v>81.703953778358596</v>
      </c>
      <c r="L2870">
        <v>55.186634927735099</v>
      </c>
      <c r="M2870">
        <v>91.113893351592196</v>
      </c>
      <c r="N2870">
        <v>1.05609503749856</v>
      </c>
      <c r="O2870">
        <v>0</v>
      </c>
      <c r="P2870">
        <v>517.79661016949103</v>
      </c>
      <c r="Q2870">
        <v>0.11465854963561301</v>
      </c>
    </row>
    <row r="2871" spans="1:17" hidden="1" x14ac:dyDescent="0.3">
      <c r="A2871" t="s">
        <v>5953</v>
      </c>
      <c r="B2871" t="s">
        <v>5954</v>
      </c>
      <c r="C2871" t="s">
        <v>10625</v>
      </c>
      <c r="D2871" t="s">
        <v>119</v>
      </c>
      <c r="E2871">
        <v>112.555725</v>
      </c>
      <c r="F2871">
        <v>7.42</v>
      </c>
      <c r="G2871">
        <v>-69.696082339024898</v>
      </c>
      <c r="H2871">
        <v>-2.0850396319372799</v>
      </c>
      <c r="I2871">
        <v>-49.660010548829803</v>
      </c>
      <c r="J2871">
        <v>3.27948102327256</v>
      </c>
      <c r="K2871">
        <v>7.5084825511469502</v>
      </c>
      <c r="L2871">
        <v>9.4171480059164008</v>
      </c>
      <c r="M2871">
        <v>63.964713368050099</v>
      </c>
      <c r="N2871">
        <v>0.76517179035612504</v>
      </c>
      <c r="O2871">
        <v>86.657681940700797</v>
      </c>
      <c r="P2871">
        <v>9.1176470588235397</v>
      </c>
      <c r="Q2871">
        <v>-6.6761820356475002E-2</v>
      </c>
    </row>
    <row r="2872" spans="1:17" hidden="1" x14ac:dyDescent="0.3">
      <c r="A2872" t="s">
        <v>5955</v>
      </c>
      <c r="B2872" t="s">
        <v>5956</v>
      </c>
      <c r="C2872" t="s">
        <v>10625</v>
      </c>
      <c r="D2872" t="s">
        <v>2182</v>
      </c>
      <c r="E2872">
        <v>112.4744965</v>
      </c>
      <c r="F2872">
        <v>38</v>
      </c>
      <c r="G2872">
        <v>103.61940381435301</v>
      </c>
      <c r="H2872">
        <v>26.5787219383934</v>
      </c>
      <c r="I2872">
        <v>28.108079102104998</v>
      </c>
      <c r="J2872">
        <v>15.625311663220799</v>
      </c>
      <c r="K2872">
        <v>30.561512890592599</v>
      </c>
      <c r="L2872">
        <v>26.3274786279169</v>
      </c>
      <c r="M2872">
        <v>74.941380275102503</v>
      </c>
      <c r="N2872">
        <v>1.8375926432562899</v>
      </c>
      <c r="O2872">
        <v>3.7894736842105199</v>
      </c>
      <c r="P2872">
        <v>142.81150159744399</v>
      </c>
      <c r="Q2872">
        <v>0.14174973330395099</v>
      </c>
    </row>
    <row r="2873" spans="1:17" hidden="1" x14ac:dyDescent="0.3">
      <c r="A2873" t="s">
        <v>5957</v>
      </c>
      <c r="B2873" t="s">
        <v>5958</v>
      </c>
      <c r="C2873" t="s">
        <v>10625</v>
      </c>
      <c r="E2873">
        <v>112.34791064700001</v>
      </c>
      <c r="F2873">
        <v>91.46</v>
      </c>
      <c r="G2873">
        <v>589.66850099430803</v>
      </c>
      <c r="H2873">
        <v>18.1543081941496</v>
      </c>
      <c r="I2873">
        <v>204.828070775367</v>
      </c>
      <c r="J2873">
        <v>0.29903721094732699</v>
      </c>
      <c r="K2873">
        <v>76.296498875199205</v>
      </c>
      <c r="L2873">
        <v>50.2872731778927</v>
      </c>
      <c r="M2873">
        <v>71.550259614911894</v>
      </c>
      <c r="N2873">
        <v>0.77560811188479495</v>
      </c>
      <c r="O2873">
        <v>0</v>
      </c>
      <c r="P2873">
        <v>736.77950594693402</v>
      </c>
      <c r="Q2873">
        <v>0.21703091899207599</v>
      </c>
    </row>
    <row r="2874" spans="1:17" hidden="1" x14ac:dyDescent="0.3">
      <c r="A2874" t="s">
        <v>5959</v>
      </c>
      <c r="B2874" t="s">
        <v>5960</v>
      </c>
      <c r="C2874" t="s">
        <v>10625</v>
      </c>
      <c r="D2874" t="s">
        <v>4868</v>
      </c>
      <c r="E2874">
        <v>112.31690639999999</v>
      </c>
      <c r="F2874">
        <v>39.18</v>
      </c>
      <c r="G2874">
        <v>-0.86871583417052201</v>
      </c>
      <c r="H2874">
        <v>11.5309894168571</v>
      </c>
      <c r="I2874">
        <v>-8.3747520509108</v>
      </c>
      <c r="J2874">
        <v>8.6995955516961008</v>
      </c>
      <c r="K2874">
        <v>37.8990259531516</v>
      </c>
      <c r="L2874">
        <v>36.383261180706498</v>
      </c>
      <c r="M2874">
        <v>64.672784166709306</v>
      </c>
      <c r="N2874">
        <v>2.3088724983668798</v>
      </c>
      <c r="O2874">
        <v>29.913221031138299</v>
      </c>
      <c r="P2874">
        <v>49.257142857142803</v>
      </c>
      <c r="Q2874">
        <v>1.5038617153608E-2</v>
      </c>
    </row>
    <row r="2875" spans="1:17" hidden="1" x14ac:dyDescent="0.3">
      <c r="A2875" t="s">
        <v>5961</v>
      </c>
      <c r="B2875" t="s">
        <v>5962</v>
      </c>
      <c r="C2875" t="s">
        <v>10625</v>
      </c>
      <c r="D2875" t="s">
        <v>622</v>
      </c>
      <c r="E2875">
        <v>111.830004</v>
      </c>
      <c r="F2875">
        <v>113.77</v>
      </c>
      <c r="G2875">
        <v>1445.9174636499099</v>
      </c>
      <c r="H2875">
        <v>41.301575338469</v>
      </c>
      <c r="I2875">
        <v>220.035632446981</v>
      </c>
      <c r="J2875">
        <v>9.2428335851999499</v>
      </c>
      <c r="K2875">
        <v>82.729641275046305</v>
      </c>
      <c r="L2875">
        <v>45.8209562120458</v>
      </c>
      <c r="M2875">
        <v>100</v>
      </c>
      <c r="N2875">
        <v>2.1324872626215798</v>
      </c>
      <c r="O2875">
        <v>0</v>
      </c>
      <c r="P2875">
        <v>1473.5822959889299</v>
      </c>
    </row>
    <row r="2876" spans="1:17" hidden="1" x14ac:dyDescent="0.3">
      <c r="A2876" t="s">
        <v>5963</v>
      </c>
      <c r="B2876" t="s">
        <v>5964</v>
      </c>
      <c r="C2876" t="s">
        <v>10625</v>
      </c>
      <c r="D2876" t="s">
        <v>571</v>
      </c>
      <c r="E2876">
        <v>111.58969999999999</v>
      </c>
      <c r="F2876">
        <v>82</v>
      </c>
      <c r="G2876">
        <v>16.828559731459599</v>
      </c>
      <c r="H2876">
        <v>4.6207982603748396</v>
      </c>
      <c r="I2876">
        <v>7.3647318044288497</v>
      </c>
      <c r="J2876">
        <v>-2.92823150959333</v>
      </c>
      <c r="K2876">
        <v>77.726659905393703</v>
      </c>
      <c r="L2876">
        <v>69.312649924193806</v>
      </c>
      <c r="M2876">
        <v>57.873051874879202</v>
      </c>
      <c r="N2876">
        <v>0.68659003831417598</v>
      </c>
      <c r="O2876">
        <v>6.7073170731707297</v>
      </c>
      <c r="P2876">
        <v>63.999999999999901</v>
      </c>
    </row>
    <row r="2877" spans="1:17" hidden="1" x14ac:dyDescent="0.3">
      <c r="A2877" t="s">
        <v>5965</v>
      </c>
      <c r="B2877" t="s">
        <v>5966</v>
      </c>
      <c r="C2877" t="s">
        <v>10625</v>
      </c>
      <c r="D2877" t="s">
        <v>72</v>
      </c>
      <c r="E2877">
        <v>111.53048563999999</v>
      </c>
      <c r="F2877">
        <v>3.3</v>
      </c>
      <c r="G2877">
        <v>-20.948414428577099</v>
      </c>
      <c r="H2877">
        <v>5.11604732458445</v>
      </c>
      <c r="I2877">
        <v>-17.258668687550198</v>
      </c>
      <c r="J2877">
        <v>12.4740980004982</v>
      </c>
      <c r="K2877">
        <v>3.4721732302287398</v>
      </c>
      <c r="L2877">
        <v>3.3484804937795598</v>
      </c>
      <c r="M2877">
        <v>68.99756453242</v>
      </c>
      <c r="N2877">
        <v>1.25094077356366</v>
      </c>
      <c r="O2877">
        <v>42.424242424242401</v>
      </c>
      <c r="P2877">
        <v>38.387096774193502</v>
      </c>
      <c r="Q2877">
        <v>-1.3344586475184E-2</v>
      </c>
    </row>
    <row r="2878" spans="1:17" hidden="1" x14ac:dyDescent="0.3">
      <c r="A2878" t="s">
        <v>5967</v>
      </c>
      <c r="B2878" t="s">
        <v>5968</v>
      </c>
      <c r="C2878" t="s">
        <v>10625</v>
      </c>
      <c r="D2878" t="s">
        <v>263</v>
      </c>
      <c r="E2878">
        <v>111.39774</v>
      </c>
      <c r="F2878">
        <v>155.19999999999999</v>
      </c>
      <c r="G2878">
        <v>132.912736499121</v>
      </c>
      <c r="H2878">
        <v>-15.839654070001201</v>
      </c>
      <c r="I2878">
        <v>57.108781370133997</v>
      </c>
      <c r="J2878">
        <v>-3.0596888191416598</v>
      </c>
      <c r="K2878">
        <v>134.932700339652</v>
      </c>
      <c r="L2878">
        <v>109.281615763557</v>
      </c>
      <c r="M2878">
        <v>39.390683528666798</v>
      </c>
      <c r="N2878">
        <v>0.68918764997981596</v>
      </c>
      <c r="O2878">
        <v>7.0231958762886499</v>
      </c>
      <c r="P2878">
        <v>163.94557823129199</v>
      </c>
      <c r="Q2878">
        <v>0.15383903128125601</v>
      </c>
    </row>
    <row r="2879" spans="1:17" hidden="1" x14ac:dyDescent="0.3">
      <c r="A2879" t="s">
        <v>5969</v>
      </c>
      <c r="B2879" t="s">
        <v>5970</v>
      </c>
      <c r="C2879" t="s">
        <v>10625</v>
      </c>
      <c r="D2879" t="s">
        <v>224</v>
      </c>
      <c r="E2879">
        <v>111.30636</v>
      </c>
      <c r="F2879">
        <v>78.400000000000006</v>
      </c>
      <c r="G2879">
        <v>73.360808686616096</v>
      </c>
      <c r="H2879">
        <v>19.178474220283402</v>
      </c>
      <c r="I2879">
        <v>25.262968951856799</v>
      </c>
      <c r="J2879">
        <v>-13.0142589446247</v>
      </c>
      <c r="K2879">
        <v>69.8837646769381</v>
      </c>
      <c r="L2879">
        <v>61.277849232454599</v>
      </c>
      <c r="M2879">
        <v>55.168906435456798</v>
      </c>
      <c r="N2879">
        <v>0.99691880833781499</v>
      </c>
      <c r="O2879">
        <v>33.801020408163197</v>
      </c>
      <c r="P2879">
        <v>123.42547734397201</v>
      </c>
      <c r="Q2879">
        <v>0.15729990166277399</v>
      </c>
    </row>
    <row r="2880" spans="1:17" hidden="1" x14ac:dyDescent="0.3">
      <c r="A2880" t="s">
        <v>5971</v>
      </c>
      <c r="B2880" t="s">
        <v>5972</v>
      </c>
      <c r="C2880" t="s">
        <v>10625</v>
      </c>
      <c r="D2880" t="s">
        <v>622</v>
      </c>
      <c r="E2880">
        <v>111.21256080000001</v>
      </c>
      <c r="F2880">
        <v>11.13</v>
      </c>
      <c r="G2880">
        <v>26.490292314714701</v>
      </c>
      <c r="H2880">
        <v>5.3300594894864703</v>
      </c>
      <c r="I2880">
        <v>-11.300797220128601</v>
      </c>
      <c r="J2880">
        <v>1.85090959470115</v>
      </c>
      <c r="K2880">
        <v>10.0246654867888</v>
      </c>
      <c r="L2880">
        <v>9.6440981166915201</v>
      </c>
      <c r="M2880">
        <v>68.433102593492194</v>
      </c>
      <c r="N2880">
        <v>1.1651632892972901</v>
      </c>
      <c r="O2880">
        <v>15.0044923629829</v>
      </c>
      <c r="P2880">
        <v>57.648725212464598</v>
      </c>
      <c r="Q2880">
        <v>6.4358869459665999E-2</v>
      </c>
    </row>
    <row r="2881" spans="1:17" hidden="1" x14ac:dyDescent="0.3">
      <c r="A2881" t="s">
        <v>5973</v>
      </c>
      <c r="B2881" t="s">
        <v>5974</v>
      </c>
      <c r="C2881" t="s">
        <v>10625</v>
      </c>
      <c r="D2881" t="s">
        <v>51</v>
      </c>
      <c r="E2881">
        <v>111.16</v>
      </c>
      <c r="F2881">
        <v>137.1</v>
      </c>
      <c r="G2881">
        <v>-11.478391661058801</v>
      </c>
      <c r="H2881">
        <v>-15.6340868675787</v>
      </c>
      <c r="I2881">
        <v>-8.3583955996637798</v>
      </c>
      <c r="J2881">
        <v>0.79515024033575699</v>
      </c>
      <c r="K2881">
        <v>145.05274118844099</v>
      </c>
      <c r="L2881">
        <v>135.65610562586301</v>
      </c>
      <c r="M2881">
        <v>41.741555183363197</v>
      </c>
      <c r="N2881">
        <v>0.75755486922399695</v>
      </c>
      <c r="O2881">
        <v>34.208606856309203</v>
      </c>
      <c r="P2881">
        <v>29.096045197740001</v>
      </c>
      <c r="Q2881">
        <v>-8.9098184139329004E-2</v>
      </c>
    </row>
    <row r="2882" spans="1:17" hidden="1" x14ac:dyDescent="0.3">
      <c r="A2882" t="s">
        <v>5975</v>
      </c>
      <c r="B2882" t="s">
        <v>5976</v>
      </c>
      <c r="C2882" t="s">
        <v>10625</v>
      </c>
      <c r="D2882" t="s">
        <v>46</v>
      </c>
      <c r="E2882">
        <v>111.07464742499999</v>
      </c>
      <c r="F2882">
        <v>5.09</v>
      </c>
      <c r="G2882">
        <v>-3.51849087561025</v>
      </c>
      <c r="H2882">
        <v>15.781808194149599</v>
      </c>
      <c r="I2882">
        <v>-23.993440068379599</v>
      </c>
      <c r="J2882">
        <v>-4.8188151759410598</v>
      </c>
      <c r="K2882">
        <v>5.0047168479896698</v>
      </c>
      <c r="L2882">
        <v>4.8531572748056604</v>
      </c>
      <c r="M2882">
        <v>48.3770588359314</v>
      </c>
      <c r="N2882">
        <v>1.00432253301403</v>
      </c>
      <c r="O2882">
        <v>39.4891944990176</v>
      </c>
      <c r="P2882">
        <v>75.517241379310306</v>
      </c>
      <c r="Q2882">
        <v>2.6181165658340999E-2</v>
      </c>
    </row>
    <row r="2883" spans="1:17" hidden="1" x14ac:dyDescent="0.3">
      <c r="A2883" t="s">
        <v>5977</v>
      </c>
      <c r="B2883" t="s">
        <v>5978</v>
      </c>
      <c r="C2883" t="s">
        <v>10625</v>
      </c>
      <c r="D2883" t="s">
        <v>733</v>
      </c>
      <c r="E2883">
        <v>110.88097019999999</v>
      </c>
      <c r="F2883">
        <v>77.260000000000005</v>
      </c>
      <c r="G2883">
        <v>41.357263482458301</v>
      </c>
      <c r="H2883">
        <v>2.0581436287880299</v>
      </c>
      <c r="I2883">
        <v>14.655007304792401</v>
      </c>
      <c r="J2883">
        <v>3.63585583126026</v>
      </c>
      <c r="K2883">
        <v>74.518241057606005</v>
      </c>
      <c r="L2883">
        <v>65.098634989266898</v>
      </c>
      <c r="M2883">
        <v>46.511713315869002</v>
      </c>
      <c r="N2883">
        <v>1.11268608599821</v>
      </c>
      <c r="O2883">
        <v>3.54646647683147</v>
      </c>
      <c r="P2883">
        <v>75.990888382687899</v>
      </c>
      <c r="Q2883">
        <v>1.7417697266181999E-2</v>
      </c>
    </row>
    <row r="2884" spans="1:17" hidden="1" x14ac:dyDescent="0.3">
      <c r="A2884" t="s">
        <v>5979</v>
      </c>
      <c r="B2884" t="s">
        <v>5980</v>
      </c>
      <c r="C2884" t="s">
        <v>10625</v>
      </c>
      <c r="D2884" t="s">
        <v>54</v>
      </c>
      <c r="E2884">
        <v>110.78864487</v>
      </c>
      <c r="F2884">
        <v>220.4</v>
      </c>
      <c r="G2884">
        <v>209.854310080576</v>
      </c>
      <c r="H2884">
        <v>2.3504057551252799</v>
      </c>
      <c r="I2884">
        <v>7.9980071582922498</v>
      </c>
      <c r="J2884">
        <v>7.5376750520337898</v>
      </c>
      <c r="K2884">
        <v>202.72169189155599</v>
      </c>
      <c r="L2884">
        <v>170.68236565507499</v>
      </c>
      <c r="M2884">
        <v>68.592816659679599</v>
      </c>
      <c r="N2884">
        <v>0.58912561423426901</v>
      </c>
      <c r="O2884">
        <v>11.161524500907399</v>
      </c>
      <c r="P2884">
        <v>252.58358662613901</v>
      </c>
      <c r="Q2884">
        <v>0.14168975741273401</v>
      </c>
    </row>
    <row r="2885" spans="1:17" hidden="1" x14ac:dyDescent="0.3">
      <c r="A2885" t="s">
        <v>5981</v>
      </c>
      <c r="B2885" t="s">
        <v>5982</v>
      </c>
      <c r="C2885" t="s">
        <v>10625</v>
      </c>
      <c r="D2885" t="s">
        <v>527</v>
      </c>
      <c r="E2885">
        <v>110.77884</v>
      </c>
      <c r="F2885">
        <v>23.46</v>
      </c>
      <c r="G2885">
        <v>4.8775405423310403</v>
      </c>
      <c r="H2885">
        <v>-13.6909793338563</v>
      </c>
      <c r="I2885">
        <v>-28.619530637552799</v>
      </c>
      <c r="J2885">
        <v>12.7694352979019</v>
      </c>
      <c r="K2885">
        <v>27.2945383598958</v>
      </c>
      <c r="L2885">
        <v>29.796731980303999</v>
      </c>
      <c r="M2885">
        <v>55.512132235285698</v>
      </c>
      <c r="N2885">
        <v>0.30616506735885102</v>
      </c>
      <c r="O2885">
        <v>79.028132992327301</v>
      </c>
      <c r="P2885">
        <v>39.2284866468842</v>
      </c>
      <c r="Q2885">
        <v>2.4857189183636001E-2</v>
      </c>
    </row>
    <row r="2886" spans="1:17" hidden="1" x14ac:dyDescent="0.3">
      <c r="A2886" t="s">
        <v>5983</v>
      </c>
      <c r="B2886" t="s">
        <v>5984</v>
      </c>
      <c r="C2886" t="s">
        <v>10625</v>
      </c>
      <c r="D2886" t="s">
        <v>622</v>
      </c>
      <c r="E2886">
        <v>110.759649</v>
      </c>
      <c r="F2886">
        <v>34.17</v>
      </c>
      <c r="G2886">
        <v>28.719607020242801</v>
      </c>
      <c r="H2886">
        <v>2.9981428256655498</v>
      </c>
      <c r="I2886">
        <v>31.518379493537498</v>
      </c>
      <c r="J2886">
        <v>-1.5776618338702699</v>
      </c>
      <c r="K2886">
        <v>34.090656266696897</v>
      </c>
      <c r="L2886">
        <v>30.1118953374169</v>
      </c>
      <c r="M2886">
        <v>40.429560771038901</v>
      </c>
      <c r="N2886">
        <v>1.90889087226665</v>
      </c>
      <c r="O2886">
        <v>23.500146327187601</v>
      </c>
      <c r="P2886">
        <v>87.747252747252702</v>
      </c>
      <c r="Q2886">
        <v>0.112603813345432</v>
      </c>
    </row>
    <row r="2887" spans="1:17" hidden="1" x14ac:dyDescent="0.3">
      <c r="A2887" t="s">
        <v>5985</v>
      </c>
      <c r="B2887" t="s">
        <v>3130</v>
      </c>
      <c r="C2887" t="s">
        <v>10625</v>
      </c>
      <c r="D2887" t="s">
        <v>4087</v>
      </c>
      <c r="E2887">
        <v>110.422</v>
      </c>
      <c r="F2887">
        <v>838.8</v>
      </c>
      <c r="G2887">
        <v>15.8547159542422</v>
      </c>
      <c r="H2887">
        <v>-4.8665089905977199</v>
      </c>
      <c r="I2887">
        <v>2.58038659424487</v>
      </c>
      <c r="J2887">
        <v>3.89017256384725</v>
      </c>
      <c r="K2887">
        <v>843.24117972405202</v>
      </c>
      <c r="L2887">
        <v>776.20593685749202</v>
      </c>
      <c r="M2887">
        <v>46.240822741291197</v>
      </c>
      <c r="N2887">
        <v>1.07207918311094</v>
      </c>
      <c r="O2887">
        <v>42.554840247973303</v>
      </c>
      <c r="P2887">
        <v>48.987566607460003</v>
      </c>
      <c r="Q2887">
        <v>6.6041692976517005E-2</v>
      </c>
    </row>
    <row r="2888" spans="1:17" hidden="1" x14ac:dyDescent="0.3">
      <c r="A2888" t="s">
        <v>5986</v>
      </c>
      <c r="B2888" t="s">
        <v>5987</v>
      </c>
      <c r="C2888" t="s">
        <v>10625</v>
      </c>
      <c r="D2888" t="s">
        <v>46</v>
      </c>
      <c r="E2888">
        <v>110.1</v>
      </c>
      <c r="F2888">
        <v>48.44</v>
      </c>
      <c r="G2888">
        <v>71.430934204337206</v>
      </c>
      <c r="H2888">
        <v>-9.1560060077774192</v>
      </c>
      <c r="I2888">
        <v>-51.345526277426202</v>
      </c>
      <c r="J2888">
        <v>3.7080524518439999</v>
      </c>
      <c r="K2888">
        <v>48.403882124024598</v>
      </c>
      <c r="L2888">
        <v>47.621812145303899</v>
      </c>
      <c r="M2888">
        <v>45.632057226089202</v>
      </c>
      <c r="N2888">
        <v>1.2485380116959</v>
      </c>
      <c r="O2888">
        <v>91.618497109826507</v>
      </c>
      <c r="P2888">
        <v>129.24751538097399</v>
      </c>
      <c r="Q2888">
        <v>0.17878546082035399</v>
      </c>
    </row>
    <row r="2889" spans="1:17" hidden="1" x14ac:dyDescent="0.3">
      <c r="A2889" t="s">
        <v>5988</v>
      </c>
      <c r="B2889" t="s">
        <v>5989</v>
      </c>
      <c r="C2889" t="s">
        <v>10625</v>
      </c>
      <c r="D2889" t="s">
        <v>397</v>
      </c>
      <c r="E2889">
        <v>110.0864448</v>
      </c>
      <c r="F2889">
        <v>169.9</v>
      </c>
      <c r="G2889">
        <v>-38.967364315010201</v>
      </c>
      <c r="H2889">
        <v>43.313045547447899</v>
      </c>
      <c r="I2889">
        <v>47.032985970937098</v>
      </c>
      <c r="J2889">
        <v>30.612147619756399</v>
      </c>
      <c r="K2889">
        <v>135.05070669288901</v>
      </c>
      <c r="L2889">
        <v>138.998627565796</v>
      </c>
      <c r="M2889">
        <v>87.032072287276904</v>
      </c>
      <c r="N2889">
        <v>1.3771234428086001</v>
      </c>
      <c r="O2889">
        <v>38.081224249558502</v>
      </c>
      <c r="P2889">
        <v>129.59459459459401</v>
      </c>
      <c r="Q2889">
        <v>0.13845250999494799</v>
      </c>
    </row>
    <row r="2890" spans="1:17" hidden="1" x14ac:dyDescent="0.3">
      <c r="A2890" t="s">
        <v>5990</v>
      </c>
      <c r="B2890" t="s">
        <v>5991</v>
      </c>
      <c r="C2890" t="s">
        <v>10625</v>
      </c>
      <c r="D2890" t="s">
        <v>51</v>
      </c>
      <c r="E2890">
        <v>110.0759832</v>
      </c>
      <c r="F2890">
        <v>67.94</v>
      </c>
      <c r="G2890">
        <v>20.514011717681701</v>
      </c>
      <c r="H2890">
        <v>4.0182483437756202</v>
      </c>
      <c r="I2890">
        <v>-14.833373168876401</v>
      </c>
      <c r="J2890">
        <v>7.24834549213704</v>
      </c>
      <c r="K2890">
        <v>64.826756392984606</v>
      </c>
      <c r="L2890">
        <v>61.9307909198128</v>
      </c>
      <c r="M2890">
        <v>70.422129232115097</v>
      </c>
      <c r="N2890">
        <v>1.1514446179248501</v>
      </c>
      <c r="O2890">
        <v>16.279069767441801</v>
      </c>
      <c r="P2890">
        <v>49.812568908489503</v>
      </c>
      <c r="Q2890">
        <v>-9.8627631580450008E-3</v>
      </c>
    </row>
    <row r="2891" spans="1:17" hidden="1" x14ac:dyDescent="0.3">
      <c r="A2891" t="s">
        <v>5992</v>
      </c>
      <c r="B2891" t="s">
        <v>5993</v>
      </c>
      <c r="C2891" t="s">
        <v>10625</v>
      </c>
      <c r="D2891" t="s">
        <v>491</v>
      </c>
      <c r="E2891">
        <v>110.0348193</v>
      </c>
      <c r="F2891">
        <v>39.22</v>
      </c>
      <c r="G2891">
        <v>18.351548897013799</v>
      </c>
      <c r="H2891">
        <v>-5.0051041466926396</v>
      </c>
      <c r="I2891">
        <v>10.657427381790299</v>
      </c>
      <c r="J2891">
        <v>-0.226250107939205</v>
      </c>
      <c r="K2891">
        <v>39.998990743723603</v>
      </c>
      <c r="L2891">
        <v>35.899599993960699</v>
      </c>
      <c r="M2891">
        <v>43.049084106992098</v>
      </c>
      <c r="N2891">
        <v>0.24024924602056599</v>
      </c>
      <c r="O2891">
        <v>33.6308006119326</v>
      </c>
      <c r="P2891">
        <v>52.547646830027197</v>
      </c>
      <c r="Q2891">
        <v>1.9537123530242E-2</v>
      </c>
    </row>
    <row r="2892" spans="1:17" hidden="1" x14ac:dyDescent="0.3">
      <c r="A2892" t="s">
        <v>5994</v>
      </c>
      <c r="B2892" t="s">
        <v>5995</v>
      </c>
      <c r="C2892" t="s">
        <v>10625</v>
      </c>
      <c r="D2892" t="s">
        <v>21</v>
      </c>
      <c r="E2892">
        <v>109.9000065</v>
      </c>
      <c r="F2892">
        <v>22.55</v>
      </c>
      <c r="G2892">
        <v>-113.05443734709</v>
      </c>
      <c r="H2892">
        <v>-23.280691805850299</v>
      </c>
      <c r="I2892">
        <v>-83.476198689069193</v>
      </c>
      <c r="J2892">
        <v>-3.7464930027014498</v>
      </c>
      <c r="K2892">
        <v>27.017657552171698</v>
      </c>
      <c r="L2892">
        <v>73.146830815255896</v>
      </c>
      <c r="M2892">
        <v>34.4892269927416</v>
      </c>
      <c r="N2892">
        <v>0.31960488407188897</v>
      </c>
      <c r="O2892">
        <v>964.079822616407</v>
      </c>
      <c r="P2892">
        <v>63.405797101449203</v>
      </c>
    </row>
    <row r="2893" spans="1:17" hidden="1" x14ac:dyDescent="0.3">
      <c r="A2893" t="s">
        <v>5996</v>
      </c>
      <c r="B2893" t="s">
        <v>5997</v>
      </c>
      <c r="C2893" t="s">
        <v>10625</v>
      </c>
      <c r="D2893" t="s">
        <v>21</v>
      </c>
      <c r="E2893">
        <v>109.64903750000001</v>
      </c>
      <c r="F2893">
        <v>153.44999999999999</v>
      </c>
      <c r="G2893">
        <v>-12.850017524209999</v>
      </c>
      <c r="H2893">
        <v>-28.3306918058503</v>
      </c>
      <c r="I2893">
        <v>-45.5955615125077</v>
      </c>
      <c r="J2893">
        <v>-10.1749229605431</v>
      </c>
      <c r="K2893">
        <v>209.426354752534</v>
      </c>
      <c r="L2893">
        <v>232.450754185401</v>
      </c>
      <c r="M2893">
        <v>26.317188527848401</v>
      </c>
      <c r="N2893">
        <v>1.3505146778497901</v>
      </c>
      <c r="O2893">
        <v>233.00749429781601</v>
      </c>
      <c r="P2893">
        <v>23.9499192245557</v>
      </c>
      <c r="Q2893">
        <v>0.15682122879430199</v>
      </c>
    </row>
    <row r="2894" spans="1:17" hidden="1" x14ac:dyDescent="0.3">
      <c r="A2894" t="s">
        <v>5998</v>
      </c>
      <c r="B2894" t="s">
        <v>5999</v>
      </c>
      <c r="C2894" t="s">
        <v>10625</v>
      </c>
      <c r="D2894" t="s">
        <v>622</v>
      </c>
      <c r="E2894">
        <v>109.574712429</v>
      </c>
      <c r="F2894">
        <v>1.45</v>
      </c>
      <c r="G2894">
        <v>-111.598465564984</v>
      </c>
      <c r="H2894">
        <v>21.094308194149601</v>
      </c>
      <c r="I2894">
        <v>-11.7520607580348</v>
      </c>
      <c r="J2894">
        <v>19.342712873389601</v>
      </c>
      <c r="K2894">
        <v>1.3491806711016501</v>
      </c>
      <c r="L2894">
        <v>2.3079931880940898</v>
      </c>
      <c r="M2894">
        <v>79.908618558746696</v>
      </c>
      <c r="N2894">
        <v>1.21489906768585</v>
      </c>
      <c r="O2894">
        <v>636.09996775930495</v>
      </c>
      <c r="P2894">
        <v>40.078328981723203</v>
      </c>
      <c r="Q2894">
        <v>7.3780366369159994E-2</v>
      </c>
    </row>
    <row r="2895" spans="1:17" hidden="1" x14ac:dyDescent="0.3">
      <c r="A2895" t="s">
        <v>6000</v>
      </c>
      <c r="B2895" t="s">
        <v>6001</v>
      </c>
      <c r="C2895" t="s">
        <v>10625</v>
      </c>
      <c r="D2895" t="s">
        <v>139</v>
      </c>
      <c r="E2895">
        <v>109.45476600000001</v>
      </c>
      <c r="F2895">
        <v>15.19</v>
      </c>
      <c r="G2895">
        <v>-21.068341110954702</v>
      </c>
      <c r="H2895">
        <v>-9.7794782136173097</v>
      </c>
      <c r="I2895">
        <v>-34.488581612561703</v>
      </c>
      <c r="J2895">
        <v>8.1128488132250194</v>
      </c>
      <c r="K2895">
        <v>15.094560779539901</v>
      </c>
      <c r="L2895">
        <v>15.988890591030501</v>
      </c>
      <c r="M2895">
        <v>67.784078189687406</v>
      </c>
      <c r="N2895">
        <v>1.3869163484045799</v>
      </c>
      <c r="O2895">
        <v>52.402896642527899</v>
      </c>
      <c r="P2895">
        <v>20.0790513833992</v>
      </c>
      <c r="Q2895">
        <v>-4.5541212355430002E-2</v>
      </c>
    </row>
    <row r="2896" spans="1:17" hidden="1" x14ac:dyDescent="0.3">
      <c r="A2896" t="s">
        <v>6002</v>
      </c>
      <c r="B2896" t="s">
        <v>6003</v>
      </c>
      <c r="C2896" t="s">
        <v>10625</v>
      </c>
      <c r="D2896" t="s">
        <v>89</v>
      </c>
      <c r="E2896">
        <v>109.412852145</v>
      </c>
      <c r="F2896">
        <v>20.21</v>
      </c>
      <c r="G2896">
        <v>29.611432252414801</v>
      </c>
      <c r="H2896">
        <v>19.459749806479198</v>
      </c>
      <c r="I2896">
        <v>-16.869431650053599</v>
      </c>
      <c r="J2896">
        <v>7.07808581550794</v>
      </c>
      <c r="K2896">
        <v>17.7286314331837</v>
      </c>
      <c r="L2896">
        <v>16.649329212228999</v>
      </c>
      <c r="M2896">
        <v>57.621346441737401</v>
      </c>
      <c r="N2896">
        <v>3.0751840482041501</v>
      </c>
      <c r="O2896">
        <v>45.719940623453702</v>
      </c>
      <c r="P2896">
        <v>74.224137931034505</v>
      </c>
      <c r="Q2896">
        <v>-2.4308300876242001E-2</v>
      </c>
    </row>
    <row r="2897" spans="1:17" hidden="1" x14ac:dyDescent="0.3">
      <c r="A2897" t="s">
        <v>6004</v>
      </c>
      <c r="B2897" t="s">
        <v>6005</v>
      </c>
      <c r="C2897" t="s">
        <v>10625</v>
      </c>
      <c r="D2897" t="s">
        <v>527</v>
      </c>
      <c r="E2897">
        <v>109.199136834999</v>
      </c>
      <c r="F2897">
        <v>146.32</v>
      </c>
      <c r="G2897">
        <v>126.583647243946</v>
      </c>
      <c r="H2897">
        <v>17.375364094770799</v>
      </c>
      <c r="I2897">
        <v>46.175624077367203</v>
      </c>
      <c r="J2897">
        <v>-1.4813379623020999</v>
      </c>
      <c r="K2897">
        <v>136.25303228958199</v>
      </c>
      <c r="L2897">
        <v>101.853552905686</v>
      </c>
      <c r="M2897">
        <v>53.429934562748201</v>
      </c>
      <c r="N2897">
        <v>0.34098043711902598</v>
      </c>
      <c r="O2897">
        <v>27.132312739201701</v>
      </c>
      <c r="P2897">
        <v>209.017951425554</v>
      </c>
      <c r="Q2897">
        <v>0.106424046672513</v>
      </c>
    </row>
    <row r="2898" spans="1:17" hidden="1" x14ac:dyDescent="0.3">
      <c r="A2898" t="s">
        <v>6006</v>
      </c>
      <c r="B2898" t="s">
        <v>6007</v>
      </c>
      <c r="C2898" t="s">
        <v>10625</v>
      </c>
      <c r="D2898" t="s">
        <v>1561</v>
      </c>
      <c r="E2898">
        <v>108.9936</v>
      </c>
      <c r="F2898">
        <v>177.15</v>
      </c>
      <c r="G2898">
        <v>-1.2194361934146101</v>
      </c>
      <c r="H2898">
        <v>25.3548715744313</v>
      </c>
      <c r="I2898">
        <v>-3.1710003841457599</v>
      </c>
      <c r="J2898">
        <v>4.92044406729985</v>
      </c>
      <c r="K2898">
        <v>149.99380756096301</v>
      </c>
      <c r="L2898">
        <v>141.901959912736</v>
      </c>
      <c r="M2898">
        <v>76.320918617359695</v>
      </c>
      <c r="N2898">
        <v>1.02089552238805</v>
      </c>
      <c r="O2898">
        <v>12.898673440587</v>
      </c>
      <c r="P2898">
        <v>68.714285714285694</v>
      </c>
    </row>
    <row r="2899" spans="1:17" hidden="1" x14ac:dyDescent="0.3">
      <c r="A2899" t="s">
        <v>6008</v>
      </c>
      <c r="B2899" t="s">
        <v>6009</v>
      </c>
      <c r="C2899" t="s">
        <v>10625</v>
      </c>
      <c r="D2899" t="s">
        <v>568</v>
      </c>
      <c r="E2899">
        <v>108.86069999999999</v>
      </c>
      <c r="F2899">
        <v>179.85</v>
      </c>
      <c r="G2899">
        <v>27.512044278748998</v>
      </c>
      <c r="H2899">
        <v>17.253789500987001</v>
      </c>
      <c r="I2899">
        <v>106.247939241965</v>
      </c>
      <c r="J2899">
        <v>21.17729848359</v>
      </c>
      <c r="K2899">
        <v>137.96133415401701</v>
      </c>
      <c r="L2899">
        <v>100.471499141674</v>
      </c>
      <c r="M2899">
        <v>78.239169355505098</v>
      </c>
      <c r="N2899">
        <v>0.49479535118746798</v>
      </c>
      <c r="O2899">
        <v>2.00166805671393</v>
      </c>
      <c r="P2899">
        <v>201.50880134115599</v>
      </c>
    </row>
    <row r="2900" spans="1:17" hidden="1" x14ac:dyDescent="0.3">
      <c r="A2900" t="s">
        <v>6010</v>
      </c>
      <c r="B2900" t="s">
        <v>6011</v>
      </c>
      <c r="C2900" t="s">
        <v>10625</v>
      </c>
      <c r="D2900" t="s">
        <v>789</v>
      </c>
      <c r="E2900">
        <v>108.47569</v>
      </c>
      <c r="F2900">
        <v>59.95</v>
      </c>
      <c r="G2900">
        <v>-42.265971940164498</v>
      </c>
      <c r="H2900">
        <v>3.7561629623036601</v>
      </c>
      <c r="I2900">
        <v>-10.826134832108799</v>
      </c>
      <c r="J2900">
        <v>1.58595232974388</v>
      </c>
      <c r="K2900">
        <v>59.462067386327</v>
      </c>
      <c r="L2900">
        <v>59.911649927475601</v>
      </c>
      <c r="M2900">
        <v>57.285444696682603</v>
      </c>
      <c r="N2900">
        <v>1.49142857142857</v>
      </c>
      <c r="O2900">
        <v>61.718098415346098</v>
      </c>
      <c r="P2900">
        <v>28.9247311827957</v>
      </c>
      <c r="Q2900">
        <v>8.3695655667052005E-2</v>
      </c>
    </row>
    <row r="2901" spans="1:17" hidden="1" x14ac:dyDescent="0.3">
      <c r="A2901" t="s">
        <v>6012</v>
      </c>
      <c r="B2901" t="s">
        <v>6013</v>
      </c>
      <c r="C2901" t="s">
        <v>10625</v>
      </c>
      <c r="D2901" t="s">
        <v>408</v>
      </c>
      <c r="E2901">
        <v>108.2238</v>
      </c>
      <c r="F2901">
        <v>45.84</v>
      </c>
      <c r="G2901">
        <v>121.46560244358299</v>
      </c>
      <c r="H2901">
        <v>-8.4128419590678796</v>
      </c>
      <c r="I2901">
        <v>-9.45346669420978</v>
      </c>
      <c r="J2901">
        <v>-3.3617649488004502</v>
      </c>
      <c r="K2901">
        <v>45.793634278411403</v>
      </c>
      <c r="L2901">
        <v>39.015187262205203</v>
      </c>
      <c r="M2901">
        <v>49.433221529631197</v>
      </c>
      <c r="N2901">
        <v>0.65827545924700104</v>
      </c>
      <c r="O2901">
        <v>18.3464223385689</v>
      </c>
      <c r="P2901">
        <v>171.242603550295</v>
      </c>
      <c r="Q2901">
        <v>8.3034509152079994E-2</v>
      </c>
    </row>
    <row r="2902" spans="1:17" hidden="1" x14ac:dyDescent="0.3">
      <c r="A2902" t="s">
        <v>6014</v>
      </c>
      <c r="B2902" t="s">
        <v>6015</v>
      </c>
      <c r="C2902" t="s">
        <v>10625</v>
      </c>
      <c r="D2902" t="s">
        <v>3632</v>
      </c>
      <c r="E2902">
        <v>108.024160788</v>
      </c>
      <c r="F2902">
        <v>52.42</v>
      </c>
      <c r="G2902">
        <v>43.530464852353198</v>
      </c>
      <c r="H2902">
        <v>-4.6808437964367098</v>
      </c>
      <c r="I2902">
        <v>9.9850502498611302</v>
      </c>
      <c r="J2902">
        <v>-0.45492952330619801</v>
      </c>
      <c r="K2902">
        <v>48.616078195842398</v>
      </c>
      <c r="L2902">
        <v>42.999604697341702</v>
      </c>
      <c r="M2902">
        <v>50.391246625842598</v>
      </c>
      <c r="N2902">
        <v>1.0700774798899899</v>
      </c>
      <c r="O2902">
        <v>9.8626478443342105</v>
      </c>
      <c r="P2902">
        <v>124.978540772532</v>
      </c>
      <c r="Q2902">
        <v>0.159992726698551</v>
      </c>
    </row>
    <row r="2903" spans="1:17" hidden="1" x14ac:dyDescent="0.3">
      <c r="A2903" t="s">
        <v>6016</v>
      </c>
      <c r="B2903" t="s">
        <v>6017</v>
      </c>
      <c r="C2903" t="s">
        <v>10625</v>
      </c>
      <c r="D2903" t="s">
        <v>2161</v>
      </c>
      <c r="E2903">
        <v>107.95692649999999</v>
      </c>
      <c r="F2903">
        <v>181.5</v>
      </c>
      <c r="G2903">
        <v>1610.8409147874099</v>
      </c>
      <c r="H2903">
        <v>49.822318732094701</v>
      </c>
      <c r="I2903">
        <v>34.784351320117899</v>
      </c>
      <c r="J2903">
        <v>9.1732902518616992</v>
      </c>
      <c r="K2903">
        <v>136.108994023137</v>
      </c>
      <c r="L2903">
        <v>100.202458202925</v>
      </c>
      <c r="M2903">
        <v>98.7365234748343</v>
      </c>
      <c r="N2903">
        <v>0.54425063604225499</v>
      </c>
      <c r="O2903">
        <v>0</v>
      </c>
      <c r="P2903">
        <v>1638.5057471264299</v>
      </c>
      <c r="Q2903">
        <v>0.30433167764345997</v>
      </c>
    </row>
    <row r="2904" spans="1:17" hidden="1" x14ac:dyDescent="0.3">
      <c r="A2904" t="s">
        <v>6018</v>
      </c>
      <c r="B2904" t="s">
        <v>6019</v>
      </c>
      <c r="C2904" t="s">
        <v>10625</v>
      </c>
      <c r="D2904" t="s">
        <v>263</v>
      </c>
      <c r="E2904">
        <v>107.8621677</v>
      </c>
      <c r="F2904">
        <v>19.13</v>
      </c>
      <c r="G2904">
        <v>-79.779976268937304</v>
      </c>
      <c r="H2904">
        <v>-8.8561030298464605</v>
      </c>
      <c r="I2904">
        <v>-12.8890116624275</v>
      </c>
      <c r="J2904">
        <v>-2.1837515537727201</v>
      </c>
      <c r="K2904">
        <v>18.949001243435799</v>
      </c>
      <c r="L2904">
        <v>21.141016311529999</v>
      </c>
      <c r="M2904">
        <v>31.2017992219516</v>
      </c>
      <c r="N2904">
        <v>1.28274984583889</v>
      </c>
      <c r="O2904">
        <v>137.84631468897001</v>
      </c>
      <c r="P2904">
        <v>47.153846153846096</v>
      </c>
      <c r="Q2904">
        <v>0.14092178167524699</v>
      </c>
    </row>
    <row r="2905" spans="1:17" hidden="1" x14ac:dyDescent="0.3">
      <c r="A2905" t="s">
        <v>6020</v>
      </c>
      <c r="B2905" t="s">
        <v>6021</v>
      </c>
      <c r="C2905" t="s">
        <v>10625</v>
      </c>
      <c r="D2905" t="s">
        <v>955</v>
      </c>
      <c r="E2905">
        <v>107.27488092</v>
      </c>
      <c r="F2905">
        <v>135.15</v>
      </c>
      <c r="G2905">
        <v>-54.193780422743203</v>
      </c>
      <c r="H2905">
        <v>5.2081695802882901</v>
      </c>
      <c r="I2905">
        <v>-29.015605294306599</v>
      </c>
      <c r="J2905">
        <v>1.44237300933529</v>
      </c>
      <c r="K2905">
        <v>135.05355849646401</v>
      </c>
      <c r="L2905">
        <v>144.411509580142</v>
      </c>
      <c r="M2905">
        <v>51.801266195545097</v>
      </c>
      <c r="N2905">
        <v>2.2585510512272702</v>
      </c>
      <c r="O2905">
        <v>110.691823899371</v>
      </c>
      <c r="P2905">
        <v>11.694214876033</v>
      </c>
      <c r="Q2905">
        <v>1.278674722817E-2</v>
      </c>
    </row>
    <row r="2906" spans="1:17" hidden="1" x14ac:dyDescent="0.3">
      <c r="A2906" t="s">
        <v>6022</v>
      </c>
      <c r="B2906" t="s">
        <v>6023</v>
      </c>
      <c r="C2906" t="s">
        <v>10625</v>
      </c>
      <c r="D2906" t="s">
        <v>224</v>
      </c>
      <c r="E2906">
        <v>107.144338238</v>
      </c>
      <c r="F2906">
        <v>26.73</v>
      </c>
      <c r="G2906">
        <v>5.0851676609750998</v>
      </c>
      <c r="H2906">
        <v>-2.07949283636954</v>
      </c>
      <c r="I2906">
        <v>-5.3004478548089997</v>
      </c>
      <c r="J2906">
        <v>7.7600795208202102</v>
      </c>
      <c r="K2906">
        <v>24.058189565992901</v>
      </c>
      <c r="L2906">
        <v>22.956575548234799</v>
      </c>
      <c r="M2906">
        <v>61.403695342951799</v>
      </c>
      <c r="N2906">
        <v>1.25737555943838</v>
      </c>
      <c r="O2906">
        <v>13.3557800224466</v>
      </c>
      <c r="P2906">
        <v>55.587892898719403</v>
      </c>
      <c r="Q2906">
        <v>0.104177620502059</v>
      </c>
    </row>
    <row r="2907" spans="1:17" hidden="1" x14ac:dyDescent="0.3">
      <c r="A2907" t="s">
        <v>6024</v>
      </c>
      <c r="B2907" t="s">
        <v>6025</v>
      </c>
      <c r="C2907" t="s">
        <v>10625</v>
      </c>
      <c r="D2907" t="s">
        <v>417</v>
      </c>
      <c r="E2907">
        <v>107.1231609</v>
      </c>
      <c r="F2907">
        <v>102.94</v>
      </c>
      <c r="G2907">
        <v>96.947866766364498</v>
      </c>
      <c r="H2907">
        <v>3.2487190528368702E-2</v>
      </c>
      <c r="I2907">
        <v>0.87375981089295696</v>
      </c>
      <c r="J2907">
        <v>-2.9027731390397098</v>
      </c>
      <c r="K2907">
        <v>98.858364987251704</v>
      </c>
      <c r="L2907">
        <v>85.715372916581202</v>
      </c>
      <c r="M2907">
        <v>50.536968345344697</v>
      </c>
      <c r="N2907">
        <v>0.93416606878553499</v>
      </c>
      <c r="O2907">
        <v>30.0272003108607</v>
      </c>
      <c r="P2907">
        <v>139.39534883720901</v>
      </c>
      <c r="Q2907">
        <v>7.0846588133763003E-2</v>
      </c>
    </row>
    <row r="2908" spans="1:17" hidden="1" x14ac:dyDescent="0.3">
      <c r="A2908" t="s">
        <v>6026</v>
      </c>
      <c r="B2908" t="s">
        <v>6027</v>
      </c>
      <c r="C2908" t="s">
        <v>10625</v>
      </c>
      <c r="D2908" t="s">
        <v>408</v>
      </c>
      <c r="E2908">
        <v>107.085279</v>
      </c>
      <c r="F2908">
        <v>105.1</v>
      </c>
      <c r="G2908">
        <v>-53.962167542390901</v>
      </c>
      <c r="H2908">
        <v>-11.489725419295601</v>
      </c>
      <c r="I2908">
        <v>-17.828915092261798</v>
      </c>
      <c r="J2908">
        <v>-3.8321281497281401</v>
      </c>
      <c r="K2908">
        <v>115.866859861023</v>
      </c>
      <c r="L2908">
        <v>123.17764630423</v>
      </c>
      <c r="M2908">
        <v>36.661754090519203</v>
      </c>
      <c r="N2908">
        <v>1.18095184081351</v>
      </c>
      <c r="O2908">
        <v>68.867745004757296</v>
      </c>
      <c r="P2908">
        <v>14.488017429193899</v>
      </c>
      <c r="Q2908">
        <v>7.7232012159356003E-2</v>
      </c>
    </row>
    <row r="2909" spans="1:17" hidden="1" x14ac:dyDescent="0.3">
      <c r="A2909" t="s">
        <v>6028</v>
      </c>
      <c r="B2909" t="s">
        <v>6029</v>
      </c>
      <c r="C2909" t="s">
        <v>10625</v>
      </c>
      <c r="D2909" t="s">
        <v>622</v>
      </c>
      <c r="E2909">
        <v>106.95628325499899</v>
      </c>
      <c r="F2909">
        <v>135.9</v>
      </c>
      <c r="G2909">
        <v>97.558899845264094</v>
      </c>
      <c r="H2909">
        <v>19.567088203074199</v>
      </c>
      <c r="I2909">
        <v>42.749985626685501</v>
      </c>
      <c r="J2909">
        <v>24.476488834738198</v>
      </c>
      <c r="K2909">
        <v>108.874300662397</v>
      </c>
      <c r="L2909">
        <v>90.986207924531897</v>
      </c>
      <c r="M2909">
        <v>69.415911020678607</v>
      </c>
      <c r="N2909">
        <v>2.1009383996359299</v>
      </c>
      <c r="O2909">
        <v>10.1545253863134</v>
      </c>
      <c r="P2909">
        <v>144.86486486486399</v>
      </c>
      <c r="Q2909">
        <v>5.2206840463924001E-2</v>
      </c>
    </row>
    <row r="2910" spans="1:17" hidden="1" x14ac:dyDescent="0.3">
      <c r="A2910" t="s">
        <v>6030</v>
      </c>
      <c r="B2910" t="s">
        <v>6031</v>
      </c>
      <c r="C2910" t="s">
        <v>10625</v>
      </c>
      <c r="D2910" t="s">
        <v>689</v>
      </c>
      <c r="E2910">
        <v>106.90349999999999</v>
      </c>
      <c r="F2910">
        <v>22.74</v>
      </c>
      <c r="G2910">
        <v>-51.356107506810098</v>
      </c>
      <c r="H2910">
        <v>-7.3782503207817101</v>
      </c>
      <c r="I2910">
        <v>-35.8255165176341</v>
      </c>
      <c r="J2910">
        <v>0.37596406093208801</v>
      </c>
      <c r="K2910">
        <v>23.886301198008699</v>
      </c>
      <c r="L2910">
        <v>25.7013077414036</v>
      </c>
      <c r="M2910">
        <v>37.766116231887203</v>
      </c>
      <c r="N2910">
        <v>1.2588820685086901</v>
      </c>
      <c r="O2910">
        <v>79.859278803869799</v>
      </c>
      <c r="P2910">
        <v>19.684210526315699</v>
      </c>
      <c r="Q2910">
        <v>-0.106287843766292</v>
      </c>
    </row>
    <row r="2911" spans="1:17" hidden="1" x14ac:dyDescent="0.3">
      <c r="A2911" t="s">
        <v>6032</v>
      </c>
      <c r="B2911" t="s">
        <v>6033</v>
      </c>
      <c r="C2911" t="s">
        <v>10625</v>
      </c>
      <c r="D2911" t="s">
        <v>527</v>
      </c>
      <c r="E2911">
        <v>106.89422260000001</v>
      </c>
      <c r="F2911">
        <v>41</v>
      </c>
      <c r="G2911">
        <v>54.638413548035999</v>
      </c>
      <c r="H2911">
        <v>11.2195058746979</v>
      </c>
      <c r="I2911">
        <v>9.4779806375890701</v>
      </c>
      <c r="J2911">
        <v>11.9830250302319</v>
      </c>
      <c r="K2911">
        <v>39.227603360503601</v>
      </c>
      <c r="L2911">
        <v>34.245508734033102</v>
      </c>
      <c r="M2911">
        <v>83.787837761414295</v>
      </c>
      <c r="N2911">
        <v>1.1772660727458399</v>
      </c>
      <c r="O2911">
        <v>14.3658536585365</v>
      </c>
      <c r="P2911">
        <v>127.14681440443201</v>
      </c>
      <c r="Q2911">
        <v>8.2316808536878006E-2</v>
      </c>
    </row>
    <row r="2912" spans="1:17" hidden="1" x14ac:dyDescent="0.3">
      <c r="A2912" t="s">
        <v>6034</v>
      </c>
      <c r="B2912" t="s">
        <v>6035</v>
      </c>
      <c r="C2912" t="s">
        <v>10625</v>
      </c>
      <c r="D2912" t="s">
        <v>527</v>
      </c>
      <c r="E2912">
        <v>106.86</v>
      </c>
      <c r="F2912">
        <v>444.8</v>
      </c>
      <c r="G2912">
        <v>408.238782118806</v>
      </c>
      <c r="H2912">
        <v>84.115141527483004</v>
      </c>
      <c r="I2912">
        <v>47.247045586916002</v>
      </c>
      <c r="J2912">
        <v>-3.8266860337141502</v>
      </c>
      <c r="K2912">
        <v>331.54581931593799</v>
      </c>
      <c r="L2912">
        <v>239.15064281878401</v>
      </c>
      <c r="M2912">
        <v>71.188348885653397</v>
      </c>
      <c r="N2912">
        <v>2.8198110769760798</v>
      </c>
      <c r="O2912">
        <v>7.9923561151079099</v>
      </c>
      <c r="P2912">
        <v>532.71692745376902</v>
      </c>
      <c r="Q2912">
        <v>0.19232606887761999</v>
      </c>
    </row>
    <row r="2913" spans="1:17" hidden="1" x14ac:dyDescent="0.3">
      <c r="A2913" t="s">
        <v>6036</v>
      </c>
      <c r="B2913" t="s">
        <v>6037</v>
      </c>
      <c r="C2913" t="s">
        <v>10625</v>
      </c>
      <c r="D2913" t="s">
        <v>755</v>
      </c>
      <c r="E2913">
        <v>106.767577644</v>
      </c>
      <c r="F2913">
        <v>85.77</v>
      </c>
      <c r="G2913">
        <v>47.554779509800397</v>
      </c>
      <c r="H2913">
        <v>21.9858656905106</v>
      </c>
      <c r="I2913">
        <v>16.6461428347795</v>
      </c>
      <c r="J2913">
        <v>18.295745440833301</v>
      </c>
      <c r="K2913">
        <v>70.453413651354296</v>
      </c>
      <c r="L2913">
        <v>64.827483713775706</v>
      </c>
      <c r="M2913">
        <v>73.781340797376203</v>
      </c>
      <c r="N2913">
        <v>3.9519489336876399</v>
      </c>
      <c r="O2913">
        <v>13.5595196455637</v>
      </c>
      <c r="P2913">
        <v>86.456521739130395</v>
      </c>
      <c r="Q2913">
        <v>2.8799156048993999E-2</v>
      </c>
    </row>
    <row r="2914" spans="1:17" hidden="1" x14ac:dyDescent="0.3">
      <c r="A2914" t="s">
        <v>6038</v>
      </c>
      <c r="B2914" t="s">
        <v>6039</v>
      </c>
      <c r="C2914" t="s">
        <v>10625</v>
      </c>
      <c r="D2914" t="s">
        <v>21</v>
      </c>
      <c r="E2914">
        <v>106.4233242</v>
      </c>
      <c r="F2914">
        <v>88.74</v>
      </c>
      <c r="G2914">
        <v>-70.339250943676007</v>
      </c>
      <c r="H2914">
        <v>2.58960784162324</v>
      </c>
      <c r="I2914">
        <v>-60.098975775496903</v>
      </c>
      <c r="J2914">
        <v>-3.9070290933551099</v>
      </c>
      <c r="K2914">
        <v>102.014055551168</v>
      </c>
      <c r="L2914">
        <v>129.36856280340101</v>
      </c>
      <c r="M2914">
        <v>17.526467779095899</v>
      </c>
      <c r="N2914">
        <v>0.66290314562234898</v>
      </c>
      <c r="O2914">
        <v>159.18413342348401</v>
      </c>
      <c r="P2914">
        <v>5.4420152091254801</v>
      </c>
      <c r="Q2914">
        <v>-1.2923713082229999E-3</v>
      </c>
    </row>
    <row r="2915" spans="1:17" hidden="1" x14ac:dyDescent="0.3">
      <c r="A2915" t="s">
        <v>6040</v>
      </c>
      <c r="B2915" t="s">
        <v>6041</v>
      </c>
      <c r="C2915" t="s">
        <v>10625</v>
      </c>
      <c r="D2915" t="s">
        <v>571</v>
      </c>
      <c r="E2915">
        <v>106.3024109</v>
      </c>
      <c r="F2915">
        <v>11.14</v>
      </c>
      <c r="G2915">
        <v>-33.967353347428201</v>
      </c>
      <c r="H2915">
        <v>-21.603431918844599</v>
      </c>
      <c r="I2915">
        <v>-0.90628961375621597</v>
      </c>
      <c r="J2915">
        <v>-9.7251421852341196</v>
      </c>
      <c r="K2915">
        <v>12.587344630823299</v>
      </c>
      <c r="L2915">
        <v>11.6043822204186</v>
      </c>
      <c r="M2915">
        <v>11.578862375494801</v>
      </c>
      <c r="N2915">
        <v>1.70634356425497</v>
      </c>
      <c r="O2915">
        <v>44.973070017953297</v>
      </c>
      <c r="P2915">
        <v>30.444964871194301</v>
      </c>
      <c r="Q2915">
        <v>-9.9090632045681998E-2</v>
      </c>
    </row>
    <row r="2916" spans="1:17" hidden="1" x14ac:dyDescent="0.3">
      <c r="A2916" t="s">
        <v>6042</v>
      </c>
      <c r="B2916" t="s">
        <v>6043</v>
      </c>
      <c r="C2916" t="s">
        <v>10625</v>
      </c>
      <c r="D2916" t="s">
        <v>471</v>
      </c>
      <c r="E2916">
        <v>106.24185</v>
      </c>
      <c r="F2916">
        <v>67.56</v>
      </c>
      <c r="G2916">
        <v>190.71405550263299</v>
      </c>
      <c r="H2916">
        <v>53.467954403535899</v>
      </c>
      <c r="I2916">
        <v>61.478708472734397</v>
      </c>
      <c r="J2916">
        <v>4.0495363725334004</v>
      </c>
      <c r="K2916">
        <v>47.002105608912103</v>
      </c>
      <c r="L2916">
        <v>38.303261152455597</v>
      </c>
      <c r="M2916">
        <v>86.446973661779793</v>
      </c>
      <c r="N2916">
        <v>2.1712435127531502</v>
      </c>
      <c r="O2916">
        <v>0</v>
      </c>
      <c r="P2916">
        <v>248.06800618238</v>
      </c>
      <c r="Q2916">
        <v>0.26223892853330899</v>
      </c>
    </row>
    <row r="2917" spans="1:17" hidden="1" x14ac:dyDescent="0.3">
      <c r="A2917" t="s">
        <v>6044</v>
      </c>
      <c r="B2917" t="s">
        <v>6045</v>
      </c>
      <c r="C2917" t="s">
        <v>10625</v>
      </c>
      <c r="D2917" t="s">
        <v>359</v>
      </c>
      <c r="E2917">
        <v>106.11</v>
      </c>
      <c r="F2917">
        <v>197</v>
      </c>
      <c r="G2917">
        <v>36.570265618457299</v>
      </c>
      <c r="H2917">
        <v>-3.6931110002809402</v>
      </c>
      <c r="I2917">
        <v>61.206674975064303</v>
      </c>
      <c r="J2917">
        <v>0.76999673163059901</v>
      </c>
      <c r="K2917">
        <v>188.86297728009799</v>
      </c>
      <c r="M2917">
        <v>51.363835267276102</v>
      </c>
      <c r="N2917">
        <v>0.47989382879893799</v>
      </c>
      <c r="O2917">
        <v>19.314720812182699</v>
      </c>
      <c r="P2917">
        <v>74.645390070921906</v>
      </c>
    </row>
    <row r="2918" spans="1:17" hidden="1" x14ac:dyDescent="0.3">
      <c r="A2918" t="s">
        <v>6046</v>
      </c>
      <c r="B2918" t="s">
        <v>6047</v>
      </c>
      <c r="C2918" t="s">
        <v>10625</v>
      </c>
      <c r="D2918" t="s">
        <v>6048</v>
      </c>
      <c r="E2918">
        <v>106.056769</v>
      </c>
      <c r="F2918">
        <v>96.95</v>
      </c>
      <c r="G2918">
        <v>-70.968925906276297</v>
      </c>
      <c r="H2918">
        <v>8.5515470457074105</v>
      </c>
      <c r="I2918">
        <v>-22.190859834247199</v>
      </c>
      <c r="J2918">
        <v>11.140366862324299</v>
      </c>
      <c r="K2918">
        <v>84.962304686920803</v>
      </c>
      <c r="M2918">
        <v>72.795257847252401</v>
      </c>
      <c r="N2918">
        <v>1.77476459510357</v>
      </c>
      <c r="O2918">
        <v>90.820010314595095</v>
      </c>
      <c r="P2918">
        <v>27.565789473684202</v>
      </c>
    </row>
    <row r="2919" spans="1:17" hidden="1" x14ac:dyDescent="0.3">
      <c r="A2919" t="s">
        <v>6049</v>
      </c>
      <c r="B2919" t="s">
        <v>6050</v>
      </c>
      <c r="C2919" t="s">
        <v>10625</v>
      </c>
      <c r="D2919" t="s">
        <v>127</v>
      </c>
      <c r="E2919">
        <v>105.98014134</v>
      </c>
      <c r="F2919">
        <v>185.7</v>
      </c>
      <c r="G2919">
        <v>107.398458800215</v>
      </c>
      <c r="H2919">
        <v>13.1532224446123</v>
      </c>
      <c r="I2919">
        <v>3.58955414879747</v>
      </c>
      <c r="J2919">
        <v>9.0586247282322905</v>
      </c>
      <c r="K2919">
        <v>165.95536586789899</v>
      </c>
      <c r="L2919">
        <v>140.90217654198</v>
      </c>
      <c r="M2919">
        <v>88.526460733297199</v>
      </c>
      <c r="N2919">
        <v>0.58405797101449197</v>
      </c>
      <c r="O2919">
        <v>15.751211631663899</v>
      </c>
      <c r="P2919">
        <v>158.88749477206099</v>
      </c>
      <c r="Q2919">
        <v>7.8883643441232998E-2</v>
      </c>
    </row>
    <row r="2920" spans="1:17" hidden="1" x14ac:dyDescent="0.3">
      <c r="A2920" t="s">
        <v>6051</v>
      </c>
      <c r="B2920" t="s">
        <v>6052</v>
      </c>
      <c r="C2920" t="s">
        <v>10625</v>
      </c>
      <c r="D2920" t="s">
        <v>733</v>
      </c>
      <c r="E2920">
        <v>105.953940543</v>
      </c>
      <c r="F2920">
        <v>85.79</v>
      </c>
      <c r="G2920">
        <v>-11.857596917858499</v>
      </c>
      <c r="H2920">
        <v>-5.6517633538275804</v>
      </c>
      <c r="I2920">
        <v>8.2843181422030501</v>
      </c>
      <c r="J2920">
        <v>1.8231051843463999</v>
      </c>
      <c r="K2920">
        <v>86.258277057862998</v>
      </c>
      <c r="L2920">
        <v>81.9440413106433</v>
      </c>
      <c r="M2920">
        <v>58.050219930369003</v>
      </c>
      <c r="N2920">
        <v>1.0332856201339899</v>
      </c>
      <c r="O2920">
        <v>12.7870381163305</v>
      </c>
      <c r="P2920">
        <v>26.143214233201</v>
      </c>
    </row>
    <row r="2921" spans="1:17" hidden="1" x14ac:dyDescent="0.3">
      <c r="A2921" t="s">
        <v>6053</v>
      </c>
      <c r="B2921" t="s">
        <v>6054</v>
      </c>
      <c r="C2921" t="s">
        <v>10625</v>
      </c>
      <c r="D2921" t="s">
        <v>622</v>
      </c>
      <c r="E2921">
        <v>105.80840000000001</v>
      </c>
      <c r="F2921">
        <v>0.84</v>
      </c>
      <c r="G2921">
        <v>-10.9981656723582</v>
      </c>
      <c r="H2921">
        <v>6.3865159863574599</v>
      </c>
      <c r="I2921">
        <v>-17.3700382861247</v>
      </c>
      <c r="J2921">
        <v>1.3200453971702599</v>
      </c>
      <c r="K2921">
        <v>0.79197250489598103</v>
      </c>
      <c r="L2921">
        <v>0.81872582830977203</v>
      </c>
      <c r="M2921">
        <v>58.8698011871031</v>
      </c>
      <c r="N2921">
        <v>0.83254994935312399</v>
      </c>
      <c r="O2921">
        <v>88.095238095238102</v>
      </c>
      <c r="P2921">
        <v>55.5555555555555</v>
      </c>
    </row>
    <row r="2922" spans="1:17" hidden="1" x14ac:dyDescent="0.3">
      <c r="A2922" t="s">
        <v>6055</v>
      </c>
      <c r="B2922" t="s">
        <v>6056</v>
      </c>
      <c r="C2922" t="s">
        <v>10625</v>
      </c>
      <c r="D2922" t="s">
        <v>263</v>
      </c>
      <c r="E2922">
        <v>105.7040064</v>
      </c>
      <c r="F2922">
        <v>112.25</v>
      </c>
      <c r="G2922">
        <v>35.016327081264897</v>
      </c>
      <c r="H2922">
        <v>15.798609269418399</v>
      </c>
      <c r="I2922">
        <v>-15.811889817863801</v>
      </c>
      <c r="J2922">
        <v>13.9512263845638</v>
      </c>
      <c r="K2922">
        <v>99.308428860768203</v>
      </c>
      <c r="L2922">
        <v>94.710670043685695</v>
      </c>
      <c r="M2922">
        <v>67.704217067468406</v>
      </c>
      <c r="N2922">
        <v>2.72763819095477</v>
      </c>
      <c r="O2922">
        <v>10.3786191536748</v>
      </c>
      <c r="P2922">
        <v>63.154069767441797</v>
      </c>
    </row>
    <row r="2923" spans="1:17" hidden="1" x14ac:dyDescent="0.3">
      <c r="A2923" t="s">
        <v>6057</v>
      </c>
      <c r="B2923" t="s">
        <v>6058</v>
      </c>
      <c r="C2923" t="s">
        <v>10625</v>
      </c>
      <c r="D2923" t="s">
        <v>124</v>
      </c>
      <c r="E2923">
        <v>105.64812993</v>
      </c>
      <c r="F2923">
        <v>2</v>
      </c>
      <c r="K2923">
        <v>2.1140989605141698</v>
      </c>
      <c r="L2923">
        <v>3.1857726977597598</v>
      </c>
      <c r="M2923">
        <v>71.039956020089093</v>
      </c>
      <c r="Q2923">
        <v>-6.9211309357390005E-2</v>
      </c>
    </row>
    <row r="2924" spans="1:17" hidden="1" x14ac:dyDescent="0.3">
      <c r="A2924" t="s">
        <v>6059</v>
      </c>
      <c r="B2924" t="s">
        <v>6060</v>
      </c>
      <c r="C2924" t="s">
        <v>10625</v>
      </c>
      <c r="D2924" t="s">
        <v>224</v>
      </c>
      <c r="E2924">
        <v>105.44700216</v>
      </c>
      <c r="F2924">
        <v>106.09</v>
      </c>
      <c r="G2924">
        <v>107.307482168173</v>
      </c>
      <c r="H2924">
        <v>-13.923214688673699</v>
      </c>
      <c r="I2924">
        <v>7.7186599626858996</v>
      </c>
      <c r="J2924">
        <v>4.0571769489256502</v>
      </c>
      <c r="K2924">
        <v>107.87457806973499</v>
      </c>
      <c r="L2924">
        <v>88.816434784571697</v>
      </c>
      <c r="M2924">
        <v>46.669157026619096</v>
      </c>
      <c r="N2924">
        <v>0.25719828164549002</v>
      </c>
      <c r="O2924">
        <v>30.474125742294198</v>
      </c>
      <c r="P2924">
        <v>166.89308176100599</v>
      </c>
      <c r="Q2924">
        <v>0.123939744346949</v>
      </c>
    </row>
    <row r="2925" spans="1:17" hidden="1" x14ac:dyDescent="0.3">
      <c r="A2925" t="s">
        <v>6061</v>
      </c>
      <c r="B2925" t="s">
        <v>6062</v>
      </c>
      <c r="C2925" t="s">
        <v>10625</v>
      </c>
      <c r="D2925" t="s">
        <v>359</v>
      </c>
      <c r="E2925">
        <v>104.98348725</v>
      </c>
      <c r="F2925">
        <v>24.27</v>
      </c>
      <c r="G2925">
        <v>-17.0449599598088</v>
      </c>
      <c r="H2925">
        <v>23.344308194149601</v>
      </c>
      <c r="I2925">
        <v>8.33700406136151</v>
      </c>
      <c r="J2925">
        <v>4.5712485777519802</v>
      </c>
      <c r="K2925">
        <v>20.875365374069101</v>
      </c>
      <c r="L2925">
        <v>19.5938818109178</v>
      </c>
      <c r="M2925">
        <v>79.460417075187095</v>
      </c>
      <c r="N2925">
        <v>1.9267822911033701</v>
      </c>
      <c r="O2925">
        <v>6.0980634528224202</v>
      </c>
      <c r="P2925">
        <v>56.884292178409801</v>
      </c>
      <c r="Q2925">
        <v>4.3881796176426E-2</v>
      </c>
    </row>
    <row r="2926" spans="1:17" hidden="1" x14ac:dyDescent="0.3">
      <c r="A2926" t="s">
        <v>6063</v>
      </c>
      <c r="B2926" t="s">
        <v>6064</v>
      </c>
      <c r="C2926" t="s">
        <v>10625</v>
      </c>
      <c r="D2926" t="s">
        <v>303</v>
      </c>
      <c r="E2926">
        <v>104.963498145</v>
      </c>
      <c r="F2926">
        <v>51.12</v>
      </c>
      <c r="G2926">
        <v>-29.148740606513801</v>
      </c>
      <c r="H2926">
        <v>4.3854147091445004</v>
      </c>
      <c r="I2926">
        <v>-6.5885141626840698</v>
      </c>
      <c r="J2926">
        <v>6.4671519679390901</v>
      </c>
      <c r="K2926">
        <v>49.903894364985298</v>
      </c>
      <c r="L2926">
        <v>50.537940256777603</v>
      </c>
      <c r="M2926">
        <v>55.3669193807292</v>
      </c>
      <c r="N2926">
        <v>0.54116740406382602</v>
      </c>
      <c r="O2926">
        <v>29.694835680751101</v>
      </c>
      <c r="P2926">
        <v>45.6410256410256</v>
      </c>
      <c r="Q2926">
        <v>1.9485358218074001E-2</v>
      </c>
    </row>
    <row r="2927" spans="1:17" hidden="1" x14ac:dyDescent="0.3">
      <c r="A2927" t="s">
        <v>6065</v>
      </c>
      <c r="B2927" t="s">
        <v>6066</v>
      </c>
      <c r="C2927" t="s">
        <v>10625</v>
      </c>
      <c r="D2927" t="s">
        <v>548</v>
      </c>
      <c r="E2927">
        <v>104.80043352</v>
      </c>
      <c r="F2927">
        <v>65.540000000000006</v>
      </c>
      <c r="G2927">
        <v>124.21833445574801</v>
      </c>
      <c r="H2927">
        <v>26.008066103927099</v>
      </c>
      <c r="I2927">
        <v>57.689511113733502</v>
      </c>
      <c r="J2927">
        <v>23.6909095947011</v>
      </c>
      <c r="K2927">
        <v>48.494303576038497</v>
      </c>
      <c r="L2927">
        <v>41.037931449181102</v>
      </c>
      <c r="M2927">
        <v>85.649443849003504</v>
      </c>
      <c r="N2927">
        <v>3.2732420846807502</v>
      </c>
      <c r="O2927">
        <v>0</v>
      </c>
      <c r="P2927">
        <v>170.15663643858201</v>
      </c>
      <c r="Q2927">
        <v>0.115133510285092</v>
      </c>
    </row>
    <row r="2928" spans="1:17" hidden="1" x14ac:dyDescent="0.3">
      <c r="A2928" t="s">
        <v>6067</v>
      </c>
      <c r="B2928" t="s">
        <v>6068</v>
      </c>
      <c r="C2928" t="s">
        <v>10625</v>
      </c>
      <c r="D2928" t="s">
        <v>622</v>
      </c>
      <c r="E2928">
        <v>104.63885879999999</v>
      </c>
      <c r="F2928">
        <v>167.35</v>
      </c>
      <c r="G2928">
        <v>349.25166808844699</v>
      </c>
      <c r="H2928">
        <v>-12.529070221527901</v>
      </c>
      <c r="I2928">
        <v>45.016089124869097</v>
      </c>
      <c r="J2928">
        <v>-3.6914632866547801</v>
      </c>
      <c r="K2928">
        <v>167.57953923404199</v>
      </c>
      <c r="L2928">
        <v>139.66636447851201</v>
      </c>
      <c r="M2928">
        <v>38.726088226361703</v>
      </c>
      <c r="N2928">
        <v>0.75725360295520305</v>
      </c>
      <c r="O2928">
        <v>49.417388706304102</v>
      </c>
      <c r="P2928">
        <v>378.00628391888</v>
      </c>
      <c r="Q2928">
        <v>0.151394166944194</v>
      </c>
    </row>
    <row r="2929" spans="1:17" hidden="1" x14ac:dyDescent="0.3">
      <c r="A2929" t="s">
        <v>6069</v>
      </c>
      <c r="B2929" t="s">
        <v>6070</v>
      </c>
      <c r="C2929" t="s">
        <v>10625</v>
      </c>
      <c r="D2929" t="s">
        <v>568</v>
      </c>
      <c r="E2929">
        <v>104.510519988</v>
      </c>
      <c r="F2929">
        <v>10.66</v>
      </c>
      <c r="G2929">
        <v>-28.961128635321199</v>
      </c>
      <c r="H2929">
        <v>8.1082688973554706</v>
      </c>
      <c r="I2929">
        <v>-5.68240901674129</v>
      </c>
      <c r="J2929">
        <v>5.8206065643981004</v>
      </c>
      <c r="K2929">
        <v>10.1446314403192</v>
      </c>
      <c r="L2929">
        <v>11.2165920637732</v>
      </c>
      <c r="M2929">
        <v>71.166747019807602</v>
      </c>
      <c r="N2929">
        <v>0.79237353262538202</v>
      </c>
      <c r="O2929">
        <v>46.810506566604097</v>
      </c>
      <c r="P2929">
        <v>59.104477611940197</v>
      </c>
      <c r="Q2929">
        <v>-0.105972952233833</v>
      </c>
    </row>
    <row r="2930" spans="1:17" hidden="1" x14ac:dyDescent="0.3">
      <c r="A2930" t="s">
        <v>6071</v>
      </c>
      <c r="B2930" t="s">
        <v>6072</v>
      </c>
      <c r="C2930" t="s">
        <v>10625</v>
      </c>
      <c r="D2930" t="s">
        <v>263</v>
      </c>
      <c r="E2930">
        <v>104.300608</v>
      </c>
      <c r="F2930">
        <v>169.05</v>
      </c>
      <c r="G2930">
        <v>6.6617469220001402</v>
      </c>
      <c r="H2930">
        <v>5.3281030336713799</v>
      </c>
      <c r="I2930">
        <v>-10.220529226503199</v>
      </c>
      <c r="J2930">
        <v>2.7088397845357899</v>
      </c>
      <c r="K2930">
        <v>162.76763279767201</v>
      </c>
      <c r="L2930">
        <v>157.03050365650401</v>
      </c>
      <c r="M2930">
        <v>61.1228084678838</v>
      </c>
      <c r="N2930">
        <v>1.16712717996864</v>
      </c>
      <c r="O2930">
        <v>23.040520556048499</v>
      </c>
      <c r="P2930">
        <v>48.942731277532999</v>
      </c>
      <c r="Q2930">
        <v>2.4634578278819E-2</v>
      </c>
    </row>
    <row r="2931" spans="1:17" hidden="1" x14ac:dyDescent="0.3">
      <c r="A2931" t="s">
        <v>6073</v>
      </c>
      <c r="B2931" t="s">
        <v>6074</v>
      </c>
      <c r="C2931" t="s">
        <v>10625</v>
      </c>
      <c r="D2931" t="s">
        <v>689</v>
      </c>
      <c r="E2931">
        <v>103.5733056</v>
      </c>
      <c r="F2931">
        <v>96</v>
      </c>
      <c r="G2931">
        <v>-0.44511328257113902</v>
      </c>
      <c r="H2931">
        <v>-7.7928200359819497</v>
      </c>
      <c r="I2931">
        <v>-32.511449944993103</v>
      </c>
      <c r="J2931">
        <v>-5.1490904052988498</v>
      </c>
      <c r="K2931">
        <v>98.437459741491196</v>
      </c>
      <c r="L2931">
        <v>98.413262467122493</v>
      </c>
      <c r="M2931">
        <v>47.028484334011502</v>
      </c>
      <c r="N2931">
        <v>0.31045408785036799</v>
      </c>
      <c r="O2931">
        <v>99.2291666666666</v>
      </c>
      <c r="P2931">
        <v>36.830102622576902</v>
      </c>
      <c r="Q2931">
        <v>3.2886044837177997E-2</v>
      </c>
    </row>
    <row r="2932" spans="1:17" hidden="1" x14ac:dyDescent="0.3">
      <c r="A2932" t="s">
        <v>6075</v>
      </c>
      <c r="B2932" t="s">
        <v>6076</v>
      </c>
      <c r="C2932" t="s">
        <v>10625</v>
      </c>
      <c r="D2932" t="s">
        <v>397</v>
      </c>
      <c r="E2932">
        <v>103.47901125</v>
      </c>
      <c r="F2932">
        <v>28.43</v>
      </c>
      <c r="G2932">
        <v>62.2483273136137</v>
      </c>
      <c r="H2932">
        <v>-10.8720196330421</v>
      </c>
      <c r="I2932">
        <v>31.833797827823702</v>
      </c>
      <c r="J2932">
        <v>-3.77977028230602</v>
      </c>
      <c r="K2932">
        <v>29.546302670484501</v>
      </c>
      <c r="L2932">
        <v>24.481000236369599</v>
      </c>
      <c r="M2932">
        <v>31.671893284125201</v>
      </c>
      <c r="N2932">
        <v>0.24768285232821699</v>
      </c>
      <c r="O2932">
        <v>28.4206823777699</v>
      </c>
      <c r="P2932">
        <v>110.592592592592</v>
      </c>
      <c r="Q2932">
        <v>9.2185617836408995E-2</v>
      </c>
    </row>
    <row r="2933" spans="1:17" hidden="1" x14ac:dyDescent="0.3">
      <c r="A2933" t="s">
        <v>6077</v>
      </c>
      <c r="B2933" t="s">
        <v>6078</v>
      </c>
      <c r="C2933" t="s">
        <v>10625</v>
      </c>
      <c r="D2933" t="s">
        <v>622</v>
      </c>
      <c r="E2933">
        <v>103.16525</v>
      </c>
      <c r="F2933">
        <v>192.2</v>
      </c>
      <c r="G2933">
        <v>-0.96740320257136803</v>
      </c>
      <c r="H2933">
        <v>9.1288993891182297</v>
      </c>
      <c r="I2933">
        <v>0.71136814775803003</v>
      </c>
      <c r="J2933">
        <v>6.6729954842716896</v>
      </c>
      <c r="K2933">
        <v>167.18385796123101</v>
      </c>
      <c r="L2933">
        <v>164.027966995632</v>
      </c>
      <c r="M2933">
        <v>61.779738133800002</v>
      </c>
      <c r="N2933">
        <v>1.4444168144054499</v>
      </c>
      <c r="O2933">
        <v>11.6024973985432</v>
      </c>
      <c r="P2933">
        <v>43.970037453183501</v>
      </c>
      <c r="Q2933">
        <v>6.8775904608613006E-2</v>
      </c>
    </row>
    <row r="2934" spans="1:17" hidden="1" x14ac:dyDescent="0.3">
      <c r="A2934" t="s">
        <v>6079</v>
      </c>
      <c r="B2934" t="s">
        <v>6080</v>
      </c>
      <c r="C2934" t="s">
        <v>10625</v>
      </c>
      <c r="D2934" t="s">
        <v>1175</v>
      </c>
      <c r="E2934">
        <v>102.98359967499999</v>
      </c>
      <c r="F2934">
        <v>18</v>
      </c>
      <c r="G2934">
        <v>-8.4595343257798596</v>
      </c>
      <c r="H2934">
        <v>1.0514510512925299</v>
      </c>
      <c r="I2934">
        <v>-28.993440068379599</v>
      </c>
      <c r="J2934">
        <v>4.8201767341810298</v>
      </c>
      <c r="K2934">
        <v>17.824119600945199</v>
      </c>
      <c r="L2934">
        <v>17.9430103156432</v>
      </c>
      <c r="M2934">
        <v>63.565797618859399</v>
      </c>
      <c r="N2934">
        <v>1.44152144336733</v>
      </c>
      <c r="O2934">
        <v>40.2777777777777</v>
      </c>
      <c r="P2934">
        <v>40.625</v>
      </c>
      <c r="Q2934">
        <v>4.1495305061461998E-2</v>
      </c>
    </row>
    <row r="2935" spans="1:17" hidden="1" x14ac:dyDescent="0.3">
      <c r="A2935" t="s">
        <v>6081</v>
      </c>
      <c r="B2935" t="s">
        <v>6082</v>
      </c>
      <c r="C2935" t="s">
        <v>10625</v>
      </c>
      <c r="D2935" t="s">
        <v>46</v>
      </c>
      <c r="E2935">
        <v>102.97225756799899</v>
      </c>
      <c r="F2935">
        <v>15.18</v>
      </c>
      <c r="G2935">
        <v>-6.6122007600775197</v>
      </c>
      <c r="H2935">
        <v>41.671231271072699</v>
      </c>
      <c r="I2935">
        <v>1.7857103713593501</v>
      </c>
      <c r="J2935">
        <v>10.8147922132113</v>
      </c>
      <c r="K2935">
        <v>11.845557492684099</v>
      </c>
      <c r="L2935">
        <v>11.4070144665531</v>
      </c>
      <c r="M2935">
        <v>85.380703776470597</v>
      </c>
      <c r="N2935">
        <v>1.6850729990409301</v>
      </c>
      <c r="O2935">
        <v>11.5942028985507</v>
      </c>
      <c r="P2935">
        <v>96.632124352331601</v>
      </c>
      <c r="Q2935">
        <v>1.781395908616E-3</v>
      </c>
    </row>
    <row r="2936" spans="1:17" hidden="1" x14ac:dyDescent="0.3">
      <c r="A2936" t="s">
        <v>6083</v>
      </c>
      <c r="B2936" t="s">
        <v>6084</v>
      </c>
      <c r="C2936" t="s">
        <v>10625</v>
      </c>
      <c r="E2936">
        <v>102.96194054999999</v>
      </c>
      <c r="F2936">
        <v>295.85000000000002</v>
      </c>
      <c r="G2936">
        <v>753.89059078373998</v>
      </c>
      <c r="H2936">
        <v>0.63960907312196402</v>
      </c>
      <c r="I2936">
        <v>65.882283282793694</v>
      </c>
      <c r="J2936">
        <v>-5.2018558217006303</v>
      </c>
      <c r="K2936">
        <v>289.16892624076502</v>
      </c>
      <c r="L2936">
        <v>196.452616709533</v>
      </c>
      <c r="M2936">
        <v>32.217054766701899</v>
      </c>
      <c r="N2936">
        <v>1.44120316349021</v>
      </c>
      <c r="O2936">
        <v>17.829981409498</v>
      </c>
      <c r="P2936">
        <v>781.55542312276498</v>
      </c>
      <c r="Q2936">
        <v>0.339707487658862</v>
      </c>
    </row>
    <row r="2937" spans="1:17" hidden="1" x14ac:dyDescent="0.3">
      <c r="A2937" t="s">
        <v>6085</v>
      </c>
      <c r="B2937" t="s">
        <v>6086</v>
      </c>
      <c r="C2937" t="s">
        <v>10625</v>
      </c>
      <c r="D2937" t="s">
        <v>1388</v>
      </c>
      <c r="E2937">
        <v>102.95</v>
      </c>
      <c r="F2937">
        <v>102.59</v>
      </c>
      <c r="G2937">
        <v>22.650185975993399</v>
      </c>
      <c r="H2937">
        <v>4.5208438459657101</v>
      </c>
      <c r="I2937">
        <v>-7.9160283693708404</v>
      </c>
      <c r="J2937">
        <v>1.8112056243041099</v>
      </c>
      <c r="K2937">
        <v>99.414433646324099</v>
      </c>
      <c r="L2937">
        <v>91.742760241914795</v>
      </c>
      <c r="M2937">
        <v>61.542545870618099</v>
      </c>
      <c r="N2937">
        <v>0.58019762720774204</v>
      </c>
      <c r="O2937">
        <v>27.887708353640601</v>
      </c>
      <c r="P2937">
        <v>52.436849925705801</v>
      </c>
      <c r="Q2937">
        <v>3.6877512624669997E-2</v>
      </c>
    </row>
    <row r="2938" spans="1:17" hidden="1" x14ac:dyDescent="0.3">
      <c r="A2938" t="s">
        <v>6087</v>
      </c>
      <c r="B2938" t="s">
        <v>6088</v>
      </c>
      <c r="C2938" t="s">
        <v>10625</v>
      </c>
      <c r="D2938" t="s">
        <v>444</v>
      </c>
      <c r="E2938">
        <v>102.84</v>
      </c>
      <c r="F2938">
        <v>171.8</v>
      </c>
      <c r="G2938">
        <v>-2.6284422371326102</v>
      </c>
      <c r="H2938">
        <v>-0.58216239408560799</v>
      </c>
      <c r="I2938">
        <v>-6.6113018841058002</v>
      </c>
      <c r="J2938">
        <v>-1.35287497589564</v>
      </c>
      <c r="K2938">
        <v>171.26599280820901</v>
      </c>
      <c r="L2938">
        <v>160.40832822911</v>
      </c>
      <c r="M2938">
        <v>50.095421954150403</v>
      </c>
      <c r="N2938">
        <v>0.14676595011580901</v>
      </c>
      <c r="O2938">
        <v>35.593713620488899</v>
      </c>
      <c r="P2938">
        <v>31.1450381679389</v>
      </c>
      <c r="Q2938">
        <v>-6.1298867549202003E-2</v>
      </c>
    </row>
    <row r="2939" spans="1:17" hidden="1" x14ac:dyDescent="0.3">
      <c r="A2939" t="s">
        <v>6089</v>
      </c>
      <c r="B2939" t="s">
        <v>6090</v>
      </c>
      <c r="C2939" t="s">
        <v>10625</v>
      </c>
      <c r="D2939" t="s">
        <v>955</v>
      </c>
      <c r="E2939">
        <v>102.4942325</v>
      </c>
      <c r="F2939">
        <v>199</v>
      </c>
      <c r="G2939">
        <v>-24.689411899180101</v>
      </c>
      <c r="H2939">
        <v>-3.6767717768577999</v>
      </c>
      <c r="I2939">
        <v>-40.027425688652897</v>
      </c>
      <c r="J2939">
        <v>11.3370052565476</v>
      </c>
      <c r="K2939">
        <v>225.47939516086899</v>
      </c>
      <c r="L2939">
        <v>242.04680894270999</v>
      </c>
      <c r="M2939">
        <v>43.4368182258278</v>
      </c>
      <c r="N2939">
        <v>2.62363151939044</v>
      </c>
      <c r="O2939">
        <v>77.085427135678302</v>
      </c>
      <c r="P2939">
        <v>12.9718989497587</v>
      </c>
      <c r="Q2939">
        <v>4.2262788467747003E-2</v>
      </c>
    </row>
    <row r="2940" spans="1:17" hidden="1" x14ac:dyDescent="0.3">
      <c r="A2940" t="s">
        <v>6091</v>
      </c>
      <c r="B2940" t="s">
        <v>6092</v>
      </c>
      <c r="C2940" t="s">
        <v>10625</v>
      </c>
      <c r="D2940" t="s">
        <v>527</v>
      </c>
      <c r="E2940">
        <v>102.097956</v>
      </c>
      <c r="F2940">
        <v>149.94999999999999</v>
      </c>
      <c r="G2940">
        <v>97.823889465486303</v>
      </c>
      <c r="H2940">
        <v>5.7014510512925298</v>
      </c>
      <c r="I2940">
        <v>35.763925469215501</v>
      </c>
      <c r="J2940">
        <v>3.3821051332162999</v>
      </c>
      <c r="K2940">
        <v>140.368393267068</v>
      </c>
      <c r="L2940">
        <v>113.85399139949</v>
      </c>
      <c r="M2940">
        <v>59.096893167660902</v>
      </c>
      <c r="N2940">
        <v>0.392824014847582</v>
      </c>
      <c r="O2940">
        <v>13.437812604201399</v>
      </c>
      <c r="P2940">
        <v>157.20411663807801</v>
      </c>
      <c r="Q2940">
        <v>0.12999075682394501</v>
      </c>
    </row>
    <row r="2941" spans="1:17" hidden="1" x14ac:dyDescent="0.3">
      <c r="A2941" t="s">
        <v>6093</v>
      </c>
      <c r="B2941" t="s">
        <v>6094</v>
      </c>
      <c r="C2941" t="s">
        <v>10625</v>
      </c>
      <c r="D2941" t="s">
        <v>1388</v>
      </c>
      <c r="E2941">
        <v>102.03824125</v>
      </c>
      <c r="F2941">
        <v>24.19</v>
      </c>
      <c r="G2941">
        <v>462.335167660975</v>
      </c>
      <c r="H2941">
        <v>9.26532403757931</v>
      </c>
      <c r="I2941">
        <v>212.945925819146</v>
      </c>
      <c r="J2941">
        <v>-0.64126137440591802</v>
      </c>
      <c r="K2941">
        <v>21.171292067612502</v>
      </c>
      <c r="M2941">
        <v>71.221859432965701</v>
      </c>
      <c r="N2941">
        <v>1.1725025196091301</v>
      </c>
      <c r="O2941">
        <v>1.57089706490285</v>
      </c>
      <c r="P2941">
        <v>490</v>
      </c>
    </row>
    <row r="2942" spans="1:17" hidden="1" x14ac:dyDescent="0.3">
      <c r="A2942" t="s">
        <v>6095</v>
      </c>
      <c r="B2942" t="s">
        <v>6096</v>
      </c>
      <c r="C2942" t="s">
        <v>10625</v>
      </c>
      <c r="D2942" t="s">
        <v>127</v>
      </c>
      <c r="E2942">
        <v>101.95287851000001</v>
      </c>
      <c r="F2942">
        <v>40.700000000000003</v>
      </c>
      <c r="G2942">
        <v>-74.112200760077499</v>
      </c>
      <c r="H2942">
        <v>-0.673984488777153</v>
      </c>
      <c r="I2942">
        <v>-31.475926635746799</v>
      </c>
      <c r="J2942">
        <v>-0.66247240043268496</v>
      </c>
      <c r="K2942">
        <v>41.437858225060801</v>
      </c>
      <c r="L2942">
        <v>46.594830889485799</v>
      </c>
      <c r="M2942">
        <v>50.106868550367203</v>
      </c>
      <c r="N2942">
        <v>1.26566000974184</v>
      </c>
      <c r="O2942">
        <v>96.560196560196502</v>
      </c>
      <c r="P2942">
        <v>25.0384024577573</v>
      </c>
    </row>
    <row r="2943" spans="1:17" hidden="1" x14ac:dyDescent="0.3">
      <c r="A2943" t="s">
        <v>6097</v>
      </c>
      <c r="B2943" t="s">
        <v>6098</v>
      </c>
      <c r="C2943" t="s">
        <v>10625</v>
      </c>
      <c r="D2943" t="s">
        <v>4016</v>
      </c>
      <c r="E2943">
        <v>101.8665864</v>
      </c>
      <c r="F2943">
        <v>76.64</v>
      </c>
      <c r="G2943">
        <v>-54.899720239885703</v>
      </c>
      <c r="H2943">
        <v>-12.8542363852681</v>
      </c>
      <c r="I2943">
        <v>-26.577577539541799</v>
      </c>
      <c r="J2943">
        <v>-1.91960536613102</v>
      </c>
      <c r="K2943">
        <v>81.034210326529404</v>
      </c>
      <c r="L2943">
        <v>84.953866884027505</v>
      </c>
      <c r="M2943">
        <v>45.087396383099602</v>
      </c>
      <c r="N2943">
        <v>0.62291028231145795</v>
      </c>
      <c r="O2943">
        <v>52.192066805845499</v>
      </c>
      <c r="P2943">
        <v>13.088387191972799</v>
      </c>
      <c r="Q2943">
        <v>7.9984326979073997E-2</v>
      </c>
    </row>
    <row r="2944" spans="1:17" hidden="1" x14ac:dyDescent="0.3">
      <c r="A2944" t="s">
        <v>6099</v>
      </c>
      <c r="B2944" t="s">
        <v>6100</v>
      </c>
      <c r="C2944" t="s">
        <v>10625</v>
      </c>
      <c r="D2944" t="s">
        <v>113</v>
      </c>
      <c r="E2944">
        <v>101.72925322499999</v>
      </c>
      <c r="F2944">
        <v>5.77</v>
      </c>
      <c r="G2944">
        <v>-2.2300497303292399</v>
      </c>
      <c r="H2944">
        <v>2.17246261976174</v>
      </c>
      <c r="I2944">
        <v>-14.7772708420684</v>
      </c>
      <c r="J2944">
        <v>0.89172592123176297</v>
      </c>
      <c r="K2944">
        <v>5.43750707481178</v>
      </c>
      <c r="L2944">
        <v>5.5779290367365197</v>
      </c>
      <c r="M2944">
        <v>47.887425104037902</v>
      </c>
      <c r="N2944">
        <v>0.78606800508395802</v>
      </c>
      <c r="O2944">
        <v>18.717504332755599</v>
      </c>
      <c r="P2944">
        <v>40.731707317073102</v>
      </c>
      <c r="Q2944">
        <v>-2.9348977013354999E-2</v>
      </c>
    </row>
    <row r="2945" spans="1:17" hidden="1" x14ac:dyDescent="0.3">
      <c r="A2945" t="s">
        <v>6101</v>
      </c>
      <c r="B2945" t="s">
        <v>6102</v>
      </c>
      <c r="C2945" t="s">
        <v>10625</v>
      </c>
      <c r="D2945" t="s">
        <v>444</v>
      </c>
      <c r="E2945">
        <v>101.4066</v>
      </c>
      <c r="F2945">
        <v>186.87</v>
      </c>
      <c r="G2945">
        <v>-22.534030651261101</v>
      </c>
      <c r="H2945">
        <v>-4.5318202556826597</v>
      </c>
      <c r="I2945">
        <v>-22.169126913355999</v>
      </c>
      <c r="J2945">
        <v>0.359017702809248</v>
      </c>
      <c r="K2945">
        <v>194.29444213808401</v>
      </c>
      <c r="L2945">
        <v>190.01525194151299</v>
      </c>
      <c r="M2945">
        <v>43.589010549198797</v>
      </c>
      <c r="N2945">
        <v>0.42115836136724</v>
      </c>
      <c r="O2945">
        <v>25.434794241986399</v>
      </c>
      <c r="P2945">
        <v>21.3441558441558</v>
      </c>
      <c r="Q2945">
        <v>3.2605849091494998E-2</v>
      </c>
    </row>
    <row r="2946" spans="1:17" hidden="1" x14ac:dyDescent="0.3">
      <c r="A2946" t="s">
        <v>6103</v>
      </c>
      <c r="B2946" t="s">
        <v>6104</v>
      </c>
      <c r="C2946" t="s">
        <v>10625</v>
      </c>
      <c r="D2946" t="s">
        <v>290</v>
      </c>
      <c r="E2946">
        <v>101.24397396000001</v>
      </c>
      <c r="F2946">
        <v>159.6</v>
      </c>
      <c r="G2946">
        <v>-14.1513188255113</v>
      </c>
      <c r="H2946">
        <v>14.608800947772799</v>
      </c>
      <c r="I2946">
        <v>-34.3327059193251</v>
      </c>
      <c r="J2946">
        <v>-7.5507273535595996</v>
      </c>
      <c r="K2946">
        <v>151.33649379259899</v>
      </c>
      <c r="L2946">
        <v>163.67460738111799</v>
      </c>
      <c r="M2946">
        <v>49.338469424889603</v>
      </c>
      <c r="N2946">
        <v>1.51244922341696</v>
      </c>
      <c r="O2946">
        <v>71.679197994987405</v>
      </c>
      <c r="P2946">
        <v>52</v>
      </c>
    </row>
    <row r="2947" spans="1:17" hidden="1" x14ac:dyDescent="0.3">
      <c r="A2947" t="s">
        <v>6105</v>
      </c>
      <c r="B2947" t="s">
        <v>6106</v>
      </c>
      <c r="C2947" t="s">
        <v>10625</v>
      </c>
      <c r="D2947" t="s">
        <v>408</v>
      </c>
      <c r="E2947">
        <v>101.199664</v>
      </c>
      <c r="F2947">
        <v>38.53</v>
      </c>
      <c r="G2947">
        <v>28.074860466148898</v>
      </c>
      <c r="H2947">
        <v>-40.0604982977354</v>
      </c>
      <c r="I2947">
        <v>-39.4088388278808</v>
      </c>
      <c r="J2947">
        <v>-10.698100989744299</v>
      </c>
      <c r="K2947">
        <v>41.477542837823002</v>
      </c>
      <c r="L2947">
        <v>38.779861507590702</v>
      </c>
      <c r="M2947">
        <v>37.542784068775902</v>
      </c>
      <c r="N2947">
        <v>0.36034485973756297</v>
      </c>
      <c r="O2947">
        <v>98.494679470542394</v>
      </c>
      <c r="P2947">
        <v>75.0567923671058</v>
      </c>
      <c r="Q2947">
        <v>8.7689332787282998E-2</v>
      </c>
    </row>
    <row r="2948" spans="1:17" hidden="1" x14ac:dyDescent="0.3">
      <c r="A2948" t="s">
        <v>6107</v>
      </c>
      <c r="B2948" t="s">
        <v>6108</v>
      </c>
      <c r="C2948" t="s">
        <v>10625</v>
      </c>
      <c r="D2948" t="s">
        <v>471</v>
      </c>
      <c r="E2948">
        <v>101.05855623799999</v>
      </c>
      <c r="F2948">
        <v>17.43</v>
      </c>
      <c r="G2948">
        <v>-21.384344534146798</v>
      </c>
      <c r="H2948">
        <v>2.6711864702125698</v>
      </c>
      <c r="I2948">
        <v>-9.5233217551022697</v>
      </c>
      <c r="J2948">
        <v>8.4155938374969903</v>
      </c>
      <c r="K2948">
        <v>17.7529045595989</v>
      </c>
      <c r="L2948">
        <v>17.934164174213699</v>
      </c>
      <c r="M2948">
        <v>61.931336227639697</v>
      </c>
      <c r="N2948">
        <v>0.43650314533821799</v>
      </c>
      <c r="O2948">
        <v>37.406769936890399</v>
      </c>
      <c r="P2948">
        <v>21.0416666666666</v>
      </c>
      <c r="Q2948">
        <v>5.6522313256962997E-2</v>
      </c>
    </row>
    <row r="2949" spans="1:17" hidden="1" x14ac:dyDescent="0.3">
      <c r="A2949" t="s">
        <v>6109</v>
      </c>
      <c r="B2949" t="s">
        <v>6110</v>
      </c>
      <c r="C2949" t="s">
        <v>10625</v>
      </c>
      <c r="D2949" t="s">
        <v>571</v>
      </c>
      <c r="E2949">
        <v>101.0352</v>
      </c>
      <c r="F2949">
        <v>94.99</v>
      </c>
      <c r="G2949">
        <v>-68.147288479375703</v>
      </c>
      <c r="H2949">
        <v>-2.4695215930843601</v>
      </c>
      <c r="I2949">
        <v>-14.8234893294633</v>
      </c>
      <c r="J2949">
        <v>2.12686739592269</v>
      </c>
      <c r="K2949">
        <v>92.4816716051687</v>
      </c>
      <c r="M2949">
        <v>52.032486624008399</v>
      </c>
      <c r="N2949">
        <v>0.63143507972665103</v>
      </c>
      <c r="O2949">
        <v>68.017686072218098</v>
      </c>
      <c r="P2949">
        <v>46.138461538461499</v>
      </c>
    </row>
    <row r="2950" spans="1:17" hidden="1" x14ac:dyDescent="0.3">
      <c r="A2950" t="s">
        <v>6111</v>
      </c>
      <c r="B2950" t="s">
        <v>6112</v>
      </c>
      <c r="C2950" t="s">
        <v>10625</v>
      </c>
      <c r="D2950" t="s">
        <v>51</v>
      </c>
      <c r="E2950">
        <v>101.003196</v>
      </c>
      <c r="F2950">
        <v>311.89999999999998</v>
      </c>
      <c r="G2950">
        <v>12.672625478747801</v>
      </c>
      <c r="H2950">
        <v>13.054960094023601</v>
      </c>
      <c r="I2950">
        <v>24.926291564489201</v>
      </c>
      <c r="J2950">
        <v>-11.7035514241561</v>
      </c>
      <c r="K2950">
        <v>297.91692004222</v>
      </c>
      <c r="L2950">
        <v>238.41567950412499</v>
      </c>
      <c r="M2950">
        <v>40.757013258203699</v>
      </c>
      <c r="N2950">
        <v>0.80684958666529805</v>
      </c>
      <c r="O2950">
        <v>27.605001603077898</v>
      </c>
      <c r="P2950">
        <v>79.976918638199606</v>
      </c>
      <c r="Q2950">
        <v>8.0743349154845004E-2</v>
      </c>
    </row>
    <row r="2951" spans="1:17" hidden="1" x14ac:dyDescent="0.3">
      <c r="A2951" t="s">
        <v>6113</v>
      </c>
      <c r="B2951" t="s">
        <v>6114</v>
      </c>
      <c r="C2951" t="s">
        <v>10625</v>
      </c>
      <c r="D2951" t="s">
        <v>4576</v>
      </c>
      <c r="E2951">
        <v>100.94584999999999</v>
      </c>
      <c r="F2951">
        <v>134.6</v>
      </c>
      <c r="G2951">
        <v>-23.0805277547203</v>
      </c>
      <c r="H2951">
        <v>13.031502321392701</v>
      </c>
      <c r="I2951">
        <v>-46.141531876728401</v>
      </c>
      <c r="J2951">
        <v>-0.86317189207511902</v>
      </c>
      <c r="K2951">
        <v>134.498095283102</v>
      </c>
      <c r="L2951">
        <v>149.63142918911601</v>
      </c>
      <c r="M2951">
        <v>62.237674072112902</v>
      </c>
      <c r="N2951">
        <v>1.26659443842542</v>
      </c>
      <c r="O2951">
        <v>93.870728083209499</v>
      </c>
      <c r="P2951">
        <v>32.480314960629897</v>
      </c>
      <c r="Q2951">
        <v>0.11370301824752201</v>
      </c>
    </row>
    <row r="2952" spans="1:17" hidden="1" x14ac:dyDescent="0.3">
      <c r="A2952" t="s">
        <v>6115</v>
      </c>
      <c r="B2952" t="s">
        <v>6116</v>
      </c>
      <c r="C2952" t="s">
        <v>10625</v>
      </c>
      <c r="D2952" t="s">
        <v>21</v>
      </c>
      <c r="E2952">
        <v>100.924637125</v>
      </c>
      <c r="F2952">
        <v>98.15</v>
      </c>
      <c r="G2952">
        <v>-17.259882957697499</v>
      </c>
      <c r="H2952">
        <v>-4.4222402692072897</v>
      </c>
      <c r="I2952">
        <v>-20.788205336348</v>
      </c>
      <c r="J2952">
        <v>1.2982175559437801</v>
      </c>
      <c r="K2952">
        <v>100.592291953119</v>
      </c>
      <c r="L2952">
        <v>99.100660583974204</v>
      </c>
      <c r="M2952">
        <v>46.5041028716835</v>
      </c>
      <c r="N2952">
        <v>1.1092898964432301</v>
      </c>
      <c r="O2952">
        <v>48.089658685685102</v>
      </c>
      <c r="P2952">
        <v>37.5613174491941</v>
      </c>
    </row>
    <row r="2953" spans="1:17" hidden="1" x14ac:dyDescent="0.3">
      <c r="A2953" t="s">
        <v>6117</v>
      </c>
      <c r="B2953" t="s">
        <v>6118</v>
      </c>
      <c r="C2953" t="s">
        <v>10625</v>
      </c>
      <c r="D2953" t="s">
        <v>198</v>
      </c>
      <c r="E2953">
        <v>100.8982</v>
      </c>
      <c r="F2953">
        <v>66.599999999999994</v>
      </c>
      <c r="G2953">
        <v>88.078607894211203</v>
      </c>
      <c r="H2953">
        <v>-10.370269462526</v>
      </c>
      <c r="I2953">
        <v>-2.0863271831953698</v>
      </c>
      <c r="J2953">
        <v>-2.14183007043443</v>
      </c>
      <c r="K2953">
        <v>68.093939249733694</v>
      </c>
      <c r="L2953">
        <v>57.765182615693398</v>
      </c>
      <c r="M2953">
        <v>47.814658794504503</v>
      </c>
      <c r="N2953">
        <v>0.447152424593383</v>
      </c>
      <c r="O2953">
        <v>25.975975975975899</v>
      </c>
      <c r="P2953">
        <v>129.41784361005799</v>
      </c>
      <c r="Q2953">
        <v>8.6804186672801001E-2</v>
      </c>
    </row>
    <row r="2954" spans="1:17" hidden="1" x14ac:dyDescent="0.3">
      <c r="A2954" t="s">
        <v>6119</v>
      </c>
      <c r="B2954" t="s">
        <v>6120</v>
      </c>
      <c r="C2954" t="s">
        <v>10625</v>
      </c>
      <c r="D2954" t="s">
        <v>263</v>
      </c>
      <c r="E2954">
        <v>100.61158464</v>
      </c>
      <c r="F2954">
        <v>90.68</v>
      </c>
      <c r="G2954">
        <v>-14.101901844347299</v>
      </c>
      <c r="H2954">
        <v>-1.4380368193274</v>
      </c>
      <c r="I2954">
        <v>-18.984797330924799</v>
      </c>
      <c r="J2954">
        <v>3.9160654020665802</v>
      </c>
      <c r="K2954">
        <v>92.844273761001403</v>
      </c>
      <c r="L2954">
        <v>93.9110520315201</v>
      </c>
      <c r="M2954">
        <v>61.523798356830703</v>
      </c>
      <c r="N2954">
        <v>0.984492138705648</v>
      </c>
      <c r="O2954">
        <v>46.393912659902902</v>
      </c>
      <c r="P2954">
        <v>16.931012250161199</v>
      </c>
      <c r="Q2954">
        <v>5.3487434248195999E-2</v>
      </c>
    </row>
    <row r="2955" spans="1:17" hidden="1" x14ac:dyDescent="0.3">
      <c r="A2955" t="s">
        <v>6121</v>
      </c>
      <c r="B2955" t="s">
        <v>6122</v>
      </c>
      <c r="C2955" t="s">
        <v>10625</v>
      </c>
      <c r="D2955" t="s">
        <v>1388</v>
      </c>
      <c r="E2955">
        <v>100.547775</v>
      </c>
      <c r="F2955">
        <v>203</v>
      </c>
      <c r="G2955">
        <v>-49.392227750630802</v>
      </c>
      <c r="H2955">
        <v>-16.9927363402632</v>
      </c>
      <c r="I2955">
        <v>-33.479456169640699</v>
      </c>
      <c r="J2955">
        <v>-8.6878930660527303</v>
      </c>
      <c r="M2955">
        <v>36.049383729954101</v>
      </c>
      <c r="O2955">
        <v>27.7586206896551</v>
      </c>
      <c r="P2955">
        <v>14.6892655367231</v>
      </c>
    </row>
    <row r="2956" spans="1:17" hidden="1" x14ac:dyDescent="0.3">
      <c r="A2956" t="s">
        <v>6123</v>
      </c>
      <c r="B2956" t="s">
        <v>6124</v>
      </c>
      <c r="C2956" t="s">
        <v>10625</v>
      </c>
      <c r="D2956" t="s">
        <v>408</v>
      </c>
      <c r="E2956">
        <v>100.34610549999999</v>
      </c>
      <c r="F2956">
        <v>146.80000000000001</v>
      </c>
      <c r="G2956">
        <v>-13.778098436775</v>
      </c>
      <c r="H2956">
        <v>-4.2734380946492303</v>
      </c>
      <c r="I2956">
        <v>-7.1936561996302499</v>
      </c>
      <c r="J2956">
        <v>-1.04477886148802</v>
      </c>
      <c r="K2956">
        <v>140.940915859992</v>
      </c>
      <c r="L2956">
        <v>133.67158805762699</v>
      </c>
      <c r="M2956">
        <v>56.615780849365201</v>
      </c>
      <c r="N2956">
        <v>0.13725215309010499</v>
      </c>
      <c r="O2956">
        <v>23.228882833787399</v>
      </c>
      <c r="P2956">
        <v>46.8</v>
      </c>
      <c r="Q2956">
        <v>8.7963211623980006E-3</v>
      </c>
    </row>
    <row r="2957" spans="1:17" hidden="1" x14ac:dyDescent="0.3">
      <c r="A2957" t="s">
        <v>6125</v>
      </c>
      <c r="B2957" t="s">
        <v>6126</v>
      </c>
      <c r="C2957" t="s">
        <v>10625</v>
      </c>
      <c r="D2957" t="s">
        <v>124</v>
      </c>
      <c r="E2957">
        <v>100.31586435</v>
      </c>
      <c r="F2957">
        <v>104.09</v>
      </c>
      <c r="G2957">
        <v>286.37653599828599</v>
      </c>
      <c r="H2957">
        <v>29.427641527483001</v>
      </c>
      <c r="I2957">
        <v>155.556619262509</v>
      </c>
      <c r="J2957">
        <v>9.2349009413750096</v>
      </c>
      <c r="K2957">
        <v>75.071875750125301</v>
      </c>
      <c r="L2957">
        <v>42.309400179474302</v>
      </c>
      <c r="M2957">
        <v>88.579246190461006</v>
      </c>
      <c r="N2957">
        <v>0.63710966870751395</v>
      </c>
      <c r="O2957">
        <v>0</v>
      </c>
      <c r="P2957">
        <v>314.70119521912301</v>
      </c>
      <c r="Q2957">
        <v>0.27051334608194799</v>
      </c>
    </row>
    <row r="2958" spans="1:17" hidden="1" x14ac:dyDescent="0.3">
      <c r="A2958" t="s">
        <v>6127</v>
      </c>
      <c r="B2958" t="s">
        <v>6128</v>
      </c>
      <c r="C2958" t="s">
        <v>10625</v>
      </c>
      <c r="D2958" t="s">
        <v>622</v>
      </c>
      <c r="E2958">
        <v>100.29750300000001</v>
      </c>
      <c r="F2958">
        <v>50</v>
      </c>
      <c r="G2958">
        <v>65.013395021283301</v>
      </c>
      <c r="H2958">
        <v>-2.5938106177315001</v>
      </c>
      <c r="I2958">
        <v>13.5612224499852</v>
      </c>
      <c r="J2958">
        <v>-1.2291865206372501</v>
      </c>
      <c r="K2958">
        <v>50.249852833566003</v>
      </c>
      <c r="L2958">
        <v>43.067288216222401</v>
      </c>
      <c r="M2958">
        <v>49.716041601388703</v>
      </c>
      <c r="N2958">
        <v>0.10541129342135599</v>
      </c>
      <c r="O2958">
        <v>37.999999999999901</v>
      </c>
      <c r="P2958">
        <v>117.485863418877</v>
      </c>
      <c r="Q2958">
        <v>9.1890616310684001E-2</v>
      </c>
    </row>
    <row r="2959" spans="1:17" hidden="1" x14ac:dyDescent="0.3">
      <c r="A2959" t="s">
        <v>6129</v>
      </c>
      <c r="B2959" t="s">
        <v>6130</v>
      </c>
      <c r="C2959" t="s">
        <v>10625</v>
      </c>
      <c r="D2959" t="s">
        <v>101</v>
      </c>
      <c r="E2959">
        <v>100.264909387999</v>
      </c>
      <c r="F2959">
        <v>90.99</v>
      </c>
      <c r="G2959">
        <v>86.681457413625196</v>
      </c>
      <c r="H2959">
        <v>-1.78504575458005</v>
      </c>
      <c r="I2959">
        <v>-3.75206075803482</v>
      </c>
      <c r="J2959">
        <v>8.4777280640243493</v>
      </c>
      <c r="K2959">
        <v>80.600772147399496</v>
      </c>
      <c r="L2959">
        <v>71.659270071590598</v>
      </c>
      <c r="M2959">
        <v>60.913835058542098</v>
      </c>
      <c r="N2959">
        <v>0.412388714493713</v>
      </c>
      <c r="O2959">
        <v>15.507198593251999</v>
      </c>
      <c r="Q2959">
        <v>0.11579159603878</v>
      </c>
    </row>
    <row r="2960" spans="1:17" hidden="1" x14ac:dyDescent="0.3">
      <c r="A2960" t="s">
        <v>6131</v>
      </c>
      <c r="B2960" t="s">
        <v>6132</v>
      </c>
      <c r="C2960" t="s">
        <v>10625</v>
      </c>
      <c r="E2960">
        <v>100.2645</v>
      </c>
      <c r="F2960">
        <v>73.489999999999995</v>
      </c>
      <c r="G2960">
        <v>-39.388556062748599</v>
      </c>
      <c r="H2960">
        <v>0.125408672618568</v>
      </c>
      <c r="I2960">
        <v>-28.806236830269501</v>
      </c>
      <c r="J2960">
        <v>3.7076087334841401</v>
      </c>
      <c r="K2960">
        <v>74.611333175709206</v>
      </c>
      <c r="L2960">
        <v>81.118384114802495</v>
      </c>
      <c r="M2960">
        <v>55.973669020276503</v>
      </c>
      <c r="N2960">
        <v>0.95761464286048303</v>
      </c>
      <c r="O2960">
        <v>59.0012246564158</v>
      </c>
      <c r="P2960">
        <v>16.650793650793599</v>
      </c>
      <c r="Q2960">
        <v>-0.119170309641029</v>
      </c>
    </row>
    <row r="2961" spans="1:17" hidden="1" x14ac:dyDescent="0.3">
      <c r="A2961" t="s">
        <v>6133</v>
      </c>
      <c r="B2961" t="s">
        <v>6134</v>
      </c>
      <c r="C2961" t="s">
        <v>10625</v>
      </c>
      <c r="D2961" t="s">
        <v>1002</v>
      </c>
      <c r="E2961">
        <v>99.977786440000003</v>
      </c>
      <c r="F2961">
        <v>24.65</v>
      </c>
      <c r="G2961">
        <v>-35.515299628744501</v>
      </c>
      <c r="H2961">
        <v>-2.3463871023738299</v>
      </c>
      <c r="I2961">
        <v>-39.8861715452068</v>
      </c>
      <c r="J2961">
        <v>-0.44222969843815502</v>
      </c>
      <c r="K2961">
        <v>27.101373492817501</v>
      </c>
      <c r="L2961">
        <v>28.332679051941899</v>
      </c>
      <c r="M2961">
        <v>41.221121504821298</v>
      </c>
      <c r="N2961">
        <v>0.265950821877249</v>
      </c>
      <c r="O2961">
        <v>56.186612576064903</v>
      </c>
      <c r="P2961">
        <v>7.8774617067833601</v>
      </c>
      <c r="Q2961">
        <v>-7.3502040421009997E-3</v>
      </c>
    </row>
    <row r="2962" spans="1:17" hidden="1" x14ac:dyDescent="0.3">
      <c r="A2962" t="s">
        <v>6135</v>
      </c>
      <c r="B2962" t="s">
        <v>6136</v>
      </c>
      <c r="C2962" t="s">
        <v>10625</v>
      </c>
      <c r="D2962" t="s">
        <v>1175</v>
      </c>
      <c r="E2962">
        <v>99.966970000000003</v>
      </c>
      <c r="F2962">
        <v>69.27</v>
      </c>
      <c r="G2962">
        <v>61.339260430415699</v>
      </c>
      <c r="H2962">
        <v>-4.0680386152600896</v>
      </c>
      <c r="I2962">
        <v>-5.5911412178049398</v>
      </c>
      <c r="J2962">
        <v>-2.57562392883665</v>
      </c>
      <c r="K2962">
        <v>67.502784060133493</v>
      </c>
      <c r="L2962">
        <v>59.187126594633099</v>
      </c>
      <c r="M2962">
        <v>52.128896188196897</v>
      </c>
      <c r="N2962">
        <v>0.61595778117406896</v>
      </c>
      <c r="O2962">
        <v>11.0870506712862</v>
      </c>
      <c r="P2962">
        <v>91.8836565096952</v>
      </c>
      <c r="Q2962">
        <v>6.2954875749038006E-2</v>
      </c>
    </row>
    <row r="2963" spans="1:17" hidden="1" x14ac:dyDescent="0.3">
      <c r="A2963" t="s">
        <v>6137</v>
      </c>
      <c r="B2963" t="s">
        <v>6138</v>
      </c>
      <c r="C2963" t="s">
        <v>10625</v>
      </c>
      <c r="D2963" t="s">
        <v>5869</v>
      </c>
      <c r="E2963">
        <v>99.372060000000005</v>
      </c>
      <c r="F2963">
        <v>40.98</v>
      </c>
      <c r="G2963">
        <v>692.69444909810102</v>
      </c>
      <c r="H2963">
        <v>-2.02603920039126</v>
      </c>
      <c r="I2963">
        <v>726.28474905791597</v>
      </c>
      <c r="J2963">
        <v>-3.8259806965106703E-2</v>
      </c>
      <c r="K2963">
        <v>34.924186459371001</v>
      </c>
      <c r="L2963">
        <v>19.334741230639199</v>
      </c>
      <c r="M2963">
        <v>53.792807920382899</v>
      </c>
      <c r="N2963">
        <v>0.26485260770975</v>
      </c>
      <c r="O2963">
        <v>8.5895558809175192</v>
      </c>
      <c r="P2963">
        <v>1080.97982708933</v>
      </c>
      <c r="Q2963">
        <v>0.127062517047626</v>
      </c>
    </row>
    <row r="2964" spans="1:17" hidden="1" x14ac:dyDescent="0.3">
      <c r="A2964" t="s">
        <v>6139</v>
      </c>
      <c r="B2964" t="s">
        <v>6140</v>
      </c>
      <c r="C2964" t="s">
        <v>10625</v>
      </c>
      <c r="D2964" t="s">
        <v>397</v>
      </c>
      <c r="E2964">
        <v>99.34</v>
      </c>
      <c r="F2964">
        <v>9.99</v>
      </c>
      <c r="G2964">
        <v>74.982825502115602</v>
      </c>
      <c r="H2964">
        <v>-0.395590795749311</v>
      </c>
      <c r="I2964">
        <v>31.7824220005858</v>
      </c>
      <c r="J2964">
        <v>-7.9524454845159998</v>
      </c>
      <c r="K2964">
        <v>10.646096672035901</v>
      </c>
      <c r="L2964">
        <v>9.0157026886778908</v>
      </c>
      <c r="M2964">
        <v>36.714192898005301</v>
      </c>
      <c r="N2964">
        <v>0.94796858314757004</v>
      </c>
      <c r="O2964">
        <v>26.126126126126099</v>
      </c>
      <c r="P2964">
        <v>114.838709677419</v>
      </c>
      <c r="Q2964">
        <v>6.3619796699149994E-2</v>
      </c>
    </row>
    <row r="2965" spans="1:17" hidden="1" x14ac:dyDescent="0.3">
      <c r="A2965" t="s">
        <v>6141</v>
      </c>
      <c r="B2965" t="s">
        <v>6142</v>
      </c>
      <c r="C2965" t="s">
        <v>10625</v>
      </c>
      <c r="D2965" t="s">
        <v>1589</v>
      </c>
      <c r="E2965">
        <v>99.186525959999997</v>
      </c>
      <c r="F2965">
        <v>5.32</v>
      </c>
      <c r="G2965">
        <v>38.585167660975102</v>
      </c>
      <c r="H2965">
        <v>-3.1102372603957602</v>
      </c>
      <c r="I2965">
        <v>-11.374702267468701</v>
      </c>
      <c r="J2965">
        <v>-5.5689799080612703</v>
      </c>
      <c r="K2965">
        <v>5.1616326209068397</v>
      </c>
      <c r="L2965">
        <v>4.7853749398102403</v>
      </c>
      <c r="M2965">
        <v>46.256229038511698</v>
      </c>
      <c r="N2965">
        <v>1.1297774409361101</v>
      </c>
      <c r="O2965">
        <v>21.240601503759301</v>
      </c>
      <c r="P2965">
        <v>83.448275862068897</v>
      </c>
      <c r="Q2965">
        <v>5.5585713955479003E-2</v>
      </c>
    </row>
    <row r="2966" spans="1:17" hidden="1" x14ac:dyDescent="0.3">
      <c r="A2966" t="s">
        <v>6143</v>
      </c>
      <c r="B2966" t="s">
        <v>6144</v>
      </c>
      <c r="C2966" t="s">
        <v>10625</v>
      </c>
      <c r="D2966" t="s">
        <v>80</v>
      </c>
      <c r="E2966">
        <v>99.058454249999997</v>
      </c>
      <c r="F2966">
        <v>46.5</v>
      </c>
      <c r="G2966">
        <v>-13.2736884275857</v>
      </c>
      <c r="H2966">
        <v>-3.0234875591364698</v>
      </c>
      <c r="I2966">
        <v>-1.01140822171665</v>
      </c>
      <c r="J2966">
        <v>-5.7569335425537602</v>
      </c>
      <c r="K2966">
        <v>51.031278450135801</v>
      </c>
      <c r="L2966">
        <v>50.692350170455498</v>
      </c>
      <c r="M2966">
        <v>39.216196790656198</v>
      </c>
      <c r="N2966">
        <v>0.48035592466261301</v>
      </c>
      <c r="O2966">
        <v>140.860215053763</v>
      </c>
      <c r="P2966">
        <v>28.063894244009902</v>
      </c>
      <c r="Q2966">
        <v>3.9637789423458997E-2</v>
      </c>
    </row>
    <row r="2967" spans="1:17" hidden="1" x14ac:dyDescent="0.3">
      <c r="A2967" t="s">
        <v>6145</v>
      </c>
      <c r="B2967" t="s">
        <v>6146</v>
      </c>
      <c r="C2967" t="s">
        <v>10625</v>
      </c>
      <c r="D2967" t="s">
        <v>21</v>
      </c>
      <c r="E2967">
        <v>98.995999699999999</v>
      </c>
      <c r="F2967">
        <v>7.97</v>
      </c>
      <c r="G2967">
        <v>341.15869707273902</v>
      </c>
      <c r="H2967">
        <v>50.403832003673401</v>
      </c>
      <c r="I2967">
        <v>183.43312442715001</v>
      </c>
      <c r="J2967">
        <v>8.9337825228779302</v>
      </c>
      <c r="K2967">
        <v>5.4990746388876</v>
      </c>
      <c r="L2967">
        <v>3.5109680771634002</v>
      </c>
      <c r="M2967">
        <v>99.999412877852293</v>
      </c>
      <c r="N2967">
        <v>2.0351376515754001</v>
      </c>
      <c r="O2967">
        <v>0</v>
      </c>
      <c r="P2967">
        <v>398.12499999999898</v>
      </c>
      <c r="Q2967">
        <v>0.11274171521501899</v>
      </c>
    </row>
    <row r="2968" spans="1:17" hidden="1" x14ac:dyDescent="0.3">
      <c r="A2968" t="s">
        <v>6147</v>
      </c>
      <c r="B2968" t="s">
        <v>6148</v>
      </c>
      <c r="C2968" t="s">
        <v>10625</v>
      </c>
      <c r="D2968" t="s">
        <v>46</v>
      </c>
      <c r="E2968">
        <v>98.973659400000003</v>
      </c>
      <c r="F2968">
        <v>18.72</v>
      </c>
      <c r="G2968">
        <v>32.472036779880099</v>
      </c>
      <c r="H2968">
        <v>-11.8291445745799</v>
      </c>
      <c r="I2968">
        <v>9.6487174520819003</v>
      </c>
      <c r="J2968">
        <v>6.9789588629884901E-3</v>
      </c>
      <c r="K2968">
        <v>20.0636778192683</v>
      </c>
      <c r="L2968">
        <v>17.4356084453566</v>
      </c>
      <c r="M2968">
        <v>43.622631223274702</v>
      </c>
      <c r="N2968">
        <v>0.57856334488557204</v>
      </c>
      <c r="O2968">
        <v>31.8910256410256</v>
      </c>
      <c r="P2968">
        <v>83.889980353634499</v>
      </c>
      <c r="Q2968">
        <v>0.12629021085113301</v>
      </c>
    </row>
    <row r="2969" spans="1:17" hidden="1" x14ac:dyDescent="0.3">
      <c r="A2969" t="s">
        <v>6149</v>
      </c>
      <c r="B2969" t="s">
        <v>6150</v>
      </c>
      <c r="C2969" t="s">
        <v>10625</v>
      </c>
      <c r="D2969" t="s">
        <v>471</v>
      </c>
      <c r="E2969">
        <v>98.906516800000006</v>
      </c>
      <c r="F2969">
        <v>44.26</v>
      </c>
      <c r="G2969">
        <v>58.693062397817201</v>
      </c>
      <c r="H2969">
        <v>18.0277359561893</v>
      </c>
      <c r="I2969">
        <v>14.524686745531501</v>
      </c>
      <c r="J2969">
        <v>1.93159419127815</v>
      </c>
      <c r="K2969">
        <v>34.919620880946198</v>
      </c>
      <c r="L2969">
        <v>29.597173806354999</v>
      </c>
      <c r="M2969">
        <v>80.936260321582296</v>
      </c>
      <c r="N2969">
        <v>1.04274415298321</v>
      </c>
      <c r="O2969">
        <v>0</v>
      </c>
      <c r="P2969">
        <v>119.108910891089</v>
      </c>
      <c r="Q2969">
        <v>7.6053613459575994E-2</v>
      </c>
    </row>
    <row r="2970" spans="1:17" hidden="1" x14ac:dyDescent="0.3">
      <c r="A2970" t="s">
        <v>6151</v>
      </c>
      <c r="B2970" t="s">
        <v>6152</v>
      </c>
      <c r="C2970" t="s">
        <v>10625</v>
      </c>
      <c r="D2970" t="s">
        <v>2929</v>
      </c>
      <c r="E2970">
        <v>98.772196249999993</v>
      </c>
      <c r="F2970">
        <v>6.37</v>
      </c>
      <c r="G2970">
        <v>54.856657632321799</v>
      </c>
      <c r="H2970">
        <v>6.7473863971446901</v>
      </c>
      <c r="I2970">
        <v>29.4896243860893</v>
      </c>
      <c r="J2970">
        <v>-10.4935813397479</v>
      </c>
      <c r="K2970">
        <v>6.4325031294412902</v>
      </c>
      <c r="L2970">
        <v>5.2545466373719503</v>
      </c>
      <c r="M2970">
        <v>38.898888313093899</v>
      </c>
      <c r="N2970">
        <v>0.88705269340762505</v>
      </c>
      <c r="O2970">
        <v>31.083202511773901</v>
      </c>
      <c r="P2970">
        <v>112.333333333333</v>
      </c>
      <c r="Q2970">
        <v>7.5107452267174996E-2</v>
      </c>
    </row>
    <row r="2971" spans="1:17" hidden="1" x14ac:dyDescent="0.3">
      <c r="A2971" t="s">
        <v>6153</v>
      </c>
      <c r="B2971" t="s">
        <v>6154</v>
      </c>
      <c r="C2971" t="s">
        <v>10625</v>
      </c>
      <c r="D2971" t="s">
        <v>51</v>
      </c>
      <c r="E2971">
        <v>98.329766039999996</v>
      </c>
      <c r="F2971">
        <v>173.8</v>
      </c>
      <c r="G2971">
        <v>28.349530318066599</v>
      </c>
      <c r="H2971">
        <v>21.901744376169599</v>
      </c>
      <c r="I2971">
        <v>15.7607785669835</v>
      </c>
      <c r="J2971">
        <v>-2.53962294967755</v>
      </c>
      <c r="K2971">
        <v>146.71481648542701</v>
      </c>
      <c r="L2971">
        <v>133.432447763217</v>
      </c>
      <c r="M2971">
        <v>61.233944367442597</v>
      </c>
      <c r="N2971">
        <v>1.2410106547498401</v>
      </c>
      <c r="O2971">
        <v>1.55350978135788</v>
      </c>
      <c r="P2971">
        <v>77.256501784803604</v>
      </c>
      <c r="Q2971">
        <v>-4.1908639910945997E-2</v>
      </c>
    </row>
    <row r="2972" spans="1:17" hidden="1" x14ac:dyDescent="0.3">
      <c r="A2972" t="s">
        <v>6155</v>
      </c>
      <c r="B2972" t="s">
        <v>6156</v>
      </c>
      <c r="C2972" t="s">
        <v>10625</v>
      </c>
      <c r="D2972" t="s">
        <v>689</v>
      </c>
      <c r="E2972">
        <v>98.234229999999997</v>
      </c>
      <c r="F2972">
        <v>46</v>
      </c>
      <c r="G2972">
        <v>639.00183432764095</v>
      </c>
      <c r="H2972">
        <v>5.2114263912247196</v>
      </c>
      <c r="I2972">
        <v>8.2896928954098499</v>
      </c>
      <c r="J2972">
        <v>7.3143242288474797</v>
      </c>
      <c r="K2972">
        <v>42.243327401790097</v>
      </c>
      <c r="L2972">
        <v>34.110032624890401</v>
      </c>
      <c r="M2972">
        <v>73.824749825426295</v>
      </c>
      <c r="N2972">
        <v>0.76108131808573198</v>
      </c>
      <c r="O2972">
        <v>9.0869565217391202</v>
      </c>
      <c r="P2972">
        <v>721.42857142857099</v>
      </c>
      <c r="Q2972">
        <v>0.173787079792843</v>
      </c>
    </row>
    <row r="2973" spans="1:17" hidden="1" x14ac:dyDescent="0.3">
      <c r="A2973" t="s">
        <v>6157</v>
      </c>
      <c r="B2973" t="s">
        <v>6158</v>
      </c>
      <c r="C2973" t="s">
        <v>10625</v>
      </c>
      <c r="D2973" t="s">
        <v>303</v>
      </c>
      <c r="E2973">
        <v>97.813778127999996</v>
      </c>
      <c r="F2973">
        <v>92.72</v>
      </c>
      <c r="G2973">
        <v>109.167862424704</v>
      </c>
      <c r="H2973">
        <v>136.51631813918999</v>
      </c>
      <c r="I2973">
        <v>99.599660235810603</v>
      </c>
      <c r="J2973">
        <v>15.4021916459831</v>
      </c>
      <c r="K2973">
        <v>57.854025231181502</v>
      </c>
      <c r="L2973">
        <v>46.257312669420301</v>
      </c>
      <c r="M2973">
        <v>86.315382307036799</v>
      </c>
      <c r="N2973">
        <v>1.22623276175192</v>
      </c>
      <c r="O2973">
        <v>0</v>
      </c>
      <c r="P2973">
        <v>155.356651060313</v>
      </c>
      <c r="Q2973">
        <v>5.3884889047094001E-2</v>
      </c>
    </row>
    <row r="2974" spans="1:17" hidden="1" x14ac:dyDescent="0.3">
      <c r="A2974" t="s">
        <v>6159</v>
      </c>
      <c r="B2974" t="s">
        <v>6160</v>
      </c>
      <c r="C2974" t="s">
        <v>10625</v>
      </c>
      <c r="D2974" t="s">
        <v>378</v>
      </c>
      <c r="E2974">
        <v>97.645807469999994</v>
      </c>
      <c r="F2974">
        <v>101.45</v>
      </c>
      <c r="G2974">
        <v>-42.1252033339658</v>
      </c>
      <c r="H2974">
        <v>0.59631019615168401</v>
      </c>
      <c r="I2974">
        <v>-24.483243553733701</v>
      </c>
      <c r="J2974">
        <v>4.076023184127</v>
      </c>
      <c r="K2974">
        <v>99.754690115512105</v>
      </c>
      <c r="L2974">
        <v>108.278580805226</v>
      </c>
      <c r="M2974">
        <v>65.423359089636506</v>
      </c>
      <c r="N2974">
        <v>0.61699275688997002</v>
      </c>
      <c r="O2974">
        <v>42.9275505174963</v>
      </c>
      <c r="P2974">
        <v>13.9887640449438</v>
      </c>
      <c r="Q2974">
        <v>-8.4674943293279997E-3</v>
      </c>
    </row>
    <row r="2975" spans="1:17" hidden="1" x14ac:dyDescent="0.3">
      <c r="A2975" t="s">
        <v>6161</v>
      </c>
      <c r="B2975" t="s">
        <v>6162</v>
      </c>
      <c r="C2975" t="s">
        <v>10625</v>
      </c>
      <c r="D2975" t="s">
        <v>133</v>
      </c>
      <c r="E2975">
        <v>97.547640000000001</v>
      </c>
      <c r="F2975">
        <v>90.45</v>
      </c>
      <c r="G2975">
        <v>44.620881946689302</v>
      </c>
      <c r="H2975">
        <v>-9.0107338226570501</v>
      </c>
      <c r="I2975">
        <v>-10.0542869779583</v>
      </c>
      <c r="J2975">
        <v>-3.7943588059629398</v>
      </c>
      <c r="K2975">
        <v>92.917659661164905</v>
      </c>
      <c r="L2975">
        <v>85.108989650677302</v>
      </c>
      <c r="M2975">
        <v>35.887642858661501</v>
      </c>
      <c r="N2975">
        <v>1.2303837821455399</v>
      </c>
      <c r="O2975">
        <v>40.409065782200102</v>
      </c>
      <c r="P2975">
        <v>74.243883644769795</v>
      </c>
      <c r="Q2975">
        <v>0.116095594725452</v>
      </c>
    </row>
    <row r="2976" spans="1:17" hidden="1" x14ac:dyDescent="0.3">
      <c r="A2976" t="s">
        <v>6163</v>
      </c>
      <c r="B2976" t="s">
        <v>6164</v>
      </c>
      <c r="C2976" t="s">
        <v>10625</v>
      </c>
      <c r="D2976" t="s">
        <v>46</v>
      </c>
      <c r="E2976">
        <v>97.468299999999999</v>
      </c>
      <c r="F2976">
        <v>22.59</v>
      </c>
      <c r="G2976">
        <v>240.25047710722899</v>
      </c>
      <c r="H2976">
        <v>-29.327561802648201</v>
      </c>
      <c r="I2976">
        <v>78.720114621391801</v>
      </c>
      <c r="J2976">
        <v>4.7803213594070302</v>
      </c>
      <c r="K2976">
        <v>23.938023279655201</v>
      </c>
      <c r="L2976">
        <v>15.917135643103</v>
      </c>
      <c r="M2976">
        <v>34.364180878439299</v>
      </c>
      <c r="N2976">
        <v>1.38141249499685</v>
      </c>
      <c r="O2976">
        <v>43.780433820274403</v>
      </c>
      <c r="P2976">
        <v>312.979890310786</v>
      </c>
      <c r="Q2976">
        <v>8.3892405954857002E-2</v>
      </c>
    </row>
    <row r="2977" spans="1:17" hidden="1" x14ac:dyDescent="0.3">
      <c r="A2977" t="s">
        <v>6165</v>
      </c>
      <c r="B2977" t="s">
        <v>6166</v>
      </c>
      <c r="C2977" t="s">
        <v>10625</v>
      </c>
      <c r="D2977" t="s">
        <v>4016</v>
      </c>
      <c r="E2977">
        <v>97.067565000000002</v>
      </c>
      <c r="F2977">
        <v>154</v>
      </c>
      <c r="G2977">
        <v>19.001834327641699</v>
      </c>
      <c r="H2977">
        <v>9.9446731576533391</v>
      </c>
      <c r="I2977">
        <v>18.7564138182363</v>
      </c>
      <c r="J2977">
        <v>-4.1071056724744102</v>
      </c>
      <c r="K2977">
        <v>144.94435894989499</v>
      </c>
      <c r="M2977">
        <v>41.143802962616597</v>
      </c>
      <c r="N2977">
        <v>0.766023166023166</v>
      </c>
      <c r="O2977">
        <v>10.389610389610301</v>
      </c>
      <c r="P2977">
        <v>59.585492227979202</v>
      </c>
    </row>
    <row r="2978" spans="1:17" hidden="1" x14ac:dyDescent="0.3">
      <c r="A2978" t="s">
        <v>6167</v>
      </c>
      <c r="B2978" t="s">
        <v>6168</v>
      </c>
      <c r="C2978" t="s">
        <v>10625</v>
      </c>
      <c r="D2978" t="s">
        <v>1002</v>
      </c>
      <c r="E2978">
        <v>97.000680000000003</v>
      </c>
      <c r="F2978">
        <v>38.85</v>
      </c>
      <c r="G2978">
        <v>-44.3850895737515</v>
      </c>
      <c r="H2978">
        <v>2.3326259511590202</v>
      </c>
      <c r="I2978">
        <v>-30.814560758034801</v>
      </c>
      <c r="J2978">
        <v>8.1336100166420806</v>
      </c>
      <c r="K2978">
        <v>38.577892728987898</v>
      </c>
      <c r="L2978">
        <v>41.232045637476297</v>
      </c>
      <c r="M2978">
        <v>69.595962502779798</v>
      </c>
      <c r="N2978">
        <v>0.40287103496179599</v>
      </c>
      <c r="O2978">
        <v>49.034749034748998</v>
      </c>
      <c r="P2978">
        <v>20.839813374805601</v>
      </c>
    </row>
    <row r="2979" spans="1:17" hidden="1" x14ac:dyDescent="0.3">
      <c r="A2979" t="s">
        <v>6169</v>
      </c>
      <c r="B2979" t="s">
        <v>6170</v>
      </c>
      <c r="C2979" t="s">
        <v>10625</v>
      </c>
      <c r="D2979" t="s">
        <v>408</v>
      </c>
      <c r="E2979">
        <v>96.813484619999997</v>
      </c>
      <c r="F2979">
        <v>89.93</v>
      </c>
      <c r="G2979">
        <v>26.193165950111101</v>
      </c>
      <c r="H2979">
        <v>17.1704453068721</v>
      </c>
      <c r="I2979">
        <v>-1.0008292309412099</v>
      </c>
      <c r="J2979">
        <v>-0.64624092490998097</v>
      </c>
      <c r="K2979">
        <v>79.510659408203693</v>
      </c>
      <c r="L2979">
        <v>70.617436252940394</v>
      </c>
      <c r="M2979">
        <v>64.276276619625804</v>
      </c>
      <c r="N2979">
        <v>1.4655817490494201</v>
      </c>
      <c r="O2979">
        <v>11.1975981318803</v>
      </c>
      <c r="P2979">
        <v>83.530612244897895</v>
      </c>
      <c r="Q2979">
        <v>0.11228500281364</v>
      </c>
    </row>
    <row r="2980" spans="1:17" hidden="1" x14ac:dyDescent="0.3">
      <c r="A2980" t="s">
        <v>6171</v>
      </c>
      <c r="B2980" t="s">
        <v>6172</v>
      </c>
      <c r="C2980" t="s">
        <v>10625</v>
      </c>
      <c r="E2980">
        <v>96.712000000000003</v>
      </c>
      <c r="F2980">
        <v>314.14999999999998</v>
      </c>
      <c r="G2980">
        <v>639.49023481604195</v>
      </c>
      <c r="H2980">
        <v>49.908481615913303</v>
      </c>
      <c r="I2980">
        <v>639.62320831634895</v>
      </c>
      <c r="J2980">
        <v>9.2056211676140691</v>
      </c>
      <c r="K2980">
        <v>213.10894189623099</v>
      </c>
      <c r="L2980">
        <v>127.639646670338</v>
      </c>
      <c r="M2980">
        <v>99.999734194608706</v>
      </c>
      <c r="N2980">
        <v>1.0721505376344</v>
      </c>
      <c r="O2980">
        <v>0</v>
      </c>
      <c r="P2980">
        <v>806.63780663780597</v>
      </c>
    </row>
    <row r="2981" spans="1:17" hidden="1" x14ac:dyDescent="0.3">
      <c r="A2981" t="s">
        <v>6173</v>
      </c>
      <c r="B2981" t="s">
        <v>6174</v>
      </c>
      <c r="C2981" t="s">
        <v>10625</v>
      </c>
      <c r="D2981" t="s">
        <v>527</v>
      </c>
      <c r="E2981">
        <v>96.633208839999995</v>
      </c>
      <c r="F2981">
        <v>8.84</v>
      </c>
      <c r="G2981">
        <v>-38.820611233497203</v>
      </c>
      <c r="H2981">
        <v>5.2848697234208899</v>
      </c>
      <c r="I2981">
        <v>-30.576670491735399</v>
      </c>
      <c r="J2981">
        <v>-2.9092664229006102</v>
      </c>
      <c r="K2981">
        <v>8.7734049188332595</v>
      </c>
      <c r="L2981">
        <v>9.2372030432276198</v>
      </c>
      <c r="M2981">
        <v>57.631924979880601</v>
      </c>
      <c r="N2981">
        <v>1.17741099747189</v>
      </c>
      <c r="O2981">
        <v>62.556561085972803</v>
      </c>
      <c r="P2981">
        <v>16.1629434954007</v>
      </c>
      <c r="Q2981">
        <v>0.17025928663331799</v>
      </c>
    </row>
    <row r="2982" spans="1:17" hidden="1" x14ac:dyDescent="0.3">
      <c r="A2982" t="s">
        <v>6175</v>
      </c>
      <c r="B2982" t="s">
        <v>6176</v>
      </c>
      <c r="C2982" t="s">
        <v>10625</v>
      </c>
      <c r="D2982" t="s">
        <v>4071</v>
      </c>
      <c r="E2982">
        <v>96.542500000000004</v>
      </c>
      <c r="F2982">
        <v>72.13</v>
      </c>
      <c r="G2982">
        <v>-33.989507663700202</v>
      </c>
      <c r="H2982">
        <v>10.403161004687201</v>
      </c>
      <c r="I2982">
        <v>-13.908870307682101</v>
      </c>
      <c r="J2982">
        <v>-2.1257588806108401</v>
      </c>
      <c r="K2982">
        <v>69.452745960176799</v>
      </c>
      <c r="L2982">
        <v>67.206179480196695</v>
      </c>
      <c r="M2982">
        <v>50.1446627963727</v>
      </c>
      <c r="N2982">
        <v>1.27928446331976</v>
      </c>
      <c r="O2982">
        <v>60.793012616109799</v>
      </c>
      <c r="P2982">
        <v>30.4104140300126</v>
      </c>
      <c r="Q2982">
        <v>0.17553893530522699</v>
      </c>
    </row>
    <row r="2983" spans="1:17" hidden="1" x14ac:dyDescent="0.3">
      <c r="A2983" t="s">
        <v>6177</v>
      </c>
      <c r="B2983" t="s">
        <v>6178</v>
      </c>
      <c r="C2983" t="s">
        <v>10625</v>
      </c>
      <c r="D2983" t="s">
        <v>571</v>
      </c>
      <c r="E2983">
        <v>96.338099999999997</v>
      </c>
      <c r="F2983">
        <v>86</v>
      </c>
      <c r="G2983">
        <v>18.842833759782501</v>
      </c>
      <c r="H2983">
        <v>27.825077424918899</v>
      </c>
      <c r="I2983">
        <v>34.755605340772597</v>
      </c>
      <c r="J2983">
        <v>3.1987356816576602</v>
      </c>
      <c r="K2983">
        <v>73.082658640750907</v>
      </c>
      <c r="M2983">
        <v>53.699869645292601</v>
      </c>
      <c r="N2983">
        <v>0.26338565973695299</v>
      </c>
      <c r="O2983">
        <v>13.953488372093</v>
      </c>
      <c r="P2983">
        <v>86.550976138828602</v>
      </c>
    </row>
    <row r="2984" spans="1:17" hidden="1" x14ac:dyDescent="0.3">
      <c r="A2984" t="s">
        <v>6179</v>
      </c>
      <c r="B2984" t="s">
        <v>6180</v>
      </c>
      <c r="C2984" t="s">
        <v>10625</v>
      </c>
      <c r="D2984" t="s">
        <v>51</v>
      </c>
      <c r="E2984">
        <v>96.201403008</v>
      </c>
      <c r="F2984">
        <v>1.37</v>
      </c>
      <c r="G2984">
        <v>-7.4893937425336503</v>
      </c>
      <c r="H2984">
        <v>-6.2332780127468697</v>
      </c>
      <c r="I2984">
        <v>-57.601863129576302</v>
      </c>
      <c r="J2984">
        <v>1.8359842215668001</v>
      </c>
      <c r="K2984">
        <v>1.4736451160034301</v>
      </c>
      <c r="L2984">
        <v>1.62233566532315</v>
      </c>
      <c r="M2984">
        <v>45.871077718839899</v>
      </c>
      <c r="N2984">
        <v>1.54487139452149</v>
      </c>
      <c r="O2984">
        <v>126.277372262773</v>
      </c>
      <c r="P2984">
        <v>52.2222222222222</v>
      </c>
      <c r="Q2984">
        <v>-0.15027638077664399</v>
      </c>
    </row>
    <row r="2985" spans="1:17" hidden="1" x14ac:dyDescent="0.3">
      <c r="A2985" t="s">
        <v>6181</v>
      </c>
      <c r="B2985" t="s">
        <v>6182</v>
      </c>
      <c r="C2985" t="s">
        <v>10625</v>
      </c>
      <c r="D2985" t="s">
        <v>80</v>
      </c>
      <c r="E2985">
        <v>96.120688619999996</v>
      </c>
      <c r="F2985">
        <v>115.3</v>
      </c>
      <c r="G2985">
        <v>-44.415734866100699</v>
      </c>
      <c r="H2985">
        <v>-5.4856918058503101</v>
      </c>
      <c r="I2985">
        <v>-31.263404562572301</v>
      </c>
      <c r="J2985">
        <v>-8.84731981253519</v>
      </c>
      <c r="K2985">
        <v>119.086579863425</v>
      </c>
      <c r="L2985">
        <v>124.57684463158201</v>
      </c>
      <c r="M2985">
        <v>51.997917699609097</v>
      </c>
      <c r="N2985">
        <v>0.68584758572261695</v>
      </c>
      <c r="O2985">
        <v>31.830008673026899</v>
      </c>
      <c r="P2985">
        <v>12.8180039138943</v>
      </c>
      <c r="Q2985">
        <v>-5.8758004731485999E-2</v>
      </c>
    </row>
    <row r="2986" spans="1:17" hidden="1" x14ac:dyDescent="0.3">
      <c r="A2986" t="s">
        <v>6183</v>
      </c>
      <c r="B2986" t="s">
        <v>6184</v>
      </c>
      <c r="C2986" t="s">
        <v>10625</v>
      </c>
      <c r="D2986" t="s">
        <v>1353</v>
      </c>
      <c r="E2986">
        <v>96.080539380000005</v>
      </c>
      <c r="F2986">
        <v>26.11</v>
      </c>
      <c r="G2986">
        <v>-17.309802753225998</v>
      </c>
      <c r="H2986">
        <v>0.87230047214195905</v>
      </c>
      <c r="I2986">
        <v>-6.8504938636997501</v>
      </c>
      <c r="J2986">
        <v>0.73552497931652305</v>
      </c>
      <c r="K2986">
        <v>25.7760042135024</v>
      </c>
      <c r="L2986">
        <v>25.0901777931645</v>
      </c>
      <c r="M2986">
        <v>53.842876406836702</v>
      </c>
      <c r="N2986">
        <v>1.20962617386947</v>
      </c>
      <c r="O2986">
        <v>7.1237073918039</v>
      </c>
      <c r="P2986">
        <v>13.030303030302999</v>
      </c>
      <c r="Q2986">
        <v>-6.9436672557021004E-2</v>
      </c>
    </row>
    <row r="2987" spans="1:17" hidden="1" x14ac:dyDescent="0.3">
      <c r="A2987" t="s">
        <v>6185</v>
      </c>
      <c r="B2987" t="s">
        <v>6186</v>
      </c>
      <c r="C2987" t="s">
        <v>10625</v>
      </c>
      <c r="D2987" t="s">
        <v>21</v>
      </c>
      <c r="E2987">
        <v>96.078400000000002</v>
      </c>
      <c r="F2987">
        <v>118.35</v>
      </c>
      <c r="G2987">
        <v>-29.285779969947502</v>
      </c>
      <c r="H2987">
        <v>6.1916491248239396</v>
      </c>
      <c r="I2987">
        <v>-22.363843235376201</v>
      </c>
      <c r="J2987">
        <v>9.9293409672501607</v>
      </c>
      <c r="K2987">
        <v>106.196063217632</v>
      </c>
      <c r="L2987">
        <v>119.920749665358</v>
      </c>
      <c r="M2987">
        <v>79.913681722567404</v>
      </c>
      <c r="N2987">
        <v>1.1902439024390199</v>
      </c>
      <c r="O2987">
        <v>43.514997887621398</v>
      </c>
      <c r="P2987">
        <v>44.770642201834796</v>
      </c>
    </row>
    <row r="2988" spans="1:17" hidden="1" x14ac:dyDescent="0.3">
      <c r="A2988" t="s">
        <v>6187</v>
      </c>
      <c r="B2988" t="s">
        <v>6188</v>
      </c>
      <c r="C2988" t="s">
        <v>10625</v>
      </c>
      <c r="D2988" t="s">
        <v>1561</v>
      </c>
      <c r="E2988">
        <v>96.04534348</v>
      </c>
      <c r="F2988">
        <v>22.6</v>
      </c>
      <c r="G2988">
        <v>11.8413405004812</v>
      </c>
      <c r="H2988">
        <v>-2.4518993036707202</v>
      </c>
      <c r="I2988">
        <v>-39.316163322137299</v>
      </c>
      <c r="J2988">
        <v>-3.9744328710522798</v>
      </c>
      <c r="K2988">
        <v>23.702853026050001</v>
      </c>
      <c r="L2988">
        <v>22.725445953158001</v>
      </c>
      <c r="M2988">
        <v>40.493139459491999</v>
      </c>
      <c r="N2988">
        <v>0.48741688977025599</v>
      </c>
      <c r="O2988">
        <v>53.318584070796398</v>
      </c>
      <c r="P2988">
        <v>50.166112956810601</v>
      </c>
      <c r="Q2988">
        <v>7.8517268879716995E-2</v>
      </c>
    </row>
    <row r="2989" spans="1:17" hidden="1" x14ac:dyDescent="0.3">
      <c r="A2989" t="s">
        <v>6189</v>
      </c>
      <c r="B2989" t="s">
        <v>6190</v>
      </c>
      <c r="C2989" t="s">
        <v>10625</v>
      </c>
      <c r="D2989" t="s">
        <v>127</v>
      </c>
      <c r="E2989">
        <v>95.980785990000001</v>
      </c>
      <c r="F2989">
        <v>93.25</v>
      </c>
      <c r="G2989">
        <v>-5.7215866217501397</v>
      </c>
      <c r="H2989">
        <v>-2.3901313104549402</v>
      </c>
      <c r="I2989">
        <v>-14.9091902626562</v>
      </c>
      <c r="J2989">
        <v>0.55798798982999898</v>
      </c>
      <c r="K2989">
        <v>94.666632773786304</v>
      </c>
      <c r="L2989">
        <v>93.507026030449495</v>
      </c>
      <c r="M2989">
        <v>65.499874275165595</v>
      </c>
      <c r="N2989">
        <v>0.68544090716874495</v>
      </c>
      <c r="O2989">
        <v>27.067024128686299</v>
      </c>
      <c r="P2989">
        <v>35.105766444508802</v>
      </c>
      <c r="Q2989">
        <v>5.5133177749032002E-2</v>
      </c>
    </row>
    <row r="2990" spans="1:17" hidden="1" x14ac:dyDescent="0.3">
      <c r="A2990" t="s">
        <v>6191</v>
      </c>
      <c r="B2990" t="s">
        <v>6192</v>
      </c>
      <c r="C2990" t="s">
        <v>10625</v>
      </c>
      <c r="D2990" t="s">
        <v>46</v>
      </c>
      <c r="E2990">
        <v>95.970600000000005</v>
      </c>
      <c r="F2990">
        <v>44.01</v>
      </c>
      <c r="G2990">
        <v>72.745003726548802</v>
      </c>
      <c r="H2990">
        <v>-5.6581835002024796</v>
      </c>
      <c r="I2990">
        <v>-16.057344515373298</v>
      </c>
      <c r="J2990">
        <v>-8.9742503200110093</v>
      </c>
      <c r="K2990">
        <v>45.291683283547599</v>
      </c>
      <c r="L2990">
        <v>42.697477048923801</v>
      </c>
      <c r="M2990">
        <v>41.140667990485497</v>
      </c>
      <c r="N2990">
        <v>1.1379416443539501</v>
      </c>
      <c r="O2990">
        <v>43.103840036355301</v>
      </c>
      <c r="P2990">
        <v>108.380681818181</v>
      </c>
      <c r="Q2990">
        <v>-1.1117274592904E-2</v>
      </c>
    </row>
    <row r="2991" spans="1:17" hidden="1" x14ac:dyDescent="0.3">
      <c r="A2991" t="s">
        <v>6193</v>
      </c>
      <c r="B2991" t="s">
        <v>6194</v>
      </c>
      <c r="C2991" t="s">
        <v>10625</v>
      </c>
      <c r="D2991" t="s">
        <v>224</v>
      </c>
      <c r="E2991">
        <v>95.841852000000003</v>
      </c>
      <c r="F2991">
        <v>6.59</v>
      </c>
      <c r="G2991">
        <v>-30.323621113027801</v>
      </c>
      <c r="H2991">
        <v>-9.9042753752554091</v>
      </c>
      <c r="I2991">
        <v>-53.381821608344801</v>
      </c>
      <c r="J2991">
        <v>-4.7311799575376599</v>
      </c>
      <c r="K2991">
        <v>7.2956722126399001</v>
      </c>
      <c r="L2991">
        <v>8.0122576172006408</v>
      </c>
      <c r="M2991">
        <v>37.299874830019199</v>
      </c>
      <c r="N2991">
        <v>1.2719535527526</v>
      </c>
      <c r="O2991">
        <v>97.268588770864895</v>
      </c>
      <c r="P2991">
        <v>11.6949152542372</v>
      </c>
      <c r="Q2991">
        <v>0.133755038322831</v>
      </c>
    </row>
    <row r="2992" spans="1:17" hidden="1" x14ac:dyDescent="0.3">
      <c r="A2992" t="s">
        <v>6195</v>
      </c>
      <c r="B2992" t="s">
        <v>6196</v>
      </c>
      <c r="C2992" t="s">
        <v>10625</v>
      </c>
      <c r="D2992" t="s">
        <v>263</v>
      </c>
      <c r="E2992">
        <v>95.711067499999999</v>
      </c>
      <c r="F2992">
        <v>38.89</v>
      </c>
      <c r="G2992">
        <v>39.603984865276097</v>
      </c>
      <c r="H2992">
        <v>9.5493643739249592</v>
      </c>
      <c r="I2992">
        <v>0.80944430708819903</v>
      </c>
      <c r="J2992">
        <v>2.7982780157537701</v>
      </c>
      <c r="K2992">
        <v>38.350195871592298</v>
      </c>
      <c r="L2992">
        <v>35.193760759685098</v>
      </c>
      <c r="M2992">
        <v>48.6799352768247</v>
      </c>
      <c r="N2992">
        <v>0.70858343392644796</v>
      </c>
      <c r="O2992">
        <v>31.139110311133901</v>
      </c>
      <c r="P2992">
        <v>67.991360691144706</v>
      </c>
      <c r="Q2992">
        <v>6.2364662010202999E-2</v>
      </c>
    </row>
    <row r="2993" spans="1:17" hidden="1" x14ac:dyDescent="0.3">
      <c r="A2993" t="s">
        <v>6197</v>
      </c>
      <c r="B2993" t="s">
        <v>6198</v>
      </c>
      <c r="C2993" t="s">
        <v>10625</v>
      </c>
      <c r="D2993" t="s">
        <v>1388</v>
      </c>
      <c r="E2993">
        <v>95.654034719999999</v>
      </c>
      <c r="F2993">
        <v>126.3</v>
      </c>
      <c r="G2993">
        <v>-35.137359811552301</v>
      </c>
      <c r="H2993">
        <v>-3.4826148827733898</v>
      </c>
      <c r="I2993">
        <v>-19.224588230562201</v>
      </c>
      <c r="J2993">
        <v>7.8873121642942898</v>
      </c>
      <c r="O2993">
        <v>14.528899445764001</v>
      </c>
      <c r="P2993">
        <v>8.2262210796915092</v>
      </c>
    </row>
    <row r="2994" spans="1:17" hidden="1" x14ac:dyDescent="0.3">
      <c r="A2994" t="s">
        <v>6199</v>
      </c>
      <c r="B2994" t="s">
        <v>6200</v>
      </c>
      <c r="C2994" t="s">
        <v>10625</v>
      </c>
      <c r="D2994" t="s">
        <v>127</v>
      </c>
      <c r="E2994">
        <v>95.586823479999893</v>
      </c>
      <c r="F2994">
        <v>113.7</v>
      </c>
      <c r="G2994">
        <v>-73.444517603688695</v>
      </c>
      <c r="H2994">
        <v>13.3699007307104</v>
      </c>
      <c r="I2994">
        <v>-57.531746022698599</v>
      </c>
      <c r="J2994">
        <v>-2.1925686661684201</v>
      </c>
      <c r="K2994">
        <v>109.18705870212401</v>
      </c>
      <c r="M2994">
        <v>52.776441244741498</v>
      </c>
      <c r="N2994">
        <v>0.369700272479564</v>
      </c>
      <c r="O2994">
        <v>84.696569920844297</v>
      </c>
      <c r="P2994">
        <v>37.818181818181799</v>
      </c>
    </row>
    <row r="2995" spans="1:17" hidden="1" x14ac:dyDescent="0.3">
      <c r="A2995" t="s">
        <v>6201</v>
      </c>
      <c r="B2995" t="s">
        <v>6202</v>
      </c>
      <c r="C2995" t="s">
        <v>10625</v>
      </c>
      <c r="D2995" t="s">
        <v>622</v>
      </c>
      <c r="E2995">
        <v>95.572999999999993</v>
      </c>
      <c r="F2995">
        <v>151.1</v>
      </c>
      <c r="G2995">
        <v>106.598733552447</v>
      </c>
      <c r="H2995">
        <v>5.6801018725102299</v>
      </c>
      <c r="I2995">
        <v>100.020889487235</v>
      </c>
      <c r="J2995">
        <v>-10.685475381824601</v>
      </c>
      <c r="K2995">
        <v>154.45652435761099</v>
      </c>
      <c r="L2995">
        <v>109.004800338314</v>
      </c>
      <c r="M2995">
        <v>33.623779121261101</v>
      </c>
      <c r="N2995">
        <v>0.75193512326447398</v>
      </c>
      <c r="O2995">
        <v>39.457313037723303</v>
      </c>
      <c r="P2995">
        <v>181.58777487886601</v>
      </c>
      <c r="Q2995">
        <v>0.167520051068307</v>
      </c>
    </row>
    <row r="2996" spans="1:17" hidden="1" x14ac:dyDescent="0.3">
      <c r="A2996" t="s">
        <v>6203</v>
      </c>
      <c r="B2996" t="s">
        <v>6204</v>
      </c>
      <c r="C2996" t="s">
        <v>10625</v>
      </c>
      <c r="D2996" t="s">
        <v>1561</v>
      </c>
      <c r="E2996">
        <v>95.541250000000005</v>
      </c>
      <c r="F2996">
        <v>8.7100000000000009</v>
      </c>
      <c r="G2996">
        <v>4227.33516766097</v>
      </c>
      <c r="H2996">
        <v>47.895007494848898</v>
      </c>
      <c r="I2996">
        <v>145.18009263429499</v>
      </c>
      <c r="J2996">
        <v>8.9024559864537096</v>
      </c>
      <c r="K2996">
        <v>5.95760585093781</v>
      </c>
      <c r="L2996">
        <v>3.5044040643256298</v>
      </c>
      <c r="M2996">
        <v>99.949576911880001</v>
      </c>
      <c r="N2996">
        <v>0.44802767529701598</v>
      </c>
      <c r="O2996">
        <v>0</v>
      </c>
      <c r="P2996">
        <v>4255</v>
      </c>
    </row>
    <row r="2997" spans="1:17" hidden="1" x14ac:dyDescent="0.3">
      <c r="A2997" t="s">
        <v>6205</v>
      </c>
      <c r="B2997" t="s">
        <v>6206</v>
      </c>
      <c r="C2997" t="s">
        <v>10625</v>
      </c>
      <c r="D2997" t="s">
        <v>571</v>
      </c>
      <c r="E2997">
        <v>95.43</v>
      </c>
      <c r="F2997">
        <v>162.05000000000001</v>
      </c>
      <c r="G2997">
        <v>452.12049860909599</v>
      </c>
      <c r="H2997">
        <v>14.0152080490118</v>
      </c>
      <c r="I2997">
        <v>32.484699366575697</v>
      </c>
      <c r="J2997">
        <v>2.8051579607142201</v>
      </c>
      <c r="K2997">
        <v>139.94264177554101</v>
      </c>
      <c r="L2997">
        <v>104.186940295496</v>
      </c>
      <c r="M2997">
        <v>60.867884696873702</v>
      </c>
      <c r="N2997">
        <v>0.51849964379990099</v>
      </c>
      <c r="O2997">
        <v>5.8006788028386103</v>
      </c>
      <c r="P2997">
        <v>511.50943396226398</v>
      </c>
      <c r="Q2997">
        <v>0.13521555718658099</v>
      </c>
    </row>
    <row r="2998" spans="1:17" hidden="1" x14ac:dyDescent="0.3">
      <c r="A2998" t="s">
        <v>6207</v>
      </c>
      <c r="B2998" t="s">
        <v>6208</v>
      </c>
      <c r="C2998" t="s">
        <v>10625</v>
      </c>
      <c r="D2998" t="s">
        <v>408</v>
      </c>
      <c r="E2998">
        <v>95.297894252999996</v>
      </c>
      <c r="F2998">
        <v>90</v>
      </c>
      <c r="G2998">
        <v>60.226608162018898</v>
      </c>
      <c r="H2998">
        <v>-9.4966008967594107</v>
      </c>
      <c r="I2998">
        <v>-39.723249233424902</v>
      </c>
      <c r="J2998">
        <v>-2.7176754334252098</v>
      </c>
      <c r="K2998">
        <v>95.301269109768299</v>
      </c>
      <c r="L2998">
        <v>90.959679408203598</v>
      </c>
      <c r="M2998">
        <v>45.089926030921397</v>
      </c>
      <c r="N2998">
        <v>0.69337596589395101</v>
      </c>
      <c r="O2998">
        <v>46.6666666666666</v>
      </c>
      <c r="P2998">
        <v>102.065559048046</v>
      </c>
      <c r="Q2998">
        <v>0.149551633735578</v>
      </c>
    </row>
    <row r="2999" spans="1:17" hidden="1" x14ac:dyDescent="0.3">
      <c r="A2999" t="s">
        <v>6209</v>
      </c>
      <c r="B2999" t="s">
        <v>6210</v>
      </c>
      <c r="C2999" t="s">
        <v>10625</v>
      </c>
      <c r="D2999" t="s">
        <v>1661</v>
      </c>
      <c r="E2999">
        <v>95.118487040000005</v>
      </c>
      <c r="F2999">
        <v>6516.25</v>
      </c>
      <c r="G2999">
        <v>-5.9794915360370302</v>
      </c>
      <c r="H2999">
        <v>-4.1075071929911404</v>
      </c>
      <c r="I2999">
        <v>3.2287500408535199</v>
      </c>
      <c r="J2999">
        <v>0.330298539362195</v>
      </c>
      <c r="K2999">
        <v>6508.1031516165103</v>
      </c>
      <c r="L2999">
        <v>6201.5981900227698</v>
      </c>
      <c r="M2999">
        <v>55.282251015972101</v>
      </c>
      <c r="N2999">
        <v>1.41647074951163</v>
      </c>
      <c r="O2999">
        <v>7.1927872626126899</v>
      </c>
      <c r="P2999">
        <v>27.494619448248802</v>
      </c>
      <c r="Q2999">
        <v>-2.1659899071474999E-2</v>
      </c>
    </row>
    <row r="3000" spans="1:17" hidden="1" x14ac:dyDescent="0.3">
      <c r="A3000" t="s">
        <v>6211</v>
      </c>
      <c r="B3000" t="s">
        <v>6212</v>
      </c>
      <c r="C3000" t="s">
        <v>10625</v>
      </c>
      <c r="D3000" t="s">
        <v>101</v>
      </c>
      <c r="E3000">
        <v>95.036801999999994</v>
      </c>
      <c r="F3000">
        <v>48.6</v>
      </c>
      <c r="G3000">
        <v>48.422124182714199</v>
      </c>
      <c r="H3000">
        <v>-7.1749225750810801</v>
      </c>
      <c r="I3000">
        <v>-44.205153183330097</v>
      </c>
      <c r="J3000">
        <v>3.2172567725499102</v>
      </c>
      <c r="K3000">
        <v>51.615427914559803</v>
      </c>
      <c r="L3000">
        <v>50.945161915274397</v>
      </c>
      <c r="M3000">
        <v>55.677094172706298</v>
      </c>
      <c r="N3000">
        <v>0.68223350253807102</v>
      </c>
      <c r="O3000">
        <v>74.279835390946502</v>
      </c>
      <c r="P3000">
        <v>112.69146608315</v>
      </c>
      <c r="Q3000">
        <v>7.3133677323085997E-2</v>
      </c>
    </row>
    <row r="3001" spans="1:17" hidden="1" x14ac:dyDescent="0.3">
      <c r="A3001" t="s">
        <v>6213</v>
      </c>
      <c r="B3001" t="s">
        <v>6214</v>
      </c>
      <c r="C3001" t="s">
        <v>10625</v>
      </c>
      <c r="D3001" t="s">
        <v>303</v>
      </c>
      <c r="E3001">
        <v>94.97824</v>
      </c>
      <c r="F3001">
        <v>88.25</v>
      </c>
      <c r="G3001">
        <v>-11.9271274209921</v>
      </c>
      <c r="H3001">
        <v>5.9113813648813798</v>
      </c>
      <c r="I3001">
        <v>-23.502060758034801</v>
      </c>
      <c r="J3001">
        <v>6.8926529955605602</v>
      </c>
      <c r="K3001">
        <v>83.199092995332506</v>
      </c>
      <c r="L3001">
        <v>88.024143627973601</v>
      </c>
      <c r="M3001">
        <v>79.422304614657094</v>
      </c>
      <c r="N3001">
        <v>1.1172077922077901</v>
      </c>
      <c r="O3001">
        <v>41.246458923512698</v>
      </c>
      <c r="P3001">
        <v>25.801853171774699</v>
      </c>
    </row>
    <row r="3002" spans="1:17" hidden="1" x14ac:dyDescent="0.3">
      <c r="A3002" t="s">
        <v>6215</v>
      </c>
      <c r="B3002" t="s">
        <v>6216</v>
      </c>
      <c r="C3002" t="s">
        <v>10625</v>
      </c>
      <c r="D3002" t="s">
        <v>359</v>
      </c>
      <c r="E3002">
        <v>94.807478000000003</v>
      </c>
      <c r="F3002">
        <v>170.46</v>
      </c>
      <c r="G3002">
        <v>229.46904572508501</v>
      </c>
      <c r="H3002">
        <v>61.104512275782298</v>
      </c>
      <c r="I3002">
        <v>9.6581956522215808</v>
      </c>
      <c r="J3002">
        <v>28.330584391449101</v>
      </c>
      <c r="K3002">
        <v>109.215895239131</v>
      </c>
      <c r="L3002">
        <v>95.948764235211897</v>
      </c>
      <c r="M3002">
        <v>92.147192847642302</v>
      </c>
      <c r="N3002">
        <v>3.2833319396448601</v>
      </c>
      <c r="O3002">
        <v>0.90343775665844195</v>
      </c>
      <c r="P3002">
        <v>266.58064516129002</v>
      </c>
      <c r="Q3002">
        <v>0.16709501296097401</v>
      </c>
    </row>
    <row r="3003" spans="1:17" hidden="1" x14ac:dyDescent="0.3">
      <c r="A3003" t="s">
        <v>6217</v>
      </c>
      <c r="B3003" t="s">
        <v>6218</v>
      </c>
      <c r="C3003" t="s">
        <v>10625</v>
      </c>
      <c r="D3003" t="s">
        <v>54</v>
      </c>
      <c r="E3003">
        <v>94.5</v>
      </c>
      <c r="F3003">
        <v>75.64</v>
      </c>
      <c r="G3003">
        <v>106.374455567666</v>
      </c>
      <c r="H3003">
        <v>12.2751479023866</v>
      </c>
      <c r="I3003">
        <v>-16.2470102529843</v>
      </c>
      <c r="J3003">
        <v>9.9620207058122503</v>
      </c>
      <c r="K3003">
        <v>59.447302559104102</v>
      </c>
      <c r="L3003">
        <v>55.415099565094799</v>
      </c>
      <c r="M3003">
        <v>84.278181043154405</v>
      </c>
      <c r="N3003">
        <v>2.0865464662022801</v>
      </c>
      <c r="O3003">
        <v>37.1628767847699</v>
      </c>
      <c r="P3003">
        <v>143.215434083601</v>
      </c>
      <c r="Q3003">
        <v>4.6517478921412003E-2</v>
      </c>
    </row>
    <row r="3004" spans="1:17" hidden="1" x14ac:dyDescent="0.3">
      <c r="A3004" t="s">
        <v>6219</v>
      </c>
      <c r="B3004" t="s">
        <v>6220</v>
      </c>
      <c r="C3004" t="s">
        <v>10625</v>
      </c>
      <c r="D3004" t="s">
        <v>21</v>
      </c>
      <c r="E3004">
        <v>94.449453000000005</v>
      </c>
      <c r="F3004">
        <v>79.69</v>
      </c>
      <c r="G3004">
        <v>-85.6563979689669</v>
      </c>
      <c r="H3004">
        <v>-4.1311867948505396</v>
      </c>
      <c r="I3004">
        <v>-48.531116688221204</v>
      </c>
      <c r="J3004">
        <v>4.7027515949671397</v>
      </c>
      <c r="K3004">
        <v>81.535200451499804</v>
      </c>
      <c r="L3004">
        <v>113.360985183783</v>
      </c>
      <c r="M3004">
        <v>64.664006298746898</v>
      </c>
      <c r="N3004">
        <v>1.29161470694015</v>
      </c>
      <c r="O3004">
        <v>152.227381101769</v>
      </c>
      <c r="P3004">
        <v>13.8591227318188</v>
      </c>
      <c r="Q3004">
        <v>-5.2152913172896997E-2</v>
      </c>
    </row>
    <row r="3005" spans="1:17" hidden="1" x14ac:dyDescent="0.3">
      <c r="A3005" t="s">
        <v>6221</v>
      </c>
      <c r="B3005" t="s">
        <v>6222</v>
      </c>
      <c r="C3005" t="s">
        <v>10625</v>
      </c>
      <c r="D3005" t="s">
        <v>303</v>
      </c>
      <c r="E3005">
        <v>94.438216499999996</v>
      </c>
      <c r="F3005">
        <v>42.5</v>
      </c>
      <c r="G3005">
        <v>56.796973216530603</v>
      </c>
      <c r="H3005">
        <v>30.0096928095343</v>
      </c>
      <c r="I3005">
        <v>-1.0461477598582101</v>
      </c>
      <c r="J3005">
        <v>-5.3652823765928703</v>
      </c>
      <c r="K3005">
        <v>36.8944152814543</v>
      </c>
      <c r="L3005">
        <v>30.855499893667002</v>
      </c>
      <c r="M3005">
        <v>51.871166464820597</v>
      </c>
      <c r="N3005">
        <v>1.51677211976024</v>
      </c>
      <c r="O3005">
        <v>10.329411764705799</v>
      </c>
      <c r="P3005">
        <v>117.39130434782599</v>
      </c>
      <c r="Q3005">
        <v>7.1070466393883994E-2</v>
      </c>
    </row>
    <row r="3006" spans="1:17" hidden="1" x14ac:dyDescent="0.3">
      <c r="A3006" t="s">
        <v>6223</v>
      </c>
      <c r="B3006" t="s">
        <v>6224</v>
      </c>
      <c r="C3006" t="s">
        <v>10625</v>
      </c>
      <c r="D3006" t="s">
        <v>186</v>
      </c>
      <c r="E3006">
        <v>94.221378764999997</v>
      </c>
      <c r="F3006">
        <v>49.06</v>
      </c>
      <c r="G3006">
        <v>-58.972589269856599</v>
      </c>
      <c r="H3006">
        <v>-1.7744686958318701</v>
      </c>
      <c r="I3006">
        <v>-29.173370301882599</v>
      </c>
      <c r="J3006">
        <v>11.9439328505151</v>
      </c>
      <c r="K3006">
        <v>47.663319410801797</v>
      </c>
      <c r="L3006">
        <v>52.815324746669901</v>
      </c>
      <c r="M3006">
        <v>66.237042192067094</v>
      </c>
      <c r="N3006">
        <v>1.0647498514739899</v>
      </c>
      <c r="O3006">
        <v>68.406033428454904</v>
      </c>
      <c r="P3006">
        <v>24.2025316455696</v>
      </c>
      <c r="Q3006">
        <v>5.0766786752707002E-2</v>
      </c>
    </row>
    <row r="3007" spans="1:17" hidden="1" x14ac:dyDescent="0.3">
      <c r="A3007" t="s">
        <v>6225</v>
      </c>
      <c r="B3007" t="s">
        <v>6226</v>
      </c>
      <c r="C3007" t="s">
        <v>10625</v>
      </c>
      <c r="D3007" t="s">
        <v>1672</v>
      </c>
      <c r="E3007">
        <v>94.107979999999998</v>
      </c>
      <c r="F3007">
        <v>55.4</v>
      </c>
      <c r="G3007">
        <v>-10.787195208223199</v>
      </c>
      <c r="H3007">
        <v>-8.9645104275756609</v>
      </c>
      <c r="I3007">
        <v>5.1255763727668597</v>
      </c>
      <c r="J3007">
        <v>5.9454388813819898</v>
      </c>
      <c r="K3007">
        <v>52.731836504171397</v>
      </c>
      <c r="M3007">
        <v>56.683803156459803</v>
      </c>
      <c r="N3007">
        <v>0.38275499474237601</v>
      </c>
      <c r="O3007">
        <v>13.718411552346501</v>
      </c>
      <c r="P3007">
        <v>22.838137472283801</v>
      </c>
    </row>
    <row r="3008" spans="1:17" hidden="1" x14ac:dyDescent="0.3">
      <c r="A3008" t="s">
        <v>6227</v>
      </c>
      <c r="B3008" t="s">
        <v>6228</v>
      </c>
      <c r="C3008" t="s">
        <v>10625</v>
      </c>
      <c r="D3008" t="s">
        <v>201</v>
      </c>
      <c r="E3008">
        <v>94.073266554999904</v>
      </c>
      <c r="F3008">
        <v>62.59</v>
      </c>
      <c r="G3008">
        <v>-28.911282323247001</v>
      </c>
      <c r="H3008">
        <v>14.9005282898434</v>
      </c>
      <c r="I3008">
        <v>-1.22760375644555</v>
      </c>
      <c r="J3008">
        <v>6.37037173199767</v>
      </c>
      <c r="K3008">
        <v>55.650758762865401</v>
      </c>
      <c r="L3008">
        <v>54.714802324739701</v>
      </c>
      <c r="M3008">
        <v>57.228426668605799</v>
      </c>
      <c r="N3008">
        <v>1.62736802436349</v>
      </c>
      <c r="O3008">
        <v>13.3407892634606</v>
      </c>
      <c r="P3008">
        <v>48.458254269449696</v>
      </c>
      <c r="Q3008">
        <v>-3.4938143470845999E-2</v>
      </c>
    </row>
    <row r="3009" spans="1:17" hidden="1" x14ac:dyDescent="0.3">
      <c r="A3009" t="s">
        <v>6229</v>
      </c>
      <c r="B3009" t="s">
        <v>6230</v>
      </c>
      <c r="C3009" t="s">
        <v>10625</v>
      </c>
      <c r="D3009" t="s">
        <v>72</v>
      </c>
      <c r="E3009">
        <v>94.029921555999906</v>
      </c>
      <c r="F3009">
        <v>18.03</v>
      </c>
      <c r="G3009">
        <v>35.798449619270599</v>
      </c>
      <c r="H3009">
        <v>14.7212923211338</v>
      </c>
      <c r="I3009">
        <v>1.9301586618895199</v>
      </c>
      <c r="J3009">
        <v>-2.81575707196553</v>
      </c>
      <c r="K3009">
        <v>16.752030729946199</v>
      </c>
      <c r="L3009">
        <v>15.2121034500557</v>
      </c>
      <c r="M3009">
        <v>59.325986557006701</v>
      </c>
      <c r="N3009">
        <v>0.83003500405432495</v>
      </c>
      <c r="O3009">
        <v>10.815307820299401</v>
      </c>
      <c r="P3009">
        <v>76.591576885406397</v>
      </c>
      <c r="Q3009">
        <v>6.0795563027139003E-2</v>
      </c>
    </row>
    <row r="3010" spans="1:17" hidden="1" x14ac:dyDescent="0.3">
      <c r="A3010" t="s">
        <v>6231</v>
      </c>
      <c r="B3010" t="s">
        <v>6232</v>
      </c>
      <c r="C3010" t="s">
        <v>10625</v>
      </c>
      <c r="D3010" t="s">
        <v>46</v>
      </c>
      <c r="E3010">
        <v>93.940958620000004</v>
      </c>
      <c r="F3010">
        <v>12.97</v>
      </c>
      <c r="G3010">
        <v>117.05214879304999</v>
      </c>
      <c r="H3010">
        <v>-29.732583026170499</v>
      </c>
      <c r="I3010">
        <v>24.774255031438798</v>
      </c>
      <c r="J3010">
        <v>0.575047525735632</v>
      </c>
      <c r="K3010">
        <v>13.755903736948</v>
      </c>
      <c r="L3010">
        <v>10.638527157994</v>
      </c>
      <c r="M3010">
        <v>27.089779978727599</v>
      </c>
      <c r="N3010">
        <v>0.55796569811746299</v>
      </c>
      <c r="O3010">
        <v>51.503469545103997</v>
      </c>
      <c r="Q3010">
        <v>8.2988661033073993E-2</v>
      </c>
    </row>
    <row r="3011" spans="1:17" hidden="1" x14ac:dyDescent="0.3">
      <c r="A3011" t="s">
        <v>6233</v>
      </c>
      <c r="B3011" t="s">
        <v>6234</v>
      </c>
      <c r="C3011" t="s">
        <v>10625</v>
      </c>
      <c r="D3011" t="s">
        <v>622</v>
      </c>
      <c r="E3011">
        <v>93.863</v>
      </c>
      <c r="F3011">
        <v>7.25</v>
      </c>
      <c r="G3011">
        <v>-47.109276783469298</v>
      </c>
      <c r="H3011">
        <v>2.0810585428247101</v>
      </c>
      <c r="I3011">
        <v>-28.894917900891901</v>
      </c>
      <c r="J3011">
        <v>6.6997468040034702</v>
      </c>
      <c r="K3011">
        <v>7.2685614309658204</v>
      </c>
      <c r="L3011">
        <v>8.55139964407463</v>
      </c>
      <c r="M3011">
        <v>52.976610895441397</v>
      </c>
      <c r="N3011">
        <v>0.67840615496366397</v>
      </c>
      <c r="O3011">
        <v>50.344827586206897</v>
      </c>
      <c r="P3011">
        <v>25</v>
      </c>
      <c r="Q3011">
        <v>-0.19840679292164901</v>
      </c>
    </row>
    <row r="3012" spans="1:17" hidden="1" x14ac:dyDescent="0.3">
      <c r="A3012" t="s">
        <v>6235</v>
      </c>
      <c r="B3012" t="s">
        <v>6236</v>
      </c>
      <c r="C3012" t="s">
        <v>10625</v>
      </c>
      <c r="D3012" t="s">
        <v>51</v>
      </c>
      <c r="E3012">
        <v>93.861726750000003</v>
      </c>
      <c r="F3012">
        <v>91.98</v>
      </c>
      <c r="G3012">
        <v>41.291817183385099</v>
      </c>
      <c r="H3012">
        <v>12.6503829605048</v>
      </c>
      <c r="I3012">
        <v>15.997939241965099</v>
      </c>
      <c r="J3012">
        <v>12.5668991586221</v>
      </c>
      <c r="K3012">
        <v>83.730263511349705</v>
      </c>
      <c r="L3012">
        <v>75.127661722381504</v>
      </c>
      <c r="M3012">
        <v>68.8368324435435</v>
      </c>
      <c r="N3012">
        <v>3.1905431059790499</v>
      </c>
      <c r="O3012">
        <v>10.6218743205044</v>
      </c>
      <c r="P3012">
        <v>101.489594742606</v>
      </c>
      <c r="Q3012">
        <v>8.9522107176288002E-2</v>
      </c>
    </row>
    <row r="3013" spans="1:17" hidden="1" x14ac:dyDescent="0.3">
      <c r="A3013" t="s">
        <v>6237</v>
      </c>
      <c r="B3013" t="s">
        <v>6238</v>
      </c>
      <c r="C3013" t="s">
        <v>10625</v>
      </c>
      <c r="D3013" t="s">
        <v>72</v>
      </c>
      <c r="E3013">
        <v>93.856671739999996</v>
      </c>
      <c r="F3013">
        <v>152.19999999999999</v>
      </c>
      <c r="G3013">
        <v>55.666490782432099</v>
      </c>
      <c r="H3013">
        <v>-15.0020585387484</v>
      </c>
      <c r="I3013">
        <v>24.3838963081547</v>
      </c>
      <c r="J3013">
        <v>0.99856060141254599</v>
      </c>
      <c r="K3013">
        <v>149.229883559824</v>
      </c>
      <c r="L3013">
        <v>122.46601470633</v>
      </c>
      <c r="M3013">
        <v>43.122316265939197</v>
      </c>
      <c r="N3013">
        <v>0.242742946908933</v>
      </c>
      <c r="O3013">
        <v>57.654402102496697</v>
      </c>
      <c r="P3013">
        <v>102.933333333333</v>
      </c>
      <c r="Q3013">
        <v>1.1032374796563001E-2</v>
      </c>
    </row>
    <row r="3014" spans="1:17" hidden="1" x14ac:dyDescent="0.3">
      <c r="A3014" t="s">
        <v>6239</v>
      </c>
      <c r="B3014" t="s">
        <v>6240</v>
      </c>
      <c r="C3014" t="s">
        <v>10625</v>
      </c>
      <c r="D3014" t="s">
        <v>89</v>
      </c>
      <c r="E3014">
        <v>93.839417850000004</v>
      </c>
      <c r="F3014">
        <v>4.9800000000000004</v>
      </c>
      <c r="G3014">
        <v>41.148726983008999</v>
      </c>
      <c r="H3014">
        <v>3.98223922863244</v>
      </c>
      <c r="I3014">
        <v>-19.870141938846601</v>
      </c>
      <c r="J3014">
        <v>-2.9563193209615202</v>
      </c>
      <c r="K3014">
        <v>4.9750190861696604</v>
      </c>
      <c r="L3014">
        <v>4.6278209010620897</v>
      </c>
      <c r="M3014">
        <v>37.756817887832099</v>
      </c>
      <c r="N3014">
        <v>0.38538498616547601</v>
      </c>
      <c r="O3014">
        <v>31.1244979919678</v>
      </c>
      <c r="P3014">
        <v>68.813559322033896</v>
      </c>
    </row>
    <row r="3015" spans="1:17" hidden="1" x14ac:dyDescent="0.3">
      <c r="A3015" t="s">
        <v>6241</v>
      </c>
      <c r="B3015" t="s">
        <v>6242</v>
      </c>
      <c r="C3015" t="s">
        <v>10625</v>
      </c>
      <c r="D3015" t="s">
        <v>378</v>
      </c>
      <c r="E3015">
        <v>93.828604220000003</v>
      </c>
      <c r="F3015">
        <v>47.09</v>
      </c>
      <c r="G3015">
        <v>5.5459173073683203</v>
      </c>
      <c r="H3015">
        <v>-4.9890251391836404</v>
      </c>
      <c r="I3015">
        <v>-14.257236741471599</v>
      </c>
      <c r="J3015">
        <v>7.1335488085523302</v>
      </c>
      <c r="K3015">
        <v>45.4594100322511</v>
      </c>
      <c r="L3015">
        <v>43.863713416735401</v>
      </c>
      <c r="M3015">
        <v>63.249772702218102</v>
      </c>
      <c r="N3015">
        <v>0.53318326762891999</v>
      </c>
      <c r="O3015">
        <v>39.626247610957698</v>
      </c>
      <c r="P3015">
        <v>42.696969696969703</v>
      </c>
      <c r="Q3015">
        <v>8.7933946271060007E-2</v>
      </c>
    </row>
    <row r="3016" spans="1:17" hidden="1" x14ac:dyDescent="0.3">
      <c r="A3016" t="s">
        <v>6243</v>
      </c>
      <c r="B3016" t="s">
        <v>6244</v>
      </c>
      <c r="C3016" t="s">
        <v>10625</v>
      </c>
      <c r="D3016" t="s">
        <v>1388</v>
      </c>
      <c r="E3016">
        <v>93.818250000000006</v>
      </c>
      <c r="F3016">
        <v>173.5</v>
      </c>
      <c r="G3016">
        <v>-38.277918377149497</v>
      </c>
      <c r="H3016">
        <v>-6.5199775201360204</v>
      </c>
      <c r="I3016">
        <v>-8.1699712057960099</v>
      </c>
      <c r="J3016">
        <v>-5.0553404052988498</v>
      </c>
      <c r="K3016">
        <v>169.389297954027</v>
      </c>
      <c r="L3016">
        <v>166.23057696120401</v>
      </c>
      <c r="M3016">
        <v>39.190023447690997</v>
      </c>
      <c r="N3016">
        <v>0.85137614678898998</v>
      </c>
      <c r="O3016">
        <v>14.178674351585</v>
      </c>
      <c r="P3016">
        <v>22.011251758087202</v>
      </c>
      <c r="Q3016">
        <v>0.109555033372726</v>
      </c>
    </row>
    <row r="3017" spans="1:17" hidden="1" x14ac:dyDescent="0.3">
      <c r="A3017" t="s">
        <v>6245</v>
      </c>
      <c r="B3017" t="s">
        <v>6246</v>
      </c>
      <c r="C3017" t="s">
        <v>10625</v>
      </c>
      <c r="D3017" t="s">
        <v>127</v>
      </c>
      <c r="E3017">
        <v>93.723801600000002</v>
      </c>
      <c r="F3017">
        <v>93.37</v>
      </c>
      <c r="G3017">
        <v>79.916314837498007</v>
      </c>
      <c r="H3017">
        <v>-10.9072824739309</v>
      </c>
      <c r="I3017">
        <v>12.0151714795049</v>
      </c>
      <c r="J3017">
        <v>-4.7088146679273901</v>
      </c>
      <c r="K3017">
        <v>90.822509026507007</v>
      </c>
      <c r="L3017">
        <v>80.599147740337798</v>
      </c>
      <c r="M3017">
        <v>34.5948400216867</v>
      </c>
      <c r="N3017">
        <v>0.63974010598600695</v>
      </c>
      <c r="O3017">
        <v>23.058798329227798</v>
      </c>
      <c r="P3017">
        <v>141.89119170984401</v>
      </c>
      <c r="Q3017">
        <v>0.101785565753486</v>
      </c>
    </row>
    <row r="3018" spans="1:17" hidden="1" x14ac:dyDescent="0.3">
      <c r="A3018" t="s">
        <v>6247</v>
      </c>
      <c r="B3018" t="s">
        <v>6248</v>
      </c>
      <c r="C3018" t="s">
        <v>10625</v>
      </c>
      <c r="D3018" t="s">
        <v>139</v>
      </c>
      <c r="E3018">
        <v>93.642054000000002</v>
      </c>
      <c r="F3018">
        <v>22.82</v>
      </c>
      <c r="G3018">
        <v>91.547463530331399</v>
      </c>
      <c r="H3018">
        <v>-5.6426313369074803</v>
      </c>
      <c r="I3018">
        <v>6.7933937874197197</v>
      </c>
      <c r="J3018">
        <v>-2.1694985685641499</v>
      </c>
      <c r="K3018">
        <v>24.439756963832501</v>
      </c>
      <c r="L3018">
        <v>20.363830566890002</v>
      </c>
      <c r="M3018">
        <v>41.457798090927703</v>
      </c>
      <c r="N3018">
        <v>0.38431237447022798</v>
      </c>
      <c r="O3018">
        <v>38.475021910604703</v>
      </c>
      <c r="P3018">
        <v>185.25</v>
      </c>
      <c r="Q3018">
        <v>6.2410259696683998E-2</v>
      </c>
    </row>
    <row r="3019" spans="1:17" hidden="1" x14ac:dyDescent="0.3">
      <c r="A3019" t="s">
        <v>6249</v>
      </c>
      <c r="B3019" t="s">
        <v>6250</v>
      </c>
      <c r="C3019" t="s">
        <v>10625</v>
      </c>
      <c r="D3019" t="s">
        <v>471</v>
      </c>
      <c r="E3019">
        <v>93.495199999999997</v>
      </c>
      <c r="F3019">
        <v>315.10000000000002</v>
      </c>
      <c r="G3019">
        <v>15.4973666614294</v>
      </c>
      <c r="H3019">
        <v>8.0427067706621393</v>
      </c>
      <c r="I3019">
        <v>-1.4472105552543999E-2</v>
      </c>
      <c r="J3019">
        <v>3.0168706446588098</v>
      </c>
      <c r="K3019">
        <v>306.819659687929</v>
      </c>
      <c r="L3019">
        <v>277.19082542764897</v>
      </c>
      <c r="M3019">
        <v>51.390170048428701</v>
      </c>
      <c r="N3019">
        <v>0.385531905951084</v>
      </c>
      <c r="O3019">
        <v>17.248492542050101</v>
      </c>
      <c r="P3019">
        <v>59.141414141414103</v>
      </c>
      <c r="Q3019">
        <v>0.10207200877243899</v>
      </c>
    </row>
    <row r="3020" spans="1:17" hidden="1" x14ac:dyDescent="0.3">
      <c r="A3020" t="s">
        <v>6251</v>
      </c>
      <c r="B3020" t="s">
        <v>6252</v>
      </c>
      <c r="C3020" t="s">
        <v>10625</v>
      </c>
      <c r="E3020">
        <v>93.446513999999993</v>
      </c>
      <c r="F3020">
        <v>319.7</v>
      </c>
      <c r="G3020">
        <v>458.08086205452503</v>
      </c>
      <c r="H3020">
        <v>-11.2951945682812</v>
      </c>
      <c r="I3020">
        <v>-54.442748218821698</v>
      </c>
      <c r="J3020">
        <v>-10.7263599825684</v>
      </c>
      <c r="K3020">
        <v>328.3125391479</v>
      </c>
      <c r="L3020">
        <v>279.44836311453099</v>
      </c>
      <c r="M3020">
        <v>16.0564831410891</v>
      </c>
      <c r="N3020">
        <v>0.318895997778323</v>
      </c>
      <c r="O3020">
        <v>112.386612449171</v>
      </c>
      <c r="P3020">
        <v>485.74569439355002</v>
      </c>
    </row>
    <row r="3021" spans="1:17" hidden="1" x14ac:dyDescent="0.3">
      <c r="A3021" t="s">
        <v>6253</v>
      </c>
      <c r="B3021" t="s">
        <v>6254</v>
      </c>
      <c r="C3021" t="s">
        <v>10625</v>
      </c>
      <c r="D3021" t="s">
        <v>180</v>
      </c>
      <c r="E3021">
        <v>93.140688229999995</v>
      </c>
      <c r="F3021">
        <v>69.25</v>
      </c>
      <c r="G3021">
        <v>78.436358137165499</v>
      </c>
      <c r="H3021">
        <v>65.720744975758805</v>
      </c>
      <c r="I3021">
        <v>94.349129718155595</v>
      </c>
      <c r="J3021">
        <v>15.0779279799929</v>
      </c>
      <c r="K3021">
        <v>51.8676544186225</v>
      </c>
      <c r="M3021">
        <v>92.419063986695804</v>
      </c>
      <c r="O3021">
        <v>9.5306859205776195</v>
      </c>
      <c r="P3021">
        <v>127.049180327868</v>
      </c>
    </row>
    <row r="3022" spans="1:17" hidden="1" x14ac:dyDescent="0.3">
      <c r="A3022" t="s">
        <v>6255</v>
      </c>
      <c r="B3022" t="s">
        <v>6256</v>
      </c>
      <c r="C3022" t="s">
        <v>10625</v>
      </c>
      <c r="D3022" t="s">
        <v>571</v>
      </c>
      <c r="E3022">
        <v>92.788143599999998</v>
      </c>
      <c r="F3022">
        <v>174.05</v>
      </c>
      <c r="G3022">
        <v>67.896965413784102</v>
      </c>
      <c r="H3022">
        <v>-11.083948162881899</v>
      </c>
      <c r="I3022">
        <v>-2.9708107580348102</v>
      </c>
      <c r="K3022">
        <v>152.87892291945499</v>
      </c>
      <c r="M3022">
        <v>4.1647139559229798</v>
      </c>
      <c r="N3022">
        <v>0.86666666666666603</v>
      </c>
      <c r="O3022">
        <v>16.546969261706401</v>
      </c>
      <c r="P3022">
        <v>95.561797752808999</v>
      </c>
    </row>
    <row r="3023" spans="1:17" hidden="1" x14ac:dyDescent="0.3">
      <c r="A3023" t="s">
        <v>6257</v>
      </c>
      <c r="B3023" t="s">
        <v>6258</v>
      </c>
      <c r="C3023" t="s">
        <v>10625</v>
      </c>
      <c r="D3023" t="s">
        <v>1582</v>
      </c>
      <c r="E3023">
        <v>92.692319999999995</v>
      </c>
      <c r="F3023">
        <v>27.01</v>
      </c>
      <c r="G3023">
        <v>-22.9749098584047</v>
      </c>
      <c r="H3023">
        <v>4.1327697326112203</v>
      </c>
      <c r="I3023">
        <v>-40.673113389613697</v>
      </c>
      <c r="J3023">
        <v>6.5854993080894504</v>
      </c>
      <c r="K3023">
        <v>26.2490961503722</v>
      </c>
      <c r="L3023">
        <v>27.627684150885901</v>
      </c>
      <c r="M3023">
        <v>70.106127177500099</v>
      </c>
      <c r="N3023">
        <v>1.6362030219594601</v>
      </c>
      <c r="O3023">
        <v>57.3491299518696</v>
      </c>
      <c r="P3023">
        <v>22.772727272727199</v>
      </c>
      <c r="Q3023">
        <v>3.8111315136696002E-2</v>
      </c>
    </row>
    <row r="3024" spans="1:17" hidden="1" x14ac:dyDescent="0.3">
      <c r="A3024" t="s">
        <v>6259</v>
      </c>
      <c r="B3024" t="s">
        <v>6260</v>
      </c>
      <c r="C3024" t="s">
        <v>10625</v>
      </c>
      <c r="D3024" t="s">
        <v>124</v>
      </c>
      <c r="E3024">
        <v>92.265003190000002</v>
      </c>
      <c r="F3024">
        <v>10.14</v>
      </c>
      <c r="G3024">
        <v>-42.332234931117704</v>
      </c>
      <c r="H3024">
        <v>2.1118961338481799</v>
      </c>
      <c r="I3024">
        <v>-35.223758871242303</v>
      </c>
      <c r="J3024">
        <v>7.27196222628009</v>
      </c>
      <c r="K3024">
        <v>10.2181663339175</v>
      </c>
      <c r="L3024">
        <v>11.830803280946199</v>
      </c>
      <c r="M3024">
        <v>71.324045889614595</v>
      </c>
      <c r="N3024">
        <v>1.0318596639184501</v>
      </c>
      <c r="O3024">
        <v>85.659871116115198</v>
      </c>
      <c r="P3024">
        <v>14.965986394557801</v>
      </c>
      <c r="Q3024">
        <v>8.0590028822612E-2</v>
      </c>
    </row>
    <row r="3025" spans="1:17" hidden="1" x14ac:dyDescent="0.3">
      <c r="A3025" t="s">
        <v>6261</v>
      </c>
      <c r="B3025" t="s">
        <v>6262</v>
      </c>
      <c r="C3025" t="s">
        <v>10625</v>
      </c>
      <c r="D3025" t="s">
        <v>6263</v>
      </c>
      <c r="E3025">
        <v>92.219998200000006</v>
      </c>
      <c r="F3025">
        <v>117.05</v>
      </c>
      <c r="G3025">
        <v>-48.038981998888801</v>
      </c>
      <c r="H3025">
        <v>0.686358403354703</v>
      </c>
      <c r="I3025">
        <v>-36.260283911856099</v>
      </c>
      <c r="J3025">
        <v>17.527952396257501</v>
      </c>
      <c r="K3025">
        <v>114.21498513658101</v>
      </c>
      <c r="M3025">
        <v>68.485759911642603</v>
      </c>
      <c r="N3025">
        <v>0.96975857687420497</v>
      </c>
      <c r="O3025">
        <v>79.410508329773606</v>
      </c>
      <c r="P3025">
        <v>29.8391569606211</v>
      </c>
    </row>
    <row r="3026" spans="1:17" hidden="1" x14ac:dyDescent="0.3">
      <c r="A3026" t="s">
        <v>6264</v>
      </c>
      <c r="B3026" t="s">
        <v>6265</v>
      </c>
      <c r="C3026" t="s">
        <v>10625</v>
      </c>
      <c r="D3026" t="s">
        <v>955</v>
      </c>
      <c r="E3026">
        <v>91.784700000000001</v>
      </c>
      <c r="F3026">
        <v>60.75</v>
      </c>
      <c r="G3026">
        <v>-13.36567899942</v>
      </c>
      <c r="H3026">
        <v>-1.49897538793987</v>
      </c>
      <c r="I3026">
        <v>12.8633238573497</v>
      </c>
      <c r="J3026">
        <v>10.413409594701101</v>
      </c>
      <c r="K3026">
        <v>46.922232240594198</v>
      </c>
      <c r="L3026">
        <v>44.718869691122002</v>
      </c>
      <c r="M3026">
        <v>73.4067021658107</v>
      </c>
      <c r="N3026">
        <v>2.5928004881025002</v>
      </c>
      <c r="O3026">
        <v>1.8930041152263199</v>
      </c>
      <c r="P3026">
        <v>66.438356164383507</v>
      </c>
    </row>
    <row r="3027" spans="1:17" hidden="1" x14ac:dyDescent="0.3">
      <c r="A3027" t="s">
        <v>6266</v>
      </c>
      <c r="B3027" t="s">
        <v>6267</v>
      </c>
      <c r="C3027" t="s">
        <v>10625</v>
      </c>
      <c r="D3027" t="s">
        <v>1465</v>
      </c>
      <c r="E3027">
        <v>91.769400000000005</v>
      </c>
      <c r="F3027">
        <v>60.4</v>
      </c>
      <c r="G3027">
        <v>-3.25700535653261</v>
      </c>
      <c r="H3027">
        <v>0.96672669560043001</v>
      </c>
      <c r="I3027">
        <v>-4.2787511494938997</v>
      </c>
      <c r="J3027">
        <v>3.4367857934805599</v>
      </c>
      <c r="K3027">
        <v>57.728893469664499</v>
      </c>
      <c r="L3027">
        <v>54.4274520805631</v>
      </c>
      <c r="M3027">
        <v>58.064461027401698</v>
      </c>
      <c r="N3027">
        <v>1.1804836920576001</v>
      </c>
      <c r="O3027">
        <v>14.7350993377483</v>
      </c>
      <c r="P3027">
        <v>46.9586374695863</v>
      </c>
      <c r="Q3027">
        <v>-3.5292184291484001E-2</v>
      </c>
    </row>
    <row r="3028" spans="1:17" hidden="1" x14ac:dyDescent="0.3">
      <c r="A3028" t="s">
        <v>6268</v>
      </c>
      <c r="B3028" t="s">
        <v>6269</v>
      </c>
      <c r="C3028" t="s">
        <v>10625</v>
      </c>
      <c r="D3028" t="s">
        <v>308</v>
      </c>
      <c r="E3028">
        <v>91.695738149999997</v>
      </c>
      <c r="F3028">
        <v>231.75</v>
      </c>
      <c r="G3028">
        <v>20.087797562154499</v>
      </c>
      <c r="H3028">
        <v>4.8018098392472899</v>
      </c>
      <c r="I3028">
        <v>4.5007609123940702</v>
      </c>
      <c r="J3028">
        <v>6.6185481435549098</v>
      </c>
      <c r="K3028">
        <v>223.944666118181</v>
      </c>
      <c r="L3028">
        <v>196.58065939393299</v>
      </c>
      <c r="M3028">
        <v>66.190383686467996</v>
      </c>
      <c r="N3028">
        <v>0.357720044962552</v>
      </c>
      <c r="O3028">
        <v>12.6213592233009</v>
      </c>
      <c r="P3028">
        <v>58.624229979466101</v>
      </c>
      <c r="Q3028">
        <v>2.7751631911690999E-2</v>
      </c>
    </row>
    <row r="3029" spans="1:17" hidden="1" x14ac:dyDescent="0.3">
      <c r="A3029" t="s">
        <v>6270</v>
      </c>
      <c r="B3029" t="s">
        <v>6271</v>
      </c>
      <c r="C3029" t="s">
        <v>10625</v>
      </c>
      <c r="D3029" t="s">
        <v>153</v>
      </c>
      <c r="E3029">
        <v>91.684590869999994</v>
      </c>
      <c r="F3029">
        <v>1491.7</v>
      </c>
      <c r="G3029">
        <v>63.517481022077298</v>
      </c>
      <c r="H3029">
        <v>-11.493932621921401</v>
      </c>
      <c r="I3029">
        <v>-18.433324442739199</v>
      </c>
      <c r="J3029">
        <v>-1.92262448914442</v>
      </c>
      <c r="K3029">
        <v>1493.4688195890401</v>
      </c>
      <c r="L3029">
        <v>1391.5064148659701</v>
      </c>
      <c r="M3029">
        <v>33.7587434166132</v>
      </c>
      <c r="N3029">
        <v>0.50773582364297498</v>
      </c>
      <c r="O3029">
        <v>24.8139706375276</v>
      </c>
      <c r="P3029">
        <v>99.026017344896601</v>
      </c>
      <c r="Q3029">
        <v>0.111516989149336</v>
      </c>
    </row>
    <row r="3030" spans="1:17" hidden="1" x14ac:dyDescent="0.3">
      <c r="A3030" t="s">
        <v>6272</v>
      </c>
      <c r="B3030" t="s">
        <v>6273</v>
      </c>
      <c r="C3030" t="s">
        <v>10625</v>
      </c>
      <c r="D3030" t="s">
        <v>4016</v>
      </c>
      <c r="E3030">
        <v>91.674000000000007</v>
      </c>
      <c r="F3030">
        <v>107.85</v>
      </c>
      <c r="G3030">
        <v>10.7818942335039</v>
      </c>
      <c r="H3030">
        <v>-7.14690860105169</v>
      </c>
      <c r="I3030">
        <v>-34.162132700480797</v>
      </c>
      <c r="J3030">
        <v>-0.73831906800994296</v>
      </c>
      <c r="K3030">
        <v>118.19005356541</v>
      </c>
      <c r="M3030">
        <v>44.225485977563302</v>
      </c>
      <c r="N3030">
        <v>0.259154929577464</v>
      </c>
      <c r="O3030">
        <v>53.9174779786741</v>
      </c>
      <c r="P3030">
        <v>47.537619699042402</v>
      </c>
    </row>
    <row r="3031" spans="1:17" hidden="1" x14ac:dyDescent="0.3">
      <c r="A3031" t="s">
        <v>6274</v>
      </c>
      <c r="B3031" t="s">
        <v>6275</v>
      </c>
      <c r="C3031" t="s">
        <v>10625</v>
      </c>
      <c r="D3031" t="s">
        <v>153</v>
      </c>
      <c r="E3031">
        <v>91.506</v>
      </c>
      <c r="F3031">
        <v>76</v>
      </c>
      <c r="G3031">
        <v>-17.7588308928933</v>
      </c>
      <c r="H3031">
        <v>-11.213152696343601</v>
      </c>
      <c r="I3031">
        <v>-39.3711083770824</v>
      </c>
      <c r="J3031">
        <v>1.10193278706131</v>
      </c>
      <c r="K3031">
        <v>76.813362905748093</v>
      </c>
      <c r="L3031">
        <v>76.635676367190101</v>
      </c>
      <c r="M3031">
        <v>46.551841101958601</v>
      </c>
      <c r="N3031">
        <v>0.26806282722512997</v>
      </c>
      <c r="O3031">
        <v>55.2631578947368</v>
      </c>
      <c r="P3031">
        <v>28.270042194092799</v>
      </c>
    </row>
    <row r="3032" spans="1:17" hidden="1" x14ac:dyDescent="0.3">
      <c r="A3032" t="s">
        <v>6276</v>
      </c>
      <c r="B3032" t="s">
        <v>6277</v>
      </c>
      <c r="C3032" t="s">
        <v>10625</v>
      </c>
      <c r="E3032">
        <v>91.43757909</v>
      </c>
      <c r="F3032">
        <v>126.15</v>
      </c>
      <c r="G3032">
        <v>195.96266894368401</v>
      </c>
      <c r="H3032">
        <v>-8.6489350490935699</v>
      </c>
      <c r="I3032">
        <v>40.162679126358199</v>
      </c>
      <c r="J3032">
        <v>-7.0013215684297903</v>
      </c>
      <c r="K3032">
        <v>131.71747949281499</v>
      </c>
      <c r="L3032">
        <v>95.556848473207594</v>
      </c>
      <c r="M3032">
        <v>33.324143327534102</v>
      </c>
      <c r="N3032">
        <v>0.18883525913909599</v>
      </c>
      <c r="O3032">
        <v>33.848592944906798</v>
      </c>
      <c r="P3032">
        <v>245.616438356164</v>
      </c>
      <c r="Q3032">
        <v>0.14015928810860701</v>
      </c>
    </row>
    <row r="3033" spans="1:17" hidden="1" x14ac:dyDescent="0.3">
      <c r="A3033" t="s">
        <v>6278</v>
      </c>
      <c r="B3033" t="s">
        <v>6279</v>
      </c>
      <c r="C3033" t="s">
        <v>10625</v>
      </c>
      <c r="D3033" t="s">
        <v>139</v>
      </c>
      <c r="E3033">
        <v>91.258108100000001</v>
      </c>
      <c r="F3033">
        <v>81.08</v>
      </c>
      <c r="G3033">
        <v>-15.9382235475132</v>
      </c>
      <c r="H3033">
        <v>7.0407438246675298</v>
      </c>
      <c r="I3033">
        <v>-19.668017600737802</v>
      </c>
      <c r="J3033">
        <v>10.823698710347401</v>
      </c>
      <c r="K3033">
        <v>77.842435268969496</v>
      </c>
      <c r="L3033">
        <v>78.139952392583396</v>
      </c>
      <c r="M3033">
        <v>71.850902581967205</v>
      </c>
      <c r="N3033">
        <v>1.3918036662153701</v>
      </c>
      <c r="O3033">
        <v>55.833744449925902</v>
      </c>
      <c r="P3033">
        <v>42.1209465381244</v>
      </c>
      <c r="Q3033">
        <v>0.106997217001356</v>
      </c>
    </row>
    <row r="3034" spans="1:17" hidden="1" x14ac:dyDescent="0.3">
      <c r="A3034" t="s">
        <v>6280</v>
      </c>
      <c r="B3034" t="s">
        <v>6281</v>
      </c>
      <c r="C3034" t="s">
        <v>10625</v>
      </c>
      <c r="D3034" t="s">
        <v>21</v>
      </c>
      <c r="E3034">
        <v>91.061426249999997</v>
      </c>
      <c r="F3034">
        <v>71.349999999999994</v>
      </c>
      <c r="G3034">
        <v>45.514779311460501</v>
      </c>
      <c r="H3034">
        <v>2.79378325976647</v>
      </c>
      <c r="I3034">
        <v>2.8664131375475002</v>
      </c>
      <c r="J3034">
        <v>-9.6041249940767202</v>
      </c>
      <c r="K3034">
        <v>74.897435548800004</v>
      </c>
      <c r="L3034">
        <v>63.134641284891103</v>
      </c>
      <c r="M3034">
        <v>31.5226792053159</v>
      </c>
      <c r="N3034">
        <v>0.10026958549093699</v>
      </c>
      <c r="O3034">
        <v>43.658023826208797</v>
      </c>
      <c r="P3034">
        <v>79.949558638083204</v>
      </c>
      <c r="Q3034">
        <v>3.4550352244969003E-2</v>
      </c>
    </row>
    <row r="3035" spans="1:17" hidden="1" x14ac:dyDescent="0.3">
      <c r="A3035" t="s">
        <v>6282</v>
      </c>
      <c r="B3035" t="s">
        <v>6283</v>
      </c>
      <c r="C3035" t="s">
        <v>10625</v>
      </c>
      <c r="D3035" t="s">
        <v>139</v>
      </c>
      <c r="E3035">
        <v>90.99</v>
      </c>
      <c r="F3035">
        <v>83.85</v>
      </c>
      <c r="G3035">
        <v>-26.9562087502668</v>
      </c>
      <c r="H3035">
        <v>-6.4226027415887597</v>
      </c>
      <c r="I3035">
        <v>-16.272671097365201</v>
      </c>
      <c r="J3035">
        <v>0.762122852231081</v>
      </c>
      <c r="K3035">
        <v>87.637698420579198</v>
      </c>
      <c r="L3035">
        <v>84.647725154982993</v>
      </c>
      <c r="M3035">
        <v>42.309053276278703</v>
      </c>
      <c r="N3035">
        <v>0.27588920899629199</v>
      </c>
      <c r="O3035">
        <v>30.172927847346401</v>
      </c>
      <c r="P3035">
        <v>65.515199368337903</v>
      </c>
      <c r="Q3035">
        <v>0.15037812202915399</v>
      </c>
    </row>
    <row r="3036" spans="1:17" hidden="1" x14ac:dyDescent="0.3">
      <c r="A3036" t="s">
        <v>6284</v>
      </c>
      <c r="B3036" t="s">
        <v>6285</v>
      </c>
      <c r="C3036" t="s">
        <v>10625</v>
      </c>
      <c r="D3036" t="s">
        <v>733</v>
      </c>
      <c r="E3036">
        <v>90.884969691999999</v>
      </c>
      <c r="F3036">
        <v>43.3</v>
      </c>
      <c r="G3036">
        <v>5.9359081731626997</v>
      </c>
      <c r="H3036">
        <v>-2.8096773130966799</v>
      </c>
      <c r="I3036">
        <v>1.3322954707455299</v>
      </c>
      <c r="J3036">
        <v>-1.14909040529885</v>
      </c>
      <c r="K3036">
        <v>43.3841354665471</v>
      </c>
      <c r="L3036">
        <v>40.090930343397702</v>
      </c>
      <c r="M3036">
        <v>59.271834326705303</v>
      </c>
      <c r="N3036">
        <v>1.3945446525376299</v>
      </c>
      <c r="O3036">
        <v>8.3140877598152301</v>
      </c>
      <c r="P3036">
        <v>40.767230169050698</v>
      </c>
    </row>
    <row r="3037" spans="1:17" hidden="1" x14ac:dyDescent="0.3">
      <c r="A3037" t="s">
        <v>6286</v>
      </c>
      <c r="B3037" t="s">
        <v>6287</v>
      </c>
      <c r="C3037" t="s">
        <v>10625</v>
      </c>
      <c r="D3037" t="s">
        <v>89</v>
      </c>
      <c r="E3037">
        <v>90.829679999999996</v>
      </c>
      <c r="F3037">
        <v>210.4</v>
      </c>
      <c r="G3037">
        <v>-36.975177166611097</v>
      </c>
      <c r="H3037">
        <v>-5.7693281694866698</v>
      </c>
      <c r="I3037">
        <v>-19.044415902339701</v>
      </c>
      <c r="J3037">
        <v>-1.14909040529885</v>
      </c>
      <c r="K3037">
        <v>220.768146890662</v>
      </c>
      <c r="L3037">
        <v>221.66450476161501</v>
      </c>
      <c r="M3037">
        <v>38.068407777074597</v>
      </c>
      <c r="N3037">
        <v>0</v>
      </c>
      <c r="O3037">
        <v>25</v>
      </c>
      <c r="P3037">
        <v>0</v>
      </c>
    </row>
    <row r="3038" spans="1:17" hidden="1" x14ac:dyDescent="0.3">
      <c r="A3038" t="s">
        <v>6288</v>
      </c>
      <c r="B3038" t="s">
        <v>6289</v>
      </c>
      <c r="C3038" t="s">
        <v>10625</v>
      </c>
      <c r="E3038">
        <v>90.288896750000006</v>
      </c>
      <c r="F3038">
        <v>101.65</v>
      </c>
      <c r="G3038">
        <v>-1.23448408031843</v>
      </c>
      <c r="H3038">
        <v>-11.3126685500363</v>
      </c>
      <c r="I3038">
        <v>-4.9992777292593402</v>
      </c>
      <c r="J3038">
        <v>-8.6467026307047803</v>
      </c>
      <c r="K3038">
        <v>103.83255782674399</v>
      </c>
      <c r="L3038">
        <v>96.569994339372599</v>
      </c>
      <c r="M3038">
        <v>42.837515801754499</v>
      </c>
      <c r="N3038">
        <v>2.15574050746805</v>
      </c>
      <c r="O3038">
        <v>27.053615346778098</v>
      </c>
      <c r="P3038">
        <v>86.445341159207601</v>
      </c>
      <c r="Q3038">
        <v>3.9933205402871E-2</v>
      </c>
    </row>
    <row r="3039" spans="1:17" hidden="1" x14ac:dyDescent="0.3">
      <c r="A3039" t="s">
        <v>6290</v>
      </c>
      <c r="B3039" t="s">
        <v>6291</v>
      </c>
      <c r="C3039" t="s">
        <v>10625</v>
      </c>
      <c r="D3039" t="s">
        <v>139</v>
      </c>
      <c r="E3039">
        <v>89.971199999999996</v>
      </c>
      <c r="F3039">
        <v>4.78</v>
      </c>
      <c r="G3039">
        <v>51.754741038252398</v>
      </c>
      <c r="H3039">
        <v>29.663239263080701</v>
      </c>
      <c r="I3039">
        <v>7.0236968177227599</v>
      </c>
      <c r="J3039">
        <v>-5.53156052482076</v>
      </c>
      <c r="K3039">
        <v>4.5392607568024701</v>
      </c>
      <c r="L3039">
        <v>3.9967027657736698</v>
      </c>
      <c r="M3039">
        <v>45.376389419691897</v>
      </c>
      <c r="N3039">
        <v>0.679327135757268</v>
      </c>
      <c r="O3039">
        <v>28.309011123584</v>
      </c>
      <c r="P3039">
        <v>83.295922184811005</v>
      </c>
      <c r="Q3039">
        <v>0.13796538761292801</v>
      </c>
    </row>
    <row r="3040" spans="1:17" hidden="1" x14ac:dyDescent="0.3">
      <c r="A3040" t="s">
        <v>6292</v>
      </c>
      <c r="B3040" t="s">
        <v>6293</v>
      </c>
      <c r="C3040" t="s">
        <v>10625</v>
      </c>
      <c r="D3040" t="s">
        <v>553</v>
      </c>
      <c r="E3040">
        <v>89.835783047999996</v>
      </c>
      <c r="F3040">
        <v>1.35</v>
      </c>
      <c r="G3040">
        <v>-111.525180602041</v>
      </c>
      <c r="H3040">
        <v>8.5943081941496899</v>
      </c>
      <c r="I3040">
        <v>-22.292276844469399</v>
      </c>
      <c r="J3040">
        <v>-10.114607646678101</v>
      </c>
      <c r="K3040">
        <v>1.2329360729955099</v>
      </c>
      <c r="L3040">
        <v>2.1151881623200999</v>
      </c>
      <c r="M3040">
        <v>56.356909332588302</v>
      </c>
      <c r="N3040">
        <v>3.73631872859968</v>
      </c>
      <c r="O3040">
        <v>692.05582393988198</v>
      </c>
      <c r="P3040">
        <v>56.554621848739401</v>
      </c>
      <c r="Q3040">
        <v>6.6601558539968006E-2</v>
      </c>
    </row>
    <row r="3041" spans="1:17" hidden="1" x14ac:dyDescent="0.3">
      <c r="A3041" t="s">
        <v>6294</v>
      </c>
      <c r="B3041" t="s">
        <v>6295</v>
      </c>
      <c r="C3041" t="s">
        <v>10625</v>
      </c>
      <c r="D3041" t="s">
        <v>755</v>
      </c>
      <c r="E3041">
        <v>89.649839999999998</v>
      </c>
      <c r="F3041">
        <v>86.3</v>
      </c>
      <c r="G3041">
        <v>13.810577497040599</v>
      </c>
      <c r="H3041">
        <v>6.8333418877288103</v>
      </c>
      <c r="I3041">
        <v>17.053909391218902</v>
      </c>
      <c r="J3041">
        <v>-10.7775405114559</v>
      </c>
      <c r="K3041">
        <v>81.067660746281305</v>
      </c>
      <c r="L3041">
        <v>63.502718543862002</v>
      </c>
      <c r="M3041">
        <v>26.9541025837887</v>
      </c>
      <c r="N3041">
        <v>0.30390027606189202</v>
      </c>
      <c r="O3041">
        <v>30.996523754345301</v>
      </c>
      <c r="P3041">
        <v>87.201735357917499</v>
      </c>
    </row>
    <row r="3042" spans="1:17" hidden="1" x14ac:dyDescent="0.3">
      <c r="A3042" t="s">
        <v>6296</v>
      </c>
      <c r="B3042" t="s">
        <v>6297</v>
      </c>
      <c r="C3042" t="s">
        <v>10625</v>
      </c>
      <c r="D3042" t="s">
        <v>198</v>
      </c>
      <c r="E3042">
        <v>89.625</v>
      </c>
      <c r="F3042">
        <v>148.55000000000001</v>
      </c>
      <c r="G3042">
        <v>77.062290042452503</v>
      </c>
      <c r="H3042">
        <v>26.526077916964098</v>
      </c>
      <c r="I3042">
        <v>36.206106572642398</v>
      </c>
      <c r="J3042">
        <v>2.2991854567701102</v>
      </c>
      <c r="K3042">
        <v>128.18786669207</v>
      </c>
      <c r="L3042">
        <v>108.53003436951801</v>
      </c>
      <c r="M3042">
        <v>60.532794715996602</v>
      </c>
      <c r="N3042">
        <v>0.63174447923480903</v>
      </c>
      <c r="O3042">
        <v>15.7859306630763</v>
      </c>
      <c r="P3042">
        <v>106.319444444444</v>
      </c>
      <c r="Q3042">
        <v>6.5237456770611005E-2</v>
      </c>
    </row>
    <row r="3043" spans="1:17" hidden="1" x14ac:dyDescent="0.3">
      <c r="A3043" t="s">
        <v>6298</v>
      </c>
      <c r="B3043" t="s">
        <v>6299</v>
      </c>
      <c r="C3043" t="s">
        <v>10625</v>
      </c>
      <c r="D3043" t="s">
        <v>308</v>
      </c>
      <c r="E3043">
        <v>89.601879600000004</v>
      </c>
      <c r="F3043">
        <v>44.95</v>
      </c>
      <c r="G3043">
        <v>16.9619372877447</v>
      </c>
      <c r="H3043">
        <v>-21.989274157757499</v>
      </c>
      <c r="I3043">
        <v>-14.6468544499769</v>
      </c>
      <c r="J3043">
        <v>4.6588721239751401</v>
      </c>
      <c r="K3043">
        <v>45.227717700066698</v>
      </c>
      <c r="L3043">
        <v>40.9859858025901</v>
      </c>
      <c r="M3043">
        <v>51.771267807820699</v>
      </c>
      <c r="N3043">
        <v>0.25326710643448502</v>
      </c>
      <c r="O3043">
        <v>44.605116796440399</v>
      </c>
      <c r="P3043">
        <v>60.535714285714199</v>
      </c>
      <c r="Q3043">
        <v>4.7325983650419998E-2</v>
      </c>
    </row>
    <row r="3044" spans="1:17" hidden="1" x14ac:dyDescent="0.3">
      <c r="A3044" t="s">
        <v>6300</v>
      </c>
      <c r="B3044" t="s">
        <v>6301</v>
      </c>
      <c r="C3044" t="s">
        <v>10625</v>
      </c>
      <c r="D3044" t="s">
        <v>3101</v>
      </c>
      <c r="E3044">
        <v>89.477356020000002</v>
      </c>
      <c r="F3044">
        <v>123.5</v>
      </c>
      <c r="G3044">
        <v>-29.7655061400554</v>
      </c>
      <c r="H3044">
        <v>7.5545786928817202</v>
      </c>
      <c r="I3044">
        <v>-13.852734559065301</v>
      </c>
      <c r="J3044">
        <v>4.0753993906195101</v>
      </c>
      <c r="K3044">
        <v>123.380024568952</v>
      </c>
      <c r="M3044">
        <v>57.590133729726098</v>
      </c>
      <c r="N3044">
        <v>0.69145819247239104</v>
      </c>
      <c r="O3044">
        <v>21.4574898785425</v>
      </c>
      <c r="P3044">
        <v>17.619047619047599</v>
      </c>
    </row>
    <row r="3045" spans="1:17" hidden="1" x14ac:dyDescent="0.3">
      <c r="A3045" t="s">
        <v>6302</v>
      </c>
      <c r="B3045" t="s">
        <v>6303</v>
      </c>
      <c r="C3045" t="s">
        <v>10625</v>
      </c>
      <c r="D3045" t="s">
        <v>736</v>
      </c>
      <c r="E3045">
        <v>89.463467499999993</v>
      </c>
      <c r="F3045">
        <v>49.1</v>
      </c>
      <c r="G3045">
        <v>-81.322217898250898</v>
      </c>
      <c r="H3045">
        <v>-12.506524368292499</v>
      </c>
      <c r="I3045">
        <v>-30.1905989640148</v>
      </c>
      <c r="J3045">
        <v>-0.52081815398996001</v>
      </c>
      <c r="K3045">
        <v>49.347340906084099</v>
      </c>
      <c r="M3045">
        <v>46.860314724816803</v>
      </c>
      <c r="N3045">
        <v>0.49075098814229201</v>
      </c>
      <c r="O3045">
        <v>128.10590631364499</v>
      </c>
      <c r="P3045">
        <v>30.585106382978701</v>
      </c>
    </row>
    <row r="3046" spans="1:17" hidden="1" x14ac:dyDescent="0.3">
      <c r="A3046" t="s">
        <v>6304</v>
      </c>
      <c r="B3046" t="s">
        <v>6305</v>
      </c>
      <c r="C3046" t="s">
        <v>10625</v>
      </c>
      <c r="D3046" t="s">
        <v>124</v>
      </c>
      <c r="E3046">
        <v>89.434140767999907</v>
      </c>
      <c r="F3046">
        <v>80.41</v>
      </c>
      <c r="G3046">
        <v>660.66850099430803</v>
      </c>
      <c r="H3046">
        <v>16.4066214039524</v>
      </c>
      <c r="I3046">
        <v>334.97016146418702</v>
      </c>
      <c r="J3046">
        <v>0.76404299697622702</v>
      </c>
      <c r="K3046">
        <v>63.457540719792398</v>
      </c>
      <c r="L3046">
        <v>37.118584662722</v>
      </c>
      <c r="M3046">
        <v>65.773157949656607</v>
      </c>
      <c r="N3046">
        <v>0.38095728951171498</v>
      </c>
      <c r="O3046">
        <v>4.97450565850154E-2</v>
      </c>
      <c r="P3046">
        <v>793.444444444444</v>
      </c>
      <c r="Q3046">
        <v>0.128801375804486</v>
      </c>
    </row>
    <row r="3047" spans="1:17" hidden="1" x14ac:dyDescent="0.3">
      <c r="A3047" t="s">
        <v>6306</v>
      </c>
      <c r="B3047" t="s">
        <v>6307</v>
      </c>
      <c r="C3047" t="s">
        <v>10625</v>
      </c>
      <c r="D3047" t="s">
        <v>1388</v>
      </c>
      <c r="E3047">
        <v>88.917000000000002</v>
      </c>
      <c r="F3047">
        <v>67.41</v>
      </c>
      <c r="G3047">
        <v>-30.181101319502101</v>
      </c>
      <c r="H3047">
        <v>-5.1538177428817997</v>
      </c>
      <c r="I3047">
        <v>-8.7101775418929694</v>
      </c>
      <c r="J3047">
        <v>8.3885311609867603</v>
      </c>
      <c r="K3047">
        <v>58.820837592956103</v>
      </c>
      <c r="L3047">
        <v>53.893238432653597</v>
      </c>
      <c r="M3047">
        <v>56.4923138666433</v>
      </c>
      <c r="N3047">
        <v>0.20104228870926999</v>
      </c>
      <c r="O3047">
        <v>43.8213914849429</v>
      </c>
      <c r="P3047">
        <v>59.701492537313399</v>
      </c>
      <c r="Q3047">
        <v>8.2518228381190994E-2</v>
      </c>
    </row>
    <row r="3048" spans="1:17" hidden="1" x14ac:dyDescent="0.3">
      <c r="A3048" t="s">
        <v>6308</v>
      </c>
      <c r="B3048" t="s">
        <v>6309</v>
      </c>
      <c r="C3048" t="s">
        <v>10625</v>
      </c>
      <c r="D3048" t="s">
        <v>955</v>
      </c>
      <c r="E3048">
        <v>88.751249999999999</v>
      </c>
      <c r="F3048">
        <v>146.5</v>
      </c>
      <c r="G3048">
        <v>-55.851106848828799</v>
      </c>
      <c r="H3048">
        <v>1.4943081941496701</v>
      </c>
      <c r="I3048">
        <v>-25.499484955856399</v>
      </c>
      <c r="J3048">
        <v>-2.1433174739326</v>
      </c>
      <c r="K3048">
        <v>148.55644877332799</v>
      </c>
      <c r="L3048">
        <v>166.93454006234401</v>
      </c>
      <c r="M3048">
        <v>57.0090500770511</v>
      </c>
      <c r="N3048">
        <v>1.6040192094569601</v>
      </c>
      <c r="O3048">
        <v>43.344709897610898</v>
      </c>
      <c r="P3048">
        <v>11.746758199847401</v>
      </c>
      <c r="Q3048">
        <v>0.183388713515827</v>
      </c>
    </row>
    <row r="3049" spans="1:17" hidden="1" x14ac:dyDescent="0.3">
      <c r="A3049" t="s">
        <v>6310</v>
      </c>
      <c r="B3049" t="s">
        <v>6311</v>
      </c>
      <c r="C3049" t="s">
        <v>10625</v>
      </c>
      <c r="D3049" t="s">
        <v>127</v>
      </c>
      <c r="E3049">
        <v>88.720550879999905</v>
      </c>
      <c r="F3049">
        <v>31.76</v>
      </c>
      <c r="G3049">
        <v>-12.215904676356701</v>
      </c>
      <c r="H3049">
        <v>8.1064177062591902</v>
      </c>
      <c r="I3049">
        <v>-16.946090608780999</v>
      </c>
      <c r="J3049">
        <v>6.4371164912528602</v>
      </c>
      <c r="K3049">
        <v>29.486091301847399</v>
      </c>
      <c r="L3049">
        <v>29.946465221589602</v>
      </c>
      <c r="M3049">
        <v>61.684227421116503</v>
      </c>
      <c r="N3049">
        <v>1.5693352067558299</v>
      </c>
      <c r="O3049">
        <v>37.562972292191397</v>
      </c>
      <c r="P3049">
        <v>26.786427145708501</v>
      </c>
      <c r="Q3049">
        <v>4.2957864764622003E-2</v>
      </c>
    </row>
    <row r="3050" spans="1:17" hidden="1" x14ac:dyDescent="0.3">
      <c r="A3050" t="s">
        <v>6312</v>
      </c>
      <c r="B3050" t="s">
        <v>6313</v>
      </c>
      <c r="C3050" t="s">
        <v>10625</v>
      </c>
      <c r="D3050" t="s">
        <v>3632</v>
      </c>
      <c r="E3050">
        <v>88.711349999999996</v>
      </c>
      <c r="F3050">
        <v>43.55</v>
      </c>
      <c r="G3050">
        <v>45.9795057789974</v>
      </c>
      <c r="H3050">
        <v>-2.65285733873014</v>
      </c>
      <c r="I3050">
        <v>-19.092486289949701</v>
      </c>
      <c r="J3050">
        <v>-1.14909040529885</v>
      </c>
      <c r="K3050">
        <v>44.288840870939602</v>
      </c>
      <c r="L3050">
        <v>40.7697100885363</v>
      </c>
      <c r="M3050">
        <v>36.129474981437802</v>
      </c>
      <c r="N3050">
        <v>0</v>
      </c>
      <c r="O3050">
        <v>20.091848450057402</v>
      </c>
      <c r="P3050">
        <v>81.4583333333333</v>
      </c>
    </row>
    <row r="3051" spans="1:17" hidden="1" x14ac:dyDescent="0.3">
      <c r="A3051" t="s">
        <v>6314</v>
      </c>
      <c r="B3051" t="s">
        <v>6315</v>
      </c>
      <c r="C3051" t="s">
        <v>10625</v>
      </c>
      <c r="D3051" t="s">
        <v>1672</v>
      </c>
      <c r="E3051">
        <v>88.6798</v>
      </c>
      <c r="F3051">
        <v>261</v>
      </c>
      <c r="G3051">
        <v>-3.3791180533106102</v>
      </c>
      <c r="H3051">
        <v>25.412714923491599</v>
      </c>
      <c r="I3051">
        <v>-50.9695735666049</v>
      </c>
      <c r="J3051">
        <v>2.6160917809359598</v>
      </c>
      <c r="K3051">
        <v>231.81590321445299</v>
      </c>
      <c r="M3051">
        <v>65.537191471053404</v>
      </c>
      <c r="N3051">
        <v>1.5825960841189199</v>
      </c>
      <c r="O3051">
        <v>74.310344827586206</v>
      </c>
      <c r="P3051">
        <v>43.406593406593402</v>
      </c>
    </row>
    <row r="3052" spans="1:17" hidden="1" x14ac:dyDescent="0.3">
      <c r="A3052" t="s">
        <v>6316</v>
      </c>
      <c r="B3052" t="s">
        <v>6317</v>
      </c>
      <c r="C3052" t="s">
        <v>10625</v>
      </c>
      <c r="D3052" t="s">
        <v>198</v>
      </c>
      <c r="E3052">
        <v>88.665000000000006</v>
      </c>
      <c r="F3052">
        <v>114.2</v>
      </c>
      <c r="G3052">
        <v>-37.743572496505202</v>
      </c>
      <c r="H3052">
        <v>0.42278011404520499</v>
      </c>
      <c r="I3052">
        <v>-24.576488238950802</v>
      </c>
      <c r="J3052">
        <v>-1.3624009855036301</v>
      </c>
      <c r="K3052">
        <v>118.548561844025</v>
      </c>
      <c r="L3052">
        <v>121.5139029322</v>
      </c>
      <c r="M3052">
        <v>43.3197059047381</v>
      </c>
      <c r="N3052">
        <v>0.69322834645669296</v>
      </c>
      <c r="O3052">
        <v>45.971978984238099</v>
      </c>
      <c r="P3052">
        <v>10.8737864077669</v>
      </c>
    </row>
    <row r="3053" spans="1:17" hidden="1" x14ac:dyDescent="0.3">
      <c r="A3053" t="s">
        <v>6318</v>
      </c>
      <c r="B3053" t="s">
        <v>6319</v>
      </c>
      <c r="C3053" t="s">
        <v>10625</v>
      </c>
      <c r="D3053" t="s">
        <v>359</v>
      </c>
      <c r="E3053">
        <v>88.593070499999996</v>
      </c>
      <c r="F3053">
        <v>222</v>
      </c>
      <c r="G3053">
        <v>43.104398430205798</v>
      </c>
      <c r="H3053">
        <v>70.269546989153298</v>
      </c>
      <c r="I3053">
        <v>41.298611423971302</v>
      </c>
      <c r="J3053">
        <v>13.2170378374813</v>
      </c>
      <c r="K3053">
        <v>159.269538747127</v>
      </c>
      <c r="L3053">
        <v>144.940161383674</v>
      </c>
      <c r="M3053">
        <v>82.570879969616499</v>
      </c>
      <c r="N3053">
        <v>3.2491581722751102</v>
      </c>
      <c r="O3053">
        <v>21.463963963963899</v>
      </c>
      <c r="P3053">
        <v>110.42654028436</v>
      </c>
      <c r="Q3053">
        <v>6.4445334450562997E-2</v>
      </c>
    </row>
    <row r="3054" spans="1:17" hidden="1" x14ac:dyDescent="0.3">
      <c r="A3054" t="s">
        <v>6320</v>
      </c>
      <c r="B3054" t="s">
        <v>6321</v>
      </c>
      <c r="C3054" t="s">
        <v>10625</v>
      </c>
      <c r="D3054" t="s">
        <v>290</v>
      </c>
      <c r="E3054">
        <v>88.586251425</v>
      </c>
      <c r="F3054">
        <v>117.1</v>
      </c>
      <c r="G3054">
        <v>-7.7467575822404697</v>
      </c>
      <c r="H3054">
        <v>-10.6756802183647</v>
      </c>
      <c r="I3054">
        <v>-30.262847118507999</v>
      </c>
      <c r="J3054">
        <v>0.89261246177326303</v>
      </c>
      <c r="K3054">
        <v>125.535690717956</v>
      </c>
      <c r="L3054">
        <v>128.686448605034</v>
      </c>
      <c r="M3054">
        <v>39.383833749564403</v>
      </c>
      <c r="N3054">
        <v>0.71651528999736702</v>
      </c>
      <c r="O3054">
        <v>44.4064901793339</v>
      </c>
      <c r="P3054">
        <v>28.328767123287601</v>
      </c>
      <c r="Q3054">
        <v>5.5276259977967E-2</v>
      </c>
    </row>
    <row r="3055" spans="1:17" hidden="1" x14ac:dyDescent="0.3">
      <c r="A3055" t="s">
        <v>6322</v>
      </c>
      <c r="B3055" t="s">
        <v>6323</v>
      </c>
      <c r="C3055" t="s">
        <v>10625</v>
      </c>
      <c r="D3055" t="s">
        <v>80</v>
      </c>
      <c r="E3055">
        <v>88.470935425999997</v>
      </c>
      <c r="F3055">
        <v>27.13</v>
      </c>
      <c r="G3055">
        <v>-42.533176074761599</v>
      </c>
      <c r="H3055">
        <v>-20.3917988333979</v>
      </c>
      <c r="I3055">
        <v>-23.923720695460201</v>
      </c>
      <c r="J3055">
        <v>-8.6776139113280308</v>
      </c>
      <c r="K3055">
        <v>27.265259147812198</v>
      </c>
      <c r="L3055">
        <v>30.5772567859491</v>
      </c>
      <c r="M3055">
        <v>42.2945609910279</v>
      </c>
      <c r="N3055">
        <v>0.80662374176900797</v>
      </c>
      <c r="O3055">
        <v>30.261702911905601</v>
      </c>
      <c r="P3055">
        <v>29.190476190476101</v>
      </c>
      <c r="Q3055">
        <v>6.5901427993400999E-2</v>
      </c>
    </row>
    <row r="3056" spans="1:17" hidden="1" x14ac:dyDescent="0.3">
      <c r="A3056" t="s">
        <v>6324</v>
      </c>
      <c r="B3056" t="s">
        <v>6325</v>
      </c>
      <c r="C3056" t="s">
        <v>10625</v>
      </c>
      <c r="D3056" t="s">
        <v>733</v>
      </c>
      <c r="E3056">
        <v>88.390709483999998</v>
      </c>
      <c r="F3056">
        <v>95.86</v>
      </c>
      <c r="G3056">
        <v>27.6494904088688</v>
      </c>
      <c r="H3056">
        <v>-5.4505901777787198</v>
      </c>
      <c r="I3056">
        <v>3.3674300549830698</v>
      </c>
      <c r="J3056">
        <v>-1.5165830554458399</v>
      </c>
      <c r="K3056">
        <v>95.488575845512997</v>
      </c>
      <c r="L3056">
        <v>86.043655937824994</v>
      </c>
      <c r="M3056">
        <v>50.698257281001702</v>
      </c>
      <c r="N3056">
        <v>0.803373695676875</v>
      </c>
      <c r="O3056">
        <v>7.1875651992489002</v>
      </c>
      <c r="P3056">
        <v>62.4745762711864</v>
      </c>
    </row>
    <row r="3057" spans="1:17" hidden="1" x14ac:dyDescent="0.3">
      <c r="A3057" t="s">
        <v>6326</v>
      </c>
      <c r="B3057" t="s">
        <v>6327</v>
      </c>
      <c r="C3057" t="s">
        <v>10625</v>
      </c>
      <c r="D3057" t="s">
        <v>571</v>
      </c>
      <c r="E3057">
        <v>88.267333879999995</v>
      </c>
      <c r="F3057">
        <v>33.22</v>
      </c>
      <c r="G3057">
        <v>23.679131214505801</v>
      </c>
      <c r="H3057">
        <v>13.146032332080701</v>
      </c>
      <c r="I3057">
        <v>18.522449045886699</v>
      </c>
      <c r="J3057">
        <v>-1.14909040529885</v>
      </c>
      <c r="K3057">
        <v>28.224065329156399</v>
      </c>
      <c r="L3057">
        <v>25.4075179961849</v>
      </c>
      <c r="M3057">
        <v>32.547982841078003</v>
      </c>
      <c r="N3057">
        <v>0.17472435409352899</v>
      </c>
      <c r="O3057">
        <v>16.7369054786273</v>
      </c>
      <c r="Q3057">
        <v>-3.0992150115023001E-2</v>
      </c>
    </row>
    <row r="3058" spans="1:17" hidden="1" x14ac:dyDescent="0.3">
      <c r="A3058" t="s">
        <v>6328</v>
      </c>
      <c r="B3058" t="s">
        <v>6329</v>
      </c>
      <c r="C3058" t="s">
        <v>10625</v>
      </c>
      <c r="D3058" t="s">
        <v>1388</v>
      </c>
      <c r="E3058">
        <v>88.197590000000005</v>
      </c>
      <c r="F3058">
        <v>39.299999999999997</v>
      </c>
      <c r="G3058">
        <v>48.095453886377598</v>
      </c>
      <c r="H3058">
        <v>1.02060613310089</v>
      </c>
      <c r="I3058">
        <v>5.4564092688067998</v>
      </c>
      <c r="J3058">
        <v>27.572221070110899</v>
      </c>
      <c r="K3058">
        <v>34.676525528934597</v>
      </c>
      <c r="L3058">
        <v>29.7759293260501</v>
      </c>
      <c r="M3058">
        <v>57.745892486888899</v>
      </c>
      <c r="N3058">
        <v>1.4556048789592799</v>
      </c>
      <c r="O3058">
        <v>6.8702290076335801</v>
      </c>
      <c r="P3058">
        <v>101.331967213114</v>
      </c>
      <c r="Q3058">
        <v>7.6127161300675997E-2</v>
      </c>
    </row>
    <row r="3059" spans="1:17" hidden="1" x14ac:dyDescent="0.3">
      <c r="A3059" t="s">
        <v>6330</v>
      </c>
      <c r="B3059" t="s">
        <v>6331</v>
      </c>
      <c r="C3059" t="s">
        <v>10625</v>
      </c>
      <c r="D3059" t="s">
        <v>955</v>
      </c>
      <c r="E3059">
        <v>87.999312169999996</v>
      </c>
      <c r="F3059">
        <v>53.65</v>
      </c>
      <c r="G3059">
        <v>-53.357353114648099</v>
      </c>
      <c r="H3059">
        <v>-0.65239613730041401</v>
      </c>
      <c r="I3059">
        <v>-26.728288967226501</v>
      </c>
      <c r="J3059">
        <v>2.13276287655443</v>
      </c>
      <c r="K3059">
        <v>53.495427668164503</v>
      </c>
      <c r="M3059">
        <v>68.937018465960506</v>
      </c>
      <c r="N3059">
        <v>0.77933579335793302</v>
      </c>
      <c r="O3059">
        <v>50.419384902143499</v>
      </c>
      <c r="P3059">
        <v>11.307053941908601</v>
      </c>
    </row>
    <row r="3060" spans="1:17" hidden="1" x14ac:dyDescent="0.3">
      <c r="A3060" t="s">
        <v>6332</v>
      </c>
      <c r="B3060" t="s">
        <v>6333</v>
      </c>
      <c r="C3060" t="s">
        <v>10625</v>
      </c>
      <c r="D3060" t="s">
        <v>263</v>
      </c>
      <c r="E3060">
        <v>87.502355437000006</v>
      </c>
      <c r="F3060">
        <v>35.5</v>
      </c>
      <c r="G3060">
        <v>-57.433386912178896</v>
      </c>
      <c r="H3060">
        <v>-3.51799127109095</v>
      </c>
      <c r="I3060">
        <v>-21.764735029264202</v>
      </c>
      <c r="J3060">
        <v>13.615799876832799</v>
      </c>
      <c r="K3060">
        <v>34.360568838902502</v>
      </c>
      <c r="L3060">
        <v>36.420898888217302</v>
      </c>
      <c r="M3060">
        <v>64.725130807901195</v>
      </c>
      <c r="N3060">
        <v>1.2636706881689199</v>
      </c>
      <c r="O3060">
        <v>72.485290769204198</v>
      </c>
      <c r="P3060">
        <v>59.192825112107599</v>
      </c>
      <c r="Q3060">
        <v>3.5527859430255999E-2</v>
      </c>
    </row>
    <row r="3061" spans="1:17" hidden="1" x14ac:dyDescent="0.3">
      <c r="A3061" t="s">
        <v>6334</v>
      </c>
      <c r="B3061" t="s">
        <v>6335</v>
      </c>
      <c r="C3061" t="s">
        <v>10625</v>
      </c>
      <c r="D3061" t="s">
        <v>2624</v>
      </c>
      <c r="E3061">
        <v>87.499260000000007</v>
      </c>
      <c r="F3061">
        <v>6.42</v>
      </c>
      <c r="G3061">
        <v>114.59931860437101</v>
      </c>
      <c r="H3061">
        <v>47.477682883975902</v>
      </c>
      <c r="I3061">
        <v>38.599227298171201</v>
      </c>
      <c r="J3061">
        <v>45.192373009335299</v>
      </c>
      <c r="K3061">
        <v>4.1819195740282398</v>
      </c>
      <c r="L3061">
        <v>3.70524425325697</v>
      </c>
      <c r="M3061">
        <v>91.888026863563596</v>
      </c>
      <c r="N3061">
        <v>3.2032836848601498</v>
      </c>
      <c r="O3061">
        <v>2.8037383177569901</v>
      </c>
      <c r="P3061">
        <v>160.97560975609699</v>
      </c>
      <c r="Q3061">
        <v>8.8562846829529002E-2</v>
      </c>
    </row>
    <row r="3062" spans="1:17" hidden="1" x14ac:dyDescent="0.3">
      <c r="A3062" t="s">
        <v>6336</v>
      </c>
      <c r="B3062" t="s">
        <v>6337</v>
      </c>
      <c r="C3062" t="s">
        <v>10625</v>
      </c>
      <c r="D3062" t="s">
        <v>72</v>
      </c>
      <c r="E3062">
        <v>87.364199999999997</v>
      </c>
      <c r="F3062">
        <v>217.75</v>
      </c>
      <c r="G3062">
        <v>840.11294543875294</v>
      </c>
      <c r="H3062">
        <v>49.637817214312399</v>
      </c>
      <c r="I3062">
        <v>342.46153957571499</v>
      </c>
      <c r="J3062">
        <v>9.1868269073626401</v>
      </c>
      <c r="K3062">
        <v>147.478789378676</v>
      </c>
      <c r="L3062">
        <v>81.047512196286206</v>
      </c>
      <c r="M3062">
        <v>99.999776296813295</v>
      </c>
      <c r="N3062">
        <v>0.81813584910236203</v>
      </c>
      <c r="O3062">
        <v>0</v>
      </c>
      <c r="P3062">
        <v>878.65168539325805</v>
      </c>
      <c r="Q3062">
        <v>0.20587063305678999</v>
      </c>
    </row>
    <row r="3063" spans="1:17" hidden="1" x14ac:dyDescent="0.3">
      <c r="A3063" t="s">
        <v>6338</v>
      </c>
      <c r="B3063" t="s">
        <v>6339</v>
      </c>
      <c r="C3063" t="s">
        <v>10625</v>
      </c>
      <c r="D3063" t="s">
        <v>2435</v>
      </c>
      <c r="E3063">
        <v>87.281214155999905</v>
      </c>
      <c r="F3063">
        <v>38.909999999999997</v>
      </c>
      <c r="G3063">
        <v>11.828781821853401</v>
      </c>
      <c r="H3063">
        <v>4.4800224798639698</v>
      </c>
      <c r="I3063">
        <v>-47.106770842766501</v>
      </c>
      <c r="J3063">
        <v>11.735466402498901</v>
      </c>
      <c r="K3063">
        <v>40.782726663713298</v>
      </c>
      <c r="L3063">
        <v>45.867616253656202</v>
      </c>
      <c r="M3063">
        <v>68.188994582327794</v>
      </c>
      <c r="N3063">
        <v>1.1361001805813999</v>
      </c>
      <c r="O3063">
        <v>92.752505782575099</v>
      </c>
      <c r="P3063">
        <v>47.7361177028951</v>
      </c>
      <c r="Q3063">
        <v>0.18935443025725801</v>
      </c>
    </row>
    <row r="3064" spans="1:17" hidden="1" x14ac:dyDescent="0.3">
      <c r="A3064" t="s">
        <v>6340</v>
      </c>
      <c r="B3064" t="s">
        <v>6341</v>
      </c>
      <c r="C3064" t="s">
        <v>10625</v>
      </c>
      <c r="D3064" t="s">
        <v>1888</v>
      </c>
      <c r="E3064">
        <v>87.205384800000004</v>
      </c>
      <c r="F3064">
        <v>1.02</v>
      </c>
      <c r="G3064">
        <v>-7.6648323390248896</v>
      </c>
      <c r="H3064">
        <v>23.594308194149601</v>
      </c>
      <c r="I3064">
        <v>8.2479392419651791</v>
      </c>
      <c r="J3064">
        <v>3.0175762613678101</v>
      </c>
      <c r="K3064">
        <v>0.83213712773543802</v>
      </c>
      <c r="L3064">
        <v>0.84199670752298805</v>
      </c>
      <c r="M3064">
        <v>99.920320241060793</v>
      </c>
      <c r="N3064">
        <v>0.40894602079050801</v>
      </c>
      <c r="O3064">
        <v>12.7450980392156</v>
      </c>
      <c r="P3064">
        <v>104</v>
      </c>
      <c r="Q3064">
        <v>9.6624141980600001E-3</v>
      </c>
    </row>
    <row r="3065" spans="1:17" hidden="1" x14ac:dyDescent="0.3">
      <c r="A3065" t="s">
        <v>6342</v>
      </c>
      <c r="B3065" t="s">
        <v>6343</v>
      </c>
      <c r="C3065" t="s">
        <v>10625</v>
      </c>
      <c r="D3065" t="s">
        <v>527</v>
      </c>
      <c r="E3065">
        <v>87.091273749999999</v>
      </c>
      <c r="F3065">
        <v>38.409999999999997</v>
      </c>
      <c r="G3065">
        <v>35.781976171613302</v>
      </c>
      <c r="H3065">
        <v>-41.818366824273298</v>
      </c>
      <c r="I3065">
        <v>-65.508381490035703</v>
      </c>
      <c r="J3065">
        <v>-11.164670196084501</v>
      </c>
      <c r="K3065">
        <v>60.261169342919302</v>
      </c>
      <c r="L3065">
        <v>62.160837089279497</v>
      </c>
      <c r="M3065">
        <v>18.591938413978799</v>
      </c>
      <c r="N3065">
        <v>1.85788950876473</v>
      </c>
      <c r="O3065">
        <v>151.44493621452699</v>
      </c>
      <c r="P3065">
        <v>74.590909090908994</v>
      </c>
      <c r="Q3065">
        <v>0.108802140015223</v>
      </c>
    </row>
    <row r="3066" spans="1:17" hidden="1" x14ac:dyDescent="0.3">
      <c r="A3066" t="s">
        <v>6344</v>
      </c>
      <c r="B3066" t="s">
        <v>6345</v>
      </c>
      <c r="C3066" t="s">
        <v>10625</v>
      </c>
      <c r="D3066" t="s">
        <v>733</v>
      </c>
      <c r="E3066">
        <v>86.967899709999998</v>
      </c>
      <c r="F3066">
        <v>51.78</v>
      </c>
      <c r="G3066">
        <v>-12.367571149980099</v>
      </c>
      <c r="H3066">
        <v>-4.2982537893213904</v>
      </c>
      <c r="I3066">
        <v>-2.0486709275263499</v>
      </c>
      <c r="J3066">
        <v>1.0450191025090101</v>
      </c>
      <c r="K3066">
        <v>51.478943183879302</v>
      </c>
      <c r="L3066">
        <v>48.953366505928699</v>
      </c>
      <c r="M3066">
        <v>73.635405148885695</v>
      </c>
      <c r="N3066">
        <v>0.59912272757436502</v>
      </c>
      <c r="O3066">
        <v>6.9911162611046596</v>
      </c>
      <c r="P3066">
        <v>26.8495835374816</v>
      </c>
      <c r="Q3066">
        <v>-4.1911912161719999E-3</v>
      </c>
    </row>
    <row r="3067" spans="1:17" hidden="1" x14ac:dyDescent="0.3">
      <c r="A3067" t="s">
        <v>6346</v>
      </c>
      <c r="B3067" t="s">
        <v>6347</v>
      </c>
      <c r="C3067" t="s">
        <v>10625</v>
      </c>
      <c r="D3067" t="s">
        <v>527</v>
      </c>
      <c r="E3067">
        <v>86.856675670000001</v>
      </c>
      <c r="F3067">
        <v>15.99</v>
      </c>
      <c r="G3067">
        <v>-32.030861047158801</v>
      </c>
      <c r="H3067">
        <v>1.6472676957073</v>
      </c>
      <c r="I3067">
        <v>-40.905804665877</v>
      </c>
      <c r="J3067">
        <v>9.9321721870449906</v>
      </c>
      <c r="K3067">
        <v>16.093107314863801</v>
      </c>
      <c r="L3067">
        <v>17.6831924277061</v>
      </c>
      <c r="M3067">
        <v>72.681588516706697</v>
      </c>
      <c r="N3067">
        <v>1.2577562404396401</v>
      </c>
      <c r="O3067">
        <v>74.484052532833005</v>
      </c>
      <c r="P3067">
        <v>14.214285714285699</v>
      </c>
      <c r="Q3067">
        <v>7.1857510195215996E-2</v>
      </c>
    </row>
    <row r="3068" spans="1:17" hidden="1" x14ac:dyDescent="0.3">
      <c r="A3068" t="s">
        <v>6348</v>
      </c>
      <c r="B3068" t="s">
        <v>6349</v>
      </c>
      <c r="C3068" t="s">
        <v>10625</v>
      </c>
      <c r="D3068" t="s">
        <v>622</v>
      </c>
      <c r="E3068">
        <v>86.847027260999994</v>
      </c>
      <c r="F3068">
        <v>57.23</v>
      </c>
      <c r="G3068">
        <v>37.878010628251303</v>
      </c>
      <c r="H3068">
        <v>31.513108486761201</v>
      </c>
      <c r="I3068">
        <v>19.089274404287899</v>
      </c>
      <c r="J3068">
        <v>7.87090959470114</v>
      </c>
      <c r="K3068">
        <v>45.580476794166302</v>
      </c>
      <c r="L3068">
        <v>43.965059089510198</v>
      </c>
      <c r="M3068">
        <v>88.138490405751</v>
      </c>
      <c r="N3068">
        <v>2.6129870129870101</v>
      </c>
      <c r="O3068">
        <v>22.086318364494101</v>
      </c>
      <c r="P3068">
        <v>77.900696979341404</v>
      </c>
      <c r="Q3068">
        <v>5.1849453205085001E-2</v>
      </c>
    </row>
    <row r="3069" spans="1:17" hidden="1" x14ac:dyDescent="0.3">
      <c r="A3069" t="s">
        <v>6350</v>
      </c>
      <c r="B3069" t="s">
        <v>6351</v>
      </c>
      <c r="C3069" t="s">
        <v>10625</v>
      </c>
      <c r="D3069" t="s">
        <v>1672</v>
      </c>
      <c r="E3069">
        <v>86.648492000000005</v>
      </c>
      <c r="F3069">
        <v>83.5</v>
      </c>
      <c r="G3069">
        <v>140.54363148495301</v>
      </c>
      <c r="H3069">
        <v>-21.090651155443801</v>
      </c>
      <c r="I3069">
        <v>47.637106505148203</v>
      </c>
      <c r="J3069">
        <v>-11.035065319779999</v>
      </c>
      <c r="K3069">
        <v>86.245256902410404</v>
      </c>
      <c r="L3069">
        <v>67.268771616846294</v>
      </c>
      <c r="M3069">
        <v>29.718996016894501</v>
      </c>
      <c r="N3069">
        <v>0.75362318840579701</v>
      </c>
      <c r="O3069">
        <v>38.562874251497</v>
      </c>
      <c r="P3069">
        <v>200.90090090090001</v>
      </c>
      <c r="Q3069">
        <v>0.144505056487994</v>
      </c>
    </row>
    <row r="3070" spans="1:17" hidden="1" x14ac:dyDescent="0.3">
      <c r="A3070" t="s">
        <v>6352</v>
      </c>
      <c r="B3070" t="s">
        <v>6353</v>
      </c>
      <c r="C3070" t="s">
        <v>10625</v>
      </c>
      <c r="D3070" t="s">
        <v>359</v>
      </c>
      <c r="E3070">
        <v>86.473052639999906</v>
      </c>
      <c r="F3070">
        <v>96.64</v>
      </c>
      <c r="G3070">
        <v>185.08597672246299</v>
      </c>
      <c r="H3070">
        <v>25.686271740131399</v>
      </c>
      <c r="I3070">
        <v>239.66612106014699</v>
      </c>
      <c r="J3070">
        <v>15.7271000708916</v>
      </c>
      <c r="K3070">
        <v>77.780771931996796</v>
      </c>
      <c r="L3070">
        <v>54.419460442804997</v>
      </c>
      <c r="M3070">
        <v>86.1953705692097</v>
      </c>
      <c r="N3070">
        <v>0.39209486166007901</v>
      </c>
      <c r="O3070">
        <v>4.5115894039735096</v>
      </c>
      <c r="P3070">
        <v>322.377622377622</v>
      </c>
    </row>
    <row r="3071" spans="1:17" hidden="1" x14ac:dyDescent="0.3">
      <c r="A3071" t="s">
        <v>6354</v>
      </c>
      <c r="B3071" t="s">
        <v>6355</v>
      </c>
      <c r="C3071" t="s">
        <v>10625</v>
      </c>
      <c r="D3071" t="s">
        <v>733</v>
      </c>
      <c r="E3071">
        <v>86.396236028999994</v>
      </c>
      <c r="F3071">
        <v>999.99</v>
      </c>
      <c r="G3071">
        <v>-27.664832339024802</v>
      </c>
      <c r="H3071">
        <v>-1.4056918058503101</v>
      </c>
      <c r="I3071">
        <v>-11.7520607580348</v>
      </c>
      <c r="J3071">
        <v>-1.15109036529965</v>
      </c>
      <c r="K3071">
        <v>999.98571659932497</v>
      </c>
      <c r="L3071">
        <v>999.98509965014398</v>
      </c>
      <c r="M3071">
        <v>51.871899376974604</v>
      </c>
      <c r="N3071">
        <v>0.72018945931966905</v>
      </c>
      <c r="O3071">
        <v>3.0010300103000902</v>
      </c>
      <c r="P3071">
        <v>3.09175257731959</v>
      </c>
      <c r="Q3071">
        <v>-0.10191571481775601</v>
      </c>
    </row>
    <row r="3072" spans="1:17" hidden="1" x14ac:dyDescent="0.3">
      <c r="A3072" t="s">
        <v>6356</v>
      </c>
      <c r="B3072" t="s">
        <v>6357</v>
      </c>
      <c r="C3072" t="s">
        <v>10625</v>
      </c>
      <c r="D3072" t="s">
        <v>527</v>
      </c>
      <c r="E3072">
        <v>86.245040000000003</v>
      </c>
      <c r="F3072">
        <v>167.9</v>
      </c>
      <c r="G3072">
        <v>144.45834432223899</v>
      </c>
      <c r="H3072">
        <v>44.003399103240497</v>
      </c>
      <c r="I3072">
        <v>62.1474731622137</v>
      </c>
      <c r="J3072">
        <v>0.406465150256693</v>
      </c>
      <c r="K3072">
        <v>133.98316236062101</v>
      </c>
      <c r="L3072">
        <v>108.65701384449</v>
      </c>
      <c r="M3072">
        <v>78.990818190483196</v>
      </c>
      <c r="N3072">
        <v>2.15028413376917</v>
      </c>
      <c r="O3072">
        <v>0.35735556879095098</v>
      </c>
      <c r="P3072">
        <v>238.23529411764699</v>
      </c>
      <c r="Q3072">
        <v>0.128877164317381</v>
      </c>
    </row>
    <row r="3073" spans="1:17" hidden="1" x14ac:dyDescent="0.3">
      <c r="A3073" t="s">
        <v>6358</v>
      </c>
      <c r="B3073" t="s">
        <v>6359</v>
      </c>
      <c r="C3073" t="s">
        <v>10625</v>
      </c>
      <c r="D3073" t="s">
        <v>6360</v>
      </c>
      <c r="E3073">
        <v>86.143596000000002</v>
      </c>
      <c r="F3073">
        <v>1.32</v>
      </c>
      <c r="G3073">
        <v>39.423775255911799</v>
      </c>
      <c r="H3073">
        <v>-0.64233302722436203</v>
      </c>
      <c r="I3073">
        <v>8.2479392419651703</v>
      </c>
      <c r="J3073">
        <v>-1.90097010454697</v>
      </c>
      <c r="K3073">
        <v>1.3226448363388199</v>
      </c>
      <c r="L3073">
        <v>1.1826211863470699</v>
      </c>
      <c r="M3073">
        <v>40.413436240740502</v>
      </c>
      <c r="N3073">
        <v>0.39286357277565997</v>
      </c>
      <c r="O3073">
        <v>40.151515151515099</v>
      </c>
      <c r="P3073">
        <v>94.117647058823493</v>
      </c>
      <c r="Q3073">
        <v>7.3241342280965002E-2</v>
      </c>
    </row>
    <row r="3074" spans="1:17" hidden="1" x14ac:dyDescent="0.3">
      <c r="A3074" t="s">
        <v>6361</v>
      </c>
      <c r="B3074" t="s">
        <v>6362</v>
      </c>
      <c r="C3074" t="s">
        <v>10625</v>
      </c>
      <c r="E3074">
        <v>86.066626239999906</v>
      </c>
      <c r="F3074">
        <v>18.62</v>
      </c>
      <c r="G3074">
        <v>27.114885034208601</v>
      </c>
      <c r="H3074">
        <v>-15.478466904491199</v>
      </c>
      <c r="I3074">
        <v>-14.2140827590824</v>
      </c>
      <c r="J3074">
        <v>-4.1193874350018103</v>
      </c>
      <c r="K3074">
        <v>24.362728804921201</v>
      </c>
      <c r="L3074">
        <v>21.775465394178202</v>
      </c>
      <c r="M3074">
        <v>34.122990294698802</v>
      </c>
      <c r="N3074">
        <v>0.66942133733186504</v>
      </c>
      <c r="O3074">
        <v>103.54457572502599</v>
      </c>
      <c r="P3074">
        <v>112.55707762557</v>
      </c>
      <c r="Q3074">
        <v>8.2508486758468003E-2</v>
      </c>
    </row>
    <row r="3075" spans="1:17" hidden="1" x14ac:dyDescent="0.3">
      <c r="A3075" t="s">
        <v>6363</v>
      </c>
      <c r="B3075" t="s">
        <v>6364</v>
      </c>
      <c r="C3075" t="s">
        <v>10625</v>
      </c>
      <c r="D3075" t="s">
        <v>408</v>
      </c>
      <c r="E3075">
        <v>85.626239999999996</v>
      </c>
      <c r="F3075">
        <v>0.81</v>
      </c>
      <c r="G3075">
        <v>-22.470027144219699</v>
      </c>
      <c r="H3075">
        <v>-9.4516688173445598</v>
      </c>
      <c r="I3075">
        <v>-23.708582497165199</v>
      </c>
      <c r="J3075">
        <v>-7.0314433464753101</v>
      </c>
      <c r="K3075">
        <v>0.902073665110803</v>
      </c>
      <c r="L3075">
        <v>0.778544749578993</v>
      </c>
      <c r="M3075">
        <v>12.261204387723501</v>
      </c>
      <c r="N3075">
        <v>0.22384676029584299</v>
      </c>
      <c r="O3075">
        <v>76.543209876543102</v>
      </c>
      <c r="P3075">
        <v>76.086956521739097</v>
      </c>
      <c r="Q3075">
        <v>9.4279864574960001E-2</v>
      </c>
    </row>
    <row r="3076" spans="1:17" hidden="1" x14ac:dyDescent="0.3">
      <c r="A3076" t="s">
        <v>6365</v>
      </c>
      <c r="B3076" t="s">
        <v>6366</v>
      </c>
      <c r="C3076" t="s">
        <v>10625</v>
      </c>
      <c r="D3076" t="s">
        <v>124</v>
      </c>
      <c r="E3076">
        <v>85.483112000000006</v>
      </c>
      <c r="F3076">
        <v>116.6</v>
      </c>
      <c r="G3076">
        <v>19.038740886943799</v>
      </c>
      <c r="H3076">
        <v>12.4251539652939</v>
      </c>
      <c r="I3076">
        <v>9.8582855081312193</v>
      </c>
      <c r="J3076">
        <v>3.04034493167747</v>
      </c>
      <c r="K3076">
        <v>106.834458925199</v>
      </c>
      <c r="L3076">
        <v>97.150871214695698</v>
      </c>
      <c r="M3076">
        <v>65.377458781074296</v>
      </c>
      <c r="N3076">
        <v>0.30261385211578901</v>
      </c>
      <c r="O3076">
        <v>23.499142367066799</v>
      </c>
      <c r="P3076">
        <v>59.945130315500599</v>
      </c>
      <c r="Q3076">
        <v>0.10771143973462199</v>
      </c>
    </row>
    <row r="3077" spans="1:17" hidden="1" x14ac:dyDescent="0.3">
      <c r="A3077" t="s">
        <v>6367</v>
      </c>
      <c r="B3077" t="s">
        <v>6368</v>
      </c>
      <c r="C3077" t="s">
        <v>10625</v>
      </c>
      <c r="D3077" t="s">
        <v>308</v>
      </c>
      <c r="E3077">
        <v>85.47</v>
      </c>
      <c r="F3077">
        <v>128.19999999999999</v>
      </c>
      <c r="G3077">
        <v>180.43418232091199</v>
      </c>
      <c r="H3077">
        <v>4.5379090618286302</v>
      </c>
      <c r="I3077">
        <v>77.836818271837899</v>
      </c>
      <c r="J3077">
        <v>1.6286873724789199</v>
      </c>
      <c r="K3077">
        <v>116.083970715763</v>
      </c>
      <c r="L3077">
        <v>90.222527943583401</v>
      </c>
      <c r="M3077">
        <v>54.237082720626901</v>
      </c>
      <c r="N3077">
        <v>0.76581724780564098</v>
      </c>
      <c r="O3077">
        <v>10.764430577222999</v>
      </c>
      <c r="P3077">
        <v>219.70074812967499</v>
      </c>
      <c r="Q3077">
        <v>0.118901639604372</v>
      </c>
    </row>
    <row r="3078" spans="1:17" hidden="1" x14ac:dyDescent="0.3">
      <c r="A3078" t="s">
        <v>6369</v>
      </c>
      <c r="B3078" t="s">
        <v>6370</v>
      </c>
      <c r="C3078" t="s">
        <v>10625</v>
      </c>
      <c r="D3078" t="s">
        <v>359</v>
      </c>
      <c r="E3078">
        <v>85.448999999999998</v>
      </c>
      <c r="F3078">
        <v>207</v>
      </c>
      <c r="G3078">
        <v>-11.4379934844488</v>
      </c>
      <c r="H3078">
        <v>-15.5436956041199</v>
      </c>
      <c r="I3078">
        <v>22.882085583428498</v>
      </c>
      <c r="J3078">
        <v>-2.6499376577801002</v>
      </c>
      <c r="K3078">
        <v>206.12617080917599</v>
      </c>
      <c r="L3078">
        <v>182.862972319345</v>
      </c>
      <c r="M3078">
        <v>40.513001941988598</v>
      </c>
      <c r="N3078">
        <v>0.39710827276785499</v>
      </c>
      <c r="O3078">
        <v>19.855072463768099</v>
      </c>
      <c r="P3078">
        <v>46.3932107496464</v>
      </c>
      <c r="Q3078">
        <v>6.0172510793399997E-2</v>
      </c>
    </row>
    <row r="3079" spans="1:17" hidden="1" x14ac:dyDescent="0.3">
      <c r="A3079" t="s">
        <v>6371</v>
      </c>
      <c r="B3079" t="s">
        <v>6372</v>
      </c>
      <c r="C3079" t="s">
        <v>10625</v>
      </c>
      <c r="E3079">
        <v>85.4</v>
      </c>
      <c r="F3079">
        <v>179.2</v>
      </c>
      <c r="G3079">
        <v>139.99760231370101</v>
      </c>
      <c r="H3079">
        <v>-6.4904375685621698</v>
      </c>
      <c r="I3079">
        <v>24.0055149995409</v>
      </c>
      <c r="J3079">
        <v>-6.5230516241354097</v>
      </c>
      <c r="K3079">
        <v>174.58429191818101</v>
      </c>
      <c r="L3079">
        <v>140.882127613596</v>
      </c>
      <c r="M3079">
        <v>45.426466953760603</v>
      </c>
      <c r="N3079">
        <v>0.78338108294055397</v>
      </c>
      <c r="O3079">
        <v>14.815848214285699</v>
      </c>
      <c r="P3079">
        <v>179.99999999999901</v>
      </c>
      <c r="Q3079">
        <v>0.100000981955628</v>
      </c>
    </row>
    <row r="3080" spans="1:17" hidden="1" x14ac:dyDescent="0.3">
      <c r="A3080" t="s">
        <v>6373</v>
      </c>
      <c r="B3080" t="s">
        <v>6374</v>
      </c>
      <c r="C3080" t="s">
        <v>10625</v>
      </c>
      <c r="D3080" t="s">
        <v>303</v>
      </c>
      <c r="E3080">
        <v>85.361568000000005</v>
      </c>
      <c r="F3080">
        <v>213</v>
      </c>
      <c r="G3080">
        <v>-31.306542359382199</v>
      </c>
      <c r="H3080">
        <v>1.35120042472612</v>
      </c>
      <c r="I3080">
        <v>-29.5126785186525</v>
      </c>
      <c r="J3080">
        <v>-1.14909040529885</v>
      </c>
      <c r="K3080">
        <v>216.50779564129201</v>
      </c>
      <c r="L3080">
        <v>220.85807590939299</v>
      </c>
      <c r="M3080">
        <v>39.093372283848403</v>
      </c>
      <c r="N3080">
        <v>0.99212598425196796</v>
      </c>
      <c r="O3080">
        <v>58.474178403755801</v>
      </c>
      <c r="P3080">
        <v>13.903743315508001</v>
      </c>
      <c r="Q3080">
        <v>0.12670437666241199</v>
      </c>
    </row>
    <row r="3081" spans="1:17" hidden="1" x14ac:dyDescent="0.3">
      <c r="A3081" t="s">
        <v>6375</v>
      </c>
      <c r="B3081" t="s">
        <v>6376</v>
      </c>
      <c r="C3081" t="s">
        <v>10625</v>
      </c>
      <c r="D3081" t="s">
        <v>1589</v>
      </c>
      <c r="E3081">
        <v>85.338313049999996</v>
      </c>
      <c r="F3081">
        <v>7.1</v>
      </c>
      <c r="G3081">
        <v>105.12205290687599</v>
      </c>
      <c r="H3081">
        <v>39.188367600090203</v>
      </c>
      <c r="I3081">
        <v>15.0336535276794</v>
      </c>
      <c r="J3081">
        <v>-17.619678640592898</v>
      </c>
      <c r="K3081">
        <v>6.2233211471372902</v>
      </c>
      <c r="L3081">
        <v>5.0941485015184904</v>
      </c>
      <c r="M3081">
        <v>48.2821082114652</v>
      </c>
      <c r="N3081">
        <v>0.54715147760651806</v>
      </c>
      <c r="O3081">
        <v>24.507042253521099</v>
      </c>
      <c r="P3081">
        <v>158.18181818181799</v>
      </c>
      <c r="Q3081">
        <v>0.109594549313176</v>
      </c>
    </row>
    <row r="3082" spans="1:17" hidden="1" x14ac:dyDescent="0.3">
      <c r="A3082" t="s">
        <v>6377</v>
      </c>
      <c r="B3082" t="s">
        <v>6378</v>
      </c>
      <c r="C3082" t="s">
        <v>10625</v>
      </c>
      <c r="D3082" t="s">
        <v>4523</v>
      </c>
      <c r="E3082">
        <v>85.149421250000003</v>
      </c>
      <c r="F3082">
        <v>594.25</v>
      </c>
      <c r="G3082">
        <v>12.5380696310116</v>
      </c>
      <c r="H3082">
        <v>0.98169558153706904</v>
      </c>
      <c r="I3082">
        <v>17.643693188617299</v>
      </c>
      <c r="J3082">
        <v>9.9131591793781695</v>
      </c>
      <c r="K3082">
        <v>550.17649996888099</v>
      </c>
      <c r="L3082">
        <v>502.14489180804202</v>
      </c>
      <c r="M3082">
        <v>63.951863701996103</v>
      </c>
      <c r="N3082">
        <v>1.04385420911813</v>
      </c>
      <c r="O3082">
        <v>10.2061421960454</v>
      </c>
      <c r="P3082">
        <v>56.381578947368403</v>
      </c>
      <c r="Q3082">
        <v>6.5049805181946002E-2</v>
      </c>
    </row>
    <row r="3083" spans="1:17" hidden="1" x14ac:dyDescent="0.3">
      <c r="A3083" t="s">
        <v>6379</v>
      </c>
      <c r="B3083" t="s">
        <v>6380</v>
      </c>
      <c r="C3083" t="s">
        <v>10625</v>
      </c>
      <c r="D3083" t="s">
        <v>527</v>
      </c>
      <c r="E3083">
        <v>85.142241600000006</v>
      </c>
      <c r="F3083">
        <v>130.94999999999999</v>
      </c>
      <c r="G3083">
        <v>309.00183432764101</v>
      </c>
      <c r="H3083">
        <v>52.668382268223702</v>
      </c>
      <c r="I3083">
        <v>139.92966132537799</v>
      </c>
      <c r="J3083">
        <v>-19.6603538724878</v>
      </c>
      <c r="K3083">
        <v>109.30632771393999</v>
      </c>
      <c r="L3083">
        <v>72.8153089674949</v>
      </c>
      <c r="M3083">
        <v>40.162546623834501</v>
      </c>
      <c r="N3083">
        <v>2.3491916859122401</v>
      </c>
      <c r="O3083">
        <v>24.016800305460102</v>
      </c>
      <c r="P3083">
        <v>384.28254437869799</v>
      </c>
      <c r="Q3083">
        <v>0.166087456628565</v>
      </c>
    </row>
    <row r="3084" spans="1:17" hidden="1" x14ac:dyDescent="0.3">
      <c r="A3084" t="s">
        <v>6381</v>
      </c>
      <c r="B3084" t="s">
        <v>6382</v>
      </c>
      <c r="C3084" t="s">
        <v>10625</v>
      </c>
      <c r="D3084" t="s">
        <v>774</v>
      </c>
      <c r="E3084">
        <v>85.124092383999994</v>
      </c>
      <c r="F3084">
        <v>42.39</v>
      </c>
      <c r="G3084">
        <v>-8.5917986311597296</v>
      </c>
      <c r="H3084">
        <v>-3.6093568487638001</v>
      </c>
      <c r="I3084">
        <v>-10.943499521411701</v>
      </c>
      <c r="J3084">
        <v>-1.1965062421883801</v>
      </c>
      <c r="K3084">
        <v>42.6127284240401</v>
      </c>
      <c r="L3084">
        <v>42.955704352494699</v>
      </c>
      <c r="M3084">
        <v>48.385420479148003</v>
      </c>
      <c r="N3084">
        <v>0.2230082240374</v>
      </c>
      <c r="O3084">
        <v>33.757961783439498</v>
      </c>
      <c r="P3084">
        <v>34.358161648177401</v>
      </c>
      <c r="Q3084">
        <v>0.108292327824302</v>
      </c>
    </row>
    <row r="3085" spans="1:17" hidden="1" x14ac:dyDescent="0.3">
      <c r="A3085" t="s">
        <v>6383</v>
      </c>
      <c r="B3085" t="s">
        <v>6384</v>
      </c>
      <c r="C3085" t="s">
        <v>10625</v>
      </c>
      <c r="D3085" t="s">
        <v>2161</v>
      </c>
      <c r="E3085">
        <v>85.115160000000003</v>
      </c>
      <c r="F3085">
        <v>319.39999999999998</v>
      </c>
      <c r="G3085">
        <v>387.49645798355499</v>
      </c>
      <c r="H3085">
        <v>-1.3892525489047201</v>
      </c>
      <c r="I3085">
        <v>62.071068493665798</v>
      </c>
      <c r="J3085">
        <v>-9.30126431834233</v>
      </c>
      <c r="K3085">
        <v>290.08689220447701</v>
      </c>
      <c r="L3085">
        <v>200.87785510921299</v>
      </c>
      <c r="M3085">
        <v>35.749621293731998</v>
      </c>
      <c r="N3085">
        <v>0.781328545780969</v>
      </c>
      <c r="O3085">
        <v>33.954289292423297</v>
      </c>
      <c r="P3085">
        <v>601.97802197802196</v>
      </c>
    </row>
    <row r="3086" spans="1:17" hidden="1" x14ac:dyDescent="0.3">
      <c r="A3086" t="s">
        <v>6385</v>
      </c>
      <c r="B3086" t="s">
        <v>6386</v>
      </c>
      <c r="C3086" t="s">
        <v>10625</v>
      </c>
      <c r="D3086" t="s">
        <v>571</v>
      </c>
      <c r="E3086">
        <v>84.938926249999994</v>
      </c>
      <c r="F3086">
        <v>73</v>
      </c>
      <c r="G3086">
        <v>34.557389883197303</v>
      </c>
      <c r="H3086">
        <v>32.1135389633804</v>
      </c>
      <c r="I3086">
        <v>15.2044609810956</v>
      </c>
      <c r="J3086">
        <v>37.7109095947011</v>
      </c>
      <c r="K3086">
        <v>51.707476216580602</v>
      </c>
      <c r="L3086">
        <v>51.186152530683401</v>
      </c>
      <c r="M3086">
        <v>95.369048992157602</v>
      </c>
      <c r="N3086">
        <v>3.76727272727272</v>
      </c>
      <c r="O3086">
        <v>8.2191780821917906</v>
      </c>
      <c r="P3086">
        <v>64.044943820224702</v>
      </c>
      <c r="Q3086">
        <v>5.3298480196437001E-2</v>
      </c>
    </row>
    <row r="3087" spans="1:17" hidden="1" x14ac:dyDescent="0.3">
      <c r="A3087" t="s">
        <v>6387</v>
      </c>
      <c r="B3087" t="s">
        <v>6388</v>
      </c>
      <c r="C3087" t="s">
        <v>10625</v>
      </c>
      <c r="D3087" t="s">
        <v>54</v>
      </c>
      <c r="E3087">
        <v>84.525000000000006</v>
      </c>
      <c r="F3087">
        <v>240</v>
      </c>
      <c r="G3087">
        <v>21.496137207277101</v>
      </c>
      <c r="H3087">
        <v>12.0202341200756</v>
      </c>
      <c r="I3087">
        <v>0.39747195224555298</v>
      </c>
      <c r="J3087">
        <v>5.3958106601501603</v>
      </c>
      <c r="K3087">
        <v>224.15057597385501</v>
      </c>
      <c r="L3087">
        <v>198.153935346075</v>
      </c>
      <c r="M3087">
        <v>62.575085610919999</v>
      </c>
      <c r="N3087">
        <v>0.17668291942814099</v>
      </c>
      <c r="O3087">
        <v>10.4166666666666</v>
      </c>
      <c r="P3087">
        <v>76.860722181282199</v>
      </c>
      <c r="Q3087">
        <v>6.7740214508690999E-2</v>
      </c>
    </row>
    <row r="3088" spans="1:17" hidden="1" x14ac:dyDescent="0.3">
      <c r="A3088" t="s">
        <v>6389</v>
      </c>
      <c r="B3088" t="s">
        <v>6390</v>
      </c>
      <c r="C3088" t="s">
        <v>10625</v>
      </c>
      <c r="D3088" t="s">
        <v>248</v>
      </c>
      <c r="E3088">
        <v>84.499799999999993</v>
      </c>
      <c r="F3088">
        <v>13.27</v>
      </c>
      <c r="G3088">
        <v>48.050210033856402</v>
      </c>
      <c r="H3088">
        <v>-12.410476494845501</v>
      </c>
      <c r="I3088">
        <v>49.683462356320298</v>
      </c>
      <c r="J3088">
        <v>-2.1376835611923899</v>
      </c>
      <c r="K3088">
        <v>13.246435548616301</v>
      </c>
      <c r="L3088">
        <v>10.574634104912301</v>
      </c>
      <c r="M3088">
        <v>41.826958954577599</v>
      </c>
      <c r="N3088">
        <v>1.8474052734687501</v>
      </c>
      <c r="O3088">
        <v>13.036925395629201</v>
      </c>
      <c r="P3088">
        <v>118.29248231616999</v>
      </c>
    </row>
    <row r="3089" spans="1:17" hidden="1" x14ac:dyDescent="0.3">
      <c r="A3089" t="s">
        <v>6391</v>
      </c>
      <c r="B3089" t="s">
        <v>6392</v>
      </c>
      <c r="C3089" t="s">
        <v>10625</v>
      </c>
      <c r="D3089" t="s">
        <v>571</v>
      </c>
      <c r="E3089">
        <v>84.4939775</v>
      </c>
      <c r="F3089">
        <v>62.8</v>
      </c>
      <c r="G3089">
        <v>20.099873543327998</v>
      </c>
      <c r="H3089">
        <v>20.016018088481999</v>
      </c>
      <c r="I3089">
        <v>62.692383686409599</v>
      </c>
      <c r="J3089">
        <v>1.6151372369775701</v>
      </c>
      <c r="K3089">
        <v>52.653786138723099</v>
      </c>
      <c r="L3089">
        <v>42.6195111467175</v>
      </c>
      <c r="M3089">
        <v>73.463649084474497</v>
      </c>
      <c r="N3089">
        <v>0.96410256410256401</v>
      </c>
      <c r="O3089">
        <v>5.2547770700636898</v>
      </c>
      <c r="P3089">
        <v>129.19708029197</v>
      </c>
      <c r="Q3089">
        <v>0.113042288512509</v>
      </c>
    </row>
    <row r="3090" spans="1:17" hidden="1" x14ac:dyDescent="0.3">
      <c r="A3090" t="s">
        <v>6393</v>
      </c>
      <c r="B3090" t="s">
        <v>6394</v>
      </c>
      <c r="C3090" t="s">
        <v>10625</v>
      </c>
      <c r="D3090" t="s">
        <v>263</v>
      </c>
      <c r="E3090">
        <v>84</v>
      </c>
      <c r="F3090">
        <v>114.7</v>
      </c>
      <c r="G3090">
        <v>84.742575068382493</v>
      </c>
      <c r="H3090">
        <v>-8.4232356654994405</v>
      </c>
      <c r="I3090">
        <v>88.422459311773196</v>
      </c>
      <c r="J3090">
        <v>-1.0591623477448999</v>
      </c>
      <c r="K3090">
        <v>111.289445568079</v>
      </c>
      <c r="L3090">
        <v>80.206125836122993</v>
      </c>
      <c r="M3090">
        <v>40.613468248682402</v>
      </c>
      <c r="N3090">
        <v>0.31077773391235602</v>
      </c>
      <c r="O3090">
        <v>25.414123801220502</v>
      </c>
      <c r="P3090">
        <v>163.375430539609</v>
      </c>
    </row>
    <row r="3091" spans="1:17" hidden="1" x14ac:dyDescent="0.3">
      <c r="A3091" t="s">
        <v>6395</v>
      </c>
      <c r="B3091" t="s">
        <v>6396</v>
      </c>
      <c r="C3091" t="s">
        <v>10625</v>
      </c>
      <c r="D3091" t="s">
        <v>198</v>
      </c>
      <c r="E3091">
        <v>83.957723200000004</v>
      </c>
      <c r="F3091">
        <v>72.400000000000006</v>
      </c>
      <c r="G3091">
        <v>-54.599941835442202</v>
      </c>
      <c r="H3091">
        <v>6.8001905470908497</v>
      </c>
      <c r="I3091">
        <v>-26.635672326339499</v>
      </c>
      <c r="J3091">
        <v>8.8195241515685794</v>
      </c>
      <c r="K3091">
        <v>70.629941433345905</v>
      </c>
      <c r="L3091">
        <v>76.725870609401298</v>
      </c>
      <c r="M3091">
        <v>65.719968199367301</v>
      </c>
      <c r="N3091">
        <v>1.96269244744566</v>
      </c>
      <c r="O3091">
        <v>42.265193370165697</v>
      </c>
      <c r="P3091">
        <v>14.9388791871725</v>
      </c>
      <c r="Q3091">
        <v>8.8823600748620002E-2</v>
      </c>
    </row>
    <row r="3092" spans="1:17" hidden="1" x14ac:dyDescent="0.3">
      <c r="A3092" t="s">
        <v>6397</v>
      </c>
      <c r="B3092" t="s">
        <v>6398</v>
      </c>
      <c r="C3092" t="s">
        <v>10625</v>
      </c>
      <c r="D3092" t="s">
        <v>46</v>
      </c>
      <c r="E3092">
        <v>83.927340000000001</v>
      </c>
      <c r="F3092">
        <v>7.5</v>
      </c>
      <c r="G3092">
        <v>-99.528151744557903</v>
      </c>
      <c r="H3092">
        <v>9.9691257321288003</v>
      </c>
      <c r="I3092">
        <v>-64.726059837648194</v>
      </c>
      <c r="J3092">
        <v>-1.4829075315688001</v>
      </c>
      <c r="K3092">
        <v>7.7201970591910003</v>
      </c>
      <c r="L3092">
        <v>10.9712709947466</v>
      </c>
      <c r="M3092">
        <v>53.167078823978301</v>
      </c>
      <c r="N3092">
        <v>1.17965333911685</v>
      </c>
      <c r="O3092">
        <v>282.63730886850101</v>
      </c>
      <c r="P3092">
        <v>14.936872592300899</v>
      </c>
      <c r="Q3092">
        <v>2.8034398784015001E-2</v>
      </c>
    </row>
    <row r="3093" spans="1:17" hidden="1" x14ac:dyDescent="0.3">
      <c r="A3093" t="s">
        <v>6399</v>
      </c>
      <c r="B3093" t="s">
        <v>6400</v>
      </c>
      <c r="C3093" t="s">
        <v>10625</v>
      </c>
      <c r="D3093" t="s">
        <v>571</v>
      </c>
      <c r="E3093">
        <v>83.904888959999994</v>
      </c>
      <c r="F3093">
        <v>41.47</v>
      </c>
      <c r="G3093">
        <v>45.126834327641703</v>
      </c>
      <c r="H3093">
        <v>34.871910717809001</v>
      </c>
      <c r="I3093">
        <v>9.7539456879071498</v>
      </c>
      <c r="J3093">
        <v>31.773986517777999</v>
      </c>
      <c r="K3093">
        <v>27.374423930772998</v>
      </c>
      <c r="L3093">
        <v>26.608907595605999</v>
      </c>
      <c r="M3093">
        <v>83.088056176306495</v>
      </c>
      <c r="N3093">
        <v>2.2811201579443399</v>
      </c>
      <c r="O3093">
        <v>0</v>
      </c>
      <c r="P3093">
        <v>112.666666666666</v>
      </c>
      <c r="Q3093">
        <v>7.1580986059692001E-2</v>
      </c>
    </row>
    <row r="3094" spans="1:17" hidden="1" x14ac:dyDescent="0.3">
      <c r="A3094" t="s">
        <v>6401</v>
      </c>
      <c r="B3094" t="s">
        <v>6402</v>
      </c>
      <c r="C3094" t="s">
        <v>10625</v>
      </c>
      <c r="D3094" t="s">
        <v>72</v>
      </c>
      <c r="E3094">
        <v>83.745671999999999</v>
      </c>
      <c r="F3094">
        <v>191.35</v>
      </c>
      <c r="G3094">
        <v>220.687616231883</v>
      </c>
      <c r="H3094">
        <v>26.286615886457302</v>
      </c>
      <c r="I3094">
        <v>9.2789322843434192</v>
      </c>
      <c r="J3094">
        <v>-5.2876852079937597</v>
      </c>
      <c r="K3094">
        <v>174.07156200673001</v>
      </c>
      <c r="L3094">
        <v>139.529234261456</v>
      </c>
      <c r="M3094">
        <v>58.019279882754198</v>
      </c>
      <c r="N3094">
        <v>3.2309359348583402</v>
      </c>
      <c r="O3094">
        <v>17.611706297360801</v>
      </c>
      <c r="P3094">
        <v>249.24256251140699</v>
      </c>
      <c r="Q3094">
        <v>0.27722732851090498</v>
      </c>
    </row>
    <row r="3095" spans="1:17" hidden="1" x14ac:dyDescent="0.3">
      <c r="A3095" t="s">
        <v>6403</v>
      </c>
      <c r="B3095" t="s">
        <v>6404</v>
      </c>
      <c r="C3095" t="s">
        <v>10625</v>
      </c>
      <c r="D3095" t="s">
        <v>571</v>
      </c>
      <c r="E3095">
        <v>83.739469600000007</v>
      </c>
      <c r="F3095">
        <v>108</v>
      </c>
      <c r="G3095">
        <v>1.4445520004849499</v>
      </c>
      <c r="H3095">
        <v>-6.6881906574809999</v>
      </c>
      <c r="I3095">
        <v>-38.902145075066798</v>
      </c>
      <c r="J3095">
        <v>-11.1054222830281</v>
      </c>
      <c r="K3095">
        <v>110.73338696170499</v>
      </c>
      <c r="L3095">
        <v>108.67734299980199</v>
      </c>
      <c r="M3095">
        <v>40.722143045276702</v>
      </c>
      <c r="N3095">
        <v>0.54054054054054002</v>
      </c>
      <c r="O3095">
        <v>47.546296296296298</v>
      </c>
      <c r="P3095">
        <v>36.363636363636303</v>
      </c>
      <c r="Q3095">
        <v>7.5556641751300003E-4</v>
      </c>
    </row>
    <row r="3096" spans="1:17" hidden="1" x14ac:dyDescent="0.3">
      <c r="A3096" t="s">
        <v>6405</v>
      </c>
      <c r="B3096" t="s">
        <v>6406</v>
      </c>
      <c r="C3096" t="s">
        <v>10625</v>
      </c>
      <c r="D3096" t="s">
        <v>568</v>
      </c>
      <c r="E3096">
        <v>83.691999999999993</v>
      </c>
      <c r="F3096">
        <v>300</v>
      </c>
      <c r="G3096">
        <v>129.51476474627299</v>
      </c>
      <c r="H3096">
        <v>6.3681597842556901</v>
      </c>
      <c r="I3096">
        <v>34.589402656599297</v>
      </c>
      <c r="J3096">
        <v>1.54451228830383</v>
      </c>
      <c r="K3096">
        <v>290.67368378954598</v>
      </c>
      <c r="L3096">
        <v>247.20949672469899</v>
      </c>
      <c r="M3096">
        <v>62.274112206115603</v>
      </c>
      <c r="N3096">
        <v>0.40113960113960101</v>
      </c>
      <c r="O3096">
        <v>33.699999999999903</v>
      </c>
      <c r="P3096">
        <v>171.24773960216999</v>
      </c>
      <c r="Q3096">
        <v>0.13846496973186601</v>
      </c>
    </row>
    <row r="3097" spans="1:17" hidden="1" x14ac:dyDescent="0.3">
      <c r="A3097" t="s">
        <v>6407</v>
      </c>
      <c r="B3097" t="s">
        <v>6408</v>
      </c>
      <c r="C3097" t="s">
        <v>10625</v>
      </c>
      <c r="D3097" t="s">
        <v>1146</v>
      </c>
      <c r="E3097">
        <v>83.651587500000005</v>
      </c>
      <c r="F3097">
        <v>79.55</v>
      </c>
      <c r="G3097">
        <v>10.3230254233341</v>
      </c>
      <c r="H3097">
        <v>33.191903013761099</v>
      </c>
      <c r="I3097">
        <v>23.078447716541401</v>
      </c>
      <c r="J3097">
        <v>2.9281628135852502</v>
      </c>
      <c r="K3097">
        <v>63.275461748620401</v>
      </c>
      <c r="L3097">
        <v>60.668036522065201</v>
      </c>
      <c r="M3097">
        <v>69.002447621552307</v>
      </c>
      <c r="N3097">
        <v>1.63928571428571</v>
      </c>
      <c r="O3097">
        <v>1.8227529855436799</v>
      </c>
      <c r="P3097">
        <v>61.522842639593897</v>
      </c>
    </row>
    <row r="3098" spans="1:17" hidden="1" x14ac:dyDescent="0.3">
      <c r="A3098" t="s">
        <v>6409</v>
      </c>
      <c r="B3098" t="s">
        <v>6410</v>
      </c>
      <c r="C3098" t="s">
        <v>10625</v>
      </c>
      <c r="D3098" t="s">
        <v>139</v>
      </c>
      <c r="E3098">
        <v>83.6</v>
      </c>
      <c r="F3098">
        <v>76</v>
      </c>
      <c r="G3098">
        <v>34.728330054137501</v>
      </c>
      <c r="H3098">
        <v>0.951210551052039</v>
      </c>
      <c r="I3098">
        <v>5.1710161650420998</v>
      </c>
      <c r="J3098">
        <v>-1.8026851765406799</v>
      </c>
      <c r="K3098">
        <v>80.720580875669697</v>
      </c>
      <c r="L3098">
        <v>72.492883805399003</v>
      </c>
      <c r="M3098">
        <v>44.664772751570197</v>
      </c>
      <c r="N3098">
        <v>1.12204724409448</v>
      </c>
      <c r="O3098">
        <v>34.907894736842103</v>
      </c>
      <c r="P3098">
        <v>62.393162393162299</v>
      </c>
    </row>
    <row r="3099" spans="1:17" hidden="1" x14ac:dyDescent="0.3">
      <c r="A3099" t="s">
        <v>6411</v>
      </c>
      <c r="B3099" t="s">
        <v>6412</v>
      </c>
      <c r="C3099" t="s">
        <v>10625</v>
      </c>
      <c r="D3099" t="s">
        <v>46</v>
      </c>
      <c r="E3099">
        <v>83.540080000000003</v>
      </c>
      <c r="F3099">
        <v>140</v>
      </c>
      <c r="G3099">
        <v>8.2574977580624704</v>
      </c>
      <c r="H3099">
        <v>-8.2626471864277509</v>
      </c>
      <c r="I3099">
        <v>25.502841202749401</v>
      </c>
      <c r="J3099">
        <v>12.410909594701099</v>
      </c>
      <c r="K3099">
        <v>137.26451850979899</v>
      </c>
      <c r="L3099">
        <v>115.032960517581</v>
      </c>
      <c r="M3099">
        <v>56.399916274203697</v>
      </c>
      <c r="N3099">
        <v>0.89606587374199398</v>
      </c>
      <c r="O3099">
        <v>33.25</v>
      </c>
      <c r="P3099">
        <v>63.551401869158802</v>
      </c>
      <c r="Q3099">
        <v>0.13901753009904999</v>
      </c>
    </row>
    <row r="3100" spans="1:17" hidden="1" x14ac:dyDescent="0.3">
      <c r="A3100" t="s">
        <v>6413</v>
      </c>
      <c r="B3100" t="s">
        <v>6414</v>
      </c>
      <c r="C3100" t="s">
        <v>10625</v>
      </c>
      <c r="D3100" t="s">
        <v>3255</v>
      </c>
      <c r="E3100">
        <v>83.490750000000006</v>
      </c>
      <c r="F3100">
        <v>98.5</v>
      </c>
      <c r="G3100">
        <v>76.268915072983305</v>
      </c>
      <c r="H3100">
        <v>0.313058194149688</v>
      </c>
      <c r="I3100">
        <v>27.117247010187299</v>
      </c>
      <c r="J3100">
        <v>-1.7091718716939599</v>
      </c>
      <c r="K3100">
        <v>99.517669086615498</v>
      </c>
      <c r="L3100">
        <v>84.237141423894997</v>
      </c>
      <c r="M3100">
        <v>37.261354257435002</v>
      </c>
      <c r="N3100">
        <v>0.11030690546099201</v>
      </c>
      <c r="O3100">
        <v>28.426395939086198</v>
      </c>
      <c r="P3100">
        <v>111.373390557939</v>
      </c>
      <c r="Q3100">
        <v>0.15457072734605401</v>
      </c>
    </row>
    <row r="3101" spans="1:17" hidden="1" x14ac:dyDescent="0.3">
      <c r="A3101" t="s">
        <v>6415</v>
      </c>
      <c r="B3101" t="s">
        <v>6416</v>
      </c>
      <c r="C3101" t="s">
        <v>10625</v>
      </c>
      <c r="E3101">
        <v>83.411476335000003</v>
      </c>
      <c r="F3101">
        <v>30.8</v>
      </c>
      <c r="G3101">
        <v>26.335167660975099</v>
      </c>
      <c r="H3101">
        <v>-8.1230170338138308</v>
      </c>
      <c r="I3101">
        <v>5.3582054016609897</v>
      </c>
      <c r="J3101">
        <v>-3.72051897672742</v>
      </c>
      <c r="K3101">
        <v>31.110341002872499</v>
      </c>
      <c r="L3101">
        <v>28.731299243669</v>
      </c>
      <c r="M3101">
        <v>46.788385594622603</v>
      </c>
      <c r="N3101">
        <v>0.98692133213924005</v>
      </c>
      <c r="O3101">
        <v>18.506493506493399</v>
      </c>
      <c r="P3101">
        <v>64.266666666666595</v>
      </c>
      <c r="Q3101">
        <v>3.0014695980455999E-2</v>
      </c>
    </row>
    <row r="3102" spans="1:17" hidden="1" x14ac:dyDescent="0.3">
      <c r="A3102" t="s">
        <v>6417</v>
      </c>
      <c r="B3102" t="s">
        <v>6418</v>
      </c>
      <c r="C3102" t="s">
        <v>10625</v>
      </c>
      <c r="D3102" t="s">
        <v>755</v>
      </c>
      <c r="E3102">
        <v>83.360844</v>
      </c>
      <c r="F3102">
        <v>80.39</v>
      </c>
      <c r="G3102">
        <v>-24.402147689056999</v>
      </c>
      <c r="H3102">
        <v>7.2294433292848099</v>
      </c>
      <c r="I3102">
        <v>-7.3494633554374103</v>
      </c>
      <c r="J3102">
        <v>10.132747911423101</v>
      </c>
      <c r="K3102">
        <v>75.153627061731399</v>
      </c>
      <c r="L3102">
        <v>73.611816644323099</v>
      </c>
      <c r="M3102">
        <v>77.237577151635904</v>
      </c>
      <c r="N3102">
        <v>1.4166262091953099</v>
      </c>
      <c r="O3102">
        <v>42.679437741012499</v>
      </c>
      <c r="P3102">
        <v>38.962834917891101</v>
      </c>
      <c r="Q3102">
        <v>0.14367747330949199</v>
      </c>
    </row>
    <row r="3103" spans="1:17" hidden="1" x14ac:dyDescent="0.3">
      <c r="A3103" t="s">
        <v>6419</v>
      </c>
      <c r="B3103" t="s">
        <v>6420</v>
      </c>
      <c r="C3103" t="s">
        <v>10625</v>
      </c>
      <c r="D3103" t="s">
        <v>139</v>
      </c>
      <c r="E3103">
        <v>83.223571199999995</v>
      </c>
      <c r="F3103">
        <v>9178.2000000000007</v>
      </c>
      <c r="G3103">
        <v>125.212974521424</v>
      </c>
      <c r="H3103">
        <v>54.3867436185039</v>
      </c>
      <c r="I3103">
        <v>88.675952257054803</v>
      </c>
      <c r="J3103">
        <v>41.925056465147399</v>
      </c>
      <c r="K3103">
        <v>5795.4569850278704</v>
      </c>
      <c r="L3103">
        <v>4686.9053297401597</v>
      </c>
      <c r="M3103">
        <v>91.303272238202695</v>
      </c>
      <c r="N3103">
        <v>2.0392985307061999</v>
      </c>
      <c r="O3103">
        <v>1.19958161731057</v>
      </c>
      <c r="P3103">
        <v>182.31928637342301</v>
      </c>
      <c r="Q3103">
        <v>9.1053067957804004E-2</v>
      </c>
    </row>
    <row r="3104" spans="1:17" hidden="1" x14ac:dyDescent="0.3">
      <c r="A3104" t="s">
        <v>6421</v>
      </c>
      <c r="B3104" t="s">
        <v>6422</v>
      </c>
      <c r="C3104" t="s">
        <v>10625</v>
      </c>
      <c r="D3104" t="s">
        <v>2839</v>
      </c>
      <c r="E3104">
        <v>82.862409920000005</v>
      </c>
      <c r="F3104">
        <v>92.8</v>
      </c>
      <c r="G3104">
        <v>24.217328053773699</v>
      </c>
      <c r="H3104">
        <v>-9.5245036870384308</v>
      </c>
      <c r="I3104">
        <v>-11.046689081420601</v>
      </c>
      <c r="J3104">
        <v>3.6504578725102901</v>
      </c>
      <c r="K3104">
        <v>96.820934938830703</v>
      </c>
      <c r="L3104">
        <v>94.264787504520896</v>
      </c>
      <c r="M3104">
        <v>54.070810580075403</v>
      </c>
      <c r="N3104">
        <v>0.47681007345225601</v>
      </c>
      <c r="O3104">
        <v>47.510775862068897</v>
      </c>
      <c r="P3104">
        <v>68.727272727272705</v>
      </c>
    </row>
    <row r="3105" spans="1:17" hidden="1" x14ac:dyDescent="0.3">
      <c r="A3105" t="s">
        <v>6423</v>
      </c>
      <c r="B3105" t="s">
        <v>6424</v>
      </c>
      <c r="C3105" t="s">
        <v>10625</v>
      </c>
      <c r="D3105" t="s">
        <v>2624</v>
      </c>
      <c r="E3105">
        <v>82.850533400000003</v>
      </c>
      <c r="F3105">
        <v>74.239999999999995</v>
      </c>
      <c r="G3105">
        <v>-25.812726426005199</v>
      </c>
      <c r="H3105">
        <v>-6.6237503811156904</v>
      </c>
      <c r="I3105">
        <v>-21.556458765567299</v>
      </c>
      <c r="J3105">
        <v>4.7828707153415104</v>
      </c>
      <c r="K3105">
        <v>71.785554437191806</v>
      </c>
      <c r="L3105">
        <v>72.115473940413196</v>
      </c>
      <c r="M3105">
        <v>66.486150300575105</v>
      </c>
      <c r="N3105">
        <v>0.73582392122791695</v>
      </c>
      <c r="O3105">
        <v>41.433189655172399</v>
      </c>
      <c r="P3105">
        <v>23.630308076602802</v>
      </c>
      <c r="Q3105">
        <v>0.21868175757206201</v>
      </c>
    </row>
    <row r="3106" spans="1:17" hidden="1" x14ac:dyDescent="0.3">
      <c r="A3106" t="s">
        <v>6425</v>
      </c>
      <c r="B3106" t="s">
        <v>6426</v>
      </c>
      <c r="C3106" t="s">
        <v>10625</v>
      </c>
      <c r="D3106" t="s">
        <v>219</v>
      </c>
      <c r="E3106">
        <v>82.414013999999995</v>
      </c>
      <c r="F3106">
        <v>119.25</v>
      </c>
      <c r="G3106">
        <v>29.781695255376999</v>
      </c>
      <c r="H3106">
        <v>8.5530048439890507</v>
      </c>
      <c r="I3106">
        <v>4.8054605008841396</v>
      </c>
      <c r="J3106">
        <v>-2.5076741846319099</v>
      </c>
      <c r="K3106">
        <v>108.83272485098099</v>
      </c>
      <c r="L3106">
        <v>93.787216046871393</v>
      </c>
      <c r="M3106">
        <v>60.834786870523502</v>
      </c>
      <c r="N3106">
        <v>0.77648233394926003</v>
      </c>
      <c r="O3106">
        <v>3.98322851153039</v>
      </c>
      <c r="P3106">
        <v>84.0277777777777</v>
      </c>
      <c r="Q3106">
        <v>6.9334489857385995E-2</v>
      </c>
    </row>
    <row r="3107" spans="1:17" hidden="1" x14ac:dyDescent="0.3">
      <c r="A3107" t="s">
        <v>6427</v>
      </c>
      <c r="B3107" t="s">
        <v>6428</v>
      </c>
      <c r="C3107" t="s">
        <v>10625</v>
      </c>
      <c r="D3107" t="s">
        <v>359</v>
      </c>
      <c r="E3107">
        <v>82.392250000000004</v>
      </c>
      <c r="F3107">
        <v>6.97</v>
      </c>
      <c r="G3107">
        <v>22.550684902354401</v>
      </c>
      <c r="H3107">
        <v>-7.7399236117802301</v>
      </c>
      <c r="I3107">
        <v>52.789960016280503</v>
      </c>
      <c r="J3107">
        <v>-1.86337611958456</v>
      </c>
      <c r="K3107">
        <v>6.10596374151016</v>
      </c>
      <c r="L3107">
        <v>4.9441413022621603</v>
      </c>
      <c r="M3107">
        <v>61.104636901463898</v>
      </c>
      <c r="N3107">
        <v>0.34432625828684399</v>
      </c>
      <c r="O3107">
        <v>13.271162123385899</v>
      </c>
      <c r="P3107">
        <v>116.459627329192</v>
      </c>
      <c r="Q3107">
        <v>0.14231799599477399</v>
      </c>
    </row>
    <row r="3108" spans="1:17" hidden="1" x14ac:dyDescent="0.3">
      <c r="A3108" t="s">
        <v>6429</v>
      </c>
      <c r="B3108" t="s">
        <v>6430</v>
      </c>
      <c r="C3108" t="s">
        <v>10625</v>
      </c>
      <c r="D3108" t="s">
        <v>4684</v>
      </c>
      <c r="E3108">
        <v>82.217699999999994</v>
      </c>
      <c r="F3108">
        <v>5.54</v>
      </c>
      <c r="G3108">
        <v>-97.365116740687498</v>
      </c>
      <c r="H3108">
        <v>3.8275277618402099</v>
      </c>
      <c r="I3108">
        <v>-83.362186821373896</v>
      </c>
      <c r="J3108">
        <v>-3.6095473473023798</v>
      </c>
      <c r="K3108">
        <v>5.7887053935407904</v>
      </c>
      <c r="L3108">
        <v>9.6008370683789597</v>
      </c>
      <c r="M3108">
        <v>49.5865183219613</v>
      </c>
      <c r="N3108">
        <v>0.63784072702008598</v>
      </c>
      <c r="O3108">
        <v>272.20216606498099</v>
      </c>
      <c r="P3108">
        <v>23.001776198934198</v>
      </c>
      <c r="Q3108">
        <v>-4.8524944976268997E-2</v>
      </c>
    </row>
    <row r="3109" spans="1:17" hidden="1" x14ac:dyDescent="0.3">
      <c r="A3109" t="s">
        <v>6431</v>
      </c>
      <c r="B3109" t="s">
        <v>6432</v>
      </c>
      <c r="C3109" t="s">
        <v>10625</v>
      </c>
      <c r="D3109" t="s">
        <v>955</v>
      </c>
      <c r="E3109">
        <v>82.174449999999993</v>
      </c>
      <c r="F3109">
        <v>57.45</v>
      </c>
      <c r="G3109">
        <v>-58.406242827270802</v>
      </c>
      <c r="H3109">
        <v>-11.8747035311434</v>
      </c>
      <c r="I3109">
        <v>-42.493471246280698</v>
      </c>
      <c r="J3109">
        <v>1.0497623671676899</v>
      </c>
      <c r="K3109">
        <v>52.527508786282503</v>
      </c>
      <c r="M3109">
        <v>48.995479430577902</v>
      </c>
      <c r="N3109">
        <v>0.41067344345616202</v>
      </c>
      <c r="O3109">
        <v>51.436031331592602</v>
      </c>
      <c r="P3109">
        <v>59.5833333333333</v>
      </c>
    </row>
    <row r="3110" spans="1:17" hidden="1" x14ac:dyDescent="0.3">
      <c r="A3110" t="s">
        <v>6433</v>
      </c>
      <c r="B3110" t="s">
        <v>6434</v>
      </c>
      <c r="C3110" t="s">
        <v>10625</v>
      </c>
      <c r="D3110" t="s">
        <v>5323</v>
      </c>
      <c r="E3110">
        <v>82.108440000000002</v>
      </c>
      <c r="F3110">
        <v>48.8</v>
      </c>
      <c r="G3110">
        <v>-24.841402081966301</v>
      </c>
      <c r="H3110">
        <v>0.26097486081634302</v>
      </c>
      <c r="I3110">
        <v>-25.181189727344702</v>
      </c>
      <c r="J3110">
        <v>-2.86107429250933</v>
      </c>
      <c r="K3110">
        <v>50.525543564819998</v>
      </c>
      <c r="L3110">
        <v>49.798548074016097</v>
      </c>
      <c r="M3110">
        <v>45.593989655253502</v>
      </c>
      <c r="N3110">
        <v>0.127209595959595</v>
      </c>
      <c r="O3110">
        <v>24.569672131147499</v>
      </c>
      <c r="P3110">
        <v>21.302510564255499</v>
      </c>
    </row>
    <row r="3111" spans="1:17" hidden="1" x14ac:dyDescent="0.3">
      <c r="A3111" t="s">
        <v>6435</v>
      </c>
      <c r="B3111" t="s">
        <v>6436</v>
      </c>
      <c r="C3111" t="s">
        <v>10625</v>
      </c>
      <c r="D3111" t="s">
        <v>622</v>
      </c>
      <c r="E3111">
        <v>82.062608767999905</v>
      </c>
      <c r="F3111">
        <v>95.65</v>
      </c>
      <c r="G3111">
        <v>6.4866403117465001</v>
      </c>
      <c r="H3111">
        <v>4.2764981821527401</v>
      </c>
      <c r="I3111">
        <v>-9.3978606510257201</v>
      </c>
      <c r="J3111">
        <v>6.5295405536965996</v>
      </c>
      <c r="K3111">
        <v>92.5408451367542</v>
      </c>
      <c r="L3111">
        <v>91.269313821857594</v>
      </c>
      <c r="M3111">
        <v>60.616031780359101</v>
      </c>
      <c r="N3111">
        <v>1.5494662995469</v>
      </c>
      <c r="O3111">
        <v>24.7778358599058</v>
      </c>
      <c r="P3111">
        <v>37.824207492795303</v>
      </c>
      <c r="Q3111">
        <v>1.8606956026376999E-2</v>
      </c>
    </row>
    <row r="3112" spans="1:17" hidden="1" x14ac:dyDescent="0.3">
      <c r="A3112" t="s">
        <v>6437</v>
      </c>
      <c r="B3112" t="s">
        <v>6438</v>
      </c>
      <c r="C3112" t="s">
        <v>10625</v>
      </c>
      <c r="D3112" t="s">
        <v>303</v>
      </c>
      <c r="E3112">
        <v>81.792213840000002</v>
      </c>
      <c r="F3112">
        <v>34.25</v>
      </c>
      <c r="G3112">
        <v>-71.609185857846498</v>
      </c>
      <c r="H3112">
        <v>-6.4056918058503101</v>
      </c>
      <c r="I3112">
        <v>-30.782793618554901</v>
      </c>
      <c r="J3112">
        <v>4.0816788254703802</v>
      </c>
      <c r="K3112">
        <v>35.6077339473268</v>
      </c>
      <c r="L3112">
        <v>42.537750000000003</v>
      </c>
      <c r="M3112">
        <v>54.812665756360303</v>
      </c>
      <c r="N3112">
        <v>0.47690892364305398</v>
      </c>
      <c r="O3112">
        <v>83.941605839415999</v>
      </c>
      <c r="P3112">
        <v>10.128617363344</v>
      </c>
    </row>
    <row r="3113" spans="1:17" hidden="1" x14ac:dyDescent="0.3">
      <c r="A3113" t="s">
        <v>6439</v>
      </c>
      <c r="B3113" t="s">
        <v>6440</v>
      </c>
      <c r="C3113" t="s">
        <v>10625</v>
      </c>
      <c r="D3113" t="s">
        <v>46</v>
      </c>
      <c r="E3113">
        <v>81.613401999999994</v>
      </c>
      <c r="F3113">
        <v>53</v>
      </c>
      <c r="G3113">
        <v>-49.204432635101803</v>
      </c>
      <c r="H3113">
        <v>18.483197083038501</v>
      </c>
      <c r="I3113">
        <v>-26.254399844984299</v>
      </c>
      <c r="J3113">
        <v>3.1222663786207399</v>
      </c>
      <c r="K3113">
        <v>50.783966154314598</v>
      </c>
      <c r="L3113">
        <v>55.131905063603902</v>
      </c>
      <c r="M3113">
        <v>68.686213401541096</v>
      </c>
      <c r="N3113">
        <v>0.72530617699487798</v>
      </c>
      <c r="O3113">
        <v>37.735849056603698</v>
      </c>
      <c r="P3113">
        <v>27.526467757458999</v>
      </c>
      <c r="Q3113">
        <v>6.4513794223324997E-2</v>
      </c>
    </row>
    <row r="3114" spans="1:17" hidden="1" x14ac:dyDescent="0.3">
      <c r="A3114" t="s">
        <v>6441</v>
      </c>
      <c r="B3114" t="s">
        <v>6442</v>
      </c>
      <c r="C3114" t="s">
        <v>10625</v>
      </c>
      <c r="D3114" t="s">
        <v>921</v>
      </c>
      <c r="E3114">
        <v>81.142800199999996</v>
      </c>
      <c r="F3114">
        <v>161.69999999999999</v>
      </c>
      <c r="G3114">
        <v>15.940851497564701</v>
      </c>
      <c r="H3114">
        <v>-0.76466616482467598</v>
      </c>
      <c r="I3114">
        <v>31.853623078554801</v>
      </c>
      <c r="J3114">
        <v>3.5175762613678101</v>
      </c>
      <c r="K3114">
        <v>139.76742235753599</v>
      </c>
      <c r="M3114">
        <v>56.659713424657397</v>
      </c>
      <c r="N3114">
        <v>0.26457059679767098</v>
      </c>
      <c r="O3114">
        <v>9.4619666048237399</v>
      </c>
      <c r="P3114">
        <v>101.495327102803</v>
      </c>
    </row>
    <row r="3115" spans="1:17" hidden="1" x14ac:dyDescent="0.3">
      <c r="A3115" t="s">
        <v>6443</v>
      </c>
      <c r="B3115" t="s">
        <v>6444</v>
      </c>
      <c r="C3115" t="s">
        <v>10625</v>
      </c>
      <c r="D3115" t="s">
        <v>308</v>
      </c>
      <c r="E3115">
        <v>81.079739700000005</v>
      </c>
      <c r="F3115">
        <v>5.04</v>
      </c>
      <c r="G3115">
        <v>-101.08255385801201</v>
      </c>
      <c r="H3115">
        <v>-5.7617524119109298</v>
      </c>
      <c r="I3115">
        <v>-73.366683758796398</v>
      </c>
      <c r="J3115">
        <v>-3.09083797811439</v>
      </c>
      <c r="K3115">
        <v>5.4568230841581</v>
      </c>
      <c r="L3115">
        <v>9.3033383403332106</v>
      </c>
      <c r="M3115">
        <v>37.838241196124898</v>
      </c>
      <c r="N3115">
        <v>1.08116236785716</v>
      </c>
      <c r="O3115">
        <v>368.25396825396803</v>
      </c>
      <c r="P3115">
        <v>5</v>
      </c>
      <c r="Q3115">
        <v>0.151532989360636</v>
      </c>
    </row>
    <row r="3116" spans="1:17" hidden="1" x14ac:dyDescent="0.3">
      <c r="A3116" t="s">
        <v>6445</v>
      </c>
      <c r="B3116" t="s">
        <v>6446</v>
      </c>
      <c r="C3116" t="s">
        <v>10625</v>
      </c>
      <c r="D3116" t="s">
        <v>527</v>
      </c>
      <c r="E3116">
        <v>80.882549999999995</v>
      </c>
      <c r="F3116">
        <v>6.46</v>
      </c>
      <c r="G3116">
        <v>-5.7780398861947004</v>
      </c>
      <c r="H3116">
        <v>-3.7169398798102602</v>
      </c>
      <c r="I3116">
        <v>-31.998974338281698</v>
      </c>
      <c r="J3116">
        <v>-2.8545167618880001</v>
      </c>
      <c r="K3116">
        <v>6.6396109654817703</v>
      </c>
      <c r="L3116">
        <v>6.6203477458033202</v>
      </c>
      <c r="M3116">
        <v>42.218727533820001</v>
      </c>
      <c r="N3116">
        <v>0.20982595579529401</v>
      </c>
      <c r="O3116">
        <v>77.554179566563406</v>
      </c>
      <c r="P3116">
        <v>43.5555555555555</v>
      </c>
      <c r="Q3116">
        <v>2.5274698337700002E-3</v>
      </c>
    </row>
    <row r="3117" spans="1:17" hidden="1" x14ac:dyDescent="0.3">
      <c r="A3117" t="s">
        <v>6447</v>
      </c>
      <c r="B3117" t="s">
        <v>6448</v>
      </c>
      <c r="C3117" t="s">
        <v>10625</v>
      </c>
      <c r="E3117">
        <v>80.834115240000003</v>
      </c>
      <c r="F3117">
        <v>58.59</v>
      </c>
      <c r="G3117">
        <v>-30.403876163726</v>
      </c>
      <c r="H3117">
        <v>-10.987087154687501</v>
      </c>
      <c r="I3117">
        <v>-15.985470369018699</v>
      </c>
      <c r="J3117">
        <v>-11.1490904052988</v>
      </c>
      <c r="K3117">
        <v>59.324942812144599</v>
      </c>
      <c r="L3117">
        <v>57.960363371938101</v>
      </c>
      <c r="M3117">
        <v>29.270211007809401</v>
      </c>
      <c r="N3117">
        <v>0.57113788926807596</v>
      </c>
      <c r="O3117">
        <v>38.795016214371003</v>
      </c>
      <c r="P3117">
        <v>29.911308203991101</v>
      </c>
      <c r="Q3117">
        <v>-1.6329944294217E-2</v>
      </c>
    </row>
    <row r="3118" spans="1:17" hidden="1" x14ac:dyDescent="0.3">
      <c r="A3118" t="s">
        <v>6449</v>
      </c>
      <c r="B3118" t="s">
        <v>6450</v>
      </c>
      <c r="C3118" t="s">
        <v>10625</v>
      </c>
      <c r="D3118" t="s">
        <v>408</v>
      </c>
      <c r="E3118">
        <v>80.750893779999998</v>
      </c>
      <c r="F3118">
        <v>63.91</v>
      </c>
      <c r="G3118">
        <v>102.22725399191</v>
      </c>
      <c r="H3118">
        <v>-27.992352318197401</v>
      </c>
      <c r="I3118">
        <v>38.9080052485658</v>
      </c>
      <c r="J3118">
        <v>-13.8309460188042</v>
      </c>
      <c r="K3118">
        <v>68.293904324278898</v>
      </c>
      <c r="L3118">
        <v>51.121948234345602</v>
      </c>
      <c r="M3118">
        <v>23.075552594187101</v>
      </c>
      <c r="N3118">
        <v>0.19509184184522901</v>
      </c>
      <c r="O3118">
        <v>44.108903145047698</v>
      </c>
      <c r="P3118">
        <v>183.79218472468901</v>
      </c>
      <c r="Q3118">
        <v>0.14305441126305299</v>
      </c>
    </row>
    <row r="3119" spans="1:17" hidden="1" x14ac:dyDescent="0.3">
      <c r="A3119" t="s">
        <v>6451</v>
      </c>
      <c r="B3119" t="s">
        <v>6452</v>
      </c>
      <c r="C3119" t="s">
        <v>10625</v>
      </c>
      <c r="D3119" t="s">
        <v>139</v>
      </c>
      <c r="E3119">
        <v>80.694000000000003</v>
      </c>
      <c r="F3119">
        <v>46.84</v>
      </c>
      <c r="G3119">
        <v>103.643809636283</v>
      </c>
      <c r="H3119">
        <v>14.4341014758034</v>
      </c>
      <c r="I3119">
        <v>24.410729939639602</v>
      </c>
      <c r="J3119">
        <v>12.430843721886299</v>
      </c>
      <c r="K3119">
        <v>38.613160241047403</v>
      </c>
      <c r="L3119">
        <v>32.672148564608499</v>
      </c>
      <c r="M3119">
        <v>61.749066849427003</v>
      </c>
      <c r="N3119">
        <v>2.6511487805046898</v>
      </c>
      <c r="O3119">
        <v>19.876174210076801</v>
      </c>
      <c r="P3119">
        <v>136.56565656565601</v>
      </c>
      <c r="Q3119">
        <v>9.8154891822109999E-2</v>
      </c>
    </row>
    <row r="3120" spans="1:17" hidden="1" x14ac:dyDescent="0.3">
      <c r="A3120" t="s">
        <v>6453</v>
      </c>
      <c r="B3120" t="s">
        <v>6454</v>
      </c>
      <c r="C3120" t="s">
        <v>10625</v>
      </c>
      <c r="D3120" t="s">
        <v>266</v>
      </c>
      <c r="E3120">
        <v>80.495999999999995</v>
      </c>
      <c r="F3120">
        <v>35.200000000000003</v>
      </c>
      <c r="G3120">
        <v>65.741761067568504</v>
      </c>
      <c r="H3120">
        <v>22.862555693223399</v>
      </c>
      <c r="I3120">
        <v>20.827976906748599</v>
      </c>
      <c r="J3120">
        <v>3.86030220584703</v>
      </c>
      <c r="K3120">
        <v>30.6030155352598</v>
      </c>
      <c r="L3120">
        <v>25.4725513615181</v>
      </c>
      <c r="M3120">
        <v>59.4279432895502</v>
      </c>
      <c r="N3120">
        <v>0.67164361508748605</v>
      </c>
      <c r="O3120">
        <v>9.9147727272727</v>
      </c>
      <c r="P3120">
        <v>93.939393939393895</v>
      </c>
      <c r="Q3120">
        <v>8.5314599765752994E-2</v>
      </c>
    </row>
    <row r="3121" spans="1:17" hidden="1" x14ac:dyDescent="0.3">
      <c r="A3121" t="s">
        <v>6455</v>
      </c>
      <c r="B3121" t="s">
        <v>6456</v>
      </c>
      <c r="C3121" t="s">
        <v>10625</v>
      </c>
      <c r="D3121" t="s">
        <v>359</v>
      </c>
      <c r="E3121">
        <v>80.373895700000006</v>
      </c>
      <c r="F3121">
        <v>17.48</v>
      </c>
      <c r="G3121">
        <v>181.71569863442599</v>
      </c>
      <c r="H3121">
        <v>40.779316168631297</v>
      </c>
      <c r="I3121">
        <v>97.338848332874207</v>
      </c>
      <c r="J3121">
        <v>3.7332625358775999</v>
      </c>
      <c r="K3121">
        <v>15.659793350449</v>
      </c>
      <c r="L3121">
        <v>12.5809153942604</v>
      </c>
      <c r="M3121">
        <v>74.489280629370498</v>
      </c>
      <c r="N3121">
        <v>3.2066556855711501</v>
      </c>
      <c r="O3121">
        <v>5.2059496567505601</v>
      </c>
      <c r="P3121">
        <v>249.6</v>
      </c>
    </row>
    <row r="3122" spans="1:17" hidden="1" x14ac:dyDescent="0.3">
      <c r="A3122" t="s">
        <v>6457</v>
      </c>
      <c r="B3122" t="s">
        <v>6458</v>
      </c>
      <c r="C3122" t="s">
        <v>10625</v>
      </c>
      <c r="D3122" t="s">
        <v>444</v>
      </c>
      <c r="E3122">
        <v>80.325000000000003</v>
      </c>
      <c r="F3122">
        <v>85.95</v>
      </c>
      <c r="G3122">
        <v>-21.684561068987801</v>
      </c>
      <c r="H3122">
        <v>-1.46383134073403</v>
      </c>
      <c r="I3122">
        <v>7.3747583687842999</v>
      </c>
      <c r="J3122">
        <v>7.1002798717792199</v>
      </c>
      <c r="K3122">
        <v>79.669888874459502</v>
      </c>
      <c r="L3122">
        <v>71.477063224033202</v>
      </c>
      <c r="M3122">
        <v>54.813841595487602</v>
      </c>
      <c r="N3122">
        <v>0.63547297297297201</v>
      </c>
      <c r="O3122">
        <v>3.6067481093658902</v>
      </c>
      <c r="P3122">
        <v>59.1666666666666</v>
      </c>
      <c r="Q3122">
        <v>9.4979691938871E-2</v>
      </c>
    </row>
    <row r="3123" spans="1:17" hidden="1" x14ac:dyDescent="0.3">
      <c r="A3123" t="s">
        <v>6459</v>
      </c>
      <c r="B3123" t="s">
        <v>6460</v>
      </c>
      <c r="C3123" t="s">
        <v>10625</v>
      </c>
      <c r="D3123" t="s">
        <v>359</v>
      </c>
      <c r="E3123">
        <v>80.279391504000003</v>
      </c>
      <c r="F3123">
        <v>56.6</v>
      </c>
      <c r="G3123">
        <v>1.5589119532125499</v>
      </c>
      <c r="H3123">
        <v>4.6537141347437396</v>
      </c>
      <c r="I3123">
        <v>6.9062201643970402</v>
      </c>
      <c r="J3123">
        <v>-9.2486631713945194E-2</v>
      </c>
      <c r="K3123">
        <v>53.744465892834398</v>
      </c>
      <c r="L3123">
        <v>51.342181511472198</v>
      </c>
      <c r="M3123">
        <v>45.937728431005397</v>
      </c>
      <c r="N3123">
        <v>2.1103948395064802</v>
      </c>
      <c r="O3123">
        <v>46.996466431095399</v>
      </c>
      <c r="P3123">
        <v>38.048780487804798</v>
      </c>
      <c r="Q3123">
        <v>-1.8223992489323999E-2</v>
      </c>
    </row>
    <row r="3124" spans="1:17" hidden="1" x14ac:dyDescent="0.3">
      <c r="A3124" t="s">
        <v>6461</v>
      </c>
      <c r="B3124" t="s">
        <v>6462</v>
      </c>
      <c r="C3124" t="s">
        <v>10625</v>
      </c>
      <c r="D3124" t="s">
        <v>1465</v>
      </c>
      <c r="E3124">
        <v>80.179336960000001</v>
      </c>
      <c r="F3124">
        <v>78.34</v>
      </c>
      <c r="G3124">
        <v>-14.652714624079699</v>
      </c>
      <c r="H3124">
        <v>2.6593488445561801</v>
      </c>
      <c r="I3124">
        <v>-12.335817103212401</v>
      </c>
      <c r="J3124">
        <v>5.0677508407901</v>
      </c>
      <c r="K3124">
        <v>76.453615296116396</v>
      </c>
      <c r="L3124">
        <v>75.905568523482501</v>
      </c>
      <c r="M3124">
        <v>61.5159734750697</v>
      </c>
      <c r="N3124">
        <v>0.38677021025215402</v>
      </c>
      <c r="O3124">
        <v>25.478682665305001</v>
      </c>
      <c r="P3124">
        <v>30.024896265560098</v>
      </c>
      <c r="Q3124">
        <v>-1.0459229127815E-2</v>
      </c>
    </row>
    <row r="3125" spans="1:17" hidden="1" x14ac:dyDescent="0.3">
      <c r="A3125" t="s">
        <v>6463</v>
      </c>
      <c r="B3125" t="s">
        <v>6464</v>
      </c>
      <c r="C3125" t="s">
        <v>10625</v>
      </c>
      <c r="D3125" t="s">
        <v>1610</v>
      </c>
      <c r="E3125">
        <v>80.099999999999994</v>
      </c>
      <c r="F3125">
        <v>85.95</v>
      </c>
      <c r="G3125">
        <v>-24.853827554335801</v>
      </c>
      <c r="H3125">
        <v>6.7024163022577898</v>
      </c>
      <c r="I3125">
        <v>-8.9410559733458097</v>
      </c>
      <c r="J3125">
        <v>3.8377862351210799</v>
      </c>
      <c r="K3125">
        <v>78.937774970843805</v>
      </c>
      <c r="M3125">
        <v>61.028544012119497</v>
      </c>
      <c r="N3125">
        <v>0.48178963893249599</v>
      </c>
      <c r="O3125">
        <v>12.507271669575299</v>
      </c>
      <c r="P3125">
        <v>22.785714285714299</v>
      </c>
    </row>
    <row r="3126" spans="1:17" hidden="1" x14ac:dyDescent="0.3">
      <c r="A3126" t="s">
        <v>6465</v>
      </c>
      <c r="B3126" t="s">
        <v>6466</v>
      </c>
      <c r="C3126" t="s">
        <v>10625</v>
      </c>
      <c r="D3126" t="s">
        <v>2182</v>
      </c>
      <c r="E3126">
        <v>79.842257782000004</v>
      </c>
      <c r="F3126">
        <v>46.68</v>
      </c>
      <c r="G3126">
        <v>-3.2180181561403201</v>
      </c>
      <c r="H3126">
        <v>2.1987037985452802</v>
      </c>
      <c r="I3126">
        <v>-2.5590783018944698</v>
      </c>
      <c r="J3126">
        <v>-8.7177178562792399</v>
      </c>
      <c r="K3126">
        <v>44.070635115899499</v>
      </c>
      <c r="L3126">
        <v>42.648432960207103</v>
      </c>
      <c r="M3126">
        <v>60.7438092599809</v>
      </c>
      <c r="N3126">
        <v>1.1483788236630801</v>
      </c>
      <c r="O3126">
        <v>31.319622964867101</v>
      </c>
      <c r="P3126">
        <v>50.241390408754398</v>
      </c>
      <c r="Q3126">
        <v>2.8124204859759998E-3</v>
      </c>
    </row>
    <row r="3127" spans="1:17" hidden="1" x14ac:dyDescent="0.3">
      <c r="A3127" t="s">
        <v>6467</v>
      </c>
      <c r="B3127" t="s">
        <v>6468</v>
      </c>
      <c r="C3127" t="s">
        <v>10625</v>
      </c>
      <c r="D3127" t="s">
        <v>471</v>
      </c>
      <c r="E3127">
        <v>79.6350245</v>
      </c>
      <c r="F3127">
        <v>156.30000000000001</v>
      </c>
      <c r="G3127">
        <v>-59.6639622063296</v>
      </c>
      <c r="H3127">
        <v>2.1806034230961999</v>
      </c>
      <c r="I3127">
        <v>-6.4640850086242203</v>
      </c>
      <c r="J3127">
        <v>2.5368070305985801</v>
      </c>
      <c r="K3127">
        <v>157.84738940961299</v>
      </c>
      <c r="L3127">
        <v>169.05085139066901</v>
      </c>
      <c r="M3127">
        <v>63.874918242135301</v>
      </c>
      <c r="N3127">
        <v>0.273003884122061</v>
      </c>
      <c r="O3127">
        <v>56.365962891874503</v>
      </c>
      <c r="P3127">
        <v>20.230769230769202</v>
      </c>
      <c r="Q3127">
        <v>0.112747669565587</v>
      </c>
    </row>
    <row r="3128" spans="1:17" hidden="1" x14ac:dyDescent="0.3">
      <c r="A3128" t="s">
        <v>6469</v>
      </c>
      <c r="B3128" t="s">
        <v>6470</v>
      </c>
      <c r="C3128" t="s">
        <v>10625</v>
      </c>
      <c r="D3128" t="s">
        <v>405</v>
      </c>
      <c r="E3128">
        <v>79.614353210000004</v>
      </c>
      <c r="F3128">
        <v>55.25</v>
      </c>
      <c r="G3128">
        <v>102.064897390704</v>
      </c>
      <c r="H3128">
        <v>7.0427566425981203</v>
      </c>
      <c r="I3128">
        <v>24.9715225134326</v>
      </c>
      <c r="J3128">
        <v>-3.2102005119703398</v>
      </c>
      <c r="K3128">
        <v>51.931680287331602</v>
      </c>
      <c r="L3128">
        <v>41.666184514905403</v>
      </c>
      <c r="M3128">
        <v>41.367899729686798</v>
      </c>
      <c r="N3128">
        <v>0.47969082275715402</v>
      </c>
      <c r="O3128">
        <v>19.9095022624434</v>
      </c>
      <c r="P3128">
        <v>163.09523809523799</v>
      </c>
      <c r="Q3128">
        <v>0.12406898130062601</v>
      </c>
    </row>
    <row r="3129" spans="1:17" hidden="1" x14ac:dyDescent="0.3">
      <c r="A3129" t="s">
        <v>6471</v>
      </c>
      <c r="B3129" t="s">
        <v>6472</v>
      </c>
      <c r="C3129" t="s">
        <v>10625</v>
      </c>
      <c r="D3129" t="s">
        <v>689</v>
      </c>
      <c r="E3129">
        <v>79.598460500000002</v>
      </c>
      <c r="F3129">
        <v>50.33</v>
      </c>
      <c r="G3129">
        <v>10.036946046748</v>
      </c>
      <c r="H3129">
        <v>9.3730356395437902</v>
      </c>
      <c r="I3129">
        <v>-13.2589100731033</v>
      </c>
      <c r="J3129">
        <v>11.9660611098526</v>
      </c>
      <c r="K3129">
        <v>42.818586239351198</v>
      </c>
      <c r="L3129">
        <v>40.978864033851103</v>
      </c>
      <c r="M3129">
        <v>55.286417926504399</v>
      </c>
      <c r="N3129">
        <v>1.80332068603582</v>
      </c>
      <c r="O3129">
        <v>38.883369759586699</v>
      </c>
      <c r="P3129">
        <v>48.9053254437869</v>
      </c>
      <c r="Q3129">
        <v>1.9902153735048E-2</v>
      </c>
    </row>
    <row r="3130" spans="1:17" hidden="1" x14ac:dyDescent="0.3">
      <c r="A3130" t="s">
        <v>6473</v>
      </c>
      <c r="B3130" t="s">
        <v>6474</v>
      </c>
      <c r="C3130" t="s">
        <v>10625</v>
      </c>
      <c r="D3130" t="s">
        <v>133</v>
      </c>
      <c r="E3130">
        <v>79.595373464999994</v>
      </c>
      <c r="F3130">
        <v>145.19999999999999</v>
      </c>
      <c r="G3130">
        <v>8.0361022404143405</v>
      </c>
      <c r="H3130">
        <v>6.9545285825126202E-2</v>
      </c>
      <c r="I3130">
        <v>-3.3938518028109401</v>
      </c>
      <c r="J3130">
        <v>-2.2107342409153001</v>
      </c>
      <c r="K3130">
        <v>150.62180065069199</v>
      </c>
      <c r="L3130">
        <v>131.994459954728</v>
      </c>
      <c r="M3130">
        <v>46.783682667172798</v>
      </c>
      <c r="N3130">
        <v>1.47440105854056</v>
      </c>
      <c r="O3130">
        <v>25.309917355371901</v>
      </c>
      <c r="P3130">
        <v>84.968152866241994</v>
      </c>
      <c r="Q3130">
        <v>9.5105172985196995E-2</v>
      </c>
    </row>
    <row r="3131" spans="1:17" hidden="1" x14ac:dyDescent="0.3">
      <c r="A3131" t="s">
        <v>6475</v>
      </c>
      <c r="B3131" t="s">
        <v>6476</v>
      </c>
      <c r="C3131" t="s">
        <v>10625</v>
      </c>
      <c r="D3131" t="s">
        <v>527</v>
      </c>
      <c r="E3131">
        <v>79.518135619999995</v>
      </c>
      <c r="F3131">
        <v>59.14</v>
      </c>
      <c r="G3131">
        <v>54.978774825891698</v>
      </c>
      <c r="H3131">
        <v>10.3167032174778</v>
      </c>
      <c r="I3131">
        <v>-8.1249361741904096</v>
      </c>
      <c r="J3131">
        <v>6.47263244114309</v>
      </c>
      <c r="K3131">
        <v>53.228695350428801</v>
      </c>
      <c r="L3131">
        <v>48.474501821829001</v>
      </c>
      <c r="M3131">
        <v>64.445912748638705</v>
      </c>
      <c r="N3131">
        <v>1.7002400684889101</v>
      </c>
      <c r="O3131">
        <v>20.730470071017901</v>
      </c>
      <c r="P3131">
        <v>85.974842767295499</v>
      </c>
      <c r="Q3131">
        <v>7.2418864767143001E-2</v>
      </c>
    </row>
    <row r="3132" spans="1:17" hidden="1" x14ac:dyDescent="0.3">
      <c r="A3132" t="s">
        <v>6477</v>
      </c>
      <c r="B3132" t="s">
        <v>6478</v>
      </c>
      <c r="C3132" t="s">
        <v>10625</v>
      </c>
      <c r="D3132" t="s">
        <v>3632</v>
      </c>
      <c r="E3132">
        <v>79.417354743999994</v>
      </c>
      <c r="F3132">
        <v>71.44</v>
      </c>
      <c r="G3132">
        <v>-46.019118053310599</v>
      </c>
      <c r="H3132">
        <v>-1.4056918058503101</v>
      </c>
      <c r="I3132">
        <v>0.52202379327744597</v>
      </c>
      <c r="J3132">
        <v>-1.14909040529885</v>
      </c>
      <c r="K3132">
        <v>73.494741531382999</v>
      </c>
      <c r="L3132">
        <v>69.518999472882399</v>
      </c>
      <c r="M3132">
        <v>25.223788617929799</v>
      </c>
      <c r="N3132">
        <v>0</v>
      </c>
      <c r="O3132">
        <v>22.4804031354983</v>
      </c>
      <c r="P3132">
        <v>55.948482864003402</v>
      </c>
    </row>
    <row r="3133" spans="1:17" hidden="1" x14ac:dyDescent="0.3">
      <c r="A3133" t="s">
        <v>6479</v>
      </c>
      <c r="B3133" t="s">
        <v>6480</v>
      </c>
      <c r="C3133" t="s">
        <v>10625</v>
      </c>
      <c r="D3133" t="s">
        <v>397</v>
      </c>
      <c r="E3133">
        <v>79.396874424000004</v>
      </c>
      <c r="F3133">
        <v>19.329999999999998</v>
      </c>
      <c r="G3133">
        <v>70.591577917385294</v>
      </c>
      <c r="H3133">
        <v>28.1173967634153</v>
      </c>
      <c r="I3133">
        <v>16.261184275077699</v>
      </c>
      <c r="J3133">
        <v>20.198427325197599</v>
      </c>
      <c r="K3133">
        <v>14.098648208342199</v>
      </c>
      <c r="L3133">
        <v>13.638317432384699</v>
      </c>
      <c r="M3133">
        <v>83.251355143726897</v>
      </c>
      <c r="N3133">
        <v>3.4926353519336</v>
      </c>
      <c r="O3133">
        <v>5.0181065700983103</v>
      </c>
      <c r="P3133">
        <v>110.108695652173</v>
      </c>
      <c r="Q3133">
        <v>3.4040142317945998E-2</v>
      </c>
    </row>
    <row r="3134" spans="1:17" hidden="1" x14ac:dyDescent="0.3">
      <c r="A3134" t="s">
        <v>6481</v>
      </c>
      <c r="B3134" t="s">
        <v>6482</v>
      </c>
      <c r="C3134" t="s">
        <v>10625</v>
      </c>
      <c r="D3134" t="s">
        <v>54</v>
      </c>
      <c r="E3134">
        <v>79.225652879999998</v>
      </c>
      <c r="F3134">
        <v>86.8</v>
      </c>
      <c r="G3134">
        <v>49.876587174167902</v>
      </c>
      <c r="H3134">
        <v>-17.349088032265399</v>
      </c>
      <c r="I3134">
        <v>-23.897809745888999</v>
      </c>
      <c r="J3134">
        <v>-14.179837111008901</v>
      </c>
      <c r="K3134">
        <v>96.480396781649901</v>
      </c>
      <c r="L3134">
        <v>90.015410732277005</v>
      </c>
      <c r="M3134">
        <v>41.817025459622798</v>
      </c>
      <c r="N3134">
        <v>4.26254060955414</v>
      </c>
      <c r="O3134">
        <v>36.923963133640498</v>
      </c>
      <c r="P3134">
        <v>77.541419513192807</v>
      </c>
    </row>
    <row r="3135" spans="1:17" hidden="1" x14ac:dyDescent="0.3">
      <c r="A3135" t="s">
        <v>6483</v>
      </c>
      <c r="B3135" t="s">
        <v>6484</v>
      </c>
      <c r="C3135" t="s">
        <v>10625</v>
      </c>
      <c r="D3135" t="s">
        <v>139</v>
      </c>
      <c r="E3135">
        <v>79.013896950000003</v>
      </c>
      <c r="F3135">
        <v>49.37</v>
      </c>
      <c r="G3135">
        <v>-25.4495114280518</v>
      </c>
      <c r="H3135">
        <v>-14.0846636878582</v>
      </c>
      <c r="I3135">
        <v>-32.772697456163101</v>
      </c>
      <c r="J3135">
        <v>-9.9418831980916504</v>
      </c>
      <c r="K3135">
        <v>58.479858685547299</v>
      </c>
      <c r="L3135">
        <v>60.649031915036602</v>
      </c>
      <c r="M3135">
        <v>39.778020271142402</v>
      </c>
      <c r="N3135">
        <v>0.63407031714098805</v>
      </c>
      <c r="O3135">
        <v>54.283978124367003</v>
      </c>
      <c r="P3135">
        <v>40.455192034139401</v>
      </c>
      <c r="Q3135">
        <v>0.10766434180694601</v>
      </c>
    </row>
    <row r="3136" spans="1:17" hidden="1" x14ac:dyDescent="0.3">
      <c r="A3136" t="s">
        <v>6485</v>
      </c>
      <c r="B3136" t="s">
        <v>6486</v>
      </c>
      <c r="C3136" t="s">
        <v>10625</v>
      </c>
      <c r="D3136" t="s">
        <v>3632</v>
      </c>
      <c r="E3136">
        <v>78.966834000000006</v>
      </c>
      <c r="F3136">
        <v>176.4</v>
      </c>
      <c r="G3136">
        <v>0.95346879112457095</v>
      </c>
      <c r="H3136">
        <v>8.2535767155626303</v>
      </c>
      <c r="I3136">
        <v>1.0717320145907001</v>
      </c>
      <c r="J3136">
        <v>-1.7159838293351299</v>
      </c>
      <c r="K3136">
        <v>162.49977287361401</v>
      </c>
      <c r="L3136">
        <v>149.55176448865899</v>
      </c>
      <c r="M3136">
        <v>69.150589740669105</v>
      </c>
      <c r="N3136">
        <v>1.24444088728105</v>
      </c>
      <c r="O3136">
        <v>6.0090702947845598</v>
      </c>
      <c r="P3136">
        <v>42.258064516128997</v>
      </c>
      <c r="Q3136">
        <v>0.110876730840992</v>
      </c>
    </row>
    <row r="3137" spans="1:17" hidden="1" x14ac:dyDescent="0.3">
      <c r="A3137" t="s">
        <v>6487</v>
      </c>
      <c r="B3137" t="s">
        <v>6488</v>
      </c>
      <c r="C3137" t="s">
        <v>10625</v>
      </c>
      <c r="D3137" t="s">
        <v>2182</v>
      </c>
      <c r="E3137">
        <v>78.88</v>
      </c>
      <c r="F3137">
        <v>170</v>
      </c>
      <c r="G3137">
        <v>-11.3221003379299</v>
      </c>
      <c r="H3137">
        <v>6.8745629712197402</v>
      </c>
      <c r="I3137">
        <v>-34.303313605415198</v>
      </c>
      <c r="J3137">
        <v>3.4662942100857599</v>
      </c>
      <c r="K3137">
        <v>175.588235826453</v>
      </c>
      <c r="L3137">
        <v>176.82968192359499</v>
      </c>
      <c r="M3137">
        <v>53.092777270703401</v>
      </c>
      <c r="N3137">
        <v>0.29461312438785497</v>
      </c>
      <c r="O3137">
        <v>61.352941176470502</v>
      </c>
      <c r="P3137">
        <v>36.820925553319903</v>
      </c>
      <c r="Q3137">
        <v>0.12285024256805201</v>
      </c>
    </row>
    <row r="3138" spans="1:17" hidden="1" x14ac:dyDescent="0.3">
      <c r="A3138" t="s">
        <v>6489</v>
      </c>
      <c r="B3138" t="s">
        <v>6490</v>
      </c>
      <c r="C3138" t="s">
        <v>10625</v>
      </c>
      <c r="D3138" t="s">
        <v>359</v>
      </c>
      <c r="E3138">
        <v>77.889947604</v>
      </c>
      <c r="F3138">
        <v>93</v>
      </c>
      <c r="G3138">
        <v>-2.4797468631869699</v>
      </c>
      <c r="H3138">
        <v>2.7139095230533301</v>
      </c>
      <c r="I3138">
        <v>-12.435529361195799</v>
      </c>
      <c r="J3138">
        <v>2.1128535815215699</v>
      </c>
      <c r="K3138">
        <v>93.146223581839905</v>
      </c>
      <c r="L3138">
        <v>89.188250557814996</v>
      </c>
      <c r="M3138">
        <v>53.154037444142404</v>
      </c>
      <c r="N3138">
        <v>1.4426732402081599</v>
      </c>
      <c r="O3138">
        <v>18.172043010752699</v>
      </c>
      <c r="P3138">
        <v>37.900355871886099</v>
      </c>
      <c r="Q3138">
        <v>1.9097242988436E-2</v>
      </c>
    </row>
    <row r="3139" spans="1:17" hidden="1" x14ac:dyDescent="0.3">
      <c r="A3139" t="s">
        <v>6491</v>
      </c>
      <c r="B3139" t="s">
        <v>6492</v>
      </c>
      <c r="C3139" t="s">
        <v>10625</v>
      </c>
      <c r="D3139" t="s">
        <v>4188</v>
      </c>
      <c r="E3139">
        <v>77.768917250000001</v>
      </c>
      <c r="F3139">
        <v>7.75</v>
      </c>
      <c r="G3139">
        <v>62.349262810316702</v>
      </c>
      <c r="H3139">
        <v>-5.07101031384164</v>
      </c>
      <c r="I3139">
        <v>-42.003547214716697</v>
      </c>
      <c r="J3139">
        <v>-0.92680823099355703</v>
      </c>
      <c r="K3139">
        <v>8.6212012438313295</v>
      </c>
      <c r="L3139">
        <v>8.1629024376457799</v>
      </c>
      <c r="M3139">
        <v>1.0016277441622199</v>
      </c>
      <c r="N3139">
        <v>8.2980147222841798E-3</v>
      </c>
      <c r="O3139">
        <v>67.741935483870904</v>
      </c>
      <c r="P3139">
        <v>71.460176991150405</v>
      </c>
      <c r="Q3139">
        <v>0.187513007711577</v>
      </c>
    </row>
    <row r="3140" spans="1:17" hidden="1" x14ac:dyDescent="0.3">
      <c r="A3140" t="s">
        <v>6493</v>
      </c>
      <c r="B3140" t="s">
        <v>6494</v>
      </c>
      <c r="C3140" t="s">
        <v>10625</v>
      </c>
      <c r="D3140" t="s">
        <v>113</v>
      </c>
      <c r="E3140">
        <v>77.504000000000005</v>
      </c>
      <c r="F3140">
        <v>1972</v>
      </c>
      <c r="G3140">
        <v>142.36118436643801</v>
      </c>
      <c r="H3140">
        <v>1.98811822616675</v>
      </c>
      <c r="I3140">
        <v>6.9715996874799204</v>
      </c>
      <c r="J3140">
        <v>0.42889124607728601</v>
      </c>
      <c r="K3140">
        <v>1900.8288358407699</v>
      </c>
      <c r="L3140">
        <v>1620.07031950173</v>
      </c>
      <c r="M3140">
        <v>52.028496498536903</v>
      </c>
      <c r="N3140">
        <v>0.57895361252817601</v>
      </c>
      <c r="O3140">
        <v>25.456389452332601</v>
      </c>
      <c r="P3140">
        <v>173.888888888888</v>
      </c>
      <c r="Q3140">
        <v>9.5365053682303996E-2</v>
      </c>
    </row>
    <row r="3141" spans="1:17" hidden="1" x14ac:dyDescent="0.3">
      <c r="A3141" t="s">
        <v>6495</v>
      </c>
      <c r="B3141" t="s">
        <v>6496</v>
      </c>
      <c r="C3141" t="s">
        <v>10625</v>
      </c>
      <c r="D3141" t="s">
        <v>127</v>
      </c>
      <c r="E3141">
        <v>77.373231465999993</v>
      </c>
      <c r="F3141">
        <v>48.16</v>
      </c>
      <c r="G3141">
        <v>69.389177480942294</v>
      </c>
      <c r="H3141">
        <v>2.0666820749096799</v>
      </c>
      <c r="I3141">
        <v>-3.5273416569112301</v>
      </c>
      <c r="J3141">
        <v>9.0369561063290504</v>
      </c>
      <c r="K3141">
        <v>45.352375307574697</v>
      </c>
      <c r="L3141">
        <v>39.873805663976597</v>
      </c>
      <c r="M3141">
        <v>59.117849135590802</v>
      </c>
      <c r="N3141">
        <v>0.75330139904853599</v>
      </c>
      <c r="O3141">
        <v>17.151162790697601</v>
      </c>
      <c r="P3141">
        <v>117.918552036199</v>
      </c>
      <c r="Q3141">
        <v>5.4885126252196999E-2</v>
      </c>
    </row>
    <row r="3142" spans="1:17" hidden="1" x14ac:dyDescent="0.3">
      <c r="A3142" t="s">
        <v>6497</v>
      </c>
      <c r="B3142" t="s">
        <v>6498</v>
      </c>
      <c r="C3142" t="s">
        <v>10625</v>
      </c>
      <c r="D3142" t="s">
        <v>46</v>
      </c>
      <c r="E3142">
        <v>77.339154390000004</v>
      </c>
      <c r="F3142">
        <v>99.7</v>
      </c>
      <c r="G3142">
        <v>25.837862041267599</v>
      </c>
      <c r="H3142">
        <v>3.5416766152023098</v>
      </c>
      <c r="I3142">
        <v>64.240878341700395</v>
      </c>
      <c r="J3142">
        <v>-1.14909040529885</v>
      </c>
      <c r="K3142">
        <v>96.684755408892897</v>
      </c>
      <c r="L3142">
        <v>75.755762445692298</v>
      </c>
      <c r="M3142">
        <v>56.7063385546818</v>
      </c>
      <c r="N3142">
        <v>1.0420253164556901</v>
      </c>
      <c r="O3142">
        <v>14.3430290872617</v>
      </c>
      <c r="P3142">
        <v>121.555555555555</v>
      </c>
    </row>
    <row r="3143" spans="1:17" hidden="1" x14ac:dyDescent="0.3">
      <c r="A3143" t="s">
        <v>6499</v>
      </c>
      <c r="B3143" t="s">
        <v>6500</v>
      </c>
      <c r="C3143" t="s">
        <v>10625</v>
      </c>
      <c r="D3143" t="s">
        <v>51</v>
      </c>
      <c r="E3143">
        <v>77.278499999999994</v>
      </c>
      <c r="F3143">
        <v>68.75</v>
      </c>
      <c r="G3143">
        <v>-80.152738351464393</v>
      </c>
      <c r="H3143">
        <v>-36.650789845066001</v>
      </c>
      <c r="I3143">
        <v>-64.239966770474297</v>
      </c>
      <c r="J3143">
        <v>-10.731568160261199</v>
      </c>
      <c r="M3143">
        <v>28.123826073134001</v>
      </c>
      <c r="O3143">
        <v>131.85454545454499</v>
      </c>
      <c r="P3143">
        <v>7.0872274143302096</v>
      </c>
    </row>
    <row r="3144" spans="1:17" hidden="1" x14ac:dyDescent="0.3">
      <c r="A3144" t="s">
        <v>6501</v>
      </c>
      <c r="B3144" t="s">
        <v>6502</v>
      </c>
      <c r="C3144" t="s">
        <v>10625</v>
      </c>
      <c r="D3144" t="s">
        <v>689</v>
      </c>
      <c r="E3144">
        <v>77.188720544000006</v>
      </c>
      <c r="F3144">
        <v>23.81</v>
      </c>
      <c r="G3144">
        <v>-8.9134823666621106</v>
      </c>
      <c r="H3144">
        <v>0.38154223670288101</v>
      </c>
      <c r="I3144">
        <v>-23.6647503621783</v>
      </c>
      <c r="J3144">
        <v>-0.51804286638424701</v>
      </c>
      <c r="K3144">
        <v>24.484142629851601</v>
      </c>
      <c r="L3144">
        <v>24.5079426325442</v>
      </c>
      <c r="M3144">
        <v>47.687664565468701</v>
      </c>
      <c r="N3144">
        <v>0.28858744693125798</v>
      </c>
      <c r="O3144">
        <v>64.353848472902598</v>
      </c>
      <c r="P3144">
        <v>28.499595119347699</v>
      </c>
      <c r="Q3144">
        <v>3.2337943253041998E-2</v>
      </c>
    </row>
    <row r="3145" spans="1:17" hidden="1" x14ac:dyDescent="0.3">
      <c r="A3145" t="s">
        <v>6503</v>
      </c>
      <c r="B3145" t="s">
        <v>6504</v>
      </c>
      <c r="C3145" t="s">
        <v>10625</v>
      </c>
      <c r="D3145" t="s">
        <v>733</v>
      </c>
      <c r="E3145">
        <v>77.053211959999999</v>
      </c>
      <c r="F3145">
        <v>62.79</v>
      </c>
      <c r="G3145">
        <v>24.4795824901488</v>
      </c>
      <c r="H3145">
        <v>2.5758810799673801</v>
      </c>
      <c r="I3145">
        <v>7.6886849144019198</v>
      </c>
      <c r="J3145">
        <v>2.9352310703269699</v>
      </c>
      <c r="K3145">
        <v>60.313379676585299</v>
      </c>
      <c r="L3145">
        <v>53.6973172237171</v>
      </c>
      <c r="M3145">
        <v>51.880968766981397</v>
      </c>
      <c r="N3145">
        <v>1.33224707838495</v>
      </c>
      <c r="O3145">
        <v>2.72336359292881</v>
      </c>
      <c r="P3145">
        <v>56.857356982263198</v>
      </c>
      <c r="Q3145">
        <v>6.5320406444950005E-2</v>
      </c>
    </row>
    <row r="3146" spans="1:17" hidden="1" x14ac:dyDescent="0.3">
      <c r="A3146" t="s">
        <v>6505</v>
      </c>
      <c r="B3146" t="s">
        <v>6506</v>
      </c>
      <c r="C3146" t="s">
        <v>10625</v>
      </c>
      <c r="D3146" t="s">
        <v>1465</v>
      </c>
      <c r="E3146">
        <v>77.052814999999995</v>
      </c>
      <c r="F3146">
        <v>258.85000000000002</v>
      </c>
      <c r="G3146">
        <v>32.119118278259002</v>
      </c>
      <c r="H3146">
        <v>-10.415488866732</v>
      </c>
      <c r="I3146">
        <v>-16.023510462176802</v>
      </c>
      <c r="J3146">
        <v>-1.0721229240596799</v>
      </c>
      <c r="K3146">
        <v>265.28084111787598</v>
      </c>
      <c r="L3146">
        <v>254.37897724464901</v>
      </c>
      <c r="M3146">
        <v>42.9989219942631</v>
      </c>
      <c r="N3146">
        <v>1.0763454245849799</v>
      </c>
      <c r="O3146">
        <v>40.621981842765997</v>
      </c>
      <c r="P3146">
        <v>65.558042852574303</v>
      </c>
      <c r="Q3146">
        <v>7.1046566018408003E-2</v>
      </c>
    </row>
    <row r="3147" spans="1:17" hidden="1" x14ac:dyDescent="0.3">
      <c r="A3147" t="s">
        <v>6507</v>
      </c>
      <c r="B3147" t="s">
        <v>6508</v>
      </c>
      <c r="C3147" t="s">
        <v>10625</v>
      </c>
      <c r="D3147" t="s">
        <v>444</v>
      </c>
      <c r="E3147">
        <v>76.9565549</v>
      </c>
      <c r="F3147">
        <v>36.56</v>
      </c>
      <c r="G3147">
        <v>94.584407782555601</v>
      </c>
      <c r="H3147">
        <v>7.2714063449320498</v>
      </c>
      <c r="I3147">
        <v>-11.8613503755211</v>
      </c>
      <c r="J3147">
        <v>-5.8159234474750399</v>
      </c>
      <c r="K3147">
        <v>37.016766604622397</v>
      </c>
      <c r="L3147">
        <v>31.872736061285998</v>
      </c>
      <c r="M3147">
        <v>46.741799817925902</v>
      </c>
      <c r="N3147">
        <v>0.63891476455056395</v>
      </c>
      <c r="O3147">
        <v>33.752735229759203</v>
      </c>
      <c r="P3147">
        <v>150.41095890410901</v>
      </c>
      <c r="Q3147">
        <v>5.5356295800469003E-2</v>
      </c>
    </row>
    <row r="3148" spans="1:17" hidden="1" x14ac:dyDescent="0.3">
      <c r="A3148" t="s">
        <v>6509</v>
      </c>
      <c r="B3148" t="s">
        <v>6510</v>
      </c>
      <c r="C3148" t="s">
        <v>10625</v>
      </c>
      <c r="D3148" t="s">
        <v>1215</v>
      </c>
      <c r="E3148">
        <v>76.793709000000007</v>
      </c>
      <c r="F3148">
        <v>107.1</v>
      </c>
      <c r="G3148">
        <v>-56.217200584521898</v>
      </c>
      <c r="H3148">
        <v>7.1049464920220204</v>
      </c>
      <c r="I3148">
        <v>-28.080185758034801</v>
      </c>
      <c r="J3148">
        <v>-7.5711087539227</v>
      </c>
      <c r="K3148">
        <v>99.549163325587898</v>
      </c>
      <c r="L3148">
        <v>109.88512592776</v>
      </c>
      <c r="M3148">
        <v>47.549601980490898</v>
      </c>
      <c r="N3148">
        <v>1.37365853658536</v>
      </c>
      <c r="O3148">
        <v>63.3053221288515</v>
      </c>
      <c r="P3148">
        <v>58.6666666666666</v>
      </c>
    </row>
    <row r="3149" spans="1:17" hidden="1" x14ac:dyDescent="0.3">
      <c r="A3149" t="s">
        <v>6511</v>
      </c>
      <c r="B3149" t="s">
        <v>6512</v>
      </c>
      <c r="C3149" t="s">
        <v>10625</v>
      </c>
      <c r="D3149" t="s">
        <v>263</v>
      </c>
      <c r="E3149">
        <v>76.781947274999993</v>
      </c>
      <c r="F3149">
        <v>148.35</v>
      </c>
      <c r="G3149">
        <v>96.124577828421096</v>
      </c>
      <c r="H3149">
        <v>-9.4468626003179903</v>
      </c>
      <c r="I3149">
        <v>2.1005869779590198</v>
      </c>
      <c r="J3149">
        <v>-0.16004059957651101</v>
      </c>
      <c r="K3149">
        <v>143.15865596548801</v>
      </c>
      <c r="L3149">
        <v>113.19941828030299</v>
      </c>
      <c r="M3149">
        <v>35.100442221562297</v>
      </c>
      <c r="N3149">
        <v>0.51724414774570604</v>
      </c>
      <c r="O3149">
        <v>23.963599595550999</v>
      </c>
      <c r="P3149">
        <v>151.015228426395</v>
      </c>
      <c r="Q3149">
        <v>0.119322297447574</v>
      </c>
    </row>
    <row r="3150" spans="1:17" hidden="1" x14ac:dyDescent="0.3">
      <c r="A3150" t="s">
        <v>6513</v>
      </c>
      <c r="B3150" t="s">
        <v>6514</v>
      </c>
      <c r="C3150" t="s">
        <v>10625</v>
      </c>
      <c r="D3150" t="s">
        <v>622</v>
      </c>
      <c r="E3150">
        <v>76.570892999999998</v>
      </c>
      <c r="F3150">
        <v>170.05</v>
      </c>
      <c r="G3150">
        <v>-42.915268421755997</v>
      </c>
      <c r="H3150">
        <v>10.603041818603799</v>
      </c>
      <c r="I3150">
        <v>-11.545814441004699</v>
      </c>
      <c r="J3150">
        <v>12.34648481594</v>
      </c>
      <c r="K3150">
        <v>163.72566247381801</v>
      </c>
      <c r="L3150">
        <v>161.90565843457901</v>
      </c>
      <c r="M3150">
        <v>65.335548992735994</v>
      </c>
      <c r="N3150">
        <v>1.0216400159335299</v>
      </c>
      <c r="O3150">
        <v>21.140840929138399</v>
      </c>
      <c r="P3150">
        <v>23.135409123823301</v>
      </c>
      <c r="Q3150">
        <v>-4.0729047759617998E-2</v>
      </c>
    </row>
    <row r="3151" spans="1:17" hidden="1" x14ac:dyDescent="0.3">
      <c r="A3151" t="s">
        <v>6515</v>
      </c>
      <c r="B3151" t="s">
        <v>6516</v>
      </c>
      <c r="C3151" t="s">
        <v>10625</v>
      </c>
      <c r="D3151" t="s">
        <v>2663</v>
      </c>
      <c r="E3151">
        <v>76.411252684000004</v>
      </c>
      <c r="F3151">
        <v>92.17</v>
      </c>
      <c r="G3151">
        <v>160.366417660975</v>
      </c>
      <c r="H3151">
        <v>57.508101297597896</v>
      </c>
      <c r="I3151">
        <v>111.90724523565601</v>
      </c>
      <c r="J3151">
        <v>-6.1480596899824196</v>
      </c>
      <c r="K3151">
        <v>69.975629539739003</v>
      </c>
      <c r="L3151">
        <v>55.680965950691999</v>
      </c>
      <c r="M3151">
        <v>66.789288551812803</v>
      </c>
      <c r="N3151">
        <v>1.25</v>
      </c>
      <c r="O3151">
        <v>5.2620158402951001</v>
      </c>
      <c r="P3151">
        <v>207.23333333333301</v>
      </c>
    </row>
    <row r="3152" spans="1:17" hidden="1" x14ac:dyDescent="0.3">
      <c r="A3152" t="s">
        <v>6517</v>
      </c>
      <c r="B3152" t="s">
        <v>6518</v>
      </c>
      <c r="C3152" t="s">
        <v>10625</v>
      </c>
      <c r="D3152" t="s">
        <v>622</v>
      </c>
      <c r="E3152">
        <v>76.3831165</v>
      </c>
      <c r="F3152">
        <v>192.3</v>
      </c>
      <c r="G3152">
        <v>27.0415232522864</v>
      </c>
      <c r="H3152">
        <v>28.965929815771201</v>
      </c>
      <c r="I3152">
        <v>21.975338407472801</v>
      </c>
      <c r="J3152">
        <v>0.994901124611141</v>
      </c>
      <c r="K3152">
        <v>167.32186692417699</v>
      </c>
      <c r="L3152">
        <v>150.42982120388001</v>
      </c>
      <c r="M3152">
        <v>74.9758113736995</v>
      </c>
      <c r="N3152">
        <v>1.9399598083165801</v>
      </c>
      <c r="O3152">
        <v>26.885075403016099</v>
      </c>
      <c r="P3152">
        <v>80.393996247654798</v>
      </c>
      <c r="Q3152">
        <v>4.8945543773129999E-2</v>
      </c>
    </row>
    <row r="3153" spans="1:17" hidden="1" x14ac:dyDescent="0.3">
      <c r="A3153" t="s">
        <v>6519</v>
      </c>
      <c r="B3153" t="s">
        <v>6520</v>
      </c>
      <c r="C3153" t="s">
        <v>10625</v>
      </c>
      <c r="D3153" t="s">
        <v>622</v>
      </c>
      <c r="E3153">
        <v>76.315590220000004</v>
      </c>
      <c r="F3153">
        <v>79.77</v>
      </c>
      <c r="G3153">
        <v>38.349735819143604</v>
      </c>
      <c r="H3153">
        <v>-1.3297424387617001</v>
      </c>
      <c r="I3153">
        <v>-7.8036635727338002</v>
      </c>
      <c r="J3153">
        <v>0.85065156347936299</v>
      </c>
      <c r="K3153">
        <v>79.380846144159705</v>
      </c>
      <c r="L3153">
        <v>74.529632268761603</v>
      </c>
      <c r="M3153">
        <v>51.086270751889401</v>
      </c>
      <c r="N3153">
        <v>0.66248235661172605</v>
      </c>
      <c r="O3153">
        <v>18.9670302118591</v>
      </c>
      <c r="P3153">
        <v>70.448717948717899</v>
      </c>
      <c r="Q3153">
        <v>6.2867833663733996E-2</v>
      </c>
    </row>
    <row r="3154" spans="1:17" hidden="1" x14ac:dyDescent="0.3">
      <c r="A3154" t="s">
        <v>6521</v>
      </c>
      <c r="B3154" t="s">
        <v>6522</v>
      </c>
      <c r="C3154" t="s">
        <v>10625</v>
      </c>
      <c r="D3154" t="s">
        <v>51</v>
      </c>
      <c r="E3154">
        <v>76.171007500000002</v>
      </c>
      <c r="F3154">
        <v>102.6</v>
      </c>
      <c r="G3154">
        <v>-23.449494604134099</v>
      </c>
      <c r="H3154">
        <v>-1.89757572124628</v>
      </c>
      <c r="I3154">
        <v>-10.0470647231418</v>
      </c>
      <c r="J3154">
        <v>-3.84269309890154</v>
      </c>
      <c r="K3154">
        <v>101.050083355553</v>
      </c>
      <c r="L3154">
        <v>98.200810216469804</v>
      </c>
      <c r="M3154">
        <v>47.857769002220003</v>
      </c>
      <c r="N3154">
        <v>0.98002784519609099</v>
      </c>
      <c r="O3154">
        <v>11.1111111111111</v>
      </c>
      <c r="P3154">
        <v>24.969549330085201</v>
      </c>
      <c r="Q3154">
        <v>1.7971388230767001E-2</v>
      </c>
    </row>
    <row r="3155" spans="1:17" hidden="1" x14ac:dyDescent="0.3">
      <c r="A3155" t="s">
        <v>6523</v>
      </c>
      <c r="B3155" t="s">
        <v>6524</v>
      </c>
      <c r="C3155" t="s">
        <v>10625</v>
      </c>
      <c r="D3155" t="s">
        <v>471</v>
      </c>
      <c r="E3155">
        <v>76.112279999999998</v>
      </c>
      <c r="F3155">
        <v>57.31</v>
      </c>
      <c r="G3155">
        <v>-8.6409486422439894</v>
      </c>
      <c r="H3155">
        <v>15.2644391440561</v>
      </c>
      <c r="I3155">
        <v>-6.11150776264311</v>
      </c>
      <c r="J3155">
        <v>-2.6754061947725298</v>
      </c>
      <c r="K3155">
        <v>51.711168136250699</v>
      </c>
      <c r="L3155">
        <v>50.240258015034598</v>
      </c>
      <c r="M3155">
        <v>56.424694588975598</v>
      </c>
      <c r="N3155">
        <v>1.2222651562859499</v>
      </c>
      <c r="O3155">
        <v>32.2631303437445</v>
      </c>
      <c r="P3155">
        <v>37.105263157894697</v>
      </c>
      <c r="Q3155">
        <v>4.9791579076885001E-2</v>
      </c>
    </row>
    <row r="3156" spans="1:17" hidden="1" x14ac:dyDescent="0.3">
      <c r="A3156" t="s">
        <v>6525</v>
      </c>
      <c r="B3156" t="s">
        <v>6526</v>
      </c>
      <c r="C3156" t="s">
        <v>10625</v>
      </c>
      <c r="D3156" t="s">
        <v>408</v>
      </c>
      <c r="E3156">
        <v>75.937164011999997</v>
      </c>
      <c r="F3156">
        <v>1.06</v>
      </c>
      <c r="G3156">
        <v>333.20473287836597</v>
      </c>
      <c r="H3156">
        <v>14.723340452214099</v>
      </c>
      <c r="I3156">
        <v>1.0138966887737</v>
      </c>
      <c r="J3156">
        <v>11.350909594701101</v>
      </c>
      <c r="K3156">
        <v>0.93488665153541595</v>
      </c>
      <c r="L3156">
        <v>0.78926911210699402</v>
      </c>
      <c r="M3156">
        <v>80.248175422510599</v>
      </c>
      <c r="N3156">
        <v>1.5268746907844499</v>
      </c>
      <c r="O3156">
        <v>5.6603773584905603</v>
      </c>
      <c r="P3156">
        <v>360.86956521739103</v>
      </c>
      <c r="Q3156">
        <v>0.14274704415797801</v>
      </c>
    </row>
    <row r="3157" spans="1:17" hidden="1" x14ac:dyDescent="0.3">
      <c r="A3157" t="s">
        <v>6527</v>
      </c>
      <c r="B3157" t="s">
        <v>6528</v>
      </c>
      <c r="C3157" t="s">
        <v>10625</v>
      </c>
      <c r="D3157" t="s">
        <v>4523</v>
      </c>
      <c r="E3157">
        <v>75.625271799999993</v>
      </c>
      <c r="F3157">
        <v>55.3</v>
      </c>
      <c r="G3157">
        <v>4.0018343276417596</v>
      </c>
      <c r="H3157">
        <v>0.70112763602733996</v>
      </c>
      <c r="I3157">
        <v>-7.8046923369821997</v>
      </c>
      <c r="J3157">
        <v>3.0961926135690598</v>
      </c>
      <c r="K3157">
        <v>53.573781486908999</v>
      </c>
      <c r="L3157">
        <v>50.054879187373501</v>
      </c>
      <c r="M3157">
        <v>58.851494657888303</v>
      </c>
      <c r="N3157">
        <v>0.21131561008861599</v>
      </c>
      <c r="O3157">
        <v>19.312839059674499</v>
      </c>
      <c r="P3157">
        <v>45.106271319863502</v>
      </c>
    </row>
    <row r="3158" spans="1:17" hidden="1" x14ac:dyDescent="0.3">
      <c r="A3158" t="s">
        <v>6529</v>
      </c>
      <c r="B3158" t="s">
        <v>6530</v>
      </c>
      <c r="C3158" t="s">
        <v>10625</v>
      </c>
      <c r="D3158" t="s">
        <v>303</v>
      </c>
      <c r="E3158">
        <v>74.933883359999996</v>
      </c>
      <c r="F3158">
        <v>100</v>
      </c>
      <c r="G3158">
        <v>142.60543793124501</v>
      </c>
      <c r="H3158">
        <v>17.783819517153201</v>
      </c>
      <c r="I3158">
        <v>52.182365471473297</v>
      </c>
      <c r="J3158">
        <v>-2.1391894151998398</v>
      </c>
      <c r="K3158">
        <v>82.334910701989202</v>
      </c>
      <c r="L3158">
        <v>63.526011526104398</v>
      </c>
      <c r="M3158">
        <v>72.953743803822206</v>
      </c>
      <c r="N3158">
        <v>0.316590563165905</v>
      </c>
      <c r="O3158">
        <v>3.95</v>
      </c>
      <c r="P3158">
        <v>177.39251040221899</v>
      </c>
    </row>
    <row r="3159" spans="1:17" hidden="1" x14ac:dyDescent="0.3">
      <c r="A3159" t="s">
        <v>6531</v>
      </c>
      <c r="B3159" t="s">
        <v>6532</v>
      </c>
      <c r="C3159" t="s">
        <v>10625</v>
      </c>
      <c r="D3159" t="s">
        <v>733</v>
      </c>
      <c r="E3159">
        <v>74.910257103000006</v>
      </c>
      <c r="F3159">
        <v>701.74</v>
      </c>
      <c r="G3159">
        <v>24.398095631851401</v>
      </c>
      <c r="H3159">
        <v>-4.8690196657298896</v>
      </c>
      <c r="I3159">
        <v>-12.515700207083</v>
      </c>
      <c r="J3159">
        <v>2.298224765234</v>
      </c>
      <c r="K3159">
        <v>712.81423604691804</v>
      </c>
      <c r="L3159">
        <v>659.113137663114</v>
      </c>
      <c r="M3159">
        <v>87.496234820458398</v>
      </c>
      <c r="N3159">
        <v>0.41161734905803499</v>
      </c>
      <c r="O3159">
        <v>27.8236953857554</v>
      </c>
      <c r="P3159">
        <v>58.7467481054179</v>
      </c>
      <c r="Q3159">
        <v>2.3985275242898001E-2</v>
      </c>
    </row>
    <row r="3160" spans="1:17" hidden="1" x14ac:dyDescent="0.3">
      <c r="A3160" t="s">
        <v>6533</v>
      </c>
      <c r="B3160" t="s">
        <v>6534</v>
      </c>
      <c r="C3160" t="s">
        <v>10625</v>
      </c>
      <c r="D3160" t="s">
        <v>1672</v>
      </c>
      <c r="E3160">
        <v>74.817756000000003</v>
      </c>
      <c r="F3160">
        <v>21.5</v>
      </c>
      <c r="G3160">
        <v>-10.880476010942299</v>
      </c>
      <c r="H3160">
        <v>-21.632964533123001</v>
      </c>
      <c r="I3160">
        <v>-61.032551439799299</v>
      </c>
      <c r="J3160">
        <v>-9.6634257658548908</v>
      </c>
      <c r="K3160">
        <v>25.853601483763399</v>
      </c>
      <c r="L3160">
        <v>28.249118418996499</v>
      </c>
      <c r="M3160">
        <v>17.922381031169301</v>
      </c>
      <c r="N3160">
        <v>0.97958643981208804</v>
      </c>
      <c r="O3160">
        <v>109.06976744185999</v>
      </c>
      <c r="P3160">
        <v>24.6376811594202</v>
      </c>
      <c r="Q3160">
        <v>0.18192274612981399</v>
      </c>
    </row>
    <row r="3161" spans="1:17" hidden="1" x14ac:dyDescent="0.3">
      <c r="A3161" t="s">
        <v>6535</v>
      </c>
      <c r="B3161" t="s">
        <v>6536</v>
      </c>
      <c r="C3161" t="s">
        <v>10625</v>
      </c>
      <c r="D3161" t="s">
        <v>397</v>
      </c>
      <c r="E3161">
        <v>74.647469999999998</v>
      </c>
      <c r="F3161">
        <v>62.1</v>
      </c>
      <c r="G3161">
        <v>-50.088317660698799</v>
      </c>
      <c r="H3161">
        <v>-13.274917107911399</v>
      </c>
      <c r="I3161">
        <v>-11.5907704354541</v>
      </c>
      <c r="J3161">
        <v>-9.0926687274963207</v>
      </c>
      <c r="K3161">
        <v>59.9329825398842</v>
      </c>
      <c r="M3161">
        <v>45.748415776913497</v>
      </c>
      <c r="N3161">
        <v>0.39307128580945999</v>
      </c>
      <c r="O3161">
        <v>52.012882447665</v>
      </c>
      <c r="P3161">
        <v>63.206307490144503</v>
      </c>
    </row>
    <row r="3162" spans="1:17" hidden="1" x14ac:dyDescent="0.3">
      <c r="A3162" t="s">
        <v>6537</v>
      </c>
      <c r="B3162" t="s">
        <v>6538</v>
      </c>
      <c r="C3162" t="s">
        <v>10625</v>
      </c>
      <c r="D3162" t="s">
        <v>21</v>
      </c>
      <c r="E3162">
        <v>74.522559999999999</v>
      </c>
      <c r="F3162">
        <v>136</v>
      </c>
      <c r="G3162">
        <v>-66.678285253823105</v>
      </c>
      <c r="H3162">
        <v>-16.538297110062398</v>
      </c>
      <c r="I3162">
        <v>-36.196505202479202</v>
      </c>
      <c r="K3162">
        <v>148.49170767067301</v>
      </c>
      <c r="L3162">
        <v>153.682990190239</v>
      </c>
      <c r="M3162">
        <v>40.9557750184197</v>
      </c>
      <c r="N3162">
        <v>1.9780219780219701</v>
      </c>
      <c r="O3162">
        <v>76.397058823529406</v>
      </c>
      <c r="P3162">
        <v>22.357174988753901</v>
      </c>
    </row>
    <row r="3163" spans="1:17" hidden="1" x14ac:dyDescent="0.3">
      <c r="A3163" t="s">
        <v>6539</v>
      </c>
      <c r="B3163" t="s">
        <v>6540</v>
      </c>
      <c r="C3163" t="s">
        <v>10625</v>
      </c>
      <c r="D3163" t="s">
        <v>263</v>
      </c>
      <c r="E3163">
        <v>74.494476000000006</v>
      </c>
      <c r="F3163">
        <v>218.2</v>
      </c>
      <c r="G3163">
        <v>-0.76747845708247198</v>
      </c>
      <c r="H3163">
        <v>0.15903081150387</v>
      </c>
      <c r="I3163">
        <v>-5.3389907751038397</v>
      </c>
      <c r="J3163">
        <v>0.36749727242625702</v>
      </c>
      <c r="K3163">
        <v>212.05168026336599</v>
      </c>
      <c r="L3163">
        <v>200.822695343851</v>
      </c>
      <c r="M3163">
        <v>65.736242408154197</v>
      </c>
      <c r="N3163">
        <v>0.59401230442307995</v>
      </c>
      <c r="O3163">
        <v>22.7314390467461</v>
      </c>
      <c r="P3163">
        <v>48.7896351858165</v>
      </c>
      <c r="Q3163">
        <v>0.11709661274630501</v>
      </c>
    </row>
    <row r="3164" spans="1:17" hidden="1" x14ac:dyDescent="0.3">
      <c r="A3164" t="s">
        <v>6541</v>
      </c>
      <c r="B3164" t="s">
        <v>6542</v>
      </c>
      <c r="C3164" t="s">
        <v>10625</v>
      </c>
      <c r="D3164" t="s">
        <v>527</v>
      </c>
      <c r="E3164">
        <v>74.307812480999999</v>
      </c>
      <c r="F3164">
        <v>73.25</v>
      </c>
      <c r="G3164">
        <v>67.929293161642605</v>
      </c>
      <c r="H3164">
        <v>-19.922933185160598</v>
      </c>
      <c r="I3164">
        <v>3.7295725385125502</v>
      </c>
      <c r="J3164">
        <v>2.8714525147304801</v>
      </c>
      <c r="K3164">
        <v>73.375329524595699</v>
      </c>
      <c r="L3164">
        <v>61.4109856026746</v>
      </c>
      <c r="M3164">
        <v>35.180780937402403</v>
      </c>
      <c r="N3164">
        <v>0.45919004421819098</v>
      </c>
      <c r="O3164">
        <v>32.4095563139931</v>
      </c>
      <c r="P3164">
        <v>116.84428656009401</v>
      </c>
      <c r="Q3164">
        <v>4.5030131654737002E-2</v>
      </c>
    </row>
    <row r="3165" spans="1:17" hidden="1" x14ac:dyDescent="0.3">
      <c r="A3165" t="s">
        <v>6543</v>
      </c>
      <c r="B3165" t="s">
        <v>6544</v>
      </c>
      <c r="C3165" t="s">
        <v>10625</v>
      </c>
      <c r="D3165" t="s">
        <v>1661</v>
      </c>
      <c r="E3165">
        <v>74.215319454999999</v>
      </c>
      <c r="F3165">
        <v>6265.4</v>
      </c>
      <c r="G3165">
        <v>-7.4722295152066103</v>
      </c>
      <c r="H3165">
        <v>-3.7925268825507699</v>
      </c>
      <c r="I3165">
        <v>2.2700324556724301</v>
      </c>
      <c r="J3165">
        <v>0.63342791346775096</v>
      </c>
      <c r="K3165">
        <v>6279.3416611659604</v>
      </c>
      <c r="L3165">
        <v>5994.8606296986</v>
      </c>
      <c r="M3165">
        <v>54.002539861815002</v>
      </c>
      <c r="N3165">
        <v>0.98492105729998203</v>
      </c>
      <c r="O3165">
        <v>5.9948287419797603</v>
      </c>
      <c r="P3165">
        <v>25.1828171828171</v>
      </c>
      <c r="Q3165">
        <v>-2.6802431944266999E-2</v>
      </c>
    </row>
    <row r="3166" spans="1:17" hidden="1" x14ac:dyDescent="0.3">
      <c r="A3166" t="s">
        <v>6545</v>
      </c>
      <c r="B3166" t="s">
        <v>6546</v>
      </c>
      <c r="C3166" t="s">
        <v>10625</v>
      </c>
      <c r="D3166" t="s">
        <v>127</v>
      </c>
      <c r="E3166">
        <v>74.194368863999998</v>
      </c>
      <c r="F3166">
        <v>20.8</v>
      </c>
      <c r="G3166">
        <v>6.6153484227568899</v>
      </c>
      <c r="H3166">
        <v>-12.2223729526791</v>
      </c>
      <c r="I3166">
        <v>-40.955600581043598</v>
      </c>
      <c r="J3166">
        <v>-3.6193991938974199</v>
      </c>
      <c r="K3166">
        <v>22.725188298337599</v>
      </c>
      <c r="L3166">
        <v>23.207995978175902</v>
      </c>
      <c r="M3166">
        <v>27.577445993074001</v>
      </c>
      <c r="N3166">
        <v>0.80763212107823701</v>
      </c>
      <c r="O3166">
        <v>90.817307692307594</v>
      </c>
      <c r="P3166">
        <v>45.454545454545404</v>
      </c>
      <c r="Q3166">
        <v>1.3301533319712001E-2</v>
      </c>
    </row>
    <row r="3167" spans="1:17" hidden="1" x14ac:dyDescent="0.3">
      <c r="A3167" t="s">
        <v>6547</v>
      </c>
      <c r="B3167" t="s">
        <v>6548</v>
      </c>
      <c r="C3167" t="s">
        <v>10625</v>
      </c>
      <c r="D3167" t="s">
        <v>359</v>
      </c>
      <c r="E3167">
        <v>73.900384000000003</v>
      </c>
      <c r="F3167">
        <v>146.49</v>
      </c>
      <c r="G3167">
        <v>17.317352934134199</v>
      </c>
      <c r="H3167">
        <v>60.850122147637997</v>
      </c>
      <c r="I3167">
        <v>26.6418929500426</v>
      </c>
      <c r="J3167">
        <v>19.958356218551099</v>
      </c>
      <c r="K3167">
        <v>98.393543191164696</v>
      </c>
      <c r="L3167">
        <v>100.146440918062</v>
      </c>
      <c r="M3167">
        <v>99.998171454593901</v>
      </c>
      <c r="N3167">
        <v>5.1004071246819302</v>
      </c>
      <c r="O3167">
        <v>6.8264045327337498E-3</v>
      </c>
      <c r="P3167">
        <v>78.646341463414601</v>
      </c>
    </row>
    <row r="3168" spans="1:17" hidden="1" x14ac:dyDescent="0.3">
      <c r="A3168" t="s">
        <v>6549</v>
      </c>
      <c r="B3168" t="s">
        <v>6550</v>
      </c>
      <c r="C3168" t="s">
        <v>10625</v>
      </c>
      <c r="D3168" t="s">
        <v>119</v>
      </c>
      <c r="E3168">
        <v>73.790000000000006</v>
      </c>
      <c r="F3168">
        <v>94</v>
      </c>
      <c r="G3168">
        <v>-15.7600704342629</v>
      </c>
      <c r="H3168">
        <v>0.76822123762794303</v>
      </c>
      <c r="I3168">
        <v>-31.307045781569201</v>
      </c>
      <c r="J3168">
        <v>3.2953540391455798</v>
      </c>
      <c r="K3168">
        <v>95.076342587128295</v>
      </c>
      <c r="L3168">
        <v>97.892426405672893</v>
      </c>
      <c r="M3168">
        <v>53.325224902936398</v>
      </c>
      <c r="N3168">
        <v>0.74244751664106501</v>
      </c>
      <c r="O3168">
        <v>52.180851063829699</v>
      </c>
      <c r="P3168">
        <v>23.684210526315699</v>
      </c>
    </row>
    <row r="3169" spans="1:17" hidden="1" x14ac:dyDescent="0.3">
      <c r="A3169" t="s">
        <v>6551</v>
      </c>
      <c r="B3169" t="s">
        <v>6552</v>
      </c>
      <c r="C3169" t="s">
        <v>10625</v>
      </c>
      <c r="D3169" t="s">
        <v>645</v>
      </c>
      <c r="E3169">
        <v>73.788618404999994</v>
      </c>
      <c r="F3169">
        <v>62.4</v>
      </c>
      <c r="G3169">
        <v>51.182975055644</v>
      </c>
      <c r="H3169">
        <v>-11.945050406433401</v>
      </c>
      <c r="I3169">
        <v>1.7437559025690399</v>
      </c>
      <c r="J3169">
        <v>-1.36047251911999</v>
      </c>
      <c r="K3169">
        <v>63.952118651295699</v>
      </c>
      <c r="L3169">
        <v>55.045014560774199</v>
      </c>
      <c r="M3169">
        <v>35.555043127621602</v>
      </c>
      <c r="N3169">
        <v>0.24546220384998799</v>
      </c>
      <c r="O3169">
        <v>24.038461538461501</v>
      </c>
      <c r="P3169">
        <v>94.878201124297306</v>
      </c>
      <c r="Q3169">
        <v>5.959535403315E-2</v>
      </c>
    </row>
    <row r="3170" spans="1:17" hidden="1" x14ac:dyDescent="0.3">
      <c r="A3170" t="s">
        <v>6553</v>
      </c>
      <c r="B3170" t="s">
        <v>6554</v>
      </c>
      <c r="C3170" t="s">
        <v>10625</v>
      </c>
      <c r="D3170" t="s">
        <v>527</v>
      </c>
      <c r="E3170">
        <v>73.633885104000001</v>
      </c>
      <c r="F3170">
        <v>62.6</v>
      </c>
      <c r="G3170">
        <v>81.699716155958399</v>
      </c>
      <c r="H3170">
        <v>18.210768441852402</v>
      </c>
      <c r="I3170">
        <v>38.511981488724601</v>
      </c>
      <c r="J3170">
        <v>18.1813201168215</v>
      </c>
      <c r="K3170">
        <v>50.788183594548201</v>
      </c>
      <c r="L3170">
        <v>45.3703869690858</v>
      </c>
      <c r="M3170">
        <v>75.392851192634595</v>
      </c>
      <c r="N3170">
        <v>2.2829299806548602</v>
      </c>
      <c r="O3170">
        <v>3.4984025559105398</v>
      </c>
      <c r="P3170">
        <v>119.418156326673</v>
      </c>
      <c r="Q3170">
        <v>5.7386695350600002E-2</v>
      </c>
    </row>
    <row r="3171" spans="1:17" hidden="1" x14ac:dyDescent="0.3">
      <c r="A3171" t="s">
        <v>6555</v>
      </c>
      <c r="B3171" t="s">
        <v>6556</v>
      </c>
      <c r="C3171" t="s">
        <v>10625</v>
      </c>
      <c r="D3171" t="s">
        <v>89</v>
      </c>
      <c r="E3171">
        <v>73.486335999999994</v>
      </c>
      <c r="F3171">
        <v>35.729999999999997</v>
      </c>
      <c r="G3171">
        <v>0.44560150823217198</v>
      </c>
      <c r="H3171">
        <v>20.943977989074899</v>
      </c>
      <c r="I3171">
        <v>-3.7085167604539402</v>
      </c>
      <c r="J3171">
        <v>7.9981964164065804</v>
      </c>
      <c r="K3171">
        <v>30.146751655236301</v>
      </c>
      <c r="L3171">
        <v>30.114236697748499</v>
      </c>
      <c r="M3171">
        <v>74.957721213402806</v>
      </c>
      <c r="N3171">
        <v>2.43186095931997</v>
      </c>
      <c r="O3171">
        <v>18.639798488664901</v>
      </c>
      <c r="P3171">
        <v>54.675324675324603</v>
      </c>
      <c r="Q3171">
        <v>8.1267873954583E-2</v>
      </c>
    </row>
    <row r="3172" spans="1:17" hidden="1" x14ac:dyDescent="0.3">
      <c r="A3172" t="s">
        <v>6557</v>
      </c>
      <c r="B3172" t="s">
        <v>6558</v>
      </c>
      <c r="C3172" t="s">
        <v>10625</v>
      </c>
      <c r="D3172" t="s">
        <v>139</v>
      </c>
      <c r="E3172">
        <v>73.396208259999995</v>
      </c>
      <c r="F3172">
        <v>63</v>
      </c>
      <c r="G3172">
        <v>25.993704246340901</v>
      </c>
      <c r="H3172">
        <v>-12.109917157962901</v>
      </c>
      <c r="I3172">
        <v>42.659703947847497</v>
      </c>
      <c r="J3172">
        <v>2.6152303802985202</v>
      </c>
      <c r="K3172">
        <v>60.267883521189098</v>
      </c>
      <c r="L3172">
        <v>48.838432181023201</v>
      </c>
      <c r="M3172">
        <v>52.995479301582101</v>
      </c>
      <c r="N3172">
        <v>0.28870164614930499</v>
      </c>
      <c r="O3172">
        <v>60.857142857142797</v>
      </c>
      <c r="P3172">
        <v>84.210526315789394</v>
      </c>
      <c r="Q3172">
        <v>6.9493245572316995E-2</v>
      </c>
    </row>
    <row r="3173" spans="1:17" hidden="1" x14ac:dyDescent="0.3">
      <c r="A3173" t="s">
        <v>6559</v>
      </c>
      <c r="B3173" t="s">
        <v>6560</v>
      </c>
      <c r="C3173" t="s">
        <v>10625</v>
      </c>
      <c r="D3173" t="s">
        <v>1388</v>
      </c>
      <c r="E3173">
        <v>73.387690000000006</v>
      </c>
      <c r="F3173">
        <v>121.2</v>
      </c>
      <c r="G3173">
        <v>15.007327755148101</v>
      </c>
      <c r="H3173">
        <v>-4.7814042126894103</v>
      </c>
      <c r="I3173">
        <v>-6.1771478660487498</v>
      </c>
      <c r="J3173">
        <v>-7.6007033085246496</v>
      </c>
      <c r="K3173">
        <v>118.453808064372</v>
      </c>
      <c r="L3173">
        <v>108.956546658799</v>
      </c>
      <c r="M3173">
        <v>36.484780381854101</v>
      </c>
      <c r="N3173">
        <v>2.5006737554682701</v>
      </c>
      <c r="O3173">
        <v>48.473597359735898</v>
      </c>
      <c r="P3173">
        <v>61.6</v>
      </c>
      <c r="Q3173">
        <v>0.112419066636655</v>
      </c>
    </row>
    <row r="3174" spans="1:17" hidden="1" x14ac:dyDescent="0.3">
      <c r="A3174" t="s">
        <v>6561</v>
      </c>
      <c r="B3174" t="s">
        <v>6562</v>
      </c>
      <c r="C3174" t="s">
        <v>10625</v>
      </c>
      <c r="D3174" t="s">
        <v>1388</v>
      </c>
      <c r="E3174">
        <v>73.29154389</v>
      </c>
      <c r="F3174">
        <v>36</v>
      </c>
      <c r="G3174">
        <v>-13.5602364594686</v>
      </c>
      <c r="H3174">
        <v>5.5572711571126501</v>
      </c>
      <c r="I3174">
        <v>10.905520161897</v>
      </c>
      <c r="J3174">
        <v>-0.170069426277872</v>
      </c>
      <c r="K3174">
        <v>32.694656741401701</v>
      </c>
      <c r="L3174">
        <v>30.755648771233101</v>
      </c>
      <c r="M3174">
        <v>57.343652398419302</v>
      </c>
      <c r="N3174">
        <v>1.3370503597122301</v>
      </c>
      <c r="O3174">
        <v>30.2777777777777</v>
      </c>
      <c r="P3174">
        <v>49.688149688149601</v>
      </c>
    </row>
    <row r="3175" spans="1:17" hidden="1" x14ac:dyDescent="0.3">
      <c r="A3175" t="s">
        <v>6563</v>
      </c>
      <c r="B3175" t="s">
        <v>6564</v>
      </c>
      <c r="C3175" t="s">
        <v>10625</v>
      </c>
      <c r="D3175" t="s">
        <v>1002</v>
      </c>
      <c r="E3175">
        <v>73.276544000000001</v>
      </c>
      <c r="F3175">
        <v>22.79</v>
      </c>
      <c r="G3175">
        <v>-54.969457538386898</v>
      </c>
      <c r="H3175">
        <v>0.29529297481216599</v>
      </c>
      <c r="I3175">
        <v>-29.7736434918477</v>
      </c>
      <c r="J3175">
        <v>18.366953781970899</v>
      </c>
      <c r="K3175">
        <v>22.3096697889181</v>
      </c>
      <c r="M3175">
        <v>66.092804220861396</v>
      </c>
      <c r="N3175">
        <v>3.8023376998160101</v>
      </c>
      <c r="O3175">
        <v>75.0767880649407</v>
      </c>
      <c r="P3175">
        <v>19.884271436086198</v>
      </c>
    </row>
    <row r="3176" spans="1:17" hidden="1" x14ac:dyDescent="0.3">
      <c r="A3176" t="s">
        <v>6565</v>
      </c>
      <c r="B3176" t="s">
        <v>6566</v>
      </c>
      <c r="C3176" t="s">
        <v>10625</v>
      </c>
      <c r="D3176" t="s">
        <v>359</v>
      </c>
      <c r="E3176">
        <v>73.244631999999996</v>
      </c>
      <c r="F3176">
        <v>90.88</v>
      </c>
      <c r="G3176">
        <v>80.013412633552804</v>
      </c>
      <c r="H3176">
        <v>-7.1709979282993004</v>
      </c>
      <c r="I3176">
        <v>-16.828308930167601</v>
      </c>
      <c r="J3176">
        <v>-3.88737371230255</v>
      </c>
      <c r="K3176">
        <v>91.156785536988806</v>
      </c>
      <c r="L3176">
        <v>85.039930065419895</v>
      </c>
      <c r="M3176">
        <v>58.2983280911807</v>
      </c>
      <c r="N3176">
        <v>1.1554319128472099</v>
      </c>
      <c r="O3176">
        <v>27.959947183098599</v>
      </c>
      <c r="P3176">
        <v>116.380952380952</v>
      </c>
      <c r="Q3176">
        <v>9.1296685983038001E-2</v>
      </c>
    </row>
    <row r="3177" spans="1:17" hidden="1" x14ac:dyDescent="0.3">
      <c r="A3177" t="s">
        <v>6567</v>
      </c>
      <c r="B3177" t="s">
        <v>6568</v>
      </c>
      <c r="C3177" t="s">
        <v>10625</v>
      </c>
      <c r="D3177" t="s">
        <v>622</v>
      </c>
      <c r="E3177">
        <v>72.960606549000005</v>
      </c>
      <c r="F3177">
        <v>48.87</v>
      </c>
      <c r="G3177">
        <v>-8.2658584812188902</v>
      </c>
      <c r="H3177">
        <v>9.4045039155880001</v>
      </c>
      <c r="I3177">
        <v>-1.5106892263407099</v>
      </c>
      <c r="J3177">
        <v>8.7358114227309205</v>
      </c>
      <c r="K3177">
        <v>45.746346815523999</v>
      </c>
      <c r="L3177">
        <v>43.4758526541032</v>
      </c>
      <c r="M3177">
        <v>60.257918747970201</v>
      </c>
      <c r="N3177">
        <v>0.82537861221608699</v>
      </c>
      <c r="O3177">
        <v>32.985471659504803</v>
      </c>
      <c r="P3177">
        <v>47.956403269754702</v>
      </c>
      <c r="Q3177">
        <v>3.1100832975887002E-2</v>
      </c>
    </row>
    <row r="3178" spans="1:17" hidden="1" x14ac:dyDescent="0.3">
      <c r="A3178" t="s">
        <v>6569</v>
      </c>
      <c r="B3178" t="s">
        <v>6570</v>
      </c>
      <c r="C3178" t="s">
        <v>10625</v>
      </c>
      <c r="D3178" t="s">
        <v>144</v>
      </c>
      <c r="E3178">
        <v>72.907394999999994</v>
      </c>
      <c r="F3178">
        <v>358.8</v>
      </c>
      <c r="G3178">
        <v>102.610397018773</v>
      </c>
      <c r="H3178">
        <v>-8.2288962257398097</v>
      </c>
      <c r="I3178">
        <v>-4.7274522569162496</v>
      </c>
      <c r="J3178">
        <v>-6.2152316943503596</v>
      </c>
      <c r="K3178">
        <v>351.99589077635699</v>
      </c>
      <c r="L3178">
        <v>297.68207630628501</v>
      </c>
      <c r="M3178">
        <v>33.212945970253102</v>
      </c>
      <c r="N3178">
        <v>0.469352347317949</v>
      </c>
      <c r="O3178">
        <v>21.906354515050101</v>
      </c>
      <c r="P3178">
        <v>137.223140495867</v>
      </c>
      <c r="Q3178">
        <v>0.124521579220088</v>
      </c>
    </row>
    <row r="3179" spans="1:17" hidden="1" x14ac:dyDescent="0.3">
      <c r="A3179" t="s">
        <v>6571</v>
      </c>
      <c r="B3179" t="s">
        <v>6572</v>
      </c>
      <c r="C3179" t="s">
        <v>10625</v>
      </c>
      <c r="D3179" t="s">
        <v>902</v>
      </c>
      <c r="E3179">
        <v>72.738600000000005</v>
      </c>
      <c r="F3179">
        <v>42.8</v>
      </c>
      <c r="G3179">
        <v>44.2227178617783</v>
      </c>
      <c r="H3179">
        <v>11.9717916378582</v>
      </c>
      <c r="I3179">
        <v>-16.109602657476099</v>
      </c>
      <c r="J3179">
        <v>5.0543835401105701</v>
      </c>
      <c r="K3179">
        <v>39.881453489881103</v>
      </c>
      <c r="L3179">
        <v>33.893763357502401</v>
      </c>
      <c r="M3179">
        <v>56.628741118737501</v>
      </c>
      <c r="N3179">
        <v>0.891891891891891</v>
      </c>
      <c r="O3179">
        <v>12.9672897196261</v>
      </c>
      <c r="P3179">
        <v>84.881209503239702</v>
      </c>
      <c r="Q3179">
        <v>0.12192151577271799</v>
      </c>
    </row>
    <row r="3180" spans="1:17" hidden="1" x14ac:dyDescent="0.3">
      <c r="A3180" t="s">
        <v>6573</v>
      </c>
      <c r="B3180" t="s">
        <v>6574</v>
      </c>
      <c r="C3180" t="s">
        <v>10625</v>
      </c>
      <c r="D3180" t="s">
        <v>72</v>
      </c>
      <c r="E3180">
        <v>72.673029311999997</v>
      </c>
      <c r="F3180">
        <v>23.28</v>
      </c>
      <c r="G3180">
        <v>-36.011289031938198</v>
      </c>
      <c r="H3180">
        <v>-3.2090408827073298</v>
      </c>
      <c r="I3180">
        <v>-9.8702226836365696</v>
      </c>
      <c r="J3180">
        <v>-2.9945839675306098</v>
      </c>
      <c r="K3180">
        <v>22.4053818582879</v>
      </c>
      <c r="L3180">
        <v>22.895599352173399</v>
      </c>
      <c r="M3180">
        <v>48.677966410721503</v>
      </c>
      <c r="N3180">
        <v>2.1564230829633999</v>
      </c>
      <c r="O3180">
        <v>40.034364261168299</v>
      </c>
      <c r="P3180">
        <v>32.272727272727202</v>
      </c>
      <c r="Q3180">
        <v>6.6721799473476007E-2</v>
      </c>
    </row>
    <row r="3181" spans="1:17" hidden="1" x14ac:dyDescent="0.3">
      <c r="A3181" t="s">
        <v>6575</v>
      </c>
      <c r="B3181" t="s">
        <v>6576</v>
      </c>
      <c r="C3181" t="s">
        <v>10625</v>
      </c>
      <c r="D3181" t="s">
        <v>163</v>
      </c>
      <c r="E3181">
        <v>72.582916139999995</v>
      </c>
      <c r="F3181">
        <v>77.739999999999995</v>
      </c>
      <c r="G3181">
        <v>26.123496048709999</v>
      </c>
      <c r="H3181">
        <v>-11.269328169486601</v>
      </c>
      <c r="I3181">
        <v>-35.945137306060097</v>
      </c>
      <c r="J3181">
        <v>-10.7250137979117</v>
      </c>
      <c r="K3181">
        <v>89.982664489756203</v>
      </c>
      <c r="L3181">
        <v>85.474173572500305</v>
      </c>
      <c r="M3181">
        <v>21.7650564650652</v>
      </c>
      <c r="N3181">
        <v>0.67222694721605603</v>
      </c>
      <c r="O3181">
        <v>62.541806020066801</v>
      </c>
      <c r="P3181">
        <v>77.084282460136606</v>
      </c>
      <c r="Q3181">
        <v>0.161054625701854</v>
      </c>
    </row>
    <row r="3182" spans="1:17" hidden="1" x14ac:dyDescent="0.3">
      <c r="A3182" t="s">
        <v>6577</v>
      </c>
      <c r="B3182" t="s">
        <v>6578</v>
      </c>
      <c r="C3182" t="s">
        <v>10625</v>
      </c>
      <c r="D3182" t="s">
        <v>54</v>
      </c>
      <c r="E3182">
        <v>72.516092</v>
      </c>
      <c r="F3182">
        <v>37</v>
      </c>
      <c r="G3182">
        <v>-45.075546624739097</v>
      </c>
      <c r="H3182">
        <v>-11.755691805850301</v>
      </c>
      <c r="I3182">
        <v>-41.463306958642697</v>
      </c>
      <c r="J3182">
        <v>-2.3884184141118601</v>
      </c>
      <c r="K3182">
        <v>39.760631625427898</v>
      </c>
      <c r="L3182">
        <v>43.773859216951998</v>
      </c>
      <c r="M3182">
        <v>40.1913666377461</v>
      </c>
      <c r="N3182">
        <v>0.21814233516533699</v>
      </c>
      <c r="O3182">
        <v>85.108108108108098</v>
      </c>
      <c r="P3182">
        <v>6.6589795330066401</v>
      </c>
      <c r="Q3182">
        <v>0.11119380382962001</v>
      </c>
    </row>
    <row r="3183" spans="1:17" hidden="1" x14ac:dyDescent="0.3">
      <c r="A3183" t="s">
        <v>6579</v>
      </c>
      <c r="B3183" t="s">
        <v>6580</v>
      </c>
      <c r="C3183" t="s">
        <v>10625</v>
      </c>
      <c r="D3183" t="s">
        <v>21</v>
      </c>
      <c r="E3183">
        <v>72.444341205000001</v>
      </c>
      <c r="F3183">
        <v>47.65</v>
      </c>
      <c r="G3183">
        <v>-84.3065330375141</v>
      </c>
      <c r="H3183">
        <v>2.12505990257793</v>
      </c>
      <c r="I3183">
        <v>-38.655216114277401</v>
      </c>
      <c r="J3183">
        <v>1.91213408449706</v>
      </c>
      <c r="K3183">
        <v>46.176586019024001</v>
      </c>
      <c r="L3183">
        <v>56.354400056149203</v>
      </c>
      <c r="M3183">
        <v>45.163564786627397</v>
      </c>
      <c r="N3183">
        <v>2.5519684475201401</v>
      </c>
      <c r="O3183">
        <v>139.90123158144601</v>
      </c>
      <c r="P3183">
        <v>36.736415586974701</v>
      </c>
      <c r="Q3183">
        <v>4.1644781597273001E-2</v>
      </c>
    </row>
    <row r="3184" spans="1:17" hidden="1" x14ac:dyDescent="0.3">
      <c r="A3184" t="s">
        <v>6581</v>
      </c>
      <c r="B3184" t="s">
        <v>6582</v>
      </c>
      <c r="C3184" t="s">
        <v>10625</v>
      </c>
      <c r="D3184" t="s">
        <v>955</v>
      </c>
      <c r="E3184">
        <v>72.287353690000003</v>
      </c>
      <c r="F3184">
        <v>69.05</v>
      </c>
      <c r="G3184">
        <v>-36.086583002154804</v>
      </c>
      <c r="H3184">
        <v>15.543460736522499</v>
      </c>
      <c r="I3184">
        <v>-16.641867920569201</v>
      </c>
      <c r="J3184">
        <v>19.903541173648499</v>
      </c>
      <c r="K3184">
        <v>59.460601281587401</v>
      </c>
      <c r="M3184">
        <v>81.692509156259504</v>
      </c>
      <c r="N3184">
        <v>1.2009685230024201</v>
      </c>
      <c r="O3184">
        <v>33.091962346126003</v>
      </c>
      <c r="P3184">
        <v>26.697247706422001</v>
      </c>
    </row>
    <row r="3185" spans="1:17" hidden="1" x14ac:dyDescent="0.3">
      <c r="A3185" t="s">
        <v>6583</v>
      </c>
      <c r="B3185" t="s">
        <v>6584</v>
      </c>
      <c r="C3185" t="s">
        <v>10625</v>
      </c>
      <c r="D3185" t="s">
        <v>405</v>
      </c>
      <c r="E3185">
        <v>72.280900000000003</v>
      </c>
      <c r="F3185">
        <v>59.95</v>
      </c>
      <c r="G3185">
        <v>-10.1158127311817</v>
      </c>
      <c r="H3185">
        <v>2.10308012397424</v>
      </c>
      <c r="I3185">
        <v>-9.6225888670637794</v>
      </c>
      <c r="J3185">
        <v>1.45960524687505</v>
      </c>
      <c r="K3185">
        <v>56.951240318663302</v>
      </c>
      <c r="L3185">
        <v>54.507022624359102</v>
      </c>
      <c r="M3185">
        <v>62.818546397693602</v>
      </c>
      <c r="N3185">
        <v>0.50929752066115697</v>
      </c>
      <c r="O3185">
        <v>21.601334445371101</v>
      </c>
      <c r="P3185">
        <v>61.155913978494603</v>
      </c>
    </row>
    <row r="3186" spans="1:17" hidden="1" x14ac:dyDescent="0.3">
      <c r="A3186" t="s">
        <v>6585</v>
      </c>
      <c r="B3186" t="s">
        <v>6586</v>
      </c>
      <c r="C3186" t="s">
        <v>10625</v>
      </c>
      <c r="D3186" t="s">
        <v>2929</v>
      </c>
      <c r="E3186">
        <v>72.251009999999994</v>
      </c>
      <c r="F3186">
        <v>171.45</v>
      </c>
      <c r="G3186">
        <v>163.32828692703001</v>
      </c>
      <c r="H3186">
        <v>-7.1119064951158499</v>
      </c>
      <c r="I3186">
        <v>-10.8694482249368</v>
      </c>
      <c r="J3186">
        <v>-0.15060326460293599</v>
      </c>
      <c r="K3186">
        <v>162.368716169355</v>
      </c>
      <c r="L3186">
        <v>143.06716384603001</v>
      </c>
      <c r="M3186">
        <v>56.1790310991735</v>
      </c>
      <c r="N3186">
        <v>1.1012987012986999</v>
      </c>
      <c r="O3186">
        <v>21.289005540973999</v>
      </c>
      <c r="P3186">
        <v>201.79115128449001</v>
      </c>
    </row>
    <row r="3187" spans="1:17" hidden="1" x14ac:dyDescent="0.3">
      <c r="A3187" t="s">
        <v>6587</v>
      </c>
      <c r="B3187" t="s">
        <v>6588</v>
      </c>
      <c r="C3187" t="s">
        <v>10625</v>
      </c>
      <c r="D3187" t="s">
        <v>6589</v>
      </c>
      <c r="E3187">
        <v>72.08135</v>
      </c>
      <c r="F3187">
        <v>154.75</v>
      </c>
      <c r="G3187">
        <v>1019.4812017603</v>
      </c>
      <c r="H3187">
        <v>6.7449931256565296</v>
      </c>
      <c r="I3187">
        <v>113.404348379168</v>
      </c>
      <c r="J3187">
        <v>-10.687904498681799</v>
      </c>
      <c r="K3187">
        <v>148.24366635761299</v>
      </c>
      <c r="L3187">
        <v>108.635566677683</v>
      </c>
      <c r="M3187">
        <v>47.684269300555201</v>
      </c>
      <c r="N3187">
        <v>0.44138253152732299</v>
      </c>
      <c r="O3187">
        <v>12.794830371567</v>
      </c>
      <c r="P3187">
        <v>1104.28015564202</v>
      </c>
      <c r="Q3187">
        <v>0.120140671825573</v>
      </c>
    </row>
    <row r="3188" spans="1:17" hidden="1" x14ac:dyDescent="0.3">
      <c r="A3188" t="s">
        <v>6590</v>
      </c>
      <c r="B3188" t="s">
        <v>6591</v>
      </c>
      <c r="C3188" t="s">
        <v>10625</v>
      </c>
      <c r="D3188" t="s">
        <v>354</v>
      </c>
      <c r="E3188">
        <v>72.004659000000004</v>
      </c>
      <c r="F3188">
        <v>150.69999999999999</v>
      </c>
      <c r="G3188">
        <v>59.540136605074402</v>
      </c>
      <c r="H3188">
        <v>0.53202445712546798</v>
      </c>
      <c r="I3188">
        <v>-4.9105152068118603</v>
      </c>
      <c r="J3188">
        <v>25.7789578497636</v>
      </c>
      <c r="K3188">
        <v>122.48648233606001</v>
      </c>
      <c r="L3188">
        <v>114.809642054742</v>
      </c>
      <c r="M3188">
        <v>77.637170062286799</v>
      </c>
      <c r="N3188">
        <v>2.9270960664472598</v>
      </c>
      <c r="O3188">
        <v>20.106171201061699</v>
      </c>
      <c r="P3188">
        <v>107.575757575757</v>
      </c>
      <c r="Q3188">
        <v>6.9813076081238004E-2</v>
      </c>
    </row>
    <row r="3189" spans="1:17" hidden="1" x14ac:dyDescent="0.3">
      <c r="A3189" t="s">
        <v>6592</v>
      </c>
      <c r="B3189" t="s">
        <v>6593</v>
      </c>
      <c r="C3189" t="s">
        <v>10625</v>
      </c>
      <c r="E3189">
        <v>71.983999999999995</v>
      </c>
      <c r="F3189">
        <v>49.72</v>
      </c>
      <c r="G3189">
        <v>49.397768495237301</v>
      </c>
      <c r="H3189">
        <v>0.53797016598066105</v>
      </c>
      <c r="I3189">
        <v>-19.6609327713706</v>
      </c>
      <c r="K3189">
        <v>40.738411824083997</v>
      </c>
      <c r="L3189">
        <v>41.0397779857568</v>
      </c>
      <c r="M3189">
        <v>76.040552889110998</v>
      </c>
      <c r="N3189">
        <v>1.7433181068478401</v>
      </c>
      <c r="O3189">
        <v>20.796460176991101</v>
      </c>
      <c r="P3189">
        <v>85.877239006228706</v>
      </c>
      <c r="Q3189">
        <v>0.24772757257569</v>
      </c>
    </row>
    <row r="3190" spans="1:17" hidden="1" x14ac:dyDescent="0.3">
      <c r="A3190" t="s">
        <v>6594</v>
      </c>
      <c r="B3190" t="s">
        <v>6595</v>
      </c>
      <c r="C3190" t="s">
        <v>10625</v>
      </c>
      <c r="D3190" t="s">
        <v>303</v>
      </c>
      <c r="E3190">
        <v>71.925050232000004</v>
      </c>
      <c r="F3190">
        <v>4.37</v>
      </c>
      <c r="G3190">
        <v>36.005579645993798</v>
      </c>
      <c r="H3190">
        <v>10.239877814402799</v>
      </c>
      <c r="I3190">
        <v>-5.9409227435069702</v>
      </c>
      <c r="J3190">
        <v>-13.822357732031501</v>
      </c>
      <c r="K3190">
        <v>4.3124098428112498</v>
      </c>
      <c r="L3190">
        <v>3.9273798410762</v>
      </c>
      <c r="M3190">
        <v>41.326565678549599</v>
      </c>
      <c r="N3190">
        <v>1.1728540507019101</v>
      </c>
      <c r="O3190">
        <v>21.052631578947299</v>
      </c>
      <c r="P3190">
        <v>70.038910505836597</v>
      </c>
      <c r="Q3190">
        <v>5.6028170458503002E-2</v>
      </c>
    </row>
    <row r="3191" spans="1:17" hidden="1" x14ac:dyDescent="0.3">
      <c r="A3191" t="s">
        <v>6596</v>
      </c>
      <c r="B3191" t="s">
        <v>6597</v>
      </c>
      <c r="C3191" t="s">
        <v>10625</v>
      </c>
      <c r="D3191" t="s">
        <v>21</v>
      </c>
      <c r="E3191">
        <v>71.446494000000001</v>
      </c>
      <c r="F3191">
        <v>12.29</v>
      </c>
      <c r="G3191">
        <v>27.3162521502563</v>
      </c>
      <c r="H3191">
        <v>8.5513897392140592</v>
      </c>
      <c r="I3191">
        <v>7.5683275914797203</v>
      </c>
      <c r="J3191">
        <v>10.0488262613678</v>
      </c>
      <c r="K3191">
        <v>11.312085559439</v>
      </c>
      <c r="L3191">
        <v>10.379824580100699</v>
      </c>
      <c r="M3191">
        <v>72.747772993675497</v>
      </c>
      <c r="N3191">
        <v>1.41127193513475</v>
      </c>
      <c r="O3191">
        <v>22.864117168429601</v>
      </c>
      <c r="P3191">
        <v>80.735294117647001</v>
      </c>
      <c r="Q3191">
        <v>0.10459562133343001</v>
      </c>
    </row>
    <row r="3192" spans="1:17" hidden="1" x14ac:dyDescent="0.3">
      <c r="A3192" t="s">
        <v>6598</v>
      </c>
      <c r="B3192" t="s">
        <v>6599</v>
      </c>
      <c r="C3192" t="s">
        <v>10625</v>
      </c>
      <c r="D3192" t="s">
        <v>359</v>
      </c>
      <c r="E3192">
        <v>71.428110000000004</v>
      </c>
      <c r="F3192">
        <v>78.62</v>
      </c>
      <c r="G3192">
        <v>24.4966607099181</v>
      </c>
      <c r="H3192">
        <v>13.3349421999133</v>
      </c>
      <c r="I3192">
        <v>-12.921136810831699</v>
      </c>
      <c r="J3192">
        <v>5.4934701946743498</v>
      </c>
      <c r="K3192">
        <v>71.868193177695503</v>
      </c>
      <c r="L3192">
        <v>71.598271366268193</v>
      </c>
      <c r="M3192">
        <v>64.739202078597103</v>
      </c>
      <c r="N3192">
        <v>0.97537616825934903</v>
      </c>
      <c r="O3192">
        <v>26.341897735945</v>
      </c>
      <c r="P3192">
        <v>68.893662728249197</v>
      </c>
      <c r="Q3192">
        <v>0.13121183838980099</v>
      </c>
    </row>
    <row r="3193" spans="1:17" hidden="1" x14ac:dyDescent="0.3">
      <c r="A3193" t="s">
        <v>6600</v>
      </c>
      <c r="B3193" t="s">
        <v>6601</v>
      </c>
      <c r="C3193" t="s">
        <v>10625</v>
      </c>
      <c r="D3193" t="s">
        <v>527</v>
      </c>
      <c r="E3193">
        <v>71.294752000000003</v>
      </c>
      <c r="F3193">
        <v>67.95</v>
      </c>
      <c r="G3193">
        <v>-54.874259227080501</v>
      </c>
      <c r="H3193">
        <v>-16.533896934055399</v>
      </c>
      <c r="I3193">
        <v>-38.961487646090497</v>
      </c>
      <c r="J3193">
        <v>-2.19542822293712</v>
      </c>
      <c r="M3193">
        <v>37.499237033007603</v>
      </c>
      <c r="O3193">
        <v>44.223693892568001</v>
      </c>
      <c r="P3193">
        <v>8.2006369426751604</v>
      </c>
    </row>
    <row r="3194" spans="1:17" hidden="1" x14ac:dyDescent="0.3">
      <c r="A3194" t="s">
        <v>6602</v>
      </c>
      <c r="B3194" t="s">
        <v>6603</v>
      </c>
      <c r="C3194" t="s">
        <v>10625</v>
      </c>
      <c r="E3194">
        <v>71.215199999999996</v>
      </c>
      <c r="F3194">
        <v>216</v>
      </c>
      <c r="G3194">
        <v>123.497958358649</v>
      </c>
      <c r="H3194">
        <v>-16.442413877748201</v>
      </c>
      <c r="I3194">
        <v>100.012645124318</v>
      </c>
      <c r="J3194">
        <v>-4.7455816333690199</v>
      </c>
      <c r="K3194">
        <v>234.36633034619899</v>
      </c>
      <c r="L3194">
        <v>176.586713647343</v>
      </c>
      <c r="M3194">
        <v>36.938687278700399</v>
      </c>
      <c r="N3194">
        <v>0.42877024741605602</v>
      </c>
      <c r="O3194">
        <v>31.8055555555555</v>
      </c>
      <c r="P3194">
        <v>173.937856689917</v>
      </c>
      <c r="Q3194">
        <v>9.9779461802955993E-2</v>
      </c>
    </row>
    <row r="3195" spans="1:17" hidden="1" x14ac:dyDescent="0.3">
      <c r="A3195" t="s">
        <v>6604</v>
      </c>
      <c r="B3195" t="s">
        <v>6605</v>
      </c>
      <c r="C3195" t="s">
        <v>10625</v>
      </c>
      <c r="D3195" t="s">
        <v>1175</v>
      </c>
      <c r="E3195">
        <v>71.137500000000003</v>
      </c>
      <c r="F3195">
        <v>13.52</v>
      </c>
      <c r="G3195">
        <v>-41.932429041624701</v>
      </c>
      <c r="H3195">
        <v>6.9943081941496796</v>
      </c>
      <c r="I3195">
        <v>-21.498389195952001</v>
      </c>
      <c r="J3195">
        <v>6.8190370847409802</v>
      </c>
      <c r="K3195">
        <v>13.1796080005997</v>
      </c>
      <c r="L3195">
        <v>13.627466939913999</v>
      </c>
      <c r="M3195">
        <v>73.048681164193297</v>
      </c>
      <c r="N3195">
        <v>1.21207073568999</v>
      </c>
      <c r="O3195">
        <v>51.183431952662701</v>
      </c>
      <c r="P3195">
        <v>32.5490196078431</v>
      </c>
      <c r="Q3195">
        <v>-1.6444376840000999E-2</v>
      </c>
    </row>
    <row r="3196" spans="1:17" hidden="1" x14ac:dyDescent="0.3">
      <c r="A3196" t="s">
        <v>6606</v>
      </c>
      <c r="B3196" t="s">
        <v>6607</v>
      </c>
      <c r="C3196" t="s">
        <v>10625</v>
      </c>
      <c r="D3196" t="s">
        <v>1175</v>
      </c>
      <c r="E3196">
        <v>71.123080000000002</v>
      </c>
      <c r="F3196">
        <v>55.1</v>
      </c>
      <c r="G3196">
        <v>-85.149400240259396</v>
      </c>
      <c r="H3196">
        <v>-6.4875178179088797</v>
      </c>
      <c r="I3196">
        <v>-47.269907452007899</v>
      </c>
      <c r="J3196">
        <v>-2.7562332624416999</v>
      </c>
      <c r="K3196">
        <v>58.528802308525997</v>
      </c>
      <c r="L3196">
        <v>79.643073014699894</v>
      </c>
      <c r="M3196">
        <v>43.485087240132998</v>
      </c>
      <c r="N3196">
        <v>0.41003584229390599</v>
      </c>
      <c r="O3196">
        <v>197.549909255898</v>
      </c>
      <c r="P3196">
        <v>14.434060228452701</v>
      </c>
    </row>
    <row r="3197" spans="1:17" hidden="1" x14ac:dyDescent="0.3">
      <c r="A3197" t="s">
        <v>6608</v>
      </c>
      <c r="B3197" t="s">
        <v>6609</v>
      </c>
      <c r="C3197" t="s">
        <v>10625</v>
      </c>
      <c r="D3197" t="s">
        <v>408</v>
      </c>
      <c r="E3197">
        <v>71.089200000000005</v>
      </c>
      <c r="F3197">
        <v>120.05</v>
      </c>
      <c r="G3197">
        <v>144.310700057894</v>
      </c>
      <c r="H3197">
        <v>6.33397398130887</v>
      </c>
      <c r="I3197">
        <v>29.883144527477199</v>
      </c>
      <c r="J3197">
        <v>4.95744922224553</v>
      </c>
      <c r="K3197">
        <v>115.13559487971401</v>
      </c>
      <c r="L3197">
        <v>91.305714653288206</v>
      </c>
      <c r="M3197">
        <v>57.2957911420866</v>
      </c>
      <c r="N3197">
        <v>0.89552636264408303</v>
      </c>
      <c r="O3197">
        <v>15.826738858808801</v>
      </c>
      <c r="P3197">
        <v>181.741375264022</v>
      </c>
      <c r="Q3197">
        <v>8.7715087284505E-2</v>
      </c>
    </row>
    <row r="3198" spans="1:17" hidden="1" x14ac:dyDescent="0.3">
      <c r="A3198" t="s">
        <v>6610</v>
      </c>
      <c r="B3198" t="s">
        <v>6611</v>
      </c>
      <c r="C3198" t="s">
        <v>10625</v>
      </c>
      <c r="D3198" t="s">
        <v>127</v>
      </c>
      <c r="E3198">
        <v>70.887584875000002</v>
      </c>
      <c r="F3198">
        <v>7.11</v>
      </c>
      <c r="G3198">
        <v>59.4404308188698</v>
      </c>
      <c r="H3198">
        <v>33.284230674769802</v>
      </c>
      <c r="I3198">
        <v>25.772117191675001</v>
      </c>
      <c r="J3198">
        <v>-5.9436109532440504</v>
      </c>
      <c r="K3198">
        <v>6.1070885485043496</v>
      </c>
      <c r="L3198">
        <v>5.2704245232916103</v>
      </c>
      <c r="M3198">
        <v>53.663444503510497</v>
      </c>
      <c r="N3198">
        <v>0.78014836084773798</v>
      </c>
      <c r="O3198">
        <v>9.4233473980309395</v>
      </c>
      <c r="P3198">
        <v>115.454545454545</v>
      </c>
      <c r="Q3198">
        <v>7.4649806761392004E-2</v>
      </c>
    </row>
    <row r="3199" spans="1:17" hidden="1" x14ac:dyDescent="0.3">
      <c r="A3199" t="s">
        <v>6612</v>
      </c>
      <c r="B3199" t="s">
        <v>6613</v>
      </c>
      <c r="C3199" t="s">
        <v>10625</v>
      </c>
      <c r="D3199" t="s">
        <v>2839</v>
      </c>
      <c r="E3199">
        <v>70.871139299999996</v>
      </c>
      <c r="F3199">
        <v>7.07</v>
      </c>
      <c r="G3199">
        <v>185.22405654986301</v>
      </c>
      <c r="H3199">
        <v>1.8106824631555201</v>
      </c>
      <c r="I3199">
        <v>72.843239503061795</v>
      </c>
      <c r="J3199">
        <v>14.0221983385836</v>
      </c>
      <c r="K3199">
        <v>3.45155986312608</v>
      </c>
      <c r="L3199">
        <v>3.1116167614730799</v>
      </c>
      <c r="M3199">
        <v>76.072599412273107</v>
      </c>
      <c r="N3199">
        <v>2.0588210218124501</v>
      </c>
      <c r="O3199">
        <v>1.69731258840168</v>
      </c>
      <c r="P3199">
        <v>274.07407407407402</v>
      </c>
      <c r="Q3199">
        <v>-7.4273791814139997E-2</v>
      </c>
    </row>
    <row r="3200" spans="1:17" hidden="1" x14ac:dyDescent="0.3">
      <c r="A3200" t="s">
        <v>6614</v>
      </c>
      <c r="B3200" t="s">
        <v>6615</v>
      </c>
      <c r="C3200" t="s">
        <v>10625</v>
      </c>
      <c r="D3200" t="s">
        <v>378</v>
      </c>
      <c r="E3200">
        <v>70.801119999999997</v>
      </c>
      <c r="F3200">
        <v>105.75</v>
      </c>
      <c r="G3200">
        <v>13.335167660975101</v>
      </c>
      <c r="H3200">
        <v>23.816530416371901</v>
      </c>
      <c r="I3200">
        <v>14.1407963848223</v>
      </c>
      <c r="J3200">
        <v>24.073131816923301</v>
      </c>
      <c r="K3200">
        <v>92.868189402023901</v>
      </c>
      <c r="L3200">
        <v>81.880494180223806</v>
      </c>
      <c r="M3200">
        <v>67.721831251222</v>
      </c>
      <c r="N3200">
        <v>0.59439707673568798</v>
      </c>
      <c r="O3200">
        <v>17.919621749408901</v>
      </c>
      <c r="P3200">
        <v>99.1525423728813</v>
      </c>
    </row>
    <row r="3201" spans="1:17" hidden="1" x14ac:dyDescent="0.3">
      <c r="A3201" t="s">
        <v>6616</v>
      </c>
      <c r="B3201" t="s">
        <v>6617</v>
      </c>
      <c r="C3201" t="s">
        <v>10625</v>
      </c>
      <c r="D3201" t="s">
        <v>733</v>
      </c>
      <c r="E3201">
        <v>70.753706170000001</v>
      </c>
      <c r="F3201">
        <v>23.8</v>
      </c>
      <c r="G3201">
        <v>-9.0798796733547302</v>
      </c>
      <c r="H3201">
        <v>-3.1796191985895899</v>
      </c>
      <c r="I3201">
        <v>1.63526654067886</v>
      </c>
      <c r="J3201">
        <v>0.82093100797736396</v>
      </c>
      <c r="K3201">
        <v>23.470911934587502</v>
      </c>
      <c r="L3201">
        <v>22.1096197465857</v>
      </c>
      <c r="M3201">
        <v>67.469215611950702</v>
      </c>
      <c r="N3201">
        <v>0.446539956705509</v>
      </c>
      <c r="O3201">
        <v>4.8319327731092203</v>
      </c>
      <c r="P3201">
        <v>25.2631578947368</v>
      </c>
    </row>
    <row r="3202" spans="1:17" hidden="1" x14ac:dyDescent="0.3">
      <c r="A3202" t="s">
        <v>6618</v>
      </c>
      <c r="B3202" t="s">
        <v>6619</v>
      </c>
      <c r="C3202" t="s">
        <v>10625</v>
      </c>
      <c r="D3202" t="s">
        <v>408</v>
      </c>
      <c r="E3202">
        <v>70.668000000000006</v>
      </c>
      <c r="F3202">
        <v>229.72</v>
      </c>
      <c r="G3202">
        <v>29.569938365971598</v>
      </c>
      <c r="H3202">
        <v>14.685185923192099</v>
      </c>
      <c r="I3202">
        <v>-2.7508745184144101</v>
      </c>
      <c r="J3202">
        <v>-0.91079253295842799</v>
      </c>
      <c r="K3202">
        <v>218.96720291424899</v>
      </c>
      <c r="L3202">
        <v>192.88875733532001</v>
      </c>
      <c r="M3202">
        <v>61.608269647719297</v>
      </c>
      <c r="N3202">
        <v>0.91957281604621799</v>
      </c>
      <c r="O3202">
        <v>12.9636078704509</v>
      </c>
      <c r="P3202">
        <v>86.916192026037393</v>
      </c>
      <c r="Q3202">
        <v>8.9832694567195004E-2</v>
      </c>
    </row>
    <row r="3203" spans="1:17" hidden="1" x14ac:dyDescent="0.3">
      <c r="A3203" t="s">
        <v>6620</v>
      </c>
      <c r="B3203" t="s">
        <v>6621</v>
      </c>
      <c r="C3203" t="s">
        <v>10625</v>
      </c>
      <c r="D3203" t="s">
        <v>263</v>
      </c>
      <c r="E3203">
        <v>70.661593131999993</v>
      </c>
      <c r="F3203">
        <v>62.21</v>
      </c>
      <c r="G3203">
        <v>19.8221283058304</v>
      </c>
      <c r="H3203">
        <v>43.2281879755704</v>
      </c>
      <c r="I3203">
        <v>10.228331398827899</v>
      </c>
      <c r="J3203">
        <v>7.7010494203303601</v>
      </c>
      <c r="K3203">
        <v>50.744871477765699</v>
      </c>
      <c r="L3203">
        <v>47.341727684563999</v>
      </c>
      <c r="M3203">
        <v>78.150303031432301</v>
      </c>
      <c r="N3203">
        <v>3.4915932608680098</v>
      </c>
      <c r="O3203">
        <v>15.737019771740799</v>
      </c>
      <c r="P3203">
        <v>77.844482561463707</v>
      </c>
      <c r="Q3203">
        <v>-1.2597640118007999E-2</v>
      </c>
    </row>
    <row r="3204" spans="1:17" hidden="1" x14ac:dyDescent="0.3">
      <c r="A3204" t="s">
        <v>6622</v>
      </c>
      <c r="B3204" t="s">
        <v>6623</v>
      </c>
      <c r="C3204" t="s">
        <v>10625</v>
      </c>
      <c r="D3204" t="s">
        <v>303</v>
      </c>
      <c r="E3204">
        <v>70.623999999999995</v>
      </c>
      <c r="F3204">
        <v>92.69</v>
      </c>
      <c r="G3204">
        <v>433.073219687593</v>
      </c>
      <c r="H3204">
        <v>18.998017959561501</v>
      </c>
      <c r="I3204">
        <v>161.26708504461601</v>
      </c>
      <c r="J3204">
        <v>3.8461522207715499</v>
      </c>
      <c r="K3204">
        <v>72.438868227105004</v>
      </c>
      <c r="L3204">
        <v>44.515527235369703</v>
      </c>
      <c r="M3204">
        <v>100</v>
      </c>
      <c r="N3204">
        <v>1.4146685472496401</v>
      </c>
      <c r="O3204">
        <v>0</v>
      </c>
      <c r="P3204">
        <v>460.73805202661799</v>
      </c>
    </row>
    <row r="3205" spans="1:17" hidden="1" x14ac:dyDescent="0.3">
      <c r="A3205" t="s">
        <v>6624</v>
      </c>
      <c r="B3205" t="s">
        <v>6625</v>
      </c>
      <c r="C3205" t="s">
        <v>10625</v>
      </c>
      <c r="D3205" t="s">
        <v>43</v>
      </c>
      <c r="E3205">
        <v>70.558469614000003</v>
      </c>
      <c r="F3205">
        <v>41.67</v>
      </c>
      <c r="G3205">
        <v>-49.7041213942166</v>
      </c>
      <c r="H3205">
        <v>0.289223448386977</v>
      </c>
      <c r="I3205">
        <v>-39.9691150216007</v>
      </c>
      <c r="J3205">
        <v>-1.14909040529885</v>
      </c>
      <c r="K3205">
        <v>43.056931934879103</v>
      </c>
      <c r="L3205">
        <v>47.941814269000297</v>
      </c>
      <c r="M3205">
        <v>28.78122332984</v>
      </c>
      <c r="N3205">
        <v>0.97246291648813499</v>
      </c>
      <c r="O3205">
        <v>52.387808975281899</v>
      </c>
      <c r="P3205">
        <v>12.9268292682926</v>
      </c>
      <c r="Q3205">
        <v>-5.6227649792862003E-2</v>
      </c>
    </row>
    <row r="3206" spans="1:17" hidden="1" x14ac:dyDescent="0.3">
      <c r="A3206" t="s">
        <v>6626</v>
      </c>
      <c r="B3206" t="s">
        <v>6627</v>
      </c>
      <c r="C3206" t="s">
        <v>10625</v>
      </c>
      <c r="D3206" t="s">
        <v>359</v>
      </c>
      <c r="E3206">
        <v>70.315087500000004</v>
      </c>
      <c r="F3206">
        <v>148.80000000000001</v>
      </c>
      <c r="G3206">
        <v>73.416248742056197</v>
      </c>
      <c r="H3206">
        <v>-5.3365626970736297</v>
      </c>
      <c r="I3206">
        <v>25.580657285343101</v>
      </c>
      <c r="J3206">
        <v>-1.3251467433270201</v>
      </c>
      <c r="K3206">
        <v>142.408791684118</v>
      </c>
      <c r="L3206">
        <v>111.42432218296599</v>
      </c>
      <c r="M3206">
        <v>37.000790602486298</v>
      </c>
      <c r="N3206">
        <v>0.52569169960474305</v>
      </c>
      <c r="O3206">
        <v>25.134408602150501</v>
      </c>
      <c r="P3206">
        <v>186.15384615384599</v>
      </c>
    </row>
    <row r="3207" spans="1:17" hidden="1" x14ac:dyDescent="0.3">
      <c r="A3207" t="s">
        <v>6628</v>
      </c>
      <c r="B3207" t="s">
        <v>6629</v>
      </c>
      <c r="C3207" t="s">
        <v>10625</v>
      </c>
      <c r="D3207" t="s">
        <v>21</v>
      </c>
      <c r="E3207">
        <v>70.096879999999999</v>
      </c>
      <c r="F3207">
        <v>30.25</v>
      </c>
      <c r="G3207">
        <v>-56.572000376627699</v>
      </c>
      <c r="H3207">
        <v>-1.4056918058503101</v>
      </c>
      <c r="I3207">
        <v>-16.024212656768999</v>
      </c>
      <c r="J3207">
        <v>1.18424292803447</v>
      </c>
      <c r="K3207">
        <v>30.388192459806501</v>
      </c>
      <c r="L3207">
        <v>33.426801380787403</v>
      </c>
      <c r="M3207">
        <v>51.571803067846901</v>
      </c>
      <c r="N3207">
        <v>0.44015525758645002</v>
      </c>
      <c r="O3207">
        <v>66.942148760330497</v>
      </c>
      <c r="P3207">
        <v>18.395303326810101</v>
      </c>
    </row>
    <row r="3208" spans="1:17" hidden="1" x14ac:dyDescent="0.3">
      <c r="A3208" t="s">
        <v>6630</v>
      </c>
      <c r="B3208" t="s">
        <v>6631</v>
      </c>
      <c r="C3208" t="s">
        <v>10625</v>
      </c>
      <c r="D3208" t="s">
        <v>622</v>
      </c>
      <c r="E3208">
        <v>69.991388999999998</v>
      </c>
      <c r="F3208">
        <v>129</v>
      </c>
      <c r="G3208">
        <v>165.71701892319899</v>
      </c>
      <c r="H3208">
        <v>-10.8485282747359</v>
      </c>
      <c r="I3208">
        <v>38.387604046434397</v>
      </c>
      <c r="J3208">
        <v>8.8245475560368298</v>
      </c>
      <c r="K3208">
        <v>121.573386774447</v>
      </c>
      <c r="L3208">
        <v>94.255643647647801</v>
      </c>
      <c r="M3208">
        <v>57.815293435414702</v>
      </c>
      <c r="N3208">
        <v>0.167855184866637</v>
      </c>
      <c r="O3208">
        <v>27.0930232558139</v>
      </c>
      <c r="P3208">
        <v>205.97722960151799</v>
      </c>
      <c r="Q3208">
        <v>6.9638312559043E-2</v>
      </c>
    </row>
    <row r="3209" spans="1:17" hidden="1" x14ac:dyDescent="0.3">
      <c r="A3209" t="s">
        <v>6632</v>
      </c>
      <c r="B3209" t="s">
        <v>6633</v>
      </c>
      <c r="C3209" t="s">
        <v>10625</v>
      </c>
      <c r="D3209" t="s">
        <v>263</v>
      </c>
      <c r="E3209">
        <v>69.954640299999994</v>
      </c>
      <c r="F3209">
        <v>26.28</v>
      </c>
      <c r="G3209">
        <v>1.79329573979283</v>
      </c>
      <c r="H3209">
        <v>11.654737044052199</v>
      </c>
      <c r="I3209">
        <v>-12.955068276831801</v>
      </c>
      <c r="J3209">
        <v>2.2838119576079601</v>
      </c>
      <c r="K3209">
        <v>22.144709925742099</v>
      </c>
      <c r="L3209">
        <v>22.2874037300294</v>
      </c>
      <c r="M3209">
        <v>63.016969182112703</v>
      </c>
      <c r="N3209">
        <v>1.7896989036415301</v>
      </c>
      <c r="O3209">
        <v>33.942161339421602</v>
      </c>
      <c r="Q3209">
        <v>5.1251339875904002E-2</v>
      </c>
    </row>
    <row r="3210" spans="1:17" hidden="1" x14ac:dyDescent="0.3">
      <c r="A3210" t="s">
        <v>6634</v>
      </c>
      <c r="B3210" t="s">
        <v>6635</v>
      </c>
      <c r="C3210" t="s">
        <v>10625</v>
      </c>
      <c r="D3210" t="s">
        <v>397</v>
      </c>
      <c r="E3210">
        <v>69.719775839999997</v>
      </c>
      <c r="F3210">
        <v>130.5</v>
      </c>
      <c r="G3210">
        <v>6.6252752980842802</v>
      </c>
      <c r="H3210">
        <v>19.326015511222799</v>
      </c>
      <c r="I3210">
        <v>-15.760887532584199</v>
      </c>
      <c r="J3210">
        <v>8.8509095947011307</v>
      </c>
      <c r="K3210">
        <v>113.778341924247</v>
      </c>
      <c r="L3210">
        <v>112.272652564187</v>
      </c>
      <c r="M3210">
        <v>79.155065410294895</v>
      </c>
      <c r="N3210">
        <v>2.1094521622940001</v>
      </c>
      <c r="O3210">
        <v>23.118773946360101</v>
      </c>
      <c r="P3210">
        <v>61.1111111111111</v>
      </c>
      <c r="Q3210">
        <v>4.2084806218057998E-2</v>
      </c>
    </row>
    <row r="3211" spans="1:17" hidden="1" x14ac:dyDescent="0.3">
      <c r="A3211" t="s">
        <v>6636</v>
      </c>
      <c r="B3211" t="s">
        <v>6637</v>
      </c>
      <c r="C3211" t="s">
        <v>10625</v>
      </c>
      <c r="D3211" t="s">
        <v>308</v>
      </c>
      <c r="E3211">
        <v>69.599999999999994</v>
      </c>
      <c r="F3211">
        <v>0.87</v>
      </c>
      <c r="G3211">
        <v>4.5656747169940903</v>
      </c>
      <c r="H3211">
        <v>-2.3207311454497801</v>
      </c>
      <c r="I3211">
        <v>-26.610611576207098</v>
      </c>
      <c r="J3211">
        <v>1.32038278024239</v>
      </c>
      <c r="K3211">
        <v>0.90454687023360203</v>
      </c>
      <c r="L3211">
        <v>0.76608054077228005</v>
      </c>
      <c r="M3211">
        <v>29.544207607164299</v>
      </c>
      <c r="N3211">
        <v>1.11926561941568</v>
      </c>
      <c r="O3211">
        <v>36.781609195402297</v>
      </c>
      <c r="P3211">
        <v>31.818181818181799</v>
      </c>
      <c r="Q3211">
        <v>8.0059842395108993E-2</v>
      </c>
    </row>
    <row r="3212" spans="1:17" hidden="1" x14ac:dyDescent="0.3">
      <c r="A3212" t="s">
        <v>6638</v>
      </c>
      <c r="B3212" t="s">
        <v>6639</v>
      </c>
      <c r="C3212" t="s">
        <v>10625</v>
      </c>
      <c r="D3212" t="s">
        <v>1672</v>
      </c>
      <c r="E3212">
        <v>69.444841499999995</v>
      </c>
      <c r="F3212">
        <v>175.8</v>
      </c>
      <c r="G3212">
        <v>23.366095496026599</v>
      </c>
      <c r="H3212">
        <v>-14.083475032922401</v>
      </c>
      <c r="I3212">
        <v>-22.331918336875098</v>
      </c>
      <c r="J3212">
        <v>10.132159594701101</v>
      </c>
      <c r="K3212">
        <v>190.29939271013001</v>
      </c>
      <c r="L3212">
        <v>169.21563508691699</v>
      </c>
      <c r="M3212">
        <v>43.3813268824197</v>
      </c>
      <c r="N3212">
        <v>2.3730337078651602</v>
      </c>
      <c r="O3212">
        <v>33.674630261660901</v>
      </c>
      <c r="P3212">
        <v>78.025316455696199</v>
      </c>
      <c r="Q3212">
        <v>6.0315873507967001E-2</v>
      </c>
    </row>
    <row r="3213" spans="1:17" hidden="1" x14ac:dyDescent="0.3">
      <c r="A3213" t="s">
        <v>6640</v>
      </c>
      <c r="B3213" t="s">
        <v>6641</v>
      </c>
      <c r="C3213" t="s">
        <v>10625</v>
      </c>
      <c r="D3213" t="s">
        <v>21</v>
      </c>
      <c r="E3213">
        <v>69.342586389999994</v>
      </c>
      <c r="F3213">
        <v>4.38</v>
      </c>
      <c r="G3213">
        <v>71.426076751884096</v>
      </c>
      <c r="H3213">
        <v>-4.1963894802689197</v>
      </c>
      <c r="I3213">
        <v>5.0479392419651701</v>
      </c>
      <c r="J3213">
        <v>31.971928702981302</v>
      </c>
      <c r="K3213">
        <v>4.20113756276234</v>
      </c>
      <c r="L3213">
        <v>3.6956328986573102</v>
      </c>
      <c r="M3213">
        <v>64.264293143412203</v>
      </c>
      <c r="N3213">
        <v>1.144851442534</v>
      </c>
      <c r="O3213">
        <v>64.383561643835606</v>
      </c>
      <c r="P3213">
        <v>143.333333333333</v>
      </c>
      <c r="Q3213">
        <v>-2.2401815772075999E-2</v>
      </c>
    </row>
    <row r="3214" spans="1:17" hidden="1" x14ac:dyDescent="0.3">
      <c r="A3214" t="s">
        <v>6642</v>
      </c>
      <c r="B3214" t="s">
        <v>6643</v>
      </c>
      <c r="C3214" t="s">
        <v>10625</v>
      </c>
      <c r="D3214" t="s">
        <v>198</v>
      </c>
      <c r="E3214">
        <v>69.336148660000006</v>
      </c>
      <c r="F3214">
        <v>48.22</v>
      </c>
      <c r="G3214">
        <v>112.95393013602499</v>
      </c>
      <c r="H3214">
        <v>26.185120159961599</v>
      </c>
      <c r="I3214">
        <v>22.640358416992999</v>
      </c>
      <c r="J3214">
        <v>2.4734692476295601</v>
      </c>
      <c r="K3214">
        <v>43.179452768363099</v>
      </c>
      <c r="L3214">
        <v>35.501241976072002</v>
      </c>
      <c r="M3214">
        <v>54.2028543195296</v>
      </c>
      <c r="N3214">
        <v>1.4351631789036301</v>
      </c>
      <c r="O3214">
        <v>13.6457901285773</v>
      </c>
      <c r="P3214">
        <v>160.50783360345699</v>
      </c>
      <c r="Q3214">
        <v>0.13099371950185701</v>
      </c>
    </row>
    <row r="3215" spans="1:17" hidden="1" x14ac:dyDescent="0.3">
      <c r="A3215" t="s">
        <v>6644</v>
      </c>
      <c r="B3215" t="s">
        <v>6645</v>
      </c>
      <c r="C3215" t="s">
        <v>10625</v>
      </c>
      <c r="D3215" t="s">
        <v>1672</v>
      </c>
      <c r="E3215">
        <v>69.3</v>
      </c>
      <c r="F3215">
        <v>1.32</v>
      </c>
      <c r="G3215">
        <v>141.72292276301499</v>
      </c>
      <c r="H3215">
        <v>9.1206239836233696</v>
      </c>
      <c r="I3215">
        <v>33.3028842969102</v>
      </c>
      <c r="J3215">
        <v>21.181006682079701</v>
      </c>
      <c r="K3215">
        <v>1.0923172754129</v>
      </c>
      <c r="L3215">
        <v>0.92117094949911904</v>
      </c>
      <c r="M3215">
        <v>81.701311544897194</v>
      </c>
      <c r="N3215">
        <v>1.0808639722128801</v>
      </c>
      <c r="O3215">
        <v>4.5454545454545396</v>
      </c>
      <c r="P3215">
        <v>175</v>
      </c>
      <c r="Q3215">
        <v>0.117129099273968</v>
      </c>
    </row>
    <row r="3216" spans="1:17" hidden="1" x14ac:dyDescent="0.3">
      <c r="A3216" t="s">
        <v>6646</v>
      </c>
      <c r="B3216" t="s">
        <v>6647</v>
      </c>
      <c r="C3216" t="s">
        <v>10625</v>
      </c>
      <c r="D3216" t="s">
        <v>46</v>
      </c>
      <c r="E3216">
        <v>69.248054999999994</v>
      </c>
      <c r="F3216">
        <v>109.5</v>
      </c>
      <c r="G3216">
        <v>229.01269209094201</v>
      </c>
      <c r="H3216">
        <v>34.127602242470203</v>
      </c>
      <c r="I3216">
        <v>158.618309612335</v>
      </c>
      <c r="J3216">
        <v>9.4278326716242198</v>
      </c>
      <c r="K3216">
        <v>83.6668798102788</v>
      </c>
      <c r="L3216">
        <v>53.809129570135198</v>
      </c>
      <c r="M3216">
        <v>84.156011324613402</v>
      </c>
      <c r="N3216">
        <v>1.10759493670886</v>
      </c>
      <c r="O3216">
        <v>5.2054794520548002</v>
      </c>
      <c r="P3216">
        <v>320.34548944337803</v>
      </c>
      <c r="Q3216">
        <v>0.19849507027892199</v>
      </c>
    </row>
    <row r="3217" spans="1:17" hidden="1" x14ac:dyDescent="0.3">
      <c r="A3217" t="s">
        <v>6648</v>
      </c>
      <c r="B3217" t="s">
        <v>6649</v>
      </c>
      <c r="C3217" t="s">
        <v>10625</v>
      </c>
      <c r="D3217" t="s">
        <v>955</v>
      </c>
      <c r="E3217">
        <v>69.231007571999996</v>
      </c>
      <c r="F3217">
        <v>58.6</v>
      </c>
      <c r="G3217">
        <v>-12.762871554711101</v>
      </c>
      <c r="H3217">
        <v>9.1477433086534994</v>
      </c>
      <c r="I3217">
        <v>11.0218759693902</v>
      </c>
      <c r="J3217">
        <v>12.639949076138899</v>
      </c>
      <c r="K3217">
        <v>50.5941146640914</v>
      </c>
      <c r="L3217">
        <v>49.486615750540302</v>
      </c>
      <c r="M3217">
        <v>77.840944242287705</v>
      </c>
      <c r="N3217">
        <v>2.5203298463141999</v>
      </c>
      <c r="O3217">
        <v>3.66894197952218</v>
      </c>
      <c r="P3217">
        <v>64.329781267526599</v>
      </c>
      <c r="Q3217">
        <v>-7.9974349864905994E-2</v>
      </c>
    </row>
    <row r="3218" spans="1:17" hidden="1" x14ac:dyDescent="0.3">
      <c r="A3218" t="s">
        <v>6650</v>
      </c>
      <c r="B3218" t="s">
        <v>6651</v>
      </c>
      <c r="C3218" t="s">
        <v>10625</v>
      </c>
      <c r="D3218" t="s">
        <v>5368</v>
      </c>
      <c r="E3218">
        <v>69.047486000000006</v>
      </c>
      <c r="F3218">
        <v>34.5</v>
      </c>
      <c r="G3218">
        <v>-33.1701733414899</v>
      </c>
      <c r="H3218">
        <v>-24.800187218694301</v>
      </c>
      <c r="I3218">
        <v>-17.8745097376266</v>
      </c>
      <c r="J3218">
        <v>-5.7205189767274298</v>
      </c>
      <c r="K3218">
        <v>41.343176924468601</v>
      </c>
      <c r="L3218">
        <v>40.524200963786299</v>
      </c>
      <c r="M3218">
        <v>30.154992242698899</v>
      </c>
      <c r="N3218">
        <v>0.219643470715329</v>
      </c>
      <c r="O3218">
        <v>94.347826086956502</v>
      </c>
      <c r="P3218">
        <v>21.865065347933498</v>
      </c>
      <c r="Q3218">
        <v>0.13455943177855301</v>
      </c>
    </row>
    <row r="3219" spans="1:17" hidden="1" x14ac:dyDescent="0.3">
      <c r="A3219" t="s">
        <v>6652</v>
      </c>
      <c r="B3219" t="s">
        <v>6653</v>
      </c>
      <c r="C3219" t="s">
        <v>10625</v>
      </c>
      <c r="D3219" t="s">
        <v>622</v>
      </c>
      <c r="E3219">
        <v>68.962175500000001</v>
      </c>
      <c r="F3219">
        <v>100.1</v>
      </c>
      <c r="G3219">
        <v>-16.107939438099901</v>
      </c>
      <c r="H3219">
        <v>5.6990090488505398</v>
      </c>
      <c r="I3219">
        <v>-8.17176274478979</v>
      </c>
      <c r="J3219">
        <v>-2.8165744661129799</v>
      </c>
      <c r="K3219">
        <v>97.680594480996305</v>
      </c>
      <c r="L3219">
        <v>93.844173759419206</v>
      </c>
      <c r="M3219">
        <v>45.1418054200551</v>
      </c>
      <c r="N3219">
        <v>0.30640595350864103</v>
      </c>
      <c r="O3219">
        <v>17.832167832167801</v>
      </c>
      <c r="P3219">
        <v>39.609483960948303</v>
      </c>
      <c r="Q3219">
        <v>-5.3352193139596001E-2</v>
      </c>
    </row>
    <row r="3220" spans="1:17" hidden="1" x14ac:dyDescent="0.3">
      <c r="A3220" t="s">
        <v>6654</v>
      </c>
      <c r="B3220" t="s">
        <v>6655</v>
      </c>
      <c r="C3220" t="s">
        <v>10625</v>
      </c>
      <c r="D3220" t="s">
        <v>2663</v>
      </c>
      <c r="E3220">
        <v>68.954636100000002</v>
      </c>
      <c r="F3220">
        <v>42</v>
      </c>
      <c r="G3220">
        <v>-41.049035267463701</v>
      </c>
      <c r="H3220">
        <v>-9.9709091971546595</v>
      </c>
      <c r="I3220">
        <v>-7.0400188732180604</v>
      </c>
      <c r="J3220">
        <v>4.8221869945499796</v>
      </c>
      <c r="K3220">
        <v>43.618625108685798</v>
      </c>
      <c r="L3220">
        <v>42.8066352454791</v>
      </c>
      <c r="M3220">
        <v>43.961842321569499</v>
      </c>
      <c r="N3220">
        <v>0.92915906319265795</v>
      </c>
      <c r="O3220">
        <v>24.523809523809501</v>
      </c>
      <c r="P3220">
        <v>30.637636080870902</v>
      </c>
      <c r="Q3220">
        <v>7.7987627899991002E-2</v>
      </c>
    </row>
    <row r="3221" spans="1:17" hidden="1" x14ac:dyDescent="0.3">
      <c r="A3221" t="s">
        <v>6656</v>
      </c>
      <c r="B3221" t="s">
        <v>6657</v>
      </c>
      <c r="C3221" t="s">
        <v>10625</v>
      </c>
      <c r="D3221" t="s">
        <v>1175</v>
      </c>
      <c r="E3221">
        <v>68.902981909999994</v>
      </c>
      <c r="F3221">
        <v>0.69</v>
      </c>
      <c r="G3221">
        <v>13.1514941915873</v>
      </c>
      <c r="H3221">
        <v>7.9693081941496704</v>
      </c>
      <c r="I3221">
        <v>9.3005708209125402</v>
      </c>
      <c r="J3221">
        <v>1.79208606528936</v>
      </c>
      <c r="K3221">
        <v>0.644506166468514</v>
      </c>
      <c r="L3221">
        <v>0.58402982288045302</v>
      </c>
      <c r="M3221">
        <v>75.177862875562198</v>
      </c>
      <c r="N3221">
        <v>0.833526755028966</v>
      </c>
      <c r="O3221">
        <v>10.144927536231799</v>
      </c>
      <c r="P3221">
        <v>40.816326530612201</v>
      </c>
      <c r="Q3221">
        <v>1.5575741614055999E-2</v>
      </c>
    </row>
    <row r="3222" spans="1:17" hidden="1" x14ac:dyDescent="0.3">
      <c r="A3222" t="s">
        <v>6658</v>
      </c>
      <c r="B3222" t="s">
        <v>6659</v>
      </c>
      <c r="C3222" t="s">
        <v>10625</v>
      </c>
      <c r="D3222" t="s">
        <v>2839</v>
      </c>
      <c r="E3222">
        <v>68.750814655999903</v>
      </c>
      <c r="F3222">
        <v>5.5</v>
      </c>
      <c r="G3222">
        <v>-68.437364527866094</v>
      </c>
      <c r="H3222">
        <v>-5.7993649165708803</v>
      </c>
      <c r="I3222">
        <v>-29.784847643280699</v>
      </c>
      <c r="J3222">
        <v>-1.8790174125981201</v>
      </c>
      <c r="K3222">
        <v>5.7912437377760302</v>
      </c>
      <c r="L3222">
        <v>6.4394383965758104</v>
      </c>
      <c r="M3222">
        <v>39.521544675953002</v>
      </c>
      <c r="N3222">
        <v>1.8943520238238201</v>
      </c>
      <c r="O3222">
        <v>78.545454545454504</v>
      </c>
      <c r="P3222">
        <v>15.546218487394899</v>
      </c>
      <c r="Q3222">
        <v>7.6858696439991006E-2</v>
      </c>
    </row>
    <row r="3223" spans="1:17" hidden="1" x14ac:dyDescent="0.3">
      <c r="A3223" t="s">
        <v>6660</v>
      </c>
      <c r="B3223" t="s">
        <v>6661</v>
      </c>
      <c r="C3223" t="s">
        <v>10625</v>
      </c>
      <c r="D3223" t="s">
        <v>303</v>
      </c>
      <c r="E3223">
        <v>68.646151500000002</v>
      </c>
      <c r="F3223">
        <v>17.100000000000001</v>
      </c>
      <c r="G3223">
        <v>69.235282471537602</v>
      </c>
      <c r="H3223">
        <v>18.3837818783602</v>
      </c>
      <c r="I3223">
        <v>-27.224131939448501</v>
      </c>
      <c r="J3223">
        <v>-3.4387297870962099</v>
      </c>
      <c r="K3223">
        <v>14.735209575641599</v>
      </c>
      <c r="L3223">
        <v>13.527941667405599</v>
      </c>
      <c r="M3223">
        <v>63.420872316704397</v>
      </c>
      <c r="N3223">
        <v>2.42934499942761</v>
      </c>
      <c r="O3223">
        <v>28.479532163742601</v>
      </c>
      <c r="P3223">
        <v>122.077922077922</v>
      </c>
      <c r="Q3223">
        <v>7.7760692142760005E-2</v>
      </c>
    </row>
    <row r="3224" spans="1:17" hidden="1" x14ac:dyDescent="0.3">
      <c r="A3224" t="s">
        <v>6662</v>
      </c>
      <c r="B3224" t="s">
        <v>6663</v>
      </c>
      <c r="C3224" t="s">
        <v>10625</v>
      </c>
      <c r="D3224" t="s">
        <v>166</v>
      </c>
      <c r="E3224">
        <v>68.504285594999999</v>
      </c>
      <c r="F3224">
        <v>101.9</v>
      </c>
      <c r="G3224">
        <v>-51.846379958072497</v>
      </c>
      <c r="H3224">
        <v>-4.9345188436236702</v>
      </c>
      <c r="I3224">
        <v>-22.366095845754099</v>
      </c>
      <c r="J3224">
        <v>-1.14909040529885</v>
      </c>
      <c r="K3224">
        <v>104.08373227742101</v>
      </c>
      <c r="L3224">
        <v>110.349862016655</v>
      </c>
      <c r="M3224">
        <v>43.789758413082197</v>
      </c>
      <c r="N3224">
        <v>0.47089694656488501</v>
      </c>
      <c r="O3224">
        <v>59.960745829244303</v>
      </c>
      <c r="P3224">
        <v>9.2175777063236897</v>
      </c>
    </row>
    <row r="3225" spans="1:17" hidden="1" x14ac:dyDescent="0.3">
      <c r="A3225" t="s">
        <v>6664</v>
      </c>
      <c r="B3225" t="s">
        <v>6665</v>
      </c>
      <c r="C3225" t="s">
        <v>10625</v>
      </c>
      <c r="D3225" t="s">
        <v>527</v>
      </c>
      <c r="E3225">
        <v>68.288030000000006</v>
      </c>
      <c r="F3225">
        <v>220</v>
      </c>
      <c r="G3225">
        <v>13.451267725118701</v>
      </c>
      <c r="H3225">
        <v>-5.9119036399206397</v>
      </c>
      <c r="I3225">
        <v>-24.415816216550098</v>
      </c>
      <c r="J3225">
        <v>-10.449090405298801</v>
      </c>
      <c r="K3225">
        <v>230.748968875445</v>
      </c>
      <c r="L3225">
        <v>223.35411486524799</v>
      </c>
      <c r="M3225">
        <v>51.164404623949999</v>
      </c>
      <c r="N3225">
        <v>3.7040107277825101</v>
      </c>
      <c r="O3225">
        <v>23.613636363636299</v>
      </c>
      <c r="P3225">
        <v>95.816644414775197</v>
      </c>
      <c r="Q3225">
        <v>0.15221543143462099</v>
      </c>
    </row>
    <row r="3226" spans="1:17" hidden="1" x14ac:dyDescent="0.3">
      <c r="A3226" t="s">
        <v>6666</v>
      </c>
      <c r="B3226" t="s">
        <v>6667</v>
      </c>
      <c r="C3226" t="s">
        <v>10625</v>
      </c>
      <c r="D3226" t="s">
        <v>689</v>
      </c>
      <c r="E3226">
        <v>68.13574552</v>
      </c>
      <c r="F3226">
        <v>52.9</v>
      </c>
      <c r="G3226">
        <v>90.299732967938397</v>
      </c>
      <c r="H3226">
        <v>30.4707803218649</v>
      </c>
      <c r="I3226">
        <v>34.785335363848802</v>
      </c>
      <c r="J3226">
        <v>13.373636867428401</v>
      </c>
      <c r="K3226">
        <v>45.068391425796499</v>
      </c>
      <c r="L3226">
        <v>40.261940347329997</v>
      </c>
      <c r="M3226">
        <v>74.274620145398799</v>
      </c>
      <c r="N3226">
        <v>0.45997060264576101</v>
      </c>
      <c r="O3226">
        <v>14.4423440453686</v>
      </c>
      <c r="P3226">
        <v>117.964565306963</v>
      </c>
      <c r="Q3226">
        <v>0.105235171611405</v>
      </c>
    </row>
    <row r="3227" spans="1:17" hidden="1" x14ac:dyDescent="0.3">
      <c r="A3227" t="s">
        <v>6668</v>
      </c>
      <c r="B3227" t="s">
        <v>6669</v>
      </c>
      <c r="C3227" t="s">
        <v>10625</v>
      </c>
      <c r="D3227" t="s">
        <v>1582</v>
      </c>
      <c r="E3227">
        <v>68.023971399999994</v>
      </c>
      <c r="F3227">
        <v>39.6</v>
      </c>
      <c r="G3227">
        <v>2.3844287447189498</v>
      </c>
      <c r="H3227">
        <v>-7.2808448046263203</v>
      </c>
      <c r="I3227">
        <v>-51.752060758034801</v>
      </c>
      <c r="J3227">
        <v>3.5120121016941799E-2</v>
      </c>
      <c r="K3227">
        <v>40.487935706289903</v>
      </c>
      <c r="M3227">
        <v>53.833116829155301</v>
      </c>
      <c r="N3227">
        <v>1.63895486935867</v>
      </c>
      <c r="O3227">
        <v>89.393939393939306</v>
      </c>
      <c r="P3227">
        <v>40.925266903914498</v>
      </c>
    </row>
    <row r="3228" spans="1:17" hidden="1" x14ac:dyDescent="0.3">
      <c r="A3228" t="s">
        <v>6670</v>
      </c>
      <c r="B3228" t="s">
        <v>6671</v>
      </c>
      <c r="C3228" t="s">
        <v>10625</v>
      </c>
      <c r="D3228" t="s">
        <v>89</v>
      </c>
      <c r="E3228">
        <v>67.849844243999996</v>
      </c>
      <c r="F3228">
        <v>8.94</v>
      </c>
      <c r="G3228">
        <v>-19.842931015318499</v>
      </c>
      <c r="H3228">
        <v>-0.50580429178957398</v>
      </c>
      <c r="I3228">
        <v>-24.532548562912801</v>
      </c>
      <c r="J3228">
        <v>9.2444583414476894E-2</v>
      </c>
      <c r="K3228">
        <v>8.9135997214557996</v>
      </c>
      <c r="L3228">
        <v>9.2617969563486504</v>
      </c>
      <c r="M3228">
        <v>68.270228328273603</v>
      </c>
      <c r="N3228">
        <v>0.68557140662288096</v>
      </c>
      <c r="O3228">
        <v>30.313199105145401</v>
      </c>
      <c r="P3228">
        <v>23.1404958677685</v>
      </c>
      <c r="Q3228">
        <v>1.796121334391E-3</v>
      </c>
    </row>
    <row r="3229" spans="1:17" hidden="1" x14ac:dyDescent="0.3">
      <c r="A3229" t="s">
        <v>6672</v>
      </c>
      <c r="B3229" t="s">
        <v>6673</v>
      </c>
      <c r="C3229" t="s">
        <v>10625</v>
      </c>
      <c r="D3229" t="s">
        <v>113</v>
      </c>
      <c r="E3229">
        <v>67.8</v>
      </c>
      <c r="F3229">
        <v>21.52</v>
      </c>
      <c r="G3229">
        <v>-11.3405080147005</v>
      </c>
      <c r="H3229">
        <v>44.212864895180601</v>
      </c>
      <c r="I3229">
        <v>-19.7862487922228</v>
      </c>
      <c r="J3229">
        <v>1.57818232197387</v>
      </c>
      <c r="K3229">
        <v>18.7746604433007</v>
      </c>
      <c r="L3229">
        <v>18.369140708916898</v>
      </c>
      <c r="M3229">
        <v>68.414415990461706</v>
      </c>
      <c r="N3229">
        <v>2.4964593364662702</v>
      </c>
      <c r="O3229">
        <v>29.135687732341999</v>
      </c>
      <c r="P3229">
        <v>47.397260273972599</v>
      </c>
      <c r="Q3229">
        <v>3.4595076031982003E-2</v>
      </c>
    </row>
    <row r="3230" spans="1:17" hidden="1" x14ac:dyDescent="0.3">
      <c r="A3230" t="s">
        <v>6674</v>
      </c>
      <c r="B3230" t="s">
        <v>6675</v>
      </c>
      <c r="C3230" t="s">
        <v>10625</v>
      </c>
      <c r="D3230" t="s">
        <v>2624</v>
      </c>
      <c r="E3230">
        <v>67.459999999999994</v>
      </c>
      <c r="F3230">
        <v>33.69</v>
      </c>
      <c r="G3230">
        <v>-2.8870545612471199</v>
      </c>
      <c r="H3230">
        <v>-3.6375758638213398</v>
      </c>
      <c r="I3230">
        <v>-23.9032993499513</v>
      </c>
      <c r="J3230">
        <v>0.44729513686980099</v>
      </c>
      <c r="K3230">
        <v>33.716047570280899</v>
      </c>
      <c r="L3230">
        <v>32.684624436824201</v>
      </c>
      <c r="M3230">
        <v>47.085562808534497</v>
      </c>
      <c r="N3230">
        <v>1.0194758477763399</v>
      </c>
      <c r="O3230">
        <v>30.276046304541399</v>
      </c>
      <c r="P3230">
        <v>70.151515151515099</v>
      </c>
      <c r="Q3230">
        <v>0.11744551079945301</v>
      </c>
    </row>
    <row r="3231" spans="1:17" hidden="1" x14ac:dyDescent="0.3">
      <c r="A3231" t="s">
        <v>6676</v>
      </c>
      <c r="B3231" t="s">
        <v>6677</v>
      </c>
      <c r="C3231" t="s">
        <v>10625</v>
      </c>
      <c r="D3231" t="s">
        <v>198</v>
      </c>
      <c r="E3231">
        <v>67.386244450000007</v>
      </c>
      <c r="F3231">
        <v>129.5</v>
      </c>
      <c r="G3231">
        <v>22.9165630098123</v>
      </c>
      <c r="H3231">
        <v>13.246809300834</v>
      </c>
      <c r="I3231">
        <v>8.9938599878859193</v>
      </c>
      <c r="K3231">
        <v>104.302569298657</v>
      </c>
      <c r="L3231">
        <v>71.200520246059796</v>
      </c>
      <c r="M3231">
        <v>97.891639288263306</v>
      </c>
      <c r="N3231">
        <v>1.02941176470588</v>
      </c>
      <c r="O3231">
        <v>9.03474903474903</v>
      </c>
      <c r="P3231">
        <v>55.836341756919303</v>
      </c>
    </row>
    <row r="3232" spans="1:17" hidden="1" x14ac:dyDescent="0.3">
      <c r="A3232" t="s">
        <v>6678</v>
      </c>
      <c r="B3232" t="s">
        <v>6679</v>
      </c>
      <c r="C3232" t="s">
        <v>10625</v>
      </c>
      <c r="D3232" t="s">
        <v>303</v>
      </c>
      <c r="E3232">
        <v>67.265415899999994</v>
      </c>
      <c r="F3232">
        <v>138.15</v>
      </c>
      <c r="G3232">
        <v>-25.134032279651201</v>
      </c>
      <c r="H3232">
        <v>-4.7390251391836404</v>
      </c>
      <c r="I3232">
        <v>0.291734862403142</v>
      </c>
      <c r="J3232">
        <v>1.6640117141616499</v>
      </c>
      <c r="K3232">
        <v>136.286012135497</v>
      </c>
      <c r="L3232">
        <v>129.413496699201</v>
      </c>
      <c r="M3232">
        <v>51.7744607060731</v>
      </c>
      <c r="N3232">
        <v>0.93019865435994498</v>
      </c>
      <c r="O3232">
        <v>33.840028954035397</v>
      </c>
      <c r="P3232">
        <v>43.756503642039497</v>
      </c>
      <c r="Q3232">
        <v>6.2915885718359002E-2</v>
      </c>
    </row>
    <row r="3233" spans="1:17" hidden="1" x14ac:dyDescent="0.3">
      <c r="A3233" t="s">
        <v>6680</v>
      </c>
      <c r="B3233" t="s">
        <v>6681</v>
      </c>
      <c r="C3233" t="s">
        <v>10625</v>
      </c>
      <c r="D3233" t="s">
        <v>622</v>
      </c>
      <c r="E3233">
        <v>67.171101500000006</v>
      </c>
      <c r="F3233">
        <v>27.09</v>
      </c>
      <c r="G3233">
        <v>-33.536965765015097</v>
      </c>
      <c r="H3233">
        <v>-1.97495176789966</v>
      </c>
      <c r="I3233">
        <v>-26.456090984734999</v>
      </c>
      <c r="J3233">
        <v>1.1147659569181501</v>
      </c>
      <c r="K3233">
        <v>26.6488451690911</v>
      </c>
      <c r="L3233">
        <v>28.579344440218801</v>
      </c>
      <c r="M3233">
        <v>49.0615685677447</v>
      </c>
      <c r="N3233">
        <v>0.91933027868315798</v>
      </c>
      <c r="O3233">
        <v>54.669619785898803</v>
      </c>
      <c r="P3233">
        <v>19.867256637168101</v>
      </c>
      <c r="Q3233">
        <v>-5.5629945662054002E-2</v>
      </c>
    </row>
    <row r="3234" spans="1:17" hidden="1" x14ac:dyDescent="0.3">
      <c r="A3234" t="s">
        <v>6682</v>
      </c>
      <c r="B3234" t="s">
        <v>6683</v>
      </c>
      <c r="C3234" t="s">
        <v>10625</v>
      </c>
      <c r="D3234" t="s">
        <v>527</v>
      </c>
      <c r="E3234">
        <v>67.031999999999996</v>
      </c>
      <c r="F3234">
        <v>27.99</v>
      </c>
      <c r="G3234">
        <v>-23.998165672358201</v>
      </c>
      <c r="H3234">
        <v>10.3143081941496</v>
      </c>
      <c r="I3234">
        <v>-16.8385307478618</v>
      </c>
      <c r="J3234">
        <v>-0.35515319851430399</v>
      </c>
      <c r="K3234">
        <v>27.694360562525201</v>
      </c>
      <c r="L3234">
        <v>28.325069190732201</v>
      </c>
      <c r="M3234">
        <v>63.0733099501795</v>
      </c>
      <c r="N3234">
        <v>1.5378816981503001</v>
      </c>
      <c r="O3234">
        <v>31.8327974276527</v>
      </c>
      <c r="P3234">
        <v>24.4</v>
      </c>
      <c r="Q3234">
        <v>6.7807567117661005E-2</v>
      </c>
    </row>
    <row r="3235" spans="1:17" hidden="1" x14ac:dyDescent="0.3">
      <c r="A3235" t="s">
        <v>6684</v>
      </c>
      <c r="B3235" t="s">
        <v>6685</v>
      </c>
      <c r="C3235" t="s">
        <v>10625</v>
      </c>
      <c r="D3235" t="s">
        <v>494</v>
      </c>
      <c r="E3235">
        <v>66.980680000000007</v>
      </c>
      <c r="F3235">
        <v>8.74</v>
      </c>
      <c r="G3235">
        <v>75.590981614463402</v>
      </c>
      <c r="H3235">
        <v>-12.9172033173618</v>
      </c>
      <c r="I3235">
        <v>-27.874901449013699</v>
      </c>
      <c r="J3235">
        <v>-5.6847275543269298</v>
      </c>
      <c r="K3235">
        <v>8.9776082228745206</v>
      </c>
      <c r="L3235">
        <v>8.0634833047784706</v>
      </c>
      <c r="M3235">
        <v>24.659337433008801</v>
      </c>
      <c r="N3235">
        <v>0.60085039088463699</v>
      </c>
      <c r="O3235">
        <v>42.5629290617848</v>
      </c>
      <c r="P3235">
        <v>127.604166666666</v>
      </c>
      <c r="Q3235">
        <v>7.5506424103872996E-2</v>
      </c>
    </row>
    <row r="3236" spans="1:17" hidden="1" x14ac:dyDescent="0.3">
      <c r="A3236" t="s">
        <v>6686</v>
      </c>
      <c r="B3236" t="s">
        <v>6687</v>
      </c>
      <c r="C3236" t="s">
        <v>10625</v>
      </c>
      <c r="D3236" t="s">
        <v>1399</v>
      </c>
      <c r="E3236">
        <v>66.827680000000001</v>
      </c>
      <c r="F3236">
        <v>311</v>
      </c>
      <c r="G3236">
        <v>12.7414882027358</v>
      </c>
      <c r="H3236">
        <v>-15.016802916961399</v>
      </c>
      <c r="I3236">
        <v>-18.4847043327836</v>
      </c>
      <c r="J3236">
        <v>-3.9615904052988502</v>
      </c>
      <c r="K3236">
        <v>320.33083495931101</v>
      </c>
      <c r="L3236">
        <v>275.52294714660297</v>
      </c>
      <c r="M3236">
        <v>39.9590201450604</v>
      </c>
      <c r="N3236">
        <v>0.26540971718636602</v>
      </c>
      <c r="O3236">
        <v>30.209003215433999</v>
      </c>
      <c r="P3236">
        <v>128.67647058823499</v>
      </c>
    </row>
    <row r="3237" spans="1:17" hidden="1" x14ac:dyDescent="0.3">
      <c r="A3237" t="s">
        <v>6688</v>
      </c>
      <c r="B3237" t="s">
        <v>6689</v>
      </c>
      <c r="C3237" t="s">
        <v>10625</v>
      </c>
      <c r="D3237" t="s">
        <v>101</v>
      </c>
      <c r="E3237">
        <v>66.824809999999999</v>
      </c>
      <c r="F3237">
        <v>161.80000000000001</v>
      </c>
      <c r="G3237">
        <v>-8.6942441037307692</v>
      </c>
      <c r="H3237">
        <v>-6.8189630514847801</v>
      </c>
      <c r="I3237">
        <v>-20.236223653962401</v>
      </c>
      <c r="J3237">
        <v>-6.3416224939803003</v>
      </c>
      <c r="K3237">
        <v>170.62997216134099</v>
      </c>
      <c r="L3237">
        <v>162.99360968165701</v>
      </c>
      <c r="M3237">
        <v>34.425758112672298</v>
      </c>
      <c r="N3237">
        <v>0.93780113827464995</v>
      </c>
      <c r="O3237">
        <v>91.7799752781211</v>
      </c>
      <c r="P3237">
        <v>53.147184098438203</v>
      </c>
      <c r="Q3237">
        <v>3.6184528144211997E-2</v>
      </c>
    </row>
    <row r="3238" spans="1:17" hidden="1" x14ac:dyDescent="0.3">
      <c r="A3238" t="s">
        <v>6690</v>
      </c>
      <c r="B3238" t="s">
        <v>6691</v>
      </c>
      <c r="C3238" t="s">
        <v>10625</v>
      </c>
      <c r="D3238" t="s">
        <v>1175</v>
      </c>
      <c r="E3238">
        <v>66.725759999999994</v>
      </c>
      <c r="F3238">
        <v>46.05</v>
      </c>
      <c r="G3238">
        <v>-45.344489114141098</v>
      </c>
      <c r="H3238">
        <v>1.59362653089133</v>
      </c>
      <c r="I3238">
        <v>4.2136909417888901</v>
      </c>
      <c r="J3238">
        <v>13.1762563790643</v>
      </c>
      <c r="K3238">
        <v>42.3082576079047</v>
      </c>
      <c r="L3238">
        <v>40.538096904505501</v>
      </c>
      <c r="M3238">
        <v>60.887896502656901</v>
      </c>
      <c r="N3238">
        <v>2.7607491275152301</v>
      </c>
      <c r="O3238">
        <v>32.442996742670999</v>
      </c>
      <c r="P3238">
        <v>39.545454545454497</v>
      </c>
      <c r="Q3238">
        <v>0.173212229864557</v>
      </c>
    </row>
    <row r="3239" spans="1:17" hidden="1" x14ac:dyDescent="0.3">
      <c r="A3239" t="s">
        <v>6692</v>
      </c>
      <c r="B3239" t="s">
        <v>6693</v>
      </c>
      <c r="C3239" t="s">
        <v>10625</v>
      </c>
      <c r="D3239" t="s">
        <v>571</v>
      </c>
      <c r="E3239">
        <v>66.602665999999999</v>
      </c>
      <c r="F3239">
        <v>9.25</v>
      </c>
      <c r="G3239">
        <v>-15.679360184061199</v>
      </c>
      <c r="H3239">
        <v>-11.881882282040699</v>
      </c>
      <c r="I3239">
        <v>-27.3542505390567</v>
      </c>
      <c r="J3239">
        <v>-7.2429964992049403</v>
      </c>
      <c r="K3239">
        <v>10.4209151534565</v>
      </c>
      <c r="L3239">
        <v>10.7864359860167</v>
      </c>
      <c r="M3239">
        <v>41.134990504371402</v>
      </c>
      <c r="N3239">
        <v>3.1737964539233001</v>
      </c>
      <c r="O3239">
        <v>54.162162162162097</v>
      </c>
      <c r="P3239">
        <v>17.6844783715012</v>
      </c>
      <c r="Q3239">
        <v>5.6207755493276002E-2</v>
      </c>
    </row>
    <row r="3240" spans="1:17" hidden="1" x14ac:dyDescent="0.3">
      <c r="A3240" t="s">
        <v>6694</v>
      </c>
      <c r="B3240" t="s">
        <v>6695</v>
      </c>
      <c r="C3240" t="s">
        <v>10625</v>
      </c>
      <c r="D3240" t="s">
        <v>46</v>
      </c>
      <c r="E3240">
        <v>66.502358999999998</v>
      </c>
      <c r="F3240">
        <v>35.75</v>
      </c>
      <c r="G3240">
        <v>50.817444246097402</v>
      </c>
      <c r="H3240">
        <v>14.6358353207404</v>
      </c>
      <c r="I3240">
        <v>-2.6250766310506801</v>
      </c>
      <c r="J3240">
        <v>10.6251031430882</v>
      </c>
      <c r="K3240">
        <v>30.3160257730488</v>
      </c>
      <c r="L3240">
        <v>27.160834319433199</v>
      </c>
      <c r="M3240">
        <v>71.870143105476799</v>
      </c>
      <c r="N3240">
        <v>0.67533349794932596</v>
      </c>
      <c r="O3240">
        <v>28.643356643356601</v>
      </c>
      <c r="P3240">
        <v>87.172774869109901</v>
      </c>
      <c r="Q3240">
        <v>7.6650043378665003E-2</v>
      </c>
    </row>
    <row r="3241" spans="1:17" hidden="1" x14ac:dyDescent="0.3">
      <c r="A3241" t="s">
        <v>6696</v>
      </c>
      <c r="B3241" t="s">
        <v>6697</v>
      </c>
      <c r="C3241" t="s">
        <v>10625</v>
      </c>
      <c r="D3241" t="s">
        <v>527</v>
      </c>
      <c r="E3241">
        <v>66.478740000000002</v>
      </c>
      <c r="F3241">
        <v>226.45</v>
      </c>
      <c r="G3241">
        <v>95.989488648629404</v>
      </c>
      <c r="H3241">
        <v>7.4512347649293798</v>
      </c>
      <c r="I3241">
        <v>67.3305806021866</v>
      </c>
      <c r="J3241">
        <v>14.6940889717151</v>
      </c>
      <c r="K3241">
        <v>180.698945230194</v>
      </c>
      <c r="L3241">
        <v>148.100168953338</v>
      </c>
      <c r="M3241">
        <v>79.366144786019902</v>
      </c>
      <c r="N3241">
        <v>0.60264167021729798</v>
      </c>
      <c r="O3241">
        <v>0</v>
      </c>
      <c r="P3241">
        <v>190.693196405648</v>
      </c>
      <c r="Q3241">
        <v>0.17244021137256599</v>
      </c>
    </row>
    <row r="3242" spans="1:17" hidden="1" x14ac:dyDescent="0.3">
      <c r="A3242" t="s">
        <v>6698</v>
      </c>
      <c r="B3242" t="s">
        <v>6699</v>
      </c>
      <c r="C3242" t="s">
        <v>10625</v>
      </c>
      <c r="D3242" t="s">
        <v>186</v>
      </c>
      <c r="E3242">
        <v>66.365218260000006</v>
      </c>
      <c r="F3242">
        <v>32.549999999999997</v>
      </c>
      <c r="G3242">
        <v>1.19502514316035</v>
      </c>
      <c r="H3242">
        <v>-12.2216830435283</v>
      </c>
      <c r="I3242">
        <v>-3.1796791703096798</v>
      </c>
      <c r="J3242">
        <v>-4.5022061323018203</v>
      </c>
      <c r="K3242">
        <v>33.461171484201699</v>
      </c>
      <c r="L3242">
        <v>31.018552206994599</v>
      </c>
      <c r="M3242">
        <v>36.486893175918198</v>
      </c>
      <c r="N3242">
        <v>0.21347731000546699</v>
      </c>
      <c r="O3242">
        <v>29.0322580645161</v>
      </c>
      <c r="P3242">
        <v>58.780487804878</v>
      </c>
      <c r="Q3242">
        <v>2.7096377538901002E-2</v>
      </c>
    </row>
    <row r="3243" spans="1:17" hidden="1" x14ac:dyDescent="0.3">
      <c r="A3243" t="s">
        <v>6700</v>
      </c>
      <c r="B3243" t="s">
        <v>6701</v>
      </c>
      <c r="C3243" t="s">
        <v>10625</v>
      </c>
      <c r="D3243" t="s">
        <v>139</v>
      </c>
      <c r="E3243">
        <v>66.346221810000003</v>
      </c>
      <c r="F3243">
        <v>89.9</v>
      </c>
      <c r="G3243">
        <v>-27.330010910453399</v>
      </c>
      <c r="H3243">
        <v>-1.02086497792289</v>
      </c>
      <c r="I3243">
        <v>-24.766090753196799</v>
      </c>
      <c r="J3243">
        <v>2.5891211615685301</v>
      </c>
      <c r="K3243">
        <v>91.843333456829598</v>
      </c>
      <c r="L3243">
        <v>102.827833376429</v>
      </c>
      <c r="M3243">
        <v>53.996840996116902</v>
      </c>
      <c r="N3243">
        <v>1.1436637925462401</v>
      </c>
      <c r="O3243">
        <v>79.087875417130107</v>
      </c>
      <c r="P3243">
        <v>6.3779434386462999</v>
      </c>
      <c r="Q3243">
        <v>-2.588702919076E-2</v>
      </c>
    </row>
    <row r="3244" spans="1:17" hidden="1" x14ac:dyDescent="0.3">
      <c r="A3244" t="s">
        <v>6702</v>
      </c>
      <c r="B3244" t="s">
        <v>6703</v>
      </c>
      <c r="C3244" t="s">
        <v>10625</v>
      </c>
      <c r="D3244" t="s">
        <v>5323</v>
      </c>
      <c r="E3244">
        <v>66.151971000000003</v>
      </c>
      <c r="F3244">
        <v>140</v>
      </c>
      <c r="G3244">
        <v>-13.6025869422512</v>
      </c>
      <c r="H3244">
        <v>-4.2833896475769304</v>
      </c>
      <c r="I3244">
        <v>2.3101846387388498</v>
      </c>
      <c r="J3244">
        <v>-10.4232839536859</v>
      </c>
      <c r="K3244">
        <v>142.53657606627701</v>
      </c>
      <c r="M3244">
        <v>34.852360569940302</v>
      </c>
      <c r="N3244">
        <v>0.71478873239436602</v>
      </c>
      <c r="O3244">
        <v>16.428571428571399</v>
      </c>
      <c r="P3244">
        <v>35.226504394861301</v>
      </c>
    </row>
    <row r="3245" spans="1:17" hidden="1" x14ac:dyDescent="0.3">
      <c r="A3245" t="s">
        <v>6704</v>
      </c>
      <c r="B3245" t="s">
        <v>6705</v>
      </c>
      <c r="C3245" t="s">
        <v>10625</v>
      </c>
      <c r="D3245" t="s">
        <v>4523</v>
      </c>
      <c r="E3245">
        <v>66.128680813999907</v>
      </c>
      <c r="F3245">
        <v>90.83</v>
      </c>
      <c r="G3245">
        <v>12.1812030728303</v>
      </c>
      <c r="H3245">
        <v>-9.90149946318944</v>
      </c>
      <c r="I3245">
        <v>-36.939442357573498</v>
      </c>
      <c r="J3245">
        <v>-3.4676496633598899</v>
      </c>
      <c r="K3245">
        <v>95.229238065925699</v>
      </c>
      <c r="L3245">
        <v>93.579233794548898</v>
      </c>
      <c r="M3245">
        <v>38.560021340961299</v>
      </c>
      <c r="N3245">
        <v>0.50318071586814095</v>
      </c>
      <c r="O3245">
        <v>68.435538918859393</v>
      </c>
      <c r="P3245">
        <v>53.067071115604897</v>
      </c>
      <c r="Q3245">
        <v>4.7702898934691998E-2</v>
      </c>
    </row>
    <row r="3246" spans="1:17" hidden="1" x14ac:dyDescent="0.3">
      <c r="A3246" t="s">
        <v>6706</v>
      </c>
      <c r="B3246" t="s">
        <v>6707</v>
      </c>
      <c r="C3246" t="s">
        <v>10625</v>
      </c>
      <c r="D3246" t="s">
        <v>622</v>
      </c>
      <c r="E3246">
        <v>65.99736</v>
      </c>
      <c r="F3246">
        <v>1.6</v>
      </c>
      <c r="G3246">
        <v>-90.017773515495406</v>
      </c>
      <c r="H3246">
        <v>1.39804651190669</v>
      </c>
      <c r="I3246">
        <v>-45.568875155026397</v>
      </c>
      <c r="J3246">
        <v>9.4036734137966196</v>
      </c>
      <c r="K3246">
        <v>1.57541946448373</v>
      </c>
      <c r="L3246">
        <v>2.16764694181831</v>
      </c>
      <c r="M3246">
        <v>50.463506026571103</v>
      </c>
      <c r="N3246">
        <v>2.1004075453583502</v>
      </c>
      <c r="O3246">
        <v>175.97402597402501</v>
      </c>
      <c r="P3246">
        <v>25.165091943513101</v>
      </c>
      <c r="Q3246">
        <v>-7.7320623288107002E-2</v>
      </c>
    </row>
    <row r="3247" spans="1:17" hidden="1" x14ac:dyDescent="0.3">
      <c r="A3247" t="s">
        <v>6708</v>
      </c>
      <c r="B3247" t="s">
        <v>6709</v>
      </c>
      <c r="C3247" t="s">
        <v>10625</v>
      </c>
      <c r="D3247" t="s">
        <v>789</v>
      </c>
      <c r="E3247">
        <v>65.994999000000007</v>
      </c>
      <c r="F3247">
        <v>185.7</v>
      </c>
      <c r="G3247">
        <v>-54.265622852858897</v>
      </c>
      <c r="H3247">
        <v>8.9796182483339102</v>
      </c>
      <c r="I3247">
        <v>-4.9051102401982396</v>
      </c>
      <c r="J3247">
        <v>24.0899806329525</v>
      </c>
      <c r="K3247">
        <v>179.145778455119</v>
      </c>
      <c r="L3247">
        <v>197.65932951504001</v>
      </c>
      <c r="M3247">
        <v>72.277617110003902</v>
      </c>
      <c r="N3247">
        <v>1.6893229694857199</v>
      </c>
      <c r="O3247">
        <v>111.03931071620801</v>
      </c>
      <c r="P3247">
        <v>34.565217391304301</v>
      </c>
      <c r="Q3247">
        <v>0.16712899958576299</v>
      </c>
    </row>
    <row r="3248" spans="1:17" hidden="1" x14ac:dyDescent="0.3">
      <c r="A3248" t="s">
        <v>6710</v>
      </c>
      <c r="B3248" t="s">
        <v>6711</v>
      </c>
      <c r="C3248" t="s">
        <v>10625</v>
      </c>
      <c r="D3248" t="s">
        <v>46</v>
      </c>
      <c r="E3248">
        <v>65.928226420000001</v>
      </c>
      <c r="F3248">
        <v>0.7</v>
      </c>
      <c r="G3248">
        <v>-27.664832339024802</v>
      </c>
      <c r="K3248">
        <v>0.813046339516308</v>
      </c>
      <c r="L3248">
        <v>1.2524745064316301</v>
      </c>
      <c r="M3248">
        <v>70.989730741565694</v>
      </c>
      <c r="N3248">
        <v>1</v>
      </c>
      <c r="O3248">
        <v>7.1428571428571397</v>
      </c>
      <c r="P3248">
        <v>16.6666666666666</v>
      </c>
      <c r="Q3248">
        <v>3.7666979515126001E-2</v>
      </c>
    </row>
    <row r="3249" spans="1:17" hidden="1" x14ac:dyDescent="0.3">
      <c r="A3249" t="s">
        <v>6712</v>
      </c>
      <c r="B3249" t="s">
        <v>6713</v>
      </c>
      <c r="C3249" t="s">
        <v>10625</v>
      </c>
      <c r="D3249" t="s">
        <v>6714</v>
      </c>
      <c r="E3249">
        <v>65.827027134000005</v>
      </c>
      <c r="F3249">
        <v>30.82</v>
      </c>
      <c r="G3249">
        <v>82.914009976344303</v>
      </c>
      <c r="H3249">
        <v>15.3972821718448</v>
      </c>
      <c r="I3249">
        <v>31.264180541269099</v>
      </c>
      <c r="J3249">
        <v>-2.96159040529884</v>
      </c>
      <c r="K3249">
        <v>30.062017489002699</v>
      </c>
      <c r="L3249">
        <v>25.1991803690612</v>
      </c>
      <c r="M3249">
        <v>41.335691087011398</v>
      </c>
      <c r="N3249">
        <v>1.02778993980685</v>
      </c>
      <c r="O3249">
        <v>23.8157040882543</v>
      </c>
      <c r="P3249">
        <v>137.07692307692301</v>
      </c>
      <c r="Q3249">
        <v>8.8303660840388001E-2</v>
      </c>
    </row>
    <row r="3250" spans="1:17" hidden="1" x14ac:dyDescent="0.3">
      <c r="A3250" t="s">
        <v>6715</v>
      </c>
      <c r="B3250" t="s">
        <v>6716</v>
      </c>
      <c r="C3250" t="s">
        <v>10625</v>
      </c>
      <c r="D3250" t="s">
        <v>51</v>
      </c>
      <c r="E3250">
        <v>65.825669384999998</v>
      </c>
      <c r="F3250">
        <v>57.8</v>
      </c>
      <c r="G3250">
        <v>-9.7056486655555094</v>
      </c>
      <c r="H3250">
        <v>15.947249370620201</v>
      </c>
      <c r="I3250">
        <v>8.7901707331017604</v>
      </c>
      <c r="J3250">
        <v>4.6864533612794004</v>
      </c>
      <c r="K3250">
        <v>53.790311107763202</v>
      </c>
      <c r="L3250">
        <v>47.242547246506803</v>
      </c>
      <c r="M3250">
        <v>51.742251227632401</v>
      </c>
      <c r="N3250">
        <v>0.31843575418994402</v>
      </c>
      <c r="O3250">
        <v>18.3391003460207</v>
      </c>
      <c r="P3250">
        <v>60.332871012482599</v>
      </c>
    </row>
    <row r="3251" spans="1:17" hidden="1" x14ac:dyDescent="0.3">
      <c r="A3251" t="s">
        <v>6717</v>
      </c>
      <c r="B3251" t="s">
        <v>6718</v>
      </c>
      <c r="C3251" t="s">
        <v>10625</v>
      </c>
      <c r="D3251" t="s">
        <v>46</v>
      </c>
      <c r="E3251">
        <v>65.797607667999998</v>
      </c>
      <c r="F3251">
        <v>41.68</v>
      </c>
      <c r="G3251">
        <v>32.0286542510134</v>
      </c>
      <c r="H3251">
        <v>10.3994657872729</v>
      </c>
      <c r="I3251">
        <v>5.1623852447702303</v>
      </c>
      <c r="J3251">
        <v>-0.78900810077210404</v>
      </c>
      <c r="K3251">
        <v>37.327214816022298</v>
      </c>
      <c r="L3251">
        <v>36.037293606258402</v>
      </c>
      <c r="M3251">
        <v>50.504230829180003</v>
      </c>
      <c r="N3251">
        <v>2.5150146990225899</v>
      </c>
      <c r="O3251">
        <v>21.401151631477902</v>
      </c>
      <c r="P3251">
        <v>63.131115459882501</v>
      </c>
      <c r="Q3251">
        <v>-6.0091049379091002E-2</v>
      </c>
    </row>
    <row r="3252" spans="1:17" hidden="1" x14ac:dyDescent="0.3">
      <c r="A3252" t="s">
        <v>6719</v>
      </c>
      <c r="B3252" t="s">
        <v>6720</v>
      </c>
      <c r="C3252" t="s">
        <v>10625</v>
      </c>
      <c r="D3252" t="s">
        <v>72</v>
      </c>
      <c r="E3252">
        <v>65.574100000000001</v>
      </c>
      <c r="F3252">
        <v>43</v>
      </c>
      <c r="G3252">
        <v>7.7682385271168304</v>
      </c>
      <c r="H3252">
        <v>11.3676680351039</v>
      </c>
      <c r="I3252">
        <v>14.0157075952848</v>
      </c>
      <c r="J3252">
        <v>2.57662388041543</v>
      </c>
      <c r="K3252">
        <v>37.688866625640401</v>
      </c>
      <c r="L3252">
        <v>37.757309161930799</v>
      </c>
      <c r="M3252">
        <v>91.561951536348701</v>
      </c>
      <c r="N3252">
        <v>1.1307267383710999</v>
      </c>
      <c r="O3252">
        <v>5.5348837209302202</v>
      </c>
      <c r="P3252">
        <v>53.571428571428498</v>
      </c>
      <c r="Q3252">
        <v>-2.9330691523626998E-2</v>
      </c>
    </row>
    <row r="3253" spans="1:17" hidden="1" x14ac:dyDescent="0.3">
      <c r="A3253" t="s">
        <v>6721</v>
      </c>
      <c r="B3253" t="s">
        <v>6722</v>
      </c>
      <c r="C3253" t="s">
        <v>10625</v>
      </c>
      <c r="D3253" t="s">
        <v>1388</v>
      </c>
      <c r="E3253">
        <v>65.534059999999997</v>
      </c>
      <c r="F3253">
        <v>2.75</v>
      </c>
      <c r="G3253">
        <v>83.873629199436607</v>
      </c>
      <c r="H3253">
        <v>-18.494299400787</v>
      </c>
      <c r="I3253">
        <v>50.012645124318098</v>
      </c>
      <c r="J3253">
        <v>4.9237840886282598</v>
      </c>
      <c r="K3253">
        <v>3.2483637882109702</v>
      </c>
      <c r="L3253">
        <v>2.6301592136782102</v>
      </c>
      <c r="M3253">
        <v>43.001424140544003</v>
      </c>
      <c r="N3253">
        <v>0.60383074105051604</v>
      </c>
      <c r="O3253">
        <v>78.545454545454504</v>
      </c>
      <c r="P3253">
        <v>175</v>
      </c>
      <c r="Q3253">
        <v>3.2076303643197003E-2</v>
      </c>
    </row>
    <row r="3254" spans="1:17" hidden="1" x14ac:dyDescent="0.3">
      <c r="A3254" t="s">
        <v>6723</v>
      </c>
      <c r="B3254" t="s">
        <v>6724</v>
      </c>
      <c r="C3254" t="s">
        <v>10625</v>
      </c>
      <c r="D3254" t="s">
        <v>571</v>
      </c>
      <c r="E3254">
        <v>65.494404000000003</v>
      </c>
      <c r="F3254">
        <v>62.45</v>
      </c>
      <c r="G3254">
        <v>-33.755057902934603</v>
      </c>
      <c r="H3254">
        <v>-0.33219882484287599</v>
      </c>
      <c r="I3254">
        <v>-9.3750115777069407</v>
      </c>
      <c r="J3254">
        <v>-2.4394129859440099</v>
      </c>
      <c r="K3254">
        <v>59.4320990968329</v>
      </c>
      <c r="L3254">
        <v>61.532352270091302</v>
      </c>
      <c r="M3254">
        <v>55.352795851444903</v>
      </c>
      <c r="N3254">
        <v>0.20249999999999899</v>
      </c>
      <c r="O3254">
        <v>21.617293835068001</v>
      </c>
      <c r="P3254">
        <v>24.402390438247</v>
      </c>
      <c r="Q3254">
        <v>3.0330407971666001E-2</v>
      </c>
    </row>
    <row r="3255" spans="1:17" hidden="1" x14ac:dyDescent="0.3">
      <c r="A3255" t="s">
        <v>6725</v>
      </c>
      <c r="B3255" t="s">
        <v>6726</v>
      </c>
      <c r="C3255" t="s">
        <v>10625</v>
      </c>
      <c r="D3255" t="s">
        <v>354</v>
      </c>
      <c r="E3255">
        <v>65.450102400000006</v>
      </c>
      <c r="F3255">
        <v>71.849999999999994</v>
      </c>
      <c r="G3255">
        <v>7.4931812049931503</v>
      </c>
      <c r="H3255">
        <v>4.0207787823849701</v>
      </c>
      <c r="I3255">
        <v>-12.4156858098805</v>
      </c>
      <c r="J3255">
        <v>7.4556664497231004</v>
      </c>
      <c r="K3255">
        <v>67.746449489821202</v>
      </c>
      <c r="L3255">
        <v>65.591361563677793</v>
      </c>
      <c r="M3255">
        <v>73.269316486752203</v>
      </c>
      <c r="N3255">
        <v>1.4781911299366399</v>
      </c>
      <c r="O3255">
        <v>22.9088378566457</v>
      </c>
      <c r="P3255">
        <v>41.159135559921403</v>
      </c>
      <c r="Q3255">
        <v>5.1695537150118001E-2</v>
      </c>
    </row>
    <row r="3256" spans="1:17" hidden="1" x14ac:dyDescent="0.3">
      <c r="A3256" t="s">
        <v>6727</v>
      </c>
      <c r="B3256" t="s">
        <v>6728</v>
      </c>
      <c r="C3256" t="s">
        <v>10625</v>
      </c>
      <c r="D3256" t="s">
        <v>2839</v>
      </c>
      <c r="E3256">
        <v>65.408000000000001</v>
      </c>
      <c r="F3256">
        <v>245.25</v>
      </c>
      <c r="G3256">
        <v>33.683851871501403</v>
      </c>
      <c r="H3256">
        <v>2.3473617140253098</v>
      </c>
      <c r="I3256">
        <v>50.665157785011502</v>
      </c>
      <c r="J3256">
        <v>4.2159323962570099E-2</v>
      </c>
      <c r="K3256">
        <v>225.51493427620301</v>
      </c>
      <c r="M3256">
        <v>50.878997631728602</v>
      </c>
      <c r="N3256">
        <v>0.40653357531760398</v>
      </c>
      <c r="O3256">
        <v>14.373088685015301</v>
      </c>
      <c r="P3256">
        <v>139.26829268292599</v>
      </c>
    </row>
    <row r="3257" spans="1:17" hidden="1" x14ac:dyDescent="0.3">
      <c r="A3257" t="s">
        <v>6729</v>
      </c>
      <c r="B3257" t="s">
        <v>6580</v>
      </c>
      <c r="C3257" t="s">
        <v>10625</v>
      </c>
      <c r="D3257" t="s">
        <v>21</v>
      </c>
      <c r="E3257">
        <v>65.302625699999993</v>
      </c>
      <c r="F3257">
        <v>18.82</v>
      </c>
      <c r="G3257">
        <v>-17.261947676859901</v>
      </c>
      <c r="H3257">
        <v>-4.4669162956462403</v>
      </c>
      <c r="I3257">
        <v>-34.5576391009388</v>
      </c>
      <c r="J3257">
        <v>4.7004917674030899</v>
      </c>
      <c r="K3257">
        <v>19.239157143713498</v>
      </c>
      <c r="L3257">
        <v>19.534064254865299</v>
      </c>
      <c r="M3257">
        <v>49.255415450185303</v>
      </c>
      <c r="N3257">
        <v>0.81898461415748802</v>
      </c>
      <c r="O3257">
        <v>43.411264612114699</v>
      </c>
      <c r="P3257">
        <v>16.4603960396039</v>
      </c>
      <c r="Q3257">
        <v>-1.2512770143405001E-2</v>
      </c>
    </row>
    <row r="3258" spans="1:17" hidden="1" x14ac:dyDescent="0.3">
      <c r="A3258" t="s">
        <v>6730</v>
      </c>
      <c r="B3258" t="s">
        <v>6731</v>
      </c>
      <c r="C3258" t="s">
        <v>10625</v>
      </c>
      <c r="D3258" t="s">
        <v>303</v>
      </c>
      <c r="E3258">
        <v>65.163858594999994</v>
      </c>
      <c r="F3258">
        <v>135.19999999999999</v>
      </c>
      <c r="G3258">
        <v>-13.3307942840566</v>
      </c>
      <c r="H3258">
        <v>6.7240791865160903</v>
      </c>
      <c r="I3258">
        <v>-20.091043808882201</v>
      </c>
      <c r="J3258">
        <v>5.3947230584093102</v>
      </c>
      <c r="K3258">
        <v>131.45250715387701</v>
      </c>
      <c r="L3258">
        <v>127.486813207089</v>
      </c>
      <c r="M3258">
        <v>64.759443577438205</v>
      </c>
      <c r="N3258">
        <v>1.0324088634739099</v>
      </c>
      <c r="O3258">
        <v>60.059171597633103</v>
      </c>
      <c r="P3258">
        <v>59.058823529411697</v>
      </c>
      <c r="Q3258">
        <v>4.1615421938623998E-2</v>
      </c>
    </row>
    <row r="3259" spans="1:17" hidden="1" x14ac:dyDescent="0.3">
      <c r="A3259" t="s">
        <v>6732</v>
      </c>
      <c r="B3259" t="s">
        <v>6733</v>
      </c>
      <c r="C3259" t="s">
        <v>10625</v>
      </c>
      <c r="D3259" t="s">
        <v>471</v>
      </c>
      <c r="E3259">
        <v>65.134518929999999</v>
      </c>
      <c r="F3259">
        <v>97.2</v>
      </c>
      <c r="G3259">
        <v>-12.019383201606599</v>
      </c>
      <c r="H3259">
        <v>-7.49123385924233</v>
      </c>
      <c r="I3259">
        <v>-18.110442260924899</v>
      </c>
      <c r="J3259">
        <v>-3.9323709124303798</v>
      </c>
      <c r="K3259">
        <v>98.598754426326593</v>
      </c>
      <c r="L3259">
        <v>95.502058102173606</v>
      </c>
      <c r="M3259">
        <v>47.101471648453703</v>
      </c>
      <c r="N3259">
        <v>0.31426251402121502</v>
      </c>
      <c r="O3259">
        <v>23.4053497942386</v>
      </c>
      <c r="P3259">
        <v>18.971848225214199</v>
      </c>
      <c r="Q3259">
        <v>2.7075307962911001E-2</v>
      </c>
    </row>
    <row r="3260" spans="1:17" hidden="1" x14ac:dyDescent="0.3">
      <c r="A3260" t="s">
        <v>6734</v>
      </c>
      <c r="B3260" t="s">
        <v>6735</v>
      </c>
      <c r="C3260" t="s">
        <v>10625</v>
      </c>
      <c r="D3260" t="s">
        <v>962</v>
      </c>
      <c r="E3260">
        <v>65.08185684</v>
      </c>
      <c r="F3260">
        <v>32.979999999999997</v>
      </c>
      <c r="G3260">
        <v>276.99774434809098</v>
      </c>
      <c r="H3260">
        <v>10.4288283704806</v>
      </c>
      <c r="I3260">
        <v>129.85966085368599</v>
      </c>
      <c r="J3260">
        <v>13.1267238705154</v>
      </c>
      <c r="K3260">
        <v>27.347470707325201</v>
      </c>
      <c r="L3260">
        <v>18.7984083204977</v>
      </c>
      <c r="M3260">
        <v>65.430301577433895</v>
      </c>
      <c r="N3260">
        <v>0.75337481139055495</v>
      </c>
      <c r="O3260">
        <v>4.63917525773196</v>
      </c>
      <c r="P3260">
        <v>336.82119205298</v>
      </c>
      <c r="Q3260">
        <v>0.13378795013348499</v>
      </c>
    </row>
    <row r="3261" spans="1:17" hidden="1" x14ac:dyDescent="0.3">
      <c r="A3261" t="s">
        <v>6736</v>
      </c>
      <c r="B3261" t="s">
        <v>6737</v>
      </c>
      <c r="C3261" t="s">
        <v>10625</v>
      </c>
      <c r="D3261" t="s">
        <v>3632</v>
      </c>
      <c r="E3261">
        <v>65.034458999999998</v>
      </c>
      <c r="F3261">
        <v>66.62</v>
      </c>
      <c r="G3261">
        <v>71.855982276129296</v>
      </c>
      <c r="H3261">
        <v>30.522019037523101</v>
      </c>
      <c r="I3261">
        <v>41.750243389430601</v>
      </c>
      <c r="J3261">
        <v>11.5825499515988</v>
      </c>
      <c r="K3261">
        <v>51.868293423869197</v>
      </c>
      <c r="L3261">
        <v>46.595828115627199</v>
      </c>
      <c r="M3261">
        <v>89.1896848031747</v>
      </c>
      <c r="N3261">
        <v>4.2787595296825298</v>
      </c>
      <c r="O3261">
        <v>4.54818372861003</v>
      </c>
      <c r="P3261">
        <v>117.997382198952</v>
      </c>
      <c r="Q3261">
        <v>0.131245051785846</v>
      </c>
    </row>
    <row r="3262" spans="1:17" hidden="1" x14ac:dyDescent="0.3">
      <c r="A3262" t="s">
        <v>6738</v>
      </c>
      <c r="B3262" t="s">
        <v>6739</v>
      </c>
      <c r="C3262" t="s">
        <v>10625</v>
      </c>
      <c r="D3262" t="s">
        <v>622</v>
      </c>
      <c r="E3262">
        <v>64.894499999999994</v>
      </c>
      <c r="F3262">
        <v>231.25</v>
      </c>
      <c r="G3262">
        <v>-48.428923481735197</v>
      </c>
      <c r="H3262">
        <v>-4.5326860623914804</v>
      </c>
      <c r="I3262">
        <v>-13.6608624547474</v>
      </c>
      <c r="J3262">
        <v>-8.3844067083152798E-2</v>
      </c>
      <c r="K3262">
        <v>234.87500725631801</v>
      </c>
      <c r="L3262">
        <v>240.543589593083</v>
      </c>
      <c r="M3262">
        <v>43.005105026187799</v>
      </c>
      <c r="N3262">
        <v>1.1055195530726201</v>
      </c>
      <c r="O3262">
        <v>27.567567567567501</v>
      </c>
      <c r="P3262">
        <v>14.4801980198019</v>
      </c>
      <c r="Q3262">
        <v>0.167679590389058</v>
      </c>
    </row>
    <row r="3263" spans="1:17" hidden="1" x14ac:dyDescent="0.3">
      <c r="A3263" t="s">
        <v>6740</v>
      </c>
      <c r="B3263" t="s">
        <v>6741</v>
      </c>
      <c r="C3263" t="s">
        <v>10625</v>
      </c>
      <c r="D3263" t="s">
        <v>303</v>
      </c>
      <c r="E3263">
        <v>64.889767000000006</v>
      </c>
      <c r="F3263">
        <v>935.9</v>
      </c>
      <c r="G3263">
        <v>89.305145637096501</v>
      </c>
      <c r="H3263">
        <v>3.1945272522000598</v>
      </c>
      <c r="I3263">
        <v>16.453418694019899</v>
      </c>
      <c r="J3263">
        <v>-2.6599448373104</v>
      </c>
      <c r="K3263">
        <v>917.28927880811295</v>
      </c>
      <c r="L3263">
        <v>732.56075850971104</v>
      </c>
      <c r="M3263">
        <v>49.053423832819199</v>
      </c>
      <c r="N3263">
        <v>0.55549203756635301</v>
      </c>
      <c r="O3263">
        <v>44.753713003526002</v>
      </c>
      <c r="P3263">
        <v>139.97435897435801</v>
      </c>
      <c r="Q3263">
        <v>0.101994163875191</v>
      </c>
    </row>
    <row r="3264" spans="1:17" hidden="1" x14ac:dyDescent="0.3">
      <c r="A3264" t="s">
        <v>6742</v>
      </c>
      <c r="B3264" t="s">
        <v>6743</v>
      </c>
      <c r="C3264" t="s">
        <v>10625</v>
      </c>
      <c r="D3264" t="s">
        <v>689</v>
      </c>
      <c r="E3264">
        <v>64.872</v>
      </c>
      <c r="F3264">
        <v>1.03</v>
      </c>
      <c r="G3264">
        <v>-19.243779707445899</v>
      </c>
      <c r="H3264">
        <v>32.360541960383401</v>
      </c>
      <c r="I3264">
        <v>-18.115697121671101</v>
      </c>
      <c r="J3264">
        <v>14.581246673352799</v>
      </c>
      <c r="K3264">
        <v>0.91605656725996698</v>
      </c>
      <c r="L3264">
        <v>1.01383217673338</v>
      </c>
      <c r="M3264">
        <v>87.251903073719106</v>
      </c>
      <c r="N3264">
        <v>0.54186189416087704</v>
      </c>
      <c r="O3264">
        <v>65.048543689320297</v>
      </c>
      <c r="P3264">
        <v>47.142857142857103</v>
      </c>
      <c r="Q3264">
        <v>-1.1599387068669999E-3</v>
      </c>
    </row>
    <row r="3265" spans="1:17" hidden="1" x14ac:dyDescent="0.3">
      <c r="A3265" t="s">
        <v>6744</v>
      </c>
      <c r="B3265" t="s">
        <v>6745</v>
      </c>
      <c r="C3265" t="s">
        <v>10625</v>
      </c>
      <c r="D3265" t="s">
        <v>224</v>
      </c>
      <c r="E3265">
        <v>64.856105174000007</v>
      </c>
      <c r="F3265">
        <v>40.69</v>
      </c>
      <c r="G3265">
        <v>15.508988913613999</v>
      </c>
      <c r="H3265">
        <v>2.2115478042061301</v>
      </c>
      <c r="I3265">
        <v>-17.671135902543401</v>
      </c>
      <c r="J3265">
        <v>-12.922790711109201</v>
      </c>
      <c r="K3265">
        <v>40.162517616278699</v>
      </c>
      <c r="L3265">
        <v>39.770210626262099</v>
      </c>
      <c r="M3265">
        <v>53.0838229584798</v>
      </c>
      <c r="N3265">
        <v>1.52521568220056</v>
      </c>
      <c r="O3265">
        <v>58.810518554927498</v>
      </c>
      <c r="P3265">
        <v>56.801541425818797</v>
      </c>
      <c r="Q3265">
        <v>9.6697536154042002E-2</v>
      </c>
    </row>
    <row r="3266" spans="1:17" hidden="1" x14ac:dyDescent="0.3">
      <c r="A3266" t="s">
        <v>6746</v>
      </c>
      <c r="B3266" t="s">
        <v>6747</v>
      </c>
      <c r="C3266" t="s">
        <v>10625</v>
      </c>
      <c r="D3266" t="s">
        <v>263</v>
      </c>
      <c r="E3266">
        <v>64.683442395</v>
      </c>
      <c r="F3266">
        <v>138.69999999999999</v>
      </c>
      <c r="G3266">
        <v>103.540368527786</v>
      </c>
      <c r="H3266">
        <v>18.815547132202699</v>
      </c>
      <c r="I3266">
        <v>3.3516736817991899</v>
      </c>
      <c r="J3266">
        <v>2.1588943855756599</v>
      </c>
      <c r="K3266">
        <v>123.487739777377</v>
      </c>
      <c r="L3266">
        <v>110.39231418706601</v>
      </c>
      <c r="M3266">
        <v>51.840305908480303</v>
      </c>
      <c r="N3266">
        <v>0.43570024174053101</v>
      </c>
      <c r="O3266">
        <v>17.375630857966801</v>
      </c>
      <c r="P3266">
        <v>140.798611111111</v>
      </c>
      <c r="Q3266">
        <v>8.8995102927702005E-2</v>
      </c>
    </row>
    <row r="3267" spans="1:17" hidden="1" x14ac:dyDescent="0.3">
      <c r="A3267" t="s">
        <v>6748</v>
      </c>
      <c r="B3267" t="s">
        <v>6749</v>
      </c>
      <c r="C3267" t="s">
        <v>10625</v>
      </c>
      <c r="D3267" t="s">
        <v>1672</v>
      </c>
      <c r="E3267">
        <v>64.627499999999998</v>
      </c>
      <c r="F3267">
        <v>12.38</v>
      </c>
      <c r="G3267">
        <v>-28.147147451565001</v>
      </c>
      <c r="H3267">
        <v>-12.2027932551256</v>
      </c>
      <c r="I3267">
        <v>-30.3046923369821</v>
      </c>
      <c r="J3267">
        <v>0.50243725778950998</v>
      </c>
      <c r="K3267">
        <v>13.9829631595222</v>
      </c>
      <c r="L3267">
        <v>14.815614713557901</v>
      </c>
      <c r="M3267">
        <v>39.392192347308601</v>
      </c>
      <c r="N3267">
        <v>0.28933792114717299</v>
      </c>
      <c r="O3267">
        <v>63.974151857835203</v>
      </c>
      <c r="P3267">
        <v>12.545454545454501</v>
      </c>
      <c r="Q3267">
        <v>-6.0289472836149001E-2</v>
      </c>
    </row>
    <row r="3268" spans="1:17" hidden="1" x14ac:dyDescent="0.3">
      <c r="A3268" t="s">
        <v>6750</v>
      </c>
      <c r="B3268" t="s">
        <v>6751</v>
      </c>
      <c r="C3268" t="s">
        <v>10625</v>
      </c>
      <c r="D3268" t="s">
        <v>497</v>
      </c>
      <c r="E3268">
        <v>64.625280000000004</v>
      </c>
      <c r="F3268">
        <v>0.94</v>
      </c>
      <c r="G3268">
        <v>-23.220387894580401</v>
      </c>
      <c r="H3268">
        <v>-6.3076525901640403</v>
      </c>
      <c r="I3268">
        <v>5.7479392419651596</v>
      </c>
      <c r="J3268">
        <v>0.95617275259588297</v>
      </c>
      <c r="K3268">
        <v>0.93674205775094399</v>
      </c>
      <c r="L3268">
        <v>0.92048737414679205</v>
      </c>
      <c r="M3268">
        <v>56.453099862427301</v>
      </c>
      <c r="N3268">
        <v>0.33086814049141999</v>
      </c>
      <c r="O3268">
        <v>26.595744680850999</v>
      </c>
      <c r="P3268">
        <v>108.888888888888</v>
      </c>
      <c r="Q3268">
        <v>9.7127848495159996E-3</v>
      </c>
    </row>
    <row r="3269" spans="1:17" hidden="1" x14ac:dyDescent="0.3">
      <c r="A3269" t="s">
        <v>6752</v>
      </c>
      <c r="B3269" t="s">
        <v>6753</v>
      </c>
      <c r="C3269" t="s">
        <v>10625</v>
      </c>
      <c r="D3269" t="s">
        <v>139</v>
      </c>
      <c r="E3269">
        <v>64.604216628000003</v>
      </c>
      <c r="F3269">
        <v>50.49</v>
      </c>
      <c r="G3269">
        <v>32.620881946689302</v>
      </c>
      <c r="H3269">
        <v>67.1440842878458</v>
      </c>
      <c r="I3269">
        <v>33.542903270742102</v>
      </c>
      <c r="J3269">
        <v>4.0540917060750399</v>
      </c>
      <c r="K3269">
        <v>38.072507049985802</v>
      </c>
      <c r="L3269">
        <v>33.865692207897702</v>
      </c>
      <c r="M3269">
        <v>66.669051515348499</v>
      </c>
      <c r="N3269">
        <v>1.00045065344749</v>
      </c>
      <c r="O3269">
        <v>8.9324618736383403</v>
      </c>
      <c r="P3269">
        <v>109.502074688796</v>
      </c>
    </row>
    <row r="3270" spans="1:17" hidden="1" x14ac:dyDescent="0.3">
      <c r="A3270" t="s">
        <v>6754</v>
      </c>
      <c r="B3270" t="s">
        <v>6755</v>
      </c>
      <c r="C3270" t="s">
        <v>10625</v>
      </c>
      <c r="D3270" t="s">
        <v>89</v>
      </c>
      <c r="E3270">
        <v>64.572335781999996</v>
      </c>
      <c r="F3270">
        <v>36.99</v>
      </c>
      <c r="G3270">
        <v>116.148726983009</v>
      </c>
      <c r="H3270">
        <v>-0.21728600874887799</v>
      </c>
      <c r="I3270">
        <v>16.4628439213412</v>
      </c>
      <c r="J3270">
        <v>0.12738188945019499</v>
      </c>
      <c r="K3270">
        <v>35.186446224185403</v>
      </c>
      <c r="L3270">
        <v>29.333083603714599</v>
      </c>
      <c r="M3270">
        <v>45.5724804213</v>
      </c>
      <c r="N3270">
        <v>0.72251630366423303</v>
      </c>
      <c r="O3270">
        <v>10.840767775074299</v>
      </c>
      <c r="P3270">
        <v>155.73333333333301</v>
      </c>
      <c r="Q3270">
        <v>1.4008543978922001E-2</v>
      </c>
    </row>
    <row r="3271" spans="1:17" hidden="1" x14ac:dyDescent="0.3">
      <c r="A3271" t="s">
        <v>6756</v>
      </c>
      <c r="B3271" t="s">
        <v>6757</v>
      </c>
      <c r="C3271" t="s">
        <v>10625</v>
      </c>
      <c r="D3271" t="s">
        <v>1184</v>
      </c>
      <c r="E3271">
        <v>64.523712000000003</v>
      </c>
      <c r="F3271">
        <v>56.95</v>
      </c>
      <c r="G3271">
        <v>-36.7871727645568</v>
      </c>
      <c r="H3271">
        <v>-11.6163887264337</v>
      </c>
      <c r="I3271">
        <v>-45.2993186343475</v>
      </c>
      <c r="J3271">
        <v>-10.329418274151299</v>
      </c>
      <c r="K3271">
        <v>65.425280996170898</v>
      </c>
      <c r="L3271">
        <v>66.087893567917305</v>
      </c>
      <c r="M3271">
        <v>24.998589563985099</v>
      </c>
      <c r="N3271">
        <v>1.5642458100558601</v>
      </c>
      <c r="O3271">
        <v>73.309920983318705</v>
      </c>
      <c r="P3271">
        <v>13.9</v>
      </c>
    </row>
    <row r="3272" spans="1:17" hidden="1" x14ac:dyDescent="0.3">
      <c r="A3272" t="s">
        <v>6758</v>
      </c>
      <c r="B3272" t="s">
        <v>6759</v>
      </c>
      <c r="C3272" t="s">
        <v>10625</v>
      </c>
      <c r="D3272" t="s">
        <v>6589</v>
      </c>
      <c r="E3272">
        <v>64.408995000000004</v>
      </c>
      <c r="F3272">
        <v>302</v>
      </c>
      <c r="G3272">
        <v>82.641574346211797</v>
      </c>
      <c r="H3272">
        <v>11.134501120194701</v>
      </c>
      <c r="I3272">
        <v>-90.005103171803</v>
      </c>
      <c r="J3272">
        <v>2.9487284975431698</v>
      </c>
      <c r="K3272">
        <v>326.772590942985</v>
      </c>
      <c r="L3272">
        <v>413.21812988979502</v>
      </c>
      <c r="M3272">
        <v>46.112445464391399</v>
      </c>
      <c r="N3272">
        <v>0.537824034453247</v>
      </c>
      <c r="O3272">
        <v>366.27483443708599</v>
      </c>
      <c r="P3272">
        <v>110.306406685236</v>
      </c>
    </row>
    <row r="3273" spans="1:17" hidden="1" x14ac:dyDescent="0.3">
      <c r="A3273" t="s">
        <v>6760</v>
      </c>
      <c r="B3273" t="s">
        <v>6761</v>
      </c>
      <c r="C3273" t="s">
        <v>10625</v>
      </c>
      <c r="D3273" t="s">
        <v>955</v>
      </c>
      <c r="E3273">
        <v>64.316249999999997</v>
      </c>
      <c r="F3273">
        <v>57.95</v>
      </c>
      <c r="G3273">
        <v>65.824316241943393</v>
      </c>
      <c r="H3273">
        <v>-11.656869199884801</v>
      </c>
      <c r="I3273">
        <v>4.1247638770381698</v>
      </c>
      <c r="J3273">
        <v>-0.44449290661997798</v>
      </c>
      <c r="K3273">
        <v>47.972615454723297</v>
      </c>
      <c r="L3273">
        <v>42.337070675913502</v>
      </c>
      <c r="M3273">
        <v>54.686052875680602</v>
      </c>
      <c r="N3273">
        <v>0.33980733048730499</v>
      </c>
      <c r="O3273">
        <v>44.2450388265746</v>
      </c>
      <c r="P3273">
        <v>93.489148580968205</v>
      </c>
      <c r="Q3273">
        <v>-5.6047457464329001E-2</v>
      </c>
    </row>
    <row r="3274" spans="1:17" hidden="1" x14ac:dyDescent="0.3">
      <c r="A3274" t="s">
        <v>6762</v>
      </c>
      <c r="B3274" t="s">
        <v>6763</v>
      </c>
      <c r="C3274" t="s">
        <v>10625</v>
      </c>
      <c r="D3274" t="s">
        <v>1184</v>
      </c>
      <c r="E3274">
        <v>64.298524838999995</v>
      </c>
      <c r="F3274">
        <v>108.34</v>
      </c>
      <c r="G3274">
        <v>-40.329080626005897</v>
      </c>
      <c r="H3274">
        <v>0.36963120430847202</v>
      </c>
      <c r="I3274">
        <v>-16.129818922200698</v>
      </c>
      <c r="J3274">
        <v>12.4462420473651</v>
      </c>
      <c r="K3274">
        <v>99.068980031577993</v>
      </c>
      <c r="L3274">
        <v>103.898123346931</v>
      </c>
      <c r="M3274">
        <v>68.275310454374804</v>
      </c>
      <c r="N3274">
        <v>0.73640699727790604</v>
      </c>
      <c r="O3274">
        <v>43.4373269337271</v>
      </c>
      <c r="P3274">
        <v>27.309048178613399</v>
      </c>
      <c r="Q3274">
        <v>6.6779108280089997E-2</v>
      </c>
    </row>
    <row r="3275" spans="1:17" hidden="1" x14ac:dyDescent="0.3">
      <c r="A3275" t="s">
        <v>6764</v>
      </c>
      <c r="B3275" t="s">
        <v>6765</v>
      </c>
      <c r="C3275" t="s">
        <v>10625</v>
      </c>
      <c r="D3275" t="s">
        <v>51</v>
      </c>
      <c r="E3275">
        <v>64.297476071999995</v>
      </c>
      <c r="F3275">
        <v>13.12</v>
      </c>
      <c r="G3275">
        <v>-26.3520910262835</v>
      </c>
      <c r="H3275">
        <v>-10.5508210305023</v>
      </c>
      <c r="I3275">
        <v>-24.401861024346399</v>
      </c>
      <c r="J3275">
        <v>1.77883752262907</v>
      </c>
      <c r="K3275">
        <v>13.8132099481744</v>
      </c>
      <c r="L3275">
        <v>13.8702583876583</v>
      </c>
      <c r="M3275">
        <v>50.828331384797799</v>
      </c>
      <c r="N3275">
        <v>0.256201960260249</v>
      </c>
      <c r="O3275">
        <v>50.152439024390198</v>
      </c>
      <c r="P3275">
        <v>25.790987535953899</v>
      </c>
      <c r="Q3275">
        <v>4.4989843335608001E-2</v>
      </c>
    </row>
    <row r="3276" spans="1:17" hidden="1" x14ac:dyDescent="0.3">
      <c r="A3276" t="s">
        <v>6766</v>
      </c>
      <c r="B3276" t="s">
        <v>6767</v>
      </c>
      <c r="C3276" t="s">
        <v>10625</v>
      </c>
      <c r="D3276" t="s">
        <v>527</v>
      </c>
      <c r="E3276">
        <v>64.128649999999993</v>
      </c>
      <c r="F3276">
        <v>1.33</v>
      </c>
      <c r="G3276">
        <v>47.335167660975102</v>
      </c>
      <c r="H3276">
        <v>8.0770668148393394</v>
      </c>
      <c r="I3276">
        <v>21.247939241965099</v>
      </c>
      <c r="J3276">
        <v>7.3979181417096997</v>
      </c>
      <c r="K3276">
        <v>1.14852083475143</v>
      </c>
      <c r="L3276">
        <v>1.00277822950625</v>
      </c>
      <c r="M3276">
        <v>69.6340329228223</v>
      </c>
      <c r="N3276">
        <v>1.47723773979978</v>
      </c>
      <c r="O3276">
        <v>6.0150375939849399</v>
      </c>
      <c r="P3276">
        <v>98.507462686567095</v>
      </c>
      <c r="Q3276">
        <v>5.9308122029558999E-2</v>
      </c>
    </row>
    <row r="3277" spans="1:17" hidden="1" x14ac:dyDescent="0.3">
      <c r="A3277" t="s">
        <v>6768</v>
      </c>
      <c r="B3277" t="s">
        <v>6769</v>
      </c>
      <c r="C3277" t="s">
        <v>10625</v>
      </c>
      <c r="D3277" t="s">
        <v>527</v>
      </c>
      <c r="E3277">
        <v>63.935475160000003</v>
      </c>
      <c r="F3277">
        <v>14.19</v>
      </c>
      <c r="G3277">
        <v>-54.783476406821499</v>
      </c>
      <c r="H3277">
        <v>-11.089358687709501</v>
      </c>
      <c r="I3277">
        <v>-20.0261396203489</v>
      </c>
      <c r="J3277">
        <v>-3.9287985359451301</v>
      </c>
      <c r="K3277">
        <v>14.431477887017101</v>
      </c>
      <c r="L3277">
        <v>14.6856990692935</v>
      </c>
      <c r="M3277">
        <v>40.034004574843799</v>
      </c>
      <c r="N3277">
        <v>0.74403622002723102</v>
      </c>
      <c r="O3277">
        <v>82.875264270613101</v>
      </c>
      <c r="P3277">
        <v>37.101449275362299</v>
      </c>
      <c r="Q3277">
        <v>0.130104238524691</v>
      </c>
    </row>
    <row r="3278" spans="1:17" hidden="1" x14ac:dyDescent="0.3">
      <c r="A3278" t="s">
        <v>6770</v>
      </c>
      <c r="B3278" t="s">
        <v>6771</v>
      </c>
      <c r="C3278" t="s">
        <v>10625</v>
      </c>
      <c r="D3278" t="s">
        <v>405</v>
      </c>
      <c r="E3278">
        <v>63.895308999999997</v>
      </c>
      <c r="F3278">
        <v>25.62</v>
      </c>
      <c r="G3278">
        <v>-55.045784719977199</v>
      </c>
      <c r="H3278">
        <v>17.791754614578299</v>
      </c>
      <c r="I3278">
        <v>-81.0583983643604</v>
      </c>
      <c r="J3278">
        <v>-10.6679550643504</v>
      </c>
      <c r="K3278">
        <v>29.076178584849298</v>
      </c>
      <c r="L3278">
        <v>42.955578555755302</v>
      </c>
      <c r="M3278">
        <v>37.080826936251597</v>
      </c>
      <c r="N3278">
        <v>0.88340224874965501</v>
      </c>
      <c r="O3278">
        <v>266.39344262294998</v>
      </c>
      <c r="P3278">
        <v>30.1829268292683</v>
      </c>
      <c r="Q3278">
        <v>0.13428110404224899</v>
      </c>
    </row>
    <row r="3279" spans="1:17" hidden="1" x14ac:dyDescent="0.3">
      <c r="A3279" t="s">
        <v>6772</v>
      </c>
      <c r="B3279" t="s">
        <v>6773</v>
      </c>
      <c r="C3279" t="s">
        <v>10625</v>
      </c>
      <c r="E3279">
        <v>63.879730199999997</v>
      </c>
      <c r="F3279">
        <v>31.48</v>
      </c>
      <c r="G3279">
        <v>8.3178890432645201</v>
      </c>
      <c r="H3279">
        <v>-7.1250314284918304</v>
      </c>
      <c r="I3279">
        <v>-5.5083888039342401</v>
      </c>
      <c r="J3279">
        <v>-14.7166579728664</v>
      </c>
      <c r="K3279">
        <v>34.197464997615</v>
      </c>
      <c r="L3279">
        <v>31.4430187988814</v>
      </c>
      <c r="M3279">
        <v>23.695773426370799</v>
      </c>
      <c r="N3279">
        <v>1.85862852222453</v>
      </c>
      <c r="O3279">
        <v>24.491740787801699</v>
      </c>
      <c r="P3279">
        <v>72.021857923497194</v>
      </c>
      <c r="Q3279">
        <v>7.3466058325949005E-2</v>
      </c>
    </row>
    <row r="3280" spans="1:17" hidden="1" x14ac:dyDescent="0.3">
      <c r="A3280" t="s">
        <v>6774</v>
      </c>
      <c r="B3280" t="s">
        <v>6775</v>
      </c>
      <c r="C3280" t="s">
        <v>10625</v>
      </c>
      <c r="E3280">
        <v>63.774504</v>
      </c>
      <c r="F3280">
        <v>129</v>
      </c>
      <c r="G3280">
        <v>172.684410967145</v>
      </c>
      <c r="H3280">
        <v>23.473301417770202</v>
      </c>
      <c r="I3280">
        <v>318.822038040363</v>
      </c>
      <c r="J3280">
        <v>11.024822638179399</v>
      </c>
      <c r="K3280">
        <v>111.695572446268</v>
      </c>
      <c r="L3280">
        <v>76.067754677092495</v>
      </c>
      <c r="M3280">
        <v>92.327855324117493</v>
      </c>
      <c r="N3280">
        <v>0.69909063220641299</v>
      </c>
      <c r="O3280">
        <v>3.8372093023255598</v>
      </c>
      <c r="P3280">
        <v>570.82683307332297</v>
      </c>
      <c r="Q3280">
        <v>0.21361025376666901</v>
      </c>
    </row>
    <row r="3281" spans="1:17" hidden="1" x14ac:dyDescent="0.3">
      <c r="A3281" t="s">
        <v>6776</v>
      </c>
      <c r="B3281" t="s">
        <v>6777</v>
      </c>
      <c r="C3281" t="s">
        <v>10625</v>
      </c>
      <c r="D3281" t="s">
        <v>80</v>
      </c>
      <c r="E3281">
        <v>63.732028620000001</v>
      </c>
      <c r="F3281">
        <v>7.28</v>
      </c>
      <c r="G3281">
        <v>24.001834327641699</v>
      </c>
      <c r="H3281">
        <v>-23.098813498972</v>
      </c>
      <c r="I3281">
        <v>-6.24481438122322</v>
      </c>
      <c r="J3281">
        <v>-11.5607126813279</v>
      </c>
      <c r="K3281">
        <v>8.2261653692316408</v>
      </c>
      <c r="L3281">
        <v>7.1706184073261001</v>
      </c>
      <c r="M3281">
        <v>32.657171465058298</v>
      </c>
      <c r="N3281">
        <v>0.62773530120201104</v>
      </c>
      <c r="O3281">
        <v>78.1593406593406</v>
      </c>
      <c r="P3281">
        <v>58.260869565217398</v>
      </c>
      <c r="Q3281">
        <v>8.8897389669626001E-2</v>
      </c>
    </row>
    <row r="3282" spans="1:17" hidden="1" x14ac:dyDescent="0.3">
      <c r="A3282" t="s">
        <v>6778</v>
      </c>
      <c r="B3282" t="s">
        <v>6779</v>
      </c>
      <c r="C3282" t="s">
        <v>10625</v>
      </c>
      <c r="D3282" t="s">
        <v>1561</v>
      </c>
      <c r="E3282">
        <v>63.6907</v>
      </c>
      <c r="F3282">
        <v>1033.95</v>
      </c>
      <c r="G3282">
        <v>83.517765700190694</v>
      </c>
      <c r="H3282">
        <v>63.934855616173799</v>
      </c>
      <c r="I3282">
        <v>128.70142761405799</v>
      </c>
      <c r="J3282">
        <v>14.3210140623606</v>
      </c>
      <c r="K3282">
        <v>708.87335517977795</v>
      </c>
      <c r="L3282">
        <v>570.49899211274999</v>
      </c>
      <c r="M3282">
        <v>99.258157623508595</v>
      </c>
      <c r="N3282">
        <v>0.83181818181818101</v>
      </c>
      <c r="O3282">
        <v>0.70119444847429602</v>
      </c>
      <c r="P3282">
        <v>187.208333333333</v>
      </c>
    </row>
    <row r="3283" spans="1:17" hidden="1" x14ac:dyDescent="0.3">
      <c r="A3283" t="s">
        <v>6780</v>
      </c>
      <c r="B3283" t="s">
        <v>6781</v>
      </c>
      <c r="C3283" t="s">
        <v>10625</v>
      </c>
      <c r="D3283" t="s">
        <v>571</v>
      </c>
      <c r="E3283">
        <v>63.569574899999999</v>
      </c>
      <c r="F3283">
        <v>61.63</v>
      </c>
      <c r="G3283">
        <v>90.571711570323501</v>
      </c>
      <c r="H3283">
        <v>-0.97020793488256996</v>
      </c>
      <c r="I3283">
        <v>29.730951179522499</v>
      </c>
      <c r="J3283">
        <v>14.016435764481001</v>
      </c>
      <c r="K3283">
        <v>57.613404954558199</v>
      </c>
      <c r="L3283">
        <v>47.392924205327198</v>
      </c>
      <c r="M3283">
        <v>74.371132942631803</v>
      </c>
      <c r="N3283">
        <v>0.31512797955139199</v>
      </c>
      <c r="O3283">
        <v>27.940937854940699</v>
      </c>
      <c r="P3283">
        <v>128.25925925925901</v>
      </c>
      <c r="Q3283">
        <v>7.5709605835462004E-2</v>
      </c>
    </row>
    <row r="3284" spans="1:17" hidden="1" x14ac:dyDescent="0.3">
      <c r="A3284" t="s">
        <v>6782</v>
      </c>
      <c r="B3284" t="s">
        <v>6783</v>
      </c>
      <c r="C3284" t="s">
        <v>10625</v>
      </c>
      <c r="D3284" t="s">
        <v>51</v>
      </c>
      <c r="E3284">
        <v>63.521955863999999</v>
      </c>
      <c r="F3284">
        <v>52.17</v>
      </c>
      <c r="G3284">
        <v>8.5848412049813803</v>
      </c>
      <c r="H3284">
        <v>-3.3309902271056102</v>
      </c>
      <c r="I3284">
        <v>-9.8575295080348209</v>
      </c>
      <c r="J3284">
        <v>5.1530798785074801</v>
      </c>
      <c r="K3284">
        <v>49.547438066176902</v>
      </c>
      <c r="L3284">
        <v>48.3705338927535</v>
      </c>
      <c r="M3284">
        <v>62.796809602545302</v>
      </c>
      <c r="N3284">
        <v>1.0543304024934099</v>
      </c>
      <c r="O3284">
        <v>21.698294038719499</v>
      </c>
      <c r="P3284">
        <v>42.931506849314999</v>
      </c>
      <c r="Q3284">
        <v>-2.5065177167040002E-3</v>
      </c>
    </row>
    <row r="3285" spans="1:17" hidden="1" x14ac:dyDescent="0.3">
      <c r="A3285" t="s">
        <v>6784</v>
      </c>
      <c r="B3285" t="s">
        <v>6785</v>
      </c>
      <c r="C3285" t="s">
        <v>10625</v>
      </c>
      <c r="D3285" t="s">
        <v>1672</v>
      </c>
      <c r="E3285">
        <v>63.465000000000003</v>
      </c>
      <c r="F3285">
        <v>42.71</v>
      </c>
      <c r="G3285">
        <v>-67.097590552213205</v>
      </c>
      <c r="H3285">
        <v>-15.322273698017099</v>
      </c>
      <c r="I3285">
        <v>-58.431211819208301</v>
      </c>
      <c r="J3285">
        <v>-2.52438178059022</v>
      </c>
      <c r="K3285">
        <v>48.643105878510099</v>
      </c>
      <c r="L3285">
        <v>59.618963325198997</v>
      </c>
      <c r="M3285">
        <v>33.820473053134798</v>
      </c>
      <c r="N3285">
        <v>0.66477419354838696</v>
      </c>
      <c r="O3285">
        <v>122.898618590494</v>
      </c>
      <c r="P3285">
        <v>4.1707317073170698</v>
      </c>
      <c r="Q3285">
        <v>-8.9794438042670004E-3</v>
      </c>
    </row>
    <row r="3286" spans="1:17" hidden="1" x14ac:dyDescent="0.3">
      <c r="A3286" t="s">
        <v>6786</v>
      </c>
      <c r="B3286" t="s">
        <v>6787</v>
      </c>
      <c r="C3286" t="s">
        <v>10625</v>
      </c>
      <c r="D3286" t="s">
        <v>417</v>
      </c>
      <c r="E3286">
        <v>63.402999999999999</v>
      </c>
      <c r="F3286">
        <v>128.19999999999999</v>
      </c>
      <c r="G3286">
        <v>0.85647091912045703</v>
      </c>
      <c r="H3286">
        <v>-3.8288382796296898</v>
      </c>
      <c r="I3286">
        <v>16.769242500110501</v>
      </c>
      <c r="J3286">
        <v>15.0438467178708</v>
      </c>
      <c r="K3286">
        <v>126.67531687860399</v>
      </c>
      <c r="M3286">
        <v>67.794644543138105</v>
      </c>
      <c r="N3286">
        <v>0.50111856823266199</v>
      </c>
      <c r="O3286">
        <v>36.5054602184087</v>
      </c>
      <c r="P3286">
        <v>35.733192165166699</v>
      </c>
    </row>
    <row r="3287" spans="1:17" hidden="1" x14ac:dyDescent="0.3">
      <c r="A3287" t="s">
        <v>6788</v>
      </c>
      <c r="B3287" t="s">
        <v>6789</v>
      </c>
      <c r="C3287" t="s">
        <v>10625</v>
      </c>
      <c r="D3287" t="s">
        <v>46</v>
      </c>
      <c r="E3287">
        <v>63.354790000000001</v>
      </c>
      <c r="F3287">
        <v>163</v>
      </c>
      <c r="G3287">
        <v>101.107097485536</v>
      </c>
      <c r="H3287">
        <v>-1.4056918058503101</v>
      </c>
      <c r="I3287">
        <v>-8.75048097920385</v>
      </c>
      <c r="J3287">
        <v>-13.4390063716854</v>
      </c>
      <c r="K3287">
        <v>167.55358451343201</v>
      </c>
      <c r="L3287">
        <v>140.424381461222</v>
      </c>
      <c r="M3287">
        <v>45.851961880071201</v>
      </c>
      <c r="N3287">
        <v>1.06319218241042</v>
      </c>
      <c r="O3287">
        <v>29.631901840490801</v>
      </c>
      <c r="P3287">
        <v>160.549872122762</v>
      </c>
      <c r="Q3287">
        <v>0.158416763957307</v>
      </c>
    </row>
    <row r="3288" spans="1:17" hidden="1" x14ac:dyDescent="0.3">
      <c r="A3288" t="s">
        <v>6790</v>
      </c>
      <c r="B3288" t="s">
        <v>6791</v>
      </c>
      <c r="C3288" t="s">
        <v>10625</v>
      </c>
      <c r="D3288" t="s">
        <v>2663</v>
      </c>
      <c r="E3288">
        <v>63.341958400000003</v>
      </c>
      <c r="F3288">
        <v>242</v>
      </c>
      <c r="G3288">
        <v>196.949520444342</v>
      </c>
      <c r="H3288">
        <v>-10.132964533122999</v>
      </c>
      <c r="I3288">
        <v>212.86229202533201</v>
      </c>
      <c r="J3288">
        <v>-1.9396042392909401</v>
      </c>
      <c r="K3288">
        <v>262.71100608920199</v>
      </c>
      <c r="M3288">
        <v>25.8168868532027</v>
      </c>
      <c r="N3288">
        <v>0.108540925266903</v>
      </c>
      <c r="O3288">
        <v>60.537190082644599</v>
      </c>
      <c r="P3288">
        <v>240.845070422535</v>
      </c>
    </row>
    <row r="3289" spans="1:17" hidden="1" x14ac:dyDescent="0.3">
      <c r="A3289" t="s">
        <v>6792</v>
      </c>
      <c r="B3289" t="s">
        <v>6793</v>
      </c>
      <c r="C3289" t="s">
        <v>10625</v>
      </c>
      <c r="D3289" t="s">
        <v>3441</v>
      </c>
      <c r="E3289">
        <v>63.186171999999999</v>
      </c>
      <c r="F3289">
        <v>73.02</v>
      </c>
      <c r="G3289">
        <v>-61.113611048467099</v>
      </c>
      <c r="H3289">
        <v>-1.6802916961428702E-2</v>
      </c>
      <c r="I3289">
        <v>-45.200839467477003</v>
      </c>
      <c r="J3289">
        <v>-2.7663410791533001</v>
      </c>
      <c r="K3289">
        <v>77.881686702559094</v>
      </c>
      <c r="M3289">
        <v>37.359680048892201</v>
      </c>
      <c r="N3289">
        <v>0.87104959630911105</v>
      </c>
      <c r="O3289">
        <v>65.653245686113394</v>
      </c>
      <c r="P3289">
        <v>26.7708333333333</v>
      </c>
    </row>
    <row r="3290" spans="1:17" hidden="1" x14ac:dyDescent="0.3">
      <c r="A3290" t="s">
        <v>6794</v>
      </c>
      <c r="B3290" t="s">
        <v>6795</v>
      </c>
      <c r="C3290" t="s">
        <v>10625</v>
      </c>
      <c r="D3290" t="s">
        <v>1399</v>
      </c>
      <c r="E3290">
        <v>63.138599999999997</v>
      </c>
      <c r="F3290">
        <v>68</v>
      </c>
      <c r="G3290">
        <v>121.115655465853</v>
      </c>
      <c r="H3290">
        <v>-1.4056918058503101</v>
      </c>
      <c r="I3290">
        <v>1.8653160172366801</v>
      </c>
      <c r="J3290">
        <v>-1.14909040529885</v>
      </c>
      <c r="K3290">
        <v>70.654510151954</v>
      </c>
      <c r="L3290">
        <v>63.603856977515001</v>
      </c>
      <c r="M3290">
        <v>54.515994024967398</v>
      </c>
      <c r="N3290">
        <v>0.14047619047619</v>
      </c>
      <c r="O3290">
        <v>284.55882352941097</v>
      </c>
      <c r="P3290">
        <v>176.38531364313701</v>
      </c>
      <c r="Q3290">
        <v>0.140490790403757</v>
      </c>
    </row>
    <row r="3291" spans="1:17" hidden="1" x14ac:dyDescent="0.3">
      <c r="A3291" t="s">
        <v>6796</v>
      </c>
      <c r="B3291" t="s">
        <v>6797</v>
      </c>
      <c r="C3291" t="s">
        <v>10625</v>
      </c>
      <c r="D3291" t="s">
        <v>622</v>
      </c>
      <c r="E3291">
        <v>63.085369999999998</v>
      </c>
      <c r="F3291">
        <v>158.4</v>
      </c>
      <c r="G3291">
        <v>44.884187268818202</v>
      </c>
      <c r="H3291">
        <v>32.635974860816297</v>
      </c>
      <c r="I3291">
        <v>-3.9236060269252202</v>
      </c>
      <c r="J3291">
        <v>-2.9500672062756599</v>
      </c>
      <c r="K3291">
        <v>143.07024118418099</v>
      </c>
      <c r="L3291">
        <v>133.75184492548999</v>
      </c>
      <c r="M3291">
        <v>58.338366061215602</v>
      </c>
      <c r="N3291">
        <v>2.2410878731247399</v>
      </c>
      <c r="O3291">
        <v>22.443181818181799</v>
      </c>
      <c r="P3291">
        <v>74.065934065934002</v>
      </c>
      <c r="Q3291">
        <v>5.3103126442103001E-2</v>
      </c>
    </row>
    <row r="3292" spans="1:17" hidden="1" x14ac:dyDescent="0.3">
      <c r="A3292" t="s">
        <v>6798</v>
      </c>
      <c r="B3292" t="s">
        <v>6799</v>
      </c>
      <c r="C3292" t="s">
        <v>10625</v>
      </c>
      <c r="D3292" t="s">
        <v>354</v>
      </c>
      <c r="E3292">
        <v>63.061824000000001</v>
      </c>
      <c r="F3292">
        <v>65.680000000000007</v>
      </c>
      <c r="G3292">
        <v>66.081480345340907</v>
      </c>
      <c r="H3292">
        <v>10.5161649315014</v>
      </c>
      <c r="I3292">
        <v>-2.2853940913681399</v>
      </c>
      <c r="J3292">
        <v>-6.6874218596393096</v>
      </c>
      <c r="K3292">
        <v>64.298013997478904</v>
      </c>
      <c r="L3292">
        <v>60.275644130171798</v>
      </c>
      <c r="M3292">
        <v>58.107855143038897</v>
      </c>
      <c r="N3292">
        <v>0.46712270992562699</v>
      </c>
      <c r="O3292">
        <v>22.944579780755099</v>
      </c>
      <c r="P3292">
        <v>109.505582137161</v>
      </c>
      <c r="Q3292">
        <v>-4.6212198313049999E-3</v>
      </c>
    </row>
    <row r="3293" spans="1:17" hidden="1" x14ac:dyDescent="0.3">
      <c r="A3293" t="s">
        <v>6800</v>
      </c>
      <c r="B3293" t="s">
        <v>6801</v>
      </c>
      <c r="C3293" t="s">
        <v>10625</v>
      </c>
      <c r="D3293" t="s">
        <v>622</v>
      </c>
      <c r="E3293">
        <v>63.031353279999998</v>
      </c>
      <c r="F3293">
        <v>26.7</v>
      </c>
      <c r="G3293">
        <v>58.397885431009897</v>
      </c>
      <c r="H3293">
        <v>33.653131723561401</v>
      </c>
      <c r="I3293">
        <v>38.6704744532327</v>
      </c>
      <c r="J3293">
        <v>15.9937667375582</v>
      </c>
      <c r="K3293">
        <v>18.7918216488331</v>
      </c>
      <c r="L3293">
        <v>17.0228345667865</v>
      </c>
      <c r="M3293">
        <v>69.467156587188498</v>
      </c>
      <c r="N3293">
        <v>3.2528154438291299</v>
      </c>
      <c r="O3293">
        <v>2.2471910112359601</v>
      </c>
      <c r="P3293">
        <v>101.509433962264</v>
      </c>
      <c r="Q3293">
        <v>4.6159263169593998E-2</v>
      </c>
    </row>
    <row r="3294" spans="1:17" hidden="1" x14ac:dyDescent="0.3">
      <c r="A3294" t="s">
        <v>6802</v>
      </c>
      <c r="B3294" t="s">
        <v>6803</v>
      </c>
      <c r="C3294" t="s">
        <v>10625</v>
      </c>
      <c r="D3294" t="s">
        <v>359</v>
      </c>
      <c r="E3294">
        <v>62.9221</v>
      </c>
      <c r="F3294">
        <v>1887.65</v>
      </c>
      <c r="G3294">
        <v>58.920846927146201</v>
      </c>
      <c r="H3294">
        <v>-17.877527877343301</v>
      </c>
      <c r="I3294">
        <v>38.574450351306503</v>
      </c>
      <c r="J3294">
        <v>2.8872251918566199</v>
      </c>
      <c r="K3294">
        <v>1733.87917696369</v>
      </c>
      <c r="L3294">
        <v>1242.02125171947</v>
      </c>
      <c r="M3294">
        <v>56.8713347322564</v>
      </c>
      <c r="N3294">
        <v>0.65317831031681495</v>
      </c>
      <c r="O3294">
        <v>29.8413371122824</v>
      </c>
      <c r="P3294">
        <v>169.587260782633</v>
      </c>
      <c r="Q3294">
        <v>0.12306843152241</v>
      </c>
    </row>
    <row r="3295" spans="1:17" hidden="1" x14ac:dyDescent="0.3">
      <c r="A3295" t="s">
        <v>6804</v>
      </c>
      <c r="B3295" t="s">
        <v>6805</v>
      </c>
      <c r="C3295" t="s">
        <v>10625</v>
      </c>
      <c r="D3295" t="s">
        <v>127</v>
      </c>
      <c r="E3295">
        <v>62.794172500000002</v>
      </c>
      <c r="F3295">
        <v>4.45</v>
      </c>
      <c r="G3295">
        <v>43.489013814821199</v>
      </c>
      <c r="H3295">
        <v>-3.3880706604758601</v>
      </c>
      <c r="I3295">
        <v>-10.615697121671101</v>
      </c>
      <c r="J3295">
        <v>-1.14909040529885</v>
      </c>
      <c r="K3295">
        <v>4.23589240139734</v>
      </c>
      <c r="L3295">
        <v>4.2905158748219598</v>
      </c>
      <c r="M3295">
        <v>39.794533479498398</v>
      </c>
      <c r="N3295">
        <v>0.53829816249837603</v>
      </c>
      <c r="O3295">
        <v>30.337078651685299</v>
      </c>
      <c r="Q3295">
        <v>8.5299133751197007E-2</v>
      </c>
    </row>
    <row r="3296" spans="1:17" hidden="1" x14ac:dyDescent="0.3">
      <c r="A3296" t="s">
        <v>6806</v>
      </c>
      <c r="B3296" t="s">
        <v>6807</v>
      </c>
      <c r="C3296" t="s">
        <v>10625</v>
      </c>
      <c r="D3296" t="s">
        <v>127</v>
      </c>
      <c r="E3296">
        <v>62.739388400000003</v>
      </c>
      <c r="F3296">
        <v>85.7</v>
      </c>
      <c r="G3296">
        <v>-41.026729509212203</v>
      </c>
      <c r="H3296">
        <v>1.7629828929448501</v>
      </c>
      <c r="I3296">
        <v>-11.61184108054</v>
      </c>
      <c r="J3296">
        <v>5.3426394790438803</v>
      </c>
      <c r="K3296">
        <v>84.166466792301904</v>
      </c>
      <c r="L3296">
        <v>86.488740545233895</v>
      </c>
      <c r="M3296">
        <v>60.781162221665497</v>
      </c>
      <c r="N3296">
        <v>0.67357445421961504</v>
      </c>
      <c r="O3296">
        <v>28.3547257876312</v>
      </c>
      <c r="P3296">
        <v>19.0277777777777</v>
      </c>
      <c r="Q3296">
        <v>7.6471482453978001E-2</v>
      </c>
    </row>
    <row r="3297" spans="1:17" hidden="1" x14ac:dyDescent="0.3">
      <c r="A3297" t="s">
        <v>6808</v>
      </c>
      <c r="B3297" t="s">
        <v>6809</v>
      </c>
      <c r="C3297" t="s">
        <v>10625</v>
      </c>
      <c r="D3297" t="s">
        <v>263</v>
      </c>
      <c r="E3297">
        <v>62.708234099999999</v>
      </c>
      <c r="F3297">
        <v>3</v>
      </c>
      <c r="G3297">
        <v>178.45761664056599</v>
      </c>
      <c r="H3297">
        <v>21.998563513298599</v>
      </c>
      <c r="I3297">
        <v>-32.8046923369821</v>
      </c>
      <c r="J3297">
        <v>10.3893711331626</v>
      </c>
      <c r="K3297">
        <v>2.4006404887840902</v>
      </c>
      <c r="L3297">
        <v>2.4144331290315901</v>
      </c>
      <c r="M3297">
        <v>74.866269472337194</v>
      </c>
      <c r="N3297">
        <v>4.9014009339559701</v>
      </c>
      <c r="O3297">
        <v>103.333333333333</v>
      </c>
      <c r="P3297">
        <v>221.42857142857099</v>
      </c>
    </row>
    <row r="3298" spans="1:17" hidden="1" x14ac:dyDescent="0.3">
      <c r="A3298" t="s">
        <v>6810</v>
      </c>
      <c r="B3298" t="s">
        <v>6811</v>
      </c>
      <c r="C3298" t="s">
        <v>10625</v>
      </c>
      <c r="D3298" t="s">
        <v>471</v>
      </c>
      <c r="E3298">
        <v>62.64</v>
      </c>
      <c r="F3298">
        <v>7.75</v>
      </c>
      <c r="G3298">
        <v>7.11777635662727</v>
      </c>
      <c r="H3298">
        <v>-11.945537564205001</v>
      </c>
      <c r="I3298">
        <v>-19.159468165442199</v>
      </c>
      <c r="J3298">
        <v>-1.8623571670677499</v>
      </c>
      <c r="K3298">
        <v>7.18926528200143</v>
      </c>
      <c r="L3298">
        <v>7.2047228740283202</v>
      </c>
      <c r="M3298">
        <v>46.265248164309803</v>
      </c>
      <c r="N3298">
        <v>1.4597348770849099</v>
      </c>
      <c r="O3298">
        <v>36.774193548386997</v>
      </c>
      <c r="P3298">
        <v>43.518518518518498</v>
      </c>
      <c r="Q3298">
        <v>8.316544159724E-3</v>
      </c>
    </row>
    <row r="3299" spans="1:17" hidden="1" x14ac:dyDescent="0.3">
      <c r="A3299" t="s">
        <v>6812</v>
      </c>
      <c r="B3299" t="s">
        <v>6813</v>
      </c>
      <c r="C3299" t="s">
        <v>10625</v>
      </c>
      <c r="D3299" t="s">
        <v>21</v>
      </c>
      <c r="E3299">
        <v>62.607194739999997</v>
      </c>
      <c r="F3299">
        <v>58.4</v>
      </c>
      <c r="G3299">
        <v>16.7740454164861</v>
      </c>
      <c r="H3299">
        <v>0.45271527379569498</v>
      </c>
      <c r="I3299">
        <v>-20.1154688860749</v>
      </c>
      <c r="J3299">
        <v>1.41729704791803</v>
      </c>
      <c r="K3299">
        <v>57.546335100121901</v>
      </c>
      <c r="L3299">
        <v>56.103368456848202</v>
      </c>
      <c r="M3299">
        <v>49.953272136003299</v>
      </c>
      <c r="N3299">
        <v>0.57434053732313695</v>
      </c>
      <c r="O3299">
        <v>31.849315068493102</v>
      </c>
      <c r="P3299">
        <v>51.491569390401999</v>
      </c>
      <c r="Q3299">
        <v>6.1638174580747003E-2</v>
      </c>
    </row>
    <row r="3300" spans="1:17" hidden="1" x14ac:dyDescent="0.3">
      <c r="A3300" t="s">
        <v>6814</v>
      </c>
      <c r="B3300" t="s">
        <v>6815</v>
      </c>
      <c r="C3300" t="s">
        <v>10625</v>
      </c>
      <c r="D3300" t="s">
        <v>1589</v>
      </c>
      <c r="E3300">
        <v>62.596257365999897</v>
      </c>
      <c r="F3300">
        <v>3.94</v>
      </c>
      <c r="G3300">
        <v>86.353854005353796</v>
      </c>
      <c r="H3300">
        <v>14.182543488267299</v>
      </c>
      <c r="I3300">
        <v>8.7372358780508002</v>
      </c>
      <c r="J3300">
        <v>-11.4230630080385</v>
      </c>
      <c r="K3300">
        <v>3.8400876307832799</v>
      </c>
      <c r="L3300">
        <v>3.28562300033588</v>
      </c>
      <c r="M3300">
        <v>29.007444522</v>
      </c>
      <c r="N3300">
        <v>0.49284572188577203</v>
      </c>
      <c r="O3300">
        <v>21.827411167512601</v>
      </c>
      <c r="Q3300">
        <v>0.125766451125672</v>
      </c>
    </row>
    <row r="3301" spans="1:17" hidden="1" x14ac:dyDescent="0.3">
      <c r="A3301" t="s">
        <v>6816</v>
      </c>
      <c r="B3301" t="s">
        <v>6817</v>
      </c>
      <c r="C3301" t="s">
        <v>10625</v>
      </c>
      <c r="D3301" t="s">
        <v>354</v>
      </c>
      <c r="E3301">
        <v>62.524937448000003</v>
      </c>
      <c r="F3301">
        <v>35.950000000000003</v>
      </c>
      <c r="G3301">
        <v>21.815417141224501</v>
      </c>
      <c r="H3301">
        <v>18.362125027429201</v>
      </c>
      <c r="I3301">
        <v>-21.311809185707698</v>
      </c>
      <c r="J3301">
        <v>2.3914727393902999</v>
      </c>
      <c r="K3301">
        <v>33.4971772365314</v>
      </c>
      <c r="L3301">
        <v>32.625346332118802</v>
      </c>
      <c r="M3301">
        <v>65.155177351021393</v>
      </c>
      <c r="N3301">
        <v>4.3606583423182199</v>
      </c>
      <c r="O3301">
        <v>34.631432545201598</v>
      </c>
      <c r="P3301">
        <v>57.675438596491198</v>
      </c>
      <c r="Q3301">
        <v>7.1452012338011003E-2</v>
      </c>
    </row>
    <row r="3302" spans="1:17" hidden="1" x14ac:dyDescent="0.3">
      <c r="A3302" t="s">
        <v>6818</v>
      </c>
      <c r="B3302" t="s">
        <v>6819</v>
      </c>
      <c r="C3302" t="s">
        <v>10625</v>
      </c>
      <c r="D3302" t="s">
        <v>527</v>
      </c>
      <c r="E3302">
        <v>62.467199999999998</v>
      </c>
      <c r="F3302">
        <v>4.24</v>
      </c>
      <c r="G3302">
        <v>155.691176731269</v>
      </c>
      <c r="H3302">
        <v>26.784219173378101</v>
      </c>
      <c r="I3302">
        <v>-14.5043543360164</v>
      </c>
      <c r="J3302">
        <v>19.1851714331412</v>
      </c>
      <c r="K3302">
        <v>4.24617599946985</v>
      </c>
      <c r="L3302">
        <v>3.8545641667456301</v>
      </c>
      <c r="M3302">
        <v>85.736507838001401</v>
      </c>
      <c r="N3302">
        <v>0.45978868296985698</v>
      </c>
      <c r="O3302">
        <v>94.811320754716903</v>
      </c>
      <c r="P3302">
        <v>184.48491747296501</v>
      </c>
      <c r="Q3302">
        <v>0.14298916702942199</v>
      </c>
    </row>
    <row r="3303" spans="1:17" hidden="1" x14ac:dyDescent="0.3">
      <c r="A3303" t="s">
        <v>6820</v>
      </c>
      <c r="B3303" t="s">
        <v>6821</v>
      </c>
      <c r="C3303" t="s">
        <v>10625</v>
      </c>
      <c r="D3303" t="s">
        <v>51</v>
      </c>
      <c r="E3303">
        <v>62.445996383999997</v>
      </c>
      <c r="F3303">
        <v>57</v>
      </c>
      <c r="G3303">
        <v>8.1788282901457308</v>
      </c>
      <c r="H3303">
        <v>-1.36865476881327</v>
      </c>
      <c r="I3303">
        <v>-20.770416703765001</v>
      </c>
      <c r="J3303">
        <v>4.7517133586689999</v>
      </c>
      <c r="K3303">
        <v>53.127137939709897</v>
      </c>
      <c r="L3303">
        <v>53.530506062299999</v>
      </c>
      <c r="M3303">
        <v>58.554907765893603</v>
      </c>
      <c r="N3303">
        <v>0.56662883087400595</v>
      </c>
      <c r="O3303">
        <v>41.9298245614035</v>
      </c>
      <c r="P3303">
        <v>52</v>
      </c>
    </row>
    <row r="3304" spans="1:17" hidden="1" x14ac:dyDescent="0.3">
      <c r="A3304" t="s">
        <v>6822</v>
      </c>
      <c r="B3304" t="s">
        <v>6823</v>
      </c>
      <c r="C3304" t="s">
        <v>10625</v>
      </c>
      <c r="D3304" t="s">
        <v>622</v>
      </c>
      <c r="E3304">
        <v>62.388809999999999</v>
      </c>
      <c r="F3304">
        <v>38.25</v>
      </c>
      <c r="G3304">
        <v>-50.392105066297603</v>
      </c>
      <c r="H3304">
        <v>-24.089397876137799</v>
      </c>
      <c r="I3304">
        <v>-34.4793334853075</v>
      </c>
      <c r="J3304">
        <v>-19.850098244044599</v>
      </c>
      <c r="K3304">
        <v>44.260745479631098</v>
      </c>
      <c r="M3304">
        <v>35.103692118303599</v>
      </c>
      <c r="N3304">
        <v>4.7217332430602497</v>
      </c>
      <c r="O3304">
        <v>88.104575163398593</v>
      </c>
      <c r="P3304">
        <v>7.7464788732394201</v>
      </c>
    </row>
    <row r="3305" spans="1:17" hidden="1" x14ac:dyDescent="0.3">
      <c r="A3305" t="s">
        <v>6824</v>
      </c>
      <c r="B3305" t="s">
        <v>6825</v>
      </c>
      <c r="C3305" t="s">
        <v>10625</v>
      </c>
      <c r="D3305" t="s">
        <v>1561</v>
      </c>
      <c r="E3305">
        <v>62.336901564000001</v>
      </c>
      <c r="F3305">
        <v>63.95</v>
      </c>
      <c r="G3305">
        <v>-39.579432889989</v>
      </c>
      <c r="H3305">
        <v>-22.228634449241799</v>
      </c>
      <c r="I3305">
        <v>-36.516766640387701</v>
      </c>
      <c r="J3305">
        <v>-3.4567827129911599</v>
      </c>
      <c r="K3305">
        <v>71.720698475662005</v>
      </c>
      <c r="L3305">
        <v>75.097784119316998</v>
      </c>
      <c r="M3305">
        <v>32.8936986199014</v>
      </c>
      <c r="N3305">
        <v>1.9515012470422699</v>
      </c>
      <c r="O3305">
        <v>119.937451133698</v>
      </c>
      <c r="P3305">
        <v>8.2247419191064495</v>
      </c>
      <c r="Q3305">
        <v>0.103110586881809</v>
      </c>
    </row>
    <row r="3306" spans="1:17" hidden="1" x14ac:dyDescent="0.3">
      <c r="A3306" t="s">
        <v>6826</v>
      </c>
      <c r="B3306" t="s">
        <v>6827</v>
      </c>
      <c r="C3306" t="s">
        <v>10625</v>
      </c>
      <c r="E3306">
        <v>62.297541713999998</v>
      </c>
      <c r="F3306">
        <v>77</v>
      </c>
      <c r="G3306">
        <v>52.0737297524783</v>
      </c>
      <c r="H3306">
        <v>4.2617620071792599</v>
      </c>
      <c r="I3306">
        <v>-26.640974210007801</v>
      </c>
      <c r="J3306">
        <v>4.0071163959175999</v>
      </c>
      <c r="K3306">
        <v>73.701921849963696</v>
      </c>
      <c r="L3306">
        <v>67.852905078498594</v>
      </c>
      <c r="M3306">
        <v>56.193016518592302</v>
      </c>
      <c r="N3306">
        <v>0.55384880303380102</v>
      </c>
      <c r="O3306">
        <v>22.636363636363601</v>
      </c>
      <c r="P3306">
        <v>166.620498614958</v>
      </c>
      <c r="Q3306">
        <v>0.171065192216314</v>
      </c>
    </row>
    <row r="3307" spans="1:17" hidden="1" x14ac:dyDescent="0.3">
      <c r="A3307" t="s">
        <v>6828</v>
      </c>
      <c r="B3307" t="s">
        <v>6829</v>
      </c>
      <c r="C3307" t="s">
        <v>10625</v>
      </c>
      <c r="D3307" t="s">
        <v>471</v>
      </c>
      <c r="E3307">
        <v>62.234639999999999</v>
      </c>
      <c r="F3307">
        <v>130.80000000000001</v>
      </c>
      <c r="G3307">
        <v>-32.572138773048799</v>
      </c>
      <c r="H3307">
        <v>-9.0979994981579893</v>
      </c>
      <c r="I3307">
        <v>-16.659367192058799</v>
      </c>
      <c r="J3307">
        <v>-5.14909040529884</v>
      </c>
      <c r="K3307">
        <v>140.71387706832999</v>
      </c>
      <c r="M3307">
        <v>43.189267596504003</v>
      </c>
      <c r="N3307">
        <v>0.36043360433604299</v>
      </c>
      <c r="O3307">
        <v>51.376146788990802</v>
      </c>
      <c r="P3307">
        <v>14.787187362878401</v>
      </c>
    </row>
    <row r="3308" spans="1:17" hidden="1" x14ac:dyDescent="0.3">
      <c r="A3308" t="s">
        <v>6830</v>
      </c>
      <c r="B3308" t="s">
        <v>6831</v>
      </c>
      <c r="C3308" t="s">
        <v>10625</v>
      </c>
      <c r="D3308" t="s">
        <v>622</v>
      </c>
      <c r="E3308">
        <v>62.163099631999998</v>
      </c>
      <c r="F3308">
        <v>35.36</v>
      </c>
      <c r="G3308">
        <v>-20.2529246841038</v>
      </c>
      <c r="H3308">
        <v>1.14060449044596</v>
      </c>
      <c r="I3308">
        <v>-20.1221048108982</v>
      </c>
      <c r="J3308">
        <v>1.13085187464342</v>
      </c>
      <c r="K3308">
        <v>35.169255680338999</v>
      </c>
      <c r="L3308">
        <v>36.211426448458198</v>
      </c>
      <c r="M3308">
        <v>49.889176284994903</v>
      </c>
      <c r="N3308">
        <v>0.775337135384503</v>
      </c>
      <c r="O3308">
        <v>78.167420814479598</v>
      </c>
      <c r="P3308">
        <v>20.1495073054706</v>
      </c>
      <c r="Q3308">
        <v>6.3080589583286995E-2</v>
      </c>
    </row>
    <row r="3309" spans="1:17" hidden="1" x14ac:dyDescent="0.3">
      <c r="A3309" t="s">
        <v>6832</v>
      </c>
      <c r="B3309" t="s">
        <v>6833</v>
      </c>
      <c r="C3309" t="s">
        <v>10625</v>
      </c>
      <c r="D3309" t="s">
        <v>408</v>
      </c>
      <c r="E3309">
        <v>62.094178124999999</v>
      </c>
      <c r="F3309">
        <v>61.5</v>
      </c>
      <c r="G3309">
        <v>-59.331499005691498</v>
      </c>
      <c r="H3309">
        <v>-3.7182914868710499</v>
      </c>
      <c r="I3309">
        <v>-27.505485415569002</v>
      </c>
      <c r="J3309">
        <v>-4.4334737938982496</v>
      </c>
      <c r="K3309">
        <v>63.630376183094</v>
      </c>
      <c r="L3309">
        <v>67.921124726605996</v>
      </c>
      <c r="M3309">
        <v>41.150308167048998</v>
      </c>
      <c r="N3309">
        <v>1.9423211827818401</v>
      </c>
      <c r="O3309">
        <v>46.341463414634099</v>
      </c>
      <c r="P3309">
        <v>9.6256684491978497</v>
      </c>
      <c r="Q3309">
        <v>-2.6909977512246001E-2</v>
      </c>
    </row>
    <row r="3310" spans="1:17" hidden="1" x14ac:dyDescent="0.3">
      <c r="A3310" t="s">
        <v>6834</v>
      </c>
      <c r="B3310" t="s">
        <v>6835</v>
      </c>
      <c r="C3310" t="s">
        <v>10625</v>
      </c>
      <c r="D3310" t="s">
        <v>622</v>
      </c>
      <c r="E3310">
        <v>62.057417729999997</v>
      </c>
      <c r="F3310">
        <v>34.47</v>
      </c>
      <c r="G3310">
        <v>47.3097869503152</v>
      </c>
      <c r="H3310">
        <v>19.671591566515001</v>
      </c>
      <c r="I3310">
        <v>-9.0098849011048596</v>
      </c>
      <c r="J3310">
        <v>11.6274755030837</v>
      </c>
      <c r="K3310">
        <v>32.559207711405399</v>
      </c>
      <c r="L3310">
        <v>29.733023384377098</v>
      </c>
      <c r="M3310">
        <v>67.597347986678898</v>
      </c>
      <c r="N3310">
        <v>1.4347279391472201</v>
      </c>
      <c r="O3310">
        <v>13.0838410211778</v>
      </c>
      <c r="P3310">
        <v>80</v>
      </c>
      <c r="Q3310">
        <v>4.2721388440779003E-2</v>
      </c>
    </row>
    <row r="3311" spans="1:17" hidden="1" x14ac:dyDescent="0.3">
      <c r="A3311" t="s">
        <v>6836</v>
      </c>
      <c r="B3311" t="s">
        <v>6837</v>
      </c>
      <c r="C3311" t="s">
        <v>10625</v>
      </c>
      <c r="D3311" t="s">
        <v>1465</v>
      </c>
      <c r="E3311">
        <v>62.0124</v>
      </c>
      <c r="F3311">
        <v>33.950000000000003</v>
      </c>
      <c r="G3311">
        <v>36.424099512110899</v>
      </c>
      <c r="H3311">
        <v>-2.5326194452334501</v>
      </c>
      <c r="I3311">
        <v>26.7628311228301</v>
      </c>
      <c r="J3311">
        <v>9.9102033988317295</v>
      </c>
      <c r="K3311">
        <v>31.518332545866802</v>
      </c>
      <c r="L3311">
        <v>26.683566823114699</v>
      </c>
      <c r="M3311">
        <v>62.270852678968801</v>
      </c>
      <c r="N3311">
        <v>0.51196221584687096</v>
      </c>
      <c r="O3311">
        <v>12.606774668630299</v>
      </c>
      <c r="P3311">
        <v>88.6111111111111</v>
      </c>
      <c r="Q3311">
        <v>2.9621909140398001E-2</v>
      </c>
    </row>
    <row r="3312" spans="1:17" hidden="1" x14ac:dyDescent="0.3">
      <c r="A3312" t="s">
        <v>6838</v>
      </c>
      <c r="B3312" t="s">
        <v>6839</v>
      </c>
      <c r="C3312" t="s">
        <v>10625</v>
      </c>
      <c r="D3312" t="s">
        <v>127</v>
      </c>
      <c r="E3312">
        <v>61.9876</v>
      </c>
      <c r="F3312">
        <v>2.52</v>
      </c>
      <c r="G3312">
        <v>232.335167660975</v>
      </c>
      <c r="H3312">
        <v>44.259048078542698</v>
      </c>
      <c r="I3312">
        <v>98.247939241965099</v>
      </c>
      <c r="J3312">
        <v>7.4715992498735604</v>
      </c>
      <c r="K3312">
        <v>1.8010931325602</v>
      </c>
      <c r="L3312">
        <v>1.31298135874456</v>
      </c>
      <c r="M3312">
        <v>99.857117010118401</v>
      </c>
      <c r="N3312">
        <v>1.05094536024789</v>
      </c>
      <c r="O3312">
        <v>0</v>
      </c>
      <c r="P3312">
        <v>320</v>
      </c>
      <c r="Q3312">
        <v>2.1965496518509001E-2</v>
      </c>
    </row>
    <row r="3313" spans="1:17" hidden="1" x14ac:dyDescent="0.3">
      <c r="A3313" t="s">
        <v>6840</v>
      </c>
      <c r="B3313" t="s">
        <v>6841</v>
      </c>
      <c r="C3313" t="s">
        <v>10625</v>
      </c>
      <c r="D3313" t="s">
        <v>51</v>
      </c>
      <c r="E3313">
        <v>61.765697510000003</v>
      </c>
      <c r="F3313">
        <v>48.52</v>
      </c>
      <c r="G3313">
        <v>-64.471292354653897</v>
      </c>
      <c r="H3313">
        <v>-4.7962146816673101</v>
      </c>
      <c r="I3313">
        <v>-38.514324908978203</v>
      </c>
      <c r="J3313">
        <v>1.6769965512228699</v>
      </c>
      <c r="K3313">
        <v>50.577260913492502</v>
      </c>
      <c r="L3313">
        <v>59.7269158910307</v>
      </c>
      <c r="M3313">
        <v>34.434590458347301</v>
      </c>
      <c r="N3313">
        <v>1.21961906307437</v>
      </c>
      <c r="O3313">
        <v>77.370156636438495</v>
      </c>
      <c r="P3313">
        <v>9.0582153292874708</v>
      </c>
      <c r="Q3313">
        <v>-7.6421172647753E-2</v>
      </c>
    </row>
    <row r="3314" spans="1:17" hidden="1" x14ac:dyDescent="0.3">
      <c r="A3314" t="s">
        <v>6842</v>
      </c>
      <c r="B3314" t="s">
        <v>6843</v>
      </c>
      <c r="C3314" t="s">
        <v>10625</v>
      </c>
      <c r="D3314" t="s">
        <v>72</v>
      </c>
      <c r="E3314">
        <v>61.6276090799999</v>
      </c>
      <c r="F3314">
        <v>61.47</v>
      </c>
      <c r="G3314">
        <v>-9.6801874253972606</v>
      </c>
      <c r="H3314">
        <v>-4.6025421995510998</v>
      </c>
      <c r="I3314">
        <v>-32.924156167113999</v>
      </c>
      <c r="J3314">
        <v>-6.5798596360680799</v>
      </c>
      <c r="K3314">
        <v>66.347033236051004</v>
      </c>
      <c r="L3314">
        <v>66.437584185833501</v>
      </c>
      <c r="M3314">
        <v>31.599390959162399</v>
      </c>
      <c r="N3314">
        <v>2.9518843235640101E-2</v>
      </c>
      <c r="O3314">
        <v>46.412884333821303</v>
      </c>
      <c r="P3314">
        <v>39.482641252552703</v>
      </c>
      <c r="Q3314">
        <v>6.0286755410440002E-3</v>
      </c>
    </row>
    <row r="3315" spans="1:17" hidden="1" x14ac:dyDescent="0.3">
      <c r="A3315" t="s">
        <v>6844</v>
      </c>
      <c r="B3315" t="s">
        <v>6845</v>
      </c>
      <c r="C3315" t="s">
        <v>10625</v>
      </c>
      <c r="E3315">
        <v>61.6</v>
      </c>
      <c r="F3315">
        <v>151.49</v>
      </c>
      <c r="G3315">
        <v>143.96866237139201</v>
      </c>
      <c r="H3315">
        <v>92.305000018049</v>
      </c>
      <c r="I3315">
        <v>77.610439241965196</v>
      </c>
      <c r="J3315">
        <v>33.125911774490099</v>
      </c>
      <c r="K3315">
        <v>93.807577133584104</v>
      </c>
      <c r="L3315">
        <v>82.444218835584394</v>
      </c>
      <c r="M3315">
        <v>97.556416981376003</v>
      </c>
      <c r="N3315">
        <v>5.0507756209205699</v>
      </c>
      <c r="O3315">
        <v>5.7891610007261001</v>
      </c>
      <c r="P3315">
        <v>188.003802281368</v>
      </c>
      <c r="Q3315">
        <v>0.155308538800561</v>
      </c>
    </row>
    <row r="3316" spans="1:17" hidden="1" x14ac:dyDescent="0.3">
      <c r="A3316" t="s">
        <v>6846</v>
      </c>
      <c r="B3316" t="s">
        <v>6847</v>
      </c>
      <c r="C3316" t="s">
        <v>10625</v>
      </c>
      <c r="D3316" t="s">
        <v>119</v>
      </c>
      <c r="E3316">
        <v>61.452927899999999</v>
      </c>
      <c r="F3316">
        <v>163</v>
      </c>
      <c r="G3316">
        <v>-10.944459979554701</v>
      </c>
      <c r="H3316">
        <v>13.863350821682801</v>
      </c>
      <c r="I3316">
        <v>4.9683116014352802</v>
      </c>
      <c r="J3316">
        <v>15.012881425687</v>
      </c>
      <c r="K3316">
        <v>162.10851575446</v>
      </c>
      <c r="M3316">
        <v>67.437327676499294</v>
      </c>
      <c r="O3316">
        <v>31.1656441717791</v>
      </c>
      <c r="P3316">
        <v>29.984051036682601</v>
      </c>
    </row>
    <row r="3317" spans="1:17" hidden="1" x14ac:dyDescent="0.3">
      <c r="A3317" t="s">
        <v>6848</v>
      </c>
      <c r="B3317" t="s">
        <v>6849</v>
      </c>
      <c r="C3317" t="s">
        <v>10625</v>
      </c>
      <c r="D3317" t="s">
        <v>359</v>
      </c>
      <c r="E3317">
        <v>61.411320000000003</v>
      </c>
      <c r="F3317">
        <v>5.39</v>
      </c>
      <c r="G3317">
        <v>-81.714278204327499</v>
      </c>
      <c r="H3317">
        <v>-2.87358171410719</v>
      </c>
      <c r="I3317">
        <v>-14.8096147148693</v>
      </c>
      <c r="J3317">
        <v>-0.58729265248986096</v>
      </c>
      <c r="K3317">
        <v>5.5538820562338698</v>
      </c>
      <c r="L3317">
        <v>6.33466443237125</v>
      </c>
      <c r="M3317">
        <v>45.861503595510598</v>
      </c>
      <c r="N3317">
        <v>0.78600669039196802</v>
      </c>
      <c r="O3317">
        <v>141.00185528756899</v>
      </c>
      <c r="P3317">
        <v>34.079601990049703</v>
      </c>
      <c r="Q3317">
        <v>5.2440894559077002E-2</v>
      </c>
    </row>
    <row r="3318" spans="1:17" hidden="1" x14ac:dyDescent="0.3">
      <c r="A3318" t="s">
        <v>6850</v>
      </c>
      <c r="B3318" t="s">
        <v>6851</v>
      </c>
      <c r="C3318" t="s">
        <v>10625</v>
      </c>
      <c r="D3318" t="s">
        <v>21</v>
      </c>
      <c r="E3318">
        <v>61.344425999999999</v>
      </c>
      <c r="F3318">
        <v>43.85</v>
      </c>
      <c r="G3318">
        <v>-69.967463917972196</v>
      </c>
      <c r="H3318">
        <v>2.03440309331932</v>
      </c>
      <c r="I3318">
        <v>-26.023810513655501</v>
      </c>
      <c r="J3318">
        <v>-4.0444133451652098</v>
      </c>
      <c r="K3318">
        <v>44.0274562633927</v>
      </c>
      <c r="M3318">
        <v>47.6457534003898</v>
      </c>
      <c r="N3318">
        <v>0.84473684210526301</v>
      </c>
      <c r="O3318">
        <v>84.264538198403599</v>
      </c>
      <c r="P3318">
        <v>9.6249999999999893</v>
      </c>
    </row>
    <row r="3319" spans="1:17" hidden="1" x14ac:dyDescent="0.3">
      <c r="A3319" t="s">
        <v>6852</v>
      </c>
      <c r="B3319" t="s">
        <v>6853</v>
      </c>
      <c r="C3319" t="s">
        <v>10625</v>
      </c>
      <c r="D3319" t="s">
        <v>471</v>
      </c>
      <c r="E3319">
        <v>61.019777210000001</v>
      </c>
      <c r="F3319">
        <v>36.99</v>
      </c>
      <c r="G3319">
        <v>-81.300271290050404</v>
      </c>
      <c r="H3319">
        <v>-8.9390425774956093</v>
      </c>
      <c r="I3319">
        <v>-46.566242253535997</v>
      </c>
      <c r="J3319">
        <v>12.6995408346367</v>
      </c>
      <c r="K3319">
        <v>38.6970645194802</v>
      </c>
      <c r="L3319">
        <v>49.099054506157003</v>
      </c>
      <c r="M3319">
        <v>51.063186134951998</v>
      </c>
      <c r="N3319">
        <v>3.3032004069387999</v>
      </c>
      <c r="O3319">
        <v>123.860595931421</v>
      </c>
      <c r="P3319">
        <v>21.517739816031501</v>
      </c>
      <c r="Q3319">
        <v>-4.4145402635405999E-2</v>
      </c>
    </row>
    <row r="3320" spans="1:17" hidden="1" x14ac:dyDescent="0.3">
      <c r="A3320" t="s">
        <v>6854</v>
      </c>
      <c r="B3320" t="s">
        <v>6855</v>
      </c>
      <c r="C3320" t="s">
        <v>10625</v>
      </c>
      <c r="D3320" t="s">
        <v>622</v>
      </c>
      <c r="E3320">
        <v>60.962373100000001</v>
      </c>
      <c r="F3320">
        <v>2.08</v>
      </c>
      <c r="G3320">
        <v>2.3351676609751002</v>
      </c>
      <c r="H3320">
        <v>-6.47481622981344</v>
      </c>
      <c r="I3320">
        <v>-30.183433307054401</v>
      </c>
      <c r="J3320">
        <v>-0.16869824843610901</v>
      </c>
      <c r="K3320">
        <v>2.0688037443234899</v>
      </c>
      <c r="L3320">
        <v>1.9576121051261599</v>
      </c>
      <c r="M3320">
        <v>48.053569780862702</v>
      </c>
      <c r="N3320">
        <v>0.73344425485686104</v>
      </c>
      <c r="O3320">
        <v>56.25</v>
      </c>
      <c r="P3320">
        <v>1102.31213872832</v>
      </c>
      <c r="Q3320">
        <v>7.4204632230426004E-2</v>
      </c>
    </row>
    <row r="3321" spans="1:17" hidden="1" x14ac:dyDescent="0.3">
      <c r="A3321" t="s">
        <v>6856</v>
      </c>
      <c r="B3321" t="s">
        <v>6857</v>
      </c>
      <c r="C3321" t="s">
        <v>10625</v>
      </c>
      <c r="D3321" t="s">
        <v>6589</v>
      </c>
      <c r="E3321">
        <v>60.663539200000002</v>
      </c>
      <c r="F3321">
        <v>39.72</v>
      </c>
      <c r="G3321">
        <v>6.9792354575852604</v>
      </c>
      <c r="H3321">
        <v>27.262410316573501</v>
      </c>
      <c r="I3321">
        <v>20.647939241965101</v>
      </c>
      <c r="J3321">
        <v>3.4259095947011402</v>
      </c>
      <c r="K3321">
        <v>36.289711811168999</v>
      </c>
      <c r="L3321">
        <v>33.734887326896001</v>
      </c>
      <c r="M3321">
        <v>67.3000798830099</v>
      </c>
      <c r="N3321">
        <v>2.5655076656060101</v>
      </c>
      <c r="O3321">
        <v>15.7603222557905</v>
      </c>
      <c r="P3321">
        <v>47.002220577350101</v>
      </c>
      <c r="Q3321">
        <v>0.14089930094805</v>
      </c>
    </row>
    <row r="3322" spans="1:17" hidden="1" x14ac:dyDescent="0.3">
      <c r="A3322" t="s">
        <v>6858</v>
      </c>
      <c r="B3322" t="s">
        <v>6859</v>
      </c>
      <c r="C3322" t="s">
        <v>10625</v>
      </c>
      <c r="D3322" t="s">
        <v>359</v>
      </c>
      <c r="E3322">
        <v>60.615290199999997</v>
      </c>
      <c r="F3322">
        <v>62.9</v>
      </c>
      <c r="G3322">
        <v>2.5629109321966399</v>
      </c>
      <c r="H3322">
        <v>7.8905723123077998</v>
      </c>
      <c r="I3322">
        <v>-10.7078840512075</v>
      </c>
      <c r="J3322">
        <v>-1.38699682877228</v>
      </c>
      <c r="K3322">
        <v>59.944838856213501</v>
      </c>
      <c r="L3322">
        <v>53.190182573875198</v>
      </c>
      <c r="M3322">
        <v>58.431418788984203</v>
      </c>
      <c r="N3322">
        <v>1.7795648060548701</v>
      </c>
      <c r="O3322">
        <v>22.3767885532591</v>
      </c>
      <c r="P3322">
        <v>61.282051282051199</v>
      </c>
      <c r="Q3322">
        <v>0.105979510784209</v>
      </c>
    </row>
    <row r="3323" spans="1:17" hidden="1" x14ac:dyDescent="0.3">
      <c r="A3323" t="s">
        <v>6860</v>
      </c>
      <c r="B3323" t="s">
        <v>6861</v>
      </c>
      <c r="C3323" t="s">
        <v>10625</v>
      </c>
      <c r="D3323" t="s">
        <v>408</v>
      </c>
      <c r="E3323">
        <v>60.604510500000004</v>
      </c>
      <c r="F3323">
        <v>11.48</v>
      </c>
      <c r="G3323">
        <v>36.335167660975102</v>
      </c>
      <c r="H3323">
        <v>24.666542957129298</v>
      </c>
      <c r="I3323">
        <v>-7.8606580431026902</v>
      </c>
      <c r="J3323">
        <v>0.39636414015568899</v>
      </c>
      <c r="K3323">
        <v>10.17102939298</v>
      </c>
      <c r="L3323">
        <v>9.6422375262306694</v>
      </c>
      <c r="M3323">
        <v>54.699834089382499</v>
      </c>
      <c r="N3323">
        <v>0.89129538889272297</v>
      </c>
      <c r="O3323">
        <v>23.2578397212543</v>
      </c>
      <c r="P3323">
        <v>69.571639586410598</v>
      </c>
      <c r="Q3323">
        <v>4.4389134794021998E-2</v>
      </c>
    </row>
    <row r="3324" spans="1:17" hidden="1" x14ac:dyDescent="0.3">
      <c r="A3324" t="s">
        <v>6862</v>
      </c>
      <c r="B3324" t="s">
        <v>6863</v>
      </c>
      <c r="C3324" t="s">
        <v>10625</v>
      </c>
      <c r="D3324" t="s">
        <v>1002</v>
      </c>
      <c r="E3324">
        <v>60.600499999999997</v>
      </c>
      <c r="F3324">
        <v>121.2</v>
      </c>
      <c r="G3324">
        <v>92.298870020321701</v>
      </c>
      <c r="H3324">
        <v>69.384134164698494</v>
      </c>
      <c r="I3324">
        <v>15.4920337301541</v>
      </c>
      <c r="J3324">
        <v>20.378819672811201</v>
      </c>
      <c r="K3324">
        <v>89.072482029535095</v>
      </c>
      <c r="L3324">
        <v>72.667764784242706</v>
      </c>
      <c r="M3324">
        <v>92.255590636051906</v>
      </c>
      <c r="N3324">
        <v>2.0573659870563898</v>
      </c>
      <c r="O3324">
        <v>5.6105610561055999</v>
      </c>
      <c r="P3324">
        <v>128.67924528301799</v>
      </c>
      <c r="Q3324">
        <v>0.13995678537387801</v>
      </c>
    </row>
    <row r="3325" spans="1:17" hidden="1" x14ac:dyDescent="0.3">
      <c r="A3325" t="s">
        <v>6864</v>
      </c>
      <c r="B3325" t="s">
        <v>6865</v>
      </c>
      <c r="C3325" t="s">
        <v>10625</v>
      </c>
      <c r="D3325" t="s">
        <v>354</v>
      </c>
      <c r="E3325">
        <v>60.434373119999997</v>
      </c>
      <c r="F3325">
        <v>1.06</v>
      </c>
      <c r="G3325">
        <v>-35.490919295546597</v>
      </c>
      <c r="I3325">
        <v>-15.388424394398401</v>
      </c>
      <c r="K3325">
        <v>1.0740579266511801</v>
      </c>
      <c r="L3325">
        <v>1.7681056445472201</v>
      </c>
      <c r="M3325">
        <v>4.5782334131322697</v>
      </c>
      <c r="N3325">
        <v>0.83810931679479195</v>
      </c>
      <c r="O3325">
        <v>36.792452830188601</v>
      </c>
      <c r="P3325">
        <v>41.3333333333333</v>
      </c>
      <c r="Q3325">
        <v>-4.9493861384649E-2</v>
      </c>
    </row>
    <row r="3326" spans="1:17" hidden="1" x14ac:dyDescent="0.3">
      <c r="A3326" t="s">
        <v>6866</v>
      </c>
      <c r="B3326" t="s">
        <v>6867</v>
      </c>
      <c r="C3326" t="s">
        <v>10625</v>
      </c>
      <c r="E3326">
        <v>60.290298108000002</v>
      </c>
      <c r="F3326">
        <v>13.58</v>
      </c>
      <c r="G3326">
        <v>3.0377663135256201</v>
      </c>
      <c r="H3326">
        <v>-11.464476913623001</v>
      </c>
      <c r="I3326">
        <v>-7.5310323620256003</v>
      </c>
      <c r="J3326">
        <v>-1.5829298846914801</v>
      </c>
      <c r="K3326">
        <v>13.9779515133897</v>
      </c>
      <c r="L3326">
        <v>12.688594848194599</v>
      </c>
      <c r="M3326">
        <v>44.874133683273101</v>
      </c>
      <c r="N3326">
        <v>0.85087985319864001</v>
      </c>
      <c r="O3326">
        <v>21.134020618556601</v>
      </c>
      <c r="P3326">
        <v>46.8108108108108</v>
      </c>
      <c r="Q3326">
        <v>7.9250585034585999E-2</v>
      </c>
    </row>
    <row r="3327" spans="1:17" hidden="1" x14ac:dyDescent="0.3">
      <c r="A3327" t="s">
        <v>6868</v>
      </c>
      <c r="B3327" t="s">
        <v>6869</v>
      </c>
      <c r="C3327" t="s">
        <v>10625</v>
      </c>
      <c r="D3327" t="s">
        <v>397</v>
      </c>
      <c r="E3327">
        <v>60.26352</v>
      </c>
      <c r="F3327">
        <v>54.75</v>
      </c>
      <c r="G3327">
        <v>-64.075982164808806</v>
      </c>
      <c r="H3327">
        <v>1.4244968733949599</v>
      </c>
      <c r="I3327">
        <v>-36.803395460293501</v>
      </c>
      <c r="J3327">
        <v>-4.3462484870039999</v>
      </c>
      <c r="K3327">
        <v>56.906201757939598</v>
      </c>
      <c r="L3327">
        <v>60.817331983119701</v>
      </c>
      <c r="M3327">
        <v>44.984060774981899</v>
      </c>
      <c r="N3327">
        <v>0.54840664000969297</v>
      </c>
      <c r="O3327">
        <v>58.904109589040999</v>
      </c>
      <c r="P3327">
        <v>11.3936927772126</v>
      </c>
    </row>
    <row r="3328" spans="1:17" hidden="1" x14ac:dyDescent="0.3">
      <c r="A3328" t="s">
        <v>6870</v>
      </c>
      <c r="B3328" t="s">
        <v>6871</v>
      </c>
      <c r="C3328" t="s">
        <v>10625</v>
      </c>
      <c r="D3328" t="s">
        <v>198</v>
      </c>
      <c r="E3328">
        <v>60.166543079999997</v>
      </c>
      <c r="F3328">
        <v>56.05</v>
      </c>
      <c r="G3328">
        <v>-41.895895843232999</v>
      </c>
      <c r="H3328">
        <v>-3.6355374319223501</v>
      </c>
      <c r="I3328">
        <v>-25.9831242622429</v>
      </c>
      <c r="J3328">
        <v>7.2159286061079797</v>
      </c>
      <c r="K3328">
        <v>57.206005148092402</v>
      </c>
      <c r="M3328">
        <v>66.761636979661404</v>
      </c>
      <c r="N3328">
        <v>0.29491817398794101</v>
      </c>
      <c r="O3328">
        <v>32.738626226583399</v>
      </c>
      <c r="P3328">
        <v>13.807106598984699</v>
      </c>
    </row>
    <row r="3329" spans="1:17" hidden="1" x14ac:dyDescent="0.3">
      <c r="A3329" t="s">
        <v>6872</v>
      </c>
      <c r="B3329" t="s">
        <v>6873</v>
      </c>
      <c r="C3329" t="s">
        <v>10625</v>
      </c>
      <c r="D3329" t="s">
        <v>5869</v>
      </c>
      <c r="E3329">
        <v>60.16</v>
      </c>
      <c r="F3329">
        <v>187.55</v>
      </c>
      <c r="G3329">
        <v>-60.538848087056301</v>
      </c>
      <c r="H3329">
        <v>-3.9963653809798498</v>
      </c>
      <c r="I3329">
        <v>-38.789602092405502</v>
      </c>
      <c r="J3329">
        <v>-2.2277539149015899</v>
      </c>
      <c r="K3329">
        <v>199.85044764961501</v>
      </c>
      <c r="L3329">
        <v>221.64536836487</v>
      </c>
      <c r="M3329">
        <v>35.131630071582897</v>
      </c>
      <c r="N3329">
        <v>0.78662258940671403</v>
      </c>
      <c r="O3329">
        <v>65.289256198347005</v>
      </c>
      <c r="P3329">
        <v>4.0210759844703201</v>
      </c>
      <c r="Q3329">
        <v>9.2015640638844001E-2</v>
      </c>
    </row>
    <row r="3330" spans="1:17" hidden="1" x14ac:dyDescent="0.3">
      <c r="A3330" t="s">
        <v>6874</v>
      </c>
      <c r="B3330" t="s">
        <v>6875</v>
      </c>
      <c r="C3330" t="s">
        <v>10625</v>
      </c>
      <c r="D3330" t="s">
        <v>1610</v>
      </c>
      <c r="E3330">
        <v>60.016848000000003</v>
      </c>
      <c r="F3330">
        <v>59</v>
      </c>
      <c r="G3330">
        <v>66.4141150293961</v>
      </c>
      <c r="H3330">
        <v>63.0147933693518</v>
      </c>
      <c r="I3330">
        <v>135.10986392815701</v>
      </c>
      <c r="J3330">
        <v>9.0586783390552501</v>
      </c>
      <c r="K3330">
        <v>41.631871082984098</v>
      </c>
      <c r="L3330">
        <v>29.261277820035399</v>
      </c>
      <c r="M3330">
        <v>72.306461105296194</v>
      </c>
      <c r="N3330">
        <v>1.49545454545454</v>
      </c>
      <c r="O3330">
        <v>12.1186440677966</v>
      </c>
      <c r="P3330">
        <v>228.69080779944201</v>
      </c>
      <c r="Q3330">
        <v>0.23158812488063199</v>
      </c>
    </row>
    <row r="3331" spans="1:17" hidden="1" x14ac:dyDescent="0.3">
      <c r="A3331" t="s">
        <v>6876</v>
      </c>
      <c r="B3331" t="s">
        <v>6877</v>
      </c>
      <c r="C3331" t="s">
        <v>10625</v>
      </c>
      <c r="D3331" t="s">
        <v>622</v>
      </c>
      <c r="E3331">
        <v>59.981889000000002</v>
      </c>
      <c r="F3331">
        <v>70</v>
      </c>
      <c r="G3331">
        <v>19.548627177273701</v>
      </c>
      <c r="H3331">
        <v>-1.54854894870745</v>
      </c>
      <c r="I3331">
        <v>8.8336412230160004</v>
      </c>
      <c r="J3331">
        <v>-4.0657570719655096</v>
      </c>
      <c r="K3331">
        <v>69.583512396186904</v>
      </c>
      <c r="L3331">
        <v>62.744060337796398</v>
      </c>
      <c r="M3331">
        <v>51.566861269381697</v>
      </c>
      <c r="N3331">
        <v>0.49642739587289503</v>
      </c>
      <c r="O3331">
        <v>14.285714285714199</v>
      </c>
      <c r="P3331">
        <v>67.825461520019104</v>
      </c>
      <c r="Q3331">
        <v>8.3523381979039996E-2</v>
      </c>
    </row>
    <row r="3332" spans="1:17" hidden="1" x14ac:dyDescent="0.3">
      <c r="A3332" t="s">
        <v>6878</v>
      </c>
      <c r="B3332" t="s">
        <v>6879</v>
      </c>
      <c r="C3332" t="s">
        <v>10625</v>
      </c>
      <c r="D3332" t="s">
        <v>1582</v>
      </c>
      <c r="E3332">
        <v>59.980775999999999</v>
      </c>
      <c r="F3332">
        <v>32.1</v>
      </c>
      <c r="G3332">
        <v>-63.7206092314551</v>
      </c>
      <c r="H3332">
        <v>-6.9531370613247603</v>
      </c>
      <c r="I3332">
        <v>-47.680204470609603</v>
      </c>
      <c r="J3332">
        <v>-0.99429164368893397</v>
      </c>
      <c r="K3332">
        <v>34.362175909121198</v>
      </c>
      <c r="L3332">
        <v>40.714459464038299</v>
      </c>
      <c r="M3332">
        <v>39.528723891073803</v>
      </c>
      <c r="N3332">
        <v>1.3497847919655599</v>
      </c>
      <c r="O3332">
        <v>95.950155763239806</v>
      </c>
      <c r="P3332">
        <v>6.6445182724252403</v>
      </c>
    </row>
    <row r="3333" spans="1:17" hidden="1" x14ac:dyDescent="0.3">
      <c r="A3333" t="s">
        <v>6880</v>
      </c>
      <c r="B3333" t="s">
        <v>6881</v>
      </c>
      <c r="C3333" t="s">
        <v>10625</v>
      </c>
      <c r="D3333" t="s">
        <v>359</v>
      </c>
      <c r="E3333">
        <v>59.923056000000003</v>
      </c>
      <c r="F3333">
        <v>190.25</v>
      </c>
      <c r="G3333">
        <v>90.561825151225094</v>
      </c>
      <c r="H3333">
        <v>-6.94227717170397</v>
      </c>
      <c r="I3333">
        <v>13.949954438529399</v>
      </c>
      <c r="J3333">
        <v>5.6628235494722396</v>
      </c>
      <c r="K3333">
        <v>178.008293962236</v>
      </c>
      <c r="L3333">
        <v>146.90076342800199</v>
      </c>
      <c r="M3333">
        <v>64.641393139444205</v>
      </c>
      <c r="N3333">
        <v>0.51160150512338798</v>
      </c>
      <c r="O3333">
        <v>23.022339027595201</v>
      </c>
      <c r="P3333">
        <v>118.703299229796</v>
      </c>
      <c r="Q3333">
        <v>0.19880684784657399</v>
      </c>
    </row>
    <row r="3334" spans="1:17" hidden="1" x14ac:dyDescent="0.3">
      <c r="A3334" t="s">
        <v>6882</v>
      </c>
      <c r="B3334" t="s">
        <v>6883</v>
      </c>
      <c r="C3334" t="s">
        <v>10625</v>
      </c>
      <c r="D3334" t="s">
        <v>6884</v>
      </c>
      <c r="E3334">
        <v>59.710961058000002</v>
      </c>
      <c r="F3334">
        <v>25.48</v>
      </c>
      <c r="G3334">
        <v>259.56921021416599</v>
      </c>
      <c r="H3334">
        <v>12.965017576300699</v>
      </c>
      <c r="I3334">
        <v>207.546184856</v>
      </c>
      <c r="J3334">
        <v>9.2307682519449497</v>
      </c>
      <c r="K3334">
        <v>22.275081166853901</v>
      </c>
      <c r="L3334">
        <v>15.553459964612101</v>
      </c>
      <c r="M3334">
        <v>76.8223609816243</v>
      </c>
      <c r="N3334">
        <v>0.87378764426890498</v>
      </c>
      <c r="O3334">
        <v>6.5541601255886901</v>
      </c>
      <c r="P3334">
        <v>287.23404255319099</v>
      </c>
      <c r="Q3334">
        <v>0.17170917133761901</v>
      </c>
    </row>
    <row r="3335" spans="1:17" hidden="1" x14ac:dyDescent="0.3">
      <c r="A3335" t="s">
        <v>6885</v>
      </c>
      <c r="B3335" t="s">
        <v>6886</v>
      </c>
      <c r="C3335" t="s">
        <v>10625</v>
      </c>
      <c r="D3335" t="s">
        <v>281</v>
      </c>
      <c r="E3335">
        <v>59.664000000000001</v>
      </c>
      <c r="F3335">
        <v>27.25</v>
      </c>
      <c r="G3335">
        <v>-75.007827508106999</v>
      </c>
      <c r="H3335">
        <v>2.9586345698612502</v>
      </c>
      <c r="I3335">
        <v>-44.050197403997501</v>
      </c>
      <c r="J3335">
        <v>4.6201403639319096</v>
      </c>
      <c r="K3335">
        <v>27.734879426662602</v>
      </c>
      <c r="L3335">
        <v>35.365875076273603</v>
      </c>
      <c r="M3335">
        <v>45.499645467845397</v>
      </c>
      <c r="N3335">
        <v>0.62646828504306895</v>
      </c>
      <c r="O3335">
        <v>120.183486238532</v>
      </c>
      <c r="P3335">
        <v>9</v>
      </c>
    </row>
    <row r="3336" spans="1:17" hidden="1" x14ac:dyDescent="0.3">
      <c r="A3336" t="s">
        <v>6887</v>
      </c>
      <c r="B3336" t="s">
        <v>6888</v>
      </c>
      <c r="C3336" t="s">
        <v>10625</v>
      </c>
      <c r="D3336" t="s">
        <v>139</v>
      </c>
      <c r="E3336">
        <v>59.594726399999999</v>
      </c>
      <c r="F3336">
        <v>8.06</v>
      </c>
      <c r="G3336">
        <v>66.552035130854605</v>
      </c>
      <c r="H3336">
        <v>21.4743081941496</v>
      </c>
      <c r="I3336">
        <v>29.651448013894999</v>
      </c>
      <c r="J3336">
        <v>11.4608802691879</v>
      </c>
      <c r="K3336">
        <v>6.8362577896355896</v>
      </c>
      <c r="L3336">
        <v>5.8857833825272303</v>
      </c>
      <c r="M3336">
        <v>63.331803780464298</v>
      </c>
      <c r="N3336">
        <v>0.34473467094976601</v>
      </c>
      <c r="O3336">
        <v>9.5533498759305004</v>
      </c>
      <c r="P3336">
        <v>101.5</v>
      </c>
      <c r="Q3336">
        <v>9.4422925852015005E-2</v>
      </c>
    </row>
    <row r="3337" spans="1:17" hidden="1" x14ac:dyDescent="0.3">
      <c r="A3337" t="s">
        <v>6889</v>
      </c>
      <c r="B3337" t="s">
        <v>6890</v>
      </c>
      <c r="C3337" t="s">
        <v>10625</v>
      </c>
      <c r="D3337" t="s">
        <v>789</v>
      </c>
      <c r="E3337">
        <v>59.529249800000002</v>
      </c>
      <c r="F3337">
        <v>117.55</v>
      </c>
      <c r="G3337">
        <v>2.1959719031315301</v>
      </c>
      <c r="H3337">
        <v>9.2266266953206308</v>
      </c>
      <c r="I3337">
        <v>18.859050353076199</v>
      </c>
      <c r="J3337">
        <v>3.4567554760120198</v>
      </c>
      <c r="K3337">
        <v>108.055141201198</v>
      </c>
      <c r="L3337">
        <v>101.747694225467</v>
      </c>
      <c r="M3337">
        <v>67.576779670680907</v>
      </c>
      <c r="N3337">
        <v>1.1490487138899299</v>
      </c>
      <c r="O3337">
        <v>16.0357294768183</v>
      </c>
      <c r="P3337">
        <v>58.6369770580297</v>
      </c>
      <c r="Q3337">
        <v>2.8070196304136999E-2</v>
      </c>
    </row>
    <row r="3338" spans="1:17" hidden="1" x14ac:dyDescent="0.3">
      <c r="A3338" t="s">
        <v>6891</v>
      </c>
      <c r="B3338" t="s">
        <v>6892</v>
      </c>
      <c r="C3338" t="s">
        <v>10625</v>
      </c>
      <c r="D3338" t="s">
        <v>80</v>
      </c>
      <c r="E3338">
        <v>59.429699999999997</v>
      </c>
      <c r="F3338">
        <v>87.78</v>
      </c>
      <c r="G3338">
        <v>97.990694653263006</v>
      </c>
      <c r="H3338">
        <v>-4.5578657188938001</v>
      </c>
      <c r="I3338">
        <v>-36.886389116243699</v>
      </c>
      <c r="J3338">
        <v>-1.0367308547370599</v>
      </c>
      <c r="K3338">
        <v>94.782484032703195</v>
      </c>
      <c r="L3338">
        <v>89.832298958419599</v>
      </c>
      <c r="M3338">
        <v>32.801103174784899</v>
      </c>
      <c r="N3338">
        <v>0.51786529565350004</v>
      </c>
      <c r="O3338">
        <v>79.539758487126903</v>
      </c>
      <c r="P3338">
        <v>134.89430024083401</v>
      </c>
    </row>
    <row r="3339" spans="1:17" hidden="1" x14ac:dyDescent="0.3">
      <c r="A3339" t="s">
        <v>6893</v>
      </c>
      <c r="B3339" t="s">
        <v>6894</v>
      </c>
      <c r="C3339" t="s">
        <v>10625</v>
      </c>
      <c r="D3339" t="s">
        <v>571</v>
      </c>
      <c r="E3339">
        <v>59.399449199999999</v>
      </c>
      <c r="F3339">
        <v>33.99</v>
      </c>
      <c r="G3339">
        <v>-36.170888866615698</v>
      </c>
      <c r="H3339">
        <v>33.989766299083101</v>
      </c>
      <c r="I3339">
        <v>-18.5010319514504</v>
      </c>
      <c r="J3339">
        <v>19.6755077777898</v>
      </c>
      <c r="K3339">
        <v>28.007610349568299</v>
      </c>
      <c r="L3339">
        <v>29.032197305778599</v>
      </c>
      <c r="M3339">
        <v>80.111773511440305</v>
      </c>
      <c r="N3339">
        <v>2.5768888671684098</v>
      </c>
      <c r="O3339">
        <v>27.096204766107601</v>
      </c>
      <c r="Q3339">
        <v>6.6618698081145997E-2</v>
      </c>
    </row>
    <row r="3340" spans="1:17" hidden="1" x14ac:dyDescent="0.3">
      <c r="A3340" t="s">
        <v>6895</v>
      </c>
      <c r="B3340" t="s">
        <v>6896</v>
      </c>
      <c r="C3340" t="s">
        <v>10625</v>
      </c>
      <c r="D3340" t="s">
        <v>2839</v>
      </c>
      <c r="E3340">
        <v>59.365891296000001</v>
      </c>
      <c r="F3340">
        <v>42.44</v>
      </c>
      <c r="G3340">
        <v>-50.501195975388498</v>
      </c>
      <c r="H3340">
        <v>-4.8880553196674299</v>
      </c>
      <c r="I3340">
        <v>-46.789562671397697</v>
      </c>
      <c r="J3340">
        <v>3.6313973995791899</v>
      </c>
      <c r="K3340">
        <v>43.688696196692497</v>
      </c>
      <c r="L3340">
        <v>50.7734280106908</v>
      </c>
      <c r="M3340">
        <v>59.339919149835403</v>
      </c>
      <c r="N3340">
        <v>0.328358208955223</v>
      </c>
      <c r="O3340">
        <v>94.250706880301607</v>
      </c>
      <c r="P3340">
        <v>17.856151069147401</v>
      </c>
      <c r="Q3340">
        <v>6.9746986373887002E-2</v>
      </c>
    </row>
    <row r="3341" spans="1:17" hidden="1" x14ac:dyDescent="0.3">
      <c r="A3341" t="s">
        <v>6897</v>
      </c>
      <c r="B3341" t="s">
        <v>6898</v>
      </c>
      <c r="C3341" t="s">
        <v>10625</v>
      </c>
      <c r="D3341" t="s">
        <v>89</v>
      </c>
      <c r="E3341">
        <v>59.360399999999998</v>
      </c>
      <c r="F3341">
        <v>2.91</v>
      </c>
      <c r="G3341">
        <v>-47.388970270059303</v>
      </c>
      <c r="H3341">
        <v>-2.3957908157513002</v>
      </c>
      <c r="I3341">
        <v>-49.171415596744502</v>
      </c>
      <c r="J3341">
        <v>-2.4648798789830599</v>
      </c>
      <c r="K3341">
        <v>3.1262548648407602</v>
      </c>
      <c r="L3341">
        <v>3.6876358435255199</v>
      </c>
      <c r="M3341">
        <v>43.174416581577901</v>
      </c>
      <c r="N3341">
        <v>0.82155152047220303</v>
      </c>
      <c r="O3341">
        <v>159.45017182130499</v>
      </c>
      <c r="P3341">
        <v>7.7777777777777697</v>
      </c>
      <c r="Q3341">
        <v>-1.1896925501800001E-3</v>
      </c>
    </row>
    <row r="3342" spans="1:17" hidden="1" x14ac:dyDescent="0.3">
      <c r="A3342" t="s">
        <v>6899</v>
      </c>
      <c r="B3342" t="s">
        <v>6900</v>
      </c>
      <c r="C3342" t="s">
        <v>10625</v>
      </c>
      <c r="D3342" t="s">
        <v>72</v>
      </c>
      <c r="E3342">
        <v>59.278061919999999</v>
      </c>
      <c r="F3342">
        <v>65.8</v>
      </c>
      <c r="G3342">
        <v>39.922289646779703</v>
      </c>
      <c r="H3342">
        <v>-8.0433009371406605</v>
      </c>
      <c r="I3342">
        <v>46.339636948900903</v>
      </c>
      <c r="J3342">
        <v>-1.0986832309935499</v>
      </c>
      <c r="K3342">
        <v>51.904230972728399</v>
      </c>
      <c r="L3342">
        <v>45.8311490449722</v>
      </c>
      <c r="M3342">
        <v>78.669961137789102</v>
      </c>
      <c r="N3342">
        <v>2.3242967926139002</v>
      </c>
      <c r="O3342">
        <v>5.3951367781154902</v>
      </c>
      <c r="P3342">
        <v>105.62499999999901</v>
      </c>
      <c r="Q3342">
        <v>4.3697552919325998E-2</v>
      </c>
    </row>
    <row r="3343" spans="1:17" hidden="1" x14ac:dyDescent="0.3">
      <c r="A3343" t="s">
        <v>6901</v>
      </c>
      <c r="B3343" t="s">
        <v>6902</v>
      </c>
      <c r="C3343" t="s">
        <v>10625</v>
      </c>
      <c r="D3343" t="s">
        <v>21</v>
      </c>
      <c r="E3343">
        <v>59.274488908000002</v>
      </c>
      <c r="F3343">
        <v>18.510000000000002</v>
      </c>
      <c r="G3343">
        <v>-2.7462980340613199</v>
      </c>
      <c r="H3343">
        <v>-5.3546009260095E-2</v>
      </c>
      <c r="I3343">
        <v>-15.845325006739399</v>
      </c>
      <c r="J3343">
        <v>-0.85822362228549098</v>
      </c>
      <c r="K3343">
        <v>17.800848942569999</v>
      </c>
      <c r="L3343">
        <v>17.539294290840601</v>
      </c>
      <c r="M3343">
        <v>51.055813551703999</v>
      </c>
      <c r="N3343">
        <v>1.0153021560153499</v>
      </c>
      <c r="O3343">
        <v>34.754489611910699</v>
      </c>
      <c r="P3343">
        <v>40.282846010921602</v>
      </c>
      <c r="Q3343">
        <v>8.7934794141090997E-2</v>
      </c>
    </row>
    <row r="3344" spans="1:17" hidden="1" x14ac:dyDescent="0.3">
      <c r="A3344" t="s">
        <v>6903</v>
      </c>
      <c r="B3344" t="s">
        <v>6904</v>
      </c>
      <c r="C3344" t="s">
        <v>10625</v>
      </c>
      <c r="D3344" t="s">
        <v>2929</v>
      </c>
      <c r="E3344">
        <v>59.252215139999997</v>
      </c>
      <c r="F3344">
        <v>3.36</v>
      </c>
      <c r="G3344">
        <v>7.8190386287170304</v>
      </c>
      <c r="H3344">
        <v>0.69641029625177897</v>
      </c>
      <c r="I3344">
        <v>-47.012176364971197</v>
      </c>
      <c r="J3344">
        <v>6.7874175312090799</v>
      </c>
      <c r="K3344">
        <v>3.4201161255644101</v>
      </c>
      <c r="L3344">
        <v>3.6159825409267898</v>
      </c>
      <c r="M3344">
        <v>65.631487333265895</v>
      </c>
      <c r="N3344">
        <v>0.98730771736439504</v>
      </c>
      <c r="O3344">
        <v>102.678571428571</v>
      </c>
      <c r="P3344">
        <v>58.490566037735803</v>
      </c>
      <c r="Q3344">
        <v>2.6435527927124999E-2</v>
      </c>
    </row>
    <row r="3345" spans="1:17" hidden="1" x14ac:dyDescent="0.3">
      <c r="A3345" t="s">
        <v>6905</v>
      </c>
      <c r="B3345" t="s">
        <v>6906</v>
      </c>
      <c r="C3345" t="s">
        <v>10625</v>
      </c>
      <c r="D3345" t="s">
        <v>622</v>
      </c>
      <c r="E3345">
        <v>59.133967411</v>
      </c>
      <c r="F3345">
        <v>21.53</v>
      </c>
      <c r="G3345">
        <v>323.69785109912999</v>
      </c>
      <c r="H3345">
        <v>75.840319948977495</v>
      </c>
      <c r="I3345">
        <v>211.036544939116</v>
      </c>
      <c r="J3345">
        <v>9.1434905769372907</v>
      </c>
      <c r="K3345">
        <v>12.3921866869275</v>
      </c>
      <c r="L3345">
        <v>6.8168288681966498</v>
      </c>
      <c r="M3345">
        <v>100</v>
      </c>
      <c r="N3345">
        <v>2.1985407210489298</v>
      </c>
      <c r="O3345">
        <v>0</v>
      </c>
      <c r="P3345">
        <v>351.36268343815499</v>
      </c>
    </row>
    <row r="3346" spans="1:17" hidden="1" x14ac:dyDescent="0.3">
      <c r="A3346" t="s">
        <v>6907</v>
      </c>
      <c r="B3346" t="s">
        <v>6908</v>
      </c>
      <c r="C3346" t="s">
        <v>10625</v>
      </c>
      <c r="D3346" t="s">
        <v>6909</v>
      </c>
      <c r="E3346">
        <v>59.031390000000002</v>
      </c>
      <c r="F3346">
        <v>430.5</v>
      </c>
      <c r="G3346">
        <v>-7.6815547470516501</v>
      </c>
      <c r="H3346">
        <v>34.310958310005297</v>
      </c>
      <c r="I3346">
        <v>-36.039784992997802</v>
      </c>
      <c r="J3346">
        <v>-9.2826328655274004</v>
      </c>
      <c r="K3346">
        <v>369.72966059130499</v>
      </c>
      <c r="L3346">
        <v>392.544011833431</v>
      </c>
      <c r="M3346">
        <v>60.489325342784497</v>
      </c>
      <c r="N3346">
        <v>1.6496894409937799</v>
      </c>
      <c r="O3346">
        <v>62.590011614401803</v>
      </c>
      <c r="P3346">
        <v>61.781285231116101</v>
      </c>
      <c r="Q3346">
        <v>6.4091680080812993E-2</v>
      </c>
    </row>
    <row r="3347" spans="1:17" hidden="1" x14ac:dyDescent="0.3">
      <c r="A3347" t="s">
        <v>6910</v>
      </c>
      <c r="B3347" t="s">
        <v>6911</v>
      </c>
      <c r="C3347" t="s">
        <v>10625</v>
      </c>
      <c r="D3347" t="s">
        <v>127</v>
      </c>
      <c r="E3347">
        <v>58.839115739999997</v>
      </c>
      <c r="F3347">
        <v>42</v>
      </c>
      <c r="G3347">
        <v>-38.963670776194903</v>
      </c>
      <c r="H3347">
        <v>8.8305286665906202</v>
      </c>
      <c r="I3347">
        <v>-23.050899195204799</v>
      </c>
      <c r="J3347">
        <v>2.6828008184341399</v>
      </c>
      <c r="M3347">
        <v>58.659935523251399</v>
      </c>
      <c r="O3347">
        <v>16.071428571428498</v>
      </c>
      <c r="P3347">
        <v>12.2994652406417</v>
      </c>
    </row>
    <row r="3348" spans="1:17" hidden="1" x14ac:dyDescent="0.3">
      <c r="A3348" t="s">
        <v>6912</v>
      </c>
      <c r="B3348" t="s">
        <v>6913</v>
      </c>
      <c r="C3348" t="s">
        <v>10625</v>
      </c>
      <c r="D3348" t="s">
        <v>471</v>
      </c>
      <c r="E3348">
        <v>58.7348034299999</v>
      </c>
      <c r="F3348">
        <v>5.39</v>
      </c>
      <c r="G3348">
        <v>136.55085393548401</v>
      </c>
      <c r="H3348">
        <v>20.594308194149601</v>
      </c>
      <c r="I3348">
        <v>80.747939241965099</v>
      </c>
      <c r="J3348">
        <v>-10.4052887524062</v>
      </c>
      <c r="K3348">
        <v>4.95056416220892</v>
      </c>
      <c r="L3348">
        <v>3.7874993739718601</v>
      </c>
      <c r="M3348">
        <v>48.469040411319099</v>
      </c>
      <c r="N3348">
        <v>0.56461113819290398</v>
      </c>
      <c r="O3348">
        <v>14.471243042671601</v>
      </c>
      <c r="P3348">
        <v>202.80898876404399</v>
      </c>
      <c r="Q3348">
        <v>0.12661435063259999</v>
      </c>
    </row>
    <row r="3349" spans="1:17" hidden="1" x14ac:dyDescent="0.3">
      <c r="A3349" t="s">
        <v>6914</v>
      </c>
      <c r="B3349" t="s">
        <v>6915</v>
      </c>
      <c r="C3349" t="s">
        <v>10625</v>
      </c>
      <c r="D3349" t="s">
        <v>21</v>
      </c>
      <c r="E3349">
        <v>58.614049999999999</v>
      </c>
      <c r="F3349">
        <v>55.65</v>
      </c>
      <c r="G3349">
        <v>-97.387356822158694</v>
      </c>
      <c r="H3349">
        <v>-10.1013439797633</v>
      </c>
      <c r="I3349">
        <v>-72.603274264893699</v>
      </c>
      <c r="J3349">
        <v>0.58765548135561596</v>
      </c>
      <c r="K3349">
        <v>63.032975614197099</v>
      </c>
      <c r="L3349">
        <v>104.102086532234</v>
      </c>
      <c r="M3349">
        <v>43.792964054404202</v>
      </c>
      <c r="N3349">
        <v>0.78591549295774599</v>
      </c>
      <c r="O3349">
        <v>284.186882300089</v>
      </c>
      <c r="P3349">
        <v>10.5263157894736</v>
      </c>
    </row>
    <row r="3350" spans="1:17" hidden="1" x14ac:dyDescent="0.3">
      <c r="A3350" t="s">
        <v>6916</v>
      </c>
      <c r="B3350" t="s">
        <v>6917</v>
      </c>
      <c r="C3350" t="s">
        <v>10625</v>
      </c>
      <c r="E3350">
        <v>58.590140988000002</v>
      </c>
      <c r="F3350">
        <v>10.38</v>
      </c>
      <c r="G3350">
        <v>63.965936891744299</v>
      </c>
      <c r="H3350">
        <v>7.9390987419477401</v>
      </c>
      <c r="I3350">
        <v>-21.2288049440813</v>
      </c>
      <c r="J3350">
        <v>13.3615957589306</v>
      </c>
      <c r="K3350">
        <v>9.8011205626256501</v>
      </c>
      <c r="L3350">
        <v>10.278841084784901</v>
      </c>
      <c r="M3350">
        <v>77.7500782313451</v>
      </c>
      <c r="N3350">
        <v>1.6029782162085999</v>
      </c>
      <c r="O3350">
        <v>72.607578676942794</v>
      </c>
      <c r="P3350">
        <v>96.157480314960594</v>
      </c>
      <c r="Q3350">
        <v>0.106999213756133</v>
      </c>
    </row>
    <row r="3351" spans="1:17" hidden="1" x14ac:dyDescent="0.3">
      <c r="A3351" t="s">
        <v>6918</v>
      </c>
      <c r="B3351" t="s">
        <v>6919</v>
      </c>
      <c r="C3351" t="s">
        <v>10625</v>
      </c>
      <c r="D3351" t="s">
        <v>186</v>
      </c>
      <c r="E3351">
        <v>58.564921379999902</v>
      </c>
      <c r="F3351">
        <v>61.49</v>
      </c>
      <c r="G3351">
        <v>-18.135085278105699</v>
      </c>
      <c r="H3351">
        <v>0.47666113532614801</v>
      </c>
      <c r="I3351">
        <v>-26.5740582646146</v>
      </c>
      <c r="J3351">
        <v>-2.4194487114877798</v>
      </c>
      <c r="K3351">
        <v>60.337692676269398</v>
      </c>
      <c r="L3351">
        <v>62.350447559768298</v>
      </c>
      <c r="M3351">
        <v>50.601093233391602</v>
      </c>
      <c r="N3351">
        <v>1.3824650924247099</v>
      </c>
      <c r="O3351">
        <v>38.233859164091697</v>
      </c>
      <c r="P3351">
        <v>13.0330882352941</v>
      </c>
      <c r="Q3351">
        <v>4.2889368311220004E-3</v>
      </c>
    </row>
    <row r="3352" spans="1:17" hidden="1" x14ac:dyDescent="0.3">
      <c r="A3352" t="s">
        <v>6920</v>
      </c>
      <c r="B3352" t="s">
        <v>6921</v>
      </c>
      <c r="C3352" t="s">
        <v>10625</v>
      </c>
      <c r="D3352" t="s">
        <v>281</v>
      </c>
      <c r="E3352">
        <v>58.552207500000002</v>
      </c>
      <c r="F3352">
        <v>42.35</v>
      </c>
      <c r="G3352">
        <v>-27.7827568673267</v>
      </c>
      <c r="H3352">
        <v>-8.3287687289272299</v>
      </c>
      <c r="I3352">
        <v>-17.640949646923701</v>
      </c>
      <c r="J3352">
        <v>0.89910236578548497</v>
      </c>
      <c r="K3352">
        <v>43.836936934157897</v>
      </c>
      <c r="L3352">
        <v>42.477296841538298</v>
      </c>
      <c r="M3352">
        <v>50.6782716816926</v>
      </c>
      <c r="N3352">
        <v>1.4719367588932799</v>
      </c>
      <c r="O3352">
        <v>17.237308146398998</v>
      </c>
      <c r="P3352">
        <v>17.6388888888888</v>
      </c>
    </row>
    <row r="3353" spans="1:17" hidden="1" x14ac:dyDescent="0.3">
      <c r="A3353" t="s">
        <v>6922</v>
      </c>
      <c r="B3353" t="s">
        <v>6923</v>
      </c>
      <c r="C3353" t="s">
        <v>10625</v>
      </c>
      <c r="D3353" t="s">
        <v>1672</v>
      </c>
      <c r="E3353">
        <v>58.501143999999996</v>
      </c>
      <c r="F3353">
        <v>24.05</v>
      </c>
      <c r="G3353">
        <v>50.457182323343403</v>
      </c>
      <c r="H3353">
        <v>-6.3839612645622799</v>
      </c>
      <c r="I3353">
        <v>112.594954167338</v>
      </c>
      <c r="J3353">
        <v>-6.1273598640108098</v>
      </c>
      <c r="K3353">
        <v>22.746828804529301</v>
      </c>
      <c r="L3353">
        <v>16.959432251969801</v>
      </c>
      <c r="M3353">
        <v>12.643655186182</v>
      </c>
      <c r="N3353">
        <v>1.4589515331355E-2</v>
      </c>
      <c r="O3353">
        <v>11.767151767151701</v>
      </c>
      <c r="P3353">
        <v>164.00680917860299</v>
      </c>
      <c r="Q3353">
        <v>6.7678735247436006E-2</v>
      </c>
    </row>
    <row r="3354" spans="1:17" hidden="1" x14ac:dyDescent="0.3">
      <c r="A3354" t="s">
        <v>6924</v>
      </c>
      <c r="B3354" t="s">
        <v>6925</v>
      </c>
      <c r="C3354" t="s">
        <v>10625</v>
      </c>
      <c r="D3354" t="s">
        <v>1561</v>
      </c>
      <c r="E3354">
        <v>58.469825149999998</v>
      </c>
      <c r="F3354">
        <v>202.85</v>
      </c>
      <c r="G3354">
        <v>-31.023574597243101</v>
      </c>
      <c r="H3354">
        <v>-28.452793255125599</v>
      </c>
      <c r="I3354">
        <v>-36.3291196909219</v>
      </c>
      <c r="J3354">
        <v>0.85192276592707605</v>
      </c>
      <c r="K3354">
        <v>227.080840637759</v>
      </c>
      <c r="L3354">
        <v>210.30872055977099</v>
      </c>
      <c r="M3354">
        <v>36.440454476567297</v>
      </c>
      <c r="N3354">
        <v>1.2940522757695401</v>
      </c>
      <c r="O3354">
        <v>45.427655903376802</v>
      </c>
      <c r="P3354">
        <v>30.870967741935399</v>
      </c>
      <c r="Q3354">
        <v>8.1474557935842004E-2</v>
      </c>
    </row>
    <row r="3355" spans="1:17" hidden="1" x14ac:dyDescent="0.3">
      <c r="A3355" t="s">
        <v>6926</v>
      </c>
      <c r="B3355" t="s">
        <v>6927</v>
      </c>
      <c r="C3355" t="s">
        <v>10625</v>
      </c>
      <c r="D3355" t="s">
        <v>471</v>
      </c>
      <c r="E3355">
        <v>58.260429365999997</v>
      </c>
      <c r="F3355">
        <v>12.38</v>
      </c>
      <c r="G3355">
        <v>61.631803746602003</v>
      </c>
      <c r="H3355">
        <v>44.507769732611202</v>
      </c>
      <c r="I3355">
        <v>46.559959702323198</v>
      </c>
      <c r="J3355">
        <v>16.714987264604002</v>
      </c>
      <c r="K3355">
        <v>9.2263285431645308</v>
      </c>
      <c r="L3355">
        <v>8.39821126148518</v>
      </c>
      <c r="M3355">
        <v>94.8184117659995</v>
      </c>
      <c r="N3355">
        <v>2.1344384583506</v>
      </c>
      <c r="O3355">
        <v>7.8352180936995097</v>
      </c>
      <c r="P3355">
        <v>117.19298245614</v>
      </c>
      <c r="Q3355">
        <v>8.9868095421293995E-2</v>
      </c>
    </row>
    <row r="3356" spans="1:17" hidden="1" x14ac:dyDescent="0.3">
      <c r="A3356" t="s">
        <v>6928</v>
      </c>
      <c r="B3356" t="s">
        <v>6929</v>
      </c>
      <c r="C3356" t="s">
        <v>10625</v>
      </c>
      <c r="D3356" t="s">
        <v>139</v>
      </c>
      <c r="E3356">
        <v>58.243425000000002</v>
      </c>
      <c r="F3356">
        <v>87.65</v>
      </c>
      <c r="G3356">
        <v>-12.6927197488831</v>
      </c>
      <c r="H3356">
        <v>1.5519716245500199</v>
      </c>
      <c r="I3356">
        <v>-10.870979564353901</v>
      </c>
      <c r="J3356">
        <v>0.64134879291996105</v>
      </c>
      <c r="M3356">
        <v>100</v>
      </c>
    </row>
    <row r="3357" spans="1:17" hidden="1" x14ac:dyDescent="0.3">
      <c r="A3357" t="s">
        <v>6930</v>
      </c>
      <c r="B3357" t="s">
        <v>6931</v>
      </c>
      <c r="C3357" t="s">
        <v>10625</v>
      </c>
      <c r="D3357" t="s">
        <v>72</v>
      </c>
      <c r="E3357">
        <v>58.241169999999997</v>
      </c>
      <c r="F3357">
        <v>143.35</v>
      </c>
      <c r="G3357">
        <v>131.604474949815</v>
      </c>
      <c r="H3357">
        <v>12.196946281536301</v>
      </c>
      <c r="I3357">
        <v>-28.166054927131</v>
      </c>
      <c r="J3357">
        <v>9.0909095947011505</v>
      </c>
      <c r="K3357">
        <v>129.50875162665301</v>
      </c>
      <c r="L3357">
        <v>115.46957239403601</v>
      </c>
      <c r="M3357">
        <v>76.640016864483698</v>
      </c>
      <c r="N3357">
        <v>1.5447171861792901</v>
      </c>
      <c r="O3357">
        <v>37.9490756888734</v>
      </c>
      <c r="P3357">
        <v>159.26930728884</v>
      </c>
      <c r="Q3357">
        <v>0.29006166384340998</v>
      </c>
    </row>
    <row r="3358" spans="1:17" hidden="1" x14ac:dyDescent="0.3">
      <c r="A3358" t="s">
        <v>6932</v>
      </c>
      <c r="B3358" t="s">
        <v>6933</v>
      </c>
      <c r="C3358" t="s">
        <v>10625</v>
      </c>
      <c r="D3358" t="s">
        <v>2938</v>
      </c>
      <c r="E3358">
        <v>58.007399999999997</v>
      </c>
      <c r="F3358">
        <v>100.75</v>
      </c>
      <c r="G3358">
        <v>-22.0014867700684</v>
      </c>
      <c r="H3358">
        <v>-3.7664094640184</v>
      </c>
      <c r="I3358">
        <v>-0.24126939112833901</v>
      </c>
      <c r="J3358">
        <v>1.43027467406623</v>
      </c>
      <c r="K3358">
        <v>105.31242421304</v>
      </c>
      <c r="L3358">
        <v>98.433522591437494</v>
      </c>
      <c r="M3358">
        <v>54.0900340420419</v>
      </c>
      <c r="N3358">
        <v>0.23028637755292999</v>
      </c>
      <c r="O3358">
        <v>58.789081885856</v>
      </c>
      <c r="P3358">
        <v>39.465669988925796</v>
      </c>
    </row>
    <row r="3359" spans="1:17" hidden="1" x14ac:dyDescent="0.3">
      <c r="A3359" t="s">
        <v>6934</v>
      </c>
      <c r="B3359" t="s">
        <v>6935</v>
      </c>
      <c r="C3359" t="s">
        <v>10625</v>
      </c>
      <c r="D3359" t="s">
        <v>689</v>
      </c>
      <c r="E3359">
        <v>58.002000000000002</v>
      </c>
      <c r="F3359">
        <v>40.51</v>
      </c>
      <c r="G3359">
        <v>32.834375267948097</v>
      </c>
      <c r="H3359">
        <v>-7.2466008967594</v>
      </c>
      <c r="I3359">
        <v>4.8234788103104904</v>
      </c>
      <c r="J3359">
        <v>-0.46865298124052901</v>
      </c>
      <c r="K3359">
        <v>39.931440398947203</v>
      </c>
      <c r="L3359">
        <v>33.425680151587798</v>
      </c>
      <c r="M3359">
        <v>49.1141299361568</v>
      </c>
      <c r="N3359">
        <v>0.30136143053186698</v>
      </c>
      <c r="O3359">
        <v>23.4509997531473</v>
      </c>
      <c r="P3359">
        <v>73.490364025695897</v>
      </c>
      <c r="Q3359">
        <v>0.12583840387592099</v>
      </c>
    </row>
    <row r="3360" spans="1:17" hidden="1" x14ac:dyDescent="0.3">
      <c r="A3360" t="s">
        <v>6936</v>
      </c>
      <c r="B3360" t="s">
        <v>6937</v>
      </c>
      <c r="C3360" t="s">
        <v>10625</v>
      </c>
      <c r="D3360" t="s">
        <v>127</v>
      </c>
      <c r="E3360">
        <v>57.973999999999997</v>
      </c>
      <c r="F3360">
        <v>5.76</v>
      </c>
      <c r="G3360">
        <v>-102.323873254115</v>
      </c>
      <c r="H3360">
        <v>-2.440174564471</v>
      </c>
      <c r="I3360">
        <v>-38.562734201490898</v>
      </c>
      <c r="J3360">
        <v>0.98614091142712501</v>
      </c>
      <c r="K3360">
        <v>5.9516923256110799</v>
      </c>
      <c r="L3360">
        <v>8.77875424326378</v>
      </c>
      <c r="M3360">
        <v>52.739752749305097</v>
      </c>
      <c r="N3360">
        <v>1.0613151161148699</v>
      </c>
      <c r="O3360">
        <v>341.84027777777698</v>
      </c>
      <c r="P3360">
        <v>11.196911196911101</v>
      </c>
      <c r="Q3360">
        <v>0.167104886613481</v>
      </c>
    </row>
    <row r="3361" spans="1:17" hidden="1" x14ac:dyDescent="0.3">
      <c r="A3361" t="s">
        <v>6938</v>
      </c>
      <c r="B3361" t="s">
        <v>6939</v>
      </c>
      <c r="C3361" t="s">
        <v>10625</v>
      </c>
      <c r="D3361" t="s">
        <v>408</v>
      </c>
      <c r="E3361">
        <v>57.965407370000001</v>
      </c>
      <c r="F3361">
        <v>3.92</v>
      </c>
      <c r="G3361">
        <v>-58.650747831982599</v>
      </c>
      <c r="H3361">
        <v>-2.1709979282992902</v>
      </c>
      <c r="I3361">
        <v>-32.878821321415103</v>
      </c>
      <c r="J3361">
        <v>4.8454600034204898</v>
      </c>
      <c r="K3361">
        <v>3.90705908304151</v>
      </c>
      <c r="L3361">
        <v>4.8837805875248899</v>
      </c>
      <c r="M3361">
        <v>67.102530030018102</v>
      </c>
      <c r="N3361">
        <v>0.96491215699601995</v>
      </c>
      <c r="O3361">
        <v>60.459183673469298</v>
      </c>
      <c r="P3361">
        <v>20.615384615384599</v>
      </c>
      <c r="Q3361">
        <v>3.6564982336568998E-2</v>
      </c>
    </row>
    <row r="3362" spans="1:17" hidden="1" x14ac:dyDescent="0.3">
      <c r="A3362" t="s">
        <v>6940</v>
      </c>
      <c r="B3362" t="s">
        <v>6941</v>
      </c>
      <c r="C3362" t="s">
        <v>10625</v>
      </c>
      <c r="D3362" t="s">
        <v>2161</v>
      </c>
      <c r="E3362">
        <v>57.962675760000003</v>
      </c>
      <c r="F3362">
        <v>1.33</v>
      </c>
      <c r="G3362">
        <v>-56.920151487961</v>
      </c>
      <c r="H3362">
        <v>-5.0553268423466697</v>
      </c>
      <c r="I3362">
        <v>-24.252060758034801</v>
      </c>
      <c r="J3362">
        <v>-7.5320691287030996</v>
      </c>
      <c r="K3362">
        <v>1.36330976146756</v>
      </c>
      <c r="L3362">
        <v>1.53579158140945</v>
      </c>
      <c r="M3362">
        <v>37.908922577876403</v>
      </c>
      <c r="N3362">
        <v>0.65493311856209202</v>
      </c>
      <c r="O3362">
        <v>63.157894736842103</v>
      </c>
      <c r="P3362">
        <v>15.6521739130434</v>
      </c>
      <c r="Q3362">
        <v>-0.110692129035026</v>
      </c>
    </row>
    <row r="3363" spans="1:17" hidden="1" x14ac:dyDescent="0.3">
      <c r="A3363" t="s">
        <v>6942</v>
      </c>
      <c r="B3363" t="s">
        <v>6943</v>
      </c>
      <c r="C3363" t="s">
        <v>10625</v>
      </c>
      <c r="E3363">
        <v>57.956384</v>
      </c>
      <c r="F3363">
        <v>166.05</v>
      </c>
      <c r="G3363">
        <v>35.529270855078302</v>
      </c>
      <c r="H3363">
        <v>-7.3839526754155402</v>
      </c>
      <c r="I3363">
        <v>-11.115697121671101</v>
      </c>
      <c r="J3363">
        <v>-2.7359167526042398</v>
      </c>
      <c r="K3363">
        <v>166.90868102799601</v>
      </c>
      <c r="L3363">
        <v>154.064014807398</v>
      </c>
      <c r="M3363">
        <v>48.1010909020494</v>
      </c>
      <c r="N3363">
        <v>1.0137504628746401</v>
      </c>
      <c r="O3363">
        <v>26.8593797049081</v>
      </c>
      <c r="P3363">
        <v>83.480662983425404</v>
      </c>
      <c r="Q3363">
        <v>0.11460838172215999</v>
      </c>
    </row>
    <row r="3364" spans="1:17" hidden="1" x14ac:dyDescent="0.3">
      <c r="A3364" t="s">
        <v>6944</v>
      </c>
      <c r="B3364" t="s">
        <v>6945</v>
      </c>
      <c r="C3364" t="s">
        <v>10625</v>
      </c>
      <c r="D3364" t="s">
        <v>3632</v>
      </c>
      <c r="E3364">
        <v>57.829903999999999</v>
      </c>
      <c r="F3364">
        <v>1.1100000000000001</v>
      </c>
      <c r="G3364">
        <v>24.389962181523</v>
      </c>
      <c r="H3364">
        <v>2.3678930998100598</v>
      </c>
      <c r="I3364">
        <v>-3.9850704667726702</v>
      </c>
      <c r="J3364">
        <v>2.6244945003615201</v>
      </c>
      <c r="K3364">
        <v>1.07607828581854</v>
      </c>
      <c r="L3364">
        <v>0.98384132234579202</v>
      </c>
      <c r="M3364">
        <v>55.9673099992063</v>
      </c>
      <c r="N3364">
        <v>0.85995228702759297</v>
      </c>
      <c r="O3364">
        <v>38.738738738738697</v>
      </c>
      <c r="P3364">
        <v>68.181818181818102</v>
      </c>
      <c r="Q3364">
        <v>4.9729232894654002E-2</v>
      </c>
    </row>
    <row r="3365" spans="1:17" hidden="1" x14ac:dyDescent="0.3">
      <c r="A3365" t="s">
        <v>6946</v>
      </c>
      <c r="B3365" t="s">
        <v>6947</v>
      </c>
      <c r="C3365" t="s">
        <v>10625</v>
      </c>
      <c r="D3365" t="s">
        <v>527</v>
      </c>
      <c r="E3365">
        <v>57.817457376</v>
      </c>
      <c r="F3365">
        <v>19.18</v>
      </c>
      <c r="G3365">
        <v>-59.009488920140001</v>
      </c>
      <c r="H3365">
        <v>-9.9626538311667794</v>
      </c>
      <c r="I3365">
        <v>-29.993562227080002</v>
      </c>
      <c r="J3365">
        <v>-3.2629115435102398</v>
      </c>
      <c r="K3365">
        <v>18.627234427080101</v>
      </c>
      <c r="L3365">
        <v>20.5357590764416</v>
      </c>
      <c r="M3365">
        <v>38.388832885768302</v>
      </c>
      <c r="N3365">
        <v>1.6655458295688601</v>
      </c>
      <c r="O3365">
        <v>73.343882966994698</v>
      </c>
      <c r="P3365">
        <v>25.4104273118297</v>
      </c>
      <c r="Q3365">
        <v>0.19155334654721701</v>
      </c>
    </row>
    <row r="3366" spans="1:17" hidden="1" x14ac:dyDescent="0.3">
      <c r="A3366" t="s">
        <v>6948</v>
      </c>
      <c r="B3366" t="s">
        <v>6949</v>
      </c>
      <c r="C3366" t="s">
        <v>10625</v>
      </c>
      <c r="D3366" t="s">
        <v>116</v>
      </c>
      <c r="E3366">
        <v>57.802500000000002</v>
      </c>
      <c r="F3366">
        <v>288</v>
      </c>
      <c r="G3366">
        <v>-66.712451386643906</v>
      </c>
      <c r="H3366">
        <v>7.0322954297283802E-2</v>
      </c>
      <c r="I3366">
        <v>-29.4780998953009</v>
      </c>
      <c r="J3366">
        <v>3.8127416557698401</v>
      </c>
      <c r="K3366">
        <v>288.47910162704699</v>
      </c>
      <c r="L3366">
        <v>368.420342277212</v>
      </c>
      <c r="M3366">
        <v>50.755697883774701</v>
      </c>
      <c r="N3366">
        <v>1.05855855855855</v>
      </c>
      <c r="O3366">
        <v>73.6111111111111</v>
      </c>
      <c r="P3366">
        <v>17.049380207274901</v>
      </c>
    </row>
    <row r="3367" spans="1:17" hidden="1" x14ac:dyDescent="0.3">
      <c r="A3367" t="s">
        <v>6950</v>
      </c>
      <c r="B3367" t="s">
        <v>6951</v>
      </c>
      <c r="C3367" t="s">
        <v>10625</v>
      </c>
      <c r="D3367" t="s">
        <v>1388</v>
      </c>
      <c r="E3367">
        <v>57.736519999999999</v>
      </c>
      <c r="F3367">
        <v>78</v>
      </c>
      <c r="G3367">
        <v>-42.882223643372697</v>
      </c>
      <c r="H3367">
        <v>-2.5463762164967099</v>
      </c>
      <c r="I3367">
        <v>-3.4187274247014798</v>
      </c>
      <c r="J3367">
        <v>7.18424292803447</v>
      </c>
      <c r="K3367">
        <v>72.687567401468996</v>
      </c>
      <c r="L3367">
        <v>70.622125777911805</v>
      </c>
      <c r="M3367">
        <v>55.629285052458997</v>
      </c>
      <c r="N3367">
        <v>1.29857549857549</v>
      </c>
      <c r="O3367">
        <v>27.948717948717899</v>
      </c>
      <c r="P3367">
        <v>44.712430426716097</v>
      </c>
      <c r="Q3367">
        <v>6.3784946017668001E-2</v>
      </c>
    </row>
    <row r="3368" spans="1:17" hidden="1" x14ac:dyDescent="0.3">
      <c r="A3368" t="s">
        <v>6099</v>
      </c>
      <c r="B3368" t="s">
        <v>6952</v>
      </c>
      <c r="C3368" t="s">
        <v>10625</v>
      </c>
      <c r="D3368" t="s">
        <v>113</v>
      </c>
      <c r="E3368">
        <v>57.595575128999997</v>
      </c>
      <c r="F3368">
        <v>0.8</v>
      </c>
      <c r="G3368">
        <v>-27.664832339024802</v>
      </c>
      <c r="H3368">
        <v>-2.6402597070848799</v>
      </c>
      <c r="I3368">
        <v>2.5336535276794701</v>
      </c>
      <c r="J3368">
        <v>5.5175762613678101</v>
      </c>
      <c r="K3368">
        <v>0.78141182896930395</v>
      </c>
      <c r="L3368">
        <v>0.96361308376829802</v>
      </c>
      <c r="M3368">
        <v>66.640384129051498</v>
      </c>
      <c r="N3368">
        <v>0.711593249124296</v>
      </c>
      <c r="O3368">
        <v>37.5</v>
      </c>
      <c r="P3368">
        <v>33.3333333333333</v>
      </c>
      <c r="Q3368">
        <v>-0.137674935056352</v>
      </c>
    </row>
    <row r="3369" spans="1:17" hidden="1" x14ac:dyDescent="0.3">
      <c r="A3369" t="s">
        <v>6953</v>
      </c>
      <c r="B3369" t="s">
        <v>6954</v>
      </c>
      <c r="C3369" t="s">
        <v>10625</v>
      </c>
      <c r="D3369" t="s">
        <v>1434</v>
      </c>
      <c r="E3369">
        <v>57.526032000000001</v>
      </c>
      <c r="F3369">
        <v>33.5</v>
      </c>
      <c r="G3369">
        <v>9.1256944065855592</v>
      </c>
      <c r="H3369">
        <v>3.50487729984073</v>
      </c>
      <c r="I3369">
        <v>0.92873305293053199</v>
      </c>
      <c r="J3369">
        <v>-2.0563759530831598E-2</v>
      </c>
      <c r="K3369">
        <v>31.378473360027598</v>
      </c>
      <c r="L3369">
        <v>30.481072517803899</v>
      </c>
      <c r="M3369">
        <v>64.664023961629098</v>
      </c>
      <c r="N3369">
        <v>0.86569828319243203</v>
      </c>
      <c r="O3369">
        <v>38.985074626865597</v>
      </c>
      <c r="P3369">
        <v>59.523809523809497</v>
      </c>
      <c r="Q3369">
        <v>6.0633820338328002E-2</v>
      </c>
    </row>
    <row r="3370" spans="1:17" hidden="1" x14ac:dyDescent="0.3">
      <c r="A3370" t="s">
        <v>6955</v>
      </c>
      <c r="B3370" t="s">
        <v>6956</v>
      </c>
      <c r="C3370" t="s">
        <v>10625</v>
      </c>
      <c r="D3370" t="s">
        <v>89</v>
      </c>
      <c r="E3370">
        <v>57.502960473999998</v>
      </c>
      <c r="F3370">
        <v>116.62</v>
      </c>
      <c r="G3370">
        <v>177.62312577615799</v>
      </c>
      <c r="H3370">
        <v>69.471231271072696</v>
      </c>
      <c r="I3370">
        <v>8.3385581277647898</v>
      </c>
      <c r="J3370">
        <v>20.371697340871801</v>
      </c>
      <c r="K3370">
        <v>79.684630642756801</v>
      </c>
      <c r="L3370">
        <v>68.756309769690901</v>
      </c>
      <c r="M3370">
        <v>89.801553271498804</v>
      </c>
      <c r="N3370">
        <v>0.57003244993764601</v>
      </c>
      <c r="O3370">
        <v>0</v>
      </c>
      <c r="P3370">
        <v>308.47635726794999</v>
      </c>
      <c r="Q3370">
        <v>9.7985203402130003E-2</v>
      </c>
    </row>
    <row r="3371" spans="1:17" hidden="1" x14ac:dyDescent="0.3">
      <c r="A3371" t="s">
        <v>6957</v>
      </c>
      <c r="B3371" t="s">
        <v>6958</v>
      </c>
      <c r="C3371" t="s">
        <v>10625</v>
      </c>
      <c r="D3371" t="s">
        <v>5323</v>
      </c>
      <c r="E3371">
        <v>57.342425599999999</v>
      </c>
      <c r="F3371">
        <v>78.7</v>
      </c>
      <c r="G3371">
        <v>-68.491900008197803</v>
      </c>
      <c r="H3371">
        <v>11.605460610506499</v>
      </c>
      <c r="I3371">
        <v>-54.990430754428601</v>
      </c>
      <c r="J3371">
        <v>2.96049863579703</v>
      </c>
      <c r="K3371">
        <v>79.885591867787795</v>
      </c>
      <c r="L3371">
        <v>100.431813884842</v>
      </c>
      <c r="M3371">
        <v>62.238704019270997</v>
      </c>
      <c r="N3371">
        <v>9.7407698350353497E-2</v>
      </c>
      <c r="O3371">
        <v>103.303684879288</v>
      </c>
      <c r="P3371">
        <v>24.9206349206349</v>
      </c>
      <c r="Q3371">
        <v>1.3408876491405E-2</v>
      </c>
    </row>
    <row r="3372" spans="1:17" hidden="1" x14ac:dyDescent="0.3">
      <c r="A3372" t="s">
        <v>6959</v>
      </c>
      <c r="B3372" t="s">
        <v>6960</v>
      </c>
      <c r="C3372" t="s">
        <v>10625</v>
      </c>
      <c r="D3372" t="s">
        <v>571</v>
      </c>
      <c r="E3372">
        <v>57.277696703999901</v>
      </c>
      <c r="F3372">
        <v>62.27</v>
      </c>
      <c r="G3372">
        <v>-7.4524771266696703</v>
      </c>
      <c r="H3372">
        <v>7.5943081941496802</v>
      </c>
      <c r="I3372">
        <v>-10.0036947449629</v>
      </c>
      <c r="J3372">
        <v>2.4181708049028399</v>
      </c>
      <c r="K3372">
        <v>60.686725915493902</v>
      </c>
      <c r="L3372">
        <v>59.215066373961598</v>
      </c>
      <c r="M3372">
        <v>51.860711202999603</v>
      </c>
      <c r="N3372">
        <v>0.958070703892691</v>
      </c>
      <c r="O3372">
        <v>42.765376585835803</v>
      </c>
      <c r="P3372">
        <v>33.626609442060001</v>
      </c>
      <c r="Q3372">
        <v>-2.5966650274383E-2</v>
      </c>
    </row>
    <row r="3373" spans="1:17" hidden="1" x14ac:dyDescent="0.3">
      <c r="A3373" t="s">
        <v>6961</v>
      </c>
      <c r="B3373" t="s">
        <v>6962</v>
      </c>
      <c r="C3373" t="s">
        <v>10625</v>
      </c>
      <c r="D3373" t="s">
        <v>494</v>
      </c>
      <c r="E3373">
        <v>57.274227359999998</v>
      </c>
      <c r="F3373">
        <v>38.6</v>
      </c>
      <c r="G3373">
        <v>11.152371962050299</v>
      </c>
      <c r="H3373">
        <v>-1.5875099876684999</v>
      </c>
      <c r="I3373">
        <v>-23.904996579609598</v>
      </c>
      <c r="J3373">
        <v>0.86843016810172302</v>
      </c>
      <c r="K3373">
        <v>38.7568162306574</v>
      </c>
      <c r="L3373">
        <v>38.945037896673199</v>
      </c>
      <c r="M3373">
        <v>59.201019462817797</v>
      </c>
      <c r="N3373">
        <v>0.72431138063179801</v>
      </c>
      <c r="O3373">
        <v>45.077720207253797</v>
      </c>
      <c r="P3373">
        <v>42.962962962962898</v>
      </c>
      <c r="Q3373">
        <v>-7.1756394249939001E-2</v>
      </c>
    </row>
    <row r="3374" spans="1:17" hidden="1" x14ac:dyDescent="0.3">
      <c r="A3374" t="s">
        <v>6963</v>
      </c>
      <c r="B3374" t="s">
        <v>6964</v>
      </c>
      <c r="C3374" t="s">
        <v>10625</v>
      </c>
      <c r="D3374" t="s">
        <v>46</v>
      </c>
      <c r="E3374">
        <v>57.270314015999901</v>
      </c>
      <c r="F3374">
        <v>52.5</v>
      </c>
      <c r="G3374">
        <v>49.986053056139198</v>
      </c>
      <c r="H3374">
        <v>-1.1212237610939999</v>
      </c>
      <c r="I3374">
        <v>25.424395085125699</v>
      </c>
      <c r="J3374">
        <v>2.5371841045050698</v>
      </c>
      <c r="K3374">
        <v>52.670251631082998</v>
      </c>
      <c r="L3374">
        <v>46.302384116751902</v>
      </c>
      <c r="M3374">
        <v>56.6506354328939</v>
      </c>
      <c r="N3374">
        <v>0.19270072091835699</v>
      </c>
      <c r="O3374">
        <v>57.5619047619047</v>
      </c>
      <c r="P3374">
        <v>96.7786129317563</v>
      </c>
      <c r="Q3374">
        <v>0.14337656338756299</v>
      </c>
    </row>
    <row r="3375" spans="1:17" hidden="1" x14ac:dyDescent="0.3">
      <c r="A3375" t="s">
        <v>6965</v>
      </c>
      <c r="B3375" t="s">
        <v>6966</v>
      </c>
      <c r="C3375" t="s">
        <v>10625</v>
      </c>
      <c r="D3375" t="s">
        <v>2161</v>
      </c>
      <c r="E3375">
        <v>57.268738214999999</v>
      </c>
      <c r="F3375">
        <v>56</v>
      </c>
      <c r="G3375">
        <v>-8.5158961688121302</v>
      </c>
      <c r="H3375">
        <v>15.842167872579401</v>
      </c>
      <c r="I3375">
        <v>-0.30927468838307798</v>
      </c>
      <c r="J3375">
        <v>-3.9028139937990298</v>
      </c>
      <c r="K3375">
        <v>51.954407790354402</v>
      </c>
      <c r="L3375">
        <v>49.611043408235197</v>
      </c>
      <c r="M3375">
        <v>53.3955301605492</v>
      </c>
      <c r="N3375">
        <v>0.44276729559748401</v>
      </c>
      <c r="O3375">
        <v>15.357142857142801</v>
      </c>
      <c r="P3375">
        <v>39.999999999999901</v>
      </c>
      <c r="Q3375">
        <v>2.4710574485261001E-2</v>
      </c>
    </row>
    <row r="3376" spans="1:17" hidden="1" x14ac:dyDescent="0.3">
      <c r="A3376" t="s">
        <v>6967</v>
      </c>
      <c r="B3376" t="s">
        <v>6968</v>
      </c>
      <c r="C3376" t="s">
        <v>10625</v>
      </c>
      <c r="D3376" t="s">
        <v>622</v>
      </c>
      <c r="E3376">
        <v>57.170999999999999</v>
      </c>
      <c r="F3376">
        <v>38.44</v>
      </c>
      <c r="G3376">
        <v>1.6321740518260801</v>
      </c>
      <c r="H3376">
        <v>-9.1199775201360307</v>
      </c>
      <c r="I3376">
        <v>-24.069579006209999</v>
      </c>
      <c r="J3376">
        <v>-0.47376572997418498</v>
      </c>
      <c r="K3376">
        <v>40.687525685185499</v>
      </c>
      <c r="L3376">
        <v>39.274149482875004</v>
      </c>
      <c r="M3376">
        <v>38.824526873688797</v>
      </c>
      <c r="N3376">
        <v>0.54765024047038002</v>
      </c>
      <c r="O3376">
        <v>39.047866805410997</v>
      </c>
      <c r="P3376">
        <v>37.285714285714199</v>
      </c>
      <c r="Q3376">
        <v>2.5955610212462E-2</v>
      </c>
    </row>
    <row r="3377" spans="1:17" hidden="1" x14ac:dyDescent="0.3">
      <c r="A3377" t="s">
        <v>6969</v>
      </c>
      <c r="B3377" t="s">
        <v>6970</v>
      </c>
      <c r="C3377" t="s">
        <v>10625</v>
      </c>
      <c r="D3377" t="s">
        <v>378</v>
      </c>
      <c r="E3377">
        <v>56.817810000000001</v>
      </c>
      <c r="F3377">
        <v>157.5</v>
      </c>
      <c r="G3377">
        <v>-7.4358247054371098</v>
      </c>
      <c r="H3377">
        <v>0.24000035291058</v>
      </c>
      <c r="I3377">
        <v>-21.752060758034801</v>
      </c>
      <c r="J3377">
        <v>0.46381282050759598</v>
      </c>
      <c r="K3377">
        <v>155.181168163145</v>
      </c>
      <c r="L3377">
        <v>153.98457810705699</v>
      </c>
      <c r="M3377">
        <v>54.383234703861497</v>
      </c>
      <c r="N3377">
        <v>0.61543640511150899</v>
      </c>
      <c r="O3377">
        <v>60.634920634920597</v>
      </c>
      <c r="P3377">
        <v>36.956521739130402</v>
      </c>
      <c r="Q3377">
        <v>6.9944794455624001E-2</v>
      </c>
    </row>
    <row r="3378" spans="1:17" hidden="1" x14ac:dyDescent="0.3">
      <c r="A3378" t="s">
        <v>6971</v>
      </c>
      <c r="B3378" t="s">
        <v>6972</v>
      </c>
      <c r="C3378" t="s">
        <v>10625</v>
      </c>
      <c r="D3378" t="s">
        <v>46</v>
      </c>
      <c r="E3378">
        <v>56.744880000000002</v>
      </c>
      <c r="F3378">
        <v>315.60000000000002</v>
      </c>
      <c r="G3378">
        <v>244.94437663382001</v>
      </c>
      <c r="H3378">
        <v>52.545527706344799</v>
      </c>
      <c r="I3378">
        <v>241.66339276939999</v>
      </c>
      <c r="J3378">
        <v>-1.14909040529885</v>
      </c>
      <c r="K3378">
        <v>229.22514023223999</v>
      </c>
      <c r="L3378">
        <v>142.92641241208199</v>
      </c>
      <c r="M3378">
        <v>74.533344215650999</v>
      </c>
      <c r="N3378">
        <v>0.92424242424242398</v>
      </c>
      <c r="O3378">
        <v>10.6780735107731</v>
      </c>
      <c r="P3378">
        <v>330.26584867075599</v>
      </c>
    </row>
    <row r="3379" spans="1:17" hidden="1" x14ac:dyDescent="0.3">
      <c r="A3379" t="s">
        <v>6973</v>
      </c>
      <c r="B3379" t="s">
        <v>6974</v>
      </c>
      <c r="C3379" t="s">
        <v>10625</v>
      </c>
      <c r="D3379" t="s">
        <v>263</v>
      </c>
      <c r="E3379">
        <v>56.70288</v>
      </c>
      <c r="F3379">
        <v>17.32</v>
      </c>
      <c r="G3379">
        <v>80.638286398738799</v>
      </c>
      <c r="H3379">
        <v>20.3460209164902</v>
      </c>
      <c r="I3379">
        <v>43.704423519275103</v>
      </c>
      <c r="J3379">
        <v>4.0299641033003804</v>
      </c>
      <c r="K3379">
        <v>14.118667525913301</v>
      </c>
      <c r="L3379">
        <v>11.6896181840417</v>
      </c>
      <c r="M3379">
        <v>58.820687171385103</v>
      </c>
      <c r="N3379">
        <v>4.2451950959631999</v>
      </c>
      <c r="O3379">
        <v>10.392609699769</v>
      </c>
      <c r="P3379">
        <v>136.122876567817</v>
      </c>
      <c r="Q3379">
        <v>0.102214121499586</v>
      </c>
    </row>
    <row r="3380" spans="1:17" hidden="1" x14ac:dyDescent="0.3">
      <c r="A3380" t="s">
        <v>6975</v>
      </c>
      <c r="B3380" t="s">
        <v>6976</v>
      </c>
      <c r="C3380" t="s">
        <v>10625</v>
      </c>
      <c r="D3380" t="s">
        <v>527</v>
      </c>
      <c r="E3380">
        <v>56.577145199999997</v>
      </c>
      <c r="F3380">
        <v>44</v>
      </c>
      <c r="G3380">
        <v>77.081561332450207</v>
      </c>
      <c r="H3380">
        <v>-13.3656918058503</v>
      </c>
      <c r="I3380">
        <v>25.747939241965099</v>
      </c>
      <c r="J3380">
        <v>-2.2055075776971398</v>
      </c>
      <c r="K3380">
        <v>41.098474209016402</v>
      </c>
      <c r="L3380">
        <v>34.040328308559502</v>
      </c>
      <c r="M3380">
        <v>58.149307868226302</v>
      </c>
      <c r="N3380">
        <v>0.43784454025276698</v>
      </c>
      <c r="O3380">
        <v>17.045454545454501</v>
      </c>
      <c r="P3380">
        <v>122.67206477732699</v>
      </c>
      <c r="Q3380">
        <v>6.0759405090011001E-2</v>
      </c>
    </row>
    <row r="3381" spans="1:17" hidden="1" x14ac:dyDescent="0.3">
      <c r="A3381" t="s">
        <v>6977</v>
      </c>
      <c r="B3381" t="s">
        <v>6978</v>
      </c>
      <c r="C3381" t="s">
        <v>10625</v>
      </c>
      <c r="D3381" t="s">
        <v>124</v>
      </c>
      <c r="E3381">
        <v>56.542499999999997</v>
      </c>
      <c r="F3381">
        <v>75.97</v>
      </c>
      <c r="G3381">
        <v>45.584882598261203</v>
      </c>
      <c r="H3381">
        <v>11.622793951271101</v>
      </c>
      <c r="I3381">
        <v>-4.9175789692568701</v>
      </c>
      <c r="J3381">
        <v>10.127662362228801</v>
      </c>
      <c r="K3381">
        <v>71.834722381100605</v>
      </c>
      <c r="L3381">
        <v>64.916452889096206</v>
      </c>
      <c r="M3381">
        <v>69.947477743984606</v>
      </c>
      <c r="N3381">
        <v>0.46341876290753897</v>
      </c>
      <c r="O3381">
        <v>28.340134263525002</v>
      </c>
      <c r="P3381">
        <v>89.687890137328296</v>
      </c>
      <c r="Q3381">
        <v>9.0368025695483994E-2</v>
      </c>
    </row>
    <row r="3382" spans="1:17" hidden="1" x14ac:dyDescent="0.3">
      <c r="A3382" t="s">
        <v>6979</v>
      </c>
      <c r="B3382" t="s">
        <v>6980</v>
      </c>
      <c r="C3382" t="s">
        <v>10625</v>
      </c>
      <c r="D3382" t="s">
        <v>571</v>
      </c>
      <c r="E3382">
        <v>56.466568079999902</v>
      </c>
      <c r="F3382">
        <v>73.7</v>
      </c>
      <c r="G3382">
        <v>61.5035454843837</v>
      </c>
      <c r="H3382">
        <v>20.603145719642502</v>
      </c>
      <c r="I3382">
        <v>9.5847848132526305</v>
      </c>
      <c r="J3382">
        <v>19.182790251757801</v>
      </c>
      <c r="K3382">
        <v>61.5189838630954</v>
      </c>
      <c r="L3382">
        <v>57.1030713291021</v>
      </c>
      <c r="M3382">
        <v>76.972849277771104</v>
      </c>
      <c r="N3382">
        <v>1.2823832509105899</v>
      </c>
      <c r="O3382">
        <v>0.13568521031206399</v>
      </c>
      <c r="P3382">
        <v>95.231788079470206</v>
      </c>
      <c r="Q3382">
        <v>0.122698976169086</v>
      </c>
    </row>
    <row r="3383" spans="1:17" hidden="1" x14ac:dyDescent="0.3">
      <c r="A3383" t="s">
        <v>6981</v>
      </c>
      <c r="B3383" t="s">
        <v>6982</v>
      </c>
      <c r="C3383" t="s">
        <v>10625</v>
      </c>
      <c r="D3383" t="s">
        <v>2624</v>
      </c>
      <c r="E3383">
        <v>56.405646920000002</v>
      </c>
      <c r="F3383">
        <v>77.66</v>
      </c>
      <c r="G3383">
        <v>118.953141620962</v>
      </c>
      <c r="H3383">
        <v>11.311235647919201</v>
      </c>
      <c r="I3383">
        <v>55.151012528017098</v>
      </c>
      <c r="J3383">
        <v>4.7442678734663399</v>
      </c>
      <c r="K3383">
        <v>67.155446251169295</v>
      </c>
      <c r="L3383">
        <v>52.343569665350103</v>
      </c>
      <c r="M3383">
        <v>69.543066981667394</v>
      </c>
      <c r="N3383">
        <v>1.30478716107051</v>
      </c>
      <c r="O3383">
        <v>6.2194179757918997</v>
      </c>
      <c r="P3383">
        <v>207.56435643564299</v>
      </c>
      <c r="Q3383">
        <v>0.143683927607656</v>
      </c>
    </row>
    <row r="3384" spans="1:17" hidden="1" x14ac:dyDescent="0.3">
      <c r="A3384" t="s">
        <v>6983</v>
      </c>
      <c r="B3384" t="s">
        <v>6984</v>
      </c>
      <c r="C3384" t="s">
        <v>10625</v>
      </c>
      <c r="D3384" t="s">
        <v>6985</v>
      </c>
      <c r="E3384">
        <v>56.198573939999903</v>
      </c>
      <c r="F3384">
        <v>24.65</v>
      </c>
      <c r="G3384">
        <v>3.24329299289225</v>
      </c>
      <c r="H3384">
        <v>-11.693461590022901</v>
      </c>
      <c r="I3384">
        <v>-22.148280314559699</v>
      </c>
      <c r="J3384">
        <v>-0.136534714735874</v>
      </c>
      <c r="K3384">
        <v>26.3238259283386</v>
      </c>
      <c r="L3384">
        <v>25.265848601786399</v>
      </c>
      <c r="M3384">
        <v>41.356890367267198</v>
      </c>
      <c r="N3384">
        <v>0.493984108967082</v>
      </c>
      <c r="O3384">
        <v>45.152129817444198</v>
      </c>
      <c r="P3384">
        <v>56.012658227848</v>
      </c>
    </row>
    <row r="3385" spans="1:17" hidden="1" x14ac:dyDescent="0.3">
      <c r="A3385" t="s">
        <v>6986</v>
      </c>
      <c r="B3385" t="s">
        <v>6987</v>
      </c>
      <c r="C3385" t="s">
        <v>10625</v>
      </c>
      <c r="D3385" t="s">
        <v>527</v>
      </c>
      <c r="E3385">
        <v>56.181047999999997</v>
      </c>
      <c r="F3385">
        <v>49.9</v>
      </c>
      <c r="G3385">
        <v>-8.8553085295010892</v>
      </c>
      <c r="H3385">
        <v>1.6437298555587301</v>
      </c>
      <c r="I3385">
        <v>-13.2328110048265</v>
      </c>
      <c r="J3385">
        <v>1.04069061659894</v>
      </c>
      <c r="K3385">
        <v>49.474129471411203</v>
      </c>
      <c r="L3385">
        <v>48.074541311704102</v>
      </c>
      <c r="M3385">
        <v>58.017519588353302</v>
      </c>
      <c r="N3385">
        <v>0.69086038566312302</v>
      </c>
      <c r="O3385">
        <v>65.891783567134198</v>
      </c>
      <c r="P3385">
        <v>42.530705512710597</v>
      </c>
      <c r="Q3385">
        <v>0.16383246972856699</v>
      </c>
    </row>
    <row r="3386" spans="1:17" hidden="1" x14ac:dyDescent="0.3">
      <c r="A3386" t="s">
        <v>6988</v>
      </c>
      <c r="B3386" t="s">
        <v>6989</v>
      </c>
      <c r="C3386" t="s">
        <v>10625</v>
      </c>
      <c r="D3386" t="s">
        <v>397</v>
      </c>
      <c r="E3386">
        <v>56.092399999999998</v>
      </c>
      <c r="F3386">
        <v>31.37</v>
      </c>
      <c r="G3386">
        <v>41.994442944912301</v>
      </c>
      <c r="H3386">
        <v>15.072010386137499</v>
      </c>
      <c r="I3386">
        <v>-20.053726937514501</v>
      </c>
      <c r="J3386">
        <v>17.389371133162602</v>
      </c>
      <c r="K3386">
        <v>27.928351185806399</v>
      </c>
      <c r="L3386">
        <v>25.450335666539999</v>
      </c>
      <c r="M3386">
        <v>78.673198200197007</v>
      </c>
      <c r="N3386">
        <v>1.61672596023628</v>
      </c>
      <c r="O3386">
        <v>24.290723621294202</v>
      </c>
      <c r="P3386">
        <v>105.570117955439</v>
      </c>
      <c r="Q3386">
        <v>0.10813950274029201</v>
      </c>
    </row>
    <row r="3387" spans="1:17" hidden="1" x14ac:dyDescent="0.3">
      <c r="A3387" t="s">
        <v>6990</v>
      </c>
      <c r="B3387" t="s">
        <v>6991</v>
      </c>
      <c r="C3387" t="s">
        <v>10625</v>
      </c>
      <c r="D3387" t="s">
        <v>5368</v>
      </c>
      <c r="E3387">
        <v>56.049830999999998</v>
      </c>
      <c r="F3387">
        <v>105.64</v>
      </c>
      <c r="G3387">
        <v>-10.586255369059201</v>
      </c>
      <c r="H3387">
        <v>174.767791586957</v>
      </c>
      <c r="I3387">
        <v>137.398882638191</v>
      </c>
      <c r="J3387">
        <v>21.846019619151001</v>
      </c>
      <c r="K3387">
        <v>54.3109394904289</v>
      </c>
      <c r="L3387">
        <v>44.836854126774099</v>
      </c>
      <c r="M3387">
        <v>99.718407154797006</v>
      </c>
      <c r="N3387">
        <v>2.0425531914893602</v>
      </c>
      <c r="O3387">
        <v>0</v>
      </c>
      <c r="P3387">
        <v>355.934397928355</v>
      </c>
    </row>
    <row r="3388" spans="1:17" hidden="1" x14ac:dyDescent="0.3">
      <c r="A3388" t="s">
        <v>6992</v>
      </c>
      <c r="B3388" t="s">
        <v>6993</v>
      </c>
      <c r="C3388" t="s">
        <v>10625</v>
      </c>
      <c r="D3388" t="s">
        <v>54</v>
      </c>
      <c r="E3388">
        <v>56</v>
      </c>
      <c r="F3388">
        <v>54.25</v>
      </c>
      <c r="G3388">
        <v>41.1804835651145</v>
      </c>
      <c r="H3388">
        <v>-9.7076403894429095</v>
      </c>
      <c r="I3388">
        <v>-6.7181788606485604</v>
      </c>
      <c r="J3388">
        <v>-2.8862372731704098</v>
      </c>
      <c r="K3388">
        <v>57.184904068678598</v>
      </c>
      <c r="L3388">
        <v>49.043176661713098</v>
      </c>
      <c r="M3388">
        <v>47.627487815513199</v>
      </c>
      <c r="N3388">
        <v>0.147113761412348</v>
      </c>
      <c r="O3388">
        <v>62.027649769585203</v>
      </c>
      <c r="P3388">
        <v>91.696113074204902</v>
      </c>
      <c r="Q3388">
        <v>6.2575117246865999E-2</v>
      </c>
    </row>
    <row r="3389" spans="1:17" hidden="1" x14ac:dyDescent="0.3">
      <c r="A3389" t="s">
        <v>6994</v>
      </c>
      <c r="B3389" t="s">
        <v>6995</v>
      </c>
      <c r="C3389" t="s">
        <v>10625</v>
      </c>
      <c r="D3389" t="s">
        <v>530</v>
      </c>
      <c r="E3389">
        <v>55.981299403999998</v>
      </c>
      <c r="F3389">
        <v>6.21</v>
      </c>
      <c r="G3389">
        <v>1.4462321035528001</v>
      </c>
      <c r="H3389">
        <v>-27.231163503963501</v>
      </c>
      <c r="I3389">
        <v>-2.5849818797577302</v>
      </c>
      <c r="J3389">
        <v>-1.14909040529885</v>
      </c>
      <c r="K3389">
        <v>6.8184061426640099</v>
      </c>
      <c r="L3389">
        <v>7.2559751959269203</v>
      </c>
      <c r="M3389">
        <v>30.516838261855199</v>
      </c>
      <c r="N3389">
        <v>0.62844357099418002</v>
      </c>
      <c r="O3389">
        <v>43.478260869565197</v>
      </c>
      <c r="P3389">
        <v>50.871356202562701</v>
      </c>
      <c r="Q3389">
        <v>2.0776231836161001E-2</v>
      </c>
    </row>
    <row r="3390" spans="1:17" hidden="1" x14ac:dyDescent="0.3">
      <c r="A3390" t="s">
        <v>6996</v>
      </c>
      <c r="B3390" t="s">
        <v>6997</v>
      </c>
      <c r="C3390" t="s">
        <v>10625</v>
      </c>
      <c r="D3390" t="s">
        <v>359</v>
      </c>
      <c r="E3390">
        <v>55.868462319999999</v>
      </c>
      <c r="F3390">
        <v>38.409999999999997</v>
      </c>
      <c r="G3390">
        <v>-23.1108981577154</v>
      </c>
      <c r="H3390">
        <v>-5.3655915552237401</v>
      </c>
      <c r="I3390">
        <v>-30.4128993658572</v>
      </c>
      <c r="J3390">
        <v>-4.50344097276417</v>
      </c>
      <c r="K3390">
        <v>40.942078385815698</v>
      </c>
      <c r="L3390">
        <v>44.093508235637998</v>
      </c>
      <c r="M3390">
        <v>42.7442871975259</v>
      </c>
      <c r="N3390">
        <v>0.28637377174287199</v>
      </c>
      <c r="O3390">
        <v>54.922424946767002</v>
      </c>
      <c r="P3390">
        <v>23.791518228368801</v>
      </c>
      <c r="Q3390">
        <v>4.0148559427040003E-3</v>
      </c>
    </row>
    <row r="3391" spans="1:17" hidden="1" x14ac:dyDescent="0.3">
      <c r="A3391" t="s">
        <v>6998</v>
      </c>
      <c r="B3391" t="s">
        <v>6999</v>
      </c>
      <c r="C3391" t="s">
        <v>10625</v>
      </c>
      <c r="D3391" t="s">
        <v>72</v>
      </c>
      <c r="E3391">
        <v>55.601310900000001</v>
      </c>
      <c r="F3391">
        <v>53.35</v>
      </c>
      <c r="G3391">
        <v>-59.073934936093501</v>
      </c>
      <c r="H3391">
        <v>-2.5530238036649102</v>
      </c>
      <c r="I3391">
        <v>-32.866950599821003</v>
      </c>
      <c r="J3391">
        <v>2.24138578517733</v>
      </c>
      <c r="K3391">
        <v>54.468652247104103</v>
      </c>
      <c r="L3391">
        <v>60.269202252365403</v>
      </c>
      <c r="M3391">
        <v>58.647236835292901</v>
      </c>
      <c r="N3391">
        <v>0.60641214632213902</v>
      </c>
      <c r="O3391">
        <v>54.432989690721598</v>
      </c>
      <c r="P3391">
        <v>8.8775510204081698</v>
      </c>
      <c r="Q3391">
        <v>3.0557584907686001E-2</v>
      </c>
    </row>
    <row r="3392" spans="1:17" hidden="1" x14ac:dyDescent="0.3">
      <c r="A3392" t="s">
        <v>7000</v>
      </c>
      <c r="B3392" t="s">
        <v>7001</v>
      </c>
      <c r="C3392" t="s">
        <v>10625</v>
      </c>
      <c r="D3392" t="s">
        <v>303</v>
      </c>
      <c r="E3392">
        <v>55.528753600000002</v>
      </c>
      <c r="F3392">
        <v>63</v>
      </c>
      <c r="G3392">
        <v>-8.0521495974262596</v>
      </c>
      <c r="H3392">
        <v>0.469308194149686</v>
      </c>
      <c r="I3392">
        <v>-20.6194121250245</v>
      </c>
      <c r="J3392">
        <v>1.5280749490318499</v>
      </c>
      <c r="K3392">
        <v>64.478545740126506</v>
      </c>
      <c r="L3392">
        <v>62.030665575745701</v>
      </c>
      <c r="M3392">
        <v>62.118976636025998</v>
      </c>
      <c r="N3392">
        <v>0.88131798905327696</v>
      </c>
      <c r="O3392">
        <v>20.634920634920601</v>
      </c>
      <c r="P3392">
        <v>39.937805419813401</v>
      </c>
      <c r="Q3392">
        <v>0.110115977828528</v>
      </c>
    </row>
    <row r="3393" spans="1:17" hidden="1" x14ac:dyDescent="0.3">
      <c r="A3393" t="s">
        <v>7002</v>
      </c>
      <c r="B3393" t="s">
        <v>7003</v>
      </c>
      <c r="C3393" t="s">
        <v>10625</v>
      </c>
      <c r="D3393" t="s">
        <v>263</v>
      </c>
      <c r="E3393">
        <v>55.486218749999999</v>
      </c>
      <c r="F3393">
        <v>190.05</v>
      </c>
      <c r="G3393">
        <v>-14.1343663892041</v>
      </c>
      <c r="H3393">
        <v>3.7797079623999799</v>
      </c>
      <c r="I3393">
        <v>-5.6677738476245398</v>
      </c>
      <c r="J3393">
        <v>5.4256087435124201</v>
      </c>
      <c r="K3393">
        <v>174.052467113929</v>
      </c>
      <c r="L3393">
        <v>162.66433063362101</v>
      </c>
      <c r="M3393">
        <v>54.990497006793397</v>
      </c>
      <c r="N3393">
        <v>0.56388833328570998</v>
      </c>
      <c r="O3393">
        <v>32.570376216785</v>
      </c>
      <c r="P3393">
        <v>50.475059382422799</v>
      </c>
      <c r="Q3393">
        <v>8.9867696574434996E-2</v>
      </c>
    </row>
    <row r="3394" spans="1:17" hidden="1" x14ac:dyDescent="0.3">
      <c r="A3394" t="s">
        <v>7004</v>
      </c>
      <c r="B3394" t="s">
        <v>7005</v>
      </c>
      <c r="C3394" t="s">
        <v>10625</v>
      </c>
      <c r="D3394" t="s">
        <v>139</v>
      </c>
      <c r="E3394">
        <v>55.332479999999997</v>
      </c>
      <c r="F3394">
        <v>14.98</v>
      </c>
      <c r="G3394">
        <v>-32.372211473884903</v>
      </c>
      <c r="H3394">
        <v>-4.56358654269241</v>
      </c>
      <c r="I3394">
        <v>-14.2260190913681</v>
      </c>
      <c r="J3394">
        <v>-1.5550443971797601</v>
      </c>
      <c r="K3394">
        <v>15.039146634750701</v>
      </c>
      <c r="L3394">
        <v>16.065910806833401</v>
      </c>
      <c r="M3394">
        <v>50.655077685115401</v>
      </c>
      <c r="N3394">
        <v>0.28439767547303302</v>
      </c>
      <c r="O3394">
        <v>72.229639519359097</v>
      </c>
      <c r="P3394">
        <v>20.3212851405622</v>
      </c>
      <c r="Q3394">
        <v>-3.1192844839626001E-2</v>
      </c>
    </row>
    <row r="3395" spans="1:17" hidden="1" x14ac:dyDescent="0.3">
      <c r="A3395" t="s">
        <v>7006</v>
      </c>
      <c r="B3395" t="s">
        <v>7007</v>
      </c>
      <c r="C3395" t="s">
        <v>10625</v>
      </c>
      <c r="D3395" t="s">
        <v>7008</v>
      </c>
      <c r="E3395">
        <v>55.316853799999997</v>
      </c>
      <c r="F3395">
        <v>41.03</v>
      </c>
      <c r="G3395">
        <v>167.09091478741101</v>
      </c>
      <c r="H3395">
        <v>56.805043780630797</v>
      </c>
      <c r="I3395">
        <v>56.6797947427862</v>
      </c>
      <c r="J3395">
        <v>31.087533057645601</v>
      </c>
      <c r="K3395">
        <v>28.800032830520799</v>
      </c>
      <c r="L3395">
        <v>24.638713106069499</v>
      </c>
      <c r="M3395">
        <v>79.736663068284301</v>
      </c>
      <c r="N3395">
        <v>4.6707887289341397</v>
      </c>
      <c r="O3395">
        <v>4.8013648549841399</v>
      </c>
      <c r="P3395">
        <v>215.61538461538399</v>
      </c>
      <c r="Q3395">
        <v>5.0172462060641999E-2</v>
      </c>
    </row>
    <row r="3396" spans="1:17" hidden="1" x14ac:dyDescent="0.3">
      <c r="A3396" t="s">
        <v>7009</v>
      </c>
      <c r="B3396" t="s">
        <v>7010</v>
      </c>
      <c r="C3396" t="s">
        <v>10625</v>
      </c>
      <c r="D3396" t="s">
        <v>955</v>
      </c>
      <c r="E3396">
        <v>55.295549999999999</v>
      </c>
      <c r="F3396">
        <v>187.85</v>
      </c>
      <c r="G3396">
        <v>556.67032248793305</v>
      </c>
      <c r="H3396">
        <v>3.6427378977011902</v>
      </c>
      <c r="I3396">
        <v>202.325852634374</v>
      </c>
      <c r="J3396">
        <v>22.734606375594101</v>
      </c>
      <c r="K3396">
        <v>169.92335459722099</v>
      </c>
      <c r="L3396">
        <v>121.09847660569299</v>
      </c>
      <c r="M3396">
        <v>74.168765180738404</v>
      </c>
      <c r="N3396">
        <v>1.7993273324649499</v>
      </c>
      <c r="O3396">
        <v>25.525685387277001</v>
      </c>
      <c r="P3396">
        <v>584.33515482695805</v>
      </c>
    </row>
    <row r="3397" spans="1:17" hidden="1" x14ac:dyDescent="0.3">
      <c r="A3397" t="s">
        <v>7011</v>
      </c>
      <c r="B3397" t="s">
        <v>7012</v>
      </c>
      <c r="C3397" t="s">
        <v>10625</v>
      </c>
      <c r="D3397" t="s">
        <v>2182</v>
      </c>
      <c r="E3397">
        <v>55.2864</v>
      </c>
      <c r="F3397">
        <v>156</v>
      </c>
      <c r="G3397">
        <v>239.393991190386</v>
      </c>
      <c r="H3397">
        <v>93.594308194149605</v>
      </c>
      <c r="I3397">
        <v>161.93214976828</v>
      </c>
      <c r="J3397">
        <v>2.1621678728468399</v>
      </c>
      <c r="K3397">
        <v>103.200481878514</v>
      </c>
      <c r="L3397">
        <v>73.496263411359706</v>
      </c>
      <c r="M3397">
        <v>97.317027325469198</v>
      </c>
      <c r="N3397">
        <v>0.41666666666666602</v>
      </c>
      <c r="O3397">
        <v>0</v>
      </c>
      <c r="P3397">
        <v>372.72727272727201</v>
      </c>
      <c r="Q3397">
        <v>0.117863196879267</v>
      </c>
    </row>
    <row r="3398" spans="1:17" hidden="1" x14ac:dyDescent="0.3">
      <c r="A3398" t="s">
        <v>7013</v>
      </c>
      <c r="B3398" t="s">
        <v>7014</v>
      </c>
      <c r="C3398" t="s">
        <v>10625</v>
      </c>
      <c r="D3398" t="s">
        <v>139</v>
      </c>
      <c r="E3398">
        <v>55.273800000000001</v>
      </c>
      <c r="F3398">
        <v>51.5</v>
      </c>
      <c r="G3398">
        <v>18.5589041743197</v>
      </c>
      <c r="H3398">
        <v>-3.3287687289272401</v>
      </c>
      <c r="I3398">
        <v>41.795941627176802</v>
      </c>
      <c r="J3398">
        <v>13.3547263885942</v>
      </c>
      <c r="K3398">
        <v>47.992644418150299</v>
      </c>
      <c r="L3398">
        <v>41.7317100907525</v>
      </c>
      <c r="M3398">
        <v>61.581757191362001</v>
      </c>
      <c r="N3398">
        <v>0.47358878816528499</v>
      </c>
      <c r="O3398">
        <v>16.8737864077669</v>
      </c>
      <c r="P3398">
        <v>83.600713012477698</v>
      </c>
      <c r="Q3398">
        <v>3.8067094199562002E-2</v>
      </c>
    </row>
    <row r="3399" spans="1:17" hidden="1" x14ac:dyDescent="0.3">
      <c r="A3399" t="s">
        <v>7015</v>
      </c>
      <c r="B3399" t="s">
        <v>7016</v>
      </c>
      <c r="C3399" t="s">
        <v>10625</v>
      </c>
      <c r="D3399" t="s">
        <v>335</v>
      </c>
      <c r="E3399">
        <v>55.261592999999998</v>
      </c>
      <c r="F3399">
        <v>104.55</v>
      </c>
      <c r="G3399">
        <v>-48.460286884479402</v>
      </c>
      <c r="H3399">
        <v>2.94873857389651</v>
      </c>
      <c r="I3399">
        <v>-22.316645873518102</v>
      </c>
      <c r="J3399">
        <v>-7.2110776432204604</v>
      </c>
      <c r="K3399">
        <v>104.94656308742699</v>
      </c>
      <c r="L3399">
        <v>118.841591679149</v>
      </c>
      <c r="M3399">
        <v>48.006247050739297</v>
      </c>
      <c r="N3399">
        <v>0.65717825884506997</v>
      </c>
      <c r="O3399">
        <v>99.904351984696305</v>
      </c>
      <c r="P3399">
        <v>20.4076931935966</v>
      </c>
      <c r="Q3399">
        <v>0.13012403711957801</v>
      </c>
    </row>
    <row r="3400" spans="1:17" hidden="1" x14ac:dyDescent="0.3">
      <c r="A3400" t="s">
        <v>7017</v>
      </c>
      <c r="B3400" t="s">
        <v>7018</v>
      </c>
      <c r="C3400" t="s">
        <v>10625</v>
      </c>
      <c r="D3400" t="s">
        <v>72</v>
      </c>
      <c r="E3400">
        <v>55.216163999999999</v>
      </c>
      <c r="F3400">
        <v>19.78</v>
      </c>
      <c r="G3400">
        <v>-24.643999005691501</v>
      </c>
      <c r="H3400">
        <v>0.140699946727005</v>
      </c>
      <c r="I3400">
        <v>-33.5702425762166</v>
      </c>
      <c r="J3400">
        <v>2.5897194946484898</v>
      </c>
      <c r="K3400">
        <v>19.828581326933399</v>
      </c>
      <c r="L3400">
        <v>20.661421018277601</v>
      </c>
      <c r="M3400">
        <v>66.913029405751701</v>
      </c>
      <c r="N3400">
        <v>0.34520733686131999</v>
      </c>
      <c r="O3400">
        <v>80.485338725985798</v>
      </c>
      <c r="P3400">
        <v>16.352941176470502</v>
      </c>
      <c r="Q3400">
        <v>0.13190347644206399</v>
      </c>
    </row>
    <row r="3401" spans="1:17" hidden="1" x14ac:dyDescent="0.3">
      <c r="A3401" t="s">
        <v>7019</v>
      </c>
      <c r="B3401" t="s">
        <v>7020</v>
      </c>
      <c r="C3401" t="s">
        <v>10625</v>
      </c>
      <c r="D3401" t="s">
        <v>263</v>
      </c>
      <c r="E3401">
        <v>55.210577000000001</v>
      </c>
      <c r="F3401">
        <v>53</v>
      </c>
      <c r="G3401">
        <v>137.335167660975</v>
      </c>
      <c r="I3401">
        <v>-42.015218652771601</v>
      </c>
      <c r="K3401">
        <v>53.706138190125102</v>
      </c>
      <c r="L3401">
        <v>38.513103008389599</v>
      </c>
      <c r="M3401">
        <v>19.721633824694301</v>
      </c>
      <c r="N3401">
        <v>1.32013201320132E-2</v>
      </c>
      <c r="O3401">
        <v>50.943396226415103</v>
      </c>
      <c r="P3401">
        <v>209.941520467836</v>
      </c>
    </row>
    <row r="3402" spans="1:17" hidden="1" x14ac:dyDescent="0.3">
      <c r="A3402" t="s">
        <v>7021</v>
      </c>
      <c r="B3402" t="s">
        <v>7022</v>
      </c>
      <c r="C3402" t="s">
        <v>10625</v>
      </c>
      <c r="D3402" t="s">
        <v>281</v>
      </c>
      <c r="E3402">
        <v>55.149230000000003</v>
      </c>
      <c r="F3402">
        <v>167.9</v>
      </c>
      <c r="G3402">
        <v>21.447068193834699</v>
      </c>
      <c r="H3402">
        <v>-2.9901462154168299</v>
      </c>
      <c r="I3402">
        <v>-18.318560479793199</v>
      </c>
      <c r="J3402">
        <v>-8.6511977388194996</v>
      </c>
      <c r="K3402">
        <v>168.566043537284</v>
      </c>
      <c r="L3402">
        <v>160.365245404066</v>
      </c>
      <c r="M3402">
        <v>41.524802486355902</v>
      </c>
      <c r="N3402">
        <v>1.3476868820734</v>
      </c>
      <c r="O3402">
        <v>36.986301369863</v>
      </c>
      <c r="P3402">
        <v>55.247341655108599</v>
      </c>
      <c r="Q3402">
        <v>0.105753464730358</v>
      </c>
    </row>
    <row r="3403" spans="1:17" hidden="1" x14ac:dyDescent="0.3">
      <c r="A3403" t="s">
        <v>7023</v>
      </c>
      <c r="B3403" t="s">
        <v>7024</v>
      </c>
      <c r="C3403" t="s">
        <v>10625</v>
      </c>
      <c r="D3403" t="s">
        <v>290</v>
      </c>
      <c r="E3403">
        <v>55.006599999999999</v>
      </c>
      <c r="F3403">
        <v>115.5</v>
      </c>
      <c r="G3403">
        <v>55.523113735519097</v>
      </c>
      <c r="H3403">
        <v>56.255193961671502</v>
      </c>
      <c r="I3403">
        <v>57.851463471039999</v>
      </c>
      <c r="J3403">
        <v>22.446415212678598</v>
      </c>
      <c r="K3403">
        <v>80.933634275962504</v>
      </c>
      <c r="L3403">
        <v>94.776333959661699</v>
      </c>
      <c r="M3403">
        <v>99.996328326461693</v>
      </c>
      <c r="N3403">
        <v>1.4407925407925399</v>
      </c>
      <c r="O3403">
        <v>0</v>
      </c>
      <c r="P3403">
        <v>133.239095315024</v>
      </c>
      <c r="Q3403">
        <v>2.1046142842449998E-3</v>
      </c>
    </row>
    <row r="3404" spans="1:17" hidden="1" x14ac:dyDescent="0.3">
      <c r="A3404" t="s">
        <v>7025</v>
      </c>
      <c r="B3404" t="s">
        <v>7026</v>
      </c>
      <c r="C3404" t="s">
        <v>10625</v>
      </c>
      <c r="D3404" t="s">
        <v>733</v>
      </c>
      <c r="E3404">
        <v>54.986265107999998</v>
      </c>
      <c r="F3404">
        <v>437.15</v>
      </c>
      <c r="G3404">
        <v>8.1213389972489303</v>
      </c>
      <c r="H3404">
        <v>2.4194061223199599</v>
      </c>
      <c r="I3404">
        <v>-2.6091750815561499</v>
      </c>
      <c r="J3404">
        <v>2.83795818611729</v>
      </c>
      <c r="K3404">
        <v>409.59832971482501</v>
      </c>
      <c r="L3404">
        <v>376.440193609581</v>
      </c>
      <c r="M3404">
        <v>51.557362812998498</v>
      </c>
      <c r="N3404">
        <v>3.2942239757857399</v>
      </c>
      <c r="O3404">
        <v>3.8407869152464902</v>
      </c>
      <c r="P3404">
        <v>38.7777777777777</v>
      </c>
    </row>
    <row r="3405" spans="1:17" hidden="1" x14ac:dyDescent="0.3">
      <c r="A3405" t="s">
        <v>7027</v>
      </c>
      <c r="B3405" t="s">
        <v>7028</v>
      </c>
      <c r="C3405" t="s">
        <v>10625</v>
      </c>
      <c r="D3405" t="s">
        <v>7029</v>
      </c>
      <c r="E3405">
        <v>54.901000000000003</v>
      </c>
      <c r="F3405">
        <v>250</v>
      </c>
      <c r="G3405">
        <v>-28.4584831326756</v>
      </c>
      <c r="H3405">
        <v>-22.789339604592399</v>
      </c>
      <c r="I3405">
        <v>-12.545711551685599</v>
      </c>
      <c r="J3405">
        <v>-2.7238935549051502</v>
      </c>
      <c r="M3405">
        <v>43.463195583218301</v>
      </c>
      <c r="O3405">
        <v>45.199999999999903</v>
      </c>
      <c r="P3405">
        <v>15.606936416184899</v>
      </c>
    </row>
    <row r="3406" spans="1:17" hidden="1" x14ac:dyDescent="0.3">
      <c r="A3406" t="s">
        <v>7030</v>
      </c>
      <c r="B3406" t="s">
        <v>7031</v>
      </c>
      <c r="C3406" t="s">
        <v>10625</v>
      </c>
      <c r="D3406" t="s">
        <v>119</v>
      </c>
      <c r="E3406">
        <v>54.894240000000003</v>
      </c>
      <c r="F3406">
        <v>8.99</v>
      </c>
      <c r="G3406">
        <v>-37.944273456789297</v>
      </c>
      <c r="H3406">
        <v>-3.0948809950395102</v>
      </c>
      <c r="I3406">
        <v>-39.076232140411499</v>
      </c>
      <c r="J3406">
        <v>-5.2150244712329101</v>
      </c>
      <c r="K3406">
        <v>9.0706696715328992</v>
      </c>
      <c r="L3406">
        <v>9.7987064504984005</v>
      </c>
      <c r="M3406">
        <v>47.4540292862903</v>
      </c>
      <c r="N3406">
        <v>1.3861254865485899</v>
      </c>
      <c r="O3406">
        <v>70.189098998887602</v>
      </c>
      <c r="P3406">
        <v>7.6646706586826303</v>
      </c>
      <c r="Q3406">
        <v>1.0143772875795E-2</v>
      </c>
    </row>
    <row r="3407" spans="1:17" hidden="1" x14ac:dyDescent="0.3">
      <c r="A3407" t="s">
        <v>7032</v>
      </c>
      <c r="B3407" t="s">
        <v>7033</v>
      </c>
      <c r="C3407" t="s">
        <v>10625</v>
      </c>
      <c r="D3407" t="s">
        <v>139</v>
      </c>
      <c r="E3407">
        <v>54.875</v>
      </c>
      <c r="F3407">
        <v>21.81</v>
      </c>
      <c r="G3407">
        <v>-22.047398924981302</v>
      </c>
      <c r="H3407">
        <v>-3.0633978990402801</v>
      </c>
      <c r="I3407">
        <v>-37.819857368204303</v>
      </c>
      <c r="J3407">
        <v>4.6340421248216197</v>
      </c>
      <c r="K3407">
        <v>21.300802784214099</v>
      </c>
      <c r="L3407">
        <v>22.408905842227401</v>
      </c>
      <c r="M3407">
        <v>60.791682816273898</v>
      </c>
      <c r="N3407">
        <v>0.65453426974932005</v>
      </c>
      <c r="O3407">
        <v>71.664374140302598</v>
      </c>
      <c r="P3407">
        <v>19.506849315068401</v>
      </c>
      <c r="Q3407">
        <v>7.1177717718865996E-2</v>
      </c>
    </row>
    <row r="3408" spans="1:17" hidden="1" x14ac:dyDescent="0.3">
      <c r="A3408" t="s">
        <v>7034</v>
      </c>
      <c r="B3408" t="s">
        <v>7035</v>
      </c>
      <c r="C3408" t="s">
        <v>10625</v>
      </c>
      <c r="D3408" t="s">
        <v>177</v>
      </c>
      <c r="E3408">
        <v>54.763967999999998</v>
      </c>
      <c r="F3408">
        <v>30.8</v>
      </c>
      <c r="G3408">
        <v>146.60052830211399</v>
      </c>
      <c r="H3408">
        <v>-3.4056918058503101</v>
      </c>
      <c r="I3408">
        <v>52.1649163574521</v>
      </c>
      <c r="J3408">
        <v>-9.8004157766941304</v>
      </c>
      <c r="K3408">
        <v>30.7579868540432</v>
      </c>
      <c r="L3408">
        <v>23.175684667753099</v>
      </c>
      <c r="M3408">
        <v>25.012041086579899</v>
      </c>
      <c r="N3408">
        <v>0.23551646113886299</v>
      </c>
      <c r="O3408">
        <v>31.168831168831101</v>
      </c>
      <c r="P3408">
        <v>187.31343283582001</v>
      </c>
      <c r="Q3408">
        <v>0.11700229055231701</v>
      </c>
    </row>
    <row r="3409" spans="1:17" hidden="1" x14ac:dyDescent="0.3">
      <c r="A3409" t="s">
        <v>7036</v>
      </c>
      <c r="B3409" t="s">
        <v>7037</v>
      </c>
      <c r="C3409" t="s">
        <v>10625</v>
      </c>
      <c r="D3409" t="s">
        <v>397</v>
      </c>
      <c r="E3409">
        <v>54.704340000000002</v>
      </c>
      <c r="F3409">
        <v>37.299999999999997</v>
      </c>
      <c r="G3409">
        <v>75.052558965322902</v>
      </c>
      <c r="H3409">
        <v>22.927641527483001</v>
      </c>
      <c r="I3409">
        <v>-15.741764747738801</v>
      </c>
      <c r="J3409">
        <v>19.173490239862399</v>
      </c>
      <c r="K3409">
        <v>32.218210727019603</v>
      </c>
      <c r="L3409">
        <v>31.591962306332899</v>
      </c>
      <c r="M3409">
        <v>81.407105315166703</v>
      </c>
      <c r="N3409">
        <v>2.5386061946902601</v>
      </c>
      <c r="O3409">
        <v>51.072386058981202</v>
      </c>
      <c r="P3409">
        <v>102.717391304347</v>
      </c>
      <c r="Q3409">
        <v>0.13251502088258599</v>
      </c>
    </row>
    <row r="3410" spans="1:17" hidden="1" x14ac:dyDescent="0.3">
      <c r="A3410" t="s">
        <v>7038</v>
      </c>
      <c r="B3410" t="s">
        <v>7039</v>
      </c>
      <c r="C3410" t="s">
        <v>10625</v>
      </c>
      <c r="D3410" t="s">
        <v>359</v>
      </c>
      <c r="E3410">
        <v>54.6412975</v>
      </c>
      <c r="F3410">
        <v>137.6</v>
      </c>
      <c r="G3410">
        <v>-49.304923455198001</v>
      </c>
      <c r="H3410">
        <v>2.05295481069103</v>
      </c>
      <c r="I3410">
        <v>-29.578277539163501</v>
      </c>
      <c r="J3410">
        <v>7.7978612969972598</v>
      </c>
      <c r="K3410">
        <v>134.354125483704</v>
      </c>
      <c r="L3410">
        <v>141.459753852912</v>
      </c>
      <c r="M3410">
        <v>55.279632711049899</v>
      </c>
      <c r="N3410">
        <v>0.99219108865411099</v>
      </c>
      <c r="O3410">
        <v>52.616279069767401</v>
      </c>
      <c r="P3410">
        <v>18.569582076690999</v>
      </c>
    </row>
    <row r="3411" spans="1:17" hidden="1" x14ac:dyDescent="0.3">
      <c r="A3411" t="s">
        <v>7040</v>
      </c>
      <c r="B3411" t="s">
        <v>7041</v>
      </c>
      <c r="C3411" t="s">
        <v>10625</v>
      </c>
      <c r="D3411" t="s">
        <v>622</v>
      </c>
      <c r="E3411">
        <v>54.636629167999899</v>
      </c>
      <c r="F3411">
        <v>0.89</v>
      </c>
      <c r="G3411">
        <v>-48.200546624739097</v>
      </c>
      <c r="H3411">
        <v>7.2362835027916503</v>
      </c>
      <c r="I3411">
        <v>-49.514298520272497</v>
      </c>
      <c r="J3411">
        <v>-2.27268591091683</v>
      </c>
      <c r="K3411">
        <v>0.84954749427329601</v>
      </c>
      <c r="L3411">
        <v>1.0737239667943299</v>
      </c>
      <c r="M3411">
        <v>63.619328559469203</v>
      </c>
      <c r="N3411">
        <v>1.01394212322185</v>
      </c>
      <c r="O3411">
        <v>124.719101123595</v>
      </c>
      <c r="P3411">
        <v>21.917808219177999</v>
      </c>
      <c r="Q3411">
        <v>6.08534967149E-2</v>
      </c>
    </row>
    <row r="3412" spans="1:17" hidden="1" x14ac:dyDescent="0.3">
      <c r="A3412" t="s">
        <v>7042</v>
      </c>
      <c r="B3412" t="s">
        <v>7043</v>
      </c>
      <c r="C3412" t="s">
        <v>10625</v>
      </c>
      <c r="D3412" t="s">
        <v>359</v>
      </c>
      <c r="E3412">
        <v>54.590516575000002</v>
      </c>
      <c r="F3412">
        <v>17.149999999999999</v>
      </c>
      <c r="G3412">
        <v>-67.362441340431303</v>
      </c>
      <c r="H3412">
        <v>-7.1749225750810899</v>
      </c>
      <c r="I3412">
        <v>-65.148799888469597</v>
      </c>
      <c r="J3412">
        <v>-4.7466171056923301</v>
      </c>
      <c r="K3412">
        <v>21.011084393446101</v>
      </c>
      <c r="L3412">
        <v>28.041671129255501</v>
      </c>
      <c r="M3412">
        <v>25.627919993223099</v>
      </c>
      <c r="N3412">
        <v>0.15806505298211901</v>
      </c>
      <c r="O3412">
        <v>164.37317784256501</v>
      </c>
      <c r="P3412">
        <v>2.8794241151769402</v>
      </c>
      <c r="Q3412">
        <v>9.5740834447319997E-2</v>
      </c>
    </row>
    <row r="3413" spans="1:17" hidden="1" x14ac:dyDescent="0.3">
      <c r="A3413" t="s">
        <v>7044</v>
      </c>
      <c r="B3413" t="s">
        <v>7045</v>
      </c>
      <c r="C3413" t="s">
        <v>10625</v>
      </c>
      <c r="D3413" t="s">
        <v>902</v>
      </c>
      <c r="E3413">
        <v>54.465756249999998</v>
      </c>
      <c r="F3413">
        <v>95.71</v>
      </c>
      <c r="G3413">
        <v>-3.3661310403236002</v>
      </c>
      <c r="H3413">
        <v>9.1093296533771309</v>
      </c>
      <c r="I3413">
        <v>-4.4538544800079203</v>
      </c>
      <c r="J3413">
        <v>-4.7451495185993497</v>
      </c>
      <c r="K3413">
        <v>92.848156877365895</v>
      </c>
      <c r="L3413">
        <v>87.7463090345165</v>
      </c>
      <c r="M3413">
        <v>60.624196639201003</v>
      </c>
      <c r="N3413">
        <v>0.56532422488587997</v>
      </c>
      <c r="O3413">
        <v>9.8108870546442297</v>
      </c>
      <c r="P3413">
        <v>36.048329779672997</v>
      </c>
      <c r="Q3413">
        <v>8.8167969775433994E-2</v>
      </c>
    </row>
    <row r="3414" spans="1:17" hidden="1" x14ac:dyDescent="0.3">
      <c r="A3414" t="s">
        <v>7046</v>
      </c>
      <c r="B3414" t="s">
        <v>7047</v>
      </c>
      <c r="C3414" t="s">
        <v>10625</v>
      </c>
      <c r="D3414" t="s">
        <v>7048</v>
      </c>
      <c r="E3414">
        <v>54.372</v>
      </c>
      <c r="F3414">
        <v>89.23</v>
      </c>
      <c r="G3414">
        <v>81.696969631880805</v>
      </c>
      <c r="H3414">
        <v>0.52906634938027697</v>
      </c>
      <c r="I3414">
        <v>57.9189793636613</v>
      </c>
      <c r="J3414">
        <v>5.9920777195533601</v>
      </c>
      <c r="K3414">
        <v>93.229156262066596</v>
      </c>
      <c r="L3414">
        <v>77.174505632563793</v>
      </c>
      <c r="M3414">
        <v>52.387132220504199</v>
      </c>
      <c r="N3414">
        <v>0.85653875567951698</v>
      </c>
      <c r="O3414">
        <v>41.992603384511902</v>
      </c>
      <c r="P3414">
        <v>150.64606741572999</v>
      </c>
      <c r="Q3414">
        <v>0.13231449854889299</v>
      </c>
    </row>
    <row r="3415" spans="1:17" hidden="1" x14ac:dyDescent="0.3">
      <c r="A3415" t="s">
        <v>7049</v>
      </c>
      <c r="B3415" t="s">
        <v>7050</v>
      </c>
      <c r="C3415" t="s">
        <v>10625</v>
      </c>
      <c r="D3415" t="s">
        <v>1538</v>
      </c>
      <c r="E3415">
        <v>54.274999999999999</v>
      </c>
      <c r="F3415">
        <v>21.29</v>
      </c>
      <c r="G3415">
        <v>-15.964937270819201</v>
      </c>
      <c r="H3415">
        <v>5.5401210020314497</v>
      </c>
      <c r="I3415">
        <v>-25.066393005591799</v>
      </c>
      <c r="J3415">
        <v>10.1271781749164</v>
      </c>
      <c r="K3415">
        <v>20.542445533103798</v>
      </c>
      <c r="L3415">
        <v>20.813295480915201</v>
      </c>
      <c r="M3415">
        <v>69.594657746147206</v>
      </c>
      <c r="N3415">
        <v>1.77375802710974</v>
      </c>
      <c r="O3415">
        <v>30.577736026303398</v>
      </c>
      <c r="P3415">
        <v>24.067599067599001</v>
      </c>
      <c r="Q3415">
        <v>2.7040923042542998E-2</v>
      </c>
    </row>
    <row r="3416" spans="1:17" hidden="1" x14ac:dyDescent="0.3">
      <c r="A3416" t="s">
        <v>7051</v>
      </c>
      <c r="B3416" t="s">
        <v>7052</v>
      </c>
      <c r="C3416" t="s">
        <v>10625</v>
      </c>
      <c r="D3416" t="s">
        <v>124</v>
      </c>
      <c r="E3416">
        <v>54.156025</v>
      </c>
      <c r="F3416">
        <v>5.32</v>
      </c>
      <c r="G3416">
        <v>15.7313940760694</v>
      </c>
      <c r="H3416">
        <v>5.1160473245844598</v>
      </c>
      <c r="I3416">
        <v>-21.429480112873499</v>
      </c>
      <c r="J3416">
        <v>2.1076145755440501</v>
      </c>
      <c r="K3416">
        <v>5.2788180926364898</v>
      </c>
      <c r="L3416">
        <v>5.3453618011364101</v>
      </c>
      <c r="M3416">
        <v>66.419613042830406</v>
      </c>
      <c r="N3416">
        <v>0.74860333916992605</v>
      </c>
      <c r="O3416">
        <v>79.699248120300695</v>
      </c>
      <c r="P3416">
        <v>63.692307692307601</v>
      </c>
      <c r="Q3416">
        <v>6.9600783356577003E-2</v>
      </c>
    </row>
    <row r="3417" spans="1:17" hidden="1" x14ac:dyDescent="0.3">
      <c r="A3417" t="s">
        <v>7053</v>
      </c>
      <c r="B3417" t="s">
        <v>7054</v>
      </c>
      <c r="C3417" t="s">
        <v>10625</v>
      </c>
      <c r="D3417" t="s">
        <v>622</v>
      </c>
      <c r="E3417">
        <v>54.128340000000001</v>
      </c>
      <c r="F3417">
        <v>3.56</v>
      </c>
      <c r="G3417">
        <v>21.914999593748199</v>
      </c>
      <c r="H3417">
        <v>-11.254176654335099</v>
      </c>
      <c r="I3417">
        <v>-58.378747414706403</v>
      </c>
      <c r="J3417">
        <v>2.3291704642663502</v>
      </c>
      <c r="K3417">
        <v>3.7482849569271401</v>
      </c>
      <c r="L3417">
        <v>3.7419636752869598</v>
      </c>
      <c r="M3417">
        <v>52.787381787048197</v>
      </c>
      <c r="N3417">
        <v>0.70668322022692298</v>
      </c>
      <c r="O3417">
        <v>114.887640449438</v>
      </c>
      <c r="P3417">
        <v>63.302752293577903</v>
      </c>
      <c r="Q3417">
        <v>8.1794020580008994E-2</v>
      </c>
    </row>
    <row r="3418" spans="1:17" hidden="1" x14ac:dyDescent="0.3">
      <c r="A3418" t="s">
        <v>7055</v>
      </c>
      <c r="B3418" t="s">
        <v>7056</v>
      </c>
      <c r="C3418" t="s">
        <v>10625</v>
      </c>
      <c r="D3418" t="s">
        <v>527</v>
      </c>
      <c r="E3418">
        <v>54.106803499999998</v>
      </c>
      <c r="F3418">
        <v>177</v>
      </c>
      <c r="G3418">
        <v>115.000371938463</v>
      </c>
      <c r="H3418">
        <v>-9.3199118722276406</v>
      </c>
      <c r="I3418">
        <v>3.9720320827628299</v>
      </c>
      <c r="J3418">
        <v>-5.1160765607834202</v>
      </c>
      <c r="K3418">
        <v>193.221712589361</v>
      </c>
      <c r="L3418">
        <v>154.20563799467101</v>
      </c>
      <c r="M3418">
        <v>24.965925204533001</v>
      </c>
      <c r="N3418">
        <v>0.186890811764444</v>
      </c>
      <c r="O3418">
        <v>50.480225988700496</v>
      </c>
      <c r="P3418">
        <v>160.29411764705799</v>
      </c>
      <c r="Q3418">
        <v>8.7292326416469002E-2</v>
      </c>
    </row>
    <row r="3419" spans="1:17" hidden="1" x14ac:dyDescent="0.3">
      <c r="A3419" t="s">
        <v>7057</v>
      </c>
      <c r="B3419" t="s">
        <v>7058</v>
      </c>
      <c r="C3419" t="s">
        <v>10625</v>
      </c>
      <c r="D3419" t="s">
        <v>3834</v>
      </c>
      <c r="E3419">
        <v>53.909460000000003</v>
      </c>
      <c r="F3419">
        <v>17.14</v>
      </c>
      <c r="G3419">
        <v>-53.401400796563799</v>
      </c>
      <c r="H3419">
        <v>9.6332692331107292</v>
      </c>
      <c r="I3419">
        <v>-2.3012306175494999</v>
      </c>
      <c r="J3419">
        <v>-3.3789360313708698</v>
      </c>
      <c r="K3419">
        <v>15.4849910591645</v>
      </c>
      <c r="L3419">
        <v>15.389619787917599</v>
      </c>
      <c r="M3419">
        <v>60.043956900261897</v>
      </c>
      <c r="N3419">
        <v>0.33314146829213098</v>
      </c>
      <c r="O3419">
        <v>40.256709451575198</v>
      </c>
      <c r="P3419">
        <v>55.818181818181799</v>
      </c>
      <c r="Q3419">
        <v>0.13352630502041299</v>
      </c>
    </row>
    <row r="3420" spans="1:17" hidden="1" x14ac:dyDescent="0.3">
      <c r="A3420" t="s">
        <v>7059</v>
      </c>
      <c r="B3420" t="s">
        <v>7060</v>
      </c>
      <c r="C3420" t="s">
        <v>10625</v>
      </c>
      <c r="D3420" t="s">
        <v>733</v>
      </c>
      <c r="E3420">
        <v>53.792091599999999</v>
      </c>
      <c r="F3420">
        <v>915.18</v>
      </c>
      <c r="G3420">
        <v>-2.1842608634442402</v>
      </c>
      <c r="H3420">
        <v>-0.30387020128799502</v>
      </c>
      <c r="I3420">
        <v>0.20204097171341201</v>
      </c>
      <c r="J3420">
        <v>0.95220571082598804</v>
      </c>
      <c r="K3420">
        <v>891.47048066368302</v>
      </c>
      <c r="L3420">
        <v>831.765866150683</v>
      </c>
      <c r="M3420">
        <v>58.819350865168801</v>
      </c>
      <c r="N3420">
        <v>1.0725180107458701</v>
      </c>
      <c r="O3420">
        <v>6.5364190651019598</v>
      </c>
      <c r="P3420">
        <v>29.978696207924902</v>
      </c>
      <c r="Q3420">
        <v>1.3226938830403E-2</v>
      </c>
    </row>
    <row r="3421" spans="1:17" hidden="1" x14ac:dyDescent="0.3">
      <c r="A3421" t="s">
        <v>7061</v>
      </c>
      <c r="B3421" t="s">
        <v>7062</v>
      </c>
      <c r="C3421" t="s">
        <v>10625</v>
      </c>
      <c r="D3421" t="s">
        <v>408</v>
      </c>
      <c r="E3421">
        <v>53.738731199999997</v>
      </c>
      <c r="F3421">
        <v>170</v>
      </c>
      <c r="G3421">
        <v>-27.340252817042</v>
      </c>
      <c r="H3421">
        <v>-0.690384223589945</v>
      </c>
      <c r="I3421">
        <v>-28.825231489742102</v>
      </c>
      <c r="J3421">
        <v>-2.8250680589301398</v>
      </c>
      <c r="K3421">
        <v>191.76825077594799</v>
      </c>
      <c r="L3421">
        <v>203.103443614707</v>
      </c>
      <c r="M3421">
        <v>47.084502289870301</v>
      </c>
      <c r="N3421">
        <v>0.245118305975181</v>
      </c>
      <c r="O3421">
        <v>60.823529411764603</v>
      </c>
      <c r="P3421">
        <v>13.4089392928619</v>
      </c>
      <c r="Q3421">
        <v>3.759188137408E-3</v>
      </c>
    </row>
    <row r="3422" spans="1:17" hidden="1" x14ac:dyDescent="0.3">
      <c r="A3422" t="s">
        <v>7063</v>
      </c>
      <c r="B3422" t="s">
        <v>7064</v>
      </c>
      <c r="C3422" t="s">
        <v>10625</v>
      </c>
      <c r="D3422" t="s">
        <v>645</v>
      </c>
      <c r="E3422">
        <v>53.720855999999998</v>
      </c>
      <c r="F3422">
        <v>11.52</v>
      </c>
      <c r="G3422">
        <v>44.275466168437703</v>
      </c>
      <c r="H3422">
        <v>15.5486229149618</v>
      </c>
      <c r="I3422">
        <v>-29.759178195757201</v>
      </c>
      <c r="J3422">
        <v>-10.8669587438568</v>
      </c>
      <c r="K3422">
        <v>11.6358559507352</v>
      </c>
      <c r="L3422">
        <v>10.5562191578219</v>
      </c>
      <c r="M3422">
        <v>29.692545209652099</v>
      </c>
      <c r="N3422">
        <v>0.29556041962393498</v>
      </c>
      <c r="O3422">
        <v>48.4375</v>
      </c>
      <c r="P3422">
        <v>82.857142857142804</v>
      </c>
      <c r="Q3422">
        <v>1.9618864628598999E-2</v>
      </c>
    </row>
    <row r="3423" spans="1:17" hidden="1" x14ac:dyDescent="0.3">
      <c r="A3423" t="s">
        <v>7065</v>
      </c>
      <c r="B3423" t="s">
        <v>7066</v>
      </c>
      <c r="C3423" t="s">
        <v>10625</v>
      </c>
      <c r="D3423" t="s">
        <v>72</v>
      </c>
      <c r="E3423">
        <v>53.689</v>
      </c>
      <c r="F3423">
        <v>26.88</v>
      </c>
      <c r="G3423">
        <v>116.03417038083001</v>
      </c>
      <c r="H3423">
        <v>-4.1936595241188401</v>
      </c>
      <c r="I3423">
        <v>67.447939241965102</v>
      </c>
      <c r="J3423">
        <v>-1.52503025492292</v>
      </c>
      <c r="K3423">
        <v>25.389516648674299</v>
      </c>
      <c r="L3423">
        <v>20.587266436395801</v>
      </c>
      <c r="M3423">
        <v>52.686343777182501</v>
      </c>
      <c r="N3423">
        <v>0.33368501092473302</v>
      </c>
      <c r="O3423">
        <v>9.7470238095238102</v>
      </c>
      <c r="P3423">
        <v>182.947368421052</v>
      </c>
      <c r="Q3423">
        <v>6.7729445046552997E-2</v>
      </c>
    </row>
    <row r="3424" spans="1:17" hidden="1" x14ac:dyDescent="0.3">
      <c r="A3424" t="s">
        <v>7067</v>
      </c>
      <c r="B3424" t="s">
        <v>7068</v>
      </c>
      <c r="C3424" t="s">
        <v>10625</v>
      </c>
      <c r="D3424" t="s">
        <v>774</v>
      </c>
      <c r="E3424">
        <v>53.660464494000003</v>
      </c>
      <c r="F3424">
        <v>5.59</v>
      </c>
      <c r="G3424">
        <v>-2.04685481093501</v>
      </c>
      <c r="H3424">
        <v>8.8973384971799803</v>
      </c>
      <c r="I3424">
        <v>14.148840142866</v>
      </c>
      <c r="J3424">
        <v>3.0493828771438798</v>
      </c>
      <c r="K3424">
        <v>5.1730710593535596</v>
      </c>
      <c r="L3424">
        <v>4.62581550375738</v>
      </c>
      <c r="M3424">
        <v>62.929308122304001</v>
      </c>
      <c r="N3424">
        <v>0.87412510865715798</v>
      </c>
      <c r="O3424">
        <v>11.6279069767441</v>
      </c>
      <c r="P3424">
        <v>100.35842293906801</v>
      </c>
      <c r="Q3424">
        <v>8.3596166127585997E-2</v>
      </c>
    </row>
    <row r="3425" spans="1:17" hidden="1" x14ac:dyDescent="0.3">
      <c r="A3425" t="s">
        <v>7069</v>
      </c>
      <c r="B3425" t="s">
        <v>7070</v>
      </c>
      <c r="C3425" t="s">
        <v>10625</v>
      </c>
      <c r="D3425" t="s">
        <v>6589</v>
      </c>
      <c r="E3425">
        <v>53.655360227999999</v>
      </c>
      <c r="F3425">
        <v>45.8</v>
      </c>
      <c r="G3425">
        <v>145.76800348187001</v>
      </c>
      <c r="H3425">
        <v>64.375039091159607</v>
      </c>
      <c r="I3425">
        <v>114.42077874813801</v>
      </c>
      <c r="J3425">
        <v>9.2220081447134294</v>
      </c>
      <c r="K3425">
        <v>30.106613892160599</v>
      </c>
      <c r="L3425">
        <v>21.073307748866199</v>
      </c>
      <c r="M3425">
        <v>94.407170274406198</v>
      </c>
      <c r="N3425">
        <v>0.841124486165858</v>
      </c>
      <c r="O3425">
        <v>0</v>
      </c>
      <c r="P3425">
        <v>244.36090225563899</v>
      </c>
      <c r="Q3425">
        <v>0.16935045574416999</v>
      </c>
    </row>
    <row r="3426" spans="1:17" hidden="1" x14ac:dyDescent="0.3">
      <c r="A3426" t="s">
        <v>7071</v>
      </c>
      <c r="B3426" t="s">
        <v>7072</v>
      </c>
      <c r="C3426" t="s">
        <v>10625</v>
      </c>
      <c r="D3426" t="s">
        <v>139</v>
      </c>
      <c r="E3426">
        <v>53.65478865</v>
      </c>
      <c r="F3426">
        <v>17.16</v>
      </c>
      <c r="G3426">
        <v>37.812506137349203</v>
      </c>
      <c r="H3426">
        <v>16.4203951506714</v>
      </c>
      <c r="I3426">
        <v>0.185316932767527</v>
      </c>
      <c r="J3426">
        <v>0.85843782556690396</v>
      </c>
      <c r="K3426">
        <v>15.2482419260815</v>
      </c>
      <c r="L3426">
        <v>14.3160270768052</v>
      </c>
      <c r="M3426">
        <v>65.343766312641407</v>
      </c>
      <c r="N3426">
        <v>1.3199226166870699</v>
      </c>
      <c r="O3426">
        <v>15.675990675990599</v>
      </c>
      <c r="P3426">
        <v>86.521739130434796</v>
      </c>
      <c r="Q3426">
        <v>7.1781136518204003E-2</v>
      </c>
    </row>
    <row r="3427" spans="1:17" hidden="1" x14ac:dyDescent="0.3">
      <c r="A3427" t="s">
        <v>7073</v>
      </c>
      <c r="B3427" t="s">
        <v>7074</v>
      </c>
      <c r="C3427" t="s">
        <v>10625</v>
      </c>
      <c r="D3427" t="s">
        <v>46</v>
      </c>
      <c r="E3427">
        <v>53.653125000000003</v>
      </c>
      <c r="F3427">
        <v>73.7</v>
      </c>
      <c r="G3427">
        <v>26.0048924316173</v>
      </c>
      <c r="H3427">
        <v>-3.0461292558369801</v>
      </c>
      <c r="I3427">
        <v>-30.4593186446441</v>
      </c>
      <c r="J3427">
        <v>-1.5273154491999701</v>
      </c>
      <c r="K3427">
        <v>76.412145885802801</v>
      </c>
      <c r="L3427">
        <v>76.798038494945104</v>
      </c>
      <c r="M3427">
        <v>38.952970565837603</v>
      </c>
      <c r="N3427">
        <v>1.2678143804181501</v>
      </c>
      <c r="O3427">
        <v>50.610583446404299</v>
      </c>
      <c r="P3427">
        <v>61.622807017543799</v>
      </c>
      <c r="Q3427">
        <v>5.3623551323019998E-2</v>
      </c>
    </row>
    <row r="3428" spans="1:17" hidden="1" x14ac:dyDescent="0.3">
      <c r="A3428" t="s">
        <v>7075</v>
      </c>
      <c r="B3428" t="s">
        <v>7076</v>
      </c>
      <c r="C3428" t="s">
        <v>10625</v>
      </c>
      <c r="D3428" t="s">
        <v>21</v>
      </c>
      <c r="E3428">
        <v>53.626559999999998</v>
      </c>
      <c r="F3428">
        <v>1.58</v>
      </c>
      <c r="G3428">
        <v>-81.867730889749495</v>
      </c>
      <c r="H3428">
        <v>-4.4359948361533297</v>
      </c>
      <c r="I3428">
        <v>-79.638239619823395</v>
      </c>
      <c r="J3428">
        <v>-6.47453419228109</v>
      </c>
      <c r="K3428">
        <v>1.86176080848659</v>
      </c>
      <c r="L3428">
        <v>2.6798724424522602</v>
      </c>
      <c r="M3428">
        <v>23.0446070927851</v>
      </c>
      <c r="N3428">
        <v>0.38883173706034502</v>
      </c>
      <c r="O3428">
        <v>235.44303797468299</v>
      </c>
      <c r="P3428">
        <v>4.6357615894039697</v>
      </c>
      <c r="Q3428">
        <v>0.117839224466494</v>
      </c>
    </row>
    <row r="3429" spans="1:17" hidden="1" x14ac:dyDescent="0.3">
      <c r="A3429" t="s">
        <v>7077</v>
      </c>
      <c r="B3429" t="s">
        <v>7078</v>
      </c>
      <c r="C3429" t="s">
        <v>10625</v>
      </c>
      <c r="D3429" t="s">
        <v>527</v>
      </c>
      <c r="E3429">
        <v>53.420112260000003</v>
      </c>
      <c r="F3429">
        <v>15.44</v>
      </c>
      <c r="G3429">
        <v>135.96177070302701</v>
      </c>
      <c r="H3429">
        <v>26.2057518753025</v>
      </c>
      <c r="I3429">
        <v>151.498470097081</v>
      </c>
      <c r="J3429">
        <v>9.0401381245410306</v>
      </c>
      <c r="K3429">
        <v>11.7309034712155</v>
      </c>
      <c r="L3429">
        <v>8.7523034938899595</v>
      </c>
      <c r="M3429">
        <v>99.535202421433993</v>
      </c>
      <c r="N3429">
        <v>1.5176156991226499</v>
      </c>
      <c r="O3429">
        <v>0</v>
      </c>
      <c r="P3429">
        <v>329.15958634752599</v>
      </c>
      <c r="Q3429">
        <v>2.4580463582147001E-2</v>
      </c>
    </row>
    <row r="3430" spans="1:17" hidden="1" x14ac:dyDescent="0.3">
      <c r="A3430" t="s">
        <v>7079</v>
      </c>
      <c r="B3430" t="s">
        <v>7080</v>
      </c>
      <c r="C3430" t="s">
        <v>10625</v>
      </c>
      <c r="D3430" t="s">
        <v>101</v>
      </c>
      <c r="E3430">
        <v>53.330793999999997</v>
      </c>
      <c r="F3430">
        <v>38.979999999999997</v>
      </c>
      <c r="G3430">
        <v>514.50979698552101</v>
      </c>
      <c r="H3430">
        <v>1.01567614222756</v>
      </c>
      <c r="I3430">
        <v>126.949715114592</v>
      </c>
      <c r="J3430">
        <v>-1.6341740822331099</v>
      </c>
      <c r="K3430">
        <v>34.704017941187601</v>
      </c>
      <c r="L3430">
        <v>20.958351800660701</v>
      </c>
      <c r="M3430">
        <v>47.294075062258699</v>
      </c>
      <c r="N3430">
        <v>0.93276178812002397</v>
      </c>
      <c r="O3430">
        <v>44.510005130836298</v>
      </c>
      <c r="P3430">
        <v>599.82046678635504</v>
      </c>
      <c r="Q3430">
        <v>8.9682148076144996E-2</v>
      </c>
    </row>
    <row r="3431" spans="1:17" hidden="1" x14ac:dyDescent="0.3">
      <c r="A3431" t="s">
        <v>7081</v>
      </c>
      <c r="B3431" t="s">
        <v>7082</v>
      </c>
      <c r="C3431" t="s">
        <v>10625</v>
      </c>
      <c r="D3431" t="s">
        <v>139</v>
      </c>
      <c r="E3431">
        <v>53.311747320000002</v>
      </c>
      <c r="F3431">
        <v>164.7</v>
      </c>
      <c r="G3431">
        <v>66.521214172602996</v>
      </c>
      <c r="H3431">
        <v>-4.4966008967594</v>
      </c>
      <c r="I3431">
        <v>61.579869361939899</v>
      </c>
      <c r="J3431">
        <v>0.37471911851067202</v>
      </c>
      <c r="K3431">
        <v>154.92096251644401</v>
      </c>
      <c r="L3431">
        <v>126.622464460195</v>
      </c>
      <c r="M3431">
        <v>54.197238928968801</v>
      </c>
      <c r="N3431">
        <v>0.50996317220892096</v>
      </c>
      <c r="O3431">
        <v>9.2896174863388001</v>
      </c>
      <c r="P3431">
        <v>108.481012658227</v>
      </c>
      <c r="Q3431">
        <v>9.2968947018817999E-2</v>
      </c>
    </row>
    <row r="3432" spans="1:17" hidden="1" x14ac:dyDescent="0.3">
      <c r="A3432" t="s">
        <v>7083</v>
      </c>
      <c r="B3432" t="s">
        <v>7084</v>
      </c>
      <c r="C3432" t="s">
        <v>10625</v>
      </c>
      <c r="D3432" t="s">
        <v>2435</v>
      </c>
      <c r="E3432">
        <v>53.265084000000002</v>
      </c>
      <c r="F3432">
        <v>48.87</v>
      </c>
      <c r="G3432">
        <v>100.16733549314201</v>
      </c>
      <c r="H3432">
        <v>14.408261682521699</v>
      </c>
      <c r="I3432">
        <v>25.5617914476409</v>
      </c>
      <c r="J3432">
        <v>8.3014590452505796</v>
      </c>
      <c r="K3432">
        <v>46.640705450743503</v>
      </c>
      <c r="L3432">
        <v>39.629882372554697</v>
      </c>
      <c r="M3432">
        <v>56.290458941976198</v>
      </c>
      <c r="N3432">
        <v>0.93537500686895103</v>
      </c>
      <c r="O3432">
        <v>24.923265807243698</v>
      </c>
      <c r="P3432">
        <v>140.73891625615701</v>
      </c>
      <c r="Q3432">
        <v>0.13660772936830601</v>
      </c>
    </row>
    <row r="3433" spans="1:17" hidden="1" x14ac:dyDescent="0.3">
      <c r="A3433" t="s">
        <v>7085</v>
      </c>
      <c r="B3433" t="s">
        <v>7086</v>
      </c>
      <c r="C3433" t="s">
        <v>10625</v>
      </c>
      <c r="D3433" t="s">
        <v>408</v>
      </c>
      <c r="E3433">
        <v>53.189749999999997</v>
      </c>
      <c r="F3433">
        <v>13.81</v>
      </c>
      <c r="G3433">
        <v>-92.6496193572804</v>
      </c>
      <c r="H3433">
        <v>-7.3469468125258803</v>
      </c>
      <c r="I3433">
        <v>-26.715114945226901</v>
      </c>
      <c r="J3433">
        <v>4.8704731763414797</v>
      </c>
      <c r="K3433">
        <v>13.290625353363501</v>
      </c>
      <c r="L3433">
        <v>17.226440884804902</v>
      </c>
      <c r="M3433">
        <v>65.173177683436606</v>
      </c>
      <c r="N3433">
        <v>0.83105470055350605</v>
      </c>
      <c r="O3433">
        <v>200.506879073135</v>
      </c>
      <c r="P3433">
        <v>66.385542168674604</v>
      </c>
      <c r="Q3433">
        <v>1.1155789512467E-2</v>
      </c>
    </row>
    <row r="3434" spans="1:17" hidden="1" x14ac:dyDescent="0.3">
      <c r="A3434" t="s">
        <v>7087</v>
      </c>
      <c r="B3434" t="s">
        <v>7088</v>
      </c>
      <c r="C3434" t="s">
        <v>10625</v>
      </c>
      <c r="D3434" t="s">
        <v>622</v>
      </c>
      <c r="E3434">
        <v>53.119144079999998</v>
      </c>
      <c r="F3434">
        <v>48.12</v>
      </c>
      <c r="G3434">
        <v>-6.30291556727206</v>
      </c>
      <c r="H3434">
        <v>3.81244335240461</v>
      </c>
      <c r="I3434">
        <v>-32.568252958133499</v>
      </c>
      <c r="J3434">
        <v>-2.63086853905935</v>
      </c>
      <c r="K3434">
        <v>49.777826787085601</v>
      </c>
      <c r="L3434">
        <v>50.342879930048198</v>
      </c>
      <c r="M3434">
        <v>54.318575424353703</v>
      </c>
      <c r="N3434">
        <v>0.97999207606973004</v>
      </c>
      <c r="O3434">
        <v>46.882793017456301</v>
      </c>
      <c r="P3434">
        <v>29.181208053691201</v>
      </c>
      <c r="Q3434">
        <v>0.128564022831481</v>
      </c>
    </row>
    <row r="3435" spans="1:17" hidden="1" x14ac:dyDescent="0.3">
      <c r="A3435" t="s">
        <v>7089</v>
      </c>
      <c r="B3435" t="s">
        <v>7090</v>
      </c>
      <c r="C3435" t="s">
        <v>10625</v>
      </c>
      <c r="D3435" t="s">
        <v>119</v>
      </c>
      <c r="E3435">
        <v>53.097964040000001</v>
      </c>
      <c r="F3435">
        <v>2.2000000000000002</v>
      </c>
      <c r="G3435">
        <v>-5.5931859894901201</v>
      </c>
      <c r="H3435">
        <v>-1.87035303188851</v>
      </c>
      <c r="I3435">
        <v>-12.2495918825592</v>
      </c>
      <c r="J3435">
        <v>1.0670674632677399</v>
      </c>
      <c r="K3435">
        <v>2.80531640952095</v>
      </c>
      <c r="L3435">
        <v>2.8492677430408602</v>
      </c>
      <c r="M3435">
        <v>15.3874106226971</v>
      </c>
      <c r="N3435">
        <v>1</v>
      </c>
      <c r="Q3435">
        <v>-0.13535727796024799</v>
      </c>
    </row>
    <row r="3436" spans="1:17" hidden="1" x14ac:dyDescent="0.3">
      <c r="A3436" t="s">
        <v>7091</v>
      </c>
      <c r="B3436" t="s">
        <v>7092</v>
      </c>
      <c r="C3436" t="s">
        <v>10625</v>
      </c>
      <c r="D3436" t="s">
        <v>263</v>
      </c>
      <c r="E3436">
        <v>53.067419999999998</v>
      </c>
      <c r="F3436">
        <v>737</v>
      </c>
      <c r="G3436">
        <v>38.214078306935001</v>
      </c>
      <c r="H3436">
        <v>18.380997613944899</v>
      </c>
      <c r="I3436">
        <v>-19.7133470521341</v>
      </c>
      <c r="J3436">
        <v>20.3796492068895</v>
      </c>
      <c r="K3436">
        <v>604.10982552823305</v>
      </c>
      <c r="L3436">
        <v>574.77586067050299</v>
      </c>
      <c r="M3436">
        <v>83.736628875960207</v>
      </c>
      <c r="N3436">
        <v>0.56798623063683296</v>
      </c>
      <c r="O3436">
        <v>19.002713704206201</v>
      </c>
      <c r="P3436">
        <v>91.802212101496394</v>
      </c>
    </row>
    <row r="3437" spans="1:17" hidden="1" x14ac:dyDescent="0.3">
      <c r="A3437" t="s">
        <v>7093</v>
      </c>
      <c r="B3437" t="s">
        <v>7094</v>
      </c>
      <c r="C3437" t="s">
        <v>10625</v>
      </c>
      <c r="D3437" t="s">
        <v>622</v>
      </c>
      <c r="E3437">
        <v>52.55</v>
      </c>
      <c r="F3437">
        <v>21.02</v>
      </c>
      <c r="G3437">
        <v>-34.655982781502701</v>
      </c>
      <c r="H3437">
        <v>-20.559537959696399</v>
      </c>
      <c r="I3437">
        <v>-31.215662290601799</v>
      </c>
      <c r="J3437">
        <v>-1.14909040529885</v>
      </c>
      <c r="K3437">
        <v>23.842681953484298</v>
      </c>
      <c r="L3437">
        <v>23.883872868156502</v>
      </c>
      <c r="M3437">
        <v>10.360366976899</v>
      </c>
      <c r="N3437">
        <v>0</v>
      </c>
      <c r="O3437">
        <v>52.235965746907702</v>
      </c>
      <c r="P3437">
        <v>13.498920086392999</v>
      </c>
    </row>
    <row r="3438" spans="1:17" hidden="1" x14ac:dyDescent="0.3">
      <c r="A3438" t="s">
        <v>7095</v>
      </c>
      <c r="B3438" t="s">
        <v>7096</v>
      </c>
      <c r="C3438" t="s">
        <v>10625</v>
      </c>
      <c r="D3438" t="s">
        <v>124</v>
      </c>
      <c r="E3438">
        <v>52.487604957000002</v>
      </c>
      <c r="F3438">
        <v>47.77</v>
      </c>
      <c r="G3438">
        <v>17.136622647334601</v>
      </c>
      <c r="H3438">
        <v>69.206976937659505</v>
      </c>
      <c r="I3438">
        <v>50.510167502834697</v>
      </c>
      <c r="J3438">
        <v>81.338877014175395</v>
      </c>
      <c r="K3438">
        <v>32.135782336981997</v>
      </c>
      <c r="L3438">
        <v>31.739532147788399</v>
      </c>
      <c r="M3438">
        <v>92.816706800570998</v>
      </c>
      <c r="N3438">
        <v>4.9136023601306498</v>
      </c>
      <c r="O3438">
        <v>10.9064266275905</v>
      </c>
      <c r="P3438">
        <v>97.315159025196195</v>
      </c>
    </row>
    <row r="3439" spans="1:17" hidden="1" x14ac:dyDescent="0.3">
      <c r="A3439" t="s">
        <v>7097</v>
      </c>
      <c r="B3439" t="s">
        <v>7098</v>
      </c>
      <c r="C3439" t="s">
        <v>10625</v>
      </c>
      <c r="D3439" t="s">
        <v>2161</v>
      </c>
      <c r="E3439">
        <v>52.48</v>
      </c>
      <c r="F3439">
        <v>275.5</v>
      </c>
      <c r="G3439">
        <v>48.937731763539198</v>
      </c>
      <c r="H3439">
        <v>37.027439294123198</v>
      </c>
      <c r="I3439">
        <v>8.0305479376173494</v>
      </c>
      <c r="J3439">
        <v>25.004755748547201</v>
      </c>
      <c r="K3439">
        <v>205.57228408954501</v>
      </c>
      <c r="L3439">
        <v>195.680259815608</v>
      </c>
      <c r="M3439">
        <v>99.311346162827604</v>
      </c>
      <c r="N3439">
        <v>3.0089552238805899</v>
      </c>
      <c r="O3439">
        <v>0</v>
      </c>
      <c r="P3439">
        <v>83.483183483183396</v>
      </c>
      <c r="Q3439">
        <v>0.16666461874292099</v>
      </c>
    </row>
    <row r="3440" spans="1:17" hidden="1" x14ac:dyDescent="0.3">
      <c r="A3440" t="s">
        <v>7099</v>
      </c>
      <c r="B3440" t="s">
        <v>7100</v>
      </c>
      <c r="C3440" t="s">
        <v>10625</v>
      </c>
      <c r="D3440" t="s">
        <v>3101</v>
      </c>
      <c r="E3440">
        <v>52.444039871999998</v>
      </c>
      <c r="F3440">
        <v>7.8</v>
      </c>
      <c r="G3440">
        <v>29.910925236732599</v>
      </c>
      <c r="H3440">
        <v>3.8292075230087299</v>
      </c>
      <c r="I3440">
        <v>-5.62961177844298</v>
      </c>
      <c r="J3440">
        <v>-3.1490904052988502</v>
      </c>
      <c r="K3440">
        <v>7.4629918547508698</v>
      </c>
      <c r="L3440">
        <v>6.9266075907395699</v>
      </c>
      <c r="M3440">
        <v>48.508350671908801</v>
      </c>
      <c r="N3440">
        <v>3.3274782968694501</v>
      </c>
      <c r="O3440">
        <v>40.512820512820497</v>
      </c>
      <c r="P3440">
        <v>64.210526315789394</v>
      </c>
      <c r="Q3440">
        <v>5.3900944264887E-2</v>
      </c>
    </row>
    <row r="3441" spans="1:17" hidden="1" x14ac:dyDescent="0.3">
      <c r="A3441" t="s">
        <v>7101</v>
      </c>
      <c r="B3441" t="s">
        <v>7102</v>
      </c>
      <c r="C3441" t="s">
        <v>10625</v>
      </c>
      <c r="D3441" t="s">
        <v>1184</v>
      </c>
      <c r="E3441">
        <v>52.134810000000002</v>
      </c>
      <c r="F3441">
        <v>115</v>
      </c>
      <c r="G3441">
        <v>6.7123585934359502</v>
      </c>
      <c r="H3441">
        <v>2.4573459465640699</v>
      </c>
      <c r="I3441">
        <v>40.6667596528332</v>
      </c>
      <c r="J3441">
        <v>2.53189118979317</v>
      </c>
      <c r="K3441">
        <v>109.731786364502</v>
      </c>
      <c r="L3441">
        <v>92.724668857620998</v>
      </c>
      <c r="M3441">
        <v>50.344048556544301</v>
      </c>
      <c r="N3441">
        <v>0.46811335205514398</v>
      </c>
      <c r="O3441">
        <v>20.0695652173913</v>
      </c>
      <c r="P3441">
        <v>64.238788917452098</v>
      </c>
      <c r="Q3441">
        <v>4.2770125845234E-2</v>
      </c>
    </row>
    <row r="3442" spans="1:17" hidden="1" x14ac:dyDescent="0.3">
      <c r="A3442" t="s">
        <v>7103</v>
      </c>
      <c r="B3442" t="s">
        <v>7104</v>
      </c>
      <c r="C3442" t="s">
        <v>10625</v>
      </c>
      <c r="D3442" t="s">
        <v>4188</v>
      </c>
      <c r="E3442">
        <v>52.121601400000003</v>
      </c>
      <c r="F3442">
        <v>59.1</v>
      </c>
      <c r="G3442">
        <v>-12.572329904750299</v>
      </c>
      <c r="H3442">
        <v>1.5160473245844599</v>
      </c>
      <c r="I3442">
        <v>-19.205865956907299</v>
      </c>
      <c r="J3442">
        <v>-7.1976695448448096</v>
      </c>
      <c r="K3442">
        <v>59.915088161257103</v>
      </c>
      <c r="L3442">
        <v>58.226595134966303</v>
      </c>
      <c r="M3442">
        <v>51.706853475762202</v>
      </c>
      <c r="N3442">
        <v>0.78603950024272395</v>
      </c>
      <c r="O3442">
        <v>36.125211505922103</v>
      </c>
      <c r="P3442">
        <v>39.321074964639301</v>
      </c>
      <c r="Q3442">
        <v>4.4844808127195997E-2</v>
      </c>
    </row>
    <row r="3443" spans="1:17" hidden="1" x14ac:dyDescent="0.3">
      <c r="A3443" t="s">
        <v>7105</v>
      </c>
      <c r="B3443" t="s">
        <v>7106</v>
      </c>
      <c r="C3443" t="s">
        <v>10625</v>
      </c>
      <c r="E3443">
        <v>51.926400000000001</v>
      </c>
      <c r="F3443">
        <v>71.3</v>
      </c>
      <c r="G3443">
        <v>-44.921418157755298</v>
      </c>
      <c r="H3443">
        <v>4.65313172356145</v>
      </c>
      <c r="I3443">
        <v>-22.716096722070699</v>
      </c>
      <c r="J3443">
        <v>5.0190238299432997</v>
      </c>
      <c r="K3443">
        <v>70.424287890776398</v>
      </c>
      <c r="L3443">
        <v>76.652677130624596</v>
      </c>
      <c r="M3443">
        <v>60.555309585694303</v>
      </c>
      <c r="N3443">
        <v>1.13927756354765</v>
      </c>
      <c r="O3443">
        <v>36.465638148667601</v>
      </c>
      <c r="P3443">
        <v>16.885245901639301</v>
      </c>
      <c r="Q3443">
        <v>5.9119045762800998E-2</v>
      </c>
    </row>
    <row r="3444" spans="1:17" hidden="1" x14ac:dyDescent="0.3">
      <c r="A3444" t="s">
        <v>7107</v>
      </c>
      <c r="B3444" t="s">
        <v>7108</v>
      </c>
      <c r="C3444" t="s">
        <v>10625</v>
      </c>
      <c r="D3444" t="s">
        <v>527</v>
      </c>
      <c r="E3444">
        <v>51.763978799999997</v>
      </c>
      <c r="F3444">
        <v>13.79</v>
      </c>
      <c r="G3444">
        <v>68.773914099721495</v>
      </c>
      <c r="H3444">
        <v>19.255465218943002</v>
      </c>
      <c r="I3444">
        <v>22.5225254152855</v>
      </c>
      <c r="J3444">
        <v>16.2771830531461</v>
      </c>
      <c r="K3444">
        <v>11.1631176298841</v>
      </c>
      <c r="L3444">
        <v>9.6284168873670204</v>
      </c>
      <c r="M3444">
        <v>79.863940952542805</v>
      </c>
      <c r="N3444">
        <v>0.40251074676698501</v>
      </c>
      <c r="O3444">
        <v>5.7287889775199297</v>
      </c>
      <c r="P3444">
        <v>113.46749226006099</v>
      </c>
      <c r="Q3444">
        <v>0.103929541385077</v>
      </c>
    </row>
    <row r="3445" spans="1:17" hidden="1" x14ac:dyDescent="0.3">
      <c r="A3445" t="s">
        <v>7109</v>
      </c>
      <c r="B3445" t="s">
        <v>7110</v>
      </c>
      <c r="C3445" t="s">
        <v>10625</v>
      </c>
      <c r="D3445" t="s">
        <v>139</v>
      </c>
      <c r="E3445">
        <v>51.744822919999997</v>
      </c>
      <c r="F3445">
        <v>30.18</v>
      </c>
      <c r="G3445">
        <v>58.6314639572714</v>
      </c>
      <c r="H3445">
        <v>0.26153060161883801</v>
      </c>
      <c r="I3445">
        <v>-28.1509527247938</v>
      </c>
      <c r="J3445">
        <v>-5.8678404052988604</v>
      </c>
      <c r="K3445">
        <v>31.012670618330201</v>
      </c>
      <c r="L3445">
        <v>28.928390336211301</v>
      </c>
      <c r="M3445">
        <v>38.188585522559002</v>
      </c>
      <c r="N3445">
        <v>0.579608147257203</v>
      </c>
      <c r="O3445">
        <v>25.3147779986746</v>
      </c>
      <c r="P3445">
        <v>91.619047619047606</v>
      </c>
      <c r="Q3445">
        <v>7.4351053907020001E-2</v>
      </c>
    </row>
    <row r="3446" spans="1:17" hidden="1" x14ac:dyDescent="0.3">
      <c r="A3446" t="s">
        <v>7111</v>
      </c>
      <c r="B3446" t="s">
        <v>7112</v>
      </c>
      <c r="C3446" t="s">
        <v>10625</v>
      </c>
      <c r="D3446" t="s">
        <v>408</v>
      </c>
      <c r="E3446">
        <v>51.667999999999999</v>
      </c>
      <c r="F3446">
        <v>19.41</v>
      </c>
      <c r="G3446">
        <v>3.89529031425602</v>
      </c>
      <c r="H3446">
        <v>-5.7616907383979203</v>
      </c>
      <c r="I3446">
        <v>-2.7316686716063501</v>
      </c>
      <c r="J3446">
        <v>9.0893468578594199</v>
      </c>
      <c r="K3446">
        <v>17.336394269982002</v>
      </c>
      <c r="L3446">
        <v>12.226778282301501</v>
      </c>
      <c r="M3446">
        <v>26.458837523523901</v>
      </c>
      <c r="N3446">
        <v>1.55112810536437</v>
      </c>
      <c r="O3446">
        <v>12.055641421947399</v>
      </c>
      <c r="P3446">
        <v>31.147797415443701</v>
      </c>
    </row>
    <row r="3447" spans="1:17" hidden="1" x14ac:dyDescent="0.3">
      <c r="A3447" t="s">
        <v>7113</v>
      </c>
      <c r="B3447" t="s">
        <v>7114</v>
      </c>
      <c r="C3447" t="s">
        <v>10625</v>
      </c>
      <c r="D3447" t="s">
        <v>921</v>
      </c>
      <c r="E3447">
        <v>51.646819999999998</v>
      </c>
      <c r="F3447">
        <v>9.34</v>
      </c>
      <c r="G3447">
        <v>78.972335802567997</v>
      </c>
      <c r="H3447">
        <v>-3.9825005273567502</v>
      </c>
      <c r="I3447">
        <v>33.9577676351009</v>
      </c>
      <c r="J3447">
        <v>22.343371906258898</v>
      </c>
      <c r="K3447">
        <v>8.5502808613451098</v>
      </c>
      <c r="L3447">
        <v>6.5824353842450103</v>
      </c>
      <c r="M3447">
        <v>72.566566217425006</v>
      </c>
      <c r="N3447">
        <v>0.55208251740373604</v>
      </c>
      <c r="O3447">
        <v>26.552462526766501</v>
      </c>
      <c r="P3447">
        <v>133.5</v>
      </c>
      <c r="Q3447">
        <v>1.9203877190918001E-2</v>
      </c>
    </row>
    <row r="3448" spans="1:17" hidden="1" x14ac:dyDescent="0.3">
      <c r="A3448" t="s">
        <v>7115</v>
      </c>
      <c r="B3448" t="s">
        <v>7116</v>
      </c>
      <c r="C3448" t="s">
        <v>10625</v>
      </c>
      <c r="D3448" t="s">
        <v>2663</v>
      </c>
      <c r="E3448">
        <v>51.444719999999997</v>
      </c>
      <c r="F3448">
        <v>42.1</v>
      </c>
      <c r="G3448">
        <v>-55.699020373212903</v>
      </c>
      <c r="H3448">
        <v>-2.0674738904638801</v>
      </c>
      <c r="I3448">
        <v>-31.8659127504446</v>
      </c>
      <c r="J3448">
        <v>-3.0627426806780802</v>
      </c>
      <c r="K3448">
        <v>43.5633246597531</v>
      </c>
      <c r="L3448">
        <v>47.939381219666203</v>
      </c>
      <c r="M3448">
        <v>44.45397705125</v>
      </c>
      <c r="N3448">
        <v>0.23982869379014901</v>
      </c>
      <c r="O3448">
        <v>82.779097387173394</v>
      </c>
      <c r="P3448">
        <v>3.66904703275054</v>
      </c>
    </row>
    <row r="3449" spans="1:17" hidden="1" x14ac:dyDescent="0.3">
      <c r="A3449" t="s">
        <v>7117</v>
      </c>
      <c r="B3449" t="s">
        <v>7118</v>
      </c>
      <c r="C3449" t="s">
        <v>10625</v>
      </c>
      <c r="D3449" t="s">
        <v>7119</v>
      </c>
      <c r="E3449">
        <v>51.330095999999998</v>
      </c>
      <c r="F3449">
        <v>184.5</v>
      </c>
      <c r="G3449">
        <v>112.75737250851201</v>
      </c>
      <c r="H3449">
        <v>2.5026639892979299</v>
      </c>
      <c r="I3449">
        <v>179.99366979224899</v>
      </c>
      <c r="J3449">
        <v>2.5356863564009799</v>
      </c>
      <c r="K3449">
        <v>163.21270054768999</v>
      </c>
      <c r="L3449">
        <v>110.442985497485</v>
      </c>
      <c r="M3449">
        <v>62.779048681793199</v>
      </c>
      <c r="N3449">
        <v>0.48052230685527703</v>
      </c>
      <c r="O3449">
        <v>10.5420054200541</v>
      </c>
      <c r="P3449">
        <v>269</v>
      </c>
    </row>
    <row r="3450" spans="1:17" hidden="1" x14ac:dyDescent="0.3">
      <c r="A3450" t="s">
        <v>7120</v>
      </c>
      <c r="B3450" t="s">
        <v>7121</v>
      </c>
      <c r="C3450" t="s">
        <v>10625</v>
      </c>
      <c r="D3450" t="s">
        <v>527</v>
      </c>
      <c r="E3450">
        <v>51.259784250000003</v>
      </c>
      <c r="F3450">
        <v>1.06</v>
      </c>
      <c r="G3450">
        <v>-8.77693616993818</v>
      </c>
      <c r="H3450">
        <v>-34.5345261616785</v>
      </c>
      <c r="I3450">
        <v>-20.3727504132072</v>
      </c>
      <c r="J3450">
        <v>-2.0581813143897598</v>
      </c>
      <c r="K3450">
        <v>1.33177143653495</v>
      </c>
      <c r="L3450">
        <v>1.2151423880463501</v>
      </c>
      <c r="M3450">
        <v>28.116137028111702</v>
      </c>
      <c r="N3450">
        <v>1.2613209473978999</v>
      </c>
      <c r="O3450">
        <v>84.905660377358402</v>
      </c>
      <c r="P3450">
        <v>34.190298646295801</v>
      </c>
      <c r="Q3450">
        <v>0.113370242928007</v>
      </c>
    </row>
    <row r="3451" spans="1:17" hidden="1" x14ac:dyDescent="0.3">
      <c r="A3451" t="s">
        <v>7122</v>
      </c>
      <c r="B3451" t="s">
        <v>7123</v>
      </c>
      <c r="C3451" t="s">
        <v>10625</v>
      </c>
      <c r="D3451" t="s">
        <v>7124</v>
      </c>
      <c r="E3451">
        <v>51.188873600000001</v>
      </c>
      <c r="F3451">
        <v>61.09</v>
      </c>
      <c r="G3451">
        <v>-18.8282030855062</v>
      </c>
      <c r="H3451">
        <v>-7.4414819180735403</v>
      </c>
      <c r="I3451">
        <v>-30.080937763382401</v>
      </c>
      <c r="J3451">
        <v>0.39138812633011499</v>
      </c>
      <c r="K3451">
        <v>60.957092155097001</v>
      </c>
      <c r="L3451">
        <v>62.967516990470997</v>
      </c>
      <c r="M3451">
        <v>51.554759764590003</v>
      </c>
      <c r="N3451">
        <v>0.70263346899688695</v>
      </c>
      <c r="O3451">
        <v>51.268620068750998</v>
      </c>
      <c r="P3451">
        <v>24.673469387754999</v>
      </c>
      <c r="Q3451">
        <v>-4.3570731514001003E-2</v>
      </c>
    </row>
    <row r="3452" spans="1:17" hidden="1" x14ac:dyDescent="0.3">
      <c r="A3452" t="s">
        <v>7125</v>
      </c>
      <c r="B3452" t="s">
        <v>7126</v>
      </c>
      <c r="C3452" t="s">
        <v>10625</v>
      </c>
      <c r="D3452" t="s">
        <v>622</v>
      </c>
      <c r="E3452">
        <v>51.101623600000003</v>
      </c>
      <c r="F3452">
        <v>307</v>
      </c>
      <c r="G3452">
        <v>8.4167279446630499</v>
      </c>
      <c r="H3452">
        <v>-5.4981629086307002</v>
      </c>
      <c r="I3452">
        <v>-12.7198026935186</v>
      </c>
      <c r="J3452">
        <v>8.4741911515659805</v>
      </c>
      <c r="K3452">
        <v>307.41011143501999</v>
      </c>
      <c r="L3452">
        <v>286.54245556837702</v>
      </c>
      <c r="M3452">
        <v>57.129118215997799</v>
      </c>
      <c r="N3452">
        <v>0.81443350847332197</v>
      </c>
      <c r="O3452">
        <v>33.876221498371301</v>
      </c>
      <c r="P3452">
        <v>45.635673624288401</v>
      </c>
      <c r="Q3452">
        <v>-2.3170739816469998E-2</v>
      </c>
    </row>
    <row r="3453" spans="1:17" hidden="1" x14ac:dyDescent="0.3">
      <c r="A3453" t="s">
        <v>7127</v>
      </c>
      <c r="B3453" t="s">
        <v>7128</v>
      </c>
      <c r="C3453" t="s">
        <v>10625</v>
      </c>
      <c r="D3453" t="s">
        <v>46</v>
      </c>
      <c r="E3453">
        <v>50.778573999999999</v>
      </c>
      <c r="F3453">
        <v>26.2</v>
      </c>
      <c r="G3453">
        <v>80.271675597482997</v>
      </c>
      <c r="H3453">
        <v>-11.370604086552</v>
      </c>
      <c r="I3453">
        <v>-22.271186441094901</v>
      </c>
      <c r="J3453">
        <v>4.7089954032820103</v>
      </c>
      <c r="K3453">
        <v>26.925950430589101</v>
      </c>
      <c r="L3453">
        <v>26.463850103059901</v>
      </c>
      <c r="M3453">
        <v>49.793804528942502</v>
      </c>
      <c r="N3453">
        <v>0.42552920286534102</v>
      </c>
      <c r="O3453">
        <v>29.770992366412202</v>
      </c>
      <c r="P3453">
        <v>118.333333333333</v>
      </c>
    </row>
    <row r="3454" spans="1:17" hidden="1" x14ac:dyDescent="0.3">
      <c r="A3454" t="s">
        <v>7129</v>
      </c>
      <c r="B3454" t="s">
        <v>7130</v>
      </c>
      <c r="C3454" t="s">
        <v>10625</v>
      </c>
      <c r="D3454" t="s">
        <v>51</v>
      </c>
      <c r="E3454">
        <v>50.75</v>
      </c>
      <c r="F3454">
        <v>4.04</v>
      </c>
      <c r="G3454">
        <v>-43.216671803907801</v>
      </c>
      <c r="H3454">
        <v>-0.158809012832865</v>
      </c>
      <c r="I3454">
        <v>-24.1164859207246</v>
      </c>
      <c r="J3454">
        <v>4.3054550492465804</v>
      </c>
      <c r="K3454">
        <v>4.0230339653631502</v>
      </c>
      <c r="L3454">
        <v>4.1368358278939903</v>
      </c>
      <c r="M3454">
        <v>59.323233141469302</v>
      </c>
      <c r="N3454">
        <v>1.03304775398255</v>
      </c>
      <c r="O3454">
        <v>56.188118811881097</v>
      </c>
      <c r="P3454">
        <v>18.128654970760198</v>
      </c>
      <c r="Q3454">
        <v>9.2080697616422999E-2</v>
      </c>
    </row>
    <row r="3455" spans="1:17" hidden="1" x14ac:dyDescent="0.3">
      <c r="A3455" t="s">
        <v>7131</v>
      </c>
      <c r="B3455" t="s">
        <v>7132</v>
      </c>
      <c r="C3455" t="s">
        <v>10625</v>
      </c>
      <c r="D3455" t="s">
        <v>471</v>
      </c>
      <c r="E3455">
        <v>50.6828</v>
      </c>
      <c r="F3455">
        <v>115</v>
      </c>
      <c r="G3455">
        <v>8.2689738075472103</v>
      </c>
      <c r="H3455">
        <v>-5.5723584725169797</v>
      </c>
      <c r="I3455">
        <v>-24.4323948506695</v>
      </c>
      <c r="K3455">
        <v>103.271509071255</v>
      </c>
      <c r="L3455">
        <v>67.466981673891993</v>
      </c>
      <c r="M3455">
        <v>35.259131148800201</v>
      </c>
      <c r="N3455">
        <v>1.4285714285714199</v>
      </c>
      <c r="O3455">
        <v>20.5217391304347</v>
      </c>
      <c r="P3455">
        <v>48.005148005147902</v>
      </c>
    </row>
    <row r="3456" spans="1:17" hidden="1" x14ac:dyDescent="0.3">
      <c r="A3456" t="s">
        <v>7133</v>
      </c>
      <c r="B3456" t="s">
        <v>7134</v>
      </c>
      <c r="C3456" t="s">
        <v>10625</v>
      </c>
      <c r="D3456" t="s">
        <v>127</v>
      </c>
      <c r="E3456">
        <v>50.679396539999999</v>
      </c>
      <c r="F3456">
        <v>140.65</v>
      </c>
      <c r="G3456">
        <v>-27.8068273691988</v>
      </c>
      <c r="H3456">
        <v>13.840209833493899</v>
      </c>
      <c r="I3456">
        <v>-1.3950580118598399</v>
      </c>
      <c r="J3456">
        <v>-2.8274120836205299</v>
      </c>
      <c r="K3456">
        <v>128.242631819221</v>
      </c>
      <c r="L3456">
        <v>127.282646466625</v>
      </c>
      <c r="M3456">
        <v>66.947373072178294</v>
      </c>
      <c r="N3456">
        <v>1.0195275056634501</v>
      </c>
      <c r="O3456">
        <v>15.890508354070301</v>
      </c>
      <c r="P3456">
        <v>36.553398058252398</v>
      </c>
      <c r="Q3456">
        <v>0.118441563275009</v>
      </c>
    </row>
    <row r="3457" spans="1:17" hidden="1" x14ac:dyDescent="0.3">
      <c r="A3457" t="s">
        <v>7135</v>
      </c>
      <c r="B3457" t="s">
        <v>7136</v>
      </c>
      <c r="C3457" t="s">
        <v>10625</v>
      </c>
      <c r="D3457" t="s">
        <v>408</v>
      </c>
      <c r="E3457">
        <v>50.608729500000003</v>
      </c>
      <c r="F3457">
        <v>40.79</v>
      </c>
      <c r="G3457">
        <v>35.495167660975099</v>
      </c>
      <c r="H3457">
        <v>1.10090450021829</v>
      </c>
      <c r="I3457">
        <v>-31.771668601171999</v>
      </c>
      <c r="J3457">
        <v>1.0877516999643</v>
      </c>
      <c r="K3457">
        <v>38.343386885699204</v>
      </c>
      <c r="L3457">
        <v>38.311623039592597</v>
      </c>
      <c r="M3457">
        <v>62.225355190379702</v>
      </c>
      <c r="N3457">
        <v>1.2030078380143601</v>
      </c>
      <c r="O3457">
        <v>55.5528315763667</v>
      </c>
      <c r="P3457">
        <v>76.580086580086501</v>
      </c>
      <c r="Q3457">
        <v>-6.1070892651597999E-2</v>
      </c>
    </row>
    <row r="3458" spans="1:17" hidden="1" x14ac:dyDescent="0.3">
      <c r="A3458" t="s">
        <v>7137</v>
      </c>
      <c r="B3458" t="s">
        <v>7138</v>
      </c>
      <c r="C3458" t="s">
        <v>10625</v>
      </c>
      <c r="D3458" t="s">
        <v>124</v>
      </c>
      <c r="E3458">
        <v>50.591999999999999</v>
      </c>
      <c r="F3458">
        <v>46.5</v>
      </c>
      <c r="G3458">
        <v>30.229904503080299</v>
      </c>
      <c r="H3458">
        <v>8.5233862083340792</v>
      </c>
      <c r="I3458">
        <v>-15.3590259321641</v>
      </c>
      <c r="J3458">
        <v>0.158099137184808</v>
      </c>
      <c r="K3458">
        <v>45.473957881007102</v>
      </c>
      <c r="L3458">
        <v>41.437390736739999</v>
      </c>
      <c r="M3458">
        <v>57.8828593821273</v>
      </c>
      <c r="N3458">
        <v>0.27092469018112397</v>
      </c>
      <c r="O3458">
        <v>26.881720430107499</v>
      </c>
      <c r="P3458">
        <v>78.846153846153797</v>
      </c>
      <c r="Q3458">
        <v>7.7853531640094994E-2</v>
      </c>
    </row>
    <row r="3459" spans="1:17" hidden="1" x14ac:dyDescent="0.3">
      <c r="A3459" t="s">
        <v>7139</v>
      </c>
      <c r="B3459" t="s">
        <v>7140</v>
      </c>
      <c r="C3459" t="s">
        <v>10625</v>
      </c>
      <c r="D3459" t="s">
        <v>139</v>
      </c>
      <c r="E3459">
        <v>50.524441979999999</v>
      </c>
      <c r="F3459">
        <v>174.7</v>
      </c>
      <c r="G3459">
        <v>36.172736825375303</v>
      </c>
      <c r="H3459">
        <v>3.5011404922863298</v>
      </c>
      <c r="I3459">
        <v>3.0311192682463801</v>
      </c>
      <c r="J3459">
        <v>2.5659848172986299</v>
      </c>
      <c r="K3459">
        <v>162.713844046612</v>
      </c>
      <c r="L3459">
        <v>145.66358190281699</v>
      </c>
      <c r="M3459">
        <v>62.781066909522202</v>
      </c>
      <c r="N3459">
        <v>0.87350928641251202</v>
      </c>
      <c r="O3459">
        <v>8.7006296508300007</v>
      </c>
      <c r="P3459">
        <v>71.274509803921504</v>
      </c>
      <c r="Q3459">
        <v>7.6534542229888994E-2</v>
      </c>
    </row>
    <row r="3460" spans="1:17" hidden="1" x14ac:dyDescent="0.3">
      <c r="A3460" t="s">
        <v>7141</v>
      </c>
      <c r="B3460" t="s">
        <v>7142</v>
      </c>
      <c r="C3460" t="s">
        <v>10625</v>
      </c>
      <c r="D3460" t="s">
        <v>408</v>
      </c>
      <c r="E3460">
        <v>50.511958045999997</v>
      </c>
      <c r="F3460">
        <v>79.05</v>
      </c>
      <c r="G3460">
        <v>-40.509374786654398</v>
      </c>
      <c r="H3460">
        <v>-3.5966342783105398</v>
      </c>
      <c r="I3460">
        <v>-35.004487942500802</v>
      </c>
      <c r="J3460">
        <v>-5.0225416262780396</v>
      </c>
      <c r="K3460">
        <v>83.772093963237197</v>
      </c>
      <c r="L3460">
        <v>90.978407628268002</v>
      </c>
      <c r="M3460">
        <v>22.904548056907601</v>
      </c>
      <c r="N3460">
        <v>0.71528333382720399</v>
      </c>
      <c r="O3460">
        <v>103.668564199873</v>
      </c>
      <c r="P3460">
        <v>12.4466571834992</v>
      </c>
      <c r="Q3460">
        <v>2.5115516568965001E-2</v>
      </c>
    </row>
    <row r="3461" spans="1:17" hidden="1" x14ac:dyDescent="0.3">
      <c r="A3461" t="s">
        <v>7143</v>
      </c>
      <c r="B3461" t="s">
        <v>7144</v>
      </c>
      <c r="C3461" t="s">
        <v>10625</v>
      </c>
      <c r="D3461" t="s">
        <v>571</v>
      </c>
      <c r="E3461">
        <v>50.4</v>
      </c>
      <c r="F3461">
        <v>164.65</v>
      </c>
      <c r="G3461">
        <v>137.38668086123201</v>
      </c>
      <c r="H3461">
        <v>22.762822606566498</v>
      </c>
      <c r="I3461">
        <v>26.4815048535846</v>
      </c>
      <c r="J3461">
        <v>-4.5418448618831002</v>
      </c>
      <c r="K3461">
        <v>148.90295219479</v>
      </c>
      <c r="L3461">
        <v>118.822410510951</v>
      </c>
      <c r="M3461">
        <v>59.761450457950197</v>
      </c>
      <c r="N3461">
        <v>0.70121716412325397</v>
      </c>
      <c r="O3461">
        <v>7.6829638627391397</v>
      </c>
      <c r="P3461">
        <v>181.93493150684901</v>
      </c>
      <c r="Q3461">
        <v>0.100712862650781</v>
      </c>
    </row>
    <row r="3462" spans="1:17" hidden="1" x14ac:dyDescent="0.3">
      <c r="A3462" t="s">
        <v>7145</v>
      </c>
      <c r="B3462" t="s">
        <v>7146</v>
      </c>
      <c r="C3462" t="s">
        <v>10625</v>
      </c>
      <c r="D3462" t="s">
        <v>1465</v>
      </c>
      <c r="E3462">
        <v>50.380557000000003</v>
      </c>
      <c r="F3462">
        <v>56.11</v>
      </c>
      <c r="G3462">
        <v>1.62088194668939</v>
      </c>
      <c r="H3462">
        <v>21.0073516724105</v>
      </c>
      <c r="I3462">
        <v>-12.089538555548099</v>
      </c>
      <c r="J3462">
        <v>6.1080524518440003</v>
      </c>
      <c r="K3462">
        <v>49.6327219540767</v>
      </c>
      <c r="L3462">
        <v>48.576266620528301</v>
      </c>
      <c r="M3462">
        <v>62.218221684565599</v>
      </c>
      <c r="N3462">
        <v>4.2041163544737801</v>
      </c>
      <c r="O3462">
        <v>63.518089467118102</v>
      </c>
      <c r="P3462">
        <v>51.648648648648603</v>
      </c>
      <c r="Q3462">
        <v>-1.1561329535257001E-2</v>
      </c>
    </row>
    <row r="3463" spans="1:17" hidden="1" x14ac:dyDescent="0.3">
      <c r="A3463" t="s">
        <v>7147</v>
      </c>
      <c r="B3463" t="s">
        <v>7148</v>
      </c>
      <c r="C3463" t="s">
        <v>10625</v>
      </c>
      <c r="D3463" t="s">
        <v>527</v>
      </c>
      <c r="E3463">
        <v>50.357762168000001</v>
      </c>
      <c r="F3463">
        <v>60.52</v>
      </c>
      <c r="G3463">
        <v>31.682192410843399</v>
      </c>
      <c r="H3463">
        <v>22.503934913206599</v>
      </c>
      <c r="I3463">
        <v>2.1357826744077801</v>
      </c>
      <c r="J3463">
        <v>15.6472058909974</v>
      </c>
      <c r="K3463">
        <v>53.0381688204981</v>
      </c>
      <c r="L3463">
        <v>51.526282837688399</v>
      </c>
      <c r="M3463">
        <v>85.246210835387799</v>
      </c>
      <c r="N3463">
        <v>2.61103413954311</v>
      </c>
      <c r="O3463">
        <v>9.0548578982154506</v>
      </c>
      <c r="P3463">
        <v>68.1578216171158</v>
      </c>
      <c r="Q3463">
        <v>7.2426799892764002E-2</v>
      </c>
    </row>
    <row r="3464" spans="1:17" hidden="1" x14ac:dyDescent="0.3">
      <c r="A3464" t="s">
        <v>7149</v>
      </c>
      <c r="B3464" t="s">
        <v>7150</v>
      </c>
      <c r="C3464" t="s">
        <v>10625</v>
      </c>
      <c r="E3464">
        <v>50.306399999999996</v>
      </c>
      <c r="F3464">
        <v>47.51</v>
      </c>
      <c r="G3464">
        <v>1835.55830815684</v>
      </c>
      <c r="H3464">
        <v>46.8438307912215</v>
      </c>
      <c r="I3464">
        <v>781.29305202391902</v>
      </c>
      <c r="J3464">
        <v>9.2039065148622292</v>
      </c>
      <c r="K3464">
        <v>32.617136041522201</v>
      </c>
      <c r="L3464">
        <v>17.1215744697868</v>
      </c>
      <c r="M3464">
        <v>100</v>
      </c>
      <c r="N3464">
        <v>0.95071835185687104</v>
      </c>
      <c r="O3464">
        <v>0</v>
      </c>
      <c r="P3464">
        <v>1863.22314049586</v>
      </c>
    </row>
    <row r="3465" spans="1:17" hidden="1" x14ac:dyDescent="0.3">
      <c r="A3465" t="s">
        <v>7151</v>
      </c>
      <c r="B3465" t="s">
        <v>7152</v>
      </c>
      <c r="C3465" t="s">
        <v>10625</v>
      </c>
      <c r="D3465" t="s">
        <v>622</v>
      </c>
      <c r="E3465">
        <v>50.135731499999999</v>
      </c>
      <c r="F3465">
        <v>96.9</v>
      </c>
      <c r="G3465">
        <v>157.335167660975</v>
      </c>
      <c r="H3465">
        <v>-1.4562479231405201</v>
      </c>
      <c r="I3465">
        <v>92.033428200955697</v>
      </c>
      <c r="J3465">
        <v>-10.668541206214099</v>
      </c>
      <c r="K3465">
        <v>92.858414961528695</v>
      </c>
      <c r="L3465">
        <v>64.949093469562399</v>
      </c>
      <c r="M3465">
        <v>21.4584541227029</v>
      </c>
      <c r="N3465">
        <v>3.3206220155015398E-2</v>
      </c>
      <c r="O3465">
        <v>34.158926728586103</v>
      </c>
      <c r="P3465">
        <v>202.8125</v>
      </c>
      <c r="Q3465">
        <v>7.4140353308454005E-2</v>
      </c>
    </row>
    <row r="3466" spans="1:17" hidden="1" x14ac:dyDescent="0.3">
      <c r="A3466" t="s">
        <v>7153</v>
      </c>
      <c r="B3466" t="s">
        <v>7154</v>
      </c>
      <c r="C3466" t="s">
        <v>10625</v>
      </c>
      <c r="D3466" t="s">
        <v>46</v>
      </c>
      <c r="E3466">
        <v>50.132899999999999</v>
      </c>
      <c r="F3466">
        <v>44</v>
      </c>
      <c r="G3466">
        <v>15.517725422120501</v>
      </c>
      <c r="H3466">
        <v>-3.3370222779533099</v>
      </c>
      <c r="I3466">
        <v>18.425454034864501</v>
      </c>
      <c r="J3466">
        <v>6.8887346538028096</v>
      </c>
      <c r="K3466">
        <v>47.467956244953101</v>
      </c>
      <c r="L3466">
        <v>39.220311536415799</v>
      </c>
      <c r="M3466">
        <v>46.810575267714903</v>
      </c>
      <c r="N3466">
        <v>0.55952380952380898</v>
      </c>
      <c r="O3466">
        <v>56.704545454545404</v>
      </c>
      <c r="P3466">
        <v>88.034188034188006</v>
      </c>
      <c r="Q3466">
        <v>0.10263322489665801</v>
      </c>
    </row>
    <row r="3467" spans="1:17" hidden="1" x14ac:dyDescent="0.3">
      <c r="A3467" t="s">
        <v>7155</v>
      </c>
      <c r="B3467" t="s">
        <v>7156</v>
      </c>
      <c r="C3467" t="s">
        <v>10625</v>
      </c>
      <c r="D3467" t="s">
        <v>359</v>
      </c>
      <c r="E3467">
        <v>50.094541889999903</v>
      </c>
      <c r="F3467">
        <v>34.299999999999997</v>
      </c>
      <c r="G3467">
        <v>-68.270892945085507</v>
      </c>
      <c r="H3467">
        <v>6.4896429443800099E-2</v>
      </c>
      <c r="I3467">
        <v>-46.106127743680702</v>
      </c>
      <c r="J3467">
        <v>0.62082109912592798</v>
      </c>
      <c r="K3467">
        <v>34.177945810557603</v>
      </c>
      <c r="M3467">
        <v>54.010365825536802</v>
      </c>
      <c r="N3467">
        <v>0.57164461247637</v>
      </c>
      <c r="O3467">
        <v>79.008746355685105</v>
      </c>
      <c r="P3467">
        <v>13.953488372093</v>
      </c>
    </row>
    <row r="3468" spans="1:17" hidden="1" x14ac:dyDescent="0.3">
      <c r="A3468" t="s">
        <v>7157</v>
      </c>
      <c r="B3468" t="s">
        <v>7158</v>
      </c>
      <c r="C3468" t="s">
        <v>10625</v>
      </c>
      <c r="D3468" t="s">
        <v>153</v>
      </c>
      <c r="E3468">
        <v>50.063468999999998</v>
      </c>
      <c r="F3468">
        <v>29.03</v>
      </c>
      <c r="G3468">
        <v>2.5145398582845102</v>
      </c>
      <c r="H3468">
        <v>-12.304295327404599</v>
      </c>
      <c r="I3468">
        <v>-21.736556882065798</v>
      </c>
      <c r="J3468">
        <v>1.97810565935329</v>
      </c>
      <c r="K3468">
        <v>29.612774257274999</v>
      </c>
      <c r="L3468">
        <v>28.166453689898301</v>
      </c>
      <c r="M3468">
        <v>47.7656856564506</v>
      </c>
      <c r="N3468">
        <v>0.161484599509014</v>
      </c>
      <c r="O3468">
        <v>39.338615225628601</v>
      </c>
      <c r="P3468">
        <v>34.709976798143799</v>
      </c>
      <c r="Q3468">
        <v>-2.253416100748E-2</v>
      </c>
    </row>
    <row r="3469" spans="1:17" hidden="1" x14ac:dyDescent="0.3">
      <c r="A3469" t="s">
        <v>7159</v>
      </c>
      <c r="B3469" t="s">
        <v>7160</v>
      </c>
      <c r="C3469" t="s">
        <v>10625</v>
      </c>
      <c r="D3469" t="s">
        <v>497</v>
      </c>
      <c r="E3469">
        <v>49.927199999999999</v>
      </c>
      <c r="F3469">
        <v>71</v>
      </c>
      <c r="G3469">
        <v>30.112945438752799</v>
      </c>
      <c r="H3469">
        <v>-10.028600428758899</v>
      </c>
      <c r="I3469">
        <v>-14.491786785432</v>
      </c>
      <c r="J3469">
        <v>-1.28973738138886</v>
      </c>
      <c r="K3469">
        <v>68.811408516813898</v>
      </c>
      <c r="L3469">
        <v>59.795810007301597</v>
      </c>
      <c r="M3469">
        <v>34.072031004455603</v>
      </c>
      <c r="N3469">
        <v>0.41721854304635703</v>
      </c>
      <c r="O3469">
        <v>31.619718309859099</v>
      </c>
      <c r="P3469">
        <v>98.6013986013986</v>
      </c>
    </row>
    <row r="3470" spans="1:17" hidden="1" x14ac:dyDescent="0.3">
      <c r="A3470" t="s">
        <v>7161</v>
      </c>
      <c r="B3470" t="s">
        <v>7162</v>
      </c>
      <c r="C3470" t="s">
        <v>10625</v>
      </c>
      <c r="D3470" t="s">
        <v>527</v>
      </c>
      <c r="E3470">
        <v>49.590120055</v>
      </c>
      <c r="F3470">
        <v>32.53</v>
      </c>
      <c r="G3470">
        <v>-6.0573557035108703</v>
      </c>
      <c r="H3470">
        <v>17.8600297499475</v>
      </c>
      <c r="I3470">
        <v>-17.188107269662702</v>
      </c>
      <c r="J3470">
        <v>-4.2500945399710197</v>
      </c>
      <c r="K3470">
        <v>30.273337094067202</v>
      </c>
      <c r="L3470">
        <v>29.1918899738451</v>
      </c>
      <c r="M3470">
        <v>56.284614419500201</v>
      </c>
      <c r="N3470">
        <v>2.2751940008068501</v>
      </c>
      <c r="O3470">
        <v>13.064863203197</v>
      </c>
      <c r="P3470">
        <v>45.548098434004402</v>
      </c>
      <c r="Q3470">
        <v>5.6967835137462002E-2</v>
      </c>
    </row>
    <row r="3471" spans="1:17" hidden="1" x14ac:dyDescent="0.3">
      <c r="A3471" t="s">
        <v>7163</v>
      </c>
      <c r="B3471" t="s">
        <v>7164</v>
      </c>
      <c r="C3471" t="s">
        <v>10625</v>
      </c>
      <c r="D3471" t="s">
        <v>2182</v>
      </c>
      <c r="E3471">
        <v>49.546500000000002</v>
      </c>
      <c r="F3471">
        <v>204</v>
      </c>
      <c r="G3471">
        <v>179.10208495420801</v>
      </c>
      <c r="H3471">
        <v>38.9337809279886</v>
      </c>
      <c r="I3471">
        <v>150.29032845198401</v>
      </c>
      <c r="J3471">
        <v>19.684242928034401</v>
      </c>
      <c r="K3471">
        <v>146.013758911629</v>
      </c>
      <c r="L3471">
        <v>103.194603839298</v>
      </c>
      <c r="M3471">
        <v>78.159896090148706</v>
      </c>
      <c r="N3471">
        <v>1.9193548387096699</v>
      </c>
      <c r="O3471">
        <v>0</v>
      </c>
      <c r="P3471">
        <v>257.89473684210498</v>
      </c>
    </row>
    <row r="3472" spans="1:17" hidden="1" x14ac:dyDescent="0.3">
      <c r="A3472" t="s">
        <v>7165</v>
      </c>
      <c r="B3472" t="s">
        <v>7166</v>
      </c>
      <c r="C3472" t="s">
        <v>10625</v>
      </c>
      <c r="D3472" t="s">
        <v>545</v>
      </c>
      <c r="E3472">
        <v>49.471999320000002</v>
      </c>
      <c r="F3472">
        <v>35.46</v>
      </c>
      <c r="G3472">
        <v>5.9186573420257602</v>
      </c>
      <c r="H3472">
        <v>-0.70801738724565999</v>
      </c>
      <c r="I3472">
        <v>-16.4038488731195</v>
      </c>
      <c r="J3472">
        <v>-7.01865562269015</v>
      </c>
      <c r="K3472">
        <v>33.7490292638863</v>
      </c>
      <c r="L3472">
        <v>32.878788018280602</v>
      </c>
      <c r="M3472">
        <v>43.738383860042397</v>
      </c>
      <c r="N3472">
        <v>0.60645175285272901</v>
      </c>
      <c r="O3472">
        <v>33.953750705019701</v>
      </c>
      <c r="P3472">
        <v>54.173913043478201</v>
      </c>
      <c r="Q3472">
        <v>-3.5698461498916E-2</v>
      </c>
    </row>
    <row r="3473" spans="1:17" hidden="1" x14ac:dyDescent="0.3">
      <c r="A3473" t="s">
        <v>7167</v>
      </c>
      <c r="B3473" t="s">
        <v>7168</v>
      </c>
      <c r="C3473" t="s">
        <v>10625</v>
      </c>
      <c r="D3473" t="s">
        <v>127</v>
      </c>
      <c r="E3473">
        <v>49.449031632000001</v>
      </c>
      <c r="F3473">
        <v>24.81</v>
      </c>
      <c r="G3473">
        <v>116.76866519792</v>
      </c>
      <c r="H3473">
        <v>5.3048345099391403</v>
      </c>
      <c r="I3473">
        <v>96.560281811234603</v>
      </c>
      <c r="J3473">
        <v>7.7099699973856897</v>
      </c>
      <c r="K3473">
        <v>22.7299110486539</v>
      </c>
      <c r="L3473">
        <v>17.550693678111902</v>
      </c>
      <c r="M3473">
        <v>63.608728248249598</v>
      </c>
      <c r="N3473">
        <v>0.93279026462259995</v>
      </c>
      <c r="O3473">
        <v>15.1954856912535</v>
      </c>
      <c r="P3473">
        <v>171.14754098360601</v>
      </c>
    </row>
    <row r="3474" spans="1:17" hidden="1" x14ac:dyDescent="0.3">
      <c r="A3474" t="s">
        <v>7169</v>
      </c>
      <c r="B3474" t="s">
        <v>7170</v>
      </c>
      <c r="C3474" t="s">
        <v>10625</v>
      </c>
      <c r="D3474" t="s">
        <v>303</v>
      </c>
      <c r="E3474">
        <v>49.4004385</v>
      </c>
      <c r="F3474">
        <v>25.52</v>
      </c>
      <c r="G3474">
        <v>10.281113606921</v>
      </c>
      <c r="H3474">
        <v>18.406514766919599</v>
      </c>
      <c r="I3474">
        <v>-13.974282980257</v>
      </c>
      <c r="J3474">
        <v>11.6714224152139</v>
      </c>
      <c r="K3474">
        <v>23.345246274068099</v>
      </c>
      <c r="L3474">
        <v>23.1124022538819</v>
      </c>
      <c r="M3474">
        <v>80.636204803640794</v>
      </c>
      <c r="N3474">
        <v>0.61945619628332105</v>
      </c>
      <c r="O3474">
        <v>53.134796238244498</v>
      </c>
    </row>
    <row r="3475" spans="1:17" hidden="1" x14ac:dyDescent="0.3">
      <c r="A3475" t="s">
        <v>7171</v>
      </c>
      <c r="B3475" t="s">
        <v>7172</v>
      </c>
      <c r="C3475" t="s">
        <v>10625</v>
      </c>
      <c r="D3475" t="s">
        <v>1388</v>
      </c>
      <c r="E3475">
        <v>49.305895739999997</v>
      </c>
      <c r="F3475">
        <v>9.4499999999999993</v>
      </c>
      <c r="G3475">
        <v>-84.076271453415998</v>
      </c>
      <c r="H3475">
        <v>-2.7741128584818999</v>
      </c>
      <c r="I3475">
        <v>-47.290942067720998</v>
      </c>
      <c r="J3475">
        <v>0.14820689199843301</v>
      </c>
      <c r="K3475">
        <v>9.8769664751231296</v>
      </c>
      <c r="L3475">
        <v>13.729138192316601</v>
      </c>
      <c r="M3475">
        <v>40.299090174313498</v>
      </c>
      <c r="N3475">
        <v>0.43699637370169298</v>
      </c>
      <c r="O3475">
        <v>136.931216931216</v>
      </c>
      <c r="P3475">
        <v>12.7684964200477</v>
      </c>
      <c r="Q3475">
        <v>0.204258457428382</v>
      </c>
    </row>
    <row r="3476" spans="1:17" hidden="1" x14ac:dyDescent="0.3">
      <c r="A3476" t="s">
        <v>7173</v>
      </c>
      <c r="B3476" t="s">
        <v>7174</v>
      </c>
      <c r="C3476" t="s">
        <v>10625</v>
      </c>
      <c r="D3476" t="s">
        <v>408</v>
      </c>
      <c r="E3476">
        <v>49.278995000000002</v>
      </c>
      <c r="F3476">
        <v>2.33</v>
      </c>
      <c r="G3476">
        <v>-18.786327666127701</v>
      </c>
      <c r="H3476">
        <v>-1.4056918058503101</v>
      </c>
      <c r="I3476">
        <v>-28.239515955167398</v>
      </c>
      <c r="J3476">
        <v>1.52948102327255</v>
      </c>
      <c r="K3476">
        <v>2.3426973321015798</v>
      </c>
      <c r="L3476">
        <v>2.3456492269595302</v>
      </c>
      <c r="M3476">
        <v>45.783536440820797</v>
      </c>
      <c r="N3476">
        <v>0.55807259091536698</v>
      </c>
      <c r="O3476">
        <v>52.3605150214592</v>
      </c>
      <c r="P3476">
        <v>23.936170212765902</v>
      </c>
      <c r="Q3476">
        <v>7.6418191115330006E-2</v>
      </c>
    </row>
    <row r="3477" spans="1:17" hidden="1" x14ac:dyDescent="0.3">
      <c r="A3477" t="s">
        <v>7175</v>
      </c>
      <c r="B3477" t="s">
        <v>7176</v>
      </c>
      <c r="C3477" t="s">
        <v>10625</v>
      </c>
      <c r="D3477" t="s">
        <v>354</v>
      </c>
      <c r="E3477">
        <v>49.120971249999997</v>
      </c>
      <c r="F3477">
        <v>106.85</v>
      </c>
      <c r="G3477">
        <v>-27.898259043039801</v>
      </c>
      <c r="H3477">
        <v>-36.368097820887897</v>
      </c>
      <c r="I3477">
        <v>-11.985487462049701</v>
      </c>
      <c r="J3477">
        <v>-36.111496420336401</v>
      </c>
      <c r="O3477">
        <v>5.2409920449227796</v>
      </c>
      <c r="P3477">
        <v>4.7549019607843102</v>
      </c>
    </row>
    <row r="3478" spans="1:17" hidden="1" x14ac:dyDescent="0.3">
      <c r="A3478" t="s">
        <v>7177</v>
      </c>
      <c r="B3478" t="s">
        <v>7178</v>
      </c>
      <c r="C3478" t="s">
        <v>10625</v>
      </c>
      <c r="D3478" t="s">
        <v>127</v>
      </c>
      <c r="E3478">
        <v>49.079735534999998</v>
      </c>
      <c r="F3478">
        <v>3.45</v>
      </c>
      <c r="K3478">
        <v>3.4677458506360201</v>
      </c>
      <c r="L3478">
        <v>4.1767796842679701</v>
      </c>
      <c r="M3478">
        <v>60.755946489344097</v>
      </c>
      <c r="N3478">
        <v>1</v>
      </c>
      <c r="Q3478">
        <v>-4.7233022382218999E-2</v>
      </c>
    </row>
    <row r="3479" spans="1:17" hidden="1" x14ac:dyDescent="0.3">
      <c r="A3479" t="s">
        <v>7179</v>
      </c>
      <c r="B3479" t="s">
        <v>7180</v>
      </c>
      <c r="C3479" t="s">
        <v>10625</v>
      </c>
      <c r="D3479" t="s">
        <v>46</v>
      </c>
      <c r="E3479">
        <v>49.0625</v>
      </c>
      <c r="F3479">
        <v>62.5</v>
      </c>
      <c r="G3479">
        <v>12.7846058632222</v>
      </c>
      <c r="H3479">
        <v>-16.371678200408098</v>
      </c>
      <c r="I3479">
        <v>-0.443066991338469</v>
      </c>
      <c r="J3479">
        <v>2.6715076013456498</v>
      </c>
      <c r="K3479">
        <v>64.803307363281107</v>
      </c>
      <c r="L3479">
        <v>58.524487784165501</v>
      </c>
      <c r="M3479">
        <v>48.464190164577097</v>
      </c>
      <c r="N3479">
        <v>0.41132897603485802</v>
      </c>
      <c r="O3479">
        <v>38.399999999999899</v>
      </c>
      <c r="P3479">
        <v>61.707632600258698</v>
      </c>
      <c r="Q3479">
        <v>8.5484642333638006E-2</v>
      </c>
    </row>
    <row r="3480" spans="1:17" hidden="1" x14ac:dyDescent="0.3">
      <c r="A3480" t="s">
        <v>7181</v>
      </c>
      <c r="B3480" t="s">
        <v>7182</v>
      </c>
      <c r="C3480" t="s">
        <v>10625</v>
      </c>
      <c r="D3480" t="s">
        <v>3255</v>
      </c>
      <c r="E3480">
        <v>48.933645907999903</v>
      </c>
      <c r="F3480">
        <v>100.28</v>
      </c>
      <c r="G3480">
        <v>69.426362629528498</v>
      </c>
      <c r="H3480">
        <v>-1.2383854383668</v>
      </c>
      <c r="I3480">
        <v>25.768509730171399</v>
      </c>
      <c r="J3480">
        <v>12.2169153866369</v>
      </c>
      <c r="K3480">
        <v>88.536534963589204</v>
      </c>
      <c r="L3480">
        <v>73.396716885000004</v>
      </c>
      <c r="M3480">
        <v>75.833951960707395</v>
      </c>
      <c r="N3480">
        <v>0.77640301978975801</v>
      </c>
      <c r="O3480">
        <v>7.8480255285201501</v>
      </c>
      <c r="P3480">
        <v>121.61325966850799</v>
      </c>
      <c r="Q3480">
        <v>0.142968331123042</v>
      </c>
    </row>
    <row r="3481" spans="1:17" hidden="1" x14ac:dyDescent="0.3">
      <c r="A3481" t="s">
        <v>7183</v>
      </c>
      <c r="B3481" t="s">
        <v>7184</v>
      </c>
      <c r="C3481" t="s">
        <v>10625</v>
      </c>
      <c r="D3481" t="s">
        <v>2663</v>
      </c>
      <c r="E3481">
        <v>48.875</v>
      </c>
      <c r="F3481">
        <v>38.36</v>
      </c>
      <c r="G3481">
        <v>9.3351676609751006</v>
      </c>
      <c r="H3481">
        <v>-7.6407037962579896</v>
      </c>
      <c r="I3481">
        <v>-28.523594713339602</v>
      </c>
      <c r="J3481">
        <v>4.2417451742159598</v>
      </c>
      <c r="K3481">
        <v>42.0516139269699</v>
      </c>
      <c r="L3481">
        <v>42.578445185078799</v>
      </c>
      <c r="M3481">
        <v>44.717922408322899</v>
      </c>
      <c r="N3481">
        <v>0.452066188613713</v>
      </c>
      <c r="O3481">
        <v>76.355578727841504</v>
      </c>
      <c r="P3481">
        <v>44.210526315789402</v>
      </c>
      <c r="Q3481">
        <v>9.2680258464623994E-2</v>
      </c>
    </row>
    <row r="3482" spans="1:17" hidden="1" x14ac:dyDescent="0.3">
      <c r="A3482" t="s">
        <v>7185</v>
      </c>
      <c r="B3482" t="s">
        <v>7186</v>
      </c>
      <c r="C3482" t="s">
        <v>10625</v>
      </c>
      <c r="D3482" t="s">
        <v>4439</v>
      </c>
      <c r="E3482">
        <v>48.812563103999999</v>
      </c>
      <c r="F3482">
        <v>75.33</v>
      </c>
      <c r="G3482">
        <v>11.835167660975101</v>
      </c>
      <c r="H3482">
        <v>15.1224092915889</v>
      </c>
      <c r="I3482">
        <v>34.576610570636497</v>
      </c>
      <c r="J3482">
        <v>5.0649138384113499</v>
      </c>
      <c r="K3482">
        <v>63.3358616732191</v>
      </c>
      <c r="L3482">
        <v>59.150729258456003</v>
      </c>
      <c r="M3482">
        <v>61.160575012857002</v>
      </c>
      <c r="N3482">
        <v>1.01144972822519</v>
      </c>
      <c r="O3482">
        <v>14.1643435550245</v>
      </c>
      <c r="P3482">
        <v>96.581419624217105</v>
      </c>
      <c r="Q3482">
        <v>0.129708833765214</v>
      </c>
    </row>
    <row r="3483" spans="1:17" hidden="1" x14ac:dyDescent="0.3">
      <c r="A3483" t="s">
        <v>7187</v>
      </c>
      <c r="B3483" t="s">
        <v>7188</v>
      </c>
      <c r="C3483" t="s">
        <v>10625</v>
      </c>
      <c r="D3483" t="s">
        <v>281</v>
      </c>
      <c r="E3483">
        <v>48.712012799999997</v>
      </c>
      <c r="F3483">
        <v>23.88</v>
      </c>
      <c r="G3483">
        <v>-56.783265108392598</v>
      </c>
      <c r="H3483">
        <v>-2.3147827149412201</v>
      </c>
      <c r="I3483">
        <v>-31.9658930333438</v>
      </c>
      <c r="J3483">
        <v>-1.2324237386321799</v>
      </c>
      <c r="K3483">
        <v>24.100153559470101</v>
      </c>
      <c r="L3483">
        <v>27.4725485764708</v>
      </c>
      <c r="M3483">
        <v>54.284453961833101</v>
      </c>
      <c r="N3483">
        <v>0.40330807182724798</v>
      </c>
      <c r="O3483">
        <v>50.335008375209298</v>
      </c>
      <c r="P3483">
        <v>12.9078014184397</v>
      </c>
      <c r="Q3483">
        <v>-8.6808069485945993E-2</v>
      </c>
    </row>
    <row r="3484" spans="1:17" hidden="1" x14ac:dyDescent="0.3">
      <c r="A3484" t="s">
        <v>7189</v>
      </c>
      <c r="B3484" t="s">
        <v>7190</v>
      </c>
      <c r="C3484" t="s">
        <v>10625</v>
      </c>
      <c r="D3484" t="s">
        <v>622</v>
      </c>
      <c r="E3484">
        <v>48.574395225000004</v>
      </c>
      <c r="F3484">
        <v>14.64</v>
      </c>
      <c r="G3484">
        <v>-62.014608123778203</v>
      </c>
      <c r="H3484">
        <v>17.520139396195699</v>
      </c>
      <c r="I3484">
        <v>-54.676037366221898</v>
      </c>
      <c r="J3484">
        <v>14.6185444494729</v>
      </c>
      <c r="K3484">
        <v>15.0738907480444</v>
      </c>
      <c r="L3484">
        <v>19.592556752830699</v>
      </c>
      <c r="M3484">
        <v>71.320708106513194</v>
      </c>
      <c r="N3484">
        <v>0.70650685098438704</v>
      </c>
      <c r="O3484">
        <v>124.043715846994</v>
      </c>
      <c r="P3484">
        <v>32.970027247956402</v>
      </c>
      <c r="Q3484">
        <v>2.7708746565240001E-3</v>
      </c>
    </row>
    <row r="3485" spans="1:17" hidden="1" x14ac:dyDescent="0.3">
      <c r="A3485" t="s">
        <v>7191</v>
      </c>
      <c r="B3485" t="s">
        <v>7192</v>
      </c>
      <c r="C3485" t="s">
        <v>10625</v>
      </c>
      <c r="D3485" t="s">
        <v>622</v>
      </c>
      <c r="E3485">
        <v>48.564999999999998</v>
      </c>
      <c r="F3485">
        <v>8.86</v>
      </c>
      <c r="G3485">
        <v>-26.407689481881999</v>
      </c>
      <c r="H3485">
        <v>-1.8566500922088101</v>
      </c>
      <c r="I3485">
        <v>-19.9385892554441</v>
      </c>
      <c r="J3485">
        <v>-1.0357117204916</v>
      </c>
      <c r="K3485">
        <v>8.5052403552012397</v>
      </c>
      <c r="L3485">
        <v>8.21188038502161</v>
      </c>
      <c r="M3485">
        <v>58.002053695998697</v>
      </c>
      <c r="N3485">
        <v>0.34971456917174798</v>
      </c>
      <c r="O3485">
        <v>32.279909706546199</v>
      </c>
      <c r="P3485">
        <v>36.307692307692299</v>
      </c>
      <c r="Q3485">
        <v>-3.7219715654980001E-3</v>
      </c>
    </row>
    <row r="3486" spans="1:17" hidden="1" x14ac:dyDescent="0.3">
      <c r="A3486" t="s">
        <v>7193</v>
      </c>
      <c r="B3486" t="s">
        <v>7194</v>
      </c>
      <c r="C3486" t="s">
        <v>10625</v>
      </c>
      <c r="D3486" t="s">
        <v>1561</v>
      </c>
      <c r="E3486">
        <v>48.545625000000001</v>
      </c>
      <c r="F3486">
        <v>111.55</v>
      </c>
      <c r="G3486">
        <v>-10.919672736722401</v>
      </c>
      <c r="H3486">
        <v>3.5844267712247699</v>
      </c>
      <c r="I3486">
        <v>5.6689918735441198</v>
      </c>
      <c r="J3486">
        <v>-1.14909040529885</v>
      </c>
      <c r="K3486">
        <v>101.353741280726</v>
      </c>
      <c r="L3486">
        <v>96.712637459395495</v>
      </c>
      <c r="M3486">
        <v>99.999969978679999</v>
      </c>
      <c r="N3486">
        <v>1.2040816326530599</v>
      </c>
      <c r="O3486">
        <v>0</v>
      </c>
      <c r="P3486">
        <v>23.601108033241001</v>
      </c>
    </row>
    <row r="3487" spans="1:17" hidden="1" x14ac:dyDescent="0.3">
      <c r="A3487" t="s">
        <v>7195</v>
      </c>
      <c r="B3487" t="s">
        <v>7196</v>
      </c>
      <c r="C3487" t="s">
        <v>10625</v>
      </c>
      <c r="D3487" t="s">
        <v>527</v>
      </c>
      <c r="E3487">
        <v>48.520969999999998</v>
      </c>
      <c r="F3487">
        <v>45.6</v>
      </c>
      <c r="G3487">
        <v>-56.213876525800202</v>
      </c>
      <c r="H3487">
        <v>-4.8716141133636901</v>
      </c>
      <c r="I3487">
        <v>-39.474362232119397</v>
      </c>
      <c r="J3487">
        <v>8.0614359104906192</v>
      </c>
      <c r="K3487">
        <v>43.189265234435702</v>
      </c>
      <c r="L3487">
        <v>48.058657695898901</v>
      </c>
      <c r="M3487">
        <v>61.444905815700501</v>
      </c>
      <c r="N3487">
        <v>0.89590455163540095</v>
      </c>
      <c r="O3487">
        <v>76.491228070175396</v>
      </c>
      <c r="P3487">
        <v>53.071500503524597</v>
      </c>
      <c r="Q3487">
        <v>0.16883463660701301</v>
      </c>
    </row>
    <row r="3488" spans="1:17" hidden="1" x14ac:dyDescent="0.3">
      <c r="A3488" t="s">
        <v>7197</v>
      </c>
      <c r="B3488" t="s">
        <v>7198</v>
      </c>
      <c r="C3488" t="s">
        <v>10625</v>
      </c>
      <c r="D3488" t="s">
        <v>7199</v>
      </c>
      <c r="E3488">
        <v>48.171801449999997</v>
      </c>
      <c r="F3488">
        <v>36.22</v>
      </c>
      <c r="G3488">
        <v>35.350638828344998</v>
      </c>
      <c r="H3488">
        <v>-28.110599390299001</v>
      </c>
      <c r="I3488">
        <v>-41.462908807714598</v>
      </c>
      <c r="J3488">
        <v>-5.5812233692877697</v>
      </c>
      <c r="K3488">
        <v>39.937984799739297</v>
      </c>
      <c r="L3488">
        <v>34.4940949836935</v>
      </c>
      <c r="M3488">
        <v>21.445695320878698</v>
      </c>
      <c r="N3488">
        <v>0.786592178770949</v>
      </c>
      <c r="O3488">
        <v>54.6107123136388</v>
      </c>
      <c r="P3488">
        <v>63.015471167369803</v>
      </c>
    </row>
    <row r="3489" spans="1:17" hidden="1" x14ac:dyDescent="0.3">
      <c r="A3489" t="s">
        <v>7200</v>
      </c>
      <c r="B3489" t="s">
        <v>7201</v>
      </c>
      <c r="C3489" t="s">
        <v>10625</v>
      </c>
      <c r="D3489" t="s">
        <v>139</v>
      </c>
      <c r="E3489">
        <v>47.934469372999999</v>
      </c>
      <c r="F3489">
        <v>8.74</v>
      </c>
      <c r="G3489">
        <v>14.448988799186401</v>
      </c>
      <c r="H3489">
        <v>26.355044390468699</v>
      </c>
      <c r="I3489">
        <v>3.24793924196518</v>
      </c>
      <c r="J3489">
        <v>20.102729099795699</v>
      </c>
      <c r="K3489">
        <v>6.8274675639215499</v>
      </c>
      <c r="L3489">
        <v>6.5844149980531999</v>
      </c>
      <c r="M3489">
        <v>90.140548383913696</v>
      </c>
      <c r="N3489">
        <v>1.42608810989917</v>
      </c>
      <c r="O3489">
        <v>22.997711670480498</v>
      </c>
      <c r="P3489">
        <v>64.905660377358501</v>
      </c>
      <c r="Q3489">
        <v>9.7720924270779993E-3</v>
      </c>
    </row>
    <row r="3490" spans="1:17" hidden="1" x14ac:dyDescent="0.3">
      <c r="A3490" t="s">
        <v>7202</v>
      </c>
      <c r="B3490" t="s">
        <v>7203</v>
      </c>
      <c r="C3490" t="s">
        <v>10625</v>
      </c>
      <c r="D3490" t="s">
        <v>408</v>
      </c>
      <c r="E3490">
        <v>47.881082889999902</v>
      </c>
      <c r="F3490">
        <v>0.81</v>
      </c>
      <c r="G3490">
        <v>-41.494619573067403</v>
      </c>
      <c r="H3490">
        <v>-10.294580694739199</v>
      </c>
      <c r="I3490">
        <v>-23.708582497165199</v>
      </c>
      <c r="J3490">
        <v>-2.35390968240729</v>
      </c>
      <c r="K3490">
        <v>0.86498180562624205</v>
      </c>
      <c r="L3490">
        <v>0.862320003552277</v>
      </c>
      <c r="M3490">
        <v>37.645207585147602</v>
      </c>
      <c r="N3490">
        <v>0.81796092790592601</v>
      </c>
      <c r="O3490">
        <v>56.790123456790099</v>
      </c>
      <c r="P3490">
        <v>22.727272727272702</v>
      </c>
      <c r="Q3490">
        <v>8.9520911071992004E-2</v>
      </c>
    </row>
    <row r="3491" spans="1:17" hidden="1" x14ac:dyDescent="0.3">
      <c r="A3491" t="s">
        <v>7204</v>
      </c>
      <c r="B3491" t="s">
        <v>7205</v>
      </c>
      <c r="C3491" t="s">
        <v>10625</v>
      </c>
      <c r="D3491" t="s">
        <v>46</v>
      </c>
      <c r="E3491">
        <v>47.8536</v>
      </c>
      <c r="F3491">
        <v>151.44999999999999</v>
      </c>
      <c r="G3491">
        <v>163.52916881459899</v>
      </c>
      <c r="H3491">
        <v>12.3256514777317</v>
      </c>
      <c r="I3491">
        <v>20.000875301121301</v>
      </c>
      <c r="J3491">
        <v>10.4992612430527</v>
      </c>
      <c r="K3491">
        <v>147.06960671174301</v>
      </c>
      <c r="L3491">
        <v>114.54697443501</v>
      </c>
      <c r="M3491">
        <v>51.592672214976098</v>
      </c>
      <c r="N3491">
        <v>0.87962983479066004</v>
      </c>
      <c r="O3491">
        <v>16.242984483327799</v>
      </c>
      <c r="P3491">
        <v>256.26911314984699</v>
      </c>
      <c r="Q3491">
        <v>0.127919371644763</v>
      </c>
    </row>
    <row r="3492" spans="1:17" hidden="1" x14ac:dyDescent="0.3">
      <c r="A3492" t="s">
        <v>7206</v>
      </c>
      <c r="B3492" t="s">
        <v>7207</v>
      </c>
      <c r="C3492" t="s">
        <v>10625</v>
      </c>
      <c r="D3492" t="s">
        <v>303</v>
      </c>
      <c r="E3492">
        <v>47.782442031999999</v>
      </c>
      <c r="F3492">
        <v>86.81</v>
      </c>
      <c r="G3492">
        <v>51.435642181296899</v>
      </c>
      <c r="H3492">
        <v>17.941530416371901</v>
      </c>
      <c r="I3492">
        <v>-32.3647722349438</v>
      </c>
      <c r="J3492">
        <v>0.303093774158056</v>
      </c>
      <c r="K3492">
        <v>80.296106462157397</v>
      </c>
      <c r="L3492">
        <v>76.0897517269281</v>
      </c>
      <c r="M3492">
        <v>61.049011472491401</v>
      </c>
      <c r="N3492">
        <v>0.63828411689961795</v>
      </c>
      <c r="O3492">
        <v>31.321276350650798</v>
      </c>
      <c r="P3492">
        <v>98.422857142857097</v>
      </c>
      <c r="Q3492">
        <v>6.0501400528741998E-2</v>
      </c>
    </row>
    <row r="3493" spans="1:17" hidden="1" x14ac:dyDescent="0.3">
      <c r="A3493" t="s">
        <v>7208</v>
      </c>
      <c r="B3493" t="s">
        <v>7209</v>
      </c>
      <c r="C3493" t="s">
        <v>10625</v>
      </c>
      <c r="D3493" t="s">
        <v>46</v>
      </c>
      <c r="E3493">
        <v>47.571785800000001</v>
      </c>
      <c r="F3493">
        <v>69.319999999999993</v>
      </c>
      <c r="G3493">
        <v>-50.855968073096903</v>
      </c>
      <c r="H3493">
        <v>16.6451556517768</v>
      </c>
      <c r="I3493">
        <v>-34.9431964921068</v>
      </c>
      <c r="J3493">
        <v>-4.9474329467353098</v>
      </c>
      <c r="K3493">
        <v>65.305477740189303</v>
      </c>
      <c r="M3493">
        <v>66.783832867281802</v>
      </c>
      <c r="N3493">
        <v>1.2032345013476999</v>
      </c>
      <c r="O3493">
        <v>37.045585689555601</v>
      </c>
      <c r="P3493">
        <v>42.049180327868797</v>
      </c>
    </row>
    <row r="3494" spans="1:17" hidden="1" x14ac:dyDescent="0.3">
      <c r="A3494" t="s">
        <v>7210</v>
      </c>
      <c r="B3494" t="s">
        <v>7211</v>
      </c>
      <c r="C3494" t="s">
        <v>10625</v>
      </c>
      <c r="D3494" t="s">
        <v>408</v>
      </c>
      <c r="E3494">
        <v>47.569200000000002</v>
      </c>
      <c r="F3494">
        <v>56.63</v>
      </c>
      <c r="G3494">
        <v>663.82150883204895</v>
      </c>
      <c r="H3494">
        <v>43.948517639734902</v>
      </c>
      <c r="I3494">
        <v>642.51705433916402</v>
      </c>
      <c r="J3494">
        <v>9.1977529306325607</v>
      </c>
      <c r="K3494">
        <v>41.734017401389799</v>
      </c>
      <c r="L3494">
        <v>25.635735305245799</v>
      </c>
      <c r="M3494">
        <v>100</v>
      </c>
      <c r="N3494">
        <v>1.1117647058823501</v>
      </c>
      <c r="O3494">
        <v>0</v>
      </c>
      <c r="P3494">
        <v>691.48634117107395</v>
      </c>
    </row>
    <row r="3495" spans="1:17" hidden="1" x14ac:dyDescent="0.3">
      <c r="A3495" t="s">
        <v>7212</v>
      </c>
      <c r="B3495" t="s">
        <v>7213</v>
      </c>
      <c r="C3495" t="s">
        <v>10625</v>
      </c>
      <c r="D3495" t="s">
        <v>21</v>
      </c>
      <c r="E3495">
        <v>47.49</v>
      </c>
      <c r="F3495">
        <v>47.03</v>
      </c>
      <c r="G3495">
        <v>112.161786732877</v>
      </c>
      <c r="H3495">
        <v>5.8436306873746098</v>
      </c>
      <c r="I3495">
        <v>4.5436860273262099</v>
      </c>
      <c r="J3495">
        <v>-8.5034223132436804E-2</v>
      </c>
      <c r="K3495">
        <v>40.465034144327198</v>
      </c>
      <c r="L3495">
        <v>31.0180341162812</v>
      </c>
      <c r="M3495">
        <v>51.270640048841898</v>
      </c>
      <c r="N3495">
        <v>0.80604289691075204</v>
      </c>
      <c r="O3495">
        <v>25.7707846055708</v>
      </c>
      <c r="P3495">
        <v>151.49732620320799</v>
      </c>
    </row>
    <row r="3496" spans="1:17" hidden="1" x14ac:dyDescent="0.3">
      <c r="A3496" t="s">
        <v>7214</v>
      </c>
      <c r="B3496" t="s">
        <v>7215</v>
      </c>
      <c r="C3496" t="s">
        <v>10625</v>
      </c>
      <c r="D3496" t="s">
        <v>7216</v>
      </c>
      <c r="E3496">
        <v>47.443332509999998</v>
      </c>
      <c r="F3496">
        <v>33.71</v>
      </c>
      <c r="G3496">
        <v>-12.965955169919701</v>
      </c>
      <c r="H3496">
        <v>-5.5329488995734399</v>
      </c>
      <c r="I3496">
        <v>-42.0312748221506</v>
      </c>
      <c r="J3496">
        <v>-1.94980214907108</v>
      </c>
      <c r="K3496">
        <v>34.703131059266497</v>
      </c>
      <c r="L3496">
        <v>38.224600672573402</v>
      </c>
      <c r="M3496">
        <v>53.904200150342497</v>
      </c>
      <c r="N3496">
        <v>0.58692988385275602</v>
      </c>
      <c r="O3496">
        <v>66.063482646099004</v>
      </c>
      <c r="P3496">
        <v>19.200848656294099</v>
      </c>
      <c r="Q3496">
        <v>4.7292782495892E-2</v>
      </c>
    </row>
    <row r="3497" spans="1:17" hidden="1" x14ac:dyDescent="0.3">
      <c r="A3497" t="s">
        <v>7217</v>
      </c>
      <c r="B3497" t="s">
        <v>7218</v>
      </c>
      <c r="C3497" t="s">
        <v>10625</v>
      </c>
      <c r="D3497" t="s">
        <v>622</v>
      </c>
      <c r="E3497">
        <v>47.204298399999999</v>
      </c>
      <c r="F3497">
        <v>156.1</v>
      </c>
      <c r="G3497">
        <v>-42.712451386643899</v>
      </c>
      <c r="H3497">
        <v>3.7886891154172302</v>
      </c>
      <c r="I3497">
        <v>-21.962011865311201</v>
      </c>
      <c r="J3497">
        <v>-3.5733328295412701</v>
      </c>
      <c r="K3497">
        <v>157.87186013178399</v>
      </c>
      <c r="L3497">
        <v>164.39894506862299</v>
      </c>
      <c r="M3497">
        <v>54.320997654354102</v>
      </c>
      <c r="N3497">
        <v>0.60934101590922496</v>
      </c>
      <c r="O3497">
        <v>33.055733504163904</v>
      </c>
      <c r="P3497">
        <v>13.941605839416001</v>
      </c>
      <c r="Q3497">
        <v>-7.6696087088739999E-3</v>
      </c>
    </row>
    <row r="3498" spans="1:17" hidden="1" x14ac:dyDescent="0.3">
      <c r="A3498" t="s">
        <v>7219</v>
      </c>
      <c r="B3498" t="s">
        <v>7220</v>
      </c>
      <c r="C3498" t="s">
        <v>10625</v>
      </c>
      <c r="D3498" t="s">
        <v>116</v>
      </c>
      <c r="E3498">
        <v>47.130176339999998</v>
      </c>
      <c r="F3498">
        <v>2.33</v>
      </c>
      <c r="G3498">
        <v>-77.0126584259814</v>
      </c>
      <c r="H3498">
        <v>-0.97650725649410297</v>
      </c>
      <c r="I3498">
        <v>-25.4557644617385</v>
      </c>
      <c r="J3498">
        <v>2.8509095947011298</v>
      </c>
      <c r="K3498">
        <v>2.3232002965596301</v>
      </c>
      <c r="L3498">
        <v>2.9868100092418799</v>
      </c>
      <c r="M3498">
        <v>62.514197328082098</v>
      </c>
      <c r="N3498">
        <v>0.57791694703450902</v>
      </c>
      <c r="O3498">
        <v>112.44635193133</v>
      </c>
      <c r="P3498">
        <v>29.4444444444444</v>
      </c>
      <c r="Q3498">
        <v>-0.17092211275970001</v>
      </c>
    </row>
    <row r="3499" spans="1:17" hidden="1" x14ac:dyDescent="0.3">
      <c r="A3499" t="s">
        <v>7221</v>
      </c>
      <c r="B3499" t="s">
        <v>7222</v>
      </c>
      <c r="C3499" t="s">
        <v>10625</v>
      </c>
      <c r="D3499" t="s">
        <v>51</v>
      </c>
      <c r="E3499">
        <v>47.13</v>
      </c>
      <c r="F3499">
        <v>47.84</v>
      </c>
      <c r="G3499">
        <v>-66.331499005691498</v>
      </c>
      <c r="H3499">
        <v>4.2669539340599902</v>
      </c>
      <c r="I3499">
        <v>-40.561584567558597</v>
      </c>
      <c r="J3499">
        <v>1.7997955711100599</v>
      </c>
      <c r="K3499">
        <v>47.2969245354398</v>
      </c>
      <c r="L3499">
        <v>59.089693679389697</v>
      </c>
      <c r="M3499">
        <v>47.879546310708101</v>
      </c>
      <c r="N3499">
        <v>0.85580237899981204</v>
      </c>
      <c r="O3499">
        <v>155.016722408026</v>
      </c>
      <c r="P3499">
        <v>22.6666666666666</v>
      </c>
      <c r="Q3499">
        <v>2.9005328414719998E-2</v>
      </c>
    </row>
    <row r="3500" spans="1:17" hidden="1" x14ac:dyDescent="0.3">
      <c r="A3500" t="s">
        <v>7223</v>
      </c>
      <c r="B3500" t="s">
        <v>7224</v>
      </c>
      <c r="C3500" t="s">
        <v>10625</v>
      </c>
      <c r="D3500" t="s">
        <v>281</v>
      </c>
      <c r="E3500">
        <v>47.121000000000002</v>
      </c>
      <c r="F3500">
        <v>33.549999999999997</v>
      </c>
      <c r="G3500">
        <v>-33.687241302610303</v>
      </c>
      <c r="H3500">
        <v>2.88878672175704</v>
      </c>
      <c r="I3500">
        <v>-15.344014781023301</v>
      </c>
      <c r="J3500">
        <v>-1.0018150002914901</v>
      </c>
      <c r="K3500">
        <v>33.799658761754102</v>
      </c>
      <c r="L3500">
        <v>34.490189185687598</v>
      </c>
      <c r="M3500">
        <v>55.867232315653801</v>
      </c>
      <c r="N3500">
        <v>0.27412389380530899</v>
      </c>
      <c r="O3500">
        <v>37.4068554396423</v>
      </c>
      <c r="P3500">
        <v>24.259259259259199</v>
      </c>
      <c r="Q3500">
        <v>-8.3211958488118007E-2</v>
      </c>
    </row>
    <row r="3501" spans="1:17" hidden="1" x14ac:dyDescent="0.3">
      <c r="A3501" t="s">
        <v>7225</v>
      </c>
      <c r="B3501" t="s">
        <v>7226</v>
      </c>
      <c r="C3501" t="s">
        <v>10625</v>
      </c>
      <c r="D3501" t="s">
        <v>1388</v>
      </c>
      <c r="E3501">
        <v>47.09</v>
      </c>
      <c r="F3501">
        <v>48.13</v>
      </c>
      <c r="G3501">
        <v>-31.5009961751887</v>
      </c>
      <c r="H3501">
        <v>3.7059153370068398</v>
      </c>
      <c r="I3501">
        <v>-18.041001568003601</v>
      </c>
      <c r="J3501">
        <v>-4.8505218981413796</v>
      </c>
      <c r="K3501">
        <v>46.8501008179663</v>
      </c>
      <c r="L3501">
        <v>49.500403728664999</v>
      </c>
      <c r="M3501">
        <v>54.446264377225297</v>
      </c>
      <c r="N3501">
        <v>1.9556241545852699</v>
      </c>
      <c r="O3501">
        <v>46.582173280698001</v>
      </c>
      <c r="P3501">
        <v>14.052132701421799</v>
      </c>
      <c r="Q3501">
        <v>-0.113038798721628</v>
      </c>
    </row>
    <row r="3502" spans="1:17" hidden="1" x14ac:dyDescent="0.3">
      <c r="A3502" t="s">
        <v>7227</v>
      </c>
      <c r="B3502" t="s">
        <v>7228</v>
      </c>
      <c r="C3502" t="s">
        <v>10625</v>
      </c>
      <c r="D3502" t="s">
        <v>7229</v>
      </c>
      <c r="E3502">
        <v>47.010401524000002</v>
      </c>
      <c r="F3502">
        <v>57.3</v>
      </c>
      <c r="G3502">
        <v>735.28697488988996</v>
      </c>
      <c r="H3502">
        <v>25.5547601715508</v>
      </c>
      <c r="I3502">
        <v>-3.5776223966982101</v>
      </c>
      <c r="J3502">
        <v>-1.8385017540702799</v>
      </c>
      <c r="K3502">
        <v>49.906561107237401</v>
      </c>
      <c r="L3502">
        <v>39.581831757481197</v>
      </c>
      <c r="M3502">
        <v>62.731465429694097</v>
      </c>
      <c r="N3502">
        <v>0.99474235211349005</v>
      </c>
      <c r="O3502">
        <v>10.4013961605584</v>
      </c>
      <c r="P3502">
        <v>762.95180722891496</v>
      </c>
      <c r="Q3502">
        <v>0.17686585583294701</v>
      </c>
    </row>
    <row r="3503" spans="1:17" hidden="1" x14ac:dyDescent="0.3">
      <c r="A3503" t="s">
        <v>7230</v>
      </c>
      <c r="B3503" t="s">
        <v>7231</v>
      </c>
      <c r="C3503" t="s">
        <v>10625</v>
      </c>
      <c r="D3503" t="s">
        <v>80</v>
      </c>
      <c r="E3503">
        <v>46.98653015</v>
      </c>
      <c r="F3503">
        <v>15.36</v>
      </c>
      <c r="G3503">
        <v>-20.252244926437399</v>
      </c>
      <c r="H3503">
        <v>-3.5611457575158898</v>
      </c>
      <c r="I3503">
        <v>-30.9099554948769</v>
      </c>
      <c r="J3503">
        <v>-5.7350776664453402</v>
      </c>
      <c r="K3503">
        <v>15.7298210139482</v>
      </c>
      <c r="L3503">
        <v>16.525046057229702</v>
      </c>
      <c r="M3503">
        <v>35.349625869163198</v>
      </c>
      <c r="N3503">
        <v>1.37895088312878</v>
      </c>
      <c r="O3503">
        <v>36.71875</v>
      </c>
    </row>
    <row r="3504" spans="1:17" hidden="1" x14ac:dyDescent="0.3">
      <c r="A3504" t="s">
        <v>7232</v>
      </c>
      <c r="B3504" t="s">
        <v>7233</v>
      </c>
      <c r="C3504" t="s">
        <v>10625</v>
      </c>
      <c r="D3504" t="s">
        <v>1175</v>
      </c>
      <c r="E3504">
        <v>46.972749999999998</v>
      </c>
      <c r="F3504">
        <v>8.8000000000000007</v>
      </c>
      <c r="G3504">
        <v>35.298130623938</v>
      </c>
      <c r="H3504">
        <v>-7.3680349020846299</v>
      </c>
      <c r="I3504">
        <v>-13.6472670010671</v>
      </c>
      <c r="J3504">
        <v>-8.94396220017064</v>
      </c>
      <c r="K3504">
        <v>8.8243434030205101</v>
      </c>
      <c r="L3504">
        <v>7.9541708284085404</v>
      </c>
      <c r="M3504">
        <v>51.385988202648399</v>
      </c>
      <c r="N3504">
        <v>1.46964436510272</v>
      </c>
      <c r="O3504">
        <v>23.295454545454501</v>
      </c>
      <c r="P3504">
        <v>71.875</v>
      </c>
      <c r="Q3504">
        <v>0.12014490525403899</v>
      </c>
    </row>
    <row r="3505" spans="1:17" hidden="1" x14ac:dyDescent="0.3">
      <c r="A3505" t="s">
        <v>7234</v>
      </c>
      <c r="B3505" t="s">
        <v>7235</v>
      </c>
      <c r="C3505" t="s">
        <v>10625</v>
      </c>
      <c r="D3505" t="s">
        <v>622</v>
      </c>
      <c r="E3505">
        <v>46.935000000000002</v>
      </c>
      <c r="F3505">
        <v>317.39999999999998</v>
      </c>
      <c r="G3505">
        <v>96.8047574770995</v>
      </c>
      <c r="H3505">
        <v>16.225887141518001</v>
      </c>
      <c r="I3505">
        <v>-7.0341458784571298</v>
      </c>
      <c r="J3505">
        <v>-18.327491675812301</v>
      </c>
      <c r="K3505">
        <v>269.712967085363</v>
      </c>
      <c r="L3505">
        <v>241.967932953402</v>
      </c>
      <c r="M3505">
        <v>58.117524220781</v>
      </c>
      <c r="N3505">
        <v>2.5676811330087701</v>
      </c>
      <c r="O3505">
        <v>21.298046628859499</v>
      </c>
      <c r="P3505">
        <v>163.29323931978399</v>
      </c>
      <c r="Q3505">
        <v>0.122667287052536</v>
      </c>
    </row>
    <row r="3506" spans="1:17" hidden="1" x14ac:dyDescent="0.3">
      <c r="A3506" t="s">
        <v>7236</v>
      </c>
      <c r="B3506" t="s">
        <v>7237</v>
      </c>
      <c r="C3506" t="s">
        <v>10625</v>
      </c>
      <c r="D3506" t="s">
        <v>622</v>
      </c>
      <c r="E3506">
        <v>46.913882402999903</v>
      </c>
      <c r="F3506">
        <v>81.06</v>
      </c>
      <c r="G3506">
        <v>-57.755388613280999</v>
      </c>
      <c r="H3506">
        <v>4.4899096779864598</v>
      </c>
      <c r="I3506">
        <v>-7.2663685693263798</v>
      </c>
      <c r="J3506">
        <v>3.5261322243501798</v>
      </c>
      <c r="K3506">
        <v>76.319146957455899</v>
      </c>
      <c r="L3506">
        <v>80.9602472137436</v>
      </c>
      <c r="M3506">
        <v>56.9770453547983</v>
      </c>
      <c r="N3506">
        <v>0.114604687924518</v>
      </c>
      <c r="O3506">
        <v>71.416234887737403</v>
      </c>
      <c r="P3506">
        <v>32.127139364303098</v>
      </c>
      <c r="Q3506">
        <v>5.8650616042576001E-2</v>
      </c>
    </row>
    <row r="3507" spans="1:17" hidden="1" x14ac:dyDescent="0.3">
      <c r="A3507" t="s">
        <v>7238</v>
      </c>
      <c r="B3507" t="s">
        <v>7239</v>
      </c>
      <c r="C3507" t="s">
        <v>10625</v>
      </c>
      <c r="D3507" t="s">
        <v>308</v>
      </c>
      <c r="E3507">
        <v>46.887526399999999</v>
      </c>
      <c r="F3507">
        <v>16.260000000000002</v>
      </c>
      <c r="G3507">
        <v>39.964033640356497</v>
      </c>
      <c r="H3507">
        <v>4.5506285118201104</v>
      </c>
      <c r="I3507">
        <v>-16.3854918430788</v>
      </c>
      <c r="J3507">
        <v>-4.0010321528716597</v>
      </c>
      <c r="K3507">
        <v>16.085013862136599</v>
      </c>
      <c r="L3507">
        <v>15.1276470933977</v>
      </c>
      <c r="M3507">
        <v>52.199612534434202</v>
      </c>
      <c r="N3507">
        <v>0.45947705161805302</v>
      </c>
      <c r="O3507">
        <v>24.846248462484599</v>
      </c>
      <c r="P3507">
        <v>72.978723404255305</v>
      </c>
      <c r="Q3507">
        <v>7.7358388875668996E-2</v>
      </c>
    </row>
    <row r="3508" spans="1:17" hidden="1" x14ac:dyDescent="0.3">
      <c r="A3508" t="s">
        <v>7240</v>
      </c>
      <c r="B3508" t="s">
        <v>7241</v>
      </c>
      <c r="C3508" t="s">
        <v>10625</v>
      </c>
      <c r="D3508" t="s">
        <v>491</v>
      </c>
      <c r="E3508">
        <v>46.873800000000003</v>
      </c>
      <c r="F3508">
        <v>86.1</v>
      </c>
      <c r="G3508">
        <v>-60.055880631133199</v>
      </c>
      <c r="H3508">
        <v>24.471501176605798</v>
      </c>
      <c r="I3508">
        <v>-44.143109050143103</v>
      </c>
      <c r="J3508">
        <v>-8.5684452440085295</v>
      </c>
      <c r="K3508">
        <v>84.199178377859894</v>
      </c>
      <c r="M3508">
        <v>53.069842216073802</v>
      </c>
      <c r="N3508">
        <v>0.85344827586206895</v>
      </c>
      <c r="O3508">
        <v>55.284552845528403</v>
      </c>
      <c r="P3508">
        <v>50.393013100436598</v>
      </c>
    </row>
    <row r="3509" spans="1:17" hidden="1" x14ac:dyDescent="0.3">
      <c r="A3509" t="s">
        <v>7242</v>
      </c>
      <c r="B3509" t="s">
        <v>7243</v>
      </c>
      <c r="C3509" t="s">
        <v>10625</v>
      </c>
      <c r="D3509" t="s">
        <v>51</v>
      </c>
      <c r="E3509">
        <v>46.736438411999998</v>
      </c>
      <c r="F3509">
        <v>22.94</v>
      </c>
      <c r="G3509">
        <v>-19.4161913558058</v>
      </c>
      <c r="H3509">
        <v>-7.5502701191033204</v>
      </c>
      <c r="I3509">
        <v>-32.043930111752601</v>
      </c>
      <c r="J3509">
        <v>1.35090959470114</v>
      </c>
      <c r="K3509">
        <v>22.9924489578869</v>
      </c>
      <c r="L3509">
        <v>21.183100159087498</v>
      </c>
      <c r="M3509">
        <v>49.328846447053799</v>
      </c>
      <c r="N3509">
        <v>0.60153379606408197</v>
      </c>
      <c r="O3509">
        <v>31.211857018308599</v>
      </c>
      <c r="P3509">
        <v>123.80487804878</v>
      </c>
      <c r="Q3509">
        <v>0.114259405181631</v>
      </c>
    </row>
    <row r="3510" spans="1:17" hidden="1" x14ac:dyDescent="0.3">
      <c r="A3510" t="s">
        <v>7244</v>
      </c>
      <c r="B3510" t="s">
        <v>7245</v>
      </c>
      <c r="C3510" t="s">
        <v>10625</v>
      </c>
      <c r="D3510" t="s">
        <v>139</v>
      </c>
      <c r="E3510">
        <v>46.702759999999998</v>
      </c>
      <c r="F3510">
        <v>33.1</v>
      </c>
      <c r="G3510">
        <v>108.76373908954599</v>
      </c>
      <c r="H3510">
        <v>37.120623983623297</v>
      </c>
      <c r="I3510">
        <v>-20.315596669636999</v>
      </c>
      <c r="J3510">
        <v>9.9995582433497798</v>
      </c>
      <c r="K3510">
        <v>29.675665878569301</v>
      </c>
      <c r="L3510">
        <v>26.9725193284497</v>
      </c>
      <c r="M3510">
        <v>80.008257908668796</v>
      </c>
      <c r="N3510">
        <v>0.73433477432130401</v>
      </c>
      <c r="O3510">
        <v>35.800604229607202</v>
      </c>
      <c r="P3510">
        <v>192.92035398230001</v>
      </c>
      <c r="Q3510">
        <v>0.13088130047968899</v>
      </c>
    </row>
    <row r="3511" spans="1:17" hidden="1" x14ac:dyDescent="0.3">
      <c r="A3511" t="s">
        <v>7246</v>
      </c>
      <c r="B3511" t="s">
        <v>7247</v>
      </c>
      <c r="C3511" t="s">
        <v>10625</v>
      </c>
      <c r="D3511" t="s">
        <v>51</v>
      </c>
      <c r="E3511">
        <v>46.512</v>
      </c>
      <c r="F3511">
        <v>38.49</v>
      </c>
      <c r="G3511">
        <v>27.411718829387599</v>
      </c>
      <c r="H3511">
        <v>-2.9090614274158901</v>
      </c>
      <c r="I3511">
        <v>-7.6969107174833198</v>
      </c>
      <c r="J3511">
        <v>2.4496009796520699</v>
      </c>
      <c r="K3511">
        <v>38.1438265860846</v>
      </c>
      <c r="L3511">
        <v>34.699624991561798</v>
      </c>
      <c r="M3511">
        <v>47.968344363550898</v>
      </c>
      <c r="N3511">
        <v>0.71784800690265205</v>
      </c>
      <c r="O3511">
        <v>31.6965445570277</v>
      </c>
      <c r="P3511">
        <v>76.965517241379303</v>
      </c>
      <c r="Q3511">
        <v>4.3175782698979003E-2</v>
      </c>
    </row>
    <row r="3512" spans="1:17" hidden="1" x14ac:dyDescent="0.3">
      <c r="A3512" t="s">
        <v>7248</v>
      </c>
      <c r="B3512" t="s">
        <v>7249</v>
      </c>
      <c r="C3512" t="s">
        <v>10625</v>
      </c>
      <c r="D3512" t="s">
        <v>186</v>
      </c>
      <c r="E3512">
        <v>46.489873752000001</v>
      </c>
      <c r="F3512">
        <v>18.489999999999998</v>
      </c>
      <c r="G3512">
        <v>-79.862350436232703</v>
      </c>
      <c r="H3512">
        <v>7.3360300484543304</v>
      </c>
      <c r="I3512">
        <v>-48.451821114077198</v>
      </c>
      <c r="J3512">
        <v>12.327067162081899</v>
      </c>
      <c r="K3512">
        <v>15.704143922998</v>
      </c>
      <c r="L3512">
        <v>23.169632774025601</v>
      </c>
      <c r="M3512">
        <v>79.250224332447999</v>
      </c>
      <c r="N3512">
        <v>2.0535908345773599</v>
      </c>
      <c r="O3512">
        <v>121.20064899945901</v>
      </c>
      <c r="P3512">
        <v>40.608365019011302</v>
      </c>
      <c r="Q3512">
        <v>-9.4043293869097003E-2</v>
      </c>
    </row>
    <row r="3513" spans="1:17" hidden="1" x14ac:dyDescent="0.3">
      <c r="A3513" t="s">
        <v>7250</v>
      </c>
      <c r="B3513" t="s">
        <v>7251</v>
      </c>
      <c r="C3513" t="s">
        <v>10625</v>
      </c>
      <c r="D3513" t="s">
        <v>1763</v>
      </c>
      <c r="E3513">
        <v>46.489621200000002</v>
      </c>
      <c r="F3513">
        <v>74.739999999999995</v>
      </c>
      <c r="G3513">
        <v>277.43001860948402</v>
      </c>
      <c r="H3513">
        <v>-1.03717377478951</v>
      </c>
      <c r="I3513">
        <v>-1.2226315950652999</v>
      </c>
      <c r="J3513">
        <v>-8.9362729929651099</v>
      </c>
      <c r="K3513">
        <v>78.7762418147598</v>
      </c>
      <c r="L3513">
        <v>66.441295199811904</v>
      </c>
      <c r="M3513">
        <v>48.694210162263502</v>
      </c>
      <c r="N3513">
        <v>0.42035932751125299</v>
      </c>
      <c r="O3513">
        <v>32.860583355632798</v>
      </c>
      <c r="P3513">
        <v>305.09485094850902</v>
      </c>
      <c r="Q3513">
        <v>0.17311125426267801</v>
      </c>
    </row>
    <row r="3514" spans="1:17" hidden="1" x14ac:dyDescent="0.3">
      <c r="A3514" t="s">
        <v>7252</v>
      </c>
      <c r="B3514" t="s">
        <v>7253</v>
      </c>
      <c r="C3514" t="s">
        <v>10625</v>
      </c>
      <c r="D3514" t="s">
        <v>408</v>
      </c>
      <c r="E3514">
        <v>46.472900375000002</v>
      </c>
      <c r="F3514">
        <v>87.98</v>
      </c>
      <c r="G3514">
        <v>153.69109986436399</v>
      </c>
      <c r="H3514">
        <v>12.353801865035701</v>
      </c>
      <c r="I3514">
        <v>73.468991873544098</v>
      </c>
      <c r="J3514">
        <v>-3.3047790280533298</v>
      </c>
      <c r="K3514">
        <v>89.9123798958896</v>
      </c>
      <c r="L3514">
        <v>75.465766746170999</v>
      </c>
      <c r="M3514">
        <v>51.352164297197596</v>
      </c>
      <c r="N3514">
        <v>1.3977491827686801</v>
      </c>
      <c r="O3514">
        <v>71.004773812229999</v>
      </c>
      <c r="P3514">
        <v>211.433628318584</v>
      </c>
      <c r="Q3514">
        <v>0.117739298726701</v>
      </c>
    </row>
    <row r="3515" spans="1:17" hidden="1" x14ac:dyDescent="0.3">
      <c r="A3515" t="s">
        <v>7254</v>
      </c>
      <c r="B3515" t="s">
        <v>7255</v>
      </c>
      <c r="C3515" t="s">
        <v>10625</v>
      </c>
      <c r="D3515" t="s">
        <v>139</v>
      </c>
      <c r="E3515">
        <v>46.40630196</v>
      </c>
      <c r="F3515">
        <v>31.71</v>
      </c>
      <c r="G3515">
        <v>70.398877842111801</v>
      </c>
      <c r="H3515">
        <v>17.258430331554202</v>
      </c>
      <c r="I3515">
        <v>35.1214918125997</v>
      </c>
      <c r="J3515">
        <v>-10.6922966898493</v>
      </c>
      <c r="K3515">
        <v>26.148625690094999</v>
      </c>
      <c r="L3515">
        <v>20.054770717673598</v>
      </c>
      <c r="M3515">
        <v>48.264440635799801</v>
      </c>
      <c r="N3515">
        <v>0.35597973387241799</v>
      </c>
      <c r="O3515">
        <v>10.596026490066199</v>
      </c>
      <c r="P3515">
        <v>133.505154639175</v>
      </c>
      <c r="Q3515">
        <v>0.11772852237192501</v>
      </c>
    </row>
    <row r="3516" spans="1:17" hidden="1" x14ac:dyDescent="0.3">
      <c r="A3516" t="s">
        <v>7256</v>
      </c>
      <c r="B3516" t="s">
        <v>7257</v>
      </c>
      <c r="C3516" t="s">
        <v>10625</v>
      </c>
      <c r="D3516" t="s">
        <v>139</v>
      </c>
      <c r="E3516">
        <v>46.293655018000003</v>
      </c>
      <c r="F3516">
        <v>37.01</v>
      </c>
      <c r="G3516">
        <v>-7.2679553058433699</v>
      </c>
      <c r="H3516">
        <v>-11.1373991229234</v>
      </c>
      <c r="I3516">
        <v>-38.969366559411398</v>
      </c>
      <c r="J3516">
        <v>-1.14909040529885</v>
      </c>
      <c r="K3516">
        <v>40.317006042858203</v>
      </c>
      <c r="L3516">
        <v>39.959202335726502</v>
      </c>
      <c r="M3516">
        <v>5.6495913907153197</v>
      </c>
      <c r="N3516">
        <v>1.5654813156535199</v>
      </c>
      <c r="O3516">
        <v>44.015131045663303</v>
      </c>
      <c r="P3516">
        <v>23.3666666666666</v>
      </c>
      <c r="Q3516">
        <v>-1.5531664402229001E-2</v>
      </c>
    </row>
    <row r="3517" spans="1:17" hidden="1" x14ac:dyDescent="0.3">
      <c r="A3517" t="s">
        <v>7258</v>
      </c>
      <c r="B3517" t="s">
        <v>7259</v>
      </c>
      <c r="C3517" t="s">
        <v>10625</v>
      </c>
      <c r="D3517" t="s">
        <v>955</v>
      </c>
      <c r="E3517">
        <v>46.240383999999999</v>
      </c>
      <c r="F3517">
        <v>1.18</v>
      </c>
      <c r="G3517">
        <v>-14.2032938774864</v>
      </c>
      <c r="H3517">
        <v>-4.7390251391836502</v>
      </c>
      <c r="I3517">
        <v>-28.653469208739001</v>
      </c>
      <c r="J3517">
        <v>-1.14909040529885</v>
      </c>
      <c r="K3517">
        <v>1.1953968679104801</v>
      </c>
      <c r="L3517">
        <v>1.21886198711014</v>
      </c>
      <c r="M3517">
        <v>40.911147482785701</v>
      </c>
      <c r="N3517">
        <v>0.72034230262246901</v>
      </c>
      <c r="O3517">
        <v>60.169491525423702</v>
      </c>
      <c r="P3517">
        <v>68.571428571428498</v>
      </c>
      <c r="Q3517">
        <v>-0.15314392879983901</v>
      </c>
    </row>
    <row r="3518" spans="1:17" hidden="1" x14ac:dyDescent="0.3">
      <c r="A3518" t="s">
        <v>7260</v>
      </c>
      <c r="B3518" t="s">
        <v>7261</v>
      </c>
      <c r="C3518" t="s">
        <v>10625</v>
      </c>
      <c r="D3518" t="s">
        <v>303</v>
      </c>
      <c r="E3518">
        <v>46.176000000000002</v>
      </c>
      <c r="F3518">
        <v>204.3</v>
      </c>
      <c r="G3518">
        <v>58.062440388247801</v>
      </c>
      <c r="H3518">
        <v>15.481074139639899</v>
      </c>
      <c r="I3518">
        <v>59.210282338199498</v>
      </c>
      <c r="J3518">
        <v>14.7283469206064</v>
      </c>
      <c r="K3518">
        <v>173.12603062070301</v>
      </c>
      <c r="L3518">
        <v>139.89735732524801</v>
      </c>
      <c r="M3518">
        <v>92.093461200672607</v>
      </c>
      <c r="N3518">
        <v>0.41226993865030598</v>
      </c>
      <c r="O3518">
        <v>1.8110621634850499</v>
      </c>
      <c r="P3518">
        <v>141.48936170212701</v>
      </c>
    </row>
    <row r="3519" spans="1:17" hidden="1" x14ac:dyDescent="0.3">
      <c r="A3519" t="s">
        <v>7262</v>
      </c>
      <c r="B3519" t="s">
        <v>7263</v>
      </c>
      <c r="C3519" t="s">
        <v>10625</v>
      </c>
      <c r="D3519" t="s">
        <v>527</v>
      </c>
      <c r="E3519">
        <v>46.109593746999998</v>
      </c>
      <c r="F3519">
        <v>5.93</v>
      </c>
      <c r="G3519">
        <v>73.695711878662095</v>
      </c>
      <c r="H3519">
        <v>-4.3651933634826996</v>
      </c>
      <c r="I3519">
        <v>20.319208729715701</v>
      </c>
      <c r="J3519">
        <v>4.0873960811876398</v>
      </c>
      <c r="K3519">
        <v>5.7654947506495899</v>
      </c>
      <c r="L3519">
        <v>4.6596022865625804</v>
      </c>
      <c r="M3519">
        <v>56.824790840624203</v>
      </c>
      <c r="N3519">
        <v>1.13586830665019</v>
      </c>
      <c r="O3519">
        <v>24.114671163575</v>
      </c>
      <c r="P3519">
        <v>118.819188191881</v>
      </c>
      <c r="Q3519">
        <v>8.4688967241619006E-2</v>
      </c>
    </row>
    <row r="3520" spans="1:17" hidden="1" x14ac:dyDescent="0.3">
      <c r="A3520" t="s">
        <v>7264</v>
      </c>
      <c r="B3520" t="s">
        <v>3501</v>
      </c>
      <c r="C3520" t="s">
        <v>10625</v>
      </c>
      <c r="D3520" t="s">
        <v>7265</v>
      </c>
      <c r="E3520">
        <v>46.092591599999999</v>
      </c>
      <c r="F3520">
        <v>100.21</v>
      </c>
      <c r="G3520">
        <v>22.530011785675299</v>
      </c>
      <c r="H3520">
        <v>12.6118300965276</v>
      </c>
      <c r="I3520">
        <v>39.736979302433703</v>
      </c>
      <c r="J3520">
        <v>-6.1452982172063297</v>
      </c>
      <c r="K3520">
        <v>84.024161243169601</v>
      </c>
      <c r="L3520">
        <v>69.105289632759593</v>
      </c>
      <c r="M3520">
        <v>42.485166085515701</v>
      </c>
      <c r="N3520">
        <v>0.45454545454545398</v>
      </c>
      <c r="O3520">
        <v>5.25895619199681</v>
      </c>
      <c r="P3520">
        <v>76.674894217207296</v>
      </c>
    </row>
    <row r="3521" spans="1:17" hidden="1" x14ac:dyDescent="0.3">
      <c r="A3521" t="s">
        <v>7266</v>
      </c>
      <c r="B3521" t="s">
        <v>7267</v>
      </c>
      <c r="C3521" t="s">
        <v>10625</v>
      </c>
      <c r="D3521" t="s">
        <v>736</v>
      </c>
      <c r="E3521">
        <v>46.0062</v>
      </c>
      <c r="F3521">
        <v>44.85</v>
      </c>
      <c r="G3521">
        <v>-95.674818073689593</v>
      </c>
      <c r="H3521">
        <v>-16.500031428491798</v>
      </c>
      <c r="I3521">
        <v>-60.200336620103698</v>
      </c>
      <c r="J3521">
        <v>-11.1490904052988</v>
      </c>
      <c r="K3521">
        <v>51.853000683039497</v>
      </c>
      <c r="L3521">
        <v>73.727326810266206</v>
      </c>
      <c r="M3521">
        <v>22.040902731161498</v>
      </c>
      <c r="N3521">
        <v>0.54588293650793596</v>
      </c>
      <c r="O3521">
        <v>280.37904124860597</v>
      </c>
      <c r="P3521">
        <v>9.3902439024390301</v>
      </c>
    </row>
    <row r="3522" spans="1:17" hidden="1" x14ac:dyDescent="0.3">
      <c r="A3522" t="s">
        <v>7268</v>
      </c>
      <c r="B3522" t="s">
        <v>7269</v>
      </c>
      <c r="C3522" t="s">
        <v>10625</v>
      </c>
      <c r="D3522" t="s">
        <v>5869</v>
      </c>
      <c r="E3522">
        <v>45.965806999999998</v>
      </c>
      <c r="F3522">
        <v>177.25</v>
      </c>
      <c r="G3522">
        <v>-31.854021528213998</v>
      </c>
      <c r="H3522">
        <v>2.9712078901983001</v>
      </c>
      <c r="I3522">
        <v>-42.242256836466098</v>
      </c>
      <c r="J3522">
        <v>-8.4134706375429893</v>
      </c>
      <c r="K3522">
        <v>173.49229005803599</v>
      </c>
      <c r="L3522">
        <v>197.398407081442</v>
      </c>
      <c r="M3522">
        <v>29.893108978863101</v>
      </c>
      <c r="N3522">
        <v>0.336244541484716</v>
      </c>
      <c r="O3522">
        <v>85.613540197461205</v>
      </c>
      <c r="P3522">
        <v>42.541214314435003</v>
      </c>
      <c r="Q3522">
        <v>-8.950544360258E-3</v>
      </c>
    </row>
    <row r="3523" spans="1:17" hidden="1" x14ac:dyDescent="0.3">
      <c r="A3523" t="s">
        <v>7270</v>
      </c>
      <c r="B3523" t="s">
        <v>7271</v>
      </c>
      <c r="C3523" t="s">
        <v>10625</v>
      </c>
      <c r="D3523" t="s">
        <v>858</v>
      </c>
      <c r="E3523">
        <v>45.8217882</v>
      </c>
      <c r="F3523">
        <v>21.01</v>
      </c>
      <c r="G3523">
        <v>50.386015118602202</v>
      </c>
      <c r="H3523">
        <v>-5.1887364731247096</v>
      </c>
      <c r="I3523">
        <v>-7.4322990897130596</v>
      </c>
      <c r="J3523">
        <v>-0.62528088148933403</v>
      </c>
      <c r="K3523">
        <v>21.4156111418393</v>
      </c>
      <c r="L3523">
        <v>18.7710279424088</v>
      </c>
      <c r="M3523">
        <v>40.526553308814499</v>
      </c>
      <c r="N3523">
        <v>0.49979346070330899</v>
      </c>
      <c r="O3523">
        <v>25.797239409804799</v>
      </c>
      <c r="P3523">
        <v>96.171802054154895</v>
      </c>
      <c r="Q3523">
        <v>9.2059934185905995E-2</v>
      </c>
    </row>
    <row r="3524" spans="1:17" hidden="1" x14ac:dyDescent="0.3">
      <c r="A3524" t="s">
        <v>7272</v>
      </c>
      <c r="B3524" t="s">
        <v>7273</v>
      </c>
      <c r="C3524" t="s">
        <v>10625</v>
      </c>
      <c r="D3524" t="s">
        <v>1175</v>
      </c>
      <c r="E3524">
        <v>45.727244639999903</v>
      </c>
      <c r="F3524">
        <v>33.700000000000003</v>
      </c>
      <c r="G3524">
        <v>-77.996446193114707</v>
      </c>
      <c r="H3524">
        <v>-0.50748821303593294</v>
      </c>
      <c r="I3524">
        <v>-42.339084444955503</v>
      </c>
      <c r="J3524">
        <v>0.97212171591327401</v>
      </c>
      <c r="K3524">
        <v>33.868045517201899</v>
      </c>
      <c r="L3524">
        <v>47.206249263594998</v>
      </c>
      <c r="M3524">
        <v>56.118944410019303</v>
      </c>
      <c r="N3524">
        <v>0.76483180428134501</v>
      </c>
      <c r="O3524">
        <v>113.94658753709101</v>
      </c>
      <c r="P3524">
        <v>15.807560137456999</v>
      </c>
    </row>
    <row r="3525" spans="1:17" hidden="1" x14ac:dyDescent="0.3">
      <c r="A3525" t="s">
        <v>7274</v>
      </c>
      <c r="B3525" t="s">
        <v>7275</v>
      </c>
      <c r="C3525" t="s">
        <v>10625</v>
      </c>
      <c r="D3525" t="s">
        <v>471</v>
      </c>
      <c r="E3525">
        <v>45.68150172</v>
      </c>
      <c r="F3525">
        <v>18.989999999999998</v>
      </c>
      <c r="G3525">
        <v>15.6559223779562</v>
      </c>
      <c r="H3525">
        <v>-4.8040204966581097</v>
      </c>
      <c r="I3525">
        <v>-28.644839751470201</v>
      </c>
      <c r="J3525">
        <v>-0.33513691692675801</v>
      </c>
      <c r="K3525">
        <v>17.779891862475498</v>
      </c>
      <c r="L3525">
        <v>18.0332073501256</v>
      </c>
      <c r="M3525">
        <v>49.317457880480198</v>
      </c>
      <c r="N3525">
        <v>1.39500100596225</v>
      </c>
      <c r="O3525">
        <v>44.023170089520796</v>
      </c>
      <c r="P3525">
        <v>49.527559055118097</v>
      </c>
      <c r="Q3525">
        <v>-0.12039009002383</v>
      </c>
    </row>
    <row r="3526" spans="1:17" hidden="1" x14ac:dyDescent="0.3">
      <c r="A3526" t="s">
        <v>7276</v>
      </c>
      <c r="B3526" t="s">
        <v>7277</v>
      </c>
      <c r="C3526" t="s">
        <v>10625</v>
      </c>
      <c r="D3526" t="s">
        <v>219</v>
      </c>
      <c r="E3526">
        <v>45.497684999999997</v>
      </c>
      <c r="F3526">
        <v>30.46</v>
      </c>
      <c r="G3526">
        <v>-9.5112248913910697</v>
      </c>
      <c r="H3526">
        <v>9.9324916557718801E-2</v>
      </c>
      <c r="I3526">
        <v>-20.280589286563298</v>
      </c>
      <c r="J3526">
        <v>-0.58580346030216202</v>
      </c>
      <c r="K3526">
        <v>29.620469029369801</v>
      </c>
      <c r="L3526">
        <v>28.627501005856001</v>
      </c>
      <c r="M3526">
        <v>50.307769163867398</v>
      </c>
      <c r="N3526">
        <v>0.41559084353250297</v>
      </c>
      <c r="O3526">
        <v>16.546290216677601</v>
      </c>
      <c r="P3526">
        <v>29.6170212765957</v>
      </c>
      <c r="Q3526">
        <v>7.1741981190899997E-3</v>
      </c>
    </row>
    <row r="3527" spans="1:17" hidden="1" x14ac:dyDescent="0.3">
      <c r="A3527" t="s">
        <v>7278</v>
      </c>
      <c r="B3527" t="s">
        <v>7279</v>
      </c>
      <c r="C3527" t="s">
        <v>10625</v>
      </c>
      <c r="D3527" t="s">
        <v>397</v>
      </c>
      <c r="E3527">
        <v>45.352119999999999</v>
      </c>
      <c r="F3527">
        <v>68.099999999999994</v>
      </c>
      <c r="G3527">
        <v>-44.8936381731178</v>
      </c>
      <c r="H3527">
        <v>-7.8603593516190104E-2</v>
      </c>
      <c r="I3527">
        <v>-2.7571823969592799</v>
      </c>
      <c r="J3527">
        <v>-5.0009422571506903</v>
      </c>
      <c r="K3527">
        <v>65.613093598316794</v>
      </c>
      <c r="L3527">
        <v>68.450413439996296</v>
      </c>
      <c r="M3527">
        <v>45.442955824430697</v>
      </c>
      <c r="N3527">
        <v>1.6867469879518</v>
      </c>
      <c r="O3527">
        <v>49.5594713656387</v>
      </c>
      <c r="P3527">
        <v>29.099526066350599</v>
      </c>
      <c r="Q3527">
        <v>4.6401654574720001E-2</v>
      </c>
    </row>
    <row r="3528" spans="1:17" hidden="1" x14ac:dyDescent="0.3">
      <c r="A3528" t="s">
        <v>7280</v>
      </c>
      <c r="B3528" t="s">
        <v>7281</v>
      </c>
      <c r="C3528" t="s">
        <v>10625</v>
      </c>
      <c r="D3528" t="s">
        <v>224</v>
      </c>
      <c r="E3528">
        <v>45.327567999999999</v>
      </c>
      <c r="F3528">
        <v>160.4</v>
      </c>
      <c r="G3528">
        <v>2951.0299853193201</v>
      </c>
      <c r="H3528">
        <v>1.0365094315316401</v>
      </c>
      <c r="I3528">
        <v>156.969668174784</v>
      </c>
      <c r="J3528">
        <v>2.8165407909998801</v>
      </c>
      <c r="K3528">
        <v>152.34290015685201</v>
      </c>
      <c r="L3528">
        <v>105.313038889908</v>
      </c>
      <c r="M3528">
        <v>59.312333348154297</v>
      </c>
      <c r="N3528">
        <v>0.28862493443988502</v>
      </c>
      <c r="O3528">
        <v>25.966334164588499</v>
      </c>
      <c r="P3528">
        <v>2978.6948176583401</v>
      </c>
    </row>
    <row r="3529" spans="1:17" hidden="1" x14ac:dyDescent="0.3">
      <c r="A3529" t="s">
        <v>7282</v>
      </c>
      <c r="B3529" t="s">
        <v>7283</v>
      </c>
      <c r="C3529" t="s">
        <v>10625</v>
      </c>
      <c r="D3529" t="s">
        <v>4071</v>
      </c>
      <c r="E3529">
        <v>45.269280000000002</v>
      </c>
      <c r="F3529">
        <v>345.6</v>
      </c>
      <c r="G3529">
        <v>245.95678928259599</v>
      </c>
      <c r="H3529">
        <v>-10.9226442865414</v>
      </c>
      <c r="I3529">
        <v>217.04634091640099</v>
      </c>
      <c r="J3529">
        <v>5.0260248020744198</v>
      </c>
      <c r="K3529">
        <v>278.42154535834601</v>
      </c>
      <c r="L3529">
        <v>174.51616510105799</v>
      </c>
      <c r="M3529">
        <v>63.4647302310538</v>
      </c>
      <c r="N3529">
        <v>0.87272727272727202</v>
      </c>
      <c r="O3529">
        <v>16.030092592592499</v>
      </c>
      <c r="P3529">
        <v>359.26910299003299</v>
      </c>
    </row>
    <row r="3530" spans="1:17" hidden="1" x14ac:dyDescent="0.3">
      <c r="A3530" t="s">
        <v>7284</v>
      </c>
      <c r="B3530" t="s">
        <v>7285</v>
      </c>
      <c r="C3530" t="s">
        <v>10625</v>
      </c>
      <c r="D3530" t="s">
        <v>263</v>
      </c>
      <c r="E3530">
        <v>45.217362080000001</v>
      </c>
      <c r="F3530">
        <v>102</v>
      </c>
      <c r="G3530">
        <v>36.059084193880402</v>
      </c>
      <c r="H3530">
        <v>7.2391782325016599E-2</v>
      </c>
      <c r="I3530">
        <v>18.549421101954898</v>
      </c>
      <c r="J3530">
        <v>4.2505919663263301</v>
      </c>
      <c r="K3530">
        <v>97.892452883651899</v>
      </c>
      <c r="L3530">
        <v>85.401917290132204</v>
      </c>
      <c r="M3530">
        <v>57.830597557111098</v>
      </c>
      <c r="N3530">
        <v>0.34530219925948702</v>
      </c>
      <c r="O3530">
        <v>20.294117647058801</v>
      </c>
      <c r="P3530">
        <v>95.327460743010306</v>
      </c>
      <c r="Q3530">
        <v>9.4203058521429003E-2</v>
      </c>
    </row>
    <row r="3531" spans="1:17" hidden="1" x14ac:dyDescent="0.3">
      <c r="A3531" t="s">
        <v>7286</v>
      </c>
      <c r="B3531" t="s">
        <v>7287</v>
      </c>
      <c r="C3531" t="s">
        <v>10625</v>
      </c>
      <c r="D3531" t="s">
        <v>359</v>
      </c>
      <c r="E3531">
        <v>45.145605365999998</v>
      </c>
      <c r="F3531">
        <v>5.98</v>
      </c>
      <c r="G3531">
        <v>-73.596116244992302</v>
      </c>
      <c r="H3531">
        <v>-7.6250044081416402</v>
      </c>
      <c r="I3531">
        <v>-14.6741386801127</v>
      </c>
      <c r="J3531">
        <v>-0.26880871515799698</v>
      </c>
      <c r="K3531">
        <v>5.9252523872109597</v>
      </c>
      <c r="L3531">
        <v>6.8716839067251598</v>
      </c>
      <c r="M3531">
        <v>47.242919428279897</v>
      </c>
      <c r="N3531">
        <v>1.35311146631096</v>
      </c>
      <c r="O3531">
        <v>90.468227424749102</v>
      </c>
      <c r="P3531">
        <v>25.8947368421052</v>
      </c>
      <c r="Q3531">
        <v>-5.4193986957659999E-2</v>
      </c>
    </row>
    <row r="3532" spans="1:17" hidden="1" x14ac:dyDescent="0.3">
      <c r="A3532" t="s">
        <v>7288</v>
      </c>
      <c r="B3532" t="s">
        <v>7289</v>
      </c>
      <c r="C3532" t="s">
        <v>10625</v>
      </c>
      <c r="D3532" t="s">
        <v>27</v>
      </c>
      <c r="E3532">
        <v>45.124966399999998</v>
      </c>
      <c r="F3532">
        <v>41.17</v>
      </c>
      <c r="G3532">
        <v>62.496830478527002</v>
      </c>
      <c r="H3532">
        <v>17.400614500455902</v>
      </c>
      <c r="I3532">
        <v>-29.984434144330699</v>
      </c>
      <c r="J3532">
        <v>5.3896624348930198</v>
      </c>
      <c r="K3532">
        <v>38.840336149082603</v>
      </c>
      <c r="L3532">
        <v>35.2879181773</v>
      </c>
      <c r="M3532">
        <v>64.068106486819602</v>
      </c>
      <c r="N3532">
        <v>0.67504856658652501</v>
      </c>
      <c r="O3532">
        <v>38.3288802526111</v>
      </c>
      <c r="P3532">
        <v>91.488372093023202</v>
      </c>
      <c r="Q3532">
        <v>5.1256299088225002E-2</v>
      </c>
    </row>
    <row r="3533" spans="1:17" hidden="1" x14ac:dyDescent="0.3">
      <c r="A3533" t="s">
        <v>7290</v>
      </c>
      <c r="B3533" t="s">
        <v>7291</v>
      </c>
      <c r="C3533" t="s">
        <v>10625</v>
      </c>
      <c r="D3533" t="s">
        <v>733</v>
      </c>
      <c r="E3533">
        <v>45.057158311999999</v>
      </c>
      <c r="F3533">
        <v>23.03</v>
      </c>
      <c r="G3533">
        <v>20.628792902443202</v>
      </c>
      <c r="H3533">
        <v>8.1632328743959999</v>
      </c>
      <c r="I3533">
        <v>7.0817885711705504</v>
      </c>
      <c r="J3533">
        <v>1.06036606840861</v>
      </c>
      <c r="K3533">
        <v>21.525920973432001</v>
      </c>
      <c r="L3533">
        <v>19.163264306466399</v>
      </c>
      <c r="M3533">
        <v>37.579943371070499</v>
      </c>
      <c r="N3533">
        <v>0.88129414255350802</v>
      </c>
      <c r="O3533">
        <v>1.2592270950933599</v>
      </c>
      <c r="P3533">
        <v>59.377162629757798</v>
      </c>
    </row>
    <row r="3534" spans="1:17" hidden="1" x14ac:dyDescent="0.3">
      <c r="A3534" t="s">
        <v>7292</v>
      </c>
      <c r="B3534" t="s">
        <v>7293</v>
      </c>
      <c r="C3534" t="s">
        <v>10625</v>
      </c>
      <c r="D3534" t="s">
        <v>1672</v>
      </c>
      <c r="E3534">
        <v>44.949190000000002</v>
      </c>
      <c r="F3534">
        <v>24.77</v>
      </c>
      <c r="G3534">
        <v>-22.3949640857312</v>
      </c>
      <c r="H3534">
        <v>-2.1812020099319498</v>
      </c>
      <c r="I3534">
        <v>-32.054506060480101</v>
      </c>
      <c r="J3534">
        <v>3.63539235332183</v>
      </c>
      <c r="K3534">
        <v>24.833578035954101</v>
      </c>
      <c r="L3534">
        <v>26.766362886390802</v>
      </c>
      <c r="M3534">
        <v>54.835506444841101</v>
      </c>
      <c r="N3534">
        <v>0.60035457798897496</v>
      </c>
      <c r="O3534">
        <v>65.522809850625706</v>
      </c>
      <c r="P3534">
        <v>9.6017699115044</v>
      </c>
      <c r="Q3534">
        <v>-3.0998091660249999E-2</v>
      </c>
    </row>
    <row r="3535" spans="1:17" hidden="1" x14ac:dyDescent="0.3">
      <c r="A3535" t="s">
        <v>7294</v>
      </c>
      <c r="B3535" t="s">
        <v>7295</v>
      </c>
      <c r="C3535" t="s">
        <v>10625</v>
      </c>
      <c r="D3535" t="s">
        <v>1589</v>
      </c>
      <c r="E3535">
        <v>44.88664833</v>
      </c>
      <c r="F3535">
        <v>28.61</v>
      </c>
      <c r="G3535">
        <v>40.6292853080339</v>
      </c>
      <c r="H3535">
        <v>-4.6151512653097804</v>
      </c>
      <c r="I3535">
        <v>-25.706947976079899</v>
      </c>
      <c r="J3535">
        <v>3.5275628647047799</v>
      </c>
      <c r="K3535">
        <v>27.380474314116601</v>
      </c>
      <c r="L3535">
        <v>25.471397000598898</v>
      </c>
      <c r="M3535">
        <v>50.859651997916103</v>
      </c>
      <c r="N3535">
        <v>1.3276801388530399</v>
      </c>
      <c r="O3535">
        <v>53.792380286613003</v>
      </c>
      <c r="P3535">
        <v>78.8125</v>
      </c>
      <c r="Q3535">
        <v>9.0861542045339999E-2</v>
      </c>
    </row>
    <row r="3536" spans="1:17" hidden="1" x14ac:dyDescent="0.3">
      <c r="A3536" t="s">
        <v>7296</v>
      </c>
      <c r="B3536" t="s">
        <v>7297</v>
      </c>
      <c r="C3536" t="s">
        <v>10625</v>
      </c>
      <c r="D3536" t="s">
        <v>622</v>
      </c>
      <c r="E3536">
        <v>44.885542999999998</v>
      </c>
      <c r="F3536">
        <v>60.96</v>
      </c>
      <c r="G3536">
        <v>98.112945438752803</v>
      </c>
      <c r="H3536">
        <v>-7.0898042456701704</v>
      </c>
      <c r="I3536">
        <v>33.356246787787597</v>
      </c>
      <c r="J3536">
        <v>1.940368090712</v>
      </c>
      <c r="K3536">
        <v>58.950776601361703</v>
      </c>
      <c r="L3536">
        <v>49.7636740784409</v>
      </c>
      <c r="M3536">
        <v>53.174689988421299</v>
      </c>
      <c r="N3536">
        <v>0.67231929150147796</v>
      </c>
      <c r="O3536">
        <v>14.8129921259842</v>
      </c>
      <c r="P3536">
        <v>156.67368421052601</v>
      </c>
      <c r="Q3536">
        <v>6.3592674908162006E-2</v>
      </c>
    </row>
    <row r="3537" spans="1:17" hidden="1" x14ac:dyDescent="0.3">
      <c r="A3537" t="s">
        <v>7298</v>
      </c>
      <c r="B3537" t="s">
        <v>7299</v>
      </c>
      <c r="C3537" t="s">
        <v>10625</v>
      </c>
      <c r="D3537" t="s">
        <v>1388</v>
      </c>
      <c r="E3537">
        <v>44.8673</v>
      </c>
      <c r="F3537">
        <v>83</v>
      </c>
      <c r="G3537">
        <v>18.3334086460234</v>
      </c>
      <c r="H3537">
        <v>18.888425841208502</v>
      </c>
      <c r="I3537">
        <v>32.470354533016398</v>
      </c>
      <c r="J3537">
        <v>1.2288820602831101</v>
      </c>
      <c r="K3537">
        <v>74.441476143649595</v>
      </c>
      <c r="L3537">
        <v>64.614038773163799</v>
      </c>
      <c r="M3537">
        <v>62.756554476798897</v>
      </c>
      <c r="N3537">
        <v>0.14702719987209401</v>
      </c>
      <c r="O3537">
        <v>3.6144578313253</v>
      </c>
      <c r="P3537">
        <v>71.310629514963793</v>
      </c>
      <c r="Q3537">
        <v>7.9688177995762E-2</v>
      </c>
    </row>
    <row r="3538" spans="1:17" hidden="1" x14ac:dyDescent="0.3">
      <c r="A3538" t="s">
        <v>7300</v>
      </c>
      <c r="B3538" t="s">
        <v>7301</v>
      </c>
      <c r="C3538" t="s">
        <v>10625</v>
      </c>
      <c r="D3538" t="s">
        <v>571</v>
      </c>
      <c r="E3538">
        <v>44.78978875</v>
      </c>
      <c r="F3538">
        <v>89.45</v>
      </c>
      <c r="G3538">
        <v>64.866377303678505</v>
      </c>
      <c r="H3538">
        <v>-6.3536084725169797</v>
      </c>
      <c r="I3538">
        <v>19.3102103042362</v>
      </c>
      <c r="J3538">
        <v>-10.6232967545052</v>
      </c>
      <c r="K3538">
        <v>100.913620470808</v>
      </c>
      <c r="L3538">
        <v>82.228566919567797</v>
      </c>
      <c r="M3538">
        <v>14.050488336952499</v>
      </c>
      <c r="N3538">
        <v>0.24588064655764799</v>
      </c>
      <c r="O3538">
        <v>33.817775293460002</v>
      </c>
      <c r="P3538">
        <v>104.972502291475</v>
      </c>
      <c r="Q3538">
        <v>7.9367251704752007E-2</v>
      </c>
    </row>
    <row r="3539" spans="1:17" hidden="1" x14ac:dyDescent="0.3">
      <c r="A3539" t="s">
        <v>7302</v>
      </c>
      <c r="B3539" t="s">
        <v>7303</v>
      </c>
      <c r="C3539" t="s">
        <v>10625</v>
      </c>
      <c r="D3539" t="s">
        <v>571</v>
      </c>
      <c r="E3539">
        <v>44.663508999999998</v>
      </c>
      <c r="F3539">
        <v>75.98</v>
      </c>
      <c r="G3539">
        <v>3.7884548582069502</v>
      </c>
      <c r="H3539">
        <v>-9.3622244063999105</v>
      </c>
      <c r="I3539">
        <v>-27.656875367885299</v>
      </c>
      <c r="J3539">
        <v>-4.12473227494994</v>
      </c>
      <c r="K3539">
        <v>77.870968985206702</v>
      </c>
      <c r="L3539">
        <v>78.2946059630235</v>
      </c>
      <c r="M3539">
        <v>36.805422628287502</v>
      </c>
      <c r="N3539">
        <v>0.222382851539843</v>
      </c>
      <c r="O3539">
        <v>49.9078704922347</v>
      </c>
      <c r="P3539">
        <v>35.533357117374202</v>
      </c>
      <c r="Q3539">
        <v>0.17030981752355401</v>
      </c>
    </row>
    <row r="3540" spans="1:17" hidden="1" x14ac:dyDescent="0.3">
      <c r="A3540" t="s">
        <v>7304</v>
      </c>
      <c r="B3540" t="s">
        <v>7305</v>
      </c>
      <c r="C3540" t="s">
        <v>10625</v>
      </c>
      <c r="D3540" t="s">
        <v>622</v>
      </c>
      <c r="E3540">
        <v>44.661749999999998</v>
      </c>
      <c r="F3540">
        <v>90.5</v>
      </c>
      <c r="G3540">
        <v>46.3736291994366</v>
      </c>
      <c r="H3540">
        <v>55.985612541975698</v>
      </c>
      <c r="I3540">
        <v>80.801130731326893</v>
      </c>
      <c r="J3540">
        <v>0.88022188331444395</v>
      </c>
      <c r="K3540">
        <v>72.927681262162395</v>
      </c>
      <c r="M3540">
        <v>67.493076620551093</v>
      </c>
      <c r="N3540">
        <v>1.4473684210526301</v>
      </c>
      <c r="O3540">
        <v>4.7513812154695998</v>
      </c>
      <c r="P3540">
        <v>93.376068376068304</v>
      </c>
    </row>
    <row r="3541" spans="1:17" hidden="1" x14ac:dyDescent="0.3">
      <c r="A3541" t="s">
        <v>7306</v>
      </c>
      <c r="B3541" t="s">
        <v>7307</v>
      </c>
      <c r="C3541" t="s">
        <v>10625</v>
      </c>
      <c r="D3541" t="s">
        <v>335</v>
      </c>
      <c r="E3541">
        <v>44.645618370000001</v>
      </c>
      <c r="F3541">
        <v>27.95</v>
      </c>
      <c r="G3541">
        <v>-5.8783399642972203</v>
      </c>
      <c r="H3541">
        <v>-5.5436228403330698</v>
      </c>
      <c r="I3541">
        <v>-59.065915611946203</v>
      </c>
      <c r="J3541">
        <v>-3.2617664616368698</v>
      </c>
      <c r="K3541">
        <v>30.177747045695799</v>
      </c>
      <c r="L3541">
        <v>31.594010877312801</v>
      </c>
      <c r="M3541">
        <v>46.412226136135402</v>
      </c>
      <c r="N3541">
        <v>0.412556053811659</v>
      </c>
      <c r="O3541">
        <v>119.499105545617</v>
      </c>
      <c r="P3541">
        <v>85.714285714285694</v>
      </c>
      <c r="Q3541">
        <v>0.11836318271585999</v>
      </c>
    </row>
    <row r="3542" spans="1:17" hidden="1" x14ac:dyDescent="0.3">
      <c r="A3542" t="s">
        <v>7308</v>
      </c>
      <c r="B3542" t="s">
        <v>7309</v>
      </c>
      <c r="C3542" t="s">
        <v>10625</v>
      </c>
      <c r="D3542" t="s">
        <v>7048</v>
      </c>
      <c r="E3542">
        <v>44.606760000000001</v>
      </c>
      <c r="F3542">
        <v>77.55</v>
      </c>
      <c r="G3542">
        <v>87.751834327641703</v>
      </c>
      <c r="H3542">
        <v>-1.4056918058503101</v>
      </c>
      <c r="I3542">
        <v>10.992478653171201</v>
      </c>
      <c r="J3542">
        <v>-1.14909040529885</v>
      </c>
      <c r="K3542">
        <v>74.661474249636299</v>
      </c>
      <c r="L3542">
        <v>65.235625013082199</v>
      </c>
      <c r="M3542">
        <v>86.011706119723598</v>
      </c>
      <c r="N3542">
        <v>0</v>
      </c>
      <c r="O3542">
        <v>0</v>
      </c>
      <c r="P3542">
        <v>169.270833333333</v>
      </c>
    </row>
    <row r="3543" spans="1:17" hidden="1" x14ac:dyDescent="0.3">
      <c r="A3543" t="s">
        <v>7310</v>
      </c>
      <c r="B3543" t="s">
        <v>7311</v>
      </c>
      <c r="C3543" t="s">
        <v>10625</v>
      </c>
      <c r="D3543" t="s">
        <v>571</v>
      </c>
      <c r="E3543">
        <v>44.592055199999997</v>
      </c>
      <c r="F3543">
        <v>24.15</v>
      </c>
      <c r="G3543">
        <v>-61.0441426838524</v>
      </c>
      <c r="H3543">
        <v>-4.8400352401937496</v>
      </c>
      <c r="I3543">
        <v>-37.785751416533998</v>
      </c>
      <c r="J3543">
        <v>0.55303725427560702</v>
      </c>
      <c r="K3543">
        <v>24.694533308643202</v>
      </c>
      <c r="L3543">
        <v>28.376958667463899</v>
      </c>
      <c r="M3543">
        <v>35.541252395868703</v>
      </c>
      <c r="N3543">
        <v>0.43660789252728799</v>
      </c>
      <c r="O3543">
        <v>78.053830227743205</v>
      </c>
      <c r="P3543">
        <v>6.1538461538461497</v>
      </c>
    </row>
    <row r="3544" spans="1:17" hidden="1" x14ac:dyDescent="0.3">
      <c r="A3544" t="s">
        <v>7312</v>
      </c>
      <c r="B3544" t="s">
        <v>7313</v>
      </c>
      <c r="C3544" t="s">
        <v>10625</v>
      </c>
      <c r="D3544" t="s">
        <v>54</v>
      </c>
      <c r="E3544">
        <v>44.5813536</v>
      </c>
      <c r="F3544">
        <v>62.95</v>
      </c>
      <c r="G3544">
        <v>12.2862570340298</v>
      </c>
      <c r="H3544">
        <v>5.46097486081635</v>
      </c>
      <c r="I3544">
        <v>-19.840832841550601</v>
      </c>
      <c r="J3544">
        <v>5.7175762613678103</v>
      </c>
      <c r="K3544">
        <v>61.773396545043198</v>
      </c>
      <c r="L3544">
        <v>58.140269232490503</v>
      </c>
      <c r="M3544">
        <v>55.557456406335099</v>
      </c>
      <c r="N3544">
        <v>0.71035712599970702</v>
      </c>
      <c r="O3544">
        <v>24.702144559173899</v>
      </c>
      <c r="P3544">
        <v>55.432098765432102</v>
      </c>
      <c r="Q3544">
        <v>0.105380283398209</v>
      </c>
    </row>
    <row r="3545" spans="1:17" hidden="1" x14ac:dyDescent="0.3">
      <c r="A3545" t="s">
        <v>7314</v>
      </c>
      <c r="B3545" t="s">
        <v>7315</v>
      </c>
      <c r="C3545" t="s">
        <v>10625</v>
      </c>
      <c r="D3545" t="s">
        <v>139</v>
      </c>
      <c r="E3545">
        <v>44.55</v>
      </c>
      <c r="F3545">
        <v>5.17</v>
      </c>
      <c r="G3545">
        <v>56.978024803832199</v>
      </c>
      <c r="H3545">
        <v>-7.11997752013602</v>
      </c>
      <c r="I3545">
        <v>-15.1165467393432</v>
      </c>
      <c r="J3545">
        <v>-1.14909040529885</v>
      </c>
      <c r="K3545">
        <v>4.8414764670687402</v>
      </c>
      <c r="L3545">
        <v>4.3620195846197101</v>
      </c>
      <c r="M3545">
        <v>47.364171567058001</v>
      </c>
      <c r="N3545">
        <v>0.91356510501682497</v>
      </c>
      <c r="O3545">
        <v>15.2804642166344</v>
      </c>
      <c r="P3545">
        <v>91.481481481481396</v>
      </c>
      <c r="Q3545">
        <v>7.5663206701271996E-2</v>
      </c>
    </row>
    <row r="3546" spans="1:17" hidden="1" x14ac:dyDescent="0.3">
      <c r="A3546" t="s">
        <v>7316</v>
      </c>
      <c r="B3546" t="s">
        <v>7317</v>
      </c>
      <c r="C3546" t="s">
        <v>10625</v>
      </c>
      <c r="D3546" t="s">
        <v>263</v>
      </c>
      <c r="E3546">
        <v>44.543999999999997</v>
      </c>
      <c r="F3546">
        <v>670.35</v>
      </c>
      <c r="G3546">
        <v>-55.638400620963203</v>
      </c>
      <c r="H3546">
        <v>2.3742232019779101</v>
      </c>
      <c r="I3546">
        <v>-21.928933329386801</v>
      </c>
      <c r="J3546">
        <v>0.456749010759539</v>
      </c>
      <c r="K3546">
        <v>710.60937335221797</v>
      </c>
      <c r="L3546">
        <v>747.70071899662298</v>
      </c>
      <c r="M3546">
        <v>55.7637273274865</v>
      </c>
      <c r="N3546">
        <v>0.67466583287735404</v>
      </c>
      <c r="O3546">
        <v>40.971134481987001</v>
      </c>
      <c r="P3546">
        <v>11.725</v>
      </c>
      <c r="Q3546">
        <v>0.11058835857520299</v>
      </c>
    </row>
    <row r="3547" spans="1:17" hidden="1" x14ac:dyDescent="0.3">
      <c r="A3547" t="s">
        <v>7318</v>
      </c>
      <c r="B3547" t="s">
        <v>7319</v>
      </c>
      <c r="C3547" t="s">
        <v>10625</v>
      </c>
      <c r="D3547" t="s">
        <v>101</v>
      </c>
      <c r="E3547">
        <v>44.323956250000002</v>
      </c>
      <c r="F3547">
        <v>781.9</v>
      </c>
      <c r="G3547">
        <v>9.5948885422179693</v>
      </c>
      <c r="H3547">
        <v>-11.221147399852599</v>
      </c>
      <c r="I3547">
        <v>-49.548401251272601</v>
      </c>
      <c r="J3547">
        <v>-1.14909040529885</v>
      </c>
      <c r="K3547">
        <v>951.55797354596496</v>
      </c>
      <c r="M3547">
        <v>2.9634079126600001E-4</v>
      </c>
      <c r="N3547">
        <v>0.8</v>
      </c>
      <c r="O3547">
        <v>74.574753804834302</v>
      </c>
      <c r="P3547">
        <v>37.259720881242799</v>
      </c>
    </row>
    <row r="3548" spans="1:17" hidden="1" x14ac:dyDescent="0.3">
      <c r="A3548" t="s">
        <v>7320</v>
      </c>
      <c r="B3548" t="s">
        <v>7321</v>
      </c>
      <c r="C3548" t="s">
        <v>10625</v>
      </c>
      <c r="E3548">
        <v>44.220595000000003</v>
      </c>
      <c r="F3548">
        <v>84.31</v>
      </c>
      <c r="G3548">
        <v>-5.7943495405282297</v>
      </c>
      <c r="H3548">
        <v>4.7781872873486702</v>
      </c>
      <c r="I3548">
        <v>-2.8666158400443802</v>
      </c>
      <c r="J3548">
        <v>3.4020008645424098</v>
      </c>
      <c r="K3548">
        <v>79.469377437529999</v>
      </c>
      <c r="L3548">
        <v>75.818634936203097</v>
      </c>
      <c r="M3548">
        <v>74.727303457834196</v>
      </c>
      <c r="N3548">
        <v>1.4418604651162701</v>
      </c>
      <c r="O3548">
        <v>2.4315027873324602</v>
      </c>
      <c r="P3548">
        <v>21.870482798496599</v>
      </c>
    </row>
    <row r="3549" spans="1:17" hidden="1" x14ac:dyDescent="0.3">
      <c r="A3549" t="s">
        <v>7322</v>
      </c>
      <c r="B3549" t="s">
        <v>7323</v>
      </c>
      <c r="C3549" t="s">
        <v>10625</v>
      </c>
      <c r="D3549" t="s">
        <v>80</v>
      </c>
      <c r="E3549">
        <v>44.218544999999999</v>
      </c>
      <c r="F3549">
        <v>234.75</v>
      </c>
      <c r="G3549">
        <v>109.456379782187</v>
      </c>
      <c r="H3549">
        <v>-2.2056918058503099</v>
      </c>
      <c r="I3549">
        <v>93.359341601073893</v>
      </c>
      <c r="J3549">
        <v>-1.3904419740840499</v>
      </c>
      <c r="K3549">
        <v>258.89596646554901</v>
      </c>
      <c r="L3549">
        <v>164.20032935727599</v>
      </c>
      <c r="M3549">
        <v>27.792802079668501</v>
      </c>
      <c r="N3549">
        <v>2.9032440056417399</v>
      </c>
      <c r="O3549">
        <v>61.874334398296</v>
      </c>
      <c r="P3549">
        <v>162.730833799664</v>
      </c>
    </row>
    <row r="3550" spans="1:17" hidden="1" x14ac:dyDescent="0.3">
      <c r="A3550" t="s">
        <v>7324</v>
      </c>
      <c r="B3550" t="s">
        <v>7325</v>
      </c>
      <c r="C3550" t="s">
        <v>10625</v>
      </c>
      <c r="D3550" t="s">
        <v>622</v>
      </c>
      <c r="E3550">
        <v>44.215600000000002</v>
      </c>
      <c r="F3550">
        <v>14.29</v>
      </c>
      <c r="G3550">
        <v>-1.0926445622312699</v>
      </c>
      <c r="H3550">
        <v>-14.9486180452698</v>
      </c>
      <c r="I3550">
        <v>-9.0940147810233292</v>
      </c>
      <c r="J3550">
        <v>-1.14909040529885</v>
      </c>
      <c r="K3550">
        <v>14.131052261109099</v>
      </c>
      <c r="L3550">
        <v>13.2309899732922</v>
      </c>
      <c r="M3550">
        <v>47.663362845944199</v>
      </c>
      <c r="N3550">
        <v>0.40332481046264002</v>
      </c>
      <c r="O3550">
        <v>29.951014695591301</v>
      </c>
      <c r="P3550">
        <v>39.960822722820701</v>
      </c>
      <c r="Q3550">
        <v>4.6744415033752998E-2</v>
      </c>
    </row>
    <row r="3551" spans="1:17" hidden="1" x14ac:dyDescent="0.3">
      <c r="A3551" t="s">
        <v>7326</v>
      </c>
      <c r="B3551" t="s">
        <v>7327</v>
      </c>
      <c r="C3551" t="s">
        <v>10625</v>
      </c>
      <c r="D3551" t="s">
        <v>527</v>
      </c>
      <c r="E3551">
        <v>44.211651500000002</v>
      </c>
      <c r="F3551">
        <v>151.19999999999999</v>
      </c>
      <c r="G3551">
        <v>-6.7048323390249003</v>
      </c>
      <c r="H3551">
        <v>-0.51870100427343002</v>
      </c>
      <c r="I3551">
        <v>-9.2435861817636393</v>
      </c>
      <c r="J3551">
        <v>6.1160161263113402</v>
      </c>
      <c r="K3551">
        <v>155.12141490501099</v>
      </c>
      <c r="L3551">
        <v>147.08339504675999</v>
      </c>
      <c r="M3551">
        <v>52.079893475868801</v>
      </c>
      <c r="N3551">
        <v>0.54182882087957995</v>
      </c>
      <c r="O3551">
        <v>38.624338624338598</v>
      </c>
      <c r="P3551">
        <v>30.120481927710799</v>
      </c>
      <c r="Q3551">
        <v>0.159180304993636</v>
      </c>
    </row>
    <row r="3552" spans="1:17" hidden="1" x14ac:dyDescent="0.3">
      <c r="A3552" t="s">
        <v>7328</v>
      </c>
      <c r="B3552" t="s">
        <v>7329</v>
      </c>
      <c r="C3552" t="s">
        <v>10625</v>
      </c>
      <c r="D3552" t="s">
        <v>4684</v>
      </c>
      <c r="E3552">
        <v>44.2110688</v>
      </c>
      <c r="F3552">
        <v>15.62</v>
      </c>
      <c r="G3552">
        <v>-71.091127159742001</v>
      </c>
      <c r="H3552">
        <v>18.095088225350899</v>
      </c>
      <c r="I3552">
        <v>-14.4311884838915</v>
      </c>
      <c r="J3552">
        <v>8.2794810232725702</v>
      </c>
      <c r="K3552">
        <v>13.8618837487712</v>
      </c>
      <c r="L3552">
        <v>16.913090423120099</v>
      </c>
      <c r="M3552">
        <v>86.755642760458201</v>
      </c>
      <c r="N3552">
        <v>1.08535061040551</v>
      </c>
      <c r="O3552">
        <v>190.97311139564599</v>
      </c>
      <c r="P3552">
        <v>56.513026052104102</v>
      </c>
      <c r="Q3552">
        <v>0.247886224712701</v>
      </c>
    </row>
    <row r="3553" spans="1:17" hidden="1" x14ac:dyDescent="0.3">
      <c r="A3553" t="s">
        <v>7330</v>
      </c>
      <c r="B3553" t="s">
        <v>7331</v>
      </c>
      <c r="C3553" t="s">
        <v>10625</v>
      </c>
      <c r="D3553" t="s">
        <v>622</v>
      </c>
      <c r="E3553">
        <v>43.865355600000001</v>
      </c>
      <c r="F3553">
        <v>43.54</v>
      </c>
      <c r="G3553">
        <v>-55.745440201595102</v>
      </c>
      <c r="H3553">
        <v>2.40746358023166</v>
      </c>
      <c r="I3553">
        <v>-40.701146919914699</v>
      </c>
      <c r="J3553">
        <v>-4.7774089893696496</v>
      </c>
      <c r="K3553">
        <v>43.950523356256198</v>
      </c>
      <c r="L3553">
        <v>52.1671652019376</v>
      </c>
      <c r="M3553">
        <v>49.280274859061699</v>
      </c>
      <c r="N3553">
        <v>0.30907534896866001</v>
      </c>
      <c r="O3553">
        <v>74.781809830041297</v>
      </c>
      <c r="P3553">
        <v>20.4426002766251</v>
      </c>
      <c r="Q3553">
        <v>2.66980571468E-2</v>
      </c>
    </row>
    <row r="3554" spans="1:17" hidden="1" x14ac:dyDescent="0.3">
      <c r="A3554" t="s">
        <v>7332</v>
      </c>
      <c r="B3554" t="s">
        <v>7333</v>
      </c>
      <c r="C3554" t="s">
        <v>10625</v>
      </c>
      <c r="D3554" t="s">
        <v>378</v>
      </c>
      <c r="E3554">
        <v>43.829298000000001</v>
      </c>
      <c r="F3554">
        <v>44.87</v>
      </c>
      <c r="G3554">
        <v>-57.719391964901703</v>
      </c>
      <c r="H3554">
        <v>-3.9390251391836499</v>
      </c>
      <c r="I3554">
        <v>-41.124011017754597</v>
      </c>
      <c r="J3554">
        <v>0.99343404742588104</v>
      </c>
      <c r="K3554">
        <v>44.510207712359502</v>
      </c>
      <c r="L3554">
        <v>52.4007971588685</v>
      </c>
      <c r="M3554">
        <v>54.964732770242001</v>
      </c>
      <c r="N3554">
        <v>0.76358215525607498</v>
      </c>
      <c r="O3554">
        <v>81.412970804546404</v>
      </c>
      <c r="P3554">
        <v>21.106612685559998</v>
      </c>
      <c r="Q3554">
        <v>-1.7398096226279001E-2</v>
      </c>
    </row>
    <row r="3555" spans="1:17" hidden="1" x14ac:dyDescent="0.3">
      <c r="A3555" t="s">
        <v>7334</v>
      </c>
      <c r="B3555" t="s">
        <v>7335</v>
      </c>
      <c r="C3555" t="s">
        <v>10625</v>
      </c>
      <c r="D3555" t="s">
        <v>303</v>
      </c>
      <c r="E3555">
        <v>43.59230865</v>
      </c>
      <c r="F3555">
        <v>16.72</v>
      </c>
      <c r="G3555">
        <v>-30.811173802439502</v>
      </c>
      <c r="H3555">
        <v>-4.7926034017171499</v>
      </c>
      <c r="I3555">
        <v>-44.5494884107679</v>
      </c>
      <c r="J3555">
        <v>1.7866894112148799</v>
      </c>
      <c r="K3555">
        <v>17.7831967687417</v>
      </c>
      <c r="L3555">
        <v>19.884302582596799</v>
      </c>
      <c r="M3555">
        <v>53.7256145485132</v>
      </c>
      <c r="N3555">
        <v>0.33610913072544302</v>
      </c>
      <c r="O3555">
        <v>123.87307982875799</v>
      </c>
      <c r="P3555">
        <v>11.8394648829431</v>
      </c>
      <c r="Q3555">
        <v>-3.0996951367274001E-2</v>
      </c>
    </row>
    <row r="3556" spans="1:17" hidden="1" x14ac:dyDescent="0.3">
      <c r="A3556" t="s">
        <v>7336</v>
      </c>
      <c r="B3556" t="s">
        <v>7337</v>
      </c>
      <c r="C3556" t="s">
        <v>10625</v>
      </c>
      <c r="D3556" t="s">
        <v>186</v>
      </c>
      <c r="E3556">
        <v>43.436945039999998</v>
      </c>
      <c r="F3556">
        <v>63.05</v>
      </c>
      <c r="G3556">
        <v>-66.776372657711505</v>
      </c>
      <c r="H3556">
        <v>-2.4735789149273599</v>
      </c>
      <c r="I3556">
        <v>-35.925241756230797</v>
      </c>
      <c r="J3556">
        <v>-4.1408630305793297</v>
      </c>
      <c r="K3556">
        <v>68.529461003172003</v>
      </c>
      <c r="M3556">
        <v>61.628347764545701</v>
      </c>
      <c r="N3556">
        <v>0.95083056478405303</v>
      </c>
      <c r="O3556">
        <v>129.97620935765201</v>
      </c>
      <c r="P3556">
        <v>18.962264150943302</v>
      </c>
    </row>
    <row r="3557" spans="1:17" hidden="1" x14ac:dyDescent="0.3">
      <c r="A3557" t="s">
        <v>7338</v>
      </c>
      <c r="B3557" t="s">
        <v>7339</v>
      </c>
      <c r="C3557" t="s">
        <v>10625</v>
      </c>
      <c r="D3557" t="s">
        <v>303</v>
      </c>
      <c r="E3557">
        <v>43.413512513999997</v>
      </c>
      <c r="F3557">
        <v>7.9</v>
      </c>
      <c r="G3557">
        <v>56.914606913311502</v>
      </c>
      <c r="H3557">
        <v>33.936327738123602</v>
      </c>
      <c r="I3557">
        <v>15.8731411805758</v>
      </c>
      <c r="J3557">
        <v>-9.8304090866175198</v>
      </c>
      <c r="K3557">
        <v>6.5894640973340897</v>
      </c>
      <c r="L3557">
        <v>5.80961315595572</v>
      </c>
      <c r="M3557">
        <v>64.481601778701403</v>
      </c>
      <c r="N3557">
        <v>2.0805547993294198</v>
      </c>
      <c r="O3557">
        <v>23.2911392405063</v>
      </c>
      <c r="P3557">
        <v>95.061728395061706</v>
      </c>
      <c r="Q3557">
        <v>0.10344238626107401</v>
      </c>
    </row>
    <row r="3558" spans="1:17" hidden="1" x14ac:dyDescent="0.3">
      <c r="A3558" t="s">
        <v>7340</v>
      </c>
      <c r="B3558" t="s">
        <v>7341</v>
      </c>
      <c r="C3558" t="s">
        <v>10625</v>
      </c>
      <c r="D3558" t="s">
        <v>4523</v>
      </c>
      <c r="E3558">
        <v>43.395800000000001</v>
      </c>
      <c r="F3558">
        <v>66.400000000000006</v>
      </c>
      <c r="G3558">
        <v>-36.880036057920101</v>
      </c>
      <c r="H3558">
        <v>-7.7399236117802399</v>
      </c>
      <c r="I3558">
        <v>-36.297515303489298</v>
      </c>
      <c r="J3558">
        <v>1.0868613452159901</v>
      </c>
      <c r="K3558">
        <v>78.362446271784606</v>
      </c>
      <c r="L3558">
        <v>86.013704897943995</v>
      </c>
      <c r="M3558">
        <v>47.047189386611102</v>
      </c>
      <c r="N3558">
        <v>1.4145552560646899</v>
      </c>
      <c r="O3558">
        <v>102.27409638554199</v>
      </c>
      <c r="P3558">
        <v>7.54778101716877</v>
      </c>
    </row>
    <row r="3559" spans="1:17" hidden="1" x14ac:dyDescent="0.3">
      <c r="A3559" t="s">
        <v>7342</v>
      </c>
      <c r="B3559" t="s">
        <v>7343</v>
      </c>
      <c r="C3559" t="s">
        <v>10625</v>
      </c>
      <c r="D3559" t="s">
        <v>7344</v>
      </c>
      <c r="E3559">
        <v>43.3611206</v>
      </c>
      <c r="F3559">
        <v>36.950000000000003</v>
      </c>
      <c r="G3559">
        <v>69.928750548675595</v>
      </c>
      <c r="H3559">
        <v>1.43316152006118</v>
      </c>
      <c r="I3559">
        <v>171.82430148294699</v>
      </c>
      <c r="J3559">
        <v>4.6945074176745196</v>
      </c>
      <c r="K3559">
        <v>37.374718381347897</v>
      </c>
      <c r="L3559">
        <v>29.1565432867494</v>
      </c>
      <c r="M3559">
        <v>68.839106235358301</v>
      </c>
      <c r="N3559">
        <v>0.45987172820246103</v>
      </c>
      <c r="O3559">
        <v>48.849797023004001</v>
      </c>
      <c r="P3559">
        <v>198.706548100242</v>
      </c>
    </row>
    <row r="3560" spans="1:17" hidden="1" x14ac:dyDescent="0.3">
      <c r="A3560" t="s">
        <v>7345</v>
      </c>
      <c r="B3560" t="s">
        <v>7346</v>
      </c>
      <c r="C3560" t="s">
        <v>10625</v>
      </c>
      <c r="D3560" t="s">
        <v>408</v>
      </c>
      <c r="E3560">
        <v>43.29</v>
      </c>
      <c r="F3560">
        <v>4.8</v>
      </c>
      <c r="G3560">
        <v>66.929762255569599</v>
      </c>
      <c r="H3560">
        <v>-5.2056918058503197</v>
      </c>
      <c r="I3560">
        <v>3.0804751271326398</v>
      </c>
      <c r="J3560">
        <v>0.327702843646279</v>
      </c>
      <c r="K3560">
        <v>4.8412041075251304</v>
      </c>
      <c r="L3560">
        <v>4.1307936349884002</v>
      </c>
      <c r="M3560">
        <v>52.9866234848174</v>
      </c>
      <c r="N3560">
        <v>0.39010084168835601</v>
      </c>
      <c r="O3560">
        <v>35.9722222222222</v>
      </c>
      <c r="P3560">
        <v>105.714285714285</v>
      </c>
      <c r="Q3560">
        <v>7.4241245196251998E-2</v>
      </c>
    </row>
    <row r="3561" spans="1:17" hidden="1" x14ac:dyDescent="0.3">
      <c r="A3561" t="s">
        <v>7347</v>
      </c>
      <c r="B3561" t="s">
        <v>7348</v>
      </c>
      <c r="C3561" t="s">
        <v>10625</v>
      </c>
      <c r="D3561" t="s">
        <v>955</v>
      </c>
      <c r="E3561">
        <v>43.2684</v>
      </c>
      <c r="F3561">
        <v>1.01</v>
      </c>
      <c r="G3561">
        <v>-79.569594243786796</v>
      </c>
      <c r="H3561">
        <v>-4.2903071904657004</v>
      </c>
      <c r="I3561">
        <v>-39.609203615177599</v>
      </c>
      <c r="J3561">
        <v>-9.3309085871170403</v>
      </c>
      <c r="K3561">
        <v>1.07260330076226</v>
      </c>
      <c r="L3561">
        <v>1.39190135352533</v>
      </c>
      <c r="M3561">
        <v>37.110664835365803</v>
      </c>
      <c r="N3561">
        <v>1.8704958331602199</v>
      </c>
      <c r="O3561">
        <v>107.920792079207</v>
      </c>
      <c r="P3561">
        <v>6.3157894736842</v>
      </c>
      <c r="Q3561">
        <v>-3.4119291907521998E-2</v>
      </c>
    </row>
    <row r="3562" spans="1:17" hidden="1" x14ac:dyDescent="0.3">
      <c r="A3562" t="s">
        <v>7349</v>
      </c>
      <c r="B3562" t="s">
        <v>7350</v>
      </c>
      <c r="C3562" t="s">
        <v>10625</v>
      </c>
      <c r="E3562">
        <v>43.26</v>
      </c>
      <c r="F3562">
        <v>15.1</v>
      </c>
      <c r="G3562">
        <v>77.498211139235906</v>
      </c>
      <c r="H3562">
        <v>2.7850596392363798</v>
      </c>
      <c r="I3562">
        <v>-19.057155908433799</v>
      </c>
      <c r="J3562">
        <v>6.8658908681093802</v>
      </c>
      <c r="K3562">
        <v>13.527025617813401</v>
      </c>
      <c r="L3562">
        <v>12.752862792691699</v>
      </c>
      <c r="M3562">
        <v>68.690933023324803</v>
      </c>
      <c r="N3562">
        <v>1.0109283954004999</v>
      </c>
      <c r="O3562">
        <v>48.278145695364202</v>
      </c>
      <c r="P3562">
        <v>122.058823529411</v>
      </c>
      <c r="Q3562">
        <v>7.6520020049810997E-2</v>
      </c>
    </row>
    <row r="3563" spans="1:17" hidden="1" x14ac:dyDescent="0.3">
      <c r="A3563" t="s">
        <v>7351</v>
      </c>
      <c r="B3563" t="s">
        <v>7352</v>
      </c>
      <c r="C3563" t="s">
        <v>10625</v>
      </c>
      <c r="D3563" t="s">
        <v>4684</v>
      </c>
      <c r="E3563">
        <v>43.2</v>
      </c>
      <c r="F3563">
        <v>8</v>
      </c>
      <c r="G3563">
        <v>15.604635755955099</v>
      </c>
      <c r="H3563">
        <v>38.960241271567497</v>
      </c>
      <c r="I3563">
        <v>110.530017205763</v>
      </c>
      <c r="J3563">
        <v>-0.92680823099355703</v>
      </c>
      <c r="K3563">
        <v>6.8153595762548003</v>
      </c>
      <c r="L3563">
        <v>5.5274193552581004</v>
      </c>
      <c r="M3563">
        <v>75.528168758528594</v>
      </c>
      <c r="N3563">
        <v>1.0982472043890901</v>
      </c>
      <c r="O3563">
        <v>3</v>
      </c>
      <c r="P3563">
        <v>158.064516129032</v>
      </c>
    </row>
    <row r="3564" spans="1:17" hidden="1" x14ac:dyDescent="0.3">
      <c r="A3564" t="s">
        <v>7353</v>
      </c>
      <c r="B3564" t="s">
        <v>7354</v>
      </c>
      <c r="C3564" t="s">
        <v>10625</v>
      </c>
      <c r="D3564" t="s">
        <v>733</v>
      </c>
      <c r="E3564">
        <v>43.024297066000003</v>
      </c>
      <c r="F3564">
        <v>82.48</v>
      </c>
      <c r="G3564">
        <v>-12.501470149692301</v>
      </c>
      <c r="H3564">
        <v>-5.9136504441679598</v>
      </c>
      <c r="I3564">
        <v>8.1839578547323892</v>
      </c>
      <c r="J3564">
        <v>1.39613729276726</v>
      </c>
      <c r="K3564">
        <v>83.0024935110077</v>
      </c>
      <c r="L3564">
        <v>78.908162698977307</v>
      </c>
      <c r="M3564">
        <v>57.290049328383198</v>
      </c>
      <c r="N3564">
        <v>0.83916782095362596</v>
      </c>
      <c r="O3564">
        <v>21.241513094083398</v>
      </c>
      <c r="P3564">
        <v>24.780635400907698</v>
      </c>
    </row>
    <row r="3565" spans="1:17" hidden="1" x14ac:dyDescent="0.3">
      <c r="A3565" t="s">
        <v>7355</v>
      </c>
      <c r="B3565" t="s">
        <v>7356</v>
      </c>
      <c r="C3565" t="s">
        <v>10625</v>
      </c>
      <c r="D3565" t="s">
        <v>955</v>
      </c>
      <c r="E3565">
        <v>42.986947999999998</v>
      </c>
      <c r="F3565">
        <v>76.31</v>
      </c>
      <c r="G3565">
        <v>13.7547377128653</v>
      </c>
      <c r="H3565">
        <v>5.7666434723622997</v>
      </c>
      <c r="I3565">
        <v>13.7784541292821</v>
      </c>
      <c r="J3565">
        <v>0.62117986497141797</v>
      </c>
      <c r="K3565">
        <v>71.242154703916796</v>
      </c>
      <c r="L3565">
        <v>65.035269489138898</v>
      </c>
      <c r="M3565">
        <v>54.3328039641153</v>
      </c>
      <c r="N3565">
        <v>0.33044613293575897</v>
      </c>
      <c r="O3565">
        <v>14.7949154763464</v>
      </c>
      <c r="P3565">
        <v>46.75</v>
      </c>
      <c r="Q3565">
        <v>2.6656784776343999E-2</v>
      </c>
    </row>
    <row r="3566" spans="1:17" hidden="1" x14ac:dyDescent="0.3">
      <c r="A3566" t="s">
        <v>7357</v>
      </c>
      <c r="B3566" t="s">
        <v>7358</v>
      </c>
      <c r="C3566" t="s">
        <v>10625</v>
      </c>
      <c r="E3566">
        <v>42.866250000000001</v>
      </c>
      <c r="F3566">
        <v>10.199999999999999</v>
      </c>
      <c r="G3566">
        <v>37.353366160017799</v>
      </c>
      <c r="H3566">
        <v>44.7161701253224</v>
      </c>
      <c r="I3566">
        <v>38.292232961436298</v>
      </c>
      <c r="J3566">
        <v>14.8507173081664</v>
      </c>
      <c r="K3566">
        <v>7.60919420656254</v>
      </c>
      <c r="L3566">
        <v>6.65247374017983</v>
      </c>
      <c r="M3566">
        <v>89.965196457018095</v>
      </c>
      <c r="N3566">
        <v>1.55256001561381</v>
      </c>
      <c r="O3566">
        <v>0</v>
      </c>
      <c r="P3566">
        <v>102.783300198807</v>
      </c>
      <c r="Q3566">
        <v>0.114408317280162</v>
      </c>
    </row>
    <row r="3567" spans="1:17" hidden="1" x14ac:dyDescent="0.3">
      <c r="A3567" t="s">
        <v>7359</v>
      </c>
      <c r="B3567" t="s">
        <v>7360</v>
      </c>
      <c r="C3567" t="s">
        <v>10625</v>
      </c>
      <c r="D3567" t="s">
        <v>46</v>
      </c>
      <c r="E3567">
        <v>42.611012000000002</v>
      </c>
      <c r="F3567">
        <v>19.260000000000002</v>
      </c>
      <c r="G3567">
        <v>-28.895601569794099</v>
      </c>
      <c r="H3567">
        <v>-12.125081991652999</v>
      </c>
      <c r="I3567">
        <v>-13.2354367171141</v>
      </c>
      <c r="J3567">
        <v>0.25783600162754</v>
      </c>
      <c r="K3567">
        <v>20.2706534033073</v>
      </c>
      <c r="L3567">
        <v>20.900148195129798</v>
      </c>
      <c r="M3567">
        <v>45.573855952179102</v>
      </c>
      <c r="N3567">
        <v>1.2797102202811099</v>
      </c>
      <c r="O3567">
        <v>38.8888888888888</v>
      </c>
      <c r="P3567">
        <v>11.6521739130434</v>
      </c>
      <c r="Q3567">
        <v>-2.5901748654420999E-2</v>
      </c>
    </row>
    <row r="3568" spans="1:17" hidden="1" x14ac:dyDescent="0.3">
      <c r="A3568" t="s">
        <v>7361</v>
      </c>
      <c r="B3568" t="s">
        <v>7362</v>
      </c>
      <c r="C3568" t="s">
        <v>10625</v>
      </c>
      <c r="E3568">
        <v>42.591999999999999</v>
      </c>
      <c r="F3568">
        <v>65</v>
      </c>
      <c r="G3568">
        <v>74.953621526311693</v>
      </c>
      <c r="H3568">
        <v>-6.5037310215365904</v>
      </c>
      <c r="I3568">
        <v>-3.4187274247014798</v>
      </c>
      <c r="J3568">
        <v>-1.4785796968968801</v>
      </c>
      <c r="K3568">
        <v>57.964219093074398</v>
      </c>
      <c r="L3568">
        <v>51.622931480935399</v>
      </c>
      <c r="M3568">
        <v>46.509005527747</v>
      </c>
      <c r="N3568">
        <v>0.52346640701071001</v>
      </c>
      <c r="O3568">
        <v>21.230769230769202</v>
      </c>
      <c r="P3568">
        <v>125.772837790899</v>
      </c>
      <c r="Q3568">
        <v>3.9749504479883999E-2</v>
      </c>
    </row>
    <row r="3569" spans="1:17" hidden="1" x14ac:dyDescent="0.3">
      <c r="A3569" t="s">
        <v>7363</v>
      </c>
      <c r="B3569" t="s">
        <v>7364</v>
      </c>
      <c r="C3569" t="s">
        <v>10625</v>
      </c>
      <c r="D3569" t="s">
        <v>3834</v>
      </c>
      <c r="E3569">
        <v>42.309358680000003</v>
      </c>
      <c r="F3569">
        <v>25.93</v>
      </c>
      <c r="G3569">
        <v>-25.658538082533902</v>
      </c>
      <c r="H3569">
        <v>-3.96112209521521</v>
      </c>
      <c r="I3569">
        <v>-3.7103940913681499</v>
      </c>
      <c r="J3569">
        <v>3.4495380739266399</v>
      </c>
      <c r="K3569">
        <v>25.506795938446</v>
      </c>
      <c r="L3569">
        <v>23.9454513990766</v>
      </c>
      <c r="M3569">
        <v>57.4066754003562</v>
      </c>
      <c r="N3569">
        <v>0.83934426229508197</v>
      </c>
      <c r="O3569">
        <v>33.3590435788661</v>
      </c>
      <c r="P3569">
        <v>44.0555555555555</v>
      </c>
    </row>
    <row r="3570" spans="1:17" hidden="1" x14ac:dyDescent="0.3">
      <c r="A3570" t="s">
        <v>7365</v>
      </c>
      <c r="B3570" t="s">
        <v>7366</v>
      </c>
      <c r="C3570" t="s">
        <v>10625</v>
      </c>
      <c r="E3570">
        <v>42.216000000000001</v>
      </c>
      <c r="F3570">
        <v>38.5</v>
      </c>
      <c r="G3570">
        <v>10.625397546032501</v>
      </c>
      <c r="H3570">
        <v>12.114798674949901</v>
      </c>
      <c r="I3570">
        <v>9.01330937998274</v>
      </c>
      <c r="J3570">
        <v>10.924818482881999</v>
      </c>
      <c r="K3570">
        <v>32.101780515288098</v>
      </c>
      <c r="M3570">
        <v>70.269241109325804</v>
      </c>
      <c r="N3570">
        <v>2.8364095835155698</v>
      </c>
      <c r="O3570">
        <v>24.051948051947999</v>
      </c>
      <c r="P3570">
        <v>38.2902298850574</v>
      </c>
    </row>
    <row r="3571" spans="1:17" hidden="1" x14ac:dyDescent="0.3">
      <c r="A3571" t="s">
        <v>7367</v>
      </c>
      <c r="B3571" t="s">
        <v>7368</v>
      </c>
      <c r="C3571" t="s">
        <v>10625</v>
      </c>
      <c r="D3571" t="s">
        <v>46</v>
      </c>
      <c r="E3571">
        <v>42.19558911</v>
      </c>
      <c r="F3571">
        <v>35.76</v>
      </c>
      <c r="G3571">
        <v>-4.17060006951359E-2</v>
      </c>
      <c r="H3571">
        <v>-9.7021807525343302</v>
      </c>
      <c r="I3571">
        <v>-34.029826461142797</v>
      </c>
      <c r="J3571">
        <v>1.4403771536187999</v>
      </c>
      <c r="K3571">
        <v>35.832008175751803</v>
      </c>
      <c r="L3571">
        <v>36.024032082634697</v>
      </c>
      <c r="M3571">
        <v>54.357073088209198</v>
      </c>
      <c r="N3571">
        <v>0.87442866531892405</v>
      </c>
      <c r="O3571">
        <v>57.019015659955201</v>
      </c>
      <c r="P3571">
        <v>50.886075949367097</v>
      </c>
      <c r="Q3571">
        <v>0.106469447968588</v>
      </c>
    </row>
    <row r="3572" spans="1:17" hidden="1" x14ac:dyDescent="0.3">
      <c r="A3572" t="s">
        <v>7369</v>
      </c>
      <c r="B3572" t="s">
        <v>7370</v>
      </c>
      <c r="C3572" t="s">
        <v>10625</v>
      </c>
      <c r="D3572" t="s">
        <v>405</v>
      </c>
      <c r="E3572">
        <v>42.177922875</v>
      </c>
      <c r="F3572">
        <v>60.3</v>
      </c>
      <c r="G3572">
        <v>-3.97252464671721</v>
      </c>
      <c r="H3572">
        <v>73.214368984423203</v>
      </c>
      <c r="I3572">
        <v>42.074469854210001</v>
      </c>
      <c r="J3572">
        <v>-5.3990904052988498</v>
      </c>
      <c r="K3572">
        <v>43.287509177352298</v>
      </c>
      <c r="L3572">
        <v>40.059340939568898</v>
      </c>
      <c r="M3572">
        <v>66.971398529670196</v>
      </c>
      <c r="N3572">
        <v>1.8476733143399799</v>
      </c>
      <c r="O3572">
        <v>5.3897180762852299</v>
      </c>
      <c r="P3572">
        <v>110.471204188481</v>
      </c>
    </row>
    <row r="3573" spans="1:17" hidden="1" x14ac:dyDescent="0.3">
      <c r="A3573" t="s">
        <v>7371</v>
      </c>
      <c r="B3573" t="s">
        <v>7372</v>
      </c>
      <c r="C3573" t="s">
        <v>10625</v>
      </c>
      <c r="D3573" t="s">
        <v>124</v>
      </c>
      <c r="E3573">
        <v>42.160073279999999</v>
      </c>
      <c r="F3573">
        <v>37.85</v>
      </c>
      <c r="G3573">
        <v>55.185409206868798</v>
      </c>
      <c r="H3573">
        <v>2.5126755410884498</v>
      </c>
      <c r="I3573">
        <v>-1.24111185292532</v>
      </c>
      <c r="J3573">
        <v>11.1744390064658</v>
      </c>
      <c r="K3573">
        <v>36.505999020466</v>
      </c>
      <c r="L3573">
        <v>34.160791583695797</v>
      </c>
      <c r="M3573">
        <v>73.236884361696696</v>
      </c>
      <c r="N3573">
        <v>0.73007304009089402</v>
      </c>
      <c r="O3573">
        <v>30.515191545574599</v>
      </c>
      <c r="P3573">
        <v>93.606138107416797</v>
      </c>
      <c r="Q3573">
        <v>6.6304108775190995E-2</v>
      </c>
    </row>
    <row r="3574" spans="1:17" hidden="1" x14ac:dyDescent="0.3">
      <c r="A3574" t="s">
        <v>7373</v>
      </c>
      <c r="B3574" t="s">
        <v>7374</v>
      </c>
      <c r="C3574" t="s">
        <v>10625</v>
      </c>
      <c r="E3574">
        <v>42.042222926000001</v>
      </c>
      <c r="F3574">
        <v>8</v>
      </c>
      <c r="G3574">
        <v>14.683922109373601</v>
      </c>
      <c r="H3574">
        <v>2.6098522356004499</v>
      </c>
      <c r="I3574">
        <v>-22.366585897699601</v>
      </c>
      <c r="J3574">
        <v>-1.0244021259971099</v>
      </c>
      <c r="K3574">
        <v>8.0717130548893401</v>
      </c>
      <c r="L3574">
        <v>7.8867323635959599</v>
      </c>
      <c r="M3574">
        <v>67.392597131323797</v>
      </c>
      <c r="N3574">
        <v>0.80771646670305597</v>
      </c>
      <c r="O3574">
        <v>48.124999999999901</v>
      </c>
      <c r="P3574">
        <v>58.102766798418898</v>
      </c>
      <c r="Q3574">
        <v>8.3771492523841001E-2</v>
      </c>
    </row>
    <row r="3575" spans="1:17" hidden="1" x14ac:dyDescent="0.3">
      <c r="A3575" t="s">
        <v>7375</v>
      </c>
      <c r="B3575" t="s">
        <v>7376</v>
      </c>
      <c r="C3575" t="s">
        <v>10625</v>
      </c>
      <c r="D3575" t="s">
        <v>7377</v>
      </c>
      <c r="E3575">
        <v>42.022824469999897</v>
      </c>
      <c r="F3575">
        <v>45.5</v>
      </c>
      <c r="G3575">
        <v>-21.973775428455699</v>
      </c>
      <c r="H3575">
        <v>-6.3015251391836502</v>
      </c>
      <c r="I3575">
        <v>9.7432663447689105</v>
      </c>
      <c r="J3575">
        <v>-2.3395665957750502</v>
      </c>
      <c r="K3575">
        <v>43.598573303078901</v>
      </c>
      <c r="M3575">
        <v>41.6116737055006</v>
      </c>
      <c r="N3575">
        <v>0.222811671087533</v>
      </c>
      <c r="O3575">
        <v>26.4835164835164</v>
      </c>
      <c r="P3575">
        <v>69.776119402985003</v>
      </c>
    </row>
    <row r="3576" spans="1:17" hidden="1" x14ac:dyDescent="0.3">
      <c r="A3576" t="s">
        <v>7378</v>
      </c>
      <c r="B3576" t="s">
        <v>7379</v>
      </c>
      <c r="C3576" t="s">
        <v>10625</v>
      </c>
      <c r="D3576" t="s">
        <v>153</v>
      </c>
      <c r="E3576">
        <v>41.937170000000002</v>
      </c>
      <c r="F3576">
        <v>40.270000000000003</v>
      </c>
      <c r="G3576">
        <v>3.4650927668038198</v>
      </c>
      <c r="H3576">
        <v>-5.2429011081758903</v>
      </c>
      <c r="I3576">
        <v>-29.769161735233499</v>
      </c>
      <c r="J3576">
        <v>2.2517598072542802</v>
      </c>
      <c r="K3576">
        <v>43.385073803357798</v>
      </c>
      <c r="L3576">
        <v>42.282191525967903</v>
      </c>
      <c r="M3576">
        <v>49.904413462526001</v>
      </c>
      <c r="N3576">
        <v>1.89243746355261</v>
      </c>
      <c r="O3576">
        <v>64.266203128879994</v>
      </c>
      <c r="P3576">
        <v>53.117870722433402</v>
      </c>
      <c r="Q3576">
        <v>5.5185460373472002E-2</v>
      </c>
    </row>
    <row r="3577" spans="1:17" hidden="1" x14ac:dyDescent="0.3">
      <c r="A3577" t="s">
        <v>7380</v>
      </c>
      <c r="B3577" t="s">
        <v>7381</v>
      </c>
      <c r="C3577" t="s">
        <v>10625</v>
      </c>
      <c r="D3577" t="s">
        <v>3834</v>
      </c>
      <c r="E3577">
        <v>41.935498500000001</v>
      </c>
      <c r="F3577">
        <v>139.44999999999999</v>
      </c>
      <c r="G3577">
        <v>-64.220792302628098</v>
      </c>
      <c r="H3577">
        <v>-7.1112961272547599</v>
      </c>
      <c r="I3577">
        <v>-31.5161574208656</v>
      </c>
      <c r="J3577">
        <v>-1.61238334899094</v>
      </c>
      <c r="K3577">
        <v>149.84087777105299</v>
      </c>
      <c r="L3577">
        <v>163.73883355249299</v>
      </c>
      <c r="M3577">
        <v>37.528031093257802</v>
      </c>
      <c r="N3577">
        <v>1.7441144008829499</v>
      </c>
      <c r="O3577">
        <v>94.334887056292601</v>
      </c>
      <c r="P3577">
        <v>4.61365341335331</v>
      </c>
      <c r="Q3577">
        <v>9.1073859993590994E-2</v>
      </c>
    </row>
    <row r="3578" spans="1:17" hidden="1" x14ac:dyDescent="0.3">
      <c r="A3578" t="s">
        <v>7382</v>
      </c>
      <c r="B3578" t="s">
        <v>7383</v>
      </c>
      <c r="C3578" t="s">
        <v>10625</v>
      </c>
      <c r="D3578" t="s">
        <v>1561</v>
      </c>
      <c r="E3578">
        <v>41.8782675</v>
      </c>
      <c r="F3578">
        <v>69.48</v>
      </c>
      <c r="G3578">
        <v>14.131086028322001</v>
      </c>
      <c r="H3578">
        <v>20.818446125184099</v>
      </c>
      <c r="I3578">
        <v>8.8729392419651791</v>
      </c>
      <c r="J3578">
        <v>-0.95121054664160998</v>
      </c>
      <c r="K3578">
        <v>62.570655911162802</v>
      </c>
      <c r="L3578">
        <v>57.479322719325197</v>
      </c>
      <c r="M3578">
        <v>59.689652693786599</v>
      </c>
      <c r="N3578">
        <v>1.4799228207974</v>
      </c>
      <c r="O3578">
        <v>22.855497985031601</v>
      </c>
      <c r="P3578">
        <v>63.482352941176401</v>
      </c>
      <c r="Q3578">
        <v>6.7935761870036998E-2</v>
      </c>
    </row>
    <row r="3579" spans="1:17" hidden="1" x14ac:dyDescent="0.3">
      <c r="A3579" t="s">
        <v>7384</v>
      </c>
      <c r="B3579" t="s">
        <v>7385</v>
      </c>
      <c r="C3579" t="s">
        <v>10625</v>
      </c>
      <c r="D3579" t="s">
        <v>736</v>
      </c>
      <c r="E3579">
        <v>41.695709999999998</v>
      </c>
      <c r="F3579">
        <v>161.55000000000001</v>
      </c>
      <c r="G3579">
        <v>-65.827511764862194</v>
      </c>
      <c r="H3579">
        <v>6.4045271722518597</v>
      </c>
      <c r="I3579">
        <v>-49.914740183872098</v>
      </c>
      <c r="J3579">
        <v>13.3470336257088</v>
      </c>
      <c r="K3579">
        <v>147.746147438278</v>
      </c>
      <c r="M3579">
        <v>65.879798709009904</v>
      </c>
      <c r="N3579">
        <v>0.61768060836501903</v>
      </c>
      <c r="O3579">
        <v>78.737233054781797</v>
      </c>
      <c r="P3579">
        <v>29.24</v>
      </c>
    </row>
    <row r="3580" spans="1:17" hidden="1" x14ac:dyDescent="0.3">
      <c r="A3580" t="s">
        <v>7386</v>
      </c>
      <c r="B3580" t="s">
        <v>7387</v>
      </c>
      <c r="C3580" t="s">
        <v>10625</v>
      </c>
      <c r="D3580" t="s">
        <v>733</v>
      </c>
      <c r="E3580">
        <v>41.638247819999997</v>
      </c>
      <c r="F3580">
        <v>161.54</v>
      </c>
      <c r="G3580">
        <v>13.987219572584999</v>
      </c>
      <c r="H3580">
        <v>0.22657836300520701</v>
      </c>
      <c r="I3580">
        <v>2.5478048048322099</v>
      </c>
      <c r="J3580">
        <v>0.55950891877173503</v>
      </c>
      <c r="K3580">
        <v>155.045192764099</v>
      </c>
      <c r="L3580">
        <v>141.04694664125799</v>
      </c>
      <c r="M3580">
        <v>54.966471854101101</v>
      </c>
      <c r="N3580">
        <v>0.86330563467128596</v>
      </c>
      <c r="O3580">
        <v>2.8537823449300501</v>
      </c>
      <c r="P3580">
        <v>43.975044563279802</v>
      </c>
      <c r="Q3580">
        <v>4.2502533627336997E-2</v>
      </c>
    </row>
    <row r="3581" spans="1:17" hidden="1" x14ac:dyDescent="0.3">
      <c r="A3581" t="s">
        <v>7388</v>
      </c>
      <c r="B3581" t="s">
        <v>7389</v>
      </c>
      <c r="C3581" t="s">
        <v>10625</v>
      </c>
      <c r="D3581" t="s">
        <v>1538</v>
      </c>
      <c r="E3581">
        <v>41.558473999999997</v>
      </c>
      <c r="F3581">
        <v>25.43</v>
      </c>
      <c r="G3581">
        <v>-15.6384006209632</v>
      </c>
      <c r="H3581">
        <v>-10.706391106549599</v>
      </c>
      <c r="I3581">
        <v>-0.65551204680721398</v>
      </c>
      <c r="J3581">
        <v>-10.6712389926724</v>
      </c>
      <c r="K3581">
        <v>28.917324406278201</v>
      </c>
      <c r="L3581">
        <v>25.8337641780873</v>
      </c>
      <c r="M3581">
        <v>14.0065222201598</v>
      </c>
      <c r="N3581">
        <v>0.17232404102059201</v>
      </c>
      <c r="O3581">
        <v>44.710971293747498</v>
      </c>
      <c r="P3581">
        <v>32.4479166666666</v>
      </c>
      <c r="Q3581">
        <v>5.9388778353584998E-2</v>
      </c>
    </row>
    <row r="3582" spans="1:17" hidden="1" x14ac:dyDescent="0.3">
      <c r="A3582" t="s">
        <v>7390</v>
      </c>
      <c r="B3582" t="s">
        <v>7391</v>
      </c>
      <c r="C3582" t="s">
        <v>10625</v>
      </c>
      <c r="D3582" t="s">
        <v>7392</v>
      </c>
      <c r="E3582">
        <v>41.429331657999903</v>
      </c>
      <c r="F3582">
        <v>7.72</v>
      </c>
      <c r="G3582">
        <v>-15.2921976956479</v>
      </c>
      <c r="H3582">
        <v>0.18371216765961701</v>
      </c>
      <c r="I3582">
        <v>-30.914364422956201</v>
      </c>
      <c r="J3582">
        <v>4.6440130429769999</v>
      </c>
      <c r="K3582">
        <v>7.6127374990641199</v>
      </c>
      <c r="L3582">
        <v>8.1924204248570298</v>
      </c>
      <c r="M3582">
        <v>56.696755285858302</v>
      </c>
      <c r="N3582">
        <v>0.75330477724913103</v>
      </c>
      <c r="O3582">
        <v>34.585492227979202</v>
      </c>
      <c r="P3582">
        <v>23.916532905296901</v>
      </c>
      <c r="Q3582">
        <v>-4.2013369594422E-2</v>
      </c>
    </row>
    <row r="3583" spans="1:17" hidden="1" x14ac:dyDescent="0.3">
      <c r="A3583" t="s">
        <v>7393</v>
      </c>
      <c r="B3583" t="s">
        <v>7394</v>
      </c>
      <c r="C3583" t="s">
        <v>10625</v>
      </c>
      <c r="D3583" t="s">
        <v>1388</v>
      </c>
      <c r="E3583">
        <v>41.291870400000001</v>
      </c>
      <c r="F3583">
        <v>78.38</v>
      </c>
      <c r="G3583">
        <v>-49.713564313167097</v>
      </c>
      <c r="H3583">
        <v>-3.5056918058503199</v>
      </c>
      <c r="I3583">
        <v>-37.9061968047655</v>
      </c>
      <c r="J3583">
        <v>-0.73883399504245295</v>
      </c>
      <c r="K3583">
        <v>77.520026630005404</v>
      </c>
      <c r="L3583">
        <v>85.166352764557601</v>
      </c>
      <c r="M3583">
        <v>55.241636038870602</v>
      </c>
      <c r="N3583">
        <v>1.5718446261272301</v>
      </c>
      <c r="O3583">
        <v>53.202347537637102</v>
      </c>
      <c r="P3583">
        <v>20.584615384615301</v>
      </c>
      <c r="Q3583">
        <v>0.105966620458534</v>
      </c>
    </row>
    <row r="3584" spans="1:17" hidden="1" x14ac:dyDescent="0.3">
      <c r="A3584" t="s">
        <v>7395</v>
      </c>
      <c r="B3584" t="s">
        <v>7396</v>
      </c>
      <c r="C3584" t="s">
        <v>10625</v>
      </c>
      <c r="D3584" t="s">
        <v>359</v>
      </c>
      <c r="E3584">
        <v>41.252882</v>
      </c>
      <c r="F3584">
        <v>27.5</v>
      </c>
      <c r="G3584">
        <v>5.1854092068688198</v>
      </c>
      <c r="H3584">
        <v>15.615584789894299</v>
      </c>
      <c r="I3584">
        <v>30.734985874089499</v>
      </c>
      <c r="J3584">
        <v>1.15745721374876</v>
      </c>
      <c r="K3584">
        <v>26.529159806923499</v>
      </c>
      <c r="L3584">
        <v>23.419964960874001</v>
      </c>
      <c r="M3584">
        <v>49.1109403938555</v>
      </c>
      <c r="N3584">
        <v>0.67891332470892596</v>
      </c>
      <c r="O3584">
        <v>10.909090909090899</v>
      </c>
      <c r="P3584">
        <v>83.3333333333333</v>
      </c>
    </row>
    <row r="3585" spans="1:17" hidden="1" x14ac:dyDescent="0.3">
      <c r="A3585" t="s">
        <v>7397</v>
      </c>
      <c r="B3585" t="s">
        <v>7398</v>
      </c>
      <c r="C3585" t="s">
        <v>10625</v>
      </c>
      <c r="D3585" t="s">
        <v>3441</v>
      </c>
      <c r="E3585">
        <v>41.25</v>
      </c>
      <c r="F3585">
        <v>125</v>
      </c>
      <c r="G3585">
        <v>9.6978050236124602</v>
      </c>
      <c r="H3585">
        <v>-1.4056918058503101</v>
      </c>
      <c r="I3585">
        <v>-9.2174040440654892</v>
      </c>
      <c r="J3585">
        <v>-1.14909040529885</v>
      </c>
      <c r="K3585">
        <v>124.88323081572101</v>
      </c>
      <c r="L3585">
        <v>116.718136691853</v>
      </c>
      <c r="M3585">
        <v>99.999999993730199</v>
      </c>
      <c r="O3585">
        <v>0</v>
      </c>
      <c r="P3585">
        <v>37.362637362637301</v>
      </c>
    </row>
    <row r="3586" spans="1:17" hidden="1" x14ac:dyDescent="0.3">
      <c r="A3586" t="s">
        <v>7399</v>
      </c>
      <c r="B3586" t="s">
        <v>7400</v>
      </c>
      <c r="C3586" t="s">
        <v>10625</v>
      </c>
      <c r="D3586" t="s">
        <v>2161</v>
      </c>
      <c r="E3586">
        <v>41.2361</v>
      </c>
      <c r="F3586">
        <v>88.35</v>
      </c>
      <c r="G3586">
        <v>26.928343513993401</v>
      </c>
      <c r="H3586">
        <v>50.835687504494501</v>
      </c>
      <c r="I3586">
        <v>78.247939241965099</v>
      </c>
      <c r="J3586">
        <v>2.8188832200396399</v>
      </c>
      <c r="K3586">
        <v>65.984951078612994</v>
      </c>
      <c r="L3586">
        <v>54.830717533436598</v>
      </c>
      <c r="M3586">
        <v>70.059833198393903</v>
      </c>
      <c r="N3586">
        <v>2.29390681003584</v>
      </c>
      <c r="O3586">
        <v>6.7911714770797902</v>
      </c>
      <c r="P3586">
        <v>114.181818181818</v>
      </c>
    </row>
    <row r="3587" spans="1:17" hidden="1" x14ac:dyDescent="0.3">
      <c r="A3587" t="s">
        <v>7401</v>
      </c>
      <c r="B3587" t="s">
        <v>7402</v>
      </c>
      <c r="C3587" t="s">
        <v>10625</v>
      </c>
      <c r="E3587">
        <v>41.16340512</v>
      </c>
      <c r="F3587">
        <v>65.540000000000006</v>
      </c>
      <c r="G3587">
        <v>-10.040998886045699</v>
      </c>
      <c r="H3587">
        <v>-7.2914060915646104</v>
      </c>
      <c r="I3587">
        <v>-46.408092662321899</v>
      </c>
      <c r="J3587">
        <v>-0.56893773354313604</v>
      </c>
      <c r="K3587">
        <v>71.812573449330202</v>
      </c>
      <c r="L3587">
        <v>72.016907974172597</v>
      </c>
      <c r="M3587">
        <v>46.276025442608798</v>
      </c>
      <c r="N3587">
        <v>1.5732463785036901</v>
      </c>
      <c r="O3587">
        <v>78.5169362221543</v>
      </c>
      <c r="P3587">
        <v>81.551246537396096</v>
      </c>
    </row>
    <row r="3588" spans="1:17" hidden="1" x14ac:dyDescent="0.3">
      <c r="A3588" t="s">
        <v>7403</v>
      </c>
      <c r="B3588" t="s">
        <v>7404</v>
      </c>
      <c r="C3588" t="s">
        <v>10625</v>
      </c>
      <c r="D3588" t="s">
        <v>622</v>
      </c>
      <c r="E3588">
        <v>41.086617236000002</v>
      </c>
      <c r="F3588">
        <v>8.08</v>
      </c>
      <c r="G3588">
        <v>-38.971089199617602</v>
      </c>
      <c r="H3588">
        <v>7.2535260712446501</v>
      </c>
      <c r="I3588">
        <v>-8.6908362682389004</v>
      </c>
      <c r="J3588">
        <v>-7.9754377106880696</v>
      </c>
      <c r="K3588">
        <v>8.0246739188960898</v>
      </c>
      <c r="L3588">
        <v>8.2953531491626702</v>
      </c>
      <c r="M3588">
        <v>34.568379248929404</v>
      </c>
      <c r="N3588">
        <v>2.00901382672629</v>
      </c>
      <c r="O3588">
        <v>56.559405940593997</v>
      </c>
      <c r="P3588">
        <v>53.904761904761898</v>
      </c>
      <c r="Q3588">
        <v>-5.8248381055948997E-2</v>
      </c>
    </row>
    <row r="3589" spans="1:17" hidden="1" x14ac:dyDescent="0.3">
      <c r="A3589" t="s">
        <v>7405</v>
      </c>
      <c r="B3589" t="s">
        <v>7406</v>
      </c>
      <c r="C3589" t="s">
        <v>10625</v>
      </c>
      <c r="D3589" t="s">
        <v>955</v>
      </c>
      <c r="E3589">
        <v>40.957001864999903</v>
      </c>
      <c r="F3589">
        <v>78.010000000000005</v>
      </c>
      <c r="G3589">
        <v>-25.276067409244</v>
      </c>
      <c r="H3589">
        <v>3.7916766152023098</v>
      </c>
      <c r="I3589">
        <v>-12.8424626852568</v>
      </c>
      <c r="J3589">
        <v>3.0881977302943602</v>
      </c>
      <c r="K3589">
        <v>74.687748869885695</v>
      </c>
      <c r="L3589">
        <v>74.940254990663206</v>
      </c>
      <c r="M3589">
        <v>64.972479269748405</v>
      </c>
      <c r="N3589">
        <v>1.44288950228372</v>
      </c>
      <c r="O3589">
        <v>12.2292013844378</v>
      </c>
      <c r="P3589">
        <v>25.822580645161199</v>
      </c>
      <c r="Q3589">
        <v>-2.5782601473979998E-3</v>
      </c>
    </row>
    <row r="3590" spans="1:17" hidden="1" x14ac:dyDescent="0.3">
      <c r="A3590" t="s">
        <v>7407</v>
      </c>
      <c r="B3590" t="s">
        <v>7408</v>
      </c>
      <c r="C3590" t="s">
        <v>10625</v>
      </c>
      <c r="D3590" t="s">
        <v>2929</v>
      </c>
      <c r="E3590">
        <v>40.8986442</v>
      </c>
      <c r="F3590">
        <v>37.15</v>
      </c>
      <c r="G3590">
        <v>14.672332411932899</v>
      </c>
      <c r="H3590">
        <v>-13.8056918058503</v>
      </c>
      <c r="I3590">
        <v>-4.0709013377449601</v>
      </c>
      <c r="J3590">
        <v>-0.52746878367724104</v>
      </c>
      <c r="K3590">
        <v>34.795252532577699</v>
      </c>
      <c r="L3590">
        <v>32.864194699971002</v>
      </c>
      <c r="M3590">
        <v>51.592704853879297</v>
      </c>
      <c r="N3590">
        <v>0.42103193289603902</v>
      </c>
      <c r="O3590">
        <v>22.3956931359353</v>
      </c>
      <c r="P3590">
        <v>47.1287128712871</v>
      </c>
      <c r="Q3590">
        <v>2.5380184198788999E-2</v>
      </c>
    </row>
    <row r="3591" spans="1:17" hidden="1" x14ac:dyDescent="0.3">
      <c r="A3591" t="s">
        <v>7409</v>
      </c>
      <c r="B3591" t="s">
        <v>7410</v>
      </c>
      <c r="C3591" t="s">
        <v>10625</v>
      </c>
      <c r="D3591" t="s">
        <v>127</v>
      </c>
      <c r="E3591">
        <v>40.795705599999998</v>
      </c>
      <c r="F3591">
        <v>49.87</v>
      </c>
      <c r="G3591">
        <v>49.3674715303396</v>
      </c>
      <c r="H3591">
        <v>0.62618070410983295</v>
      </c>
      <c r="I3591">
        <v>4.25166103773162</v>
      </c>
      <c r="J3591">
        <v>5.6705133486114496</v>
      </c>
      <c r="K3591">
        <v>45.694707256449803</v>
      </c>
      <c r="L3591">
        <v>42.270750776247802</v>
      </c>
      <c r="M3591">
        <v>70.277913057878607</v>
      </c>
      <c r="N3591">
        <v>2.0660676479598998</v>
      </c>
      <c r="O3591">
        <v>23.120112291959</v>
      </c>
      <c r="P3591">
        <v>88.901515151515099</v>
      </c>
      <c r="Q3591">
        <v>0.10243478322027801</v>
      </c>
    </row>
    <row r="3592" spans="1:17" hidden="1" x14ac:dyDescent="0.3">
      <c r="A3592" t="s">
        <v>7411</v>
      </c>
      <c r="B3592" t="s">
        <v>7412</v>
      </c>
      <c r="C3592" t="s">
        <v>10625</v>
      </c>
      <c r="D3592" t="s">
        <v>622</v>
      </c>
      <c r="E3592">
        <v>40.775399999999998</v>
      </c>
      <c r="F3592">
        <v>25.67</v>
      </c>
      <c r="G3592">
        <v>-39.208595261147501</v>
      </c>
      <c r="H3592">
        <v>-19.445418279311699</v>
      </c>
      <c r="I3592">
        <v>-33.130314969367099</v>
      </c>
      <c r="J3592">
        <v>-8.3051213901752696</v>
      </c>
      <c r="K3592">
        <v>28.107321679759199</v>
      </c>
      <c r="L3592">
        <v>30.931909747388399</v>
      </c>
      <c r="M3592">
        <v>16.761730206291301</v>
      </c>
      <c r="N3592">
        <v>0.94836909169978501</v>
      </c>
      <c r="O3592">
        <v>203.23334631865899</v>
      </c>
      <c r="P3592">
        <v>4.0535062829347401</v>
      </c>
      <c r="Q3592">
        <v>0.19775517230852299</v>
      </c>
    </row>
    <row r="3593" spans="1:17" hidden="1" x14ac:dyDescent="0.3">
      <c r="A3593" t="s">
        <v>7413</v>
      </c>
      <c r="B3593" t="s">
        <v>7414</v>
      </c>
      <c r="C3593" t="s">
        <v>10625</v>
      </c>
      <c r="D3593" t="s">
        <v>7124</v>
      </c>
      <c r="E3593">
        <v>40.7538695</v>
      </c>
      <c r="F3593">
        <v>136.5</v>
      </c>
      <c r="G3593">
        <v>37.3097869503152</v>
      </c>
      <c r="H3593">
        <v>14.5408560783367</v>
      </c>
      <c r="I3593">
        <v>-26.995773890602301</v>
      </c>
      <c r="J3593">
        <v>-5.4505609935341397</v>
      </c>
      <c r="K3593">
        <v>132.20194630170801</v>
      </c>
      <c r="L3593">
        <v>122.17689576986101</v>
      </c>
      <c r="M3593">
        <v>38.2625976309591</v>
      </c>
      <c r="N3593">
        <v>0.56632972168201801</v>
      </c>
      <c r="O3593">
        <v>23.736263736263702</v>
      </c>
      <c r="P3593">
        <v>100.440528634361</v>
      </c>
      <c r="Q3593">
        <v>0.119902962686058</v>
      </c>
    </row>
    <row r="3594" spans="1:17" hidden="1" x14ac:dyDescent="0.3">
      <c r="A3594" t="s">
        <v>7415</v>
      </c>
      <c r="B3594" t="s">
        <v>7416</v>
      </c>
      <c r="C3594" t="s">
        <v>10625</v>
      </c>
      <c r="D3594" t="s">
        <v>571</v>
      </c>
      <c r="E3594">
        <v>40.655989626</v>
      </c>
      <c r="F3594">
        <v>69.599999999999994</v>
      </c>
      <c r="G3594">
        <v>75.606195698358206</v>
      </c>
      <c r="H3594">
        <v>3.3789235787650602</v>
      </c>
      <c r="I3594">
        <v>-3.9787563294191499</v>
      </c>
      <c r="J3594">
        <v>-6.5518681830766301</v>
      </c>
      <c r="K3594">
        <v>67.333810390395101</v>
      </c>
      <c r="L3594">
        <v>63.4886025585986</v>
      </c>
      <c r="M3594">
        <v>49.041608328423401</v>
      </c>
      <c r="N3594">
        <v>1.3284233038426501</v>
      </c>
      <c r="O3594">
        <v>40.747126436781599</v>
      </c>
      <c r="P3594">
        <v>104.585537918871</v>
      </c>
      <c r="Q3594">
        <v>3.4554555918432997E-2</v>
      </c>
    </row>
    <row r="3595" spans="1:17" hidden="1" x14ac:dyDescent="0.3">
      <c r="A3595" t="s">
        <v>7417</v>
      </c>
      <c r="B3595" t="s">
        <v>7418</v>
      </c>
      <c r="C3595" t="s">
        <v>10625</v>
      </c>
      <c r="D3595" t="s">
        <v>89</v>
      </c>
      <c r="E3595">
        <v>40.528844100000001</v>
      </c>
      <c r="F3595">
        <v>8.83</v>
      </c>
      <c r="G3595">
        <v>-49.798871139730302</v>
      </c>
      <c r="H3595">
        <v>8.4693081941496704</v>
      </c>
      <c r="I3595">
        <v>-29.6888637320125</v>
      </c>
      <c r="J3595">
        <v>7.3694281132196497</v>
      </c>
      <c r="K3595">
        <v>8.4832767713771808</v>
      </c>
      <c r="L3595">
        <v>9.7728724781557492</v>
      </c>
      <c r="M3595">
        <v>73.155277127922602</v>
      </c>
      <c r="N3595">
        <v>1.6147749805346401</v>
      </c>
      <c r="O3595">
        <v>62.514156285390698</v>
      </c>
      <c r="P3595">
        <v>26.1428571428571</v>
      </c>
      <c r="Q3595">
        <v>2.2789173278144E-2</v>
      </c>
    </row>
    <row r="3596" spans="1:17" hidden="1" x14ac:dyDescent="0.3">
      <c r="A3596" t="s">
        <v>7419</v>
      </c>
      <c r="B3596" t="s">
        <v>7420</v>
      </c>
      <c r="C3596" t="s">
        <v>10625</v>
      </c>
      <c r="D3596" t="s">
        <v>290</v>
      </c>
      <c r="E3596">
        <v>40.471200000000003</v>
      </c>
      <c r="F3596">
        <v>107.3</v>
      </c>
      <c r="G3596">
        <v>15.4018343276417</v>
      </c>
      <c r="H3596">
        <v>-38.552063269564897</v>
      </c>
      <c r="I3596">
        <v>-7.47606464530402</v>
      </c>
      <c r="J3596">
        <v>-14.318164322036299</v>
      </c>
      <c r="K3596">
        <v>133.33409159520701</v>
      </c>
      <c r="L3596">
        <v>112.95096296512401</v>
      </c>
      <c r="M3596">
        <v>16.8633598718386</v>
      </c>
      <c r="N3596">
        <v>2.7615373016506499</v>
      </c>
      <c r="O3596">
        <v>76.933830382106194</v>
      </c>
      <c r="P3596">
        <v>63.442498095963401</v>
      </c>
      <c r="Q3596">
        <v>0.10983119975439801</v>
      </c>
    </row>
    <row r="3597" spans="1:17" hidden="1" x14ac:dyDescent="0.3">
      <c r="A3597" t="s">
        <v>7421</v>
      </c>
      <c r="B3597" t="s">
        <v>7422</v>
      </c>
      <c r="C3597" t="s">
        <v>10625</v>
      </c>
      <c r="D3597" t="s">
        <v>308</v>
      </c>
      <c r="E3597">
        <v>40.374899999999997</v>
      </c>
      <c r="F3597">
        <v>11.96</v>
      </c>
      <c r="G3597">
        <v>-68.456911546945605</v>
      </c>
      <c r="H3597">
        <v>16.749070098911499</v>
      </c>
      <c r="I3597">
        <v>-44.824248782657001</v>
      </c>
      <c r="J3597">
        <v>0.73285997964554705</v>
      </c>
      <c r="K3597">
        <v>11.474743704279</v>
      </c>
      <c r="L3597">
        <v>13.2909769850183</v>
      </c>
      <c r="M3597">
        <v>53.4520007754193</v>
      </c>
      <c r="N3597">
        <v>0.34274170802572801</v>
      </c>
      <c r="O3597">
        <v>95.484949832775897</v>
      </c>
      <c r="P3597">
        <v>26.293558606124598</v>
      </c>
      <c r="Q3597">
        <v>6.9826634215690003E-3</v>
      </c>
    </row>
    <row r="3598" spans="1:17" hidden="1" x14ac:dyDescent="0.3">
      <c r="A3598" t="s">
        <v>7423</v>
      </c>
      <c r="B3598" t="s">
        <v>7424</v>
      </c>
      <c r="C3598" t="s">
        <v>10625</v>
      </c>
      <c r="D3598" t="s">
        <v>408</v>
      </c>
      <c r="E3598">
        <v>40.33</v>
      </c>
      <c r="F3598">
        <v>228</v>
      </c>
      <c r="G3598">
        <v>85.419279810507803</v>
      </c>
      <c r="H3598">
        <v>13.331150299412799</v>
      </c>
      <c r="I3598">
        <v>122.815840476533</v>
      </c>
      <c r="J3598">
        <v>-2.8401839791432701</v>
      </c>
      <c r="K3598">
        <v>198.43975703162499</v>
      </c>
      <c r="L3598">
        <v>151.54142762946799</v>
      </c>
      <c r="M3598">
        <v>57.320551520634098</v>
      </c>
      <c r="N3598">
        <v>0.47610016088679002</v>
      </c>
      <c r="O3598">
        <v>1.5350877192982399</v>
      </c>
      <c r="P3598">
        <v>188.242730720606</v>
      </c>
      <c r="Q3598">
        <v>0.14288454680391899</v>
      </c>
    </row>
    <row r="3599" spans="1:17" hidden="1" x14ac:dyDescent="0.3">
      <c r="A3599" t="s">
        <v>7425</v>
      </c>
      <c r="B3599" t="s">
        <v>7426</v>
      </c>
      <c r="C3599" t="s">
        <v>10625</v>
      </c>
      <c r="D3599" t="s">
        <v>139</v>
      </c>
      <c r="E3599">
        <v>40.303610352999897</v>
      </c>
      <c r="F3599">
        <v>126.12</v>
      </c>
      <c r="G3599">
        <v>139.992213501382</v>
      </c>
      <c r="H3599">
        <v>106.864254787449</v>
      </c>
      <c r="I3599">
        <v>61.015062529636403</v>
      </c>
      <c r="J3599">
        <v>-1.2267361852507099</v>
      </c>
      <c r="K3599">
        <v>85.422574568140107</v>
      </c>
      <c r="L3599">
        <v>61.614214256496702</v>
      </c>
      <c r="M3599">
        <v>81.5415077361491</v>
      </c>
      <c r="N3599">
        <v>2.48242782031177</v>
      </c>
      <c r="O3599">
        <v>6.2321598477640103</v>
      </c>
      <c r="P3599">
        <v>314.86842105263099</v>
      </c>
    </row>
    <row r="3600" spans="1:17" hidden="1" x14ac:dyDescent="0.3">
      <c r="A3600" t="s">
        <v>7427</v>
      </c>
      <c r="B3600" t="s">
        <v>7428</v>
      </c>
      <c r="C3600" t="s">
        <v>10625</v>
      </c>
      <c r="D3600" t="s">
        <v>303</v>
      </c>
      <c r="E3600">
        <v>40.158062000000001</v>
      </c>
      <c r="F3600">
        <v>91.7</v>
      </c>
      <c r="G3600">
        <v>-17.514682188874701</v>
      </c>
      <c r="H3600">
        <v>-5.5500217027575296</v>
      </c>
      <c r="I3600">
        <v>-19.7761329746847</v>
      </c>
      <c r="J3600">
        <v>0.86978165965616205</v>
      </c>
      <c r="K3600">
        <v>93.249899599312201</v>
      </c>
      <c r="L3600">
        <v>94.4429793322183</v>
      </c>
      <c r="M3600">
        <v>55.804566998943599</v>
      </c>
      <c r="N3600">
        <v>0.69443318120517605</v>
      </c>
      <c r="O3600">
        <v>55.834242093783999</v>
      </c>
      <c r="P3600">
        <v>20.657894736842099</v>
      </c>
      <c r="Q3600">
        <v>0.110394232565087</v>
      </c>
    </row>
    <row r="3601" spans="1:17" hidden="1" x14ac:dyDescent="0.3">
      <c r="A3601" t="s">
        <v>7429</v>
      </c>
      <c r="B3601" t="s">
        <v>7430</v>
      </c>
      <c r="C3601" t="s">
        <v>10625</v>
      </c>
      <c r="E3601">
        <v>40.096348665999997</v>
      </c>
      <c r="F3601">
        <v>52.98</v>
      </c>
      <c r="G3601">
        <v>-41.110347777678697</v>
      </c>
      <c r="H3601">
        <v>10.0900346898761</v>
      </c>
      <c r="I3601">
        <v>9.2621009596444708</v>
      </c>
      <c r="J3601">
        <v>5.3624425606125499</v>
      </c>
      <c r="K3601">
        <v>47.997190559109598</v>
      </c>
      <c r="L3601">
        <v>47.162130054460697</v>
      </c>
      <c r="M3601">
        <v>80.525266034289601</v>
      </c>
      <c r="N3601">
        <v>1.9230271721877299</v>
      </c>
      <c r="O3601">
        <v>40.430351075877702</v>
      </c>
      <c r="P3601">
        <v>89.824435686133896</v>
      </c>
      <c r="Q3601">
        <v>0.16265446413385801</v>
      </c>
    </row>
    <row r="3602" spans="1:17" hidden="1" x14ac:dyDescent="0.3">
      <c r="A3602" t="s">
        <v>7431</v>
      </c>
      <c r="B3602" t="s">
        <v>7432</v>
      </c>
      <c r="C3602" t="s">
        <v>10625</v>
      </c>
      <c r="D3602" t="s">
        <v>527</v>
      </c>
      <c r="E3602">
        <v>40.085515800000003</v>
      </c>
      <c r="F3602">
        <v>23.86</v>
      </c>
      <c r="G3602">
        <v>99.357051581051195</v>
      </c>
      <c r="H3602">
        <v>53.027965152078401</v>
      </c>
      <c r="I3602">
        <v>58.554862867946603</v>
      </c>
      <c r="J3602">
        <v>26.376297088020198</v>
      </c>
      <c r="K3602">
        <v>17.1324130321408</v>
      </c>
      <c r="L3602">
        <v>14.8591595915724</v>
      </c>
      <c r="M3602">
        <v>98.711374520033004</v>
      </c>
      <c r="N3602">
        <v>2.2138933191564698</v>
      </c>
      <c r="O3602">
        <v>0</v>
      </c>
      <c r="P3602">
        <v>138.838838838838</v>
      </c>
    </row>
    <row r="3603" spans="1:17" hidden="1" x14ac:dyDescent="0.3">
      <c r="A3603" t="s">
        <v>7433</v>
      </c>
      <c r="B3603" t="s">
        <v>7434</v>
      </c>
      <c r="C3603" t="s">
        <v>10625</v>
      </c>
      <c r="D3603" t="s">
        <v>5320</v>
      </c>
      <c r="E3603">
        <v>40.075800000000001</v>
      </c>
      <c r="F3603">
        <v>37.700000000000003</v>
      </c>
      <c r="G3603">
        <v>-9.8523323390248905</v>
      </c>
      <c r="H3603">
        <v>7.7331970830385597</v>
      </c>
      <c r="I3603">
        <v>-27.937031856300699</v>
      </c>
      <c r="J3603">
        <v>-4.7319124911884201</v>
      </c>
      <c r="K3603">
        <v>38.297357103570903</v>
      </c>
      <c r="L3603">
        <v>38.313888864299898</v>
      </c>
      <c r="M3603">
        <v>47.400024294575303</v>
      </c>
      <c r="N3603">
        <v>0.88223140495867702</v>
      </c>
      <c r="O3603">
        <v>42.970822281167003</v>
      </c>
      <c r="P3603">
        <v>34.690961057520497</v>
      </c>
      <c r="Q3603">
        <v>4.1520103863721999E-2</v>
      </c>
    </row>
    <row r="3604" spans="1:17" hidden="1" x14ac:dyDescent="0.3">
      <c r="A3604" t="s">
        <v>7435</v>
      </c>
      <c r="B3604" t="s">
        <v>7436</v>
      </c>
      <c r="C3604" t="s">
        <v>10625</v>
      </c>
      <c r="D3604" t="s">
        <v>72</v>
      </c>
      <c r="E3604">
        <v>40.009860000000003</v>
      </c>
      <c r="F3604">
        <v>38.72</v>
      </c>
      <c r="G3604">
        <v>100.23393163978599</v>
      </c>
      <c r="H3604">
        <v>64.969308194149605</v>
      </c>
      <c r="I3604">
        <v>39.379867423073598</v>
      </c>
      <c r="J3604">
        <v>13.9561272366729</v>
      </c>
      <c r="K3604">
        <v>28.346241389270599</v>
      </c>
      <c r="L3604">
        <v>24.097186830232999</v>
      </c>
      <c r="M3604">
        <v>82.195404761629703</v>
      </c>
      <c r="N3604">
        <v>2.9776829814621402</v>
      </c>
      <c r="O3604">
        <v>5.8626033057851403</v>
      </c>
      <c r="P3604">
        <v>142.15134459036801</v>
      </c>
      <c r="Q3604">
        <v>0.116464121646616</v>
      </c>
    </row>
    <row r="3605" spans="1:17" hidden="1" x14ac:dyDescent="0.3">
      <c r="A3605" t="s">
        <v>7437</v>
      </c>
      <c r="B3605" t="s">
        <v>7438</v>
      </c>
      <c r="C3605" t="s">
        <v>10625</v>
      </c>
      <c r="D3605" t="s">
        <v>133</v>
      </c>
      <c r="E3605">
        <v>39.882856239320702</v>
      </c>
      <c r="F3605">
        <v>31.7</v>
      </c>
      <c r="M3605">
        <v>8.5813433096764804</v>
      </c>
      <c r="N3605">
        <v>1</v>
      </c>
    </row>
    <row r="3606" spans="1:17" hidden="1" x14ac:dyDescent="0.3">
      <c r="A3606" t="s">
        <v>7439</v>
      </c>
      <c r="B3606" t="s">
        <v>7440</v>
      </c>
      <c r="C3606" t="s">
        <v>10625</v>
      </c>
      <c r="D3606" t="s">
        <v>1561</v>
      </c>
      <c r="E3606">
        <v>39.834989999999998</v>
      </c>
      <c r="F3606">
        <v>133</v>
      </c>
      <c r="G3606">
        <v>-54.082536350089903</v>
      </c>
      <c r="H3606">
        <v>22.1818788156186</v>
      </c>
      <c r="I3606">
        <v>-55.869707816858302</v>
      </c>
      <c r="J3606">
        <v>11.997461318838999</v>
      </c>
      <c r="K3606">
        <v>128.99734451062699</v>
      </c>
      <c r="M3606">
        <v>71.196438623606994</v>
      </c>
      <c r="N3606">
        <v>0.61904761904761896</v>
      </c>
      <c r="O3606">
        <v>116.691729323308</v>
      </c>
      <c r="P3606">
        <v>52.435530085959797</v>
      </c>
    </row>
    <row r="3607" spans="1:17" hidden="1" x14ac:dyDescent="0.3">
      <c r="A3607" t="s">
        <v>7441</v>
      </c>
      <c r="B3607" t="s">
        <v>7442</v>
      </c>
      <c r="C3607" t="s">
        <v>10625</v>
      </c>
      <c r="D3607" t="s">
        <v>622</v>
      </c>
      <c r="E3607">
        <v>39.801154400000001</v>
      </c>
      <c r="F3607">
        <v>37</v>
      </c>
      <c r="G3607">
        <v>-14.894335539268701</v>
      </c>
      <c r="H3607">
        <v>3.7991808408828001</v>
      </c>
      <c r="I3607">
        <v>-24.240234835612799</v>
      </c>
      <c r="J3607">
        <v>-10.6297955029644</v>
      </c>
      <c r="K3607">
        <v>38.336161225786</v>
      </c>
      <c r="L3607">
        <v>37.5133724187721</v>
      </c>
      <c r="M3607">
        <v>33.990362742486703</v>
      </c>
      <c r="N3607">
        <v>1.44934974856944</v>
      </c>
      <c r="O3607">
        <v>49.459459459459403</v>
      </c>
      <c r="P3607">
        <v>19.779864033667799</v>
      </c>
    </row>
    <row r="3608" spans="1:17" hidden="1" x14ac:dyDescent="0.3">
      <c r="A3608" t="s">
        <v>7443</v>
      </c>
      <c r="B3608" t="s">
        <v>7444</v>
      </c>
      <c r="C3608" t="s">
        <v>10625</v>
      </c>
      <c r="D3608" t="s">
        <v>127</v>
      </c>
      <c r="E3608">
        <v>39.712789878999999</v>
      </c>
      <c r="F3608">
        <v>69.48</v>
      </c>
      <c r="G3608">
        <v>-38.358919742623797</v>
      </c>
      <c r="H3608">
        <v>-8.9861293862878906</v>
      </c>
      <c r="I3608">
        <v>-21.165359323875698</v>
      </c>
      <c r="J3608">
        <v>-1.48219241779017</v>
      </c>
      <c r="K3608">
        <v>73.758678154765803</v>
      </c>
      <c r="L3608">
        <v>80.128209669471502</v>
      </c>
      <c r="M3608">
        <v>50.168292309778202</v>
      </c>
      <c r="N3608">
        <v>0.571154219361516</v>
      </c>
      <c r="O3608">
        <v>34.6286701208981</v>
      </c>
      <c r="P3608">
        <v>9.4173228346456703</v>
      </c>
      <c r="Q3608">
        <v>7.1888946185258998E-2</v>
      </c>
    </row>
    <row r="3609" spans="1:17" hidden="1" x14ac:dyDescent="0.3">
      <c r="A3609" t="s">
        <v>7445</v>
      </c>
      <c r="B3609" t="s">
        <v>7446</v>
      </c>
      <c r="C3609" t="s">
        <v>10625</v>
      </c>
      <c r="D3609" t="s">
        <v>571</v>
      </c>
      <c r="E3609">
        <v>39.70450992</v>
      </c>
      <c r="F3609">
        <v>37</v>
      </c>
      <c r="G3609">
        <v>-72.854115963752307</v>
      </c>
      <c r="H3609">
        <v>-14.4080558720441</v>
      </c>
      <c r="I3609">
        <v>-32.062205061287003</v>
      </c>
      <c r="J3609">
        <v>-19.3531357487085</v>
      </c>
      <c r="K3609">
        <v>40.400638010354697</v>
      </c>
      <c r="L3609">
        <v>43.267245408884399</v>
      </c>
      <c r="M3609">
        <v>30.654621904527399</v>
      </c>
      <c r="N3609">
        <v>0.96583333333333299</v>
      </c>
      <c r="O3609">
        <v>110.77103492734</v>
      </c>
      <c r="P3609">
        <v>14.4447881224868</v>
      </c>
      <c r="Q3609">
        <v>0.162276562817151</v>
      </c>
    </row>
    <row r="3610" spans="1:17" hidden="1" x14ac:dyDescent="0.3">
      <c r="A3610" t="s">
        <v>7447</v>
      </c>
      <c r="B3610" t="s">
        <v>7448</v>
      </c>
      <c r="C3610" t="s">
        <v>10625</v>
      </c>
      <c r="D3610" t="s">
        <v>2839</v>
      </c>
      <c r="E3610">
        <v>39.661320000000003</v>
      </c>
      <c r="F3610">
        <v>48.62</v>
      </c>
      <c r="G3610">
        <v>-24.8523984206489</v>
      </c>
      <c r="H3610">
        <v>3.5517550026603102</v>
      </c>
      <c r="I3610">
        <v>-24.227308282787298</v>
      </c>
      <c r="J3610">
        <v>3.38576867501477</v>
      </c>
      <c r="K3610">
        <v>49.116409117424297</v>
      </c>
      <c r="L3610">
        <v>54.561191413918699</v>
      </c>
      <c r="M3610">
        <v>62.901693088675302</v>
      </c>
      <c r="N3610">
        <v>0.901337529504327</v>
      </c>
      <c r="O3610">
        <v>70.711641299876504</v>
      </c>
      <c r="P3610">
        <v>12.7812572488981</v>
      </c>
    </row>
    <row r="3611" spans="1:17" hidden="1" x14ac:dyDescent="0.3">
      <c r="A3611" t="s">
        <v>7449</v>
      </c>
      <c r="B3611" t="s">
        <v>7450</v>
      </c>
      <c r="C3611" t="s">
        <v>10625</v>
      </c>
      <c r="E3611">
        <v>39.6096</v>
      </c>
      <c r="F3611">
        <v>21.65</v>
      </c>
      <c r="G3611">
        <v>172.14170467349899</v>
      </c>
      <c r="H3611">
        <v>15.345864504279801</v>
      </c>
      <c r="I3611">
        <v>-48.540381925917998</v>
      </c>
      <c r="J3611">
        <v>9.7648880893247796</v>
      </c>
      <c r="K3611">
        <v>22.594706536592</v>
      </c>
      <c r="L3611">
        <v>25.544192257751401</v>
      </c>
      <c r="M3611">
        <v>87.092586536014096</v>
      </c>
      <c r="N3611">
        <v>1.85775429413063</v>
      </c>
      <c r="O3611">
        <v>236.027713625866</v>
      </c>
      <c r="P3611">
        <v>264.56837204695103</v>
      </c>
    </row>
    <row r="3612" spans="1:17" hidden="1" x14ac:dyDescent="0.3">
      <c r="A3612" t="s">
        <v>7451</v>
      </c>
      <c r="B3612" t="s">
        <v>7452</v>
      </c>
      <c r="C3612" t="s">
        <v>10625</v>
      </c>
      <c r="D3612" t="s">
        <v>1672</v>
      </c>
      <c r="E3612">
        <v>39.6</v>
      </c>
      <c r="F3612">
        <v>31</v>
      </c>
      <c r="G3612">
        <v>-45.371230002948401</v>
      </c>
      <c r="H3612">
        <v>-5.2518456520041603</v>
      </c>
      <c r="I3612">
        <v>-37.889778175237502</v>
      </c>
      <c r="J3612">
        <v>-1.5144175391414301</v>
      </c>
      <c r="K3612">
        <v>31.5246559329712</v>
      </c>
      <c r="L3612">
        <v>35.083807149249701</v>
      </c>
      <c r="M3612">
        <v>41.068764383687899</v>
      </c>
      <c r="N3612">
        <v>0.67059864221082999</v>
      </c>
      <c r="O3612">
        <v>59.4838709677419</v>
      </c>
      <c r="P3612">
        <v>5.6218057921635296</v>
      </c>
      <c r="Q3612">
        <v>0.13138595869280101</v>
      </c>
    </row>
    <row r="3613" spans="1:17" hidden="1" x14ac:dyDescent="0.3">
      <c r="A3613" t="s">
        <v>7453</v>
      </c>
      <c r="B3613" t="s">
        <v>7454</v>
      </c>
      <c r="C3613" t="s">
        <v>10625</v>
      </c>
      <c r="D3613" t="s">
        <v>359</v>
      </c>
      <c r="E3613">
        <v>39.498381000000002</v>
      </c>
      <c r="F3613">
        <v>114.35</v>
      </c>
      <c r="G3613">
        <v>0.24344506589678899</v>
      </c>
      <c r="H3613">
        <v>5.6976292273600002</v>
      </c>
      <c r="I3613">
        <v>10.156254806997101</v>
      </c>
      <c r="J3613">
        <v>2.5116238804154198</v>
      </c>
      <c r="K3613">
        <v>105.600508049599</v>
      </c>
      <c r="L3613">
        <v>97.796039937846899</v>
      </c>
      <c r="M3613">
        <v>63.111351485136296</v>
      </c>
      <c r="N3613">
        <v>1.47406573549664</v>
      </c>
      <c r="O3613">
        <v>7.3021425448185502</v>
      </c>
      <c r="P3613">
        <v>44.181061656789801</v>
      </c>
      <c r="Q3613">
        <v>4.6203838888245002E-2</v>
      </c>
    </row>
    <row r="3614" spans="1:17" hidden="1" x14ac:dyDescent="0.3">
      <c r="A3614" t="s">
        <v>7455</v>
      </c>
      <c r="B3614" t="s">
        <v>7456</v>
      </c>
      <c r="C3614" t="s">
        <v>10625</v>
      </c>
      <c r="E3614">
        <v>39.485779999999998</v>
      </c>
      <c r="F3614">
        <v>40.520000000000003</v>
      </c>
      <c r="G3614">
        <v>6.6407692519595303</v>
      </c>
      <c r="H3614">
        <v>-3.2477970690082199</v>
      </c>
      <c r="I3614">
        <v>-9.5957148224945499E-2</v>
      </c>
      <c r="J3614">
        <v>-4.7666614647303902</v>
      </c>
      <c r="K3614">
        <v>39.121122471234699</v>
      </c>
      <c r="L3614">
        <v>38.032269856138001</v>
      </c>
      <c r="M3614">
        <v>40.788123196603301</v>
      </c>
      <c r="N3614">
        <v>1.1861800685877999</v>
      </c>
      <c r="O3614">
        <v>30.552813425468798</v>
      </c>
      <c r="P3614">
        <v>37.262872628726299</v>
      </c>
      <c r="Q3614">
        <v>8.3137176900523996E-2</v>
      </c>
    </row>
    <row r="3615" spans="1:17" hidden="1" x14ac:dyDescent="0.3">
      <c r="A3615" t="s">
        <v>7457</v>
      </c>
      <c r="B3615" t="s">
        <v>7458</v>
      </c>
      <c r="C3615" t="s">
        <v>10625</v>
      </c>
      <c r="D3615" t="s">
        <v>127</v>
      </c>
      <c r="E3615">
        <v>39.42814928</v>
      </c>
      <c r="F3615">
        <v>4.12</v>
      </c>
      <c r="G3615">
        <v>73.3107774170726</v>
      </c>
      <c r="H3615">
        <v>-4.2094301236073299</v>
      </c>
      <c r="I3615">
        <v>-49.327818333792301</v>
      </c>
      <c r="J3615">
        <v>-8.7046459608543998</v>
      </c>
      <c r="K3615">
        <v>4.4160213633593397</v>
      </c>
      <c r="L3615">
        <v>4.18955242673628</v>
      </c>
      <c r="M3615">
        <v>22.157626167703899</v>
      </c>
      <c r="N3615">
        <v>0.68058789433424205</v>
      </c>
      <c r="O3615">
        <v>83.252427184466001</v>
      </c>
      <c r="Q3615">
        <v>2.1340231731270001E-2</v>
      </c>
    </row>
    <row r="3616" spans="1:17" hidden="1" x14ac:dyDescent="0.3">
      <c r="A3616" t="s">
        <v>7459</v>
      </c>
      <c r="B3616" t="s">
        <v>7460</v>
      </c>
      <c r="C3616" t="s">
        <v>10625</v>
      </c>
      <c r="D3616" t="s">
        <v>1184</v>
      </c>
      <c r="E3616">
        <v>39.305160000000001</v>
      </c>
      <c r="F3616">
        <v>94.9</v>
      </c>
      <c r="G3616">
        <v>60.255959740183002</v>
      </c>
      <c r="H3616">
        <v>44.4563771596669</v>
      </c>
      <c r="I3616">
        <v>41.312455370997398</v>
      </c>
      <c r="J3616">
        <v>-7.6010134822219202</v>
      </c>
      <c r="K3616">
        <v>77.3518460843583</v>
      </c>
      <c r="L3616">
        <v>65.031513466282306</v>
      </c>
      <c r="M3616">
        <v>60.3223962878848</v>
      </c>
      <c r="N3616">
        <v>4.6902545435281899</v>
      </c>
      <c r="O3616">
        <v>32.771338250790301</v>
      </c>
      <c r="P3616">
        <v>95.629767058338501</v>
      </c>
      <c r="Q3616">
        <v>9.2806653566219005E-2</v>
      </c>
    </row>
    <row r="3617" spans="1:17" hidden="1" x14ac:dyDescent="0.3">
      <c r="A3617" t="s">
        <v>7461</v>
      </c>
      <c r="B3617" t="s">
        <v>7462</v>
      </c>
      <c r="C3617" t="s">
        <v>10625</v>
      </c>
      <c r="D3617" t="s">
        <v>622</v>
      </c>
      <c r="E3617">
        <v>39.280465431000003</v>
      </c>
      <c r="F3617">
        <v>3.86</v>
      </c>
      <c r="G3617">
        <v>47.789713115520499</v>
      </c>
      <c r="H3617">
        <v>-4.9954353955939101</v>
      </c>
      <c r="I3617">
        <v>-5.9986361005005699</v>
      </c>
      <c r="J3617">
        <v>-10.1079281776959</v>
      </c>
      <c r="K3617">
        <v>3.6390781357912498</v>
      </c>
      <c r="L3617">
        <v>3.5403037559188602</v>
      </c>
      <c r="M3617">
        <v>22.847111586777</v>
      </c>
      <c r="N3617">
        <v>0.38909182808236598</v>
      </c>
      <c r="O3617">
        <v>37.305699481865197</v>
      </c>
      <c r="P3617">
        <v>103.157894736842</v>
      </c>
      <c r="Q3617">
        <v>-1.0370344733286E-2</v>
      </c>
    </row>
    <row r="3618" spans="1:17" hidden="1" x14ac:dyDescent="0.3">
      <c r="A3618" t="s">
        <v>7463</v>
      </c>
      <c r="B3618" t="s">
        <v>7464</v>
      </c>
      <c r="C3618" t="s">
        <v>10625</v>
      </c>
      <c r="D3618" t="s">
        <v>1589</v>
      </c>
      <c r="E3618">
        <v>39.248339999999999</v>
      </c>
      <c r="F3618">
        <v>38.68</v>
      </c>
      <c r="G3618">
        <v>50.501911097179601</v>
      </c>
      <c r="H3618">
        <v>9.9043394530300493</v>
      </c>
      <c r="I3618">
        <v>-22.914210505393498</v>
      </c>
      <c r="J3618">
        <v>-6.7180392963306597</v>
      </c>
      <c r="K3618">
        <v>38.023973868921502</v>
      </c>
      <c r="L3618">
        <v>36.032261361204199</v>
      </c>
      <c r="M3618">
        <v>59.446804055064199</v>
      </c>
      <c r="N3618">
        <v>1.5035771521877099</v>
      </c>
      <c r="O3618">
        <v>49.896587383660801</v>
      </c>
      <c r="P3618">
        <v>97.851662404091996</v>
      </c>
      <c r="Q3618">
        <v>4.3989972698798001E-2</v>
      </c>
    </row>
    <row r="3619" spans="1:17" hidden="1" x14ac:dyDescent="0.3">
      <c r="A3619" t="s">
        <v>7465</v>
      </c>
      <c r="B3619" t="s">
        <v>7466</v>
      </c>
      <c r="C3619" t="s">
        <v>10625</v>
      </c>
      <c r="D3619" t="s">
        <v>733</v>
      </c>
      <c r="E3619">
        <v>39.201162959999998</v>
      </c>
      <c r="F3619">
        <v>52.18</v>
      </c>
      <c r="G3619">
        <v>-12.068908546379699</v>
      </c>
      <c r="H3619">
        <v>-3.1407664327159801</v>
      </c>
      <c r="I3619">
        <v>-2.1071773791737201</v>
      </c>
      <c r="J3619">
        <v>0.56971994618820598</v>
      </c>
      <c r="K3619">
        <v>51.8791611804658</v>
      </c>
      <c r="L3619">
        <v>49.3001376103539</v>
      </c>
      <c r="M3619">
        <v>73.375507359077204</v>
      </c>
      <c r="N3619">
        <v>0.338940253445079</v>
      </c>
      <c r="O3619">
        <v>4.9060942889996104</v>
      </c>
      <c r="P3619">
        <v>27.268292682926798</v>
      </c>
      <c r="Q3619">
        <v>8.5918559496748995E-2</v>
      </c>
    </row>
    <row r="3620" spans="1:17" hidden="1" x14ac:dyDescent="0.3">
      <c r="A3620" t="s">
        <v>7467</v>
      </c>
      <c r="B3620" t="s">
        <v>7468</v>
      </c>
      <c r="C3620" t="s">
        <v>10625</v>
      </c>
      <c r="D3620" t="s">
        <v>789</v>
      </c>
      <c r="E3620">
        <v>39.164500500000003</v>
      </c>
      <c r="F3620">
        <v>105.85</v>
      </c>
      <c r="G3620">
        <v>6.1531196205199796</v>
      </c>
      <c r="H3620">
        <v>-3.8147827149412299</v>
      </c>
      <c r="I3620">
        <v>-8.43336871313487</v>
      </c>
      <c r="J3620">
        <v>-3.6468197422652402</v>
      </c>
      <c r="K3620">
        <v>111.427544876917</v>
      </c>
      <c r="L3620">
        <v>105.45877129181601</v>
      </c>
      <c r="M3620">
        <v>40.597055737002201</v>
      </c>
      <c r="N3620">
        <v>0.65342723350908805</v>
      </c>
      <c r="O3620">
        <v>51.157298063297098</v>
      </c>
      <c r="P3620">
        <v>44.092022869588803</v>
      </c>
      <c r="Q3620">
        <v>6.0700575399465002E-2</v>
      </c>
    </row>
    <row r="3621" spans="1:17" hidden="1" x14ac:dyDescent="0.3">
      <c r="A3621" t="s">
        <v>7469</v>
      </c>
      <c r="B3621" t="s">
        <v>7470</v>
      </c>
      <c r="C3621" t="s">
        <v>10625</v>
      </c>
      <c r="D3621" t="s">
        <v>303</v>
      </c>
      <c r="E3621">
        <v>39.100204499999997</v>
      </c>
      <c r="F3621">
        <v>20.059999999999999</v>
      </c>
      <c r="G3621">
        <v>3.9624642489016</v>
      </c>
      <c r="H3621">
        <v>-4.8890009495368298</v>
      </c>
      <c r="I3621">
        <v>-11.0492495130549</v>
      </c>
      <c r="J3621">
        <v>3.7956755073786699</v>
      </c>
      <c r="K3621">
        <v>19.4841372509159</v>
      </c>
      <c r="L3621">
        <v>17.619219075620801</v>
      </c>
      <c r="M3621">
        <v>49.622099731671</v>
      </c>
      <c r="N3621">
        <v>0.68775507372198397</v>
      </c>
      <c r="O3621">
        <v>18.344965104685901</v>
      </c>
      <c r="P3621">
        <v>67.1666666666666</v>
      </c>
      <c r="Q3621">
        <v>5.8405841150860997E-2</v>
      </c>
    </row>
    <row r="3622" spans="1:17" hidden="1" x14ac:dyDescent="0.3">
      <c r="A3622" t="s">
        <v>7471</v>
      </c>
      <c r="B3622" t="s">
        <v>7472</v>
      </c>
      <c r="C3622" t="s">
        <v>10625</v>
      </c>
      <c r="D3622" t="s">
        <v>127</v>
      </c>
      <c r="E3622">
        <v>39.095818999999999</v>
      </c>
      <c r="F3622">
        <v>73.099999999999994</v>
      </c>
      <c r="G3622">
        <v>178.834119442945</v>
      </c>
      <c r="H3622">
        <v>-6.3147827149412201</v>
      </c>
      <c r="I3622">
        <v>18.527746762906101</v>
      </c>
      <c r="J3622">
        <v>-4.1432610465283197</v>
      </c>
      <c r="K3622">
        <v>74.165779953683995</v>
      </c>
      <c r="L3622">
        <v>59.827340793183801</v>
      </c>
      <c r="M3622">
        <v>40.933930993106102</v>
      </c>
      <c r="N3622">
        <v>0.632555543669858</v>
      </c>
      <c r="O3622">
        <v>28.5772913816689</v>
      </c>
      <c r="P3622">
        <v>225.61247216035599</v>
      </c>
      <c r="Q3622">
        <v>0.105412256754842</v>
      </c>
    </row>
    <row r="3623" spans="1:17" hidden="1" x14ac:dyDescent="0.3">
      <c r="A3623" t="s">
        <v>7473</v>
      </c>
      <c r="B3623" t="s">
        <v>7474</v>
      </c>
      <c r="C3623" t="s">
        <v>10625</v>
      </c>
      <c r="D3623" t="s">
        <v>2435</v>
      </c>
      <c r="E3623">
        <v>39</v>
      </c>
      <c r="F3623">
        <v>260</v>
      </c>
      <c r="G3623">
        <v>-36.388722105568696</v>
      </c>
      <c r="H3623">
        <v>-11.7505193920572</v>
      </c>
      <c r="I3623">
        <v>-18.226880901919699</v>
      </c>
      <c r="J3623">
        <v>-4.1341650321645202</v>
      </c>
      <c r="K3623">
        <v>272.69582501824499</v>
      </c>
      <c r="L3623">
        <v>268.28228386499597</v>
      </c>
      <c r="M3623">
        <v>22.360774694338499</v>
      </c>
      <c r="N3623">
        <v>0.3024</v>
      </c>
      <c r="O3623">
        <v>49.538461538461497</v>
      </c>
      <c r="P3623">
        <v>29.9350324837581</v>
      </c>
    </row>
    <row r="3624" spans="1:17" hidden="1" x14ac:dyDescent="0.3">
      <c r="A3624" t="s">
        <v>7475</v>
      </c>
      <c r="B3624" t="s">
        <v>7476</v>
      </c>
      <c r="C3624" t="s">
        <v>10625</v>
      </c>
      <c r="D3624" t="s">
        <v>1561</v>
      </c>
      <c r="E3624">
        <v>38.808602</v>
      </c>
      <c r="F3624">
        <v>95</v>
      </c>
      <c r="G3624">
        <v>62.335167660975102</v>
      </c>
      <c r="H3624">
        <v>-13.7673154220864</v>
      </c>
      <c r="I3624">
        <v>79.741589715659998</v>
      </c>
      <c r="J3624">
        <v>10.615615477054</v>
      </c>
      <c r="K3624">
        <v>86.181542454217194</v>
      </c>
      <c r="L3624">
        <v>68.264194971551404</v>
      </c>
      <c r="M3624">
        <v>66.827850585289696</v>
      </c>
      <c r="N3624">
        <v>0.554112554112554</v>
      </c>
      <c r="O3624">
        <v>22.736842105263101</v>
      </c>
      <c r="P3624">
        <v>166.85393258426899</v>
      </c>
      <c r="Q3624">
        <v>0.14376748568380299</v>
      </c>
    </row>
    <row r="3625" spans="1:17" hidden="1" x14ac:dyDescent="0.3">
      <c r="A3625" t="s">
        <v>7477</v>
      </c>
      <c r="B3625" t="s">
        <v>7478</v>
      </c>
      <c r="C3625" t="s">
        <v>10625</v>
      </c>
      <c r="D3625" t="s">
        <v>2624</v>
      </c>
      <c r="E3625">
        <v>38.798167999999997</v>
      </c>
      <c r="F3625">
        <v>5.38</v>
      </c>
      <c r="G3625">
        <v>-7.3068905045729897</v>
      </c>
      <c r="H3625">
        <v>39.741440363725701</v>
      </c>
      <c r="I3625">
        <v>-12.490068138108599</v>
      </c>
      <c r="J3625">
        <v>42.871265828797803</v>
      </c>
      <c r="K3625">
        <v>4.40578171949993</v>
      </c>
      <c r="L3625">
        <v>4.7191824867046996</v>
      </c>
      <c r="M3625">
        <v>77.673068474768698</v>
      </c>
      <c r="N3625">
        <v>3.2244039389180799</v>
      </c>
      <c r="O3625">
        <v>38.475836431226703</v>
      </c>
      <c r="P3625">
        <v>64.024390243902403</v>
      </c>
      <c r="Q3625">
        <v>2.4913146061660001E-2</v>
      </c>
    </row>
    <row r="3626" spans="1:17" hidden="1" x14ac:dyDescent="0.3">
      <c r="A3626" t="s">
        <v>7479</v>
      </c>
      <c r="B3626" t="s">
        <v>7480</v>
      </c>
      <c r="C3626" t="s">
        <v>10625</v>
      </c>
      <c r="D3626" t="s">
        <v>21</v>
      </c>
      <c r="E3626">
        <v>38.766719999999999</v>
      </c>
      <c r="F3626">
        <v>130.4</v>
      </c>
      <c r="G3626">
        <v>-42.4639176052777</v>
      </c>
      <c r="H3626">
        <v>-9.3183793911163395</v>
      </c>
      <c r="I3626">
        <v>-29.220415188414499</v>
      </c>
      <c r="J3626">
        <v>-0.40282174858243702</v>
      </c>
      <c r="K3626">
        <v>145.508293611982</v>
      </c>
      <c r="L3626">
        <v>151.31633116711799</v>
      </c>
      <c r="M3626">
        <v>42.9378290271558</v>
      </c>
      <c r="N3626">
        <v>0.59047619047619004</v>
      </c>
      <c r="O3626">
        <v>57.208588957055198</v>
      </c>
      <c r="P3626">
        <v>26.724975704567498</v>
      </c>
    </row>
    <row r="3627" spans="1:17" hidden="1" x14ac:dyDescent="0.3">
      <c r="A3627" t="s">
        <v>7481</v>
      </c>
      <c r="B3627" t="s">
        <v>7482</v>
      </c>
      <c r="C3627" t="s">
        <v>10625</v>
      </c>
      <c r="D3627" t="s">
        <v>72</v>
      </c>
      <c r="E3627">
        <v>38.752301961999997</v>
      </c>
      <c r="F3627">
        <v>59.12</v>
      </c>
      <c r="G3627">
        <v>16.144459804005901</v>
      </c>
      <c r="H3627">
        <v>24.035932559631899</v>
      </c>
      <c r="I3627">
        <v>-16.703829246780799</v>
      </c>
      <c r="J3627">
        <v>36.048333534296901</v>
      </c>
      <c r="K3627">
        <v>49.430475912370802</v>
      </c>
      <c r="L3627">
        <v>52.784080375772902</v>
      </c>
      <c r="M3627">
        <v>77.885182016754698</v>
      </c>
      <c r="N3627">
        <v>1.67266735958732</v>
      </c>
      <c r="O3627">
        <v>119.468876860622</v>
      </c>
      <c r="P3627">
        <v>55.578947368420998</v>
      </c>
      <c r="Q3627">
        <v>8.9867148624035997E-2</v>
      </c>
    </row>
    <row r="3628" spans="1:17" hidden="1" x14ac:dyDescent="0.3">
      <c r="A3628" t="s">
        <v>7483</v>
      </c>
      <c r="B3628" t="s">
        <v>7484</v>
      </c>
      <c r="C3628" t="s">
        <v>10625</v>
      </c>
      <c r="D3628" t="s">
        <v>46</v>
      </c>
      <c r="E3628">
        <v>38.660129999999903</v>
      </c>
      <c r="F3628">
        <v>30.75</v>
      </c>
      <c r="K3628">
        <v>26.2695652130257</v>
      </c>
      <c r="L3628">
        <v>18.751713502708899</v>
      </c>
      <c r="M3628">
        <v>99.999990516182706</v>
      </c>
      <c r="N3628">
        <v>1</v>
      </c>
      <c r="Q3628">
        <v>6.2078155048784001E-2</v>
      </c>
    </row>
    <row r="3629" spans="1:17" hidden="1" x14ac:dyDescent="0.3">
      <c r="A3629" t="s">
        <v>7485</v>
      </c>
      <c r="B3629" t="s">
        <v>7486</v>
      </c>
      <c r="C3629" t="s">
        <v>10625</v>
      </c>
      <c r="D3629" t="s">
        <v>733</v>
      </c>
      <c r="E3629">
        <v>38.618346535999997</v>
      </c>
      <c r="F3629">
        <v>152.33000000000001</v>
      </c>
      <c r="G3629">
        <v>28.059968315237999</v>
      </c>
      <c r="H3629">
        <v>1.6746683593382099</v>
      </c>
      <c r="I3629">
        <v>15.5077554491498</v>
      </c>
      <c r="J3629">
        <v>1.4381619865620801</v>
      </c>
      <c r="K3629">
        <v>147.345027330585</v>
      </c>
      <c r="L3629">
        <v>129.469367014179</v>
      </c>
      <c r="M3629">
        <v>44.752496423100702</v>
      </c>
      <c r="N3629">
        <v>0.60679225236532197</v>
      </c>
      <c r="O3629">
        <v>2.4092430906584101</v>
      </c>
      <c r="P3629">
        <v>89.7011207970112</v>
      </c>
    </row>
    <row r="3630" spans="1:17" hidden="1" x14ac:dyDescent="0.3">
      <c r="A3630" t="s">
        <v>7487</v>
      </c>
      <c r="B3630" t="s">
        <v>7488</v>
      </c>
      <c r="C3630" t="s">
        <v>10625</v>
      </c>
      <c r="E3630">
        <v>38.611440000000002</v>
      </c>
      <c r="F3630">
        <v>3.77</v>
      </c>
      <c r="G3630">
        <v>39.890723216530603</v>
      </c>
      <c r="H3630">
        <v>-11.453538695802401</v>
      </c>
      <c r="I3630">
        <v>-27.974282980257001</v>
      </c>
      <c r="J3630">
        <v>-1.94064713353105</v>
      </c>
      <c r="K3630">
        <v>3.91762324111478</v>
      </c>
      <c r="L3630">
        <v>3.8297485511517402</v>
      </c>
      <c r="M3630">
        <v>48.8486767295568</v>
      </c>
      <c r="N3630">
        <v>1.2408499125651899</v>
      </c>
      <c r="O3630">
        <v>87.0026525198939</v>
      </c>
      <c r="P3630">
        <v>73.732718894009196</v>
      </c>
      <c r="Q3630">
        <v>-3.1951457605879002E-2</v>
      </c>
    </row>
    <row r="3631" spans="1:17" hidden="1" x14ac:dyDescent="0.3">
      <c r="A3631" t="s">
        <v>7489</v>
      </c>
      <c r="B3631" t="s">
        <v>7490</v>
      </c>
      <c r="C3631" t="s">
        <v>10625</v>
      </c>
      <c r="D3631" t="s">
        <v>2839</v>
      </c>
      <c r="E3631">
        <v>38.600099999999998</v>
      </c>
      <c r="F3631">
        <v>46.2</v>
      </c>
      <c r="G3631">
        <v>17.0323148850708</v>
      </c>
      <c r="H3631">
        <v>10.118658243554099</v>
      </c>
      <c r="I3631">
        <v>11.959321070231899</v>
      </c>
      <c r="J3631">
        <v>-0.92680823099355703</v>
      </c>
      <c r="K3631">
        <v>38.800379416584299</v>
      </c>
      <c r="L3631">
        <v>30.9960338244144</v>
      </c>
      <c r="M3631">
        <v>93.066397028017903</v>
      </c>
      <c r="N3631">
        <v>2.1965495995070801</v>
      </c>
      <c r="O3631">
        <v>0</v>
      </c>
      <c r="P3631">
        <v>120</v>
      </c>
    </row>
    <row r="3632" spans="1:17" hidden="1" x14ac:dyDescent="0.3">
      <c r="A3632" t="s">
        <v>7491</v>
      </c>
      <c r="B3632" t="s">
        <v>7492</v>
      </c>
      <c r="C3632" t="s">
        <v>10625</v>
      </c>
      <c r="D3632" t="s">
        <v>733</v>
      </c>
      <c r="E3632">
        <v>38.500961535999998</v>
      </c>
      <c r="F3632">
        <v>21.92</v>
      </c>
      <c r="G3632">
        <v>22.1642859111459</v>
      </c>
      <c r="H3632">
        <v>2.0119111904043598</v>
      </c>
      <c r="I3632">
        <v>7.8985942637992403</v>
      </c>
      <c r="J3632">
        <v>2.2685125909558201</v>
      </c>
      <c r="K3632">
        <v>21.163096740524701</v>
      </c>
      <c r="L3632">
        <v>18.860643724589899</v>
      </c>
      <c r="M3632">
        <v>45.204362990631097</v>
      </c>
      <c r="N3632">
        <v>0.68090410143450897</v>
      </c>
      <c r="O3632">
        <v>3.1021897810219001</v>
      </c>
      <c r="P3632">
        <v>56.571428571428498</v>
      </c>
    </row>
    <row r="3633" spans="1:17" hidden="1" x14ac:dyDescent="0.3">
      <c r="A3633" t="s">
        <v>7493</v>
      </c>
      <c r="B3633" t="s">
        <v>7494</v>
      </c>
      <c r="C3633" t="s">
        <v>10625</v>
      </c>
      <c r="E3633">
        <v>38.483665000000002</v>
      </c>
      <c r="F3633">
        <v>82.95</v>
      </c>
      <c r="G3633">
        <v>-39.924193456012397</v>
      </c>
      <c r="H3633">
        <v>-5.8674487056222503E-2</v>
      </c>
      <c r="I3633">
        <v>-13.0020607580348</v>
      </c>
      <c r="J3633">
        <v>13.8436315743226</v>
      </c>
      <c r="K3633">
        <v>69.411018729432101</v>
      </c>
      <c r="L3633">
        <v>69.183992112745102</v>
      </c>
      <c r="M3633">
        <v>93.579688850324402</v>
      </c>
      <c r="N3633">
        <v>3.4552172181246301</v>
      </c>
      <c r="O3633">
        <v>19.324894514767902</v>
      </c>
      <c r="P3633">
        <v>65.900000000000006</v>
      </c>
      <c r="Q3633">
        <v>0.133109971020069</v>
      </c>
    </row>
    <row r="3634" spans="1:17" hidden="1" x14ac:dyDescent="0.3">
      <c r="A3634" t="s">
        <v>7495</v>
      </c>
      <c r="B3634" t="s">
        <v>7496</v>
      </c>
      <c r="C3634" t="s">
        <v>10625</v>
      </c>
      <c r="D3634" t="s">
        <v>622</v>
      </c>
      <c r="E3634">
        <v>38.434575000000002</v>
      </c>
      <c r="F3634">
        <v>93.27</v>
      </c>
      <c r="G3634">
        <v>85.134620090817606</v>
      </c>
      <c r="H3634">
        <v>9.2351788108364996</v>
      </c>
      <c r="I3634">
        <v>87.3301164031177</v>
      </c>
      <c r="J3634">
        <v>-4.9649213734476998</v>
      </c>
      <c r="K3634">
        <v>80.669171810260096</v>
      </c>
      <c r="L3634">
        <v>58.426461606254001</v>
      </c>
      <c r="M3634">
        <v>43.974175071886897</v>
      </c>
      <c r="N3634">
        <v>0.43843928314682001</v>
      </c>
      <c r="O3634">
        <v>7.4729280583252899</v>
      </c>
      <c r="P3634">
        <v>172.32116788321099</v>
      </c>
      <c r="Q3634">
        <v>0.137876597665998</v>
      </c>
    </row>
    <row r="3635" spans="1:17" hidden="1" x14ac:dyDescent="0.3">
      <c r="A3635" t="s">
        <v>7497</v>
      </c>
      <c r="B3635" t="s">
        <v>7498</v>
      </c>
      <c r="C3635" t="s">
        <v>10625</v>
      </c>
      <c r="D3635" t="s">
        <v>1388</v>
      </c>
      <c r="E3635">
        <v>38.359739249999997</v>
      </c>
      <c r="F3635">
        <v>34.049999999999997</v>
      </c>
      <c r="G3635">
        <v>-49.568502063795499</v>
      </c>
      <c r="H3635">
        <v>-1.4056918058503101</v>
      </c>
      <c r="I3635">
        <v>-11.605001934505401</v>
      </c>
      <c r="J3635">
        <v>-0.585710123608706</v>
      </c>
      <c r="K3635">
        <v>36.385919731635497</v>
      </c>
      <c r="L3635">
        <v>37.528951002309299</v>
      </c>
      <c r="M3635">
        <v>40.122534259505102</v>
      </c>
      <c r="N3635">
        <v>0.81708945260347099</v>
      </c>
      <c r="O3635">
        <v>54.038179148311301</v>
      </c>
      <c r="P3635">
        <v>17.616580310880799</v>
      </c>
    </row>
    <row r="3636" spans="1:17" hidden="1" x14ac:dyDescent="0.3">
      <c r="A3636" t="s">
        <v>7499</v>
      </c>
      <c r="B3636" t="s">
        <v>7500</v>
      </c>
      <c r="C3636" t="s">
        <v>10625</v>
      </c>
      <c r="D3636" t="s">
        <v>21</v>
      </c>
      <c r="E3636">
        <v>38.300836500000003</v>
      </c>
      <c r="F3636">
        <v>127</v>
      </c>
      <c r="G3636">
        <v>-4.1359927319827801</v>
      </c>
      <c r="H3636">
        <v>-3.84569180585031</v>
      </c>
      <c r="I3636">
        <v>3.2112777048962902</v>
      </c>
      <c r="J3636">
        <v>-6.6142066843686198</v>
      </c>
      <c r="K3636">
        <v>124.281345787764</v>
      </c>
      <c r="L3636">
        <v>114.419736700638</v>
      </c>
      <c r="M3636">
        <v>43.061525927394399</v>
      </c>
      <c r="N3636">
        <v>1.2120513015101999</v>
      </c>
      <c r="O3636">
        <v>40.118110236220403</v>
      </c>
      <c r="P3636">
        <v>72.320217096336407</v>
      </c>
      <c r="Q3636">
        <v>-1.039839612524E-2</v>
      </c>
    </row>
    <row r="3637" spans="1:17" hidden="1" x14ac:dyDescent="0.3">
      <c r="A3637" t="s">
        <v>7501</v>
      </c>
      <c r="B3637" t="s">
        <v>7502</v>
      </c>
      <c r="C3637" t="s">
        <v>10625</v>
      </c>
      <c r="D3637" t="s">
        <v>119</v>
      </c>
      <c r="E3637">
        <v>38.277200000000001</v>
      </c>
      <c r="F3637">
        <v>0.53</v>
      </c>
      <c r="G3637">
        <v>-31.301195975388499</v>
      </c>
      <c r="H3637">
        <v>41.837551437392897</v>
      </c>
      <c r="I3637">
        <v>6.0257170197429604</v>
      </c>
      <c r="J3637">
        <v>9.2675762613678199</v>
      </c>
      <c r="K3637">
        <v>0.43800052592825001</v>
      </c>
      <c r="L3637">
        <v>0.52568630048404597</v>
      </c>
      <c r="M3637">
        <v>97.379090342088503</v>
      </c>
      <c r="N3637">
        <v>0.88941068113661104</v>
      </c>
      <c r="O3637">
        <v>13.207547169811299</v>
      </c>
      <c r="P3637">
        <v>76.6666666666666</v>
      </c>
      <c r="Q3637">
        <v>2.1814087160919999E-2</v>
      </c>
    </row>
    <row r="3638" spans="1:17" hidden="1" x14ac:dyDescent="0.3">
      <c r="A3638" t="s">
        <v>7503</v>
      </c>
      <c r="B3638" t="s">
        <v>7504</v>
      </c>
      <c r="C3638" t="s">
        <v>10625</v>
      </c>
      <c r="E3638">
        <v>38.178848674999998</v>
      </c>
      <c r="F3638">
        <v>13.3</v>
      </c>
      <c r="G3638">
        <v>41.761919253331797</v>
      </c>
      <c r="H3638">
        <v>13.959333661042701</v>
      </c>
      <c r="I3638">
        <v>14.3142899528656</v>
      </c>
      <c r="J3638">
        <v>6.2817396342268301</v>
      </c>
      <c r="K3638">
        <v>12.208343869443601</v>
      </c>
      <c r="L3638">
        <v>10.7971805312317</v>
      </c>
      <c r="M3638">
        <v>64.685278890049105</v>
      </c>
      <c r="N3638">
        <v>0.74784568783219896</v>
      </c>
      <c r="O3638">
        <v>18.721804511278101</v>
      </c>
    </row>
    <row r="3639" spans="1:17" hidden="1" x14ac:dyDescent="0.3">
      <c r="A3639" t="s">
        <v>7505</v>
      </c>
      <c r="B3639" t="s">
        <v>7506</v>
      </c>
      <c r="C3639" t="s">
        <v>10625</v>
      </c>
      <c r="D3639" t="s">
        <v>408</v>
      </c>
      <c r="E3639">
        <v>38.135761125000002</v>
      </c>
      <c r="F3639">
        <v>121.6</v>
      </c>
      <c r="G3639">
        <v>-27.664832339024802</v>
      </c>
      <c r="H3639">
        <v>-26.7082750538782</v>
      </c>
      <c r="I3639">
        <v>110.14574946094299</v>
      </c>
      <c r="J3639">
        <v>-10.634679606320301</v>
      </c>
      <c r="K3639">
        <v>99.088399999999993</v>
      </c>
      <c r="M3639">
        <v>15.454970790405101</v>
      </c>
      <c r="N3639">
        <v>6.8149052731559204E-2</v>
      </c>
      <c r="O3639">
        <v>49.177631578947299</v>
      </c>
    </row>
    <row r="3640" spans="1:17" hidden="1" x14ac:dyDescent="0.3">
      <c r="A3640" t="s">
        <v>7507</v>
      </c>
      <c r="B3640" t="s">
        <v>7508</v>
      </c>
      <c r="C3640" t="s">
        <v>10625</v>
      </c>
      <c r="D3640" t="s">
        <v>136</v>
      </c>
      <c r="E3640">
        <v>38.091160799999997</v>
      </c>
      <c r="F3640">
        <v>37.53</v>
      </c>
      <c r="G3640">
        <v>-47.162901837094303</v>
      </c>
      <c r="H3640">
        <v>2.2341549374446901</v>
      </c>
      <c r="I3640">
        <v>-17.715478447836801</v>
      </c>
      <c r="J3640">
        <v>-1.1754895605258999</v>
      </c>
      <c r="K3640">
        <v>36.835355948930598</v>
      </c>
      <c r="L3640">
        <v>38.711216700208603</v>
      </c>
      <c r="M3640">
        <v>58.923918450974803</v>
      </c>
      <c r="N3640">
        <v>2.7185905429592099</v>
      </c>
      <c r="O3640">
        <v>50.093258726352197</v>
      </c>
      <c r="P3640">
        <v>37.876561351947103</v>
      </c>
      <c r="Q3640">
        <v>3.0934689994765001E-2</v>
      </c>
    </row>
    <row r="3641" spans="1:17" hidden="1" x14ac:dyDescent="0.3">
      <c r="A3641" t="s">
        <v>7509</v>
      </c>
      <c r="B3641" t="s">
        <v>7510</v>
      </c>
      <c r="C3641" t="s">
        <v>10625</v>
      </c>
      <c r="E3641">
        <v>38.077569019999999</v>
      </c>
      <c r="F3641">
        <v>49.65</v>
      </c>
      <c r="G3641">
        <v>120.585167660975</v>
      </c>
      <c r="H3641">
        <v>61.950012892136201</v>
      </c>
      <c r="I3641">
        <v>142.863323857349</v>
      </c>
      <c r="J3641">
        <v>3.2024637211748801</v>
      </c>
      <c r="K3641">
        <v>34.909324717285202</v>
      </c>
      <c r="L3641">
        <v>24.426733787646501</v>
      </c>
      <c r="M3641">
        <v>75.653858563885706</v>
      </c>
      <c r="N3641">
        <v>1.51075113165325</v>
      </c>
      <c r="O3641">
        <v>0.84592145015105402</v>
      </c>
      <c r="P3641">
        <v>231</v>
      </c>
      <c r="Q3641">
        <v>1.0638296779463E-2</v>
      </c>
    </row>
    <row r="3642" spans="1:17" hidden="1" x14ac:dyDescent="0.3">
      <c r="A3642" t="s">
        <v>7511</v>
      </c>
      <c r="B3642" t="s">
        <v>7512</v>
      </c>
      <c r="C3642" t="s">
        <v>10625</v>
      </c>
      <c r="D3642" t="s">
        <v>1399</v>
      </c>
      <c r="E3642">
        <v>37.992240000000002</v>
      </c>
      <c r="F3642">
        <v>54.33</v>
      </c>
      <c r="G3642">
        <v>-57.216180886742698</v>
      </c>
      <c r="H3642">
        <v>-7.4328564917586304</v>
      </c>
      <c r="I3642">
        <v>-30.052812637734</v>
      </c>
      <c r="J3642">
        <v>-0.51272676893521596</v>
      </c>
      <c r="K3642">
        <v>55.391713767892803</v>
      </c>
      <c r="M3642">
        <v>48.567491563813803</v>
      </c>
      <c r="N3642">
        <v>0.27588996763753998</v>
      </c>
      <c r="O3642">
        <v>63.887355052457202</v>
      </c>
      <c r="P3642">
        <v>25.6184971098265</v>
      </c>
    </row>
    <row r="3643" spans="1:17" hidden="1" x14ac:dyDescent="0.3">
      <c r="A3643" t="s">
        <v>7513</v>
      </c>
      <c r="B3643" t="s">
        <v>7514</v>
      </c>
      <c r="C3643" t="s">
        <v>10625</v>
      </c>
      <c r="D3643" t="s">
        <v>612</v>
      </c>
      <c r="E3643">
        <v>37.969610000000003</v>
      </c>
      <c r="F3643">
        <v>9.99</v>
      </c>
      <c r="G3643">
        <v>256.565936891744</v>
      </c>
      <c r="H3643">
        <v>3.4071424187486201</v>
      </c>
      <c r="I3643">
        <v>35.159703947847497</v>
      </c>
      <c r="J3643">
        <v>6.8994211713273899</v>
      </c>
      <c r="K3643">
        <v>8.2576298338901797</v>
      </c>
      <c r="L3643">
        <v>6.2112808033872398</v>
      </c>
      <c r="M3643">
        <v>84.227826492097705</v>
      </c>
      <c r="N3643">
        <v>0.931758473714422</v>
      </c>
      <c r="O3643">
        <v>1.70170170170169</v>
      </c>
      <c r="P3643">
        <v>284.230769230769</v>
      </c>
      <c r="Q3643">
        <v>0.114998004882732</v>
      </c>
    </row>
    <row r="3644" spans="1:17" hidden="1" x14ac:dyDescent="0.3">
      <c r="A3644" t="s">
        <v>7515</v>
      </c>
      <c r="B3644" t="s">
        <v>7516</v>
      </c>
      <c r="C3644" t="s">
        <v>10625</v>
      </c>
      <c r="D3644" t="s">
        <v>5368</v>
      </c>
      <c r="E3644">
        <v>37.949617000000003</v>
      </c>
      <c r="F3644">
        <v>35.340000000000003</v>
      </c>
      <c r="G3644">
        <v>34.553299276253497</v>
      </c>
      <c r="H3644">
        <v>3.8278977861071102</v>
      </c>
      <c r="I3644">
        <v>46.298028687403402</v>
      </c>
      <c r="J3644">
        <v>5.1531796066485898</v>
      </c>
      <c r="K3644">
        <v>31.510062224201899</v>
      </c>
      <c r="L3644">
        <v>25.3311615585257</v>
      </c>
      <c r="M3644">
        <v>45.5689864470123</v>
      </c>
      <c r="N3644">
        <v>0.46231186209515002</v>
      </c>
      <c r="O3644">
        <v>18.3927560837577</v>
      </c>
      <c r="P3644">
        <v>125.095541401273</v>
      </c>
      <c r="Q3644">
        <v>9.9041135069779004E-2</v>
      </c>
    </row>
    <row r="3645" spans="1:17" hidden="1" x14ac:dyDescent="0.3">
      <c r="A3645" t="s">
        <v>7517</v>
      </c>
      <c r="B3645" t="s">
        <v>7518</v>
      </c>
      <c r="C3645" t="s">
        <v>10625</v>
      </c>
      <c r="D3645" t="s">
        <v>180</v>
      </c>
      <c r="E3645">
        <v>37.801200000000001</v>
      </c>
      <c r="F3645">
        <v>62.78</v>
      </c>
      <c r="G3645">
        <v>37.854235457585197</v>
      </c>
      <c r="H3645">
        <v>-4.6314982574632202</v>
      </c>
      <c r="I3645">
        <v>-12.479448487319999</v>
      </c>
      <c r="J3645">
        <v>0.58030939124235004</v>
      </c>
      <c r="K3645">
        <v>60.123592977504799</v>
      </c>
      <c r="L3645">
        <v>56.246618954707699</v>
      </c>
      <c r="M3645">
        <v>48.991541763589503</v>
      </c>
      <c r="N3645">
        <v>0.91372239014182699</v>
      </c>
      <c r="O3645">
        <v>14.5269194010831</v>
      </c>
      <c r="P3645">
        <v>69.675675675675606</v>
      </c>
      <c r="Q3645">
        <v>4.1560238801399002E-2</v>
      </c>
    </row>
    <row r="3646" spans="1:17" hidden="1" x14ac:dyDescent="0.3">
      <c r="A3646" t="s">
        <v>7519</v>
      </c>
      <c r="B3646" t="s">
        <v>7520</v>
      </c>
      <c r="C3646" t="s">
        <v>10625</v>
      </c>
      <c r="D3646" t="s">
        <v>139</v>
      </c>
      <c r="E3646">
        <v>37.764200000000002</v>
      </c>
      <c r="F3646">
        <v>298.5</v>
      </c>
      <c r="G3646">
        <v>634.20346781411399</v>
      </c>
      <c r="H3646">
        <v>132.23450765713301</v>
      </c>
      <c r="I3646">
        <v>136.99793924196501</v>
      </c>
      <c r="J3646">
        <v>32.719041462832998</v>
      </c>
      <c r="K3646">
        <v>179.46231654532099</v>
      </c>
      <c r="L3646">
        <v>122.85145167096699</v>
      </c>
      <c r="M3646">
        <v>99.704865929884704</v>
      </c>
      <c r="N3646">
        <v>4.49312288223497</v>
      </c>
      <c r="O3646">
        <v>4.0536013400335102</v>
      </c>
      <c r="P3646">
        <v>661.86830015313899</v>
      </c>
    </row>
    <row r="3647" spans="1:17" hidden="1" x14ac:dyDescent="0.3">
      <c r="A3647" t="s">
        <v>7521</v>
      </c>
      <c r="B3647" t="s">
        <v>7522</v>
      </c>
      <c r="C3647" t="s">
        <v>10625</v>
      </c>
      <c r="E3647">
        <v>37.712507700000003</v>
      </c>
      <c r="F3647">
        <v>11.94</v>
      </c>
      <c r="G3647">
        <v>35.673060957828703</v>
      </c>
      <c r="H3647">
        <v>14.594308194149599</v>
      </c>
      <c r="I3647">
        <v>5.7676242813352498</v>
      </c>
      <c r="J3647">
        <v>2.5104840627862401</v>
      </c>
      <c r="K3647">
        <v>11.1107391040451</v>
      </c>
      <c r="L3647">
        <v>9.6735248668876892</v>
      </c>
      <c r="M3647">
        <v>81.721054027216098</v>
      </c>
      <c r="N3647">
        <v>0.95044721551217504</v>
      </c>
      <c r="O3647">
        <v>13.819095477386901</v>
      </c>
      <c r="P3647">
        <v>93.831168831168796</v>
      </c>
    </row>
    <row r="3648" spans="1:17" hidden="1" x14ac:dyDescent="0.3">
      <c r="A3648" t="s">
        <v>7523</v>
      </c>
      <c r="B3648" t="s">
        <v>7524</v>
      </c>
      <c r="C3648" t="s">
        <v>10625</v>
      </c>
      <c r="D3648" t="s">
        <v>1399</v>
      </c>
      <c r="E3648">
        <v>37.696680000000001</v>
      </c>
      <c r="F3648">
        <v>84</v>
      </c>
      <c r="G3648">
        <v>4.2028919598451502</v>
      </c>
      <c r="H3648">
        <v>-15.0307140959214</v>
      </c>
      <c r="I3648">
        <v>3.5521899670158499</v>
      </c>
      <c r="J3648">
        <v>-6.2870387785439901</v>
      </c>
      <c r="K3648">
        <v>84.224899700213996</v>
      </c>
      <c r="L3648">
        <v>72.120851241011593</v>
      </c>
      <c r="M3648">
        <v>47.488638008284902</v>
      </c>
      <c r="N3648">
        <v>0.18599604758398799</v>
      </c>
      <c r="O3648">
        <v>20.0833333333333</v>
      </c>
      <c r="P3648">
        <v>45.580589254765997</v>
      </c>
      <c r="Q3648">
        <v>0.15733132120746601</v>
      </c>
    </row>
    <row r="3649" spans="1:17" hidden="1" x14ac:dyDescent="0.3">
      <c r="A3649" t="s">
        <v>7525</v>
      </c>
      <c r="B3649" t="s">
        <v>7526</v>
      </c>
      <c r="C3649" t="s">
        <v>10625</v>
      </c>
      <c r="D3649" t="s">
        <v>622</v>
      </c>
      <c r="E3649">
        <v>37.652491548</v>
      </c>
      <c r="F3649">
        <v>14.73</v>
      </c>
      <c r="G3649">
        <v>-23.932437972827699</v>
      </c>
      <c r="H3649">
        <v>7.7686201207551804</v>
      </c>
      <c r="I3649">
        <v>-41.842236363160502</v>
      </c>
      <c r="J3649">
        <v>-1.9824237386321899</v>
      </c>
      <c r="K3649">
        <v>14.367810257793</v>
      </c>
      <c r="L3649">
        <v>15.709967431732601</v>
      </c>
      <c r="M3649">
        <v>50.884265642344197</v>
      </c>
      <c r="N3649">
        <v>0.41027783464166601</v>
      </c>
      <c r="O3649">
        <v>49.355057705363102</v>
      </c>
      <c r="P3649">
        <v>26.437768240343299</v>
      </c>
      <c r="Q3649">
        <v>-7.548564606969E-3</v>
      </c>
    </row>
    <row r="3650" spans="1:17" hidden="1" x14ac:dyDescent="0.3">
      <c r="A3650" t="s">
        <v>7527</v>
      </c>
      <c r="B3650" t="s">
        <v>7528</v>
      </c>
      <c r="C3650" t="s">
        <v>10625</v>
      </c>
      <c r="D3650" t="s">
        <v>689</v>
      </c>
      <c r="E3650">
        <v>37.643925000000003</v>
      </c>
      <c r="F3650">
        <v>173.25</v>
      </c>
      <c r="G3650">
        <v>57.470880420111598</v>
      </c>
      <c r="H3650">
        <v>-26.473811696858402</v>
      </c>
      <c r="I3650">
        <v>61.897332847257303</v>
      </c>
      <c r="J3650">
        <v>-7.0247321622868801</v>
      </c>
      <c r="K3650">
        <v>166.933493522525</v>
      </c>
      <c r="L3650">
        <v>131.89603733709799</v>
      </c>
      <c r="M3650">
        <v>40.610332820666699</v>
      </c>
      <c r="N3650">
        <v>0.22767333573311299</v>
      </c>
      <c r="O3650">
        <v>52.525252525252498</v>
      </c>
      <c r="P3650">
        <v>103.823529411764</v>
      </c>
      <c r="Q3650">
        <v>0.16043388489423499</v>
      </c>
    </row>
    <row r="3651" spans="1:17" hidden="1" x14ac:dyDescent="0.3">
      <c r="A3651" t="s">
        <v>7529</v>
      </c>
      <c r="B3651" t="s">
        <v>7530</v>
      </c>
      <c r="C3651" t="s">
        <v>10625</v>
      </c>
      <c r="E3651">
        <v>37.616775336000003</v>
      </c>
      <c r="F3651">
        <v>22.7</v>
      </c>
      <c r="G3651">
        <v>-23.344979397848402</v>
      </c>
      <c r="H3651">
        <v>1.3377924191153701</v>
      </c>
      <c r="I3651">
        <v>-26.349502443512598</v>
      </c>
      <c r="J3651">
        <v>-6.8957347006008698</v>
      </c>
      <c r="K3651">
        <v>22.848818714388599</v>
      </c>
      <c r="L3651">
        <v>23.239985218306298</v>
      </c>
      <c r="M3651">
        <v>35.8064659186387</v>
      </c>
      <c r="N3651">
        <v>0.390532544378698</v>
      </c>
      <c r="O3651">
        <v>40.969162995594701</v>
      </c>
      <c r="P3651">
        <v>30.835734870316902</v>
      </c>
      <c r="Q3651">
        <v>6.3416683560229004E-2</v>
      </c>
    </row>
    <row r="3652" spans="1:17" hidden="1" x14ac:dyDescent="0.3">
      <c r="A3652" t="s">
        <v>7531</v>
      </c>
      <c r="B3652" t="s">
        <v>7532</v>
      </c>
      <c r="C3652" t="s">
        <v>10625</v>
      </c>
      <c r="D3652" t="s">
        <v>7533</v>
      </c>
      <c r="E3652">
        <v>37.5927747</v>
      </c>
      <c r="F3652">
        <v>93.69</v>
      </c>
      <c r="G3652">
        <v>63.500236014372298</v>
      </c>
      <c r="H3652">
        <v>-2.3177797179382198</v>
      </c>
      <c r="I3652">
        <v>18.372939241965099</v>
      </c>
      <c r="J3652">
        <v>-9.1388863236661901</v>
      </c>
      <c r="K3652">
        <v>89.024797512963303</v>
      </c>
      <c r="L3652">
        <v>78.880735515235699</v>
      </c>
      <c r="M3652">
        <v>47.874817599120497</v>
      </c>
      <c r="N3652">
        <v>0.99920638808602302</v>
      </c>
      <c r="O3652">
        <v>39.6733909702209</v>
      </c>
      <c r="P3652">
        <v>97.741663149008005</v>
      </c>
      <c r="Q3652">
        <v>8.5443774100009001E-2</v>
      </c>
    </row>
    <row r="3653" spans="1:17" hidden="1" x14ac:dyDescent="0.3">
      <c r="A3653" t="s">
        <v>7534</v>
      </c>
      <c r="B3653" t="s">
        <v>7535</v>
      </c>
      <c r="C3653" t="s">
        <v>10625</v>
      </c>
      <c r="D3653" t="s">
        <v>224</v>
      </c>
      <c r="E3653">
        <v>37.413192049999999</v>
      </c>
      <c r="F3653">
        <v>56.45</v>
      </c>
      <c r="G3653">
        <v>3.6142374284169598</v>
      </c>
      <c r="H3653">
        <v>-12.1494934587428</v>
      </c>
      <c r="I3653">
        <v>-47.677145888568297</v>
      </c>
      <c r="J3653">
        <v>10.768008040297</v>
      </c>
      <c r="K3653">
        <v>60.543768387668003</v>
      </c>
      <c r="L3653">
        <v>62.831064741356798</v>
      </c>
      <c r="M3653">
        <v>49.709860120365299</v>
      </c>
      <c r="N3653">
        <v>0.66308243727598504</v>
      </c>
      <c r="O3653">
        <v>109.034543844109</v>
      </c>
      <c r="P3653">
        <v>32.667450058754397</v>
      </c>
    </row>
    <row r="3654" spans="1:17" hidden="1" x14ac:dyDescent="0.3">
      <c r="A3654" t="s">
        <v>7536</v>
      </c>
      <c r="B3654" t="s">
        <v>7537</v>
      </c>
      <c r="C3654" t="s">
        <v>10625</v>
      </c>
      <c r="D3654" t="s">
        <v>2161</v>
      </c>
      <c r="E3654">
        <v>37.378329999999998</v>
      </c>
      <c r="F3654">
        <v>708.7</v>
      </c>
      <c r="G3654">
        <v>426.007042660975</v>
      </c>
      <c r="H3654">
        <v>-24.275832417926399</v>
      </c>
      <c r="I3654">
        <v>14.3511420889402</v>
      </c>
      <c r="J3654">
        <v>-19.6902565987908</v>
      </c>
      <c r="K3654">
        <v>900.15329436143702</v>
      </c>
      <c r="L3654">
        <v>663.039612989906</v>
      </c>
      <c r="M3654">
        <v>18.312990755248201</v>
      </c>
      <c r="N3654">
        <v>0.53995859213250497</v>
      </c>
      <c r="O3654">
        <v>69.324114575984098</v>
      </c>
      <c r="P3654">
        <v>513.32756382518301</v>
      </c>
      <c r="Q3654">
        <v>0.41091644578140302</v>
      </c>
    </row>
    <row r="3655" spans="1:17" hidden="1" x14ac:dyDescent="0.3">
      <c r="A3655" t="s">
        <v>7538</v>
      </c>
      <c r="B3655" t="s">
        <v>7539</v>
      </c>
      <c r="C3655" t="s">
        <v>10625</v>
      </c>
      <c r="D3655" t="s">
        <v>733</v>
      </c>
      <c r="E3655">
        <v>37.354653050000003</v>
      </c>
      <c r="F3655">
        <v>268.62</v>
      </c>
      <c r="G3655">
        <v>1.2377061705005199</v>
      </c>
      <c r="H3655">
        <v>0.77804313390870095</v>
      </c>
      <c r="I3655">
        <v>0.64594752683065104</v>
      </c>
      <c r="J3655">
        <v>2.63676045512178</v>
      </c>
      <c r="K3655">
        <v>261.39117476525001</v>
      </c>
      <c r="L3655">
        <v>242.67074490240699</v>
      </c>
      <c r="M3655">
        <v>62.782489239617902</v>
      </c>
      <c r="N3655">
        <v>1.0010204431336001</v>
      </c>
      <c r="O3655">
        <v>2.3751023751023599</v>
      </c>
      <c r="P3655">
        <v>35.735219807983803</v>
      </c>
      <c r="Q3655">
        <v>1.5022786694405E-2</v>
      </c>
    </row>
    <row r="3656" spans="1:17" hidden="1" x14ac:dyDescent="0.3">
      <c r="A3656" t="s">
        <v>7540</v>
      </c>
      <c r="B3656" t="s">
        <v>7541</v>
      </c>
      <c r="C3656" t="s">
        <v>10625</v>
      </c>
      <c r="D3656" t="s">
        <v>622</v>
      </c>
      <c r="E3656">
        <v>37.256279999999997</v>
      </c>
      <c r="F3656">
        <v>72</v>
      </c>
      <c r="G3656">
        <v>-64.672706354772899</v>
      </c>
      <c r="H3656">
        <v>-18.4511463513048</v>
      </c>
      <c r="I3656">
        <v>-48.759934773782803</v>
      </c>
      <c r="J3656">
        <v>-1.14909040529885</v>
      </c>
      <c r="K3656">
        <v>79.491051690729805</v>
      </c>
      <c r="M3656">
        <v>43.910477540465202</v>
      </c>
      <c r="N3656">
        <v>0.18729478943611699</v>
      </c>
      <c r="O3656">
        <v>75.0138888888888</v>
      </c>
      <c r="P3656">
        <v>5.8823529411764701</v>
      </c>
    </row>
    <row r="3657" spans="1:17" hidden="1" x14ac:dyDescent="0.3">
      <c r="A3657" t="s">
        <v>7542</v>
      </c>
      <c r="B3657" t="s">
        <v>7543</v>
      </c>
      <c r="C3657" t="s">
        <v>10625</v>
      </c>
      <c r="D3657" t="s">
        <v>1358</v>
      </c>
      <c r="E3657">
        <v>37.255480650000003</v>
      </c>
      <c r="F3657">
        <v>31.95</v>
      </c>
      <c r="G3657">
        <v>-68.770823122435004</v>
      </c>
      <c r="H3657">
        <v>-1.4056918058503101</v>
      </c>
      <c r="I3657">
        <v>-35.7710857283083</v>
      </c>
      <c r="J3657">
        <v>1.8620030970783199</v>
      </c>
      <c r="K3657">
        <v>33.694434189634897</v>
      </c>
      <c r="M3657">
        <v>58.7355223793584</v>
      </c>
      <c r="N3657">
        <v>0.85912240184757505</v>
      </c>
      <c r="O3657">
        <v>84.037558685446001</v>
      </c>
      <c r="P3657">
        <v>9.2307692307692193</v>
      </c>
    </row>
    <row r="3658" spans="1:17" hidden="1" x14ac:dyDescent="0.3">
      <c r="A3658" t="s">
        <v>7544</v>
      </c>
      <c r="B3658" t="s">
        <v>7545</v>
      </c>
      <c r="C3658" t="s">
        <v>10625</v>
      </c>
      <c r="D3658" t="s">
        <v>248</v>
      </c>
      <c r="E3658">
        <v>37.177289100000003</v>
      </c>
      <c r="F3658">
        <v>28.88</v>
      </c>
      <c r="G3658">
        <v>42.217520602151502</v>
      </c>
      <c r="H3658">
        <v>10.690162131007799</v>
      </c>
      <c r="I3658">
        <v>17.176510670536601</v>
      </c>
      <c r="J3658">
        <v>0.82322793380149195</v>
      </c>
      <c r="K3658">
        <v>26.140613640320002</v>
      </c>
      <c r="L3658">
        <v>21.8854529112301</v>
      </c>
      <c r="M3658">
        <v>65.780023140558797</v>
      </c>
      <c r="N3658">
        <v>0.76393976247470596</v>
      </c>
      <c r="O3658">
        <v>9.1066481994459991</v>
      </c>
      <c r="P3658">
        <v>104.82269503546</v>
      </c>
      <c r="Q3658">
        <v>0.10674079437455999</v>
      </c>
    </row>
    <row r="3659" spans="1:17" hidden="1" x14ac:dyDescent="0.3">
      <c r="A3659" t="s">
        <v>7546</v>
      </c>
      <c r="B3659" t="s">
        <v>7547</v>
      </c>
      <c r="C3659" t="s">
        <v>10625</v>
      </c>
      <c r="D3659" t="s">
        <v>54</v>
      </c>
      <c r="E3659">
        <v>37.171477000000003</v>
      </c>
      <c r="F3659">
        <v>41.37</v>
      </c>
      <c r="G3659">
        <v>-42.453709784956899</v>
      </c>
      <c r="H3659">
        <v>4.2145613587066402</v>
      </c>
      <c r="I3659">
        <v>-25.420675115296898</v>
      </c>
      <c r="J3659">
        <v>-2.5668597814803298</v>
      </c>
      <c r="K3659">
        <v>42.024408232713199</v>
      </c>
      <c r="L3659">
        <v>43.114998268818397</v>
      </c>
      <c r="M3659">
        <v>53.302158011217102</v>
      </c>
      <c r="N3659">
        <v>0.385975986277873</v>
      </c>
      <c r="O3659">
        <v>43.824027072758</v>
      </c>
      <c r="P3659">
        <v>14.8847542349347</v>
      </c>
      <c r="Q3659">
        <v>7.7960929725861994E-2</v>
      </c>
    </row>
    <row r="3660" spans="1:17" hidden="1" x14ac:dyDescent="0.3">
      <c r="A3660" t="s">
        <v>7548</v>
      </c>
      <c r="B3660" t="s">
        <v>7549</v>
      </c>
      <c r="C3660" t="s">
        <v>10625</v>
      </c>
      <c r="D3660" t="s">
        <v>1175</v>
      </c>
      <c r="E3660">
        <v>37.064830000000001</v>
      </c>
      <c r="F3660">
        <v>14.76</v>
      </c>
      <c r="G3660">
        <v>26.617378444099099</v>
      </c>
      <c r="H3660">
        <v>3.5248637497052302</v>
      </c>
      <c r="I3660">
        <v>51.884302878328803</v>
      </c>
      <c r="J3660">
        <v>-12.786517305883599</v>
      </c>
      <c r="K3660">
        <v>13.5324204899305</v>
      </c>
      <c r="L3660">
        <v>10.670850703197001</v>
      </c>
      <c r="M3660">
        <v>43.173034876710702</v>
      </c>
      <c r="N3660">
        <v>0.52102256125941704</v>
      </c>
      <c r="O3660">
        <v>18.563685636856299</v>
      </c>
      <c r="P3660">
        <v>139.37730903830001</v>
      </c>
      <c r="Q3660">
        <v>7.4175021438652997E-2</v>
      </c>
    </row>
    <row r="3661" spans="1:17" hidden="1" x14ac:dyDescent="0.3">
      <c r="A3661" t="s">
        <v>7550</v>
      </c>
      <c r="B3661" t="s">
        <v>7551</v>
      </c>
      <c r="C3661" t="s">
        <v>10625</v>
      </c>
      <c r="D3661" t="s">
        <v>622</v>
      </c>
      <c r="E3661">
        <v>37.0376975</v>
      </c>
      <c r="F3661">
        <v>35.979999999999997</v>
      </c>
      <c r="G3661">
        <v>3.1715312973387202</v>
      </c>
      <c r="H3661">
        <v>-1.6819348997729699</v>
      </c>
      <c r="I3661">
        <v>-20.962255055284299</v>
      </c>
      <c r="J3661">
        <v>1.9937667375582899</v>
      </c>
      <c r="K3661">
        <v>36.505413816575398</v>
      </c>
      <c r="L3661">
        <v>34.820128109583102</v>
      </c>
      <c r="M3661">
        <v>52.177372266893002</v>
      </c>
      <c r="N3661">
        <v>0.58114843258008797</v>
      </c>
      <c r="O3661">
        <v>21.734296831573101</v>
      </c>
      <c r="P3661">
        <v>59.203539823008803</v>
      </c>
      <c r="Q3661">
        <v>1.0027521999811001E-2</v>
      </c>
    </row>
    <row r="3662" spans="1:17" hidden="1" x14ac:dyDescent="0.3">
      <c r="A3662" t="s">
        <v>7552</v>
      </c>
      <c r="B3662" t="s">
        <v>7553</v>
      </c>
      <c r="C3662" t="s">
        <v>10625</v>
      </c>
      <c r="D3662" t="s">
        <v>622</v>
      </c>
      <c r="E3662">
        <v>37.036216199999998</v>
      </c>
      <c r="F3662">
        <v>26.77</v>
      </c>
      <c r="G3662">
        <v>49.619935872895603</v>
      </c>
      <c r="H3662">
        <v>-3.5381272716191101</v>
      </c>
      <c r="I3662">
        <v>4.6392435897912598</v>
      </c>
      <c r="J3662">
        <v>-0.22316447937293499</v>
      </c>
      <c r="K3662">
        <v>26.174258318130398</v>
      </c>
      <c r="L3662">
        <v>22.6991999472496</v>
      </c>
      <c r="M3662">
        <v>51.467153416792399</v>
      </c>
      <c r="N3662">
        <v>0.111100390586282</v>
      </c>
      <c r="O3662">
        <v>37.280537915577099</v>
      </c>
      <c r="P3662">
        <v>86.5505226480836</v>
      </c>
      <c r="Q3662">
        <v>6.7439400976681996E-2</v>
      </c>
    </row>
    <row r="3663" spans="1:17" hidden="1" x14ac:dyDescent="0.3">
      <c r="A3663" t="s">
        <v>7554</v>
      </c>
      <c r="B3663" t="s">
        <v>7555</v>
      </c>
      <c r="C3663" t="s">
        <v>10625</v>
      </c>
      <c r="D3663" t="s">
        <v>417</v>
      </c>
      <c r="E3663">
        <v>37.002127799999997</v>
      </c>
      <c r="F3663">
        <v>2.39</v>
      </c>
      <c r="G3663">
        <v>12.923402955092699</v>
      </c>
      <c r="H3663">
        <v>-1.81891494634617</v>
      </c>
      <c r="I3663">
        <v>-23.2335422395163</v>
      </c>
      <c r="J3663">
        <v>-3.5782402028696998</v>
      </c>
      <c r="K3663">
        <v>2.4538238500543801</v>
      </c>
      <c r="L3663">
        <v>2.4090621329374802</v>
      </c>
      <c r="M3663">
        <v>48.900983245794798</v>
      </c>
      <c r="N3663">
        <v>0.70001484440322903</v>
      </c>
      <c r="O3663">
        <v>52.719665271966498</v>
      </c>
      <c r="P3663">
        <v>44.848484848484802</v>
      </c>
      <c r="Q3663">
        <v>5.7978194425314003E-2</v>
      </c>
    </row>
    <row r="3664" spans="1:17" hidden="1" x14ac:dyDescent="0.3">
      <c r="A3664" t="s">
        <v>7556</v>
      </c>
      <c r="B3664" t="s">
        <v>7557</v>
      </c>
      <c r="C3664" t="s">
        <v>10625</v>
      </c>
      <c r="D3664" t="s">
        <v>568</v>
      </c>
      <c r="E3664">
        <v>36.998596374999998</v>
      </c>
      <c r="F3664">
        <v>14.95</v>
      </c>
      <c r="G3664">
        <v>-75.208691988147706</v>
      </c>
      <c r="H3664">
        <v>1.69775647001174</v>
      </c>
      <c r="I3664">
        <v>-37.742159767935803</v>
      </c>
      <c r="J3664">
        <v>5.6366238804154198</v>
      </c>
      <c r="K3664">
        <v>14.711265309556101</v>
      </c>
      <c r="L3664">
        <v>16.823516744489599</v>
      </c>
      <c r="M3664">
        <v>61.643742572974801</v>
      </c>
      <c r="N3664">
        <v>0.79460966542750899</v>
      </c>
      <c r="O3664">
        <v>100.66889632106999</v>
      </c>
      <c r="P3664">
        <v>12.8301886792452</v>
      </c>
    </row>
    <row r="3665" spans="1:17" hidden="1" x14ac:dyDescent="0.3">
      <c r="A3665" t="s">
        <v>7558</v>
      </c>
      <c r="B3665" t="s">
        <v>7559</v>
      </c>
      <c r="C3665" t="s">
        <v>10625</v>
      </c>
      <c r="D3665" t="s">
        <v>1672</v>
      </c>
      <c r="E3665">
        <v>36.893733249999997</v>
      </c>
      <c r="F3665">
        <v>59.39</v>
      </c>
      <c r="G3665">
        <v>-78.0491264075294</v>
      </c>
      <c r="H3665">
        <v>-0.39101523400758798</v>
      </c>
      <c r="I3665">
        <v>-62.136354826539403</v>
      </c>
      <c r="J3665">
        <v>9.9066864871314095</v>
      </c>
      <c r="K3665">
        <v>56.927153005642403</v>
      </c>
      <c r="M3665">
        <v>75.300278353131503</v>
      </c>
      <c r="N3665">
        <v>0.42917893359502701</v>
      </c>
      <c r="O3665">
        <v>101.549082337093</v>
      </c>
      <c r="P3665">
        <v>29.927805731787299</v>
      </c>
    </row>
    <row r="3666" spans="1:17" hidden="1" x14ac:dyDescent="0.3">
      <c r="A3666" t="s">
        <v>7560</v>
      </c>
      <c r="B3666" t="s">
        <v>7561</v>
      </c>
      <c r="C3666" t="s">
        <v>10625</v>
      </c>
      <c r="D3666" t="s">
        <v>1561</v>
      </c>
      <c r="E3666">
        <v>36.858741725999998</v>
      </c>
      <c r="F3666">
        <v>0.87</v>
      </c>
      <c r="G3666">
        <v>-18.914832339024901</v>
      </c>
      <c r="H3666">
        <v>0.94724937062027204</v>
      </c>
      <c r="I3666">
        <v>-28.894917900891901</v>
      </c>
      <c r="J3666">
        <v>1.37002923755644E-2</v>
      </c>
      <c r="K3666">
        <v>0.87832705303458902</v>
      </c>
      <c r="L3666">
        <v>0.92307606528725605</v>
      </c>
      <c r="M3666">
        <v>49.948891950091898</v>
      </c>
      <c r="N3666">
        <v>0.78943297614714103</v>
      </c>
      <c r="O3666">
        <v>55.172413793103402</v>
      </c>
      <c r="P3666">
        <v>8.7499999999999893</v>
      </c>
      <c r="Q3666">
        <v>-2.01695011814E-4</v>
      </c>
    </row>
    <row r="3667" spans="1:17" hidden="1" x14ac:dyDescent="0.3">
      <c r="A3667" t="s">
        <v>7562</v>
      </c>
      <c r="B3667" t="s">
        <v>7563</v>
      </c>
      <c r="C3667" t="s">
        <v>10625</v>
      </c>
      <c r="D3667" t="s">
        <v>444</v>
      </c>
      <c r="E3667">
        <v>36.813780594000001</v>
      </c>
      <c r="F3667">
        <v>13.11</v>
      </c>
      <c r="G3667">
        <v>108.551383877191</v>
      </c>
      <c r="H3667">
        <v>-16.339025139183601</v>
      </c>
      <c r="I3667">
        <v>32.3138733078992</v>
      </c>
      <c r="J3667">
        <v>-7.6692369254453796</v>
      </c>
      <c r="K3667">
        <v>16.244482474771999</v>
      </c>
      <c r="L3667">
        <v>14.316347313951001</v>
      </c>
      <c r="M3667">
        <v>10.2373912223256</v>
      </c>
      <c r="N3667">
        <v>0.33981056298279599</v>
      </c>
      <c r="O3667">
        <v>120.82379862700201</v>
      </c>
      <c r="P3667">
        <v>154.56310679611599</v>
      </c>
      <c r="Q3667">
        <v>6.4670573487006999E-2</v>
      </c>
    </row>
    <row r="3668" spans="1:17" hidden="1" x14ac:dyDescent="0.3">
      <c r="A3668" t="s">
        <v>7564</v>
      </c>
      <c r="B3668" t="s">
        <v>7565</v>
      </c>
      <c r="C3668" t="s">
        <v>10625</v>
      </c>
      <c r="D3668" t="s">
        <v>612</v>
      </c>
      <c r="E3668">
        <v>36.797412809999997</v>
      </c>
      <c r="F3668">
        <v>3.7</v>
      </c>
      <c r="G3668">
        <v>-47.751225427577801</v>
      </c>
      <c r="H3668">
        <v>-4.8267444374292596</v>
      </c>
      <c r="I3668">
        <v>-38.339362345336397</v>
      </c>
      <c r="J3668">
        <v>-1.6910958253530499</v>
      </c>
      <c r="K3668">
        <v>3.81675454462439</v>
      </c>
      <c r="L3668">
        <v>4.4288102127069502</v>
      </c>
      <c r="M3668">
        <v>43.677681467432798</v>
      </c>
      <c r="N3668">
        <v>1.00276609499439</v>
      </c>
      <c r="O3668">
        <v>121.621621621621</v>
      </c>
      <c r="P3668">
        <v>4.2253521126760702</v>
      </c>
      <c r="Q3668">
        <v>0.117107779854596</v>
      </c>
    </row>
    <row r="3669" spans="1:17" hidden="1" x14ac:dyDescent="0.3">
      <c r="A3669" t="s">
        <v>7566</v>
      </c>
      <c r="B3669" t="s">
        <v>7567</v>
      </c>
      <c r="C3669" t="s">
        <v>10625</v>
      </c>
      <c r="D3669" t="s">
        <v>733</v>
      </c>
      <c r="E3669">
        <v>36.765885388999997</v>
      </c>
      <c r="F3669">
        <v>263.39</v>
      </c>
      <c r="G3669">
        <v>39.662529327959398</v>
      </c>
      <c r="H3669">
        <v>0.28423067476984198</v>
      </c>
      <c r="I3669">
        <v>14.175458844183501</v>
      </c>
      <c r="J3669">
        <v>0.15211813557145001</v>
      </c>
      <c r="K3669">
        <v>256.03194329330699</v>
      </c>
      <c r="L3669">
        <v>223.13188180996701</v>
      </c>
      <c r="M3669">
        <v>30.790198502182001</v>
      </c>
      <c r="N3669">
        <v>0.91238013681144703</v>
      </c>
      <c r="O3669">
        <v>5.1672424921219404</v>
      </c>
      <c r="P3669">
        <v>69.154196904501902</v>
      </c>
    </row>
    <row r="3670" spans="1:17" hidden="1" x14ac:dyDescent="0.3">
      <c r="A3670" t="s">
        <v>7568</v>
      </c>
      <c r="B3670" t="s">
        <v>7569</v>
      </c>
      <c r="C3670" t="s">
        <v>10625</v>
      </c>
      <c r="D3670" t="s">
        <v>755</v>
      </c>
      <c r="E3670">
        <v>36.654705</v>
      </c>
      <c r="F3670">
        <v>44</v>
      </c>
      <c r="G3670">
        <v>127.407631429091</v>
      </c>
      <c r="H3670">
        <v>-0.50362995018020995</v>
      </c>
      <c r="I3670">
        <v>55.866986861012798</v>
      </c>
      <c r="J3670">
        <v>1.8772253841748201</v>
      </c>
      <c r="K3670">
        <v>36.894756206821299</v>
      </c>
      <c r="L3670">
        <v>28.513254519400199</v>
      </c>
      <c r="M3670">
        <v>55.038631277430703</v>
      </c>
      <c r="N3670">
        <v>2.0233045622688</v>
      </c>
      <c r="O3670">
        <v>2.2727272727272698</v>
      </c>
      <c r="P3670">
        <v>188.52459016393399</v>
      </c>
    </row>
    <row r="3671" spans="1:17" hidden="1" x14ac:dyDescent="0.3">
      <c r="A3671" t="s">
        <v>7570</v>
      </c>
      <c r="B3671" t="s">
        <v>7571</v>
      </c>
      <c r="C3671" t="s">
        <v>10625</v>
      </c>
      <c r="D3671" t="s">
        <v>21</v>
      </c>
      <c r="E3671">
        <v>36.651955663999999</v>
      </c>
      <c r="F3671">
        <v>45.73</v>
      </c>
      <c r="G3671">
        <v>-24.762042059996901</v>
      </c>
      <c r="H3671">
        <v>-16.794529866234502</v>
      </c>
      <c r="I3671">
        <v>-49.644224278339003</v>
      </c>
      <c r="J3671">
        <v>-11.3452449984237</v>
      </c>
      <c r="K3671">
        <v>52.417177959722103</v>
      </c>
      <c r="L3671">
        <v>51.451018497923897</v>
      </c>
      <c r="M3671">
        <v>27.540486649487899</v>
      </c>
      <c r="N3671">
        <v>1.8577875585969801</v>
      </c>
      <c r="O3671">
        <v>102.93024272906101</v>
      </c>
      <c r="P3671">
        <v>41.011409189022501</v>
      </c>
      <c r="Q3671">
        <v>0.146226292131694</v>
      </c>
    </row>
    <row r="3672" spans="1:17" hidden="1" x14ac:dyDescent="0.3">
      <c r="A3672" t="s">
        <v>7572</v>
      </c>
      <c r="B3672" t="s">
        <v>7573</v>
      </c>
      <c r="C3672" t="s">
        <v>10625</v>
      </c>
      <c r="E3672">
        <v>36.451802100999998</v>
      </c>
      <c r="F3672">
        <v>73.459999999999994</v>
      </c>
      <c r="G3672">
        <v>41.441981657291798</v>
      </c>
      <c r="H3672">
        <v>-7.2334172432661896</v>
      </c>
      <c r="I3672">
        <v>-9.3545140616311393</v>
      </c>
      <c r="J3672">
        <v>0.33024244459236402</v>
      </c>
      <c r="K3672">
        <v>72.423428305125896</v>
      </c>
      <c r="L3672">
        <v>64.941517615563498</v>
      </c>
      <c r="M3672">
        <v>50.4372792596632</v>
      </c>
      <c r="N3672">
        <v>0.35789335262015898</v>
      </c>
      <c r="O3672">
        <v>65.967873672747004</v>
      </c>
      <c r="P3672">
        <v>122.60606060606</v>
      </c>
      <c r="Q3672">
        <v>4.9268761369172999E-2</v>
      </c>
    </row>
    <row r="3673" spans="1:17" hidden="1" x14ac:dyDescent="0.3">
      <c r="A3673" t="s">
        <v>7574</v>
      </c>
      <c r="B3673" t="s">
        <v>7575</v>
      </c>
      <c r="C3673" t="s">
        <v>10625</v>
      </c>
      <c r="D3673" t="s">
        <v>1175</v>
      </c>
      <c r="E3673">
        <v>36.418195900000001</v>
      </c>
      <c r="F3673">
        <v>21.4</v>
      </c>
      <c r="G3673">
        <v>-61.615449622975497</v>
      </c>
      <c r="H3673">
        <v>30.348154347995798</v>
      </c>
      <c r="I3673">
        <v>-33.219950666291702</v>
      </c>
      <c r="J3673">
        <v>19.879739442072498</v>
      </c>
      <c r="K3673">
        <v>19.305822439581199</v>
      </c>
      <c r="L3673">
        <v>24.1132121666576</v>
      </c>
      <c r="M3673">
        <v>76.567055626374298</v>
      </c>
      <c r="N3673">
        <v>3.65545064385846</v>
      </c>
      <c r="O3673">
        <v>97.429906542056003</v>
      </c>
      <c r="P3673">
        <v>44.0107671601615</v>
      </c>
      <c r="Q3673">
        <v>1.3766630487151999E-2</v>
      </c>
    </row>
    <row r="3674" spans="1:17" hidden="1" x14ac:dyDescent="0.3">
      <c r="A3674" t="s">
        <v>7576</v>
      </c>
      <c r="B3674" t="s">
        <v>7577</v>
      </c>
      <c r="C3674" t="s">
        <v>10625</v>
      </c>
      <c r="D3674" t="s">
        <v>7029</v>
      </c>
      <c r="E3674">
        <v>36.401795999999997</v>
      </c>
      <c r="F3674">
        <v>170.5</v>
      </c>
      <c r="G3674">
        <v>10.9530538398368</v>
      </c>
      <c r="H3674">
        <v>-9.3138550711564498</v>
      </c>
      <c r="I3674">
        <v>16.250942244968101</v>
      </c>
      <c r="J3674">
        <v>-0.87131262752108396</v>
      </c>
      <c r="K3674">
        <v>154.154951892062</v>
      </c>
      <c r="L3674">
        <v>128.75886275078599</v>
      </c>
      <c r="M3674">
        <v>37.401345567179099</v>
      </c>
      <c r="N3674">
        <v>0.24826789838337099</v>
      </c>
      <c r="O3674">
        <v>21.612903225806399</v>
      </c>
      <c r="P3674">
        <v>65.293262239456993</v>
      </c>
    </row>
    <row r="3675" spans="1:17" hidden="1" x14ac:dyDescent="0.3">
      <c r="A3675" t="s">
        <v>7578</v>
      </c>
      <c r="B3675" t="s">
        <v>7579</v>
      </c>
      <c r="C3675" t="s">
        <v>10625</v>
      </c>
      <c r="D3675" t="s">
        <v>51</v>
      </c>
      <c r="E3675">
        <v>36.381730900000001</v>
      </c>
      <c r="F3675">
        <v>48.47</v>
      </c>
      <c r="G3675">
        <v>107.170438978804</v>
      </c>
      <c r="H3675">
        <v>4.0351684092034397</v>
      </c>
      <c r="I3675">
        <v>43.600503344529201</v>
      </c>
      <c r="J3675">
        <v>3.4370870691038702</v>
      </c>
      <c r="K3675">
        <v>49.777104099346403</v>
      </c>
      <c r="L3675">
        <v>43.567142633012097</v>
      </c>
      <c r="M3675">
        <v>47.073161208604198</v>
      </c>
      <c r="N3675">
        <v>0.95644963919398895</v>
      </c>
      <c r="O3675">
        <v>46.296678357746998</v>
      </c>
      <c r="P3675">
        <v>191.111111111111</v>
      </c>
      <c r="Q3675">
        <v>0.121667278860054</v>
      </c>
    </row>
    <row r="3676" spans="1:17" hidden="1" x14ac:dyDescent="0.3">
      <c r="A3676" t="s">
        <v>7580</v>
      </c>
      <c r="B3676" t="s">
        <v>7581</v>
      </c>
      <c r="C3676" t="s">
        <v>10625</v>
      </c>
      <c r="D3676" t="s">
        <v>21</v>
      </c>
      <c r="E3676">
        <v>36.307024875000003</v>
      </c>
      <c r="F3676">
        <v>145.9</v>
      </c>
      <c r="G3676">
        <v>56.102395838616701</v>
      </c>
      <c r="H3676">
        <v>-5.0310694493548302</v>
      </c>
      <c r="I3676">
        <v>9.1261496810703999</v>
      </c>
      <c r="J3676">
        <v>-3.6287099705162298</v>
      </c>
      <c r="K3676">
        <v>151.28674497085899</v>
      </c>
      <c r="L3676">
        <v>136.01882280571101</v>
      </c>
      <c r="M3676">
        <v>48.568788843045297</v>
      </c>
      <c r="N3676">
        <v>1.01842307510039</v>
      </c>
      <c r="O3676">
        <v>67.203564084989694</v>
      </c>
      <c r="P3676">
        <v>107.80515596068901</v>
      </c>
      <c r="Q3676">
        <v>0.14429721264057899</v>
      </c>
    </row>
    <row r="3677" spans="1:17" hidden="1" x14ac:dyDescent="0.3">
      <c r="A3677" t="s">
        <v>7582</v>
      </c>
      <c r="B3677" t="s">
        <v>7583</v>
      </c>
      <c r="C3677" t="s">
        <v>10625</v>
      </c>
      <c r="D3677" t="s">
        <v>408</v>
      </c>
      <c r="E3677">
        <v>36.244936000000003</v>
      </c>
      <c r="F3677">
        <v>0.91</v>
      </c>
      <c r="G3677">
        <v>-15.319153326679199</v>
      </c>
      <c r="H3677">
        <v>0.84149920538563905</v>
      </c>
      <c r="I3677">
        <v>-23.402546194928</v>
      </c>
      <c r="J3677">
        <v>-3.7979294187742998E-2</v>
      </c>
      <c r="K3677">
        <v>0.92363864782555205</v>
      </c>
      <c r="L3677">
        <v>0.93328973840115703</v>
      </c>
      <c r="M3677">
        <v>52.9145345716043</v>
      </c>
      <c r="N3677">
        <v>1.51665477553044</v>
      </c>
      <c r="O3677">
        <v>35.164835164835097</v>
      </c>
      <c r="P3677">
        <v>22.972972972972901</v>
      </c>
      <c r="Q3677">
        <v>0.113637203439062</v>
      </c>
    </row>
    <row r="3678" spans="1:17" hidden="1" x14ac:dyDescent="0.3">
      <c r="A3678" t="s">
        <v>7584</v>
      </c>
      <c r="B3678" t="s">
        <v>7585</v>
      </c>
      <c r="C3678" t="s">
        <v>10625</v>
      </c>
      <c r="D3678" t="s">
        <v>3632</v>
      </c>
      <c r="E3678">
        <v>36.242409019999997</v>
      </c>
      <c r="F3678">
        <v>75.52</v>
      </c>
      <c r="G3678">
        <v>78.956234692438798</v>
      </c>
      <c r="H3678">
        <v>2.5904630966490099</v>
      </c>
      <c r="I3678">
        <v>35.403044464100702</v>
      </c>
      <c r="J3678">
        <v>-6.7814891591929296</v>
      </c>
      <c r="K3678">
        <v>70.526394566168605</v>
      </c>
      <c r="L3678">
        <v>59.573927671484398</v>
      </c>
      <c r="M3678">
        <v>50.9174711256126</v>
      </c>
      <c r="N3678">
        <v>2.9619559714868098</v>
      </c>
      <c r="O3678">
        <v>21.557203389830502</v>
      </c>
      <c r="P3678">
        <v>119.27990708478499</v>
      </c>
      <c r="Q3678">
        <v>8.8883849424389996E-2</v>
      </c>
    </row>
    <row r="3679" spans="1:17" hidden="1" x14ac:dyDescent="0.3">
      <c r="A3679" t="s">
        <v>7586</v>
      </c>
      <c r="B3679" t="s">
        <v>7587</v>
      </c>
      <c r="C3679" t="s">
        <v>10625</v>
      </c>
      <c r="D3679" t="s">
        <v>139</v>
      </c>
      <c r="E3679">
        <v>36.228149999999999</v>
      </c>
      <c r="F3679">
        <v>102.5</v>
      </c>
      <c r="G3679">
        <v>-33.843322041542002</v>
      </c>
      <c r="H3679">
        <v>-3.65794405810257</v>
      </c>
      <c r="I3679">
        <v>-32.263887047294197</v>
      </c>
      <c r="J3679">
        <v>-2.51272676893521</v>
      </c>
      <c r="K3679">
        <v>98.389149483564694</v>
      </c>
      <c r="L3679">
        <v>76.515700222858698</v>
      </c>
      <c r="M3679">
        <v>50.361146386366599</v>
      </c>
      <c r="N3679">
        <v>0.73250002107161805</v>
      </c>
      <c r="O3679">
        <v>30.585365853658502</v>
      </c>
      <c r="P3679">
        <v>32.343447385409902</v>
      </c>
      <c r="Q3679">
        <v>9.9340497705916006E-2</v>
      </c>
    </row>
    <row r="3680" spans="1:17" hidden="1" x14ac:dyDescent="0.3">
      <c r="A3680" t="s">
        <v>7588</v>
      </c>
      <c r="B3680" t="s">
        <v>7589</v>
      </c>
      <c r="C3680" t="s">
        <v>10625</v>
      </c>
      <c r="D3680" t="s">
        <v>1399</v>
      </c>
      <c r="E3680">
        <v>36.221658989999902</v>
      </c>
      <c r="F3680">
        <v>9.09</v>
      </c>
      <c r="G3680">
        <v>122.06044238624899</v>
      </c>
      <c r="H3680">
        <v>-3.5356172584594798</v>
      </c>
      <c r="I3680">
        <v>-10.4142681158943</v>
      </c>
      <c r="J3680">
        <v>-7.1818102416996696</v>
      </c>
      <c r="K3680">
        <v>8.98543865489256</v>
      </c>
      <c r="L3680">
        <v>8.3946127268977602</v>
      </c>
      <c r="M3680">
        <v>56.785405056309401</v>
      </c>
      <c r="N3680">
        <v>0.931238573839687</v>
      </c>
      <c r="O3680">
        <v>26.5126512651265</v>
      </c>
      <c r="P3680">
        <v>165.014577259475</v>
      </c>
      <c r="Q3680">
        <v>7.8536061067228005E-2</v>
      </c>
    </row>
    <row r="3681" spans="1:17" hidden="1" x14ac:dyDescent="0.3">
      <c r="A3681" t="s">
        <v>7590</v>
      </c>
      <c r="B3681" t="s">
        <v>7591</v>
      </c>
      <c r="C3681" t="s">
        <v>10625</v>
      </c>
      <c r="D3681" t="s">
        <v>408</v>
      </c>
      <c r="E3681">
        <v>36.212975</v>
      </c>
      <c r="F3681">
        <v>70.89</v>
      </c>
      <c r="G3681">
        <v>-43.592251693863602</v>
      </c>
      <c r="H3681">
        <v>-2.6560470203998898</v>
      </c>
      <c r="I3681">
        <v>-5.9144973062581698</v>
      </c>
      <c r="J3681">
        <v>-1.14909040529885</v>
      </c>
      <c r="K3681">
        <v>67.060420141055204</v>
      </c>
      <c r="L3681">
        <v>65.412600746844802</v>
      </c>
      <c r="M3681">
        <v>53.801066409963902</v>
      </c>
      <c r="N3681">
        <v>0.20556876439557101</v>
      </c>
      <c r="O3681">
        <v>33.164056989702303</v>
      </c>
      <c r="P3681">
        <v>35.286259541984698</v>
      </c>
    </row>
    <row r="3682" spans="1:17" hidden="1" x14ac:dyDescent="0.3">
      <c r="A3682" t="s">
        <v>7592</v>
      </c>
      <c r="B3682" t="s">
        <v>7593</v>
      </c>
      <c r="C3682" t="s">
        <v>10625</v>
      </c>
      <c r="D3682" t="s">
        <v>955</v>
      </c>
      <c r="E3682">
        <v>36.185809200000001</v>
      </c>
      <c r="F3682">
        <v>1.72</v>
      </c>
      <c r="G3682">
        <v>1.6584759316517801</v>
      </c>
      <c r="H3682">
        <v>7.1832652493644096</v>
      </c>
      <c r="I3682">
        <v>-2.89130126436394</v>
      </c>
      <c r="J3682">
        <v>7.4398666499158699</v>
      </c>
      <c r="K3682">
        <v>1.60191853028376</v>
      </c>
      <c r="L3682">
        <v>1.59167508492155</v>
      </c>
      <c r="M3682">
        <v>85.646616076481493</v>
      </c>
      <c r="N3682">
        <v>1.25157802484994</v>
      </c>
      <c r="O3682">
        <v>15.116279069767399</v>
      </c>
      <c r="P3682">
        <v>56.363636363636303</v>
      </c>
      <c r="Q3682">
        <v>-7.2460645671956994E-2</v>
      </c>
    </row>
    <row r="3683" spans="1:17" hidden="1" x14ac:dyDescent="0.3">
      <c r="A3683" t="s">
        <v>7594</v>
      </c>
      <c r="B3683" t="s">
        <v>7595</v>
      </c>
      <c r="C3683" t="s">
        <v>10625</v>
      </c>
      <c r="D3683" t="s">
        <v>7596</v>
      </c>
      <c r="E3683">
        <v>36.068300000000001</v>
      </c>
      <c r="F3683">
        <v>28.49</v>
      </c>
      <c r="G3683">
        <v>123.348383520005</v>
      </c>
      <c r="H3683">
        <v>45.094308194149598</v>
      </c>
      <c r="I3683">
        <v>67.543093426987198</v>
      </c>
      <c r="J3683">
        <v>-15.4013584767065</v>
      </c>
      <c r="K3683">
        <v>24.595127934271598</v>
      </c>
      <c r="L3683">
        <v>16.825741276508001</v>
      </c>
      <c r="M3683">
        <v>45.497099207458497</v>
      </c>
      <c r="N3683">
        <v>2.1233294255568498</v>
      </c>
      <c r="O3683">
        <v>24.289224289224201</v>
      </c>
      <c r="P3683">
        <v>352.222222222222</v>
      </c>
      <c r="Q3683">
        <v>0.123030966396127</v>
      </c>
    </row>
    <row r="3684" spans="1:17" hidden="1" x14ac:dyDescent="0.3">
      <c r="A3684" t="s">
        <v>7597</v>
      </c>
      <c r="B3684" t="s">
        <v>7598</v>
      </c>
      <c r="C3684" t="s">
        <v>10625</v>
      </c>
      <c r="D3684" t="s">
        <v>5368</v>
      </c>
      <c r="E3684">
        <v>35.997024000000003</v>
      </c>
      <c r="F3684">
        <v>136</v>
      </c>
      <c r="G3684">
        <v>-15.0354327531035</v>
      </c>
      <c r="H3684">
        <v>-7.6125883575744497</v>
      </c>
      <c r="I3684">
        <v>-11.935546996566901</v>
      </c>
      <c r="J3684">
        <v>-6.9009961572046103</v>
      </c>
      <c r="K3684">
        <v>142.95846953818099</v>
      </c>
      <c r="M3684">
        <v>38.383818979624898</v>
      </c>
      <c r="N3684">
        <v>0.70734126984126899</v>
      </c>
      <c r="O3684">
        <v>25.110294117647001</v>
      </c>
      <c r="P3684">
        <v>22.302158273381199</v>
      </c>
    </row>
    <row r="3685" spans="1:17" hidden="1" x14ac:dyDescent="0.3">
      <c r="A3685" t="s">
        <v>7599</v>
      </c>
      <c r="B3685" t="s">
        <v>7600</v>
      </c>
      <c r="C3685" t="s">
        <v>10625</v>
      </c>
      <c r="E3685">
        <v>35.945</v>
      </c>
      <c r="F3685">
        <v>50.35</v>
      </c>
      <c r="G3685">
        <v>321.88873908954599</v>
      </c>
      <c r="H3685">
        <v>-5.3345973250271204</v>
      </c>
      <c r="I3685">
        <v>-40.444880471956303</v>
      </c>
      <c r="J3685">
        <v>-10.6006862437753</v>
      </c>
      <c r="K3685">
        <v>55.143307083441499</v>
      </c>
      <c r="L3685">
        <v>51.373969645876102</v>
      </c>
      <c r="M3685">
        <v>37.521653063267003</v>
      </c>
      <c r="N3685">
        <v>1.0091637719733499</v>
      </c>
      <c r="O3685">
        <v>77.715988083416093</v>
      </c>
      <c r="P3685">
        <v>349.55357142857099</v>
      </c>
    </row>
    <row r="3686" spans="1:17" hidden="1" x14ac:dyDescent="0.3">
      <c r="A3686" t="s">
        <v>7601</v>
      </c>
      <c r="B3686" t="s">
        <v>7602</v>
      </c>
      <c r="C3686" t="s">
        <v>10625</v>
      </c>
      <c r="D3686" t="s">
        <v>281</v>
      </c>
      <c r="E3686">
        <v>35.933903999999998</v>
      </c>
      <c r="F3686">
        <v>39.119999999999997</v>
      </c>
      <c r="G3686">
        <v>24.9688001229337</v>
      </c>
      <c r="H3686">
        <v>-4.8650642917714704</v>
      </c>
      <c r="I3686">
        <v>-20.796469035179602</v>
      </c>
      <c r="J3686">
        <v>-2.54948996808817E-2</v>
      </c>
      <c r="K3686">
        <v>36.4530708244884</v>
      </c>
      <c r="L3686">
        <v>35.683335615386198</v>
      </c>
      <c r="M3686">
        <v>56.237988316188101</v>
      </c>
      <c r="N3686">
        <v>0.864392431823923</v>
      </c>
      <c r="O3686">
        <v>64.877300613496899</v>
      </c>
      <c r="P3686">
        <v>73.789426921368204</v>
      </c>
      <c r="Q3686">
        <v>-1.1010326114268E-2</v>
      </c>
    </row>
    <row r="3687" spans="1:17" hidden="1" x14ac:dyDescent="0.3">
      <c r="A3687" t="s">
        <v>7603</v>
      </c>
      <c r="B3687" t="s">
        <v>7604</v>
      </c>
      <c r="C3687" t="s">
        <v>10625</v>
      </c>
      <c r="D3687" t="s">
        <v>51</v>
      </c>
      <c r="E3687">
        <v>35.880000000000003</v>
      </c>
      <c r="F3687">
        <v>36.78</v>
      </c>
      <c r="G3687">
        <v>-29.897687203458698</v>
      </c>
      <c r="H3687">
        <v>-8.5965867877437301</v>
      </c>
      <c r="I3687">
        <v>-21.605001934505399</v>
      </c>
      <c r="J3687">
        <v>9.3188898902676591</v>
      </c>
      <c r="K3687">
        <v>37.007108812923803</v>
      </c>
      <c r="L3687">
        <v>37.5616434603849</v>
      </c>
      <c r="M3687">
        <v>58.378771201260697</v>
      </c>
      <c r="N3687">
        <v>1.4693445507493199</v>
      </c>
      <c r="O3687">
        <v>67.210440456769902</v>
      </c>
      <c r="P3687">
        <v>22.3552894211577</v>
      </c>
      <c r="Q3687">
        <v>2.4103712373692E-2</v>
      </c>
    </row>
    <row r="3688" spans="1:17" hidden="1" x14ac:dyDescent="0.3">
      <c r="A3688" t="s">
        <v>7605</v>
      </c>
      <c r="B3688" t="s">
        <v>7606</v>
      </c>
      <c r="C3688" t="s">
        <v>10625</v>
      </c>
      <c r="D3688" t="s">
        <v>2767</v>
      </c>
      <c r="E3688">
        <v>35.860318276000001</v>
      </c>
      <c r="F3688">
        <v>24.25</v>
      </c>
      <c r="G3688">
        <v>386.10635410165298</v>
      </c>
      <c r="H3688">
        <v>4.2305165630651196</v>
      </c>
      <c r="I3688">
        <v>110.725003462148</v>
      </c>
      <c r="J3688">
        <v>-10.658966045386601</v>
      </c>
      <c r="K3688">
        <v>22.084178876477999</v>
      </c>
      <c r="L3688">
        <v>13.224245068766701</v>
      </c>
      <c r="M3688">
        <v>32.005463592546597</v>
      </c>
      <c r="N3688">
        <v>1.7921629293642301</v>
      </c>
      <c r="O3688">
        <v>19.711340206185501</v>
      </c>
      <c r="P3688">
        <v>415.95744680850999</v>
      </c>
      <c r="Q3688">
        <v>0.19129848855412801</v>
      </c>
    </row>
    <row r="3689" spans="1:17" hidden="1" x14ac:dyDescent="0.3">
      <c r="A3689" t="s">
        <v>7607</v>
      </c>
      <c r="B3689" t="s">
        <v>7608</v>
      </c>
      <c r="C3689" t="s">
        <v>10625</v>
      </c>
      <c r="D3689" t="s">
        <v>54</v>
      </c>
      <c r="E3689">
        <v>35.698206032999998</v>
      </c>
      <c r="F3689">
        <v>16.09</v>
      </c>
      <c r="G3689">
        <v>-98.907012857344796</v>
      </c>
      <c r="H3689">
        <v>-7.3566120512490896</v>
      </c>
      <c r="I3689">
        <v>-62.076234885852003</v>
      </c>
      <c r="J3689">
        <v>17.965128708920201</v>
      </c>
      <c r="K3689">
        <v>17.9924174246569</v>
      </c>
      <c r="L3689">
        <v>26.205827580413999</v>
      </c>
      <c r="M3689">
        <v>66.517961412764393</v>
      </c>
      <c r="N3689">
        <v>0.35492416872385602</v>
      </c>
      <c r="O3689">
        <v>265.75512740832801</v>
      </c>
      <c r="P3689">
        <v>31.885245901639301</v>
      </c>
      <c r="Q3689">
        <v>-6.1114994520504999E-2</v>
      </c>
    </row>
    <row r="3690" spans="1:17" hidden="1" x14ac:dyDescent="0.3">
      <c r="A3690" t="s">
        <v>7609</v>
      </c>
      <c r="B3690" t="s">
        <v>7610</v>
      </c>
      <c r="C3690" t="s">
        <v>10625</v>
      </c>
      <c r="D3690" t="s">
        <v>1763</v>
      </c>
      <c r="E3690">
        <v>35.582284999999999</v>
      </c>
      <c r="F3690">
        <v>36.909999999999997</v>
      </c>
      <c r="G3690">
        <v>69.820453910306199</v>
      </c>
      <c r="H3690">
        <v>0.81526491396745304</v>
      </c>
      <c r="I3690">
        <v>16.096917420004601</v>
      </c>
      <c r="J3690">
        <v>7.6387883825799197</v>
      </c>
      <c r="K3690">
        <v>32.772323050033798</v>
      </c>
      <c r="L3690">
        <v>28.868913264733798</v>
      </c>
      <c r="M3690">
        <v>64.085371250703602</v>
      </c>
      <c r="N3690">
        <v>0.69727750782134001</v>
      </c>
      <c r="O3690">
        <v>8.3175291248983996</v>
      </c>
      <c r="P3690">
        <v>98.975741239892102</v>
      </c>
      <c r="Q3690">
        <v>0.124324530838718</v>
      </c>
    </row>
    <row r="3691" spans="1:17" hidden="1" x14ac:dyDescent="0.3">
      <c r="A3691" t="s">
        <v>7611</v>
      </c>
      <c r="B3691" t="s">
        <v>7612</v>
      </c>
      <c r="C3691" t="s">
        <v>10625</v>
      </c>
      <c r="D3691" t="s">
        <v>80</v>
      </c>
      <c r="E3691">
        <v>35.548113354000002</v>
      </c>
      <c r="F3691">
        <v>14.43</v>
      </c>
      <c r="G3691">
        <v>62.203588713606599</v>
      </c>
      <c r="H3691">
        <v>8.6034073752233802</v>
      </c>
      <c r="I3691">
        <v>12.1106001861711</v>
      </c>
      <c r="J3691">
        <v>8.7600005037920496</v>
      </c>
      <c r="K3691">
        <v>11.016759014179399</v>
      </c>
      <c r="L3691">
        <v>9.8703947006948098</v>
      </c>
      <c r="M3691">
        <v>78.1218157147255</v>
      </c>
      <c r="N3691">
        <v>2.2043574967966801</v>
      </c>
      <c r="O3691">
        <v>0.48510048510048698</v>
      </c>
      <c r="P3691">
        <v>134.63414634146301</v>
      </c>
      <c r="Q3691">
        <v>2.5564341473390002E-2</v>
      </c>
    </row>
    <row r="3692" spans="1:17" hidden="1" x14ac:dyDescent="0.3">
      <c r="A3692" t="s">
        <v>7613</v>
      </c>
      <c r="B3692" t="s">
        <v>7614</v>
      </c>
      <c r="C3692" t="s">
        <v>10625</v>
      </c>
      <c r="D3692" t="s">
        <v>1561</v>
      </c>
      <c r="E3692">
        <v>35.546999999999997</v>
      </c>
      <c r="F3692">
        <v>34.54</v>
      </c>
      <c r="G3692">
        <v>-31.453133174679401</v>
      </c>
      <c r="H3692">
        <v>2.0374664013328299</v>
      </c>
      <c r="I3692">
        <v>-22.154135985012701</v>
      </c>
      <c r="J3692">
        <v>7.7571595947011396</v>
      </c>
      <c r="K3692">
        <v>33.536232585759798</v>
      </c>
      <c r="L3692">
        <v>35.788345139232803</v>
      </c>
      <c r="M3692">
        <v>64.459893936894503</v>
      </c>
      <c r="N3692">
        <v>1.0681959782272401</v>
      </c>
      <c r="O3692">
        <v>60.683265778807097</v>
      </c>
      <c r="P3692">
        <v>16.689189189189101</v>
      </c>
      <c r="Q3692">
        <v>7.2232965021398005E-2</v>
      </c>
    </row>
    <row r="3693" spans="1:17" hidden="1" x14ac:dyDescent="0.3">
      <c r="A3693" t="s">
        <v>7615</v>
      </c>
      <c r="B3693" t="s">
        <v>7616</v>
      </c>
      <c r="C3693" t="s">
        <v>10625</v>
      </c>
      <c r="D3693" t="s">
        <v>1434</v>
      </c>
      <c r="E3693">
        <v>35.49</v>
      </c>
      <c r="F3693">
        <v>84.6</v>
      </c>
      <c r="G3693">
        <v>-5.1803962596850903</v>
      </c>
      <c r="H3693">
        <v>-14.2922897439946</v>
      </c>
      <c r="I3693">
        <v>-2.0671132667862802</v>
      </c>
      <c r="J3693">
        <v>-1.20467188835313E-2</v>
      </c>
      <c r="K3693">
        <v>94.530439939471194</v>
      </c>
      <c r="L3693">
        <v>84.855159393486701</v>
      </c>
      <c r="M3693">
        <v>36.874877739658999</v>
      </c>
      <c r="N3693">
        <v>1.44620399917353</v>
      </c>
      <c r="O3693">
        <v>44.208037825059101</v>
      </c>
      <c r="P3693">
        <v>47.386759581881499</v>
      </c>
      <c r="Q3693">
        <v>0.13080923333078701</v>
      </c>
    </row>
    <row r="3694" spans="1:17" hidden="1" x14ac:dyDescent="0.3">
      <c r="A3694" t="s">
        <v>7617</v>
      </c>
      <c r="B3694" t="s">
        <v>7618</v>
      </c>
      <c r="C3694" t="s">
        <v>10625</v>
      </c>
      <c r="D3694" t="s">
        <v>359</v>
      </c>
      <c r="E3694">
        <v>35.468019599999998</v>
      </c>
      <c r="F3694">
        <v>59.27</v>
      </c>
      <c r="G3694">
        <v>346.49516766097503</v>
      </c>
      <c r="H3694">
        <v>49.804300387748398</v>
      </c>
      <c r="I3694">
        <v>498.649587027753</v>
      </c>
      <c r="J3694">
        <v>9.2003209125894898</v>
      </c>
      <c r="K3694">
        <v>39.974996058305003</v>
      </c>
      <c r="L3694">
        <v>22.8654011077085</v>
      </c>
      <c r="M3694">
        <v>99.912886287086593</v>
      </c>
      <c r="N3694">
        <v>0.475763551729315</v>
      </c>
      <c r="O3694">
        <v>0</v>
      </c>
      <c r="P3694">
        <v>592.40654205607404</v>
      </c>
      <c r="Q3694">
        <v>0.14791495205272001</v>
      </c>
    </row>
    <row r="3695" spans="1:17" hidden="1" x14ac:dyDescent="0.3">
      <c r="A3695" t="s">
        <v>7619</v>
      </c>
      <c r="B3695" t="s">
        <v>7620</v>
      </c>
      <c r="C3695" t="s">
        <v>10625</v>
      </c>
      <c r="D3695" t="s">
        <v>7265</v>
      </c>
      <c r="E3695">
        <v>35.457779195000001</v>
      </c>
      <c r="F3695">
        <v>620.35</v>
      </c>
      <c r="G3695">
        <v>-13.4409325047402</v>
      </c>
      <c r="H3695">
        <v>10.7733317022871</v>
      </c>
      <c r="I3695">
        <v>-29.808992268503001</v>
      </c>
      <c r="J3695">
        <v>0.71462059634318398</v>
      </c>
      <c r="K3695">
        <v>613.64452511666002</v>
      </c>
      <c r="L3695">
        <v>697.91986775130795</v>
      </c>
      <c r="M3695">
        <v>64.907829210212597</v>
      </c>
      <c r="N3695">
        <v>0.47236180904522601</v>
      </c>
      <c r="O3695">
        <v>103.764004191182</v>
      </c>
      <c r="P3695">
        <v>22.598814229249001</v>
      </c>
      <c r="Q3695">
        <v>9.9107431869450993E-2</v>
      </c>
    </row>
    <row r="3696" spans="1:17" hidden="1" x14ac:dyDescent="0.3">
      <c r="A3696" t="s">
        <v>7621</v>
      </c>
      <c r="B3696" t="s">
        <v>7622</v>
      </c>
      <c r="C3696" t="s">
        <v>10625</v>
      </c>
      <c r="D3696" t="s">
        <v>1388</v>
      </c>
      <c r="E3696">
        <v>35.413381399999999</v>
      </c>
      <c r="F3696">
        <v>23.25</v>
      </c>
      <c r="G3696">
        <v>-10.5363688629543</v>
      </c>
      <c r="H3696">
        <v>-12.8125359123141</v>
      </c>
      <c r="I3696">
        <v>7.4787084727344002</v>
      </c>
      <c r="J3696">
        <v>-3.2499307414333001</v>
      </c>
      <c r="K3696">
        <v>23.3951557435227</v>
      </c>
      <c r="L3696">
        <v>21.1972503942091</v>
      </c>
      <c r="M3696">
        <v>47.823985568029997</v>
      </c>
      <c r="N3696">
        <v>0.46557922769640397</v>
      </c>
      <c r="O3696">
        <v>31.612903225806399</v>
      </c>
      <c r="P3696">
        <v>72.2222222222222</v>
      </c>
    </row>
    <row r="3697" spans="1:17" hidden="1" x14ac:dyDescent="0.3">
      <c r="A3697" t="s">
        <v>7623</v>
      </c>
      <c r="B3697" t="s">
        <v>7624</v>
      </c>
      <c r="C3697" t="s">
        <v>10625</v>
      </c>
      <c r="D3697" t="s">
        <v>2624</v>
      </c>
      <c r="E3697">
        <v>35.341262643999997</v>
      </c>
      <c r="F3697">
        <v>47.39</v>
      </c>
      <c r="G3697">
        <v>26.549290667808801</v>
      </c>
      <c r="H3697">
        <v>14.9059965058379</v>
      </c>
      <c r="I3697">
        <v>49.164747391370902</v>
      </c>
      <c r="J3697">
        <v>8.3374621619383102</v>
      </c>
      <c r="K3697">
        <v>38.747215152488501</v>
      </c>
      <c r="L3697">
        <v>34.093922240444499</v>
      </c>
      <c r="M3697">
        <v>71.824547216367193</v>
      </c>
      <c r="N3697">
        <v>3.39445680585859</v>
      </c>
      <c r="O3697">
        <v>7.6176408525005099</v>
      </c>
      <c r="P3697">
        <v>97.376093294460603</v>
      </c>
      <c r="Q3697">
        <v>0.111101686945428</v>
      </c>
    </row>
    <row r="3698" spans="1:17" hidden="1" x14ac:dyDescent="0.3">
      <c r="A3698" t="s">
        <v>7625</v>
      </c>
      <c r="B3698" t="s">
        <v>7626</v>
      </c>
      <c r="C3698" t="s">
        <v>10625</v>
      </c>
      <c r="D3698" t="s">
        <v>1353</v>
      </c>
      <c r="E3698">
        <v>35.335546641000001</v>
      </c>
      <c r="F3698">
        <v>1000</v>
      </c>
      <c r="G3698">
        <v>-27.6638323290248</v>
      </c>
      <c r="H3698">
        <v>-1.4046917958502101</v>
      </c>
      <c r="I3698">
        <v>-11.7520607580348</v>
      </c>
      <c r="J3698">
        <v>-1.14809039529875</v>
      </c>
      <c r="K3698">
        <v>999.99297769282305</v>
      </c>
      <c r="L3698">
        <v>999.99284834960599</v>
      </c>
      <c r="M3698">
        <v>45.349584451913898</v>
      </c>
      <c r="N3698">
        <v>0.53218268072102004</v>
      </c>
      <c r="O3698">
        <v>4.4999999999999902</v>
      </c>
      <c r="P3698">
        <v>0.88272383354350803</v>
      </c>
      <c r="Q3698">
        <v>-0.10191173764686701</v>
      </c>
    </row>
    <row r="3699" spans="1:17" hidden="1" x14ac:dyDescent="0.3">
      <c r="A3699" t="s">
        <v>7627</v>
      </c>
      <c r="B3699" t="s">
        <v>7628</v>
      </c>
      <c r="C3699" t="s">
        <v>10625</v>
      </c>
      <c r="D3699" t="s">
        <v>139</v>
      </c>
      <c r="E3699">
        <v>35.300699999999999</v>
      </c>
      <c r="F3699">
        <v>30.5</v>
      </c>
      <c r="G3699">
        <v>-35.935509030754197</v>
      </c>
      <c r="I3699">
        <v>-15.8401110725002</v>
      </c>
      <c r="M3699">
        <v>0</v>
      </c>
      <c r="N3699">
        <v>1</v>
      </c>
      <c r="O3699">
        <v>9.01639344262294</v>
      </c>
      <c r="P3699">
        <v>0</v>
      </c>
    </row>
    <row r="3700" spans="1:17" hidden="1" x14ac:dyDescent="0.3">
      <c r="A3700" t="s">
        <v>7629</v>
      </c>
      <c r="B3700" t="s">
        <v>7630</v>
      </c>
      <c r="C3700" t="s">
        <v>10625</v>
      </c>
      <c r="D3700" t="s">
        <v>408</v>
      </c>
      <c r="E3700">
        <v>35.261337736000002</v>
      </c>
      <c r="F3700">
        <v>13.75</v>
      </c>
      <c r="G3700">
        <v>-7.5774960944833998</v>
      </c>
      <c r="H3700">
        <v>2.7203397020266502</v>
      </c>
      <c r="I3700">
        <v>-31.949390995991799</v>
      </c>
      <c r="J3700">
        <v>3.21181185034024</v>
      </c>
      <c r="K3700">
        <v>13.7426184076356</v>
      </c>
      <c r="L3700">
        <v>14.464750742840399</v>
      </c>
      <c r="M3700">
        <v>58.648084828281696</v>
      </c>
      <c r="N3700">
        <v>0.69505840626950299</v>
      </c>
      <c r="O3700">
        <v>76.727272727272705</v>
      </c>
      <c r="P3700">
        <v>37.362637362637301</v>
      </c>
      <c r="Q3700">
        <v>4.2824850187967001E-2</v>
      </c>
    </row>
    <row r="3701" spans="1:17" hidden="1" x14ac:dyDescent="0.3">
      <c r="A3701" t="s">
        <v>7631</v>
      </c>
      <c r="B3701" t="s">
        <v>7632</v>
      </c>
      <c r="C3701" t="s">
        <v>10625</v>
      </c>
      <c r="D3701" t="s">
        <v>471</v>
      </c>
      <c r="E3701">
        <v>35.220725289000001</v>
      </c>
      <c r="F3701">
        <v>5.17</v>
      </c>
      <c r="G3701">
        <v>-57.3246962846031</v>
      </c>
      <c r="H3701">
        <v>-13.6540139535013</v>
      </c>
      <c r="I3701">
        <v>-49.835893093364099</v>
      </c>
      <c r="J3701">
        <v>-1.53004278625122</v>
      </c>
      <c r="K3701">
        <v>5.97297213960322</v>
      </c>
      <c r="L3701">
        <v>8.5495728713290404</v>
      </c>
      <c r="M3701">
        <v>33.986382298454799</v>
      </c>
      <c r="N3701">
        <v>0.248026558814786</v>
      </c>
      <c r="O3701">
        <v>112.765957446808</v>
      </c>
      <c r="P3701">
        <v>3.4</v>
      </c>
      <c r="Q3701">
        <v>-0.22576907885726599</v>
      </c>
    </row>
    <row r="3702" spans="1:17" hidden="1" x14ac:dyDescent="0.3">
      <c r="A3702" t="s">
        <v>7633</v>
      </c>
      <c r="B3702" t="s">
        <v>7634</v>
      </c>
      <c r="C3702" t="s">
        <v>10625</v>
      </c>
      <c r="D3702" t="s">
        <v>2624</v>
      </c>
      <c r="E3702">
        <v>35.034724779000001</v>
      </c>
      <c r="F3702">
        <v>16.86</v>
      </c>
      <c r="G3702">
        <v>85.213955539762907</v>
      </c>
      <c r="H3702">
        <v>29.874308194149599</v>
      </c>
      <c r="I3702">
        <v>85.440921698105498</v>
      </c>
      <c r="J3702">
        <v>4.0432172870088401</v>
      </c>
      <c r="K3702">
        <v>13.088773822546299</v>
      </c>
      <c r="L3702">
        <v>10.237978264536199</v>
      </c>
      <c r="M3702">
        <v>76.5331110047983</v>
      </c>
      <c r="N3702">
        <v>0.37045410251412902</v>
      </c>
      <c r="O3702">
        <v>0.237247924080663</v>
      </c>
      <c r="P3702">
        <v>146.13138686131299</v>
      </c>
    </row>
    <row r="3703" spans="1:17" hidden="1" x14ac:dyDescent="0.3">
      <c r="A3703" t="s">
        <v>7635</v>
      </c>
      <c r="B3703" t="s">
        <v>7636</v>
      </c>
      <c r="C3703" t="s">
        <v>10625</v>
      </c>
      <c r="D3703" t="s">
        <v>359</v>
      </c>
      <c r="E3703">
        <v>35.033707644000003</v>
      </c>
      <c r="F3703">
        <v>85.22</v>
      </c>
      <c r="G3703">
        <v>-44.247356610869502</v>
      </c>
      <c r="H3703">
        <v>-6.7187021488007703</v>
      </c>
      <c r="I3703">
        <v>-22.04679760014</v>
      </c>
      <c r="J3703">
        <v>0.90441816076544901</v>
      </c>
      <c r="K3703">
        <v>88.291259958860394</v>
      </c>
      <c r="L3703">
        <v>90.743755982305899</v>
      </c>
      <c r="M3703">
        <v>53.023029570347099</v>
      </c>
      <c r="N3703">
        <v>0.40235914167398601</v>
      </c>
      <c r="O3703">
        <v>34.944848627082798</v>
      </c>
      <c r="P3703">
        <v>9.2564102564102608</v>
      </c>
      <c r="Q3703">
        <v>-2.2165951109660999E-2</v>
      </c>
    </row>
    <row r="3704" spans="1:17" hidden="1" x14ac:dyDescent="0.3">
      <c r="A3704" t="s">
        <v>7637</v>
      </c>
      <c r="B3704" t="s">
        <v>7638</v>
      </c>
      <c r="C3704" t="s">
        <v>10625</v>
      </c>
      <c r="E3704">
        <v>35.016378000000003</v>
      </c>
      <c r="F3704">
        <v>5.52</v>
      </c>
      <c r="G3704">
        <v>-42.347985352935197</v>
      </c>
      <c r="H3704">
        <v>-9.6133969984801197</v>
      </c>
      <c r="I3704">
        <v>-52.2693021373451</v>
      </c>
      <c r="J3704">
        <v>-6.0102015164099498</v>
      </c>
      <c r="K3704">
        <v>6.1078222595288096</v>
      </c>
      <c r="L3704">
        <v>5.51920033321736</v>
      </c>
      <c r="M3704">
        <v>31.352798353114402</v>
      </c>
      <c r="N3704">
        <v>1.4877757638269899</v>
      </c>
      <c r="O3704">
        <v>76.449275362318801</v>
      </c>
      <c r="P3704">
        <v>3.7593984962405802</v>
      </c>
    </row>
    <row r="3705" spans="1:17" hidden="1" x14ac:dyDescent="0.3">
      <c r="A3705" t="s">
        <v>7639</v>
      </c>
      <c r="B3705" t="s">
        <v>7640</v>
      </c>
      <c r="C3705" t="s">
        <v>10625</v>
      </c>
      <c r="D3705" t="s">
        <v>2182</v>
      </c>
      <c r="E3705">
        <v>35.010687500000003</v>
      </c>
      <c r="F3705">
        <v>60.51</v>
      </c>
      <c r="G3705">
        <v>-21.767037449280402</v>
      </c>
      <c r="H3705">
        <v>1.90009331811662</v>
      </c>
      <c r="I3705">
        <v>-4.6547156252914599</v>
      </c>
      <c r="J3705">
        <v>5.1434266015038697</v>
      </c>
      <c r="K3705">
        <v>60.100914870733298</v>
      </c>
      <c r="L3705">
        <v>58.873624387704801</v>
      </c>
      <c r="M3705">
        <v>68.101110339575698</v>
      </c>
      <c r="N3705">
        <v>0.49318195718976898</v>
      </c>
      <c r="O3705">
        <v>30.226408858039999</v>
      </c>
      <c r="P3705">
        <v>41.543859649122702</v>
      </c>
      <c r="Q3705">
        <v>1.7003883344547999E-2</v>
      </c>
    </row>
    <row r="3706" spans="1:17" hidden="1" x14ac:dyDescent="0.3">
      <c r="A3706" t="s">
        <v>7641</v>
      </c>
      <c r="B3706" t="s">
        <v>7642</v>
      </c>
      <c r="C3706" t="s">
        <v>10625</v>
      </c>
      <c r="D3706" t="s">
        <v>303</v>
      </c>
      <c r="E3706">
        <v>35.0101662</v>
      </c>
      <c r="F3706">
        <v>81.19</v>
      </c>
      <c r="G3706">
        <v>50.696327590676297</v>
      </c>
      <c r="H3706">
        <v>8.9517013265953693</v>
      </c>
      <c r="I3706">
        <v>-26.665076897209001</v>
      </c>
      <c r="J3706">
        <v>1.1106498544413901</v>
      </c>
      <c r="K3706">
        <v>78.149588071417398</v>
      </c>
      <c r="L3706">
        <v>74.046369009287403</v>
      </c>
      <c r="M3706">
        <v>48.885981835852697</v>
      </c>
      <c r="N3706">
        <v>0.57205941320501896</v>
      </c>
      <c r="O3706">
        <v>40.509915014164299</v>
      </c>
      <c r="P3706">
        <v>88.594657375145104</v>
      </c>
      <c r="Q3706">
        <v>2.0791279089862998E-2</v>
      </c>
    </row>
    <row r="3707" spans="1:17" hidden="1" x14ac:dyDescent="0.3">
      <c r="A3707" t="s">
        <v>7643</v>
      </c>
      <c r="B3707" t="s">
        <v>7644</v>
      </c>
      <c r="C3707" t="s">
        <v>10625</v>
      </c>
      <c r="D3707" t="s">
        <v>527</v>
      </c>
      <c r="E3707">
        <v>34.976759999999999</v>
      </c>
      <c r="F3707">
        <v>43.68</v>
      </c>
      <c r="G3707">
        <v>-11.9255636585797</v>
      </c>
      <c r="H3707">
        <v>3.59430819414967</v>
      </c>
      <c r="I3707">
        <v>-1.5047109347132499</v>
      </c>
      <c r="J3707">
        <v>3.85090959470114</v>
      </c>
      <c r="K3707">
        <v>41.565891576111298</v>
      </c>
      <c r="L3707">
        <v>40.049171797293802</v>
      </c>
      <c r="M3707">
        <v>100</v>
      </c>
      <c r="N3707">
        <v>8.5712897718597691</v>
      </c>
      <c r="O3707">
        <v>0</v>
      </c>
      <c r="P3707">
        <v>15.7392686804451</v>
      </c>
    </row>
    <row r="3708" spans="1:17" hidden="1" x14ac:dyDescent="0.3">
      <c r="A3708" t="s">
        <v>7645</v>
      </c>
      <c r="B3708" t="s">
        <v>7646</v>
      </c>
      <c r="C3708" t="s">
        <v>10625</v>
      </c>
      <c r="D3708" t="s">
        <v>921</v>
      </c>
      <c r="E3708">
        <v>34.944000000000003</v>
      </c>
      <c r="F3708">
        <v>6.37</v>
      </c>
      <c r="G3708">
        <v>-103.108163102324</v>
      </c>
      <c r="H3708">
        <v>-35.146772335921597</v>
      </c>
      <c r="I3708">
        <v>-87.195391521334699</v>
      </c>
      <c r="J3708">
        <v>-8.6882084707327092</v>
      </c>
      <c r="K3708">
        <v>11.3429879145757</v>
      </c>
      <c r="M3708">
        <v>2.0321538383072001E-2</v>
      </c>
      <c r="N3708">
        <v>0.461985284082711</v>
      </c>
      <c r="O3708">
        <v>349.92150706436399</v>
      </c>
      <c r="P3708">
        <v>0</v>
      </c>
    </row>
    <row r="3709" spans="1:17" hidden="1" x14ac:dyDescent="0.3">
      <c r="A3709" t="s">
        <v>7647</v>
      </c>
      <c r="B3709" t="s">
        <v>7648</v>
      </c>
      <c r="C3709" t="s">
        <v>10625</v>
      </c>
      <c r="D3709" t="s">
        <v>622</v>
      </c>
      <c r="E3709">
        <v>34.864199999999997</v>
      </c>
      <c r="F3709">
        <v>56.23</v>
      </c>
      <c r="G3709">
        <v>27.431016509409702</v>
      </c>
      <c r="H3709">
        <v>26.156950563170099</v>
      </c>
      <c r="I3709">
        <v>14.324172425821599</v>
      </c>
      <c r="J3709">
        <v>2.36292438213182</v>
      </c>
      <c r="K3709">
        <v>47.603380118399102</v>
      </c>
      <c r="L3709">
        <v>44.567249286785803</v>
      </c>
      <c r="M3709">
        <v>71.633197083767996</v>
      </c>
      <c r="N3709">
        <v>0.98488164474902695</v>
      </c>
      <c r="O3709">
        <v>15.240974568735499</v>
      </c>
      <c r="P3709">
        <v>81.827000808407405</v>
      </c>
      <c r="Q3709">
        <v>0.10383967454936099</v>
      </c>
    </row>
    <row r="3710" spans="1:17" hidden="1" x14ac:dyDescent="0.3">
      <c r="A3710" t="s">
        <v>7649</v>
      </c>
      <c r="B3710" t="s">
        <v>7650</v>
      </c>
      <c r="C3710" t="s">
        <v>10625</v>
      </c>
      <c r="E3710">
        <v>34.863816</v>
      </c>
      <c r="F3710">
        <v>25.59</v>
      </c>
      <c r="G3710">
        <v>-27.2525071011877</v>
      </c>
      <c r="I3710">
        <v>59.523369006317097</v>
      </c>
      <c r="K3710">
        <v>19.946496655806701</v>
      </c>
      <c r="M3710">
        <v>100</v>
      </c>
      <c r="N3710">
        <v>11.089285714285699</v>
      </c>
      <c r="O3710">
        <v>0</v>
      </c>
    </row>
    <row r="3711" spans="1:17" hidden="1" x14ac:dyDescent="0.3">
      <c r="A3711" t="s">
        <v>7651</v>
      </c>
      <c r="B3711" t="s">
        <v>7652</v>
      </c>
      <c r="C3711" t="s">
        <v>10625</v>
      </c>
      <c r="D3711" t="s">
        <v>408</v>
      </c>
      <c r="E3711">
        <v>34.723260000000003</v>
      </c>
      <c r="F3711">
        <v>0.96</v>
      </c>
      <c r="G3711">
        <v>20.0274753532827</v>
      </c>
      <c r="H3711">
        <v>-0.34186201861627302</v>
      </c>
      <c r="I3711">
        <v>-23.678666262621899</v>
      </c>
      <c r="J3711">
        <v>3.2465139903055298</v>
      </c>
      <c r="K3711">
        <v>0.951778348213843</v>
      </c>
      <c r="L3711">
        <v>0.96022068185209697</v>
      </c>
      <c r="M3711">
        <v>68.3960485570353</v>
      </c>
      <c r="N3711">
        <v>0.70628611371150096</v>
      </c>
      <c r="O3711">
        <v>37.5</v>
      </c>
      <c r="P3711">
        <v>62.711864406779597</v>
      </c>
      <c r="Q3711">
        <v>5.5695446011194999E-2</v>
      </c>
    </row>
    <row r="3712" spans="1:17" hidden="1" x14ac:dyDescent="0.3">
      <c r="A3712" t="s">
        <v>7653</v>
      </c>
      <c r="B3712" t="s">
        <v>7654</v>
      </c>
      <c r="C3712" t="s">
        <v>10625</v>
      </c>
      <c r="D3712" t="s">
        <v>124</v>
      </c>
      <c r="E3712">
        <v>34.627499999999998</v>
      </c>
      <c r="F3712">
        <v>2.5499999999999998</v>
      </c>
      <c r="G3712">
        <v>21.555198859727099</v>
      </c>
      <c r="H3712">
        <v>-5.7364004672676296</v>
      </c>
      <c r="I3712">
        <v>20.372291573571299</v>
      </c>
      <c r="J3712">
        <v>20.350909594701101</v>
      </c>
      <c r="K3712">
        <v>2.4527474883450302</v>
      </c>
      <c r="L3712">
        <v>2.2915859665037499</v>
      </c>
      <c r="M3712">
        <v>72.251321178972702</v>
      </c>
      <c r="N3712">
        <v>2.3897738985807901</v>
      </c>
      <c r="O3712">
        <v>34.509803921568597</v>
      </c>
      <c r="P3712">
        <v>114.503794848206</v>
      </c>
      <c r="Q3712">
        <v>7.0870450871585E-2</v>
      </c>
    </row>
    <row r="3713" spans="1:17" hidden="1" x14ac:dyDescent="0.3">
      <c r="A3713" t="s">
        <v>7655</v>
      </c>
      <c r="B3713" t="s">
        <v>7656</v>
      </c>
      <c r="C3713" t="s">
        <v>10625</v>
      </c>
      <c r="D3713" t="s">
        <v>1589</v>
      </c>
      <c r="E3713">
        <v>34.583784508000001</v>
      </c>
      <c r="F3713">
        <v>6.95</v>
      </c>
      <c r="G3713">
        <v>12.7392080650155</v>
      </c>
      <c r="H3713">
        <v>9.2754227452332803</v>
      </c>
      <c r="I3713">
        <v>-4.0001227735386902</v>
      </c>
      <c r="J3713">
        <v>11.272293242499799</v>
      </c>
      <c r="K3713">
        <v>6.5110061865797402</v>
      </c>
      <c r="L3713">
        <v>6.00740872895914</v>
      </c>
      <c r="M3713">
        <v>67.039802821659407</v>
      </c>
      <c r="N3713">
        <v>0.78968611300297498</v>
      </c>
      <c r="O3713">
        <v>21.438848920863201</v>
      </c>
      <c r="P3713">
        <v>49.462365591397798</v>
      </c>
      <c r="Q3713">
        <v>5.6586505300195003E-2</v>
      </c>
    </row>
    <row r="3714" spans="1:17" hidden="1" x14ac:dyDescent="0.3">
      <c r="A3714" t="s">
        <v>7657</v>
      </c>
      <c r="B3714" t="s">
        <v>7658</v>
      </c>
      <c r="C3714" t="s">
        <v>10625</v>
      </c>
      <c r="D3714" t="s">
        <v>622</v>
      </c>
      <c r="E3714">
        <v>34.3551</v>
      </c>
      <c r="F3714">
        <v>188</v>
      </c>
      <c r="G3714">
        <v>48.579660020588797</v>
      </c>
      <c r="H3714">
        <v>22.318446125184099</v>
      </c>
      <c r="I3714">
        <v>37.691500450232198</v>
      </c>
      <c r="J3714">
        <v>4.3803213594070298</v>
      </c>
      <c r="K3714">
        <v>157.976369472518</v>
      </c>
      <c r="L3714">
        <v>137.99839803409299</v>
      </c>
      <c r="M3714">
        <v>94.681727153577796</v>
      </c>
      <c r="N3714">
        <v>1.328332930075</v>
      </c>
      <c r="O3714">
        <v>0.50531914893616703</v>
      </c>
      <c r="P3714">
        <v>113.51504826802901</v>
      </c>
      <c r="Q3714">
        <v>0.16115972363098599</v>
      </c>
    </row>
    <row r="3715" spans="1:17" hidden="1" x14ac:dyDescent="0.3">
      <c r="A3715" t="s">
        <v>7659</v>
      </c>
      <c r="B3715" t="s">
        <v>7660</v>
      </c>
      <c r="C3715" t="s">
        <v>10625</v>
      </c>
      <c r="D3715" t="s">
        <v>72</v>
      </c>
      <c r="E3715">
        <v>34.322969999999998</v>
      </c>
      <c r="F3715">
        <v>0.61</v>
      </c>
      <c r="G3715">
        <v>-37.807929982122502</v>
      </c>
      <c r="H3715">
        <v>-16.8986495523291</v>
      </c>
      <c r="I3715">
        <v>-50.135899141873203</v>
      </c>
      <c r="J3715">
        <v>-4.3748968569117599</v>
      </c>
      <c r="K3715">
        <v>0.75866069146326698</v>
      </c>
      <c r="L3715">
        <v>0.93382125536537697</v>
      </c>
      <c r="M3715">
        <v>43.260832389698102</v>
      </c>
      <c r="N3715">
        <v>0.38321853399234102</v>
      </c>
      <c r="O3715">
        <v>196.72131147540901</v>
      </c>
      <c r="P3715">
        <v>7.0175438596491198</v>
      </c>
      <c r="Q3715">
        <v>0.100120169746757</v>
      </c>
    </row>
    <row r="3716" spans="1:17" hidden="1" x14ac:dyDescent="0.3">
      <c r="A3716" t="s">
        <v>7661</v>
      </c>
      <c r="B3716" t="s">
        <v>7662</v>
      </c>
      <c r="C3716" t="s">
        <v>10625</v>
      </c>
      <c r="D3716" t="s">
        <v>51</v>
      </c>
      <c r="E3716">
        <v>34.298933177999999</v>
      </c>
      <c r="F3716">
        <v>21.5</v>
      </c>
      <c r="G3716">
        <v>28.019454409707901</v>
      </c>
      <c r="H3716">
        <v>2.9615538517179298</v>
      </c>
      <c r="I3716">
        <v>3.7772245724326701</v>
      </c>
      <c r="J3716">
        <v>-3.7879792941877399</v>
      </c>
      <c r="K3716">
        <v>20.711800158357001</v>
      </c>
      <c r="L3716">
        <v>18.8084534478186</v>
      </c>
      <c r="M3716">
        <v>43.942756575850701</v>
      </c>
      <c r="N3716">
        <v>0.64070691336026397</v>
      </c>
      <c r="O3716">
        <v>16.232558139534799</v>
      </c>
      <c r="P3716">
        <v>76.229508196721298</v>
      </c>
      <c r="Q3716">
        <v>5.7358191777409001E-2</v>
      </c>
    </row>
    <row r="3717" spans="1:17" hidden="1" x14ac:dyDescent="0.3">
      <c r="A3717" t="s">
        <v>7663</v>
      </c>
      <c r="B3717" t="s">
        <v>7664</v>
      </c>
      <c r="C3717" t="s">
        <v>10625</v>
      </c>
      <c r="D3717" t="s">
        <v>46</v>
      </c>
      <c r="E3717">
        <v>34.238639999999997</v>
      </c>
      <c r="F3717">
        <v>6.61</v>
      </c>
      <c r="G3717">
        <v>-27.0569296034625</v>
      </c>
      <c r="H3717">
        <v>-5.4636628203430702</v>
      </c>
      <c r="I3717">
        <v>6.91939346099569</v>
      </c>
      <c r="J3717">
        <v>2.7755563764907798</v>
      </c>
      <c r="K3717">
        <v>6.6697751268128602</v>
      </c>
      <c r="L3717">
        <v>6.4826462478798099</v>
      </c>
      <c r="M3717">
        <v>48.691492385950198</v>
      </c>
      <c r="N3717">
        <v>0.73674936589142404</v>
      </c>
      <c r="O3717">
        <v>52.496217851739701</v>
      </c>
      <c r="P3717">
        <v>50.913242009132397</v>
      </c>
      <c r="Q3717">
        <v>7.8932400336760005E-3</v>
      </c>
    </row>
    <row r="3718" spans="1:17" hidden="1" x14ac:dyDescent="0.3">
      <c r="A3718" t="s">
        <v>7665</v>
      </c>
      <c r="B3718" t="s">
        <v>7666</v>
      </c>
      <c r="C3718" t="s">
        <v>10625</v>
      </c>
      <c r="D3718" t="s">
        <v>4783</v>
      </c>
      <c r="E3718">
        <v>34.199306466000003</v>
      </c>
      <c r="F3718">
        <v>50.23</v>
      </c>
      <c r="G3718">
        <v>-42.384696515595301</v>
      </c>
      <c r="H3718">
        <v>0.58415590988571597</v>
      </c>
      <c r="I3718">
        <v>-38.637068036055197</v>
      </c>
      <c r="J3718">
        <v>-6.3576203166028797</v>
      </c>
      <c r="K3718">
        <v>51.469134196484603</v>
      </c>
      <c r="M3718">
        <v>37.384883610521797</v>
      </c>
      <c r="N3718">
        <v>1.24050632911392</v>
      </c>
      <c r="O3718">
        <v>78.777622934501295</v>
      </c>
      <c r="P3718">
        <v>15.471264367816</v>
      </c>
    </row>
    <row r="3719" spans="1:17" hidden="1" x14ac:dyDescent="0.3">
      <c r="A3719" t="s">
        <v>7667</v>
      </c>
      <c r="B3719" t="s">
        <v>7668</v>
      </c>
      <c r="C3719" t="s">
        <v>10625</v>
      </c>
      <c r="D3719" t="s">
        <v>408</v>
      </c>
      <c r="E3719">
        <v>34.113222800000003</v>
      </c>
      <c r="F3719">
        <v>59.49</v>
      </c>
      <c r="G3719">
        <v>148.262811445761</v>
      </c>
      <c r="H3719">
        <v>-5.2035893982545103</v>
      </c>
      <c r="I3719">
        <v>37.833053649810203</v>
      </c>
      <c r="J3719">
        <v>5.9075133682860503</v>
      </c>
      <c r="K3719">
        <v>50.527363004632399</v>
      </c>
      <c r="L3719">
        <v>38.578533960729999</v>
      </c>
      <c r="M3719">
        <v>67.225964768609899</v>
      </c>
      <c r="N3719">
        <v>0.34413713241029797</v>
      </c>
      <c r="O3719">
        <v>14.3049251975121</v>
      </c>
      <c r="P3719">
        <v>190.19512195121899</v>
      </c>
      <c r="Q3719">
        <v>9.0095478908626001E-2</v>
      </c>
    </row>
    <row r="3720" spans="1:17" hidden="1" x14ac:dyDescent="0.3">
      <c r="A3720" t="s">
        <v>7669</v>
      </c>
      <c r="B3720" t="s">
        <v>7670</v>
      </c>
      <c r="C3720" t="s">
        <v>10625</v>
      </c>
      <c r="D3720" t="s">
        <v>3441</v>
      </c>
      <c r="E3720">
        <v>34.072596785999998</v>
      </c>
      <c r="F3720">
        <v>23.61</v>
      </c>
      <c r="G3720">
        <v>-36.153204432048099</v>
      </c>
      <c r="H3720">
        <v>-15.5511463513048</v>
      </c>
      <c r="I3720">
        <v>-35.5416023978024</v>
      </c>
      <c r="J3720">
        <v>-7.45861421482266</v>
      </c>
      <c r="K3720">
        <v>26.277618289797299</v>
      </c>
      <c r="L3720">
        <v>27.244866167513202</v>
      </c>
      <c r="M3720">
        <v>7.3045053837314402</v>
      </c>
      <c r="N3720">
        <v>2.0168067226890698</v>
      </c>
      <c r="O3720">
        <v>52.477763659466298</v>
      </c>
      <c r="P3720">
        <v>29.016393442622899</v>
      </c>
      <c r="Q3720">
        <v>-1.2660176700023E-2</v>
      </c>
    </row>
    <row r="3721" spans="1:17" hidden="1" x14ac:dyDescent="0.3">
      <c r="A3721" t="s">
        <v>7671</v>
      </c>
      <c r="B3721" t="s">
        <v>7672</v>
      </c>
      <c r="C3721" t="s">
        <v>10625</v>
      </c>
      <c r="D3721" t="s">
        <v>622</v>
      </c>
      <c r="E3721">
        <v>34.061558495999897</v>
      </c>
      <c r="F3721">
        <v>85.8</v>
      </c>
      <c r="G3721">
        <v>6.4186182001218297</v>
      </c>
      <c r="H3721">
        <v>2.6425009652340101</v>
      </c>
      <c r="I3721">
        <v>-16.2064037424446</v>
      </c>
      <c r="J3721">
        <v>-3.0015736420302899</v>
      </c>
      <c r="K3721">
        <v>83.313678016108199</v>
      </c>
      <c r="L3721">
        <v>79.216993827994301</v>
      </c>
      <c r="M3721">
        <v>53.966978917817599</v>
      </c>
      <c r="N3721">
        <v>1.1508303315584401</v>
      </c>
      <c r="O3721">
        <v>36.351981351981301</v>
      </c>
      <c r="P3721">
        <v>37.477968274315003</v>
      </c>
      <c r="Q3721">
        <v>2.5271764723202E-2</v>
      </c>
    </row>
    <row r="3722" spans="1:17" hidden="1" x14ac:dyDescent="0.3">
      <c r="A3722" t="s">
        <v>7673</v>
      </c>
      <c r="B3722" t="s">
        <v>7674</v>
      </c>
      <c r="C3722" t="s">
        <v>10625</v>
      </c>
      <c r="D3722" t="s">
        <v>4188</v>
      </c>
      <c r="E3722">
        <v>34.04440065</v>
      </c>
      <c r="F3722">
        <v>13.81</v>
      </c>
      <c r="G3722">
        <v>7.1984489109750998</v>
      </c>
      <c r="H3722">
        <v>1.07551120166847</v>
      </c>
      <c r="I3722">
        <v>-9.1517635812146096</v>
      </c>
      <c r="J3722">
        <v>-2.5239095080484799</v>
      </c>
      <c r="K3722">
        <v>13.7007201359649</v>
      </c>
      <c r="L3722">
        <v>12.9978987519395</v>
      </c>
      <c r="M3722">
        <v>54.6984430160038</v>
      </c>
      <c r="N3722">
        <v>1.14180478821362</v>
      </c>
      <c r="O3722">
        <v>54.091238233164297</v>
      </c>
      <c r="P3722">
        <v>42.371134020618499</v>
      </c>
      <c r="Q3722">
        <v>9.6341417590499999E-4</v>
      </c>
    </row>
    <row r="3723" spans="1:17" hidden="1" x14ac:dyDescent="0.3">
      <c r="A3723" t="s">
        <v>7675</v>
      </c>
      <c r="B3723" t="s">
        <v>7676</v>
      </c>
      <c r="C3723" t="s">
        <v>10625</v>
      </c>
      <c r="D3723" t="s">
        <v>51</v>
      </c>
      <c r="E3723">
        <v>34.040607699999903</v>
      </c>
      <c r="F3723">
        <v>5.5</v>
      </c>
      <c r="G3723">
        <v>-5.5931859894901201</v>
      </c>
      <c r="H3723">
        <v>-1.87035303188851</v>
      </c>
      <c r="I3723">
        <v>-12.2495918825592</v>
      </c>
      <c r="J3723">
        <v>1.0670674632677399</v>
      </c>
      <c r="K3723">
        <v>3.84060084798248</v>
      </c>
      <c r="L3723">
        <v>2.670549716824</v>
      </c>
      <c r="M3723">
        <v>38.443217552922597</v>
      </c>
      <c r="N3723">
        <v>1</v>
      </c>
      <c r="Q3723">
        <v>2.0202940921462999E-2</v>
      </c>
    </row>
    <row r="3724" spans="1:17" hidden="1" x14ac:dyDescent="0.3">
      <c r="A3724" t="s">
        <v>7677</v>
      </c>
      <c r="B3724" t="s">
        <v>7678</v>
      </c>
      <c r="C3724" t="s">
        <v>10625</v>
      </c>
      <c r="D3724" t="s">
        <v>127</v>
      </c>
      <c r="E3724">
        <v>34.000799999999998</v>
      </c>
      <c r="F3724">
        <v>62</v>
      </c>
      <c r="G3724">
        <v>-12.850017524209999</v>
      </c>
      <c r="H3724">
        <v>-2.83653441316351</v>
      </c>
      <c r="I3724">
        <v>-22.1566850354914</v>
      </c>
      <c r="J3724">
        <v>-1.14909040529885</v>
      </c>
      <c r="K3724">
        <v>59.675733074617298</v>
      </c>
      <c r="L3724">
        <v>61.764087251663803</v>
      </c>
      <c r="M3724">
        <v>64.285803972966406</v>
      </c>
      <c r="N3724">
        <v>0.32209737827715301</v>
      </c>
      <c r="O3724">
        <v>93.467741935483801</v>
      </c>
      <c r="P3724">
        <v>31.9148936170212</v>
      </c>
    </row>
    <row r="3725" spans="1:17" hidden="1" x14ac:dyDescent="0.3">
      <c r="A3725" t="s">
        <v>7679</v>
      </c>
      <c r="B3725" t="s">
        <v>7680</v>
      </c>
      <c r="C3725" t="s">
        <v>10625</v>
      </c>
      <c r="D3725" t="s">
        <v>2839</v>
      </c>
      <c r="E3725">
        <v>33.985050000000001</v>
      </c>
      <c r="F3725">
        <v>72.400000000000006</v>
      </c>
      <c r="G3725">
        <v>-100.924296789625</v>
      </c>
      <c r="H3725">
        <v>-7.4321818720754802</v>
      </c>
      <c r="I3725">
        <v>-85.011525208635007</v>
      </c>
      <c r="J3725">
        <v>0.77592036901518502</v>
      </c>
      <c r="K3725">
        <v>85.906609686676703</v>
      </c>
      <c r="M3725">
        <v>51.681158358046098</v>
      </c>
      <c r="N3725">
        <v>0.20813008130081301</v>
      </c>
      <c r="O3725">
        <v>313.32872928176698</v>
      </c>
      <c r="P3725">
        <v>18.474881361479301</v>
      </c>
    </row>
    <row r="3726" spans="1:17" hidden="1" x14ac:dyDescent="0.3">
      <c r="A3726" t="s">
        <v>7681</v>
      </c>
      <c r="B3726" t="s">
        <v>7682</v>
      </c>
      <c r="C3726" t="s">
        <v>10625</v>
      </c>
      <c r="D3726" t="s">
        <v>1672</v>
      </c>
      <c r="E3726">
        <v>33.984000000000002</v>
      </c>
      <c r="F3726">
        <v>41.95</v>
      </c>
      <c r="G3726">
        <v>-22.789832339024802</v>
      </c>
      <c r="H3726">
        <v>-0.26283466299318198</v>
      </c>
      <c r="I3726">
        <v>-27.818487328663</v>
      </c>
      <c r="J3726">
        <v>1.03998825719812</v>
      </c>
      <c r="K3726">
        <v>41.159507679469399</v>
      </c>
      <c r="L3726">
        <v>43.089266919246498</v>
      </c>
      <c r="M3726">
        <v>58.579870042105902</v>
      </c>
      <c r="N3726">
        <v>2.80327226370424</v>
      </c>
      <c r="O3726">
        <v>39.928486293206198</v>
      </c>
      <c r="P3726">
        <v>16.5277777777777</v>
      </c>
      <c r="Q3726">
        <v>4.7411096456733998E-2</v>
      </c>
    </row>
    <row r="3727" spans="1:17" hidden="1" x14ac:dyDescent="0.3">
      <c r="A3727" t="s">
        <v>7683</v>
      </c>
      <c r="B3727" t="s">
        <v>7684</v>
      </c>
      <c r="C3727" t="s">
        <v>10625</v>
      </c>
      <c r="D3727" t="s">
        <v>527</v>
      </c>
      <c r="E3727">
        <v>33.934062400000002</v>
      </c>
      <c r="F3727">
        <v>66.08</v>
      </c>
      <c r="G3727">
        <v>-52.144832339024902</v>
      </c>
      <c r="H3727">
        <v>-7.0056918058503204</v>
      </c>
      <c r="I3727">
        <v>-9.1592956594476398</v>
      </c>
      <c r="J3727">
        <v>1.8434282979430401</v>
      </c>
      <c r="K3727">
        <v>66.215003635579805</v>
      </c>
      <c r="L3727">
        <v>67.835803076237497</v>
      </c>
      <c r="M3727">
        <v>55.953069248032897</v>
      </c>
      <c r="N3727">
        <v>1.6413461936498699E-2</v>
      </c>
      <c r="O3727">
        <v>38.998184019370399</v>
      </c>
      <c r="P3727">
        <v>21.136571952337299</v>
      </c>
      <c r="Q3727">
        <v>0.16473640457145999</v>
      </c>
    </row>
    <row r="3728" spans="1:17" hidden="1" x14ac:dyDescent="0.3">
      <c r="A3728" t="s">
        <v>7685</v>
      </c>
      <c r="B3728" t="s">
        <v>7686</v>
      </c>
      <c r="C3728" t="s">
        <v>10625</v>
      </c>
      <c r="D3728" t="s">
        <v>89</v>
      </c>
      <c r="E3728">
        <v>33.875250000000001</v>
      </c>
      <c r="F3728">
        <v>7.08</v>
      </c>
      <c r="G3728">
        <v>-6.6391913133838596</v>
      </c>
      <c r="H3728">
        <v>16.6847604554562</v>
      </c>
      <c r="I3728">
        <v>-10.6092036151776</v>
      </c>
      <c r="J3728">
        <v>-5.8788201350285902</v>
      </c>
      <c r="K3728">
        <v>6.3087777720228697</v>
      </c>
      <c r="L3728">
        <v>6.5469683353680797</v>
      </c>
      <c r="M3728">
        <v>59.949667222829703</v>
      </c>
      <c r="N3728">
        <v>2.5839342283637499</v>
      </c>
      <c r="O3728">
        <v>31.214689265536698</v>
      </c>
      <c r="P3728">
        <v>36.943907156673099</v>
      </c>
      <c r="Q3728">
        <v>0.14316766236379999</v>
      </c>
    </row>
    <row r="3729" spans="1:17" hidden="1" x14ac:dyDescent="0.3">
      <c r="A3729" t="s">
        <v>7687</v>
      </c>
      <c r="B3729" t="s">
        <v>7688</v>
      </c>
      <c r="C3729" t="s">
        <v>10625</v>
      </c>
      <c r="D3729" t="s">
        <v>408</v>
      </c>
      <c r="E3729">
        <v>33.86291714</v>
      </c>
      <c r="F3729">
        <v>0.65</v>
      </c>
      <c r="G3729">
        <v>12.330826232145601</v>
      </c>
      <c r="H3729">
        <v>-7.3130506538983102</v>
      </c>
      <c r="I3729">
        <v>-47.351140797604401</v>
      </c>
      <c r="J3729">
        <v>-2.4419597461450699</v>
      </c>
      <c r="K3729">
        <v>0.88254915934855704</v>
      </c>
      <c r="L3729">
        <v>0.83587832012899599</v>
      </c>
      <c r="M3729">
        <v>16.752110286021502</v>
      </c>
      <c r="N3729">
        <v>0.99326818394293004</v>
      </c>
      <c r="O3729">
        <v>96.923076923076906</v>
      </c>
      <c r="P3729">
        <v>41.304347826086897</v>
      </c>
      <c r="Q3729">
        <v>7.5171611728934995E-2</v>
      </c>
    </row>
    <row r="3730" spans="1:17" hidden="1" x14ac:dyDescent="0.3">
      <c r="A3730" t="s">
        <v>7689</v>
      </c>
      <c r="B3730" t="s">
        <v>7690</v>
      </c>
      <c r="C3730" t="s">
        <v>10625</v>
      </c>
      <c r="E3730">
        <v>33.816828569999998</v>
      </c>
      <c r="F3730">
        <v>447.4</v>
      </c>
      <c r="G3730">
        <v>969.71068887755496</v>
      </c>
      <c r="H3730">
        <v>33.299930150767601</v>
      </c>
      <c r="I3730">
        <v>126.416690905526</v>
      </c>
      <c r="J3730">
        <v>-10.727141118452501</v>
      </c>
      <c r="K3730">
        <v>394.827061972362</v>
      </c>
      <c r="L3730">
        <v>254.23498805344099</v>
      </c>
      <c r="M3730">
        <v>50.036666056365704</v>
      </c>
      <c r="N3730">
        <v>0.54801918635636804</v>
      </c>
      <c r="O3730">
        <v>15.0759946356727</v>
      </c>
      <c r="P3730">
        <v>997.37552121657995</v>
      </c>
    </row>
    <row r="3731" spans="1:17" hidden="1" x14ac:dyDescent="0.3">
      <c r="A3731" t="s">
        <v>7691</v>
      </c>
      <c r="B3731" t="s">
        <v>7692</v>
      </c>
      <c r="C3731" t="s">
        <v>10625</v>
      </c>
      <c r="D3731" t="s">
        <v>1672</v>
      </c>
      <c r="E3731">
        <v>33.734879999999997</v>
      </c>
      <c r="F3731">
        <v>54.33</v>
      </c>
      <c r="G3731">
        <v>132.287320771022</v>
      </c>
      <c r="H3731">
        <v>30.3016252673204</v>
      </c>
      <c r="I3731">
        <v>132.42771452286399</v>
      </c>
      <c r="J3731">
        <v>18.850909594701101</v>
      </c>
      <c r="K3731">
        <v>41.297836496463297</v>
      </c>
      <c r="L3731">
        <v>30.477063057692501</v>
      </c>
      <c r="M3731">
        <v>77.720611994026996</v>
      </c>
      <c r="N3731">
        <v>0.48496244769619301</v>
      </c>
      <c r="O3731">
        <v>2.88974783729063</v>
      </c>
      <c r="P3731">
        <v>238.504672897196</v>
      </c>
      <c r="Q3731">
        <v>0.103735311031914</v>
      </c>
    </row>
    <row r="3732" spans="1:17" hidden="1" x14ac:dyDescent="0.3">
      <c r="A3732" t="s">
        <v>7693</v>
      </c>
      <c r="B3732" t="s">
        <v>7694</v>
      </c>
      <c r="C3732" t="s">
        <v>10625</v>
      </c>
      <c r="D3732" t="s">
        <v>568</v>
      </c>
      <c r="E3732">
        <v>33.659999999999997</v>
      </c>
      <c r="F3732">
        <v>110</v>
      </c>
      <c r="G3732">
        <v>44.210167660975102</v>
      </c>
      <c r="H3732">
        <v>-3.1914060915646001</v>
      </c>
      <c r="I3732">
        <v>-20.123572628088901</v>
      </c>
      <c r="J3732">
        <v>-2.0499913061997499</v>
      </c>
      <c r="K3732">
        <v>115.789275163217</v>
      </c>
      <c r="L3732">
        <v>111.90584745206699</v>
      </c>
      <c r="M3732">
        <v>7.2324154976260002E-3</v>
      </c>
      <c r="N3732">
        <v>2.5416666666666599</v>
      </c>
      <c r="O3732">
        <v>26.272727272727199</v>
      </c>
      <c r="P3732">
        <v>71.875</v>
      </c>
    </row>
    <row r="3733" spans="1:17" hidden="1" x14ac:dyDescent="0.3">
      <c r="A3733" t="s">
        <v>7695</v>
      </c>
      <c r="B3733" t="s">
        <v>7696</v>
      </c>
      <c r="C3733" t="s">
        <v>10625</v>
      </c>
      <c r="D3733" t="s">
        <v>3632</v>
      </c>
      <c r="E3733">
        <v>33.6248</v>
      </c>
      <c r="F3733">
        <v>38.97</v>
      </c>
      <c r="G3733">
        <v>394.72122664220802</v>
      </c>
      <c r="H3733">
        <v>49.621976178339402</v>
      </c>
      <c r="I3733">
        <v>318.38038957308999</v>
      </c>
      <c r="J3733">
        <v>9.1887669438204007</v>
      </c>
      <c r="K3733">
        <v>24.9936418693602</v>
      </c>
      <c r="L3733">
        <v>12.4465526570572</v>
      </c>
      <c r="M3733">
        <v>100</v>
      </c>
      <c r="N3733">
        <v>1.7158985775118101</v>
      </c>
      <c r="O3733">
        <v>0</v>
      </c>
      <c r="P3733">
        <v>422.38605898123302</v>
      </c>
      <c r="Q3733">
        <v>0.216802394601604</v>
      </c>
    </row>
    <row r="3734" spans="1:17" hidden="1" x14ac:dyDescent="0.3">
      <c r="A3734" t="s">
        <v>7697</v>
      </c>
      <c r="B3734" t="s">
        <v>7698</v>
      </c>
      <c r="C3734" t="s">
        <v>10625</v>
      </c>
      <c r="D3734" t="s">
        <v>7699</v>
      </c>
      <c r="E3734">
        <v>33.475923000000002</v>
      </c>
      <c r="F3734">
        <v>87.26</v>
      </c>
      <c r="G3734">
        <v>70.203648386598601</v>
      </c>
      <c r="H3734">
        <v>8.4844180842595591</v>
      </c>
      <c r="I3734">
        <v>86.116419967588698</v>
      </c>
      <c r="J3734">
        <v>5.9937667375582802</v>
      </c>
      <c r="K3734">
        <v>74.172260015276606</v>
      </c>
      <c r="M3734">
        <v>68.357494867306002</v>
      </c>
      <c r="N3734">
        <v>0.210382513661202</v>
      </c>
      <c r="O3734">
        <v>3.1400412560165001</v>
      </c>
      <c r="P3734">
        <v>170.99378881987499</v>
      </c>
    </row>
    <row r="3735" spans="1:17" hidden="1" x14ac:dyDescent="0.3">
      <c r="A3735" t="s">
        <v>7700</v>
      </c>
      <c r="B3735" t="s">
        <v>7701</v>
      </c>
      <c r="C3735" t="s">
        <v>10625</v>
      </c>
      <c r="D3735" t="s">
        <v>497</v>
      </c>
      <c r="E3735">
        <v>33.434199999999997</v>
      </c>
      <c r="F3735">
        <v>4.45</v>
      </c>
      <c r="K3735">
        <v>4.2784012200506201</v>
      </c>
      <c r="L3735">
        <v>4.6367428745490402</v>
      </c>
      <c r="M3735">
        <v>37.211772227299498</v>
      </c>
      <c r="N3735">
        <v>1</v>
      </c>
      <c r="Q3735">
        <v>4.2811073451381999E-2</v>
      </c>
    </row>
    <row r="3736" spans="1:17" hidden="1" x14ac:dyDescent="0.3">
      <c r="A3736" t="s">
        <v>7702</v>
      </c>
      <c r="B3736" t="s">
        <v>7703</v>
      </c>
      <c r="C3736" t="s">
        <v>10625</v>
      </c>
      <c r="E3736">
        <v>33.354285586000003</v>
      </c>
      <c r="F3736">
        <v>8.84</v>
      </c>
      <c r="G3736">
        <v>-97.307689481881994</v>
      </c>
      <c r="H3736">
        <v>-5.0537604753782102</v>
      </c>
      <c r="I3736">
        <v>-39.998814004788002</v>
      </c>
      <c r="J3736">
        <v>-6.1226353788438104</v>
      </c>
      <c r="K3736">
        <v>9.0785123669785897</v>
      </c>
      <c r="L3736">
        <v>11.5417271770837</v>
      </c>
      <c r="M3736">
        <v>60.305496814127601</v>
      </c>
      <c r="N3736">
        <v>1.9122385300246201</v>
      </c>
      <c r="O3736">
        <v>234.84162895927599</v>
      </c>
      <c r="P3736">
        <v>23.463687150837899</v>
      </c>
      <c r="Q3736">
        <v>5.8304162916479003E-2</v>
      </c>
    </row>
    <row r="3737" spans="1:17" hidden="1" x14ac:dyDescent="0.3">
      <c r="A3737" t="s">
        <v>7704</v>
      </c>
      <c r="B3737" t="s">
        <v>7705</v>
      </c>
      <c r="C3737" t="s">
        <v>10625</v>
      </c>
      <c r="D3737" t="s">
        <v>7265</v>
      </c>
      <c r="E3737">
        <v>33.332596127999999</v>
      </c>
      <c r="F3737">
        <v>83.31</v>
      </c>
      <c r="G3737">
        <v>-53.380391857526902</v>
      </c>
      <c r="H3737">
        <v>-19.494187381071502</v>
      </c>
      <c r="I3737">
        <v>-41.743657396690203</v>
      </c>
      <c r="J3737">
        <v>-1.14909040529885</v>
      </c>
      <c r="K3737">
        <v>114.79899983929</v>
      </c>
      <c r="L3737">
        <v>125.295739782906</v>
      </c>
      <c r="M3737">
        <v>10.348007421559</v>
      </c>
      <c r="N3737">
        <v>0.98333333333333295</v>
      </c>
      <c r="O3737">
        <v>90.853438962909607</v>
      </c>
      <c r="P3737">
        <v>0</v>
      </c>
    </row>
    <row r="3738" spans="1:17" hidden="1" x14ac:dyDescent="0.3">
      <c r="A3738" t="s">
        <v>7706</v>
      </c>
      <c r="B3738" t="s">
        <v>7707</v>
      </c>
      <c r="C3738" t="s">
        <v>10625</v>
      </c>
      <c r="D3738" t="s">
        <v>2182</v>
      </c>
      <c r="E3738">
        <v>33.309584999999998</v>
      </c>
      <c r="F3738">
        <v>176</v>
      </c>
      <c r="G3738">
        <v>-53.559569181130101</v>
      </c>
      <c r="H3738">
        <v>3.9821116281342799</v>
      </c>
      <c r="I3738">
        <v>-15.048764054738101</v>
      </c>
      <c r="J3738">
        <v>15.076831893101399</v>
      </c>
      <c r="K3738">
        <v>164.13637130651</v>
      </c>
      <c r="M3738">
        <v>66.289789289171196</v>
      </c>
      <c r="N3738">
        <v>0.79101123595505596</v>
      </c>
      <c r="O3738">
        <v>44.886363636363598</v>
      </c>
      <c r="P3738">
        <v>44.262295081967203</v>
      </c>
    </row>
    <row r="3739" spans="1:17" hidden="1" x14ac:dyDescent="0.3">
      <c r="A3739" t="s">
        <v>7708</v>
      </c>
      <c r="B3739" t="s">
        <v>7709</v>
      </c>
      <c r="C3739" t="s">
        <v>10625</v>
      </c>
      <c r="D3739" t="s">
        <v>359</v>
      </c>
      <c r="E3739">
        <v>33.306865799999997</v>
      </c>
      <c r="F3739">
        <v>54.2</v>
      </c>
      <c r="G3739">
        <v>10.073414166693</v>
      </c>
      <c r="H3739">
        <v>-9.0848435075777001</v>
      </c>
      <c r="I3739">
        <v>-24.1206945494657</v>
      </c>
      <c r="J3739">
        <v>0.58479576130497901</v>
      </c>
      <c r="K3739">
        <v>55.738078786653297</v>
      </c>
      <c r="L3739">
        <v>54.263127736374202</v>
      </c>
      <c r="M3739">
        <v>42.123390371985899</v>
      </c>
      <c r="N3739">
        <v>0.43696776727588699</v>
      </c>
      <c r="O3739">
        <v>74.169741697416896</v>
      </c>
      <c r="Q3739">
        <v>3.8478537882435999E-2</v>
      </c>
    </row>
    <row r="3740" spans="1:17" hidden="1" x14ac:dyDescent="0.3">
      <c r="A3740" t="s">
        <v>7710</v>
      </c>
      <c r="B3740" t="s">
        <v>7711</v>
      </c>
      <c r="C3740" t="s">
        <v>10625</v>
      </c>
      <c r="D3740" t="s">
        <v>4684</v>
      </c>
      <c r="E3740">
        <v>33.118606503999999</v>
      </c>
      <c r="F3740">
        <v>4.25</v>
      </c>
      <c r="G3740">
        <v>70.933298502096505</v>
      </c>
      <c r="H3740">
        <v>-20.643787043945501</v>
      </c>
      <c r="I3740">
        <v>-45.033065467610903</v>
      </c>
      <c r="J3740">
        <v>6.19268174659988</v>
      </c>
      <c r="K3740">
        <v>4.6266671905796199</v>
      </c>
      <c r="L3740">
        <v>4.8152591020970101</v>
      </c>
      <c r="M3740">
        <v>55.982967167862697</v>
      </c>
      <c r="N3740">
        <v>1.33007689206232</v>
      </c>
      <c r="O3740">
        <v>72.705882352941103</v>
      </c>
      <c r="P3740">
        <v>132.24043715846901</v>
      </c>
      <c r="Q3740">
        <v>7.1546872336894995E-2</v>
      </c>
    </row>
    <row r="3741" spans="1:17" hidden="1" x14ac:dyDescent="0.3">
      <c r="A3741" t="s">
        <v>7712</v>
      </c>
      <c r="B3741" t="s">
        <v>7713</v>
      </c>
      <c r="C3741" t="s">
        <v>10625</v>
      </c>
      <c r="D3741" t="s">
        <v>397</v>
      </c>
      <c r="E3741">
        <v>33.087600000000002</v>
      </c>
      <c r="F3741">
        <v>26.5</v>
      </c>
      <c r="G3741">
        <v>-42.180961371282898</v>
      </c>
      <c r="H3741">
        <v>7.0479164415723599</v>
      </c>
      <c r="I3741">
        <v>-33.810884287446498</v>
      </c>
      <c r="J3741">
        <v>-10.459435232884999</v>
      </c>
      <c r="K3741">
        <v>28.3642876346794</v>
      </c>
      <c r="M3741">
        <v>42.397265490967797</v>
      </c>
      <c r="N3741">
        <v>1.4436450839328501</v>
      </c>
      <c r="O3741">
        <v>94.150943396226396</v>
      </c>
      <c r="P3741">
        <v>13.733905579399099</v>
      </c>
    </row>
    <row r="3742" spans="1:17" hidden="1" x14ac:dyDescent="0.3">
      <c r="A3742" t="s">
        <v>7714</v>
      </c>
      <c r="B3742" t="s">
        <v>7715</v>
      </c>
      <c r="C3742" t="s">
        <v>10625</v>
      </c>
      <c r="D3742" t="s">
        <v>127</v>
      </c>
      <c r="E3742">
        <v>33.062283104000002</v>
      </c>
      <c r="F3742">
        <v>3.92</v>
      </c>
      <c r="G3742">
        <v>5.2165235931784704</v>
      </c>
      <c r="H3742">
        <v>9.1825434882673207</v>
      </c>
      <c r="I3742">
        <v>-36.3674453734194</v>
      </c>
      <c r="J3742">
        <v>16.350909594701101</v>
      </c>
      <c r="K3742">
        <v>3.5612736796285298</v>
      </c>
      <c r="L3742">
        <v>3.7515481941342599</v>
      </c>
      <c r="M3742">
        <v>67.259841308274403</v>
      </c>
      <c r="N3742">
        <v>1.4811798178970601</v>
      </c>
      <c r="O3742">
        <v>63.265306122448898</v>
      </c>
      <c r="P3742">
        <v>45.185185185185098</v>
      </c>
      <c r="Q3742">
        <v>0.111859998703967</v>
      </c>
    </row>
    <row r="3743" spans="1:17" hidden="1" x14ac:dyDescent="0.3">
      <c r="A3743" t="s">
        <v>7716</v>
      </c>
      <c r="B3743" t="s">
        <v>7717</v>
      </c>
      <c r="C3743" t="s">
        <v>10625</v>
      </c>
      <c r="D3743" t="s">
        <v>2767</v>
      </c>
      <c r="E3743">
        <v>33.048000000000002</v>
      </c>
      <c r="F3743">
        <v>85.99</v>
      </c>
      <c r="G3743">
        <v>-22.155629885037101</v>
      </c>
      <c r="H3743">
        <v>31.381193440051302</v>
      </c>
      <c r="I3743">
        <v>10.8980604800196</v>
      </c>
      <c r="J3743">
        <v>0.100909594701144</v>
      </c>
      <c r="K3743">
        <v>69.587711605384996</v>
      </c>
      <c r="L3743">
        <v>70.636297403932602</v>
      </c>
      <c r="M3743">
        <v>57.336214242775497</v>
      </c>
      <c r="N3743">
        <v>4.5923076923076902</v>
      </c>
      <c r="O3743">
        <v>15.1296662402605</v>
      </c>
      <c r="P3743">
        <v>69.4384236453201</v>
      </c>
    </row>
    <row r="3744" spans="1:17" hidden="1" x14ac:dyDescent="0.3">
      <c r="A3744" t="s">
        <v>7718</v>
      </c>
      <c r="B3744" t="s">
        <v>7719</v>
      </c>
      <c r="C3744" t="s">
        <v>10625</v>
      </c>
      <c r="D3744" t="s">
        <v>527</v>
      </c>
      <c r="E3744">
        <v>32.990594999999999</v>
      </c>
      <c r="F3744">
        <v>60.25</v>
      </c>
      <c r="G3744">
        <v>18.254276404012099</v>
      </c>
      <c r="H3744">
        <v>17.927641527483001</v>
      </c>
      <c r="I3744">
        <v>-35.736416044434002</v>
      </c>
      <c r="J3744">
        <v>7.0773661722020602</v>
      </c>
      <c r="K3744">
        <v>55.018206261051802</v>
      </c>
      <c r="L3744">
        <v>54.6418487785539</v>
      </c>
      <c r="M3744">
        <v>73.590756640267301</v>
      </c>
      <c r="N3744">
        <v>2.0004050293805702</v>
      </c>
      <c r="O3744">
        <v>44.365145228215702</v>
      </c>
      <c r="P3744">
        <v>53.659780668196802</v>
      </c>
      <c r="Q3744">
        <v>4.0547010252553001E-2</v>
      </c>
    </row>
    <row r="3745" spans="1:17" hidden="1" x14ac:dyDescent="0.3">
      <c r="A3745" t="s">
        <v>7720</v>
      </c>
      <c r="B3745" t="s">
        <v>7721</v>
      </c>
      <c r="C3745" t="s">
        <v>10625</v>
      </c>
      <c r="D3745" t="s">
        <v>281</v>
      </c>
      <c r="E3745">
        <v>32.927306999999999</v>
      </c>
      <c r="F3745">
        <v>31.55</v>
      </c>
      <c r="G3745">
        <v>-48.651559110875603</v>
      </c>
      <c r="H3745">
        <v>3.72082807584537</v>
      </c>
      <c r="I3745">
        <v>-18.711659696401</v>
      </c>
      <c r="J3745">
        <v>3.3933932548318499</v>
      </c>
      <c r="K3745">
        <v>31.0892190607114</v>
      </c>
      <c r="L3745">
        <v>32.5959776369737</v>
      </c>
      <c r="M3745">
        <v>57.842778344383703</v>
      </c>
      <c r="N3745">
        <v>0.20515292706555299</v>
      </c>
      <c r="O3745">
        <v>56.893819334389804</v>
      </c>
      <c r="P3745">
        <v>26.2</v>
      </c>
      <c r="Q3745">
        <v>-1.7252641225168001E-2</v>
      </c>
    </row>
    <row r="3746" spans="1:17" hidden="1" x14ac:dyDescent="0.3">
      <c r="A3746" t="s">
        <v>7722</v>
      </c>
      <c r="B3746" t="s">
        <v>7723</v>
      </c>
      <c r="C3746" t="s">
        <v>10625</v>
      </c>
      <c r="D3746" t="s">
        <v>408</v>
      </c>
      <c r="E3746">
        <v>32.788800000000002</v>
      </c>
      <c r="F3746">
        <v>57.91</v>
      </c>
      <c r="G3746">
        <v>83.994524386121199</v>
      </c>
      <c r="H3746">
        <v>6.67547586947898</v>
      </c>
      <c r="I3746">
        <v>38.898303445919296</v>
      </c>
      <c r="J3746">
        <v>-0.60264231786716305</v>
      </c>
      <c r="K3746">
        <v>58.268113377633703</v>
      </c>
      <c r="L3746">
        <v>47.7775656701969</v>
      </c>
      <c r="M3746">
        <v>51.388208188753502</v>
      </c>
      <c r="N3746">
        <v>1.2624483563162201</v>
      </c>
      <c r="O3746">
        <v>46.8140217579001</v>
      </c>
      <c r="P3746">
        <v>181.93768257059301</v>
      </c>
      <c r="Q3746">
        <v>0.233666391344895</v>
      </c>
    </row>
    <row r="3747" spans="1:17" hidden="1" x14ac:dyDescent="0.3">
      <c r="A3747" t="s">
        <v>7724</v>
      </c>
      <c r="B3747" t="s">
        <v>7725</v>
      </c>
      <c r="C3747" t="s">
        <v>10625</v>
      </c>
      <c r="D3747" t="s">
        <v>303</v>
      </c>
      <c r="E3747">
        <v>32.768057014</v>
      </c>
      <c r="F3747">
        <v>42.8</v>
      </c>
      <c r="G3747">
        <v>-21.802848663536398</v>
      </c>
      <c r="H3747">
        <v>-9.9234371085643005</v>
      </c>
      <c r="I3747">
        <v>-38.639658981471698</v>
      </c>
      <c r="J3747">
        <v>4.1874480562396004</v>
      </c>
      <c r="K3747">
        <v>46.639505064576802</v>
      </c>
      <c r="L3747">
        <v>48.503710415179697</v>
      </c>
      <c r="M3747">
        <v>46.8075911395905</v>
      </c>
      <c r="N3747">
        <v>0.99726140296655696</v>
      </c>
      <c r="O3747">
        <v>56.471962616822402</v>
      </c>
      <c r="P3747">
        <v>20.022434099831699</v>
      </c>
      <c r="Q3747">
        <v>3.0731472015110999E-2</v>
      </c>
    </row>
    <row r="3748" spans="1:17" hidden="1" x14ac:dyDescent="0.3">
      <c r="A3748" t="s">
        <v>7726</v>
      </c>
      <c r="B3748" t="s">
        <v>7727</v>
      </c>
      <c r="C3748" t="s">
        <v>10625</v>
      </c>
      <c r="D3748" t="s">
        <v>21</v>
      </c>
      <c r="E3748">
        <v>32.738150507999997</v>
      </c>
      <c r="F3748">
        <v>23.29</v>
      </c>
      <c r="G3748">
        <v>36.928807236946803</v>
      </c>
      <c r="H3748">
        <v>23.182543488267299</v>
      </c>
      <c r="I3748">
        <v>10.1851120168342</v>
      </c>
      <c r="J3748">
        <v>14.778660005210099</v>
      </c>
      <c r="K3748">
        <v>17.861577296955002</v>
      </c>
      <c r="L3748">
        <v>16.989190025120902</v>
      </c>
      <c r="M3748">
        <v>80.165176897333097</v>
      </c>
      <c r="N3748">
        <v>4.0303065817875297</v>
      </c>
      <c r="O3748">
        <v>0</v>
      </c>
      <c r="P3748">
        <v>94.0833333333333</v>
      </c>
      <c r="Q3748">
        <v>2.5331457089435998E-2</v>
      </c>
    </row>
    <row r="3749" spans="1:17" hidden="1" x14ac:dyDescent="0.3">
      <c r="A3749" t="s">
        <v>7728</v>
      </c>
      <c r="B3749" t="s">
        <v>7729</v>
      </c>
      <c r="C3749" t="s">
        <v>10625</v>
      </c>
      <c r="D3749" t="s">
        <v>7119</v>
      </c>
      <c r="E3749">
        <v>32.629800000000003</v>
      </c>
      <c r="F3749">
        <v>31.99</v>
      </c>
      <c r="G3749">
        <v>-60.317463917972198</v>
      </c>
      <c r="H3749">
        <v>-10.005691805850301</v>
      </c>
      <c r="I3749">
        <v>-40.663171869145899</v>
      </c>
      <c r="J3749">
        <v>-1.18034040529886</v>
      </c>
      <c r="K3749">
        <v>34.354068767763302</v>
      </c>
      <c r="L3749">
        <v>39.646990857928699</v>
      </c>
      <c r="M3749">
        <v>46.061881673679501</v>
      </c>
      <c r="N3749">
        <v>1.0434782608695601</v>
      </c>
      <c r="O3749">
        <v>80.994060643951201</v>
      </c>
      <c r="P3749">
        <v>10.3103448275861</v>
      </c>
    </row>
    <row r="3750" spans="1:17" hidden="1" x14ac:dyDescent="0.3">
      <c r="A3750" t="s">
        <v>7730</v>
      </c>
      <c r="B3750" t="s">
        <v>7731</v>
      </c>
      <c r="C3750" t="s">
        <v>10625</v>
      </c>
      <c r="D3750" t="s">
        <v>568</v>
      </c>
      <c r="E3750">
        <v>32.604750000000003</v>
      </c>
      <c r="F3750">
        <v>6.75</v>
      </c>
      <c r="G3750">
        <v>-17.009094634106798</v>
      </c>
      <c r="H3750">
        <v>29.662269359198199</v>
      </c>
      <c r="I3750">
        <v>-7.1008979673371497</v>
      </c>
      <c r="J3750">
        <v>14.2355249793165</v>
      </c>
      <c r="K3750">
        <v>5.9031755168173499</v>
      </c>
      <c r="L3750">
        <v>5.8951839135405404</v>
      </c>
      <c r="M3750">
        <v>69.481158976221096</v>
      </c>
      <c r="N3750">
        <v>1.0253849354972899</v>
      </c>
      <c r="O3750">
        <v>30.370370370370299</v>
      </c>
      <c r="P3750">
        <v>40.625</v>
      </c>
      <c r="Q3750">
        <v>-2.6524124455616999E-2</v>
      </c>
    </row>
    <row r="3751" spans="1:17" hidden="1" x14ac:dyDescent="0.3">
      <c r="A3751" t="s">
        <v>7732</v>
      </c>
      <c r="B3751" t="s">
        <v>7733</v>
      </c>
      <c r="C3751" t="s">
        <v>10625</v>
      </c>
      <c r="D3751" t="s">
        <v>955</v>
      </c>
      <c r="E3751">
        <v>32.595098900000004</v>
      </c>
      <c r="F3751">
        <v>35.479999999999997</v>
      </c>
      <c r="G3751">
        <v>446.44520002343398</v>
      </c>
      <c r="H3751">
        <v>81.507031643150697</v>
      </c>
      <c r="I3751">
        <v>139.879144915724</v>
      </c>
      <c r="J3751">
        <v>9.1902689350119502</v>
      </c>
      <c r="K3751">
        <v>24.173427563488399</v>
      </c>
      <c r="L3751">
        <v>16.329029142735799</v>
      </c>
      <c r="M3751">
        <v>99.231232179743401</v>
      </c>
      <c r="N3751">
        <v>1.7115245831680099</v>
      </c>
      <c r="O3751">
        <v>0</v>
      </c>
      <c r="P3751">
        <v>536.98384201077101</v>
      </c>
      <c r="Q3751">
        <v>0.220948206249624</v>
      </c>
    </row>
    <row r="3752" spans="1:17" hidden="1" x14ac:dyDescent="0.3">
      <c r="A3752" t="s">
        <v>7734</v>
      </c>
      <c r="B3752" t="s">
        <v>7735</v>
      </c>
      <c r="C3752" t="s">
        <v>10625</v>
      </c>
      <c r="D3752" t="s">
        <v>51</v>
      </c>
      <c r="E3752">
        <v>32.585080079999997</v>
      </c>
      <c r="F3752">
        <v>46.8</v>
      </c>
      <c r="G3752">
        <v>51.165889861968502</v>
      </c>
      <c r="H3752">
        <v>-10.733199404634499</v>
      </c>
      <c r="I3752">
        <v>33.7250918686359</v>
      </c>
      <c r="J3752">
        <v>4.9175762613677998</v>
      </c>
      <c r="K3752">
        <v>47.483614725381202</v>
      </c>
      <c r="L3752">
        <v>39.504236131215798</v>
      </c>
      <c r="M3752">
        <v>54.605402804201901</v>
      </c>
      <c r="N3752">
        <v>0.42975089248732701</v>
      </c>
      <c r="O3752">
        <v>38.354700854700802</v>
      </c>
      <c r="P3752">
        <v>101.290322580645</v>
      </c>
      <c r="Q3752">
        <v>4.8165350963169998E-2</v>
      </c>
    </row>
    <row r="3753" spans="1:17" hidden="1" x14ac:dyDescent="0.3">
      <c r="A3753" t="s">
        <v>7736</v>
      </c>
      <c r="B3753" t="s">
        <v>7737</v>
      </c>
      <c r="C3753" t="s">
        <v>10625</v>
      </c>
      <c r="D3753" t="s">
        <v>2839</v>
      </c>
      <c r="E3753">
        <v>32.54508972</v>
      </c>
      <c r="F3753">
        <v>24.88</v>
      </c>
      <c r="G3753">
        <v>-61.371200577767198</v>
      </c>
      <c r="H3753">
        <v>-4.2736163341522104</v>
      </c>
      <c r="I3753">
        <v>-61.141808520443199</v>
      </c>
      <c r="J3753">
        <v>-2.3011641380177501</v>
      </c>
      <c r="K3753">
        <v>26.707994539031599</v>
      </c>
      <c r="L3753">
        <v>34.056080232592898</v>
      </c>
      <c r="M3753">
        <v>51.278322458777602</v>
      </c>
      <c r="N3753">
        <v>0.72985781990521303</v>
      </c>
      <c r="O3753">
        <v>175.32154340835999</v>
      </c>
      <c r="P3753">
        <v>5.8723404255318998</v>
      </c>
      <c r="Q3753">
        <v>1.8691039020466999E-2</v>
      </c>
    </row>
    <row r="3754" spans="1:17" hidden="1" x14ac:dyDescent="0.3">
      <c r="A3754" t="s">
        <v>7738</v>
      </c>
      <c r="B3754" t="s">
        <v>7739</v>
      </c>
      <c r="C3754" t="s">
        <v>10625</v>
      </c>
      <c r="D3754" t="s">
        <v>354</v>
      </c>
      <c r="E3754">
        <v>32.542689998</v>
      </c>
      <c r="F3754">
        <v>56.63</v>
      </c>
      <c r="G3754">
        <v>28.685250488142401</v>
      </c>
      <c r="H3754">
        <v>-23.284571651346202</v>
      </c>
      <c r="I3754">
        <v>33.9012314230351</v>
      </c>
      <c r="J3754">
        <v>-6.1482516198601598</v>
      </c>
      <c r="K3754">
        <v>56.184743337907904</v>
      </c>
      <c r="L3754">
        <v>47.554244401820597</v>
      </c>
      <c r="M3754">
        <v>30.062486546056</v>
      </c>
      <c r="N3754">
        <v>0.38311688311688302</v>
      </c>
      <c r="O3754">
        <v>30.761080699275901</v>
      </c>
      <c r="P3754">
        <v>105.18115942028901</v>
      </c>
    </row>
    <row r="3755" spans="1:17" hidden="1" x14ac:dyDescent="0.3">
      <c r="A3755" t="s">
        <v>7740</v>
      </c>
      <c r="B3755" t="s">
        <v>7741</v>
      </c>
      <c r="C3755" t="s">
        <v>10625</v>
      </c>
      <c r="D3755" t="s">
        <v>3255</v>
      </c>
      <c r="E3755">
        <v>32.539354799999998</v>
      </c>
      <c r="F3755">
        <v>63.64</v>
      </c>
      <c r="G3755">
        <v>40.117925372549003</v>
      </c>
      <c r="H3755">
        <v>-8.1851035705561994</v>
      </c>
      <c r="I3755">
        <v>-0.60990218311340505</v>
      </c>
      <c r="J3755">
        <v>8.1817133201237109</v>
      </c>
      <c r="K3755">
        <v>63.040502316847501</v>
      </c>
      <c r="L3755">
        <v>59.875665385021797</v>
      </c>
      <c r="M3755">
        <v>57.7888387965288</v>
      </c>
      <c r="N3755">
        <v>1.13843853465769</v>
      </c>
      <c r="O3755">
        <v>53.566939032055302</v>
      </c>
      <c r="P3755">
        <v>76.7777777777777</v>
      </c>
      <c r="Q3755">
        <v>7.9926315135139994E-2</v>
      </c>
    </row>
    <row r="3756" spans="1:17" hidden="1" x14ac:dyDescent="0.3">
      <c r="A3756" t="s">
        <v>7742</v>
      </c>
      <c r="B3756" t="s">
        <v>7743</v>
      </c>
      <c r="C3756" t="s">
        <v>10625</v>
      </c>
      <c r="D3756" t="s">
        <v>5514</v>
      </c>
      <c r="E3756">
        <v>32.508000000000003</v>
      </c>
      <c r="F3756">
        <v>60.2</v>
      </c>
      <c r="G3756">
        <v>-60.775943450135998</v>
      </c>
      <c r="H3756">
        <v>-7.7820526145594799</v>
      </c>
      <c r="I3756">
        <v>-42.245075421468599</v>
      </c>
      <c r="J3756">
        <v>-1.33148138523584</v>
      </c>
      <c r="K3756">
        <v>64.591940915608802</v>
      </c>
      <c r="L3756">
        <v>75.062779091527702</v>
      </c>
      <c r="M3756">
        <v>34.284696291531901</v>
      </c>
      <c r="N3756">
        <v>0.32500000000000001</v>
      </c>
      <c r="O3756">
        <v>80.9800664451827</v>
      </c>
      <c r="P3756">
        <v>3.7037037037037202</v>
      </c>
    </row>
    <row r="3757" spans="1:17" hidden="1" x14ac:dyDescent="0.3">
      <c r="A3757" t="s">
        <v>7744</v>
      </c>
      <c r="B3757" t="s">
        <v>7745</v>
      </c>
      <c r="C3757" t="s">
        <v>10625</v>
      </c>
      <c r="E3757">
        <v>32.496737400000001</v>
      </c>
      <c r="F3757">
        <v>69.06</v>
      </c>
      <c r="G3757">
        <v>365.620881946689</v>
      </c>
      <c r="H3757">
        <v>-1.68551507536432</v>
      </c>
      <c r="I3757">
        <v>97.0776943069787</v>
      </c>
      <c r="J3757">
        <v>4.8963285453667504</v>
      </c>
      <c r="K3757">
        <v>59.673819762813899</v>
      </c>
      <c r="L3757">
        <v>44.434818053159802</v>
      </c>
      <c r="M3757">
        <v>67.405517996806395</v>
      </c>
      <c r="N3757">
        <v>0.67096145541517604</v>
      </c>
      <c r="O3757">
        <v>3.7214016796988099</v>
      </c>
      <c r="P3757">
        <v>393.28571428571399</v>
      </c>
      <c r="Q3757">
        <v>0.141891854046542</v>
      </c>
    </row>
    <row r="3758" spans="1:17" hidden="1" x14ac:dyDescent="0.3">
      <c r="A3758" t="s">
        <v>7746</v>
      </c>
      <c r="B3758" t="s">
        <v>7747</v>
      </c>
      <c r="C3758" t="s">
        <v>10625</v>
      </c>
      <c r="D3758" t="s">
        <v>359</v>
      </c>
      <c r="E3758">
        <v>32.480064499999997</v>
      </c>
      <c r="F3758">
        <v>62.51</v>
      </c>
      <c r="G3758">
        <v>-50.2530676331425</v>
      </c>
      <c r="H3758">
        <v>5.15168524333001</v>
      </c>
      <c r="I3758">
        <v>-34.340296052152397</v>
      </c>
      <c r="J3758">
        <v>-1.6846680640593601</v>
      </c>
      <c r="K3758">
        <v>65.920540536764193</v>
      </c>
      <c r="M3758">
        <v>50.421806019014397</v>
      </c>
      <c r="N3758">
        <v>0.11845286059629299</v>
      </c>
      <c r="O3758">
        <v>42.377219644856801</v>
      </c>
      <c r="P3758">
        <v>25.371038908945</v>
      </c>
    </row>
    <row r="3759" spans="1:17" hidden="1" x14ac:dyDescent="0.3">
      <c r="A3759" t="s">
        <v>7748</v>
      </c>
      <c r="B3759" t="s">
        <v>7749</v>
      </c>
      <c r="C3759" t="s">
        <v>10625</v>
      </c>
      <c r="D3759" t="s">
        <v>2929</v>
      </c>
      <c r="E3759">
        <v>32.479199999999999</v>
      </c>
      <c r="F3759">
        <v>10.95</v>
      </c>
      <c r="G3759">
        <v>-41.994521843202399</v>
      </c>
      <c r="H3759">
        <v>-10.636260559283199</v>
      </c>
      <c r="I3759">
        <v>-44.217286099655801</v>
      </c>
      <c r="J3759">
        <v>14.579520882930399</v>
      </c>
      <c r="K3759">
        <v>11.3492206355645</v>
      </c>
      <c r="M3759">
        <v>46.4371253684224</v>
      </c>
      <c r="N3759">
        <v>0.99030343417686395</v>
      </c>
      <c r="O3759">
        <v>42.191780821917803</v>
      </c>
      <c r="P3759">
        <v>21.531631520532699</v>
      </c>
    </row>
    <row r="3760" spans="1:17" hidden="1" x14ac:dyDescent="0.3">
      <c r="A3760" t="s">
        <v>7750</v>
      </c>
      <c r="B3760" t="s">
        <v>7751</v>
      </c>
      <c r="C3760" t="s">
        <v>10625</v>
      </c>
      <c r="D3760" t="s">
        <v>21</v>
      </c>
      <c r="E3760">
        <v>32.475000000000001</v>
      </c>
      <c r="F3760">
        <v>42.66</v>
      </c>
      <c r="G3760">
        <v>8.4117226848985194</v>
      </c>
      <c r="H3760">
        <v>-1.9797446187090999</v>
      </c>
      <c r="I3760">
        <v>-12.032565666870701</v>
      </c>
      <c r="J3760">
        <v>3.1882589922914999</v>
      </c>
      <c r="K3760">
        <v>41.936191098052099</v>
      </c>
      <c r="L3760">
        <v>39.155572999148902</v>
      </c>
      <c r="M3760">
        <v>60.090402198218001</v>
      </c>
      <c r="N3760">
        <v>0.70576754171952705</v>
      </c>
      <c r="O3760">
        <v>23.5349273323957</v>
      </c>
      <c r="P3760">
        <v>60.920407393436399</v>
      </c>
      <c r="Q3760">
        <v>4.4709084967984002E-2</v>
      </c>
    </row>
    <row r="3761" spans="1:17" hidden="1" x14ac:dyDescent="0.3">
      <c r="A3761" t="s">
        <v>7752</v>
      </c>
      <c r="B3761" t="s">
        <v>7753</v>
      </c>
      <c r="C3761" t="s">
        <v>10625</v>
      </c>
      <c r="D3761" t="s">
        <v>622</v>
      </c>
      <c r="E3761">
        <v>32.448</v>
      </c>
      <c r="F3761">
        <v>55.16</v>
      </c>
      <c r="G3761">
        <v>459.14367829927198</v>
      </c>
      <c r="H3761">
        <v>49.782454685622902</v>
      </c>
      <c r="I3761">
        <v>445.41965641368199</v>
      </c>
      <c r="J3761">
        <v>9.1957371809080399</v>
      </c>
      <c r="K3761">
        <v>36.453655308540398</v>
      </c>
      <c r="L3761">
        <v>20.145591568916601</v>
      </c>
      <c r="M3761">
        <v>99.999867413331103</v>
      </c>
      <c r="N3761">
        <v>0.503159304220406</v>
      </c>
      <c r="O3761">
        <v>0</v>
      </c>
      <c r="P3761">
        <v>512.888888888888</v>
      </c>
    </row>
    <row r="3762" spans="1:17" hidden="1" x14ac:dyDescent="0.3">
      <c r="A3762" t="s">
        <v>7754</v>
      </c>
      <c r="B3762" t="s">
        <v>7755</v>
      </c>
      <c r="C3762" t="s">
        <v>10625</v>
      </c>
      <c r="D3762" t="s">
        <v>153</v>
      </c>
      <c r="E3762">
        <v>32.198290810000003</v>
      </c>
      <c r="F3762">
        <v>82.7</v>
      </c>
      <c r="G3762">
        <v>94.706772931209002</v>
      </c>
      <c r="H3762">
        <v>-42.030923304479799</v>
      </c>
      <c r="I3762">
        <v>19.8729591369198</v>
      </c>
      <c r="J3762">
        <v>-2.6847169409253899</v>
      </c>
      <c r="K3762">
        <v>84.099643714178598</v>
      </c>
      <c r="L3762">
        <v>66.478482474598806</v>
      </c>
      <c r="M3762">
        <v>34.151482367195499</v>
      </c>
      <c r="N3762">
        <v>0.66421829681149303</v>
      </c>
      <c r="O3762">
        <v>65.247883917774999</v>
      </c>
      <c r="P3762">
        <v>158.27607745159199</v>
      </c>
      <c r="Q3762">
        <v>0.107018200538621</v>
      </c>
    </row>
    <row r="3763" spans="1:17" hidden="1" x14ac:dyDescent="0.3">
      <c r="A3763" t="s">
        <v>7756</v>
      </c>
      <c r="B3763" t="s">
        <v>7757</v>
      </c>
      <c r="C3763" t="s">
        <v>10625</v>
      </c>
      <c r="D3763" t="s">
        <v>622</v>
      </c>
      <c r="E3763">
        <v>32.197058739999903</v>
      </c>
      <c r="F3763">
        <v>1.0900000000000001</v>
      </c>
      <c r="G3763">
        <v>-6.5537212279137798</v>
      </c>
      <c r="H3763">
        <v>1.39804651190669</v>
      </c>
      <c r="I3763">
        <v>-31.011320017294</v>
      </c>
      <c r="J3763">
        <v>-2.9348046910131398</v>
      </c>
      <c r="K3763">
        <v>1.10100388754788</v>
      </c>
      <c r="L3763">
        <v>1.1164977412522801</v>
      </c>
      <c r="M3763">
        <v>54.128762653387703</v>
      </c>
      <c r="N3763">
        <v>1.15181050243528</v>
      </c>
      <c r="O3763">
        <v>92.660550458715505</v>
      </c>
      <c r="P3763">
        <v>28.235294117647001</v>
      </c>
      <c r="Q3763">
        <v>3.8096518530347998E-2</v>
      </c>
    </row>
    <row r="3764" spans="1:17" hidden="1" x14ac:dyDescent="0.3">
      <c r="A3764" t="s">
        <v>7758</v>
      </c>
      <c r="B3764" t="s">
        <v>7759</v>
      </c>
      <c r="C3764" t="s">
        <v>10625</v>
      </c>
      <c r="D3764" t="s">
        <v>263</v>
      </c>
      <c r="E3764">
        <v>32.167484999999999</v>
      </c>
      <c r="F3764">
        <v>105</v>
      </c>
      <c r="G3764">
        <v>514.93002690210096</v>
      </c>
      <c r="H3764">
        <v>-6.9612473614058796</v>
      </c>
      <c r="I3764">
        <v>-6.2244225670800404</v>
      </c>
      <c r="J3764">
        <v>3.9539517929346899</v>
      </c>
      <c r="K3764">
        <v>105.687946265436</v>
      </c>
      <c r="L3764">
        <v>89.379511198178605</v>
      </c>
      <c r="M3764">
        <v>65.145155331471599</v>
      </c>
      <c r="N3764">
        <v>0.31918978592684999</v>
      </c>
      <c r="O3764">
        <v>19.999999999999901</v>
      </c>
      <c r="P3764">
        <v>611.38211382113798</v>
      </c>
    </row>
    <row r="3765" spans="1:17" hidden="1" x14ac:dyDescent="0.3">
      <c r="A3765" t="s">
        <v>7760</v>
      </c>
      <c r="B3765" t="s">
        <v>7761</v>
      </c>
      <c r="C3765" t="s">
        <v>10625</v>
      </c>
      <c r="D3765" t="s">
        <v>471</v>
      </c>
      <c r="E3765">
        <v>32.121468119999903</v>
      </c>
      <c r="F3765">
        <v>116.2</v>
      </c>
      <c r="G3765">
        <v>-35.148908772145901</v>
      </c>
      <c r="H3765">
        <v>-3.7996439268078901</v>
      </c>
      <c r="I3765">
        <v>-31.0015395627603</v>
      </c>
      <c r="J3765">
        <v>-7.4394129859440099</v>
      </c>
      <c r="K3765">
        <v>118.534158795663</v>
      </c>
      <c r="L3765">
        <v>127.263432390131</v>
      </c>
      <c r="M3765">
        <v>47.480806649737602</v>
      </c>
      <c r="N3765">
        <v>1.69039886943731</v>
      </c>
      <c r="O3765">
        <v>72.117039586919105</v>
      </c>
      <c r="P3765">
        <v>12.542372881355901</v>
      </c>
      <c r="Q3765">
        <v>6.1948126014953003E-2</v>
      </c>
    </row>
    <row r="3766" spans="1:17" hidden="1" x14ac:dyDescent="0.3">
      <c r="A3766" t="s">
        <v>7762</v>
      </c>
      <c r="B3766" t="s">
        <v>7763</v>
      </c>
      <c r="C3766" t="s">
        <v>10625</v>
      </c>
      <c r="D3766" t="s">
        <v>1763</v>
      </c>
      <c r="E3766">
        <v>32.049424826999903</v>
      </c>
      <c r="F3766">
        <v>38.68</v>
      </c>
      <c r="G3766">
        <v>-67.667934557110797</v>
      </c>
      <c r="H3766">
        <v>-9.0258841135426202</v>
      </c>
      <c r="I3766">
        <v>-39.439478967045801</v>
      </c>
      <c r="J3766">
        <v>-15.654095967034101</v>
      </c>
      <c r="K3766">
        <v>39.392951202455997</v>
      </c>
      <c r="L3766">
        <v>43.820827535398699</v>
      </c>
      <c r="M3766">
        <v>44.542345363066801</v>
      </c>
      <c r="N3766">
        <v>0.67434501866679097</v>
      </c>
      <c r="O3766">
        <v>83.040330920372199</v>
      </c>
      <c r="P3766">
        <v>24.372990353697698</v>
      </c>
      <c r="Q3766">
        <v>-2.2457595282576001E-2</v>
      </c>
    </row>
    <row r="3767" spans="1:17" hidden="1" x14ac:dyDescent="0.3">
      <c r="A3767" t="s">
        <v>7764</v>
      </c>
      <c r="B3767" t="s">
        <v>7765</v>
      </c>
      <c r="C3767" t="s">
        <v>10625</v>
      </c>
      <c r="D3767" t="s">
        <v>7344</v>
      </c>
      <c r="E3767">
        <v>32.032727999999999</v>
      </c>
      <c r="F3767">
        <v>16.100000000000001</v>
      </c>
      <c r="G3767">
        <v>-74.087461290771898</v>
      </c>
      <c r="H3767">
        <v>-15.1951654900608</v>
      </c>
      <c r="I3767">
        <v>-49.541859830677701</v>
      </c>
      <c r="J3767">
        <v>2.4473523051964499E-2</v>
      </c>
      <c r="K3767">
        <v>17.7666850449489</v>
      </c>
      <c r="L3767">
        <v>20.892914117693099</v>
      </c>
      <c r="M3767">
        <v>36.692609949027698</v>
      </c>
      <c r="N3767">
        <v>0.53537683502252298</v>
      </c>
      <c r="O3767">
        <v>115.52795031055901</v>
      </c>
      <c r="P3767">
        <v>7.1190951430472396</v>
      </c>
      <c r="Q3767">
        <v>4.7039683563529E-2</v>
      </c>
    </row>
    <row r="3768" spans="1:17" hidden="1" x14ac:dyDescent="0.3">
      <c r="A3768" t="s">
        <v>7766</v>
      </c>
      <c r="B3768" t="s">
        <v>7767</v>
      </c>
      <c r="C3768" t="s">
        <v>10625</v>
      </c>
      <c r="D3768" t="s">
        <v>46</v>
      </c>
      <c r="E3768">
        <v>31.998674399999999</v>
      </c>
      <c r="F3768">
        <v>942.45</v>
      </c>
      <c r="G3768">
        <v>57.1292853080339</v>
      </c>
      <c r="H3768">
        <v>-5.45553604261044</v>
      </c>
      <c r="I3768">
        <v>-3.4680370893957599</v>
      </c>
      <c r="J3768">
        <v>1.3353816443905799</v>
      </c>
      <c r="K3768">
        <v>905.38271023351797</v>
      </c>
      <c r="L3768">
        <v>794.19753749367305</v>
      </c>
      <c r="M3768">
        <v>45.048377507748803</v>
      </c>
      <c r="N3768">
        <v>0.153860739777606</v>
      </c>
      <c r="O3768">
        <v>29.731020213273901</v>
      </c>
      <c r="P3768">
        <v>98.410526315789397</v>
      </c>
      <c r="Q3768">
        <v>9.9281271554020001E-2</v>
      </c>
    </row>
    <row r="3769" spans="1:17" hidden="1" x14ac:dyDescent="0.3">
      <c r="A3769" t="s">
        <v>7768</v>
      </c>
      <c r="B3769" t="s">
        <v>7769</v>
      </c>
      <c r="C3769" t="s">
        <v>10625</v>
      </c>
      <c r="D3769" t="s">
        <v>622</v>
      </c>
      <c r="E3769">
        <v>31.9827189999999</v>
      </c>
      <c r="F3769">
        <v>7.6</v>
      </c>
      <c r="G3769">
        <v>-5.5931859894901201</v>
      </c>
      <c r="H3769">
        <v>-1.87035303188851</v>
      </c>
      <c r="I3769">
        <v>-12.2495918825592</v>
      </c>
      <c r="J3769">
        <v>1.0670674632677399</v>
      </c>
      <c r="K3769">
        <v>10.0372087729983</v>
      </c>
      <c r="L3769">
        <v>10.066633630706701</v>
      </c>
      <c r="M3769">
        <v>25.7607462659657</v>
      </c>
      <c r="N3769">
        <v>1</v>
      </c>
      <c r="Q3769">
        <v>-9.4079221239847993E-2</v>
      </c>
    </row>
    <row r="3770" spans="1:17" hidden="1" x14ac:dyDescent="0.3">
      <c r="A3770" t="s">
        <v>7770</v>
      </c>
      <c r="B3770" t="s">
        <v>7771</v>
      </c>
      <c r="C3770" t="s">
        <v>10625</v>
      </c>
      <c r="D3770" t="s">
        <v>4016</v>
      </c>
      <c r="E3770">
        <v>31.973722500000001</v>
      </c>
      <c r="F3770">
        <v>190</v>
      </c>
      <c r="G3770">
        <v>-49.571942902115701</v>
      </c>
      <c r="H3770">
        <v>4.2331970830385703</v>
      </c>
      <c r="I3770">
        <v>-6.1965052024792602</v>
      </c>
      <c r="J3770">
        <v>-0.54062479683324305</v>
      </c>
      <c r="K3770">
        <v>175.52781709549501</v>
      </c>
      <c r="L3770">
        <v>175.61591094305501</v>
      </c>
      <c r="M3770">
        <v>55.100132812570102</v>
      </c>
      <c r="N3770">
        <v>0.95007987220447199</v>
      </c>
      <c r="O3770">
        <v>33.684210526315702</v>
      </c>
      <c r="P3770">
        <v>55.737704918032698</v>
      </c>
    </row>
    <row r="3771" spans="1:17" hidden="1" x14ac:dyDescent="0.3">
      <c r="A3771" t="s">
        <v>7772</v>
      </c>
      <c r="B3771" t="s">
        <v>7773</v>
      </c>
      <c r="C3771" t="s">
        <v>10625</v>
      </c>
      <c r="D3771" t="s">
        <v>54</v>
      </c>
      <c r="E3771">
        <v>31.96425</v>
      </c>
      <c r="F3771">
        <v>72.069999999999993</v>
      </c>
      <c r="G3771">
        <v>97.413243863348498</v>
      </c>
      <c r="H3771">
        <v>18.0700826182958</v>
      </c>
      <c r="I3771">
        <v>32.359117006412198</v>
      </c>
      <c r="J3771">
        <v>-16.633976347539502</v>
      </c>
      <c r="K3771">
        <v>70.353566539205801</v>
      </c>
      <c r="L3771">
        <v>55.945796238854498</v>
      </c>
      <c r="M3771">
        <v>33.693901604745299</v>
      </c>
      <c r="N3771">
        <v>1.5461369837713499</v>
      </c>
      <c r="O3771">
        <v>38.198973220479999</v>
      </c>
      <c r="P3771">
        <v>148.51724137931001</v>
      </c>
      <c r="Q3771">
        <v>0.135505523384197</v>
      </c>
    </row>
    <row r="3772" spans="1:17" hidden="1" x14ac:dyDescent="0.3">
      <c r="A3772" t="s">
        <v>7774</v>
      </c>
      <c r="B3772" t="s">
        <v>7775</v>
      </c>
      <c r="C3772" t="s">
        <v>10625</v>
      </c>
      <c r="D3772" t="s">
        <v>733</v>
      </c>
      <c r="E3772">
        <v>31.948726656000002</v>
      </c>
      <c r="F3772">
        <v>328.3</v>
      </c>
      <c r="G3772">
        <v>12.580372496721999</v>
      </c>
      <c r="H3772">
        <v>2.8625242745517001</v>
      </c>
      <c r="I3772">
        <v>2.56250451234368</v>
      </c>
      <c r="J3772">
        <v>1.6469214847184901</v>
      </c>
      <c r="K3772">
        <v>316.09519856023502</v>
      </c>
      <c r="L3772">
        <v>289.00067116332502</v>
      </c>
      <c r="M3772">
        <v>50.554369654686603</v>
      </c>
      <c r="N3772">
        <v>0.33010557987728101</v>
      </c>
      <c r="O3772">
        <v>1.6996649406030899</v>
      </c>
      <c r="P3772">
        <v>43.770527698708101</v>
      </c>
    </row>
    <row r="3773" spans="1:17" hidden="1" x14ac:dyDescent="0.3">
      <c r="A3773" t="s">
        <v>7776</v>
      </c>
      <c r="B3773" t="s">
        <v>7777</v>
      </c>
      <c r="C3773" t="s">
        <v>10625</v>
      </c>
      <c r="E3773">
        <v>31.944806400000001</v>
      </c>
      <c r="F3773">
        <v>99.22</v>
      </c>
      <c r="G3773">
        <v>292.40290686503897</v>
      </c>
      <c r="H3773">
        <v>92.804729435914496</v>
      </c>
      <c r="I3773">
        <v>308.31567844602898</v>
      </c>
      <c r="J3773">
        <v>9.2332992463521197</v>
      </c>
      <c r="M3773">
        <v>100</v>
      </c>
      <c r="O3773">
        <v>0</v>
      </c>
      <c r="P3773">
        <v>340.97777777777702</v>
      </c>
    </row>
    <row r="3774" spans="1:17" hidden="1" x14ac:dyDescent="0.3">
      <c r="A3774" t="s">
        <v>7778</v>
      </c>
      <c r="B3774" t="s">
        <v>7779</v>
      </c>
      <c r="C3774" t="s">
        <v>10625</v>
      </c>
      <c r="D3774" t="s">
        <v>622</v>
      </c>
      <c r="E3774">
        <v>31.87548</v>
      </c>
      <c r="F3774">
        <v>63.8</v>
      </c>
      <c r="G3774">
        <v>213.69418317729301</v>
      </c>
      <c r="H3774">
        <v>38.277202343323403</v>
      </c>
      <c r="I3774">
        <v>263.54205688902402</v>
      </c>
      <c r="J3774">
        <v>0.757067952472397</v>
      </c>
      <c r="K3774">
        <v>46.9245645933266</v>
      </c>
      <c r="L3774">
        <v>29.905198923715002</v>
      </c>
      <c r="M3774">
        <v>82.431520092391096</v>
      </c>
      <c r="N3774">
        <v>1.3068950931224399</v>
      </c>
      <c r="O3774">
        <v>0</v>
      </c>
      <c r="P3774">
        <v>335.197817189631</v>
      </c>
    </row>
    <row r="3775" spans="1:17" hidden="1" x14ac:dyDescent="0.3">
      <c r="A3775" t="s">
        <v>7780</v>
      </c>
      <c r="B3775" t="s">
        <v>7781</v>
      </c>
      <c r="C3775" t="s">
        <v>10625</v>
      </c>
      <c r="D3775" t="s">
        <v>89</v>
      </c>
      <c r="E3775">
        <v>31.812000000000001</v>
      </c>
      <c r="F3775">
        <v>30.85</v>
      </c>
      <c r="G3775">
        <v>-92.845419246474094</v>
      </c>
      <c r="H3775">
        <v>-8.0930946052282202</v>
      </c>
      <c r="I3775">
        <v>-73.524055801405297</v>
      </c>
      <c r="J3775">
        <v>-4.0617117645221503</v>
      </c>
      <c r="K3775">
        <v>34.704881927266896</v>
      </c>
      <c r="L3775">
        <v>56.789650822685999</v>
      </c>
      <c r="M3775">
        <v>48.098412808953299</v>
      </c>
      <c r="N3775">
        <v>0.263856842537045</v>
      </c>
      <c r="O3775">
        <v>220.90761750405099</v>
      </c>
      <c r="P3775">
        <v>22.908366533864498</v>
      </c>
      <c r="Q3775">
        <v>8.1594254025693994E-2</v>
      </c>
    </row>
    <row r="3776" spans="1:17" hidden="1" x14ac:dyDescent="0.3">
      <c r="A3776" t="s">
        <v>7782</v>
      </c>
      <c r="B3776" t="s">
        <v>7783</v>
      </c>
      <c r="C3776" t="s">
        <v>10625</v>
      </c>
      <c r="D3776" t="s">
        <v>163</v>
      </c>
      <c r="E3776">
        <v>31.785017929999999</v>
      </c>
      <c r="F3776">
        <v>16.62</v>
      </c>
      <c r="G3776">
        <v>233.639515487062</v>
      </c>
      <c r="H3776">
        <v>43.494046642275201</v>
      </c>
      <c r="I3776">
        <v>162.95868304361801</v>
      </c>
      <c r="J3776">
        <v>17.650051839161399</v>
      </c>
      <c r="K3776">
        <v>13.193521302935901</v>
      </c>
      <c r="L3776">
        <v>10.0181153625477</v>
      </c>
      <c r="M3776">
        <v>85.574200802409294</v>
      </c>
      <c r="N3776">
        <v>1.75617066097566</v>
      </c>
      <c r="O3776">
        <v>0</v>
      </c>
      <c r="P3776">
        <v>282.068965517241</v>
      </c>
      <c r="Q3776">
        <v>0.106415468965739</v>
      </c>
    </row>
    <row r="3777" spans="1:17" hidden="1" x14ac:dyDescent="0.3">
      <c r="A3777" t="s">
        <v>7784</v>
      </c>
      <c r="B3777" t="s">
        <v>7785</v>
      </c>
      <c r="C3777" t="s">
        <v>10625</v>
      </c>
      <c r="E3777">
        <v>31.784509679999999</v>
      </c>
      <c r="F3777">
        <v>49.75</v>
      </c>
      <c r="G3777">
        <v>-27.905457965654101</v>
      </c>
      <c r="H3777">
        <v>108.03430819414901</v>
      </c>
      <c r="I3777">
        <v>-11.992686384663999</v>
      </c>
      <c r="J3777">
        <v>108.29090959470101</v>
      </c>
      <c r="M3777">
        <v>100</v>
      </c>
      <c r="O3777">
        <v>5.2462311557788901</v>
      </c>
      <c r="P3777">
        <v>9.1008771929824395</v>
      </c>
    </row>
    <row r="3778" spans="1:17" hidden="1" x14ac:dyDescent="0.3">
      <c r="A3778" t="s">
        <v>7786</v>
      </c>
      <c r="B3778" t="s">
        <v>7787</v>
      </c>
      <c r="C3778" t="s">
        <v>10625</v>
      </c>
      <c r="D3778" t="s">
        <v>733</v>
      </c>
      <c r="E3778">
        <v>31.730069843999999</v>
      </c>
      <c r="F3778">
        <v>240.36</v>
      </c>
      <c r="G3778">
        <v>14.4003015341354</v>
      </c>
      <c r="H3778">
        <v>2.2992868937494899</v>
      </c>
      <c r="I3778">
        <v>8.0625048169614306</v>
      </c>
      <c r="J3778">
        <v>0.76227630647381495</v>
      </c>
      <c r="K3778">
        <v>228.787801978424</v>
      </c>
      <c r="L3778">
        <v>206.36404463657101</v>
      </c>
      <c r="M3778">
        <v>48.807085432446698</v>
      </c>
      <c r="N3778">
        <v>1.5680701388753899</v>
      </c>
      <c r="O3778">
        <v>1.0609086370444201</v>
      </c>
      <c r="P3778">
        <v>45.092357841361803</v>
      </c>
      <c r="Q3778">
        <v>5.0860317588420001E-3</v>
      </c>
    </row>
    <row r="3779" spans="1:17" hidden="1" x14ac:dyDescent="0.3">
      <c r="A3779" t="s">
        <v>7788</v>
      </c>
      <c r="B3779" t="s">
        <v>7789</v>
      </c>
      <c r="C3779" t="s">
        <v>10625</v>
      </c>
      <c r="D3779" t="s">
        <v>54</v>
      </c>
      <c r="E3779">
        <v>31.6572</v>
      </c>
      <c r="F3779">
        <v>28.56</v>
      </c>
      <c r="G3779">
        <v>-21.018081032079401</v>
      </c>
      <c r="H3779">
        <v>17.504415320372299</v>
      </c>
      <c r="I3779">
        <v>4.3455002175749202</v>
      </c>
      <c r="J3779">
        <v>1.3810300766288599</v>
      </c>
      <c r="K3779">
        <v>22.547529426390799</v>
      </c>
      <c r="L3779">
        <v>21.649035061493301</v>
      </c>
      <c r="M3779">
        <v>76.553235105673494</v>
      </c>
      <c r="N3779">
        <v>4.1392012504417801</v>
      </c>
      <c r="O3779">
        <v>12.9551820728291</v>
      </c>
      <c r="P3779">
        <v>59.553072625698299</v>
      </c>
      <c r="Q3779">
        <v>9.4019759055371993E-2</v>
      </c>
    </row>
    <row r="3780" spans="1:17" hidden="1" x14ac:dyDescent="0.3">
      <c r="A3780" t="s">
        <v>7790</v>
      </c>
      <c r="B3780" t="s">
        <v>7791</v>
      </c>
      <c r="C3780" t="s">
        <v>10625</v>
      </c>
      <c r="D3780" t="s">
        <v>1175</v>
      </c>
      <c r="E3780">
        <v>31.597275869999901</v>
      </c>
      <c r="F3780">
        <v>88.56</v>
      </c>
      <c r="G3780">
        <v>55.499593720954401</v>
      </c>
      <c r="H3780">
        <v>29.31474317376</v>
      </c>
      <c r="I3780">
        <v>-17.035483217927801</v>
      </c>
      <c r="J3780">
        <v>3.56960287963761</v>
      </c>
      <c r="K3780">
        <v>74.047376081100296</v>
      </c>
      <c r="L3780">
        <v>74.108238198789195</v>
      </c>
      <c r="M3780">
        <v>72.626705790829703</v>
      </c>
      <c r="N3780">
        <v>2.26778334376956</v>
      </c>
      <c r="O3780">
        <v>34.236675700090302</v>
      </c>
      <c r="P3780">
        <v>90.656620021528497</v>
      </c>
      <c r="Q3780">
        <v>0.12792597824966401</v>
      </c>
    </row>
    <row r="3781" spans="1:17" hidden="1" x14ac:dyDescent="0.3">
      <c r="A3781" t="s">
        <v>7792</v>
      </c>
      <c r="B3781" t="s">
        <v>7793</v>
      </c>
      <c r="C3781" t="s">
        <v>10625</v>
      </c>
      <c r="D3781" t="s">
        <v>733</v>
      </c>
      <c r="E3781">
        <v>31.504857428999902</v>
      </c>
      <c r="F3781">
        <v>254.89</v>
      </c>
      <c r="G3781">
        <v>1.25631479566731</v>
      </c>
      <c r="H3781">
        <v>0.55712222448771398</v>
      </c>
      <c r="I3781">
        <v>1.08604628521631</v>
      </c>
      <c r="J3781">
        <v>0.49806180744178102</v>
      </c>
      <c r="K3781">
        <v>247.47123836355601</v>
      </c>
      <c r="L3781">
        <v>229.62773834203</v>
      </c>
      <c r="M3781">
        <v>51.891311594454301</v>
      </c>
      <c r="N3781">
        <v>0.71443162309581199</v>
      </c>
      <c r="O3781">
        <v>8.6743301031817701</v>
      </c>
      <c r="P3781">
        <v>33.835652402205298</v>
      </c>
      <c r="Q3781">
        <v>1.5187022887975E-2</v>
      </c>
    </row>
    <row r="3782" spans="1:17" hidden="1" x14ac:dyDescent="0.3">
      <c r="A3782" t="s">
        <v>7794</v>
      </c>
      <c r="B3782" t="s">
        <v>7795</v>
      </c>
      <c r="C3782" t="s">
        <v>10625</v>
      </c>
      <c r="D3782" t="s">
        <v>2624</v>
      </c>
      <c r="E3782">
        <v>31.503226999999999</v>
      </c>
      <c r="F3782">
        <v>43.35</v>
      </c>
      <c r="G3782">
        <v>60.8954112451421</v>
      </c>
      <c r="H3782">
        <v>9.8508526967674701</v>
      </c>
      <c r="I3782">
        <v>-21.477175293644901</v>
      </c>
      <c r="J3782">
        <v>-8.6572514499125699</v>
      </c>
      <c r="K3782">
        <v>44.100448040179899</v>
      </c>
      <c r="L3782">
        <v>42.399181557427198</v>
      </c>
      <c r="M3782">
        <v>23.7152323579047</v>
      </c>
      <c r="N3782">
        <v>0.94805538312056303</v>
      </c>
      <c r="O3782">
        <v>55.224913494809599</v>
      </c>
      <c r="P3782">
        <v>112.187958883994</v>
      </c>
      <c r="Q3782">
        <v>0.115738704745719</v>
      </c>
    </row>
    <row r="3783" spans="1:17" hidden="1" x14ac:dyDescent="0.3">
      <c r="A3783" t="s">
        <v>7796</v>
      </c>
      <c r="B3783" t="s">
        <v>7797</v>
      </c>
      <c r="C3783" t="s">
        <v>10625</v>
      </c>
      <c r="E3783">
        <v>31.497247529999999</v>
      </c>
      <c r="F3783">
        <v>52.32</v>
      </c>
      <c r="G3783">
        <v>-66.0611587254607</v>
      </c>
      <c r="H3783">
        <v>-17.066982128430901</v>
      </c>
      <c r="I3783">
        <v>-20.649849370258298</v>
      </c>
      <c r="J3783">
        <v>3.4309095947011401</v>
      </c>
      <c r="K3783">
        <v>55.946717000417699</v>
      </c>
      <c r="L3783">
        <v>62.993704407311398</v>
      </c>
      <c r="M3783">
        <v>52.136324416071403</v>
      </c>
      <c r="N3783">
        <v>0.57801173668003003</v>
      </c>
      <c r="O3783">
        <v>89.220183486238497</v>
      </c>
      <c r="P3783">
        <v>23.7757274662881</v>
      </c>
      <c r="Q3783">
        <v>7.0469056818712003E-2</v>
      </c>
    </row>
    <row r="3784" spans="1:17" hidden="1" x14ac:dyDescent="0.3">
      <c r="A3784" t="s">
        <v>7798</v>
      </c>
      <c r="B3784" t="s">
        <v>7799</v>
      </c>
      <c r="C3784" t="s">
        <v>10625</v>
      </c>
      <c r="D3784" t="s">
        <v>955</v>
      </c>
      <c r="E3784">
        <v>31.494399999999999</v>
      </c>
      <c r="F3784">
        <v>30.4</v>
      </c>
      <c r="G3784">
        <v>23.5037405103037</v>
      </c>
      <c r="H3784">
        <v>1.8902647011153499</v>
      </c>
      <c r="I3784">
        <v>-11.2561929894397</v>
      </c>
      <c r="J3784">
        <v>-6.1490904052988498</v>
      </c>
      <c r="K3784">
        <v>29.0736981142968</v>
      </c>
      <c r="L3784">
        <v>26.5973952142493</v>
      </c>
      <c r="M3784">
        <v>41.055195403123697</v>
      </c>
      <c r="N3784">
        <v>0.44202898550724601</v>
      </c>
      <c r="O3784">
        <v>24.967105263157901</v>
      </c>
      <c r="P3784">
        <v>57.4313827032625</v>
      </c>
    </row>
    <row r="3785" spans="1:17" hidden="1" x14ac:dyDescent="0.3">
      <c r="A3785" t="s">
        <v>7800</v>
      </c>
      <c r="B3785" t="s">
        <v>7801</v>
      </c>
      <c r="C3785" t="s">
        <v>10625</v>
      </c>
      <c r="D3785" t="s">
        <v>248</v>
      </c>
      <c r="E3785">
        <v>31.457669760000002</v>
      </c>
      <c r="F3785">
        <v>90.91</v>
      </c>
      <c r="G3785">
        <v>-17.216527151319799</v>
      </c>
      <c r="H3785">
        <v>-7.0247394248979296</v>
      </c>
      <c r="I3785">
        <v>-0.20604848809617399</v>
      </c>
      <c r="J3785">
        <v>-2.0490904052988501</v>
      </c>
      <c r="K3785">
        <v>83.034023399089605</v>
      </c>
      <c r="L3785">
        <v>81.971075807151806</v>
      </c>
      <c r="M3785">
        <v>29.0078085188402</v>
      </c>
      <c r="N3785">
        <v>0.50525721145358804</v>
      </c>
      <c r="O3785">
        <v>18.9638103618963</v>
      </c>
      <c r="P3785">
        <v>25.220385674931102</v>
      </c>
      <c r="Q3785">
        <v>-7.1113707990566002E-2</v>
      </c>
    </row>
    <row r="3786" spans="1:17" hidden="1" x14ac:dyDescent="0.3">
      <c r="A3786" t="s">
        <v>7802</v>
      </c>
      <c r="B3786" t="s">
        <v>7803</v>
      </c>
      <c r="C3786" t="s">
        <v>10625</v>
      </c>
      <c r="D3786" t="s">
        <v>527</v>
      </c>
      <c r="E3786">
        <v>31.435725000000001</v>
      </c>
      <c r="F3786">
        <v>101.95</v>
      </c>
      <c r="G3786">
        <v>31.0863355214547</v>
      </c>
      <c r="H3786">
        <v>14.777965427926199</v>
      </c>
      <c r="I3786">
        <v>12.5772075346481</v>
      </c>
      <c r="J3786">
        <v>15.685195308986801</v>
      </c>
      <c r="K3786">
        <v>81.554938488231002</v>
      </c>
      <c r="L3786">
        <v>70.089169898763998</v>
      </c>
      <c r="M3786">
        <v>90.626882874179799</v>
      </c>
      <c r="N3786">
        <v>0.45147393921949502</v>
      </c>
      <c r="O3786">
        <v>3.38401177047573</v>
      </c>
      <c r="P3786">
        <v>97.577519379844901</v>
      </c>
      <c r="Q3786">
        <v>0.23511681047770699</v>
      </c>
    </row>
    <row r="3787" spans="1:17" hidden="1" x14ac:dyDescent="0.3">
      <c r="A3787" t="s">
        <v>7804</v>
      </c>
      <c r="B3787" t="s">
        <v>7805</v>
      </c>
      <c r="C3787" t="s">
        <v>10625</v>
      </c>
      <c r="D3787" t="s">
        <v>4783</v>
      </c>
      <c r="E3787">
        <v>31.395</v>
      </c>
      <c r="F3787">
        <v>29.55</v>
      </c>
      <c r="G3787">
        <v>-58.911924009569297</v>
      </c>
      <c r="H3787">
        <v>1.69775647001174</v>
      </c>
      <c r="I3787">
        <v>-52.5098795230709</v>
      </c>
      <c r="J3787">
        <v>-0.16969155355957999</v>
      </c>
      <c r="K3787">
        <v>32.116275113028202</v>
      </c>
      <c r="L3787">
        <v>39.186095389328003</v>
      </c>
      <c r="M3787">
        <v>45.351161723139398</v>
      </c>
      <c r="N3787">
        <v>0.43610280932456602</v>
      </c>
      <c r="O3787">
        <v>108.798646362098</v>
      </c>
      <c r="P3787">
        <v>9.44444444444445</v>
      </c>
      <c r="Q3787">
        <v>-0.18267895266881401</v>
      </c>
    </row>
    <row r="3788" spans="1:17" hidden="1" x14ac:dyDescent="0.3">
      <c r="A3788" t="s">
        <v>7806</v>
      </c>
      <c r="B3788" t="s">
        <v>7807</v>
      </c>
      <c r="C3788" t="s">
        <v>10625</v>
      </c>
      <c r="D3788" t="s">
        <v>124</v>
      </c>
      <c r="E3788">
        <v>31.38</v>
      </c>
      <c r="F3788">
        <v>24.45</v>
      </c>
      <c r="G3788">
        <v>81.309526635333995</v>
      </c>
      <c r="H3788">
        <v>10.167641527482999</v>
      </c>
      <c r="I3788">
        <v>21.490446053954201</v>
      </c>
      <c r="J3788">
        <v>7.5827183265098901</v>
      </c>
      <c r="K3788">
        <v>18.5458827105669</v>
      </c>
      <c r="L3788">
        <v>17.073677054002001</v>
      </c>
      <c r="M3788">
        <v>81.691882218749299</v>
      </c>
      <c r="N3788">
        <v>1.60444113231593</v>
      </c>
      <c r="O3788">
        <v>17.1370143149284</v>
      </c>
      <c r="P3788">
        <v>131.75355450236901</v>
      </c>
      <c r="Q3788">
        <v>8.8844400450299996E-2</v>
      </c>
    </row>
    <row r="3789" spans="1:17" hidden="1" x14ac:dyDescent="0.3">
      <c r="A3789" t="s">
        <v>7808</v>
      </c>
      <c r="B3789" t="s">
        <v>7809</v>
      </c>
      <c r="C3789" t="s">
        <v>10625</v>
      </c>
      <c r="D3789" t="s">
        <v>622</v>
      </c>
      <c r="E3789">
        <v>31.330950000000001</v>
      </c>
      <c r="F3789">
        <v>159.30000000000001</v>
      </c>
      <c r="G3789">
        <v>-13.1429056675655</v>
      </c>
      <c r="H3789">
        <v>-3.9493632738245701</v>
      </c>
      <c r="I3789">
        <v>-30.4765505539531</v>
      </c>
      <c r="J3789">
        <v>-1.4625700291232999</v>
      </c>
      <c r="K3789">
        <v>163.407532308502</v>
      </c>
      <c r="L3789">
        <v>162.788342147479</v>
      </c>
      <c r="M3789">
        <v>47.1467930325799</v>
      </c>
      <c r="N3789">
        <v>0.65505969630230598</v>
      </c>
      <c r="O3789">
        <v>37.1625863151286</v>
      </c>
      <c r="P3789">
        <v>24.017127286882001</v>
      </c>
      <c r="Q3789">
        <v>-4.228765564482E-3</v>
      </c>
    </row>
    <row r="3790" spans="1:17" hidden="1" x14ac:dyDescent="0.3">
      <c r="A3790" t="s">
        <v>7810</v>
      </c>
      <c r="B3790" t="s">
        <v>7811</v>
      </c>
      <c r="C3790" t="s">
        <v>10625</v>
      </c>
      <c r="E3790">
        <v>31.326101999999999</v>
      </c>
      <c r="F3790">
        <v>12.09</v>
      </c>
      <c r="G3790">
        <v>-5.2964112863933197</v>
      </c>
      <c r="H3790">
        <v>-3.4218208381083799</v>
      </c>
      <c r="I3790">
        <v>-11.669279301081099</v>
      </c>
      <c r="J3790">
        <v>-1.96541693591109</v>
      </c>
      <c r="K3790">
        <v>11.7845453443922</v>
      </c>
      <c r="L3790">
        <v>11.112273810221099</v>
      </c>
      <c r="M3790">
        <v>52.8288043489529</v>
      </c>
      <c r="N3790">
        <v>0.65896002026735301</v>
      </c>
      <c r="O3790">
        <v>22.828784119106601</v>
      </c>
      <c r="P3790">
        <v>45.138055222088802</v>
      </c>
      <c r="Q3790">
        <v>-2.6965136148827E-2</v>
      </c>
    </row>
    <row r="3791" spans="1:17" hidden="1" x14ac:dyDescent="0.3">
      <c r="A3791" t="s">
        <v>7812</v>
      </c>
      <c r="B3791" t="s">
        <v>7813</v>
      </c>
      <c r="C3791" t="s">
        <v>10625</v>
      </c>
      <c r="D3791" t="s">
        <v>1353</v>
      </c>
      <c r="E3791">
        <v>31.257184429999999</v>
      </c>
      <c r="F3791">
        <v>57.57</v>
      </c>
      <c r="G3791">
        <v>-18.5687550223677</v>
      </c>
      <c r="H3791">
        <v>0.74522497835278301</v>
      </c>
      <c r="I3791">
        <v>-6.7739425961092197</v>
      </c>
      <c r="J3791">
        <v>-0.43641875572472499</v>
      </c>
      <c r="K3791">
        <v>56.8528877341925</v>
      </c>
      <c r="L3791">
        <v>55.367247856718997</v>
      </c>
      <c r="M3791">
        <v>56.093149880285502</v>
      </c>
      <c r="N3791">
        <v>1.5623762267563099</v>
      </c>
      <c r="O3791">
        <v>2.9181865554976398</v>
      </c>
      <c r="P3791">
        <v>12.441406249999901</v>
      </c>
    </row>
    <row r="3792" spans="1:17" hidden="1" x14ac:dyDescent="0.3">
      <c r="A3792" t="s">
        <v>7814</v>
      </c>
      <c r="B3792" t="s">
        <v>7815</v>
      </c>
      <c r="C3792" t="s">
        <v>10625</v>
      </c>
      <c r="D3792" t="s">
        <v>955</v>
      </c>
      <c r="E3792">
        <v>31.162042199999998</v>
      </c>
      <c r="F3792">
        <v>23.67</v>
      </c>
      <c r="G3792">
        <v>-8.7201087209344195</v>
      </c>
      <c r="H3792">
        <v>11.783284572102399</v>
      </c>
      <c r="I3792">
        <v>-24.889675436933899</v>
      </c>
      <c r="J3792">
        <v>9.1097782428315401</v>
      </c>
      <c r="K3792">
        <v>21.592951609530498</v>
      </c>
      <c r="L3792">
        <v>21.9291162651094</v>
      </c>
      <c r="M3792">
        <v>69.370194474020707</v>
      </c>
      <c r="N3792">
        <v>0.73765814519883199</v>
      </c>
      <c r="O3792">
        <v>47.655259822560197</v>
      </c>
      <c r="P3792">
        <v>32.977528089887599</v>
      </c>
      <c r="Q3792">
        <v>4.7265014643584999E-2</v>
      </c>
    </row>
    <row r="3793" spans="1:17" hidden="1" x14ac:dyDescent="0.3">
      <c r="A3793" t="s">
        <v>7816</v>
      </c>
      <c r="B3793" t="s">
        <v>7817</v>
      </c>
      <c r="C3793" t="s">
        <v>10625</v>
      </c>
      <c r="D3793" t="s">
        <v>408</v>
      </c>
      <c r="E3793">
        <v>31.133099999999999</v>
      </c>
      <c r="F3793">
        <v>20.82</v>
      </c>
      <c r="G3793">
        <v>252.26217496024501</v>
      </c>
      <c r="H3793">
        <v>-6.02329642345493</v>
      </c>
      <c r="I3793">
        <v>78.558725347998106</v>
      </c>
      <c r="J3793">
        <v>-11.0945944924923</v>
      </c>
      <c r="K3793">
        <v>20.149595393733598</v>
      </c>
      <c r="L3793">
        <v>13.6693320554654</v>
      </c>
      <c r="M3793">
        <v>30.109480207468501</v>
      </c>
      <c r="N3793">
        <v>1.0872489296748999</v>
      </c>
      <c r="O3793">
        <v>48.559077809798197</v>
      </c>
      <c r="P3793">
        <v>301.156069364161</v>
      </c>
      <c r="Q3793">
        <v>9.7415810592644994E-2</v>
      </c>
    </row>
    <row r="3794" spans="1:17" hidden="1" x14ac:dyDescent="0.3">
      <c r="A3794" t="s">
        <v>7818</v>
      </c>
      <c r="B3794" t="s">
        <v>7819</v>
      </c>
      <c r="C3794" t="s">
        <v>10625</v>
      </c>
      <c r="D3794" t="s">
        <v>1561</v>
      </c>
      <c r="E3794">
        <v>31.106660672</v>
      </c>
      <c r="F3794">
        <v>2.54</v>
      </c>
      <c r="G3794">
        <v>21.746932366857401</v>
      </c>
      <c r="H3794">
        <v>0.19430819414968301</v>
      </c>
      <c r="I3794">
        <v>-48.252060758034801</v>
      </c>
      <c r="J3794">
        <v>2.9492702504388499</v>
      </c>
      <c r="K3794">
        <v>3.14421751406578</v>
      </c>
      <c r="L3794">
        <v>3.1879131500985198</v>
      </c>
      <c r="M3794">
        <v>55.4939829435653</v>
      </c>
      <c r="N3794">
        <v>1.2946111800230999</v>
      </c>
      <c r="O3794">
        <v>81.1023622047244</v>
      </c>
      <c r="P3794">
        <v>49.411764705882298</v>
      </c>
      <c r="Q3794">
        <v>1.0869289785655999E-2</v>
      </c>
    </row>
    <row r="3795" spans="1:17" hidden="1" x14ac:dyDescent="0.3">
      <c r="A3795" t="s">
        <v>7820</v>
      </c>
      <c r="B3795" t="s">
        <v>7821</v>
      </c>
      <c r="C3795" t="s">
        <v>10625</v>
      </c>
      <c r="D3795" t="s">
        <v>46</v>
      </c>
      <c r="E3795">
        <v>31.042615434999998</v>
      </c>
      <c r="F3795">
        <v>58</v>
      </c>
      <c r="G3795">
        <v>-61.905195150816198</v>
      </c>
      <c r="H3795">
        <v>-17.5300591232762</v>
      </c>
      <c r="I3795">
        <v>-45.992423569826201</v>
      </c>
      <c r="J3795">
        <v>-6.1449954012038397</v>
      </c>
      <c r="M3795">
        <v>35.730425316773797</v>
      </c>
      <c r="O3795">
        <v>58.362068965517203</v>
      </c>
      <c r="P3795">
        <v>7.30804810360776</v>
      </c>
    </row>
    <row r="3796" spans="1:17" hidden="1" x14ac:dyDescent="0.3">
      <c r="A3796" t="s">
        <v>7822</v>
      </c>
      <c r="B3796" t="s">
        <v>7823</v>
      </c>
      <c r="C3796" t="s">
        <v>10625</v>
      </c>
      <c r="D3796" t="s">
        <v>201</v>
      </c>
      <c r="E3796">
        <v>30.928799999999999</v>
      </c>
      <c r="F3796">
        <v>51.45</v>
      </c>
      <c r="G3796">
        <v>-40.164832339024798</v>
      </c>
      <c r="H3796">
        <v>-6.1675965677550799</v>
      </c>
      <c r="I3796">
        <v>-50.267835136619901</v>
      </c>
      <c r="J3796">
        <v>-21.989155025654199</v>
      </c>
      <c r="K3796">
        <v>56.674286446062403</v>
      </c>
      <c r="L3796">
        <v>60.484121155720402</v>
      </c>
      <c r="M3796">
        <v>21.851585445704899</v>
      </c>
      <c r="N3796">
        <v>0.76543209876543195</v>
      </c>
      <c r="O3796">
        <v>97.551020408163197</v>
      </c>
      <c r="P3796">
        <v>39.054054054053999</v>
      </c>
      <c r="Q3796">
        <v>-5.2384200867238002E-2</v>
      </c>
    </row>
    <row r="3797" spans="1:17" hidden="1" x14ac:dyDescent="0.3">
      <c r="A3797" t="s">
        <v>7824</v>
      </c>
      <c r="B3797" t="s">
        <v>7825</v>
      </c>
      <c r="C3797" t="s">
        <v>10625</v>
      </c>
      <c r="D3797" t="s">
        <v>527</v>
      </c>
      <c r="E3797">
        <v>30.865744839999898</v>
      </c>
      <c r="F3797">
        <v>80</v>
      </c>
      <c r="G3797">
        <v>76.729649009978601</v>
      </c>
      <c r="H3797">
        <v>6.3530470563840797</v>
      </c>
      <c r="I3797">
        <v>24.953339105259701</v>
      </c>
      <c r="J3797">
        <v>-5.86424192045037</v>
      </c>
      <c r="K3797">
        <v>73.029231260866098</v>
      </c>
      <c r="L3797">
        <v>60.147712011798802</v>
      </c>
      <c r="M3797">
        <v>49.542857306622999</v>
      </c>
      <c r="N3797">
        <v>1.04662578488613</v>
      </c>
      <c r="O3797">
        <v>12.125</v>
      </c>
      <c r="P3797">
        <v>142.42424242424201</v>
      </c>
      <c r="Q3797">
        <v>0.126736604650309</v>
      </c>
    </row>
    <row r="3798" spans="1:17" hidden="1" x14ac:dyDescent="0.3">
      <c r="A3798" t="s">
        <v>7826</v>
      </c>
      <c r="B3798" t="s">
        <v>7827</v>
      </c>
      <c r="C3798" t="s">
        <v>10625</v>
      </c>
      <c r="D3798" t="s">
        <v>139</v>
      </c>
      <c r="E3798">
        <v>30.848554199999999</v>
      </c>
      <c r="F3798">
        <v>96.72</v>
      </c>
      <c r="G3798">
        <v>28.335167660975099</v>
      </c>
      <c r="H3798">
        <v>4.2450312197336597</v>
      </c>
      <c r="I3798">
        <v>79.394184301253702</v>
      </c>
      <c r="J3798">
        <v>-6.1595914554038496</v>
      </c>
      <c r="K3798">
        <v>90.233136357475999</v>
      </c>
      <c r="L3798">
        <v>72.509830300920697</v>
      </c>
      <c r="M3798">
        <v>42.241496927247198</v>
      </c>
      <c r="N3798">
        <v>2.2750900569392201</v>
      </c>
      <c r="O3798">
        <v>32.289081885856</v>
      </c>
      <c r="P3798">
        <v>134.245580043594</v>
      </c>
      <c r="Q3798">
        <v>4.7739805592401999E-2</v>
      </c>
    </row>
    <row r="3799" spans="1:17" hidden="1" x14ac:dyDescent="0.3">
      <c r="A3799" t="s">
        <v>7828</v>
      </c>
      <c r="B3799" t="s">
        <v>7829</v>
      </c>
      <c r="C3799" t="s">
        <v>10625</v>
      </c>
      <c r="D3799" t="s">
        <v>3441</v>
      </c>
      <c r="E3799">
        <v>30.837299999999999</v>
      </c>
      <c r="F3799">
        <v>81.900000000000006</v>
      </c>
      <c r="G3799">
        <v>41.166336492143898</v>
      </c>
      <c r="H3799">
        <v>8.4137526385941097</v>
      </c>
      <c r="I3799">
        <v>4.76522477333521</v>
      </c>
      <c r="J3799">
        <v>5.7022609460524798</v>
      </c>
      <c r="K3799">
        <v>69.474915143901995</v>
      </c>
      <c r="L3799">
        <v>64.526268640102103</v>
      </c>
      <c r="M3799">
        <v>78.8259477032679</v>
      </c>
      <c r="N3799">
        <v>3.0368749134229098</v>
      </c>
      <c r="O3799">
        <v>12.332112332112301</v>
      </c>
      <c r="P3799">
        <v>86.136363636363598</v>
      </c>
      <c r="Q3799">
        <v>9.6645241019795006E-2</v>
      </c>
    </row>
    <row r="3800" spans="1:17" hidden="1" x14ac:dyDescent="0.3">
      <c r="A3800" t="s">
        <v>7830</v>
      </c>
      <c r="B3800" t="s">
        <v>7831</v>
      </c>
      <c r="C3800" t="s">
        <v>10625</v>
      </c>
      <c r="E3800">
        <v>30.832570499999999</v>
      </c>
      <c r="F3800">
        <v>15.75</v>
      </c>
      <c r="G3800">
        <v>91.085167660975102</v>
      </c>
      <c r="H3800">
        <v>19.076235904992998</v>
      </c>
      <c r="I3800">
        <v>61.515265974638403</v>
      </c>
      <c r="J3800">
        <v>7.0760178198093699</v>
      </c>
      <c r="K3800">
        <v>12.1874178965742</v>
      </c>
      <c r="L3800">
        <v>9.7371471388909505</v>
      </c>
      <c r="M3800">
        <v>74.047001661331805</v>
      </c>
      <c r="N3800">
        <v>1.2212411190305601</v>
      </c>
      <c r="O3800">
        <v>0</v>
      </c>
      <c r="P3800">
        <v>166.04729729729701</v>
      </c>
      <c r="Q3800">
        <v>0.11958784413936201</v>
      </c>
    </row>
    <row r="3801" spans="1:17" hidden="1" x14ac:dyDescent="0.3">
      <c r="A3801" t="s">
        <v>7832</v>
      </c>
      <c r="B3801" t="s">
        <v>7833</v>
      </c>
      <c r="C3801" t="s">
        <v>10625</v>
      </c>
      <c r="D3801" t="s">
        <v>124</v>
      </c>
      <c r="E3801">
        <v>30.781835000000001</v>
      </c>
      <c r="F3801">
        <v>16.899999999999999</v>
      </c>
      <c r="G3801">
        <v>-29.863906413098899</v>
      </c>
      <c r="H3801">
        <v>-0.92607549889587004</v>
      </c>
      <c r="I3801">
        <v>-16.7014420853689</v>
      </c>
      <c r="J3801">
        <v>-3.2518941436166</v>
      </c>
      <c r="K3801">
        <v>17.429672472574101</v>
      </c>
      <c r="L3801">
        <v>18.0662623367961</v>
      </c>
      <c r="M3801">
        <v>47.787824665984203</v>
      </c>
      <c r="N3801">
        <v>0.35340966117748701</v>
      </c>
      <c r="O3801">
        <v>112.071005917159</v>
      </c>
      <c r="P3801">
        <v>12.143331121433301</v>
      </c>
      <c r="Q3801">
        <v>7.0387700057719998E-3</v>
      </c>
    </row>
    <row r="3802" spans="1:17" hidden="1" x14ac:dyDescent="0.3">
      <c r="A3802" t="s">
        <v>7834</v>
      </c>
      <c r="B3802" t="s">
        <v>7835</v>
      </c>
      <c r="C3802" t="s">
        <v>10625</v>
      </c>
      <c r="D3802" t="s">
        <v>5320</v>
      </c>
      <c r="E3802">
        <v>30.734249999999999</v>
      </c>
      <c r="F3802">
        <v>61.72</v>
      </c>
      <c r="G3802">
        <v>21.201544892041099</v>
      </c>
      <c r="H3802">
        <v>-0.55913095928947598</v>
      </c>
      <c r="I3802">
        <v>-19.204452420952698</v>
      </c>
      <c r="J3802">
        <v>-3.0701881754532199</v>
      </c>
      <c r="K3802">
        <v>61.115559301094997</v>
      </c>
      <c r="L3802">
        <v>62.712570148401603</v>
      </c>
      <c r="M3802">
        <v>39.315502392520301</v>
      </c>
      <c r="N3802">
        <v>0.81607588296380296</v>
      </c>
      <c r="O3802">
        <v>53.710304601425797</v>
      </c>
      <c r="P3802">
        <v>48.866377231065997</v>
      </c>
      <c r="Q3802">
        <v>9.8558653950400005E-2</v>
      </c>
    </row>
    <row r="3803" spans="1:17" hidden="1" x14ac:dyDescent="0.3">
      <c r="A3803" t="s">
        <v>7836</v>
      </c>
      <c r="B3803" t="s">
        <v>7837</v>
      </c>
      <c r="C3803" t="s">
        <v>10625</v>
      </c>
      <c r="D3803" t="s">
        <v>113</v>
      </c>
      <c r="E3803">
        <v>30.704999999999998</v>
      </c>
      <c r="F3803">
        <v>322.39999999999998</v>
      </c>
      <c r="G3803">
        <v>-18.0049683934466</v>
      </c>
      <c r="H3803">
        <v>-6.41729273392456</v>
      </c>
      <c r="I3803">
        <v>-2.0921968124565899</v>
      </c>
      <c r="J3803">
        <v>-6.1459963458929003</v>
      </c>
      <c r="K3803">
        <v>321.77555412544598</v>
      </c>
      <c r="L3803">
        <v>311.85741942988199</v>
      </c>
      <c r="M3803">
        <v>3.6206002593175003E-2</v>
      </c>
      <c r="N3803">
        <v>1.4047619047619</v>
      </c>
      <c r="O3803">
        <v>0.52729528535981895</v>
      </c>
      <c r="P3803">
        <v>9.6598639455782198</v>
      </c>
    </row>
    <row r="3804" spans="1:17" hidden="1" x14ac:dyDescent="0.3">
      <c r="A3804" t="s">
        <v>7838</v>
      </c>
      <c r="B3804" t="s">
        <v>7839</v>
      </c>
      <c r="C3804" t="s">
        <v>10625</v>
      </c>
      <c r="D3804" t="s">
        <v>1782</v>
      </c>
      <c r="E3804">
        <v>30.703942619999999</v>
      </c>
      <c r="F3804">
        <v>20.73</v>
      </c>
      <c r="G3804">
        <v>8.5375329697792992</v>
      </c>
      <c r="H3804">
        <v>-4.6132389756616297</v>
      </c>
      <c r="I3804">
        <v>-25.196737167220601</v>
      </c>
      <c r="J3804">
        <v>6.567445027772</v>
      </c>
      <c r="K3804">
        <v>20.485279595210699</v>
      </c>
      <c r="L3804">
        <v>19.866148531464301</v>
      </c>
      <c r="M3804">
        <v>59.282172224815703</v>
      </c>
      <c r="N3804">
        <v>0.92870249570123597</v>
      </c>
      <c r="O3804">
        <v>59.1895803183791</v>
      </c>
      <c r="P3804">
        <v>52.426470588235297</v>
      </c>
      <c r="Q3804">
        <v>5.3104740823186003E-2</v>
      </c>
    </row>
    <row r="3805" spans="1:17" hidden="1" x14ac:dyDescent="0.3">
      <c r="A3805" t="s">
        <v>7840</v>
      </c>
      <c r="B3805" t="s">
        <v>7841</v>
      </c>
      <c r="C3805" t="s">
        <v>10625</v>
      </c>
      <c r="D3805" t="s">
        <v>545</v>
      </c>
      <c r="E3805">
        <v>30.625</v>
      </c>
      <c r="F3805">
        <v>44.88</v>
      </c>
      <c r="G3805">
        <v>-80.596138054808804</v>
      </c>
      <c r="H3805">
        <v>10.7737953736368</v>
      </c>
      <c r="I3805">
        <v>-27.200440562104099</v>
      </c>
      <c r="J3805">
        <v>6.2919704984339502</v>
      </c>
      <c r="K3805">
        <v>41.287040818749603</v>
      </c>
      <c r="L3805">
        <v>45.3683322963387</v>
      </c>
      <c r="M3805">
        <v>52.823851457661803</v>
      </c>
      <c r="N3805">
        <v>0.38964929266439402</v>
      </c>
      <c r="O3805">
        <v>112.455436720142</v>
      </c>
      <c r="P3805">
        <v>33.930170098478001</v>
      </c>
      <c r="Q3805">
        <v>4.4445403965450003E-3</v>
      </c>
    </row>
    <row r="3806" spans="1:17" hidden="1" x14ac:dyDescent="0.3">
      <c r="A3806" t="s">
        <v>7842</v>
      </c>
      <c r="B3806" t="s">
        <v>7843</v>
      </c>
      <c r="C3806" t="s">
        <v>10625</v>
      </c>
      <c r="D3806" t="s">
        <v>408</v>
      </c>
      <c r="E3806">
        <v>30.6182425199998</v>
      </c>
      <c r="F3806">
        <v>244.45</v>
      </c>
      <c r="G3806">
        <v>-27.664832339024802</v>
      </c>
      <c r="H3806">
        <v>-1.4056918058503101</v>
      </c>
      <c r="I3806">
        <v>-11.7520607580348</v>
      </c>
      <c r="J3806">
        <v>-1.14909040529885</v>
      </c>
      <c r="K3806">
        <v>244.45</v>
      </c>
      <c r="L3806">
        <v>244.44999999999899</v>
      </c>
      <c r="M3806">
        <v>50</v>
      </c>
      <c r="O3806">
        <v>0</v>
      </c>
      <c r="P3806">
        <v>0</v>
      </c>
    </row>
    <row r="3807" spans="1:17" hidden="1" x14ac:dyDescent="0.3">
      <c r="A3807" t="s">
        <v>7844</v>
      </c>
      <c r="B3807" t="s">
        <v>7845</v>
      </c>
      <c r="C3807" t="s">
        <v>10625</v>
      </c>
      <c r="D3807" t="s">
        <v>359</v>
      </c>
      <c r="E3807">
        <v>30.603012432</v>
      </c>
      <c r="F3807">
        <v>23.18</v>
      </c>
      <c r="G3807">
        <v>-16.581024915905701</v>
      </c>
      <c r="H3807">
        <v>-29.670799018325901</v>
      </c>
      <c r="I3807">
        <v>-8.9582691837554407</v>
      </c>
      <c r="J3807">
        <v>6.5582266678718604</v>
      </c>
      <c r="K3807">
        <v>26.0767713635767</v>
      </c>
      <c r="L3807">
        <v>26.356743212827801</v>
      </c>
      <c r="M3807">
        <v>43.004283720900602</v>
      </c>
      <c r="N3807">
        <v>4.3962748526649804</v>
      </c>
      <c r="O3807">
        <v>83.132010353753202</v>
      </c>
      <c r="P3807">
        <v>20.0414293112377</v>
      </c>
      <c r="Q3807">
        <v>0.12739579263633199</v>
      </c>
    </row>
    <row r="3808" spans="1:17" hidden="1" x14ac:dyDescent="0.3">
      <c r="A3808" t="s">
        <v>7846</v>
      </c>
      <c r="B3808" t="s">
        <v>7847</v>
      </c>
      <c r="C3808" t="s">
        <v>10625</v>
      </c>
      <c r="D3808" t="s">
        <v>622</v>
      </c>
      <c r="E3808">
        <v>30.438841679999999</v>
      </c>
      <c r="F3808">
        <v>31.56</v>
      </c>
      <c r="G3808">
        <v>-12.6502550795496</v>
      </c>
      <c r="H3808">
        <v>0.469308194149686</v>
      </c>
      <c r="I3808">
        <v>-15.9124008734311</v>
      </c>
      <c r="J3808">
        <v>4.0121999172817899</v>
      </c>
      <c r="K3808">
        <v>33.090031548745301</v>
      </c>
      <c r="L3808">
        <v>31.788677718902999</v>
      </c>
      <c r="M3808">
        <v>48.372321243194101</v>
      </c>
      <c r="N3808">
        <v>0.64898372297532703</v>
      </c>
      <c r="O3808">
        <v>28.4537389100126</v>
      </c>
      <c r="P3808">
        <v>40.079893475366099</v>
      </c>
      <c r="Q3808">
        <v>7.0713739241264006E-2</v>
      </c>
    </row>
    <row r="3809" spans="1:17" hidden="1" x14ac:dyDescent="0.3">
      <c r="A3809" t="s">
        <v>7848</v>
      </c>
      <c r="B3809" t="s">
        <v>7849</v>
      </c>
      <c r="C3809" t="s">
        <v>10625</v>
      </c>
      <c r="D3809" t="s">
        <v>689</v>
      </c>
      <c r="E3809">
        <v>30.328431999999999</v>
      </c>
      <c r="F3809">
        <v>237.1</v>
      </c>
      <c r="G3809">
        <v>28.836817825991599</v>
      </c>
      <c r="H3809">
        <v>2.3742232019778999</v>
      </c>
      <c r="I3809">
        <v>10.1502528666438</v>
      </c>
      <c r="J3809">
        <v>6.2334599302716001</v>
      </c>
      <c r="K3809">
        <v>221.80281585642501</v>
      </c>
      <c r="L3809">
        <v>201.21375748768099</v>
      </c>
      <c r="M3809">
        <v>57.484995663080603</v>
      </c>
      <c r="N3809">
        <v>1.33249300130446</v>
      </c>
      <c r="O3809">
        <v>10.522986081821999</v>
      </c>
      <c r="P3809">
        <v>61.843003412969203</v>
      </c>
      <c r="Q3809">
        <v>6.8756003026359994E-2</v>
      </c>
    </row>
    <row r="3810" spans="1:17" hidden="1" x14ac:dyDescent="0.3">
      <c r="A3810" t="s">
        <v>7850</v>
      </c>
      <c r="B3810" t="s">
        <v>7851</v>
      </c>
      <c r="C3810" t="s">
        <v>10625</v>
      </c>
      <c r="D3810" t="s">
        <v>408</v>
      </c>
      <c r="E3810">
        <v>30.2812281</v>
      </c>
      <c r="F3810">
        <v>41.91</v>
      </c>
      <c r="G3810">
        <v>62.921797947468903</v>
      </c>
      <c r="H3810">
        <v>20.716401217405402</v>
      </c>
      <c r="I3810">
        <v>0.30676277137693803</v>
      </c>
      <c r="J3810">
        <v>16.197278309784899</v>
      </c>
      <c r="K3810">
        <v>36.421723719589501</v>
      </c>
      <c r="L3810">
        <v>34.920141849482903</v>
      </c>
      <c r="M3810">
        <v>66.998744170980601</v>
      </c>
      <c r="N3810">
        <v>2.9891423109785999</v>
      </c>
      <c r="O3810">
        <v>14.4834168456215</v>
      </c>
      <c r="P3810">
        <v>99.476439790575796</v>
      </c>
      <c r="Q3810">
        <v>7.9868383141501006E-2</v>
      </c>
    </row>
    <row r="3811" spans="1:17" hidden="1" x14ac:dyDescent="0.3">
      <c r="A3811" t="s">
        <v>7852</v>
      </c>
      <c r="B3811" t="s">
        <v>7853</v>
      </c>
      <c r="C3811" t="s">
        <v>10625</v>
      </c>
      <c r="D3811" t="s">
        <v>266</v>
      </c>
      <c r="E3811">
        <v>30.279015000000001</v>
      </c>
      <c r="F3811">
        <v>31.59</v>
      </c>
      <c r="G3811">
        <v>36.003306852300597</v>
      </c>
      <c r="H3811">
        <v>-0.170193511041176</v>
      </c>
      <c r="I3811">
        <v>33.367813450761602</v>
      </c>
      <c r="J3811">
        <v>-0.92680823099355703</v>
      </c>
      <c r="K3811">
        <v>24.0896096880982</v>
      </c>
      <c r="L3811">
        <v>20.166421009262699</v>
      </c>
      <c r="M3811">
        <v>99.508122192923807</v>
      </c>
      <c r="N3811">
        <v>1.9403892944038901</v>
      </c>
      <c r="O3811">
        <v>0</v>
      </c>
      <c r="P3811">
        <v>80.514285714285705</v>
      </c>
    </row>
    <row r="3812" spans="1:17" hidden="1" x14ac:dyDescent="0.3">
      <c r="A3812" t="s">
        <v>7854</v>
      </c>
      <c r="B3812" t="s">
        <v>7855</v>
      </c>
      <c r="C3812" t="s">
        <v>10625</v>
      </c>
      <c r="D3812" t="s">
        <v>198</v>
      </c>
      <c r="E3812">
        <v>30.248000000000001</v>
      </c>
      <c r="F3812">
        <v>0.45</v>
      </c>
      <c r="G3812">
        <v>-5.5931859894901201</v>
      </c>
      <c r="H3812">
        <v>-1.87035303188851</v>
      </c>
      <c r="I3812">
        <v>-12.2495918825592</v>
      </c>
      <c r="J3812">
        <v>1.0670674632677399</v>
      </c>
      <c r="K3812">
        <v>0.59267168328142406</v>
      </c>
      <c r="L3812">
        <v>0.50771284078795198</v>
      </c>
      <c r="M3812">
        <v>92.112121951265095</v>
      </c>
      <c r="N3812">
        <v>1</v>
      </c>
      <c r="Q3812">
        <v>4.6288916988924997E-2</v>
      </c>
    </row>
    <row r="3813" spans="1:17" hidden="1" x14ac:dyDescent="0.3">
      <c r="A3813" t="s">
        <v>7856</v>
      </c>
      <c r="B3813" t="s">
        <v>7857</v>
      </c>
      <c r="C3813" t="s">
        <v>10625</v>
      </c>
      <c r="D3813" t="s">
        <v>408</v>
      </c>
      <c r="E3813">
        <v>30.24</v>
      </c>
      <c r="F3813">
        <v>84.7</v>
      </c>
      <c r="G3813">
        <v>114.196960921968</v>
      </c>
      <c r="H3813">
        <v>-13.6899557652411</v>
      </c>
      <c r="I3813">
        <v>4.0532441366876304</v>
      </c>
      <c r="J3813">
        <v>-10.630494281673901</v>
      </c>
      <c r="K3813">
        <v>99.658305491926697</v>
      </c>
      <c r="L3813">
        <v>75.790350879039394</v>
      </c>
      <c r="M3813">
        <v>10.399538014369</v>
      </c>
      <c r="N3813">
        <v>8.5427648359122602E-2</v>
      </c>
      <c r="O3813">
        <v>79.445100354191197</v>
      </c>
      <c r="P3813">
        <v>141.86179326099301</v>
      </c>
      <c r="Q3813">
        <v>0.18696903806557</v>
      </c>
    </row>
    <row r="3814" spans="1:17" hidden="1" x14ac:dyDescent="0.3">
      <c r="A3814" t="s">
        <v>7858</v>
      </c>
      <c r="B3814" t="s">
        <v>7859</v>
      </c>
      <c r="C3814" t="s">
        <v>10625</v>
      </c>
      <c r="D3814" t="s">
        <v>622</v>
      </c>
      <c r="E3814">
        <v>30.209185119999901</v>
      </c>
      <c r="F3814">
        <v>45.74</v>
      </c>
      <c r="G3814">
        <v>-8.6122555560993295</v>
      </c>
      <c r="H3814">
        <v>-12.754529015152601</v>
      </c>
      <c r="I3814">
        <v>-6.3603556889103796</v>
      </c>
      <c r="J3814">
        <v>5.0347536058431999</v>
      </c>
      <c r="K3814">
        <v>38.853161180241102</v>
      </c>
      <c r="L3814">
        <v>40.2897349658436</v>
      </c>
      <c r="M3814">
        <v>47.668601085509898</v>
      </c>
      <c r="N3814">
        <v>2.4045028474799799</v>
      </c>
      <c r="O3814">
        <v>11.4997813729776</v>
      </c>
      <c r="P3814">
        <v>42.9375</v>
      </c>
      <c r="Q3814">
        <v>-2.5255327122189E-2</v>
      </c>
    </row>
    <row r="3815" spans="1:17" hidden="1" x14ac:dyDescent="0.3">
      <c r="A3815" t="s">
        <v>7860</v>
      </c>
      <c r="B3815" t="s">
        <v>7861</v>
      </c>
      <c r="C3815" t="s">
        <v>10625</v>
      </c>
      <c r="E3815">
        <v>30.143999999999998</v>
      </c>
      <c r="F3815">
        <v>50.24</v>
      </c>
      <c r="G3815">
        <v>248.383071852591</v>
      </c>
      <c r="H3815">
        <v>-8.9167374612258605</v>
      </c>
      <c r="I3815">
        <v>60.716185036678503</v>
      </c>
      <c r="J3815">
        <v>-10.6265678827763</v>
      </c>
      <c r="K3815">
        <v>57.363006667807397</v>
      </c>
      <c r="L3815">
        <v>44.181093556864802</v>
      </c>
      <c r="M3815">
        <v>17.036940441634101</v>
      </c>
      <c r="N3815">
        <v>0.41758210185613898</v>
      </c>
      <c r="O3815">
        <v>46.198248407643298</v>
      </c>
      <c r="P3815">
        <v>299.04686258935601</v>
      </c>
      <c r="Q3815">
        <v>0.101229993757527</v>
      </c>
    </row>
    <row r="3816" spans="1:17" hidden="1" x14ac:dyDescent="0.3">
      <c r="A3816" t="s">
        <v>7862</v>
      </c>
      <c r="B3816" t="s">
        <v>7863</v>
      </c>
      <c r="C3816" t="s">
        <v>10625</v>
      </c>
      <c r="D3816" t="s">
        <v>408</v>
      </c>
      <c r="E3816">
        <v>30.121116600000001</v>
      </c>
      <c r="F3816">
        <v>8.98</v>
      </c>
      <c r="G3816">
        <v>-37.774942449134997</v>
      </c>
      <c r="H3816">
        <v>-1.85563556288069</v>
      </c>
      <c r="I3816">
        <v>-19.174741170405898</v>
      </c>
      <c r="J3816">
        <v>-0.92258983904744396</v>
      </c>
      <c r="K3816">
        <v>8.8605923059846692</v>
      </c>
      <c r="L3816">
        <v>9.14192641581195</v>
      </c>
      <c r="M3816">
        <v>50.625202603260298</v>
      </c>
      <c r="N3816">
        <v>0.47656091127768402</v>
      </c>
      <c r="O3816">
        <v>21.826280623608</v>
      </c>
      <c r="P3816">
        <v>6.9047619047618998</v>
      </c>
      <c r="Q3816">
        <v>9.5011421245666999E-2</v>
      </c>
    </row>
    <row r="3817" spans="1:17" hidden="1" x14ac:dyDescent="0.3">
      <c r="A3817" t="s">
        <v>7864</v>
      </c>
      <c r="B3817" t="s">
        <v>7865</v>
      </c>
      <c r="C3817" t="s">
        <v>10625</v>
      </c>
      <c r="D3817" t="s">
        <v>89</v>
      </c>
      <c r="E3817">
        <v>30.114999999999998</v>
      </c>
      <c r="F3817">
        <v>0.95</v>
      </c>
      <c r="G3817">
        <v>-15.9001264566719</v>
      </c>
      <c r="H3817">
        <v>-17.334895345673299</v>
      </c>
      <c r="I3817">
        <v>14.914605908631801</v>
      </c>
      <c r="J3817">
        <v>-1.14909040529885</v>
      </c>
      <c r="K3817">
        <v>0.97703463024922999</v>
      </c>
      <c r="L3817">
        <v>0.98097516152207098</v>
      </c>
      <c r="M3817">
        <v>5.4485588552780504</v>
      </c>
      <c r="N3817">
        <v>0.50160507210133298</v>
      </c>
      <c r="O3817">
        <v>40</v>
      </c>
      <c r="P3817">
        <v>35.714285714285701</v>
      </c>
      <c r="Q3817">
        <v>4.2919584922659999E-3</v>
      </c>
    </row>
    <row r="3818" spans="1:17" hidden="1" x14ac:dyDescent="0.3">
      <c r="A3818" t="s">
        <v>7866</v>
      </c>
      <c r="B3818" t="s">
        <v>7867</v>
      </c>
      <c r="C3818" t="s">
        <v>10625</v>
      </c>
      <c r="D3818" t="s">
        <v>755</v>
      </c>
      <c r="E3818">
        <v>30.08625</v>
      </c>
      <c r="F3818">
        <v>69</v>
      </c>
      <c r="G3818">
        <v>-49.3002667512906</v>
      </c>
      <c r="H3818">
        <v>-17.876280041144401</v>
      </c>
      <c r="I3818">
        <v>-30.575590169799501</v>
      </c>
      <c r="J3818">
        <v>-6.35603299541902</v>
      </c>
      <c r="K3818">
        <v>73.594176812707005</v>
      </c>
      <c r="M3818">
        <v>1.4167542299999999E-6</v>
      </c>
      <c r="N3818">
        <v>1.1244239631336399</v>
      </c>
      <c r="O3818">
        <v>33.478260869565197</v>
      </c>
      <c r="P3818">
        <v>13.486842105263101</v>
      </c>
    </row>
    <row r="3819" spans="1:17" hidden="1" x14ac:dyDescent="0.3">
      <c r="A3819" t="s">
        <v>7868</v>
      </c>
      <c r="B3819" t="s">
        <v>7869</v>
      </c>
      <c r="C3819" t="s">
        <v>10625</v>
      </c>
      <c r="D3819" t="s">
        <v>622</v>
      </c>
      <c r="E3819">
        <v>30.050572325000001</v>
      </c>
      <c r="F3819">
        <v>4.3099999999999996</v>
      </c>
      <c r="G3819">
        <v>-77.255475613878701</v>
      </c>
      <c r="H3819">
        <v>8.6979351371548592</v>
      </c>
      <c r="I3819">
        <v>3.1812725752984998</v>
      </c>
      <c r="J3819">
        <v>2.25723562876439</v>
      </c>
      <c r="K3819">
        <v>3.9333400313134801</v>
      </c>
      <c r="L3819">
        <v>4.0845100033396804</v>
      </c>
      <c r="M3819">
        <v>64.7572726311314</v>
      </c>
      <c r="N3819">
        <v>1.01756873726518</v>
      </c>
      <c r="O3819">
        <v>108.816705336426</v>
      </c>
      <c r="P3819">
        <v>46.1016949152542</v>
      </c>
    </row>
    <row r="3820" spans="1:17" hidden="1" x14ac:dyDescent="0.3">
      <c r="A3820" t="s">
        <v>7870</v>
      </c>
      <c r="B3820" t="s">
        <v>7871</v>
      </c>
      <c r="C3820" t="s">
        <v>10625</v>
      </c>
      <c r="D3820" t="s">
        <v>408</v>
      </c>
      <c r="E3820">
        <v>30</v>
      </c>
      <c r="F3820">
        <v>3.04</v>
      </c>
      <c r="G3820">
        <v>-11.189736553584201</v>
      </c>
      <c r="H3820">
        <v>1.6870916993043099</v>
      </c>
      <c r="I3820">
        <v>-30.468638298141698</v>
      </c>
      <c r="J3820">
        <v>4.8579767325103296</v>
      </c>
      <c r="K3820">
        <v>2.9023322276776899</v>
      </c>
      <c r="L3820">
        <v>2.83006959061639</v>
      </c>
      <c r="M3820">
        <v>61.299403026275201</v>
      </c>
      <c r="N3820">
        <v>1.34212828780727</v>
      </c>
      <c r="O3820">
        <v>87.171052631578902</v>
      </c>
      <c r="P3820">
        <v>52</v>
      </c>
      <c r="Q3820">
        <v>7.7959787511688E-2</v>
      </c>
    </row>
    <row r="3821" spans="1:17" hidden="1" x14ac:dyDescent="0.3">
      <c r="A3821" t="s">
        <v>7872</v>
      </c>
      <c r="B3821" t="s">
        <v>7873</v>
      </c>
      <c r="C3821" t="s">
        <v>10625</v>
      </c>
      <c r="D3821" t="s">
        <v>153</v>
      </c>
      <c r="E3821">
        <v>29.966999999999999</v>
      </c>
      <c r="F3821">
        <v>105</v>
      </c>
      <c r="G3821">
        <v>-32.166878723745199</v>
      </c>
      <c r="H3821">
        <v>-1.92677186269541</v>
      </c>
      <c r="I3821">
        <v>-32.923231929205897</v>
      </c>
      <c r="J3821">
        <v>3.85090959470114</v>
      </c>
      <c r="K3821">
        <v>111.14410282966099</v>
      </c>
      <c r="L3821">
        <v>110.392866363178</v>
      </c>
      <c r="M3821">
        <v>57.501180719985598</v>
      </c>
      <c r="N3821">
        <v>1.23876404494382</v>
      </c>
      <c r="O3821">
        <v>58.761904761904702</v>
      </c>
      <c r="P3821">
        <v>28.834355828220801</v>
      </c>
    </row>
    <row r="3822" spans="1:17" hidden="1" x14ac:dyDescent="0.3">
      <c r="A3822" t="s">
        <v>7874</v>
      </c>
      <c r="B3822" t="s">
        <v>7875</v>
      </c>
      <c r="C3822" t="s">
        <v>10625</v>
      </c>
      <c r="D3822" t="s">
        <v>21</v>
      </c>
      <c r="E3822">
        <v>29.916599999999999</v>
      </c>
      <c r="F3822">
        <v>71.400000000000006</v>
      </c>
      <c r="G3822">
        <v>2.1533494791569199</v>
      </c>
      <c r="H3822">
        <v>5.1614723732541599</v>
      </c>
      <c r="I3822">
        <v>-14.4238164832256</v>
      </c>
      <c r="J3822">
        <v>2.3291704642663702</v>
      </c>
      <c r="K3822">
        <v>70.864803900007004</v>
      </c>
      <c r="L3822">
        <v>69.437352421819497</v>
      </c>
      <c r="M3822">
        <v>68.029304002031907</v>
      </c>
      <c r="N3822">
        <v>5.6184210526315699</v>
      </c>
      <c r="O3822">
        <v>7.1428571428571397</v>
      </c>
      <c r="P3822">
        <v>29.818181818181799</v>
      </c>
    </row>
    <row r="3823" spans="1:17" hidden="1" x14ac:dyDescent="0.3">
      <c r="A3823" t="s">
        <v>7876</v>
      </c>
      <c r="B3823" t="s">
        <v>7877</v>
      </c>
      <c r="C3823" t="s">
        <v>10625</v>
      </c>
      <c r="D3823" t="s">
        <v>408</v>
      </c>
      <c r="E3823">
        <v>29.886936629000001</v>
      </c>
      <c r="F3823">
        <v>17.48</v>
      </c>
      <c r="G3823">
        <v>367.51930363831201</v>
      </c>
      <c r="H3823">
        <v>-33.0915155606396</v>
      </c>
      <c r="I3823">
        <v>-58.2636886650115</v>
      </c>
      <c r="J3823">
        <v>-7.0097028657001301</v>
      </c>
      <c r="K3823">
        <v>21.729673520169101</v>
      </c>
      <c r="L3823">
        <v>19.9089683904336</v>
      </c>
      <c r="M3823">
        <v>12.4145500684258</v>
      </c>
      <c r="N3823">
        <v>0.34700450731702698</v>
      </c>
      <c r="O3823">
        <v>132.15102974828301</v>
      </c>
      <c r="P3823">
        <v>426.50602409638498</v>
      </c>
    </row>
    <row r="3824" spans="1:17" hidden="1" x14ac:dyDescent="0.3">
      <c r="A3824" t="s">
        <v>7878</v>
      </c>
      <c r="B3824" t="s">
        <v>7879</v>
      </c>
      <c r="C3824" t="s">
        <v>10625</v>
      </c>
      <c r="D3824" t="s">
        <v>622</v>
      </c>
      <c r="E3824">
        <v>29.821168419999999</v>
      </c>
      <c r="F3824">
        <v>13.8</v>
      </c>
      <c r="G3824">
        <v>-93.0783661736113</v>
      </c>
      <c r="H3824">
        <v>-12.5878004320484</v>
      </c>
      <c r="I3824">
        <v>-57.740319075060199</v>
      </c>
      <c r="J3824">
        <v>-0.42445272413943702</v>
      </c>
      <c r="K3824">
        <v>16.117508239568402</v>
      </c>
      <c r="M3824">
        <v>39.683886361229298</v>
      </c>
      <c r="N3824">
        <v>0.618255395683453</v>
      </c>
      <c r="O3824">
        <v>204.34782608695599</v>
      </c>
      <c r="P3824">
        <v>2.6022304832713901</v>
      </c>
    </row>
    <row r="3825" spans="1:17" hidden="1" x14ac:dyDescent="0.3">
      <c r="A3825" t="s">
        <v>7880</v>
      </c>
      <c r="B3825" t="s">
        <v>7881</v>
      </c>
      <c r="C3825" t="s">
        <v>10625</v>
      </c>
      <c r="E3825">
        <v>29.816788899999999</v>
      </c>
      <c r="F3825">
        <v>57.37</v>
      </c>
      <c r="G3825">
        <v>63.568500994308401</v>
      </c>
      <c r="H3825">
        <v>17.854308194149599</v>
      </c>
      <c r="I3825">
        <v>31.601262580295899</v>
      </c>
      <c r="J3825">
        <v>-3.3949920446431099</v>
      </c>
      <c r="K3825">
        <v>54.314674445338603</v>
      </c>
      <c r="L3825">
        <v>43.404393257446202</v>
      </c>
      <c r="M3825">
        <v>42.639322135954799</v>
      </c>
      <c r="N3825">
        <v>0.49143712696003999</v>
      </c>
      <c r="O3825">
        <v>41.519958166288902</v>
      </c>
      <c r="P3825">
        <v>110.919117647058</v>
      </c>
      <c r="Q3825">
        <v>9.6851141217211001E-2</v>
      </c>
    </row>
    <row r="3826" spans="1:17" hidden="1" x14ac:dyDescent="0.3">
      <c r="A3826" t="s">
        <v>7882</v>
      </c>
      <c r="B3826" t="s">
        <v>7883</v>
      </c>
      <c r="C3826" t="s">
        <v>10625</v>
      </c>
      <c r="D3826" t="s">
        <v>527</v>
      </c>
      <c r="E3826">
        <v>29.64</v>
      </c>
      <c r="F3826">
        <v>59.36</v>
      </c>
      <c r="G3826">
        <v>97.0985148779383</v>
      </c>
      <c r="H3826">
        <v>14.852398015683301</v>
      </c>
      <c r="I3826">
        <v>-7.5019729463031704</v>
      </c>
      <c r="J3826">
        <v>-1.3343067716904999</v>
      </c>
      <c r="K3826">
        <v>53.473490690091403</v>
      </c>
      <c r="L3826">
        <v>47.648554046568101</v>
      </c>
      <c r="M3826">
        <v>63.588121897308298</v>
      </c>
      <c r="N3826">
        <v>3.1883640555300898</v>
      </c>
      <c r="O3826">
        <v>8.6590296495956807</v>
      </c>
      <c r="P3826">
        <v>137.44</v>
      </c>
      <c r="Q3826">
        <v>0.10235958111098099</v>
      </c>
    </row>
    <row r="3827" spans="1:17" hidden="1" x14ac:dyDescent="0.3">
      <c r="A3827" t="s">
        <v>7884</v>
      </c>
      <c r="B3827" t="s">
        <v>7885</v>
      </c>
      <c r="C3827" t="s">
        <v>10625</v>
      </c>
      <c r="D3827" t="s">
        <v>733</v>
      </c>
      <c r="E3827">
        <v>29.575091889999999</v>
      </c>
      <c r="F3827">
        <v>43.04</v>
      </c>
      <c r="G3827">
        <v>8.0652212718234004</v>
      </c>
      <c r="H3827">
        <v>3.4617780736677601</v>
      </c>
      <c r="I3827">
        <v>-2.8176137825855601</v>
      </c>
      <c r="J3827">
        <v>1.3956786804693</v>
      </c>
      <c r="K3827">
        <v>40.412031601175698</v>
      </c>
      <c r="L3827">
        <v>37.123992676920899</v>
      </c>
      <c r="M3827">
        <v>56.725246441840902</v>
      </c>
      <c r="N3827">
        <v>4.0080145836687198</v>
      </c>
      <c r="O3827">
        <v>13.847583643122601</v>
      </c>
      <c r="P3827">
        <v>61.622230567029597</v>
      </c>
    </row>
    <row r="3828" spans="1:17" hidden="1" x14ac:dyDescent="0.3">
      <c r="A3828" t="s">
        <v>7886</v>
      </c>
      <c r="B3828" t="s">
        <v>7887</v>
      </c>
      <c r="C3828" t="s">
        <v>10625</v>
      </c>
      <c r="D3828" t="s">
        <v>2624</v>
      </c>
      <c r="E3828">
        <v>29.505772799999999</v>
      </c>
      <c r="F3828">
        <v>43.19</v>
      </c>
      <c r="G3828">
        <v>27.694879891190901</v>
      </c>
      <c r="H3828">
        <v>-9.3436075486440995</v>
      </c>
      <c r="I3828">
        <v>-30.871910945300701</v>
      </c>
      <c r="J3828">
        <v>-5.8760293681258204</v>
      </c>
      <c r="K3828">
        <v>44.4089878807969</v>
      </c>
      <c r="L3828">
        <v>43.9656411701121</v>
      </c>
      <c r="M3828">
        <v>35.333927038295499</v>
      </c>
      <c r="N3828">
        <v>1.0812142861180001</v>
      </c>
      <c r="O3828">
        <v>60.523269275295199</v>
      </c>
      <c r="P3828">
        <v>64.973262032085501</v>
      </c>
      <c r="Q3828">
        <v>5.4446427671490001E-2</v>
      </c>
    </row>
    <row r="3829" spans="1:17" hidden="1" x14ac:dyDescent="0.3">
      <c r="A3829" t="s">
        <v>7888</v>
      </c>
      <c r="B3829" t="s">
        <v>7889</v>
      </c>
      <c r="C3829" t="s">
        <v>10625</v>
      </c>
      <c r="D3829" t="s">
        <v>408</v>
      </c>
      <c r="E3829">
        <v>29.5</v>
      </c>
      <c r="F3829">
        <v>29.5</v>
      </c>
      <c r="G3829">
        <v>-1.8652587782573</v>
      </c>
      <c r="H3829">
        <v>-10.3563090898009</v>
      </c>
      <c r="I3829">
        <v>-29.807616313590302</v>
      </c>
      <c r="J3829">
        <v>2.3596815245256999</v>
      </c>
      <c r="K3829">
        <v>30.638560126187201</v>
      </c>
      <c r="L3829">
        <v>29.089017089928301</v>
      </c>
      <c r="M3829">
        <v>48.9899335977371</v>
      </c>
      <c r="N3829">
        <v>1.74629528127958</v>
      </c>
      <c r="O3829">
        <v>40.711864406779597</v>
      </c>
      <c r="P3829">
        <v>57.754010695187098</v>
      </c>
      <c r="Q3829">
        <v>6.2528162540557E-2</v>
      </c>
    </row>
    <row r="3830" spans="1:17" hidden="1" x14ac:dyDescent="0.3">
      <c r="A3830" t="s">
        <v>7890</v>
      </c>
      <c r="B3830" t="s">
        <v>7891</v>
      </c>
      <c r="C3830" t="s">
        <v>10625</v>
      </c>
      <c r="E3830">
        <v>29.4232768</v>
      </c>
      <c r="F3830">
        <v>39.04</v>
      </c>
      <c r="G3830">
        <v>1.8053441384816999</v>
      </c>
      <c r="H3830">
        <v>-0.41297088418998501</v>
      </c>
      <c r="I3830">
        <v>3.07541578994288</v>
      </c>
      <c r="J3830">
        <v>-0.92680823099355703</v>
      </c>
      <c r="K3830">
        <v>34.960762369007</v>
      </c>
      <c r="L3830">
        <v>27.9121852394195</v>
      </c>
      <c r="M3830">
        <v>32.2021151769789</v>
      </c>
      <c r="N3830">
        <v>2.52808988764044E-2</v>
      </c>
      <c r="O3830">
        <v>5.5071721311475299</v>
      </c>
      <c r="P3830">
        <v>35.8385525400139</v>
      </c>
    </row>
    <row r="3831" spans="1:17" hidden="1" x14ac:dyDescent="0.3">
      <c r="A3831" t="s">
        <v>7892</v>
      </c>
      <c r="B3831" t="s">
        <v>7893</v>
      </c>
      <c r="C3831" t="s">
        <v>10625</v>
      </c>
      <c r="D3831" t="s">
        <v>527</v>
      </c>
      <c r="E3831">
        <v>29.368782892999999</v>
      </c>
      <c r="F3831">
        <v>47</v>
      </c>
      <c r="G3831">
        <v>129.869414236317</v>
      </c>
      <c r="H3831">
        <v>66.415736765578202</v>
      </c>
      <c r="I3831">
        <v>66.278242272268201</v>
      </c>
      <c r="J3831">
        <v>6.7003472811826699</v>
      </c>
      <c r="K3831">
        <v>34.764645762081301</v>
      </c>
      <c r="L3831">
        <v>28.739330812443001</v>
      </c>
      <c r="M3831">
        <v>82.835978533528404</v>
      </c>
      <c r="N3831">
        <v>3.3138563170933102</v>
      </c>
      <c r="O3831">
        <v>4.8936170212765902</v>
      </c>
      <c r="P3831">
        <v>180.597014925373</v>
      </c>
      <c r="Q3831">
        <v>0.127579155672016</v>
      </c>
    </row>
    <row r="3832" spans="1:17" hidden="1" x14ac:dyDescent="0.3">
      <c r="A3832" t="s">
        <v>7894</v>
      </c>
      <c r="B3832" t="s">
        <v>7895</v>
      </c>
      <c r="C3832" t="s">
        <v>10625</v>
      </c>
      <c r="D3832" t="s">
        <v>359</v>
      </c>
      <c r="E3832">
        <v>29.36</v>
      </c>
      <c r="F3832">
        <v>14.5</v>
      </c>
      <c r="G3832">
        <v>-7.0325528049150696</v>
      </c>
      <c r="H3832">
        <v>-9.1366786066045602</v>
      </c>
      <c r="I3832">
        <v>-22.5212915272655</v>
      </c>
      <c r="J3832">
        <v>-2.3603959234684302</v>
      </c>
      <c r="K3832">
        <v>15.2697502543694</v>
      </c>
      <c r="L3832">
        <v>14.846567487455401</v>
      </c>
      <c r="M3832">
        <v>44.779997711973202</v>
      </c>
      <c r="N3832">
        <v>0.36034957758476599</v>
      </c>
      <c r="O3832">
        <v>44.827586206896498</v>
      </c>
      <c r="P3832">
        <v>30.630630630630598</v>
      </c>
      <c r="Q3832">
        <v>1.275872548701E-2</v>
      </c>
    </row>
    <row r="3833" spans="1:17" hidden="1" x14ac:dyDescent="0.3">
      <c r="A3833" t="s">
        <v>7896</v>
      </c>
      <c r="B3833" t="s">
        <v>7897</v>
      </c>
      <c r="C3833" t="s">
        <v>10625</v>
      </c>
      <c r="D3833" t="s">
        <v>733</v>
      </c>
      <c r="E3833">
        <v>29.289530723999999</v>
      </c>
      <c r="F3833">
        <v>18.440000000000001</v>
      </c>
      <c r="G3833">
        <v>29.4317769640931</v>
      </c>
      <c r="H3833">
        <v>3.5374900123314799</v>
      </c>
      <c r="I3833">
        <v>10.5291063507185</v>
      </c>
      <c r="J3833">
        <v>2.20849213527192</v>
      </c>
      <c r="K3833">
        <v>17.525461390090701</v>
      </c>
      <c r="L3833">
        <v>15.5215404284783</v>
      </c>
      <c r="M3833">
        <v>37.603805705755697</v>
      </c>
      <c r="N3833">
        <v>1.00033945644649</v>
      </c>
      <c r="O3833">
        <v>4.1214750542299203</v>
      </c>
      <c r="P3833">
        <v>61.740198228225502</v>
      </c>
      <c r="Q3833">
        <v>3.3034621500889999E-3</v>
      </c>
    </row>
    <row r="3834" spans="1:17" hidden="1" x14ac:dyDescent="0.3">
      <c r="A3834" t="s">
        <v>7898</v>
      </c>
      <c r="B3834" t="s">
        <v>7899</v>
      </c>
      <c r="C3834" t="s">
        <v>10625</v>
      </c>
      <c r="D3834" t="s">
        <v>139</v>
      </c>
      <c r="E3834">
        <v>29.26</v>
      </c>
      <c r="F3834">
        <v>27.44</v>
      </c>
      <c r="G3834">
        <v>-119.72501752421</v>
      </c>
      <c r="H3834">
        <v>-13.8192578249481</v>
      </c>
      <c r="I3834">
        <v>-30.712486038601799</v>
      </c>
      <c r="J3834">
        <v>2.55461329840485</v>
      </c>
      <c r="K3834">
        <v>28.873272749330098</v>
      </c>
      <c r="L3834">
        <v>73.333493523377896</v>
      </c>
      <c r="M3834">
        <v>47.357259320875897</v>
      </c>
      <c r="N3834">
        <v>0.40151989020940498</v>
      </c>
      <c r="O3834">
        <v>1225.8017492711299</v>
      </c>
      <c r="P3834">
        <v>13.3415943824865</v>
      </c>
    </row>
    <row r="3835" spans="1:17" hidden="1" x14ac:dyDescent="0.3">
      <c r="A3835" t="s">
        <v>7900</v>
      </c>
      <c r="B3835" t="s">
        <v>7901</v>
      </c>
      <c r="C3835" t="s">
        <v>10625</v>
      </c>
      <c r="D3835" t="s">
        <v>397</v>
      </c>
      <c r="E3835">
        <v>29.226818000000002</v>
      </c>
      <c r="F3835">
        <v>81.099999999999994</v>
      </c>
      <c r="G3835">
        <v>-66.687388730002297</v>
      </c>
      <c r="H3835">
        <v>-15.494674856697699</v>
      </c>
      <c r="I3835">
        <v>-10.3770607580348</v>
      </c>
      <c r="J3835">
        <v>-7.2833496645581199</v>
      </c>
      <c r="K3835">
        <v>84.256717042681103</v>
      </c>
      <c r="M3835">
        <v>34.901911952599598</v>
      </c>
      <c r="N3835">
        <v>0.17229729729729701</v>
      </c>
      <c r="O3835">
        <v>72.626387176325494</v>
      </c>
      <c r="P3835">
        <v>49.907578558225403</v>
      </c>
    </row>
    <row r="3836" spans="1:17" hidden="1" x14ac:dyDescent="0.3">
      <c r="A3836" t="s">
        <v>7902</v>
      </c>
      <c r="B3836" t="s">
        <v>7903</v>
      </c>
      <c r="C3836" t="s">
        <v>10625</v>
      </c>
      <c r="D3836" t="s">
        <v>5320</v>
      </c>
      <c r="E3836">
        <v>29.213339999999999</v>
      </c>
      <c r="F3836">
        <v>33.409999999999997</v>
      </c>
      <c r="G3836">
        <v>6.51187448828433</v>
      </c>
      <c r="H3836">
        <v>-12.341133176074299</v>
      </c>
      <c r="I3836">
        <v>-14.629967734778999</v>
      </c>
      <c r="J3836">
        <v>-3.1496702835244399</v>
      </c>
      <c r="K3836">
        <v>33.757537069469997</v>
      </c>
      <c r="L3836">
        <v>32.2992296790027</v>
      </c>
      <c r="M3836">
        <v>50.262831702112898</v>
      </c>
      <c r="N3836">
        <v>0.32895178746493497</v>
      </c>
      <c r="O3836">
        <v>28.494462735707799</v>
      </c>
      <c r="P3836">
        <v>54.176280572219603</v>
      </c>
      <c r="Q3836">
        <v>-2.1642968868721E-2</v>
      </c>
    </row>
    <row r="3837" spans="1:17" hidden="1" x14ac:dyDescent="0.3">
      <c r="A3837" t="s">
        <v>7904</v>
      </c>
      <c r="B3837" t="s">
        <v>7905</v>
      </c>
      <c r="C3837" t="s">
        <v>10625</v>
      </c>
      <c r="D3837" t="s">
        <v>527</v>
      </c>
      <c r="E3837">
        <v>29.169375711000001</v>
      </c>
      <c r="F3837">
        <v>27.69</v>
      </c>
      <c r="G3837">
        <v>175.62103841672501</v>
      </c>
      <c r="H3837">
        <v>4.4789235787650696</v>
      </c>
      <c r="I3837">
        <v>-25.704826451011801</v>
      </c>
      <c r="J3837">
        <v>-5.39256866616841</v>
      </c>
      <c r="K3837">
        <v>28.922960119801299</v>
      </c>
      <c r="L3837">
        <v>25.961849503507601</v>
      </c>
      <c r="M3837">
        <v>49.173934968622298</v>
      </c>
      <c r="N3837">
        <v>0.970350630577823</v>
      </c>
      <c r="O3837">
        <v>55.290718671000299</v>
      </c>
      <c r="P3837">
        <v>250.06321112515801</v>
      </c>
      <c r="Q3837">
        <v>0.21175229257641501</v>
      </c>
    </row>
    <row r="3838" spans="1:17" hidden="1" x14ac:dyDescent="0.3">
      <c r="A3838" t="s">
        <v>7906</v>
      </c>
      <c r="B3838" t="s">
        <v>7907</v>
      </c>
      <c r="C3838" t="s">
        <v>10625</v>
      </c>
      <c r="D3838" t="s">
        <v>622</v>
      </c>
      <c r="E3838">
        <v>29.106000000000002</v>
      </c>
      <c r="F3838">
        <v>68.25</v>
      </c>
      <c r="G3838">
        <v>21.1901294930361</v>
      </c>
      <c r="H3838">
        <v>-5.8458462460047498</v>
      </c>
      <c r="I3838">
        <v>11.6210411942428</v>
      </c>
      <c r="J3838">
        <v>3.85090959470114</v>
      </c>
      <c r="K3838">
        <v>70.4369045858665</v>
      </c>
      <c r="L3838">
        <v>63.059071269241699</v>
      </c>
      <c r="M3838">
        <v>70.906007857271007</v>
      </c>
      <c r="N3838">
        <v>9.1185410334346503E-2</v>
      </c>
      <c r="O3838">
        <v>37.304029304029299</v>
      </c>
      <c r="P3838">
        <v>69.396872673119802</v>
      </c>
      <c r="Q3838">
        <v>0.12433996688669401</v>
      </c>
    </row>
    <row r="3839" spans="1:17" hidden="1" x14ac:dyDescent="0.3">
      <c r="A3839" t="s">
        <v>7908</v>
      </c>
      <c r="B3839" t="s">
        <v>7909</v>
      </c>
      <c r="C3839" t="s">
        <v>10625</v>
      </c>
      <c r="D3839" t="s">
        <v>7533</v>
      </c>
      <c r="E3839">
        <v>28.957920000000001</v>
      </c>
      <c r="F3839">
        <v>189.95</v>
      </c>
      <c r="G3839">
        <v>-39.480059822775999</v>
      </c>
      <c r="H3839">
        <v>17.4254770253185</v>
      </c>
      <c r="I3839">
        <v>-10.7953772608251</v>
      </c>
      <c r="J3839">
        <v>5.2462584319104399</v>
      </c>
      <c r="K3839">
        <v>168.01219311967401</v>
      </c>
      <c r="L3839">
        <v>178.61750478339599</v>
      </c>
      <c r="M3839">
        <v>61.759479741232603</v>
      </c>
      <c r="N3839">
        <v>1.4574257425742501</v>
      </c>
      <c r="O3839">
        <v>17.5572519083969</v>
      </c>
      <c r="P3839">
        <v>28.910756701730499</v>
      </c>
      <c r="Q3839">
        <v>8.2445233077691998E-2</v>
      </c>
    </row>
    <row r="3840" spans="1:17" hidden="1" x14ac:dyDescent="0.3">
      <c r="A3840" t="s">
        <v>7910</v>
      </c>
      <c r="B3840" t="s">
        <v>7911</v>
      </c>
      <c r="C3840" t="s">
        <v>10625</v>
      </c>
      <c r="D3840" t="s">
        <v>43</v>
      </c>
      <c r="E3840">
        <v>28.878</v>
      </c>
      <c r="F3840">
        <v>724</v>
      </c>
      <c r="G3840">
        <v>177.43419842372199</v>
      </c>
      <c r="H3840">
        <v>-7.6459515461100498</v>
      </c>
      <c r="I3840">
        <v>56.6983813080424</v>
      </c>
      <c r="J3840">
        <v>-11.577130107532099</v>
      </c>
      <c r="K3840">
        <v>702.74639265503401</v>
      </c>
      <c r="L3840">
        <v>551.315822139121</v>
      </c>
      <c r="M3840">
        <v>30.006437604207701</v>
      </c>
      <c r="N3840">
        <v>0.54806629834254095</v>
      </c>
      <c r="O3840">
        <v>20.808011049723699</v>
      </c>
      <c r="P3840">
        <v>205.87241233629001</v>
      </c>
    </row>
    <row r="3841" spans="1:17" hidden="1" x14ac:dyDescent="0.3">
      <c r="A3841" t="s">
        <v>7912</v>
      </c>
      <c r="B3841" t="s">
        <v>7913</v>
      </c>
      <c r="C3841" t="s">
        <v>10625</v>
      </c>
      <c r="D3841" t="s">
        <v>54</v>
      </c>
      <c r="E3841">
        <v>28.803526560000002</v>
      </c>
      <c r="F3841">
        <v>44.48</v>
      </c>
      <c r="G3841">
        <v>0.22475938035404</v>
      </c>
      <c r="H3841">
        <v>1.2111306240562301</v>
      </c>
      <c r="I3841">
        <v>-30.017404381702502</v>
      </c>
      <c r="J3841">
        <v>0.119067307405789</v>
      </c>
      <c r="K3841">
        <v>45.1304566904357</v>
      </c>
      <c r="L3841">
        <v>44.200542644215901</v>
      </c>
      <c r="M3841">
        <v>44.826959894189201</v>
      </c>
      <c r="N3841">
        <v>1.3261100718716099</v>
      </c>
      <c r="O3841">
        <v>62.904676258992801</v>
      </c>
      <c r="P3841">
        <v>41.206349206349202</v>
      </c>
      <c r="Q3841">
        <v>3.0608151282156999E-2</v>
      </c>
    </row>
    <row r="3842" spans="1:17" hidden="1" x14ac:dyDescent="0.3">
      <c r="A3842" t="s">
        <v>7914</v>
      </c>
      <c r="B3842" t="s">
        <v>7915</v>
      </c>
      <c r="C3842" t="s">
        <v>10625</v>
      </c>
      <c r="D3842" t="s">
        <v>408</v>
      </c>
      <c r="E3842">
        <v>28.762757199999999</v>
      </c>
      <c r="F3842">
        <v>15.03</v>
      </c>
      <c r="G3842">
        <v>7.37559892782145</v>
      </c>
      <c r="H3842">
        <v>-12.254176654335099</v>
      </c>
      <c r="I3842">
        <v>-29.665769114124299</v>
      </c>
      <c r="J3842">
        <v>-0.39566574776460001</v>
      </c>
      <c r="K3842">
        <v>16.196472309275201</v>
      </c>
      <c r="L3842">
        <v>15.881752785566</v>
      </c>
      <c r="M3842">
        <v>46.529561763369102</v>
      </c>
      <c r="N3842">
        <v>0.21838122133328899</v>
      </c>
      <c r="O3842">
        <v>51.962741184297997</v>
      </c>
      <c r="P3842">
        <v>74.159907300115805</v>
      </c>
      <c r="Q3842">
        <v>8.9246652576859001E-2</v>
      </c>
    </row>
    <row r="3843" spans="1:17" hidden="1" x14ac:dyDescent="0.3">
      <c r="A3843" t="s">
        <v>7916</v>
      </c>
      <c r="B3843" t="s">
        <v>7917</v>
      </c>
      <c r="C3843" t="s">
        <v>10625</v>
      </c>
      <c r="D3843" t="s">
        <v>622</v>
      </c>
      <c r="E3843">
        <v>28.751556917999999</v>
      </c>
      <c r="F3843">
        <v>12.89</v>
      </c>
      <c r="G3843">
        <v>-19.345504607932401</v>
      </c>
      <c r="H3843">
        <v>13.510460003505299</v>
      </c>
      <c r="I3843">
        <v>-35.4798714089223</v>
      </c>
      <c r="J3843">
        <v>8.4468691906607294</v>
      </c>
      <c r="K3843">
        <v>12.249200019915</v>
      </c>
      <c r="L3843">
        <v>13.242221972051899</v>
      </c>
      <c r="M3843">
        <v>65.667941334626505</v>
      </c>
      <c r="N3843">
        <v>1.38735335808546</v>
      </c>
      <c r="O3843">
        <v>74.553917765709798</v>
      </c>
      <c r="P3843">
        <v>28.9</v>
      </c>
      <c r="Q3843">
        <v>-2.2451088074111999E-2</v>
      </c>
    </row>
    <row r="3844" spans="1:17" hidden="1" x14ac:dyDescent="0.3">
      <c r="A3844" t="s">
        <v>7918</v>
      </c>
      <c r="B3844" t="s">
        <v>7919</v>
      </c>
      <c r="C3844" t="s">
        <v>10625</v>
      </c>
      <c r="D3844" t="s">
        <v>308</v>
      </c>
      <c r="E3844">
        <v>28.741968</v>
      </c>
      <c r="F3844">
        <v>18</v>
      </c>
      <c r="G3844">
        <v>25.136525895270498</v>
      </c>
      <c r="H3844">
        <v>-5.0004630476803804</v>
      </c>
      <c r="I3844">
        <v>-15.0818137118479</v>
      </c>
      <c r="J3844">
        <v>-0.29438955059800798</v>
      </c>
      <c r="K3844">
        <v>17.848333120017099</v>
      </c>
      <c r="L3844">
        <v>16.795535753409101</v>
      </c>
      <c r="M3844">
        <v>46.042849560209397</v>
      </c>
      <c r="N3844">
        <v>0.94924857613074598</v>
      </c>
      <c r="O3844">
        <v>15.7777777777777</v>
      </c>
      <c r="P3844">
        <v>71.428571428571402</v>
      </c>
      <c r="Q3844">
        <v>9.3955933936217997E-2</v>
      </c>
    </row>
    <row r="3845" spans="1:17" hidden="1" x14ac:dyDescent="0.3">
      <c r="A3845" t="s">
        <v>7920</v>
      </c>
      <c r="B3845" t="s">
        <v>7921</v>
      </c>
      <c r="C3845" t="s">
        <v>10625</v>
      </c>
      <c r="D3845" t="s">
        <v>281</v>
      </c>
      <c r="E3845">
        <v>28.695590639999999</v>
      </c>
      <c r="F3845">
        <v>38.369999999999997</v>
      </c>
      <c r="G3845">
        <v>6.77805483686857</v>
      </c>
      <c r="H3845">
        <v>9.8921065719016994</v>
      </c>
      <c r="I3845">
        <v>-6.8299934897821597</v>
      </c>
      <c r="J3845">
        <v>-1.0970070719655101</v>
      </c>
      <c r="K3845">
        <v>36.510919940276203</v>
      </c>
      <c r="L3845">
        <v>35.002825003477</v>
      </c>
      <c r="M3845">
        <v>62.647822512192903</v>
      </c>
      <c r="N3845">
        <v>1.17329557863345</v>
      </c>
      <c r="O3845">
        <v>42.428980974719799</v>
      </c>
      <c r="P3845">
        <v>66.826086956521706</v>
      </c>
      <c r="Q3845">
        <v>3.2885719644609998E-2</v>
      </c>
    </row>
    <row r="3846" spans="1:17" hidden="1" x14ac:dyDescent="0.3">
      <c r="A3846" t="s">
        <v>7922</v>
      </c>
      <c r="B3846" t="s">
        <v>7923</v>
      </c>
      <c r="C3846" t="s">
        <v>10625</v>
      </c>
      <c r="D3846" t="s">
        <v>75</v>
      </c>
      <c r="E3846">
        <v>28.652763</v>
      </c>
      <c r="F3846">
        <v>43.53</v>
      </c>
      <c r="G3846">
        <v>-13.771582731489501</v>
      </c>
      <c r="H3846">
        <v>-16.612621545985</v>
      </c>
      <c r="I3846">
        <v>2.1411888495004998</v>
      </c>
      <c r="J3846">
        <v>11.5684121535547</v>
      </c>
      <c r="M3846">
        <v>55.746659621383102</v>
      </c>
      <c r="O3846">
        <v>30.2549965541006</v>
      </c>
      <c r="P3846">
        <v>24.371428571428499</v>
      </c>
    </row>
    <row r="3847" spans="1:17" hidden="1" x14ac:dyDescent="0.3">
      <c r="A3847" t="s">
        <v>7924</v>
      </c>
      <c r="B3847" t="s">
        <v>7925</v>
      </c>
      <c r="C3847" t="s">
        <v>10625</v>
      </c>
      <c r="D3847" t="s">
        <v>72</v>
      </c>
      <c r="E3847">
        <v>28.56</v>
      </c>
      <c r="F3847">
        <v>1.1200000000000001</v>
      </c>
      <c r="G3847">
        <v>4.0998735433280604</v>
      </c>
      <c r="H3847">
        <v>-20.830152237504901</v>
      </c>
      <c r="I3847">
        <v>-17.634413699211201</v>
      </c>
      <c r="J3847">
        <v>-3.75778605747275</v>
      </c>
      <c r="K3847">
        <v>1.1979191439038299</v>
      </c>
      <c r="L3847">
        <v>1.1492018649842299</v>
      </c>
      <c r="M3847">
        <v>42.865335393774998</v>
      </c>
      <c r="N3847">
        <v>0.52484625511933602</v>
      </c>
      <c r="O3847">
        <v>87.5</v>
      </c>
      <c r="P3847">
        <v>33.3333333333333</v>
      </c>
      <c r="Q3847">
        <v>6.273228245437E-2</v>
      </c>
    </row>
    <row r="3848" spans="1:17" hidden="1" x14ac:dyDescent="0.3">
      <c r="A3848" t="s">
        <v>7926</v>
      </c>
      <c r="B3848" t="s">
        <v>7927</v>
      </c>
      <c r="C3848" t="s">
        <v>10625</v>
      </c>
      <c r="D3848" t="s">
        <v>308</v>
      </c>
      <c r="E3848">
        <v>28.543900000000001</v>
      </c>
      <c r="F3848">
        <v>18.12</v>
      </c>
      <c r="G3848">
        <v>-70.773152590202201</v>
      </c>
      <c r="H3848">
        <v>-7.5552762933849396</v>
      </c>
      <c r="I3848">
        <v>-18.781306525094799</v>
      </c>
      <c r="J3848">
        <v>1.0838607111767</v>
      </c>
      <c r="K3848">
        <v>17.487098497201799</v>
      </c>
      <c r="L3848">
        <v>20.371322400521301</v>
      </c>
      <c r="M3848">
        <v>47.549580673153997</v>
      </c>
      <c r="N3848">
        <v>0.61351359285554197</v>
      </c>
      <c r="O3848">
        <v>75.772626931567302</v>
      </c>
      <c r="P3848">
        <v>24.965517241379299</v>
      </c>
      <c r="Q3848">
        <v>2.3415250984359999E-3</v>
      </c>
    </row>
    <row r="3849" spans="1:17" hidden="1" x14ac:dyDescent="0.3">
      <c r="A3849" t="s">
        <v>7928</v>
      </c>
      <c r="B3849" t="s">
        <v>7929</v>
      </c>
      <c r="C3849" t="s">
        <v>10625</v>
      </c>
      <c r="D3849" t="s">
        <v>198</v>
      </c>
      <c r="E3849">
        <v>28.420197239999901</v>
      </c>
      <c r="F3849">
        <v>16.600000000000001</v>
      </c>
      <c r="G3849">
        <v>-4.7018693760619197</v>
      </c>
      <c r="H3849">
        <v>13.2371653370068</v>
      </c>
      <c r="I3849">
        <v>-40.169482060320199</v>
      </c>
      <c r="J3849">
        <v>-1.58333358147751</v>
      </c>
      <c r="K3849">
        <v>16.122401870353901</v>
      </c>
      <c r="L3849">
        <v>16.0748158749177</v>
      </c>
      <c r="M3849">
        <v>47.245615359261201</v>
      </c>
      <c r="N3849">
        <v>1.3411764705882301</v>
      </c>
      <c r="O3849">
        <v>61.1445783132529</v>
      </c>
      <c r="P3849">
        <v>38.448707256046703</v>
      </c>
      <c r="Q3849">
        <v>3.7243334179085999E-2</v>
      </c>
    </row>
    <row r="3850" spans="1:17" hidden="1" x14ac:dyDescent="0.3">
      <c r="A3850" t="s">
        <v>7930</v>
      </c>
      <c r="B3850" t="s">
        <v>7931</v>
      </c>
      <c r="C3850" t="s">
        <v>10625</v>
      </c>
      <c r="D3850" t="s">
        <v>7932</v>
      </c>
      <c r="E3850">
        <v>28.391999999999999</v>
      </c>
      <c r="F3850">
        <v>208</v>
      </c>
      <c r="G3850">
        <v>26.5234552814346</v>
      </c>
      <c r="H3850">
        <v>1.0333325843935799</v>
      </c>
      <c r="I3850">
        <v>42.436226862424697</v>
      </c>
      <c r="J3850">
        <v>0.30018495701998499</v>
      </c>
      <c r="K3850">
        <v>194.12050980392101</v>
      </c>
      <c r="M3850">
        <v>59.305944052261999</v>
      </c>
      <c r="O3850">
        <v>12.692307692307599</v>
      </c>
      <c r="P3850">
        <v>70.771756978653499</v>
      </c>
    </row>
    <row r="3851" spans="1:17" hidden="1" x14ac:dyDescent="0.3">
      <c r="A3851" t="s">
        <v>7933</v>
      </c>
      <c r="B3851" t="s">
        <v>7934</v>
      </c>
      <c r="C3851" t="s">
        <v>10625</v>
      </c>
      <c r="D3851" t="s">
        <v>1353</v>
      </c>
      <c r="E3851">
        <v>28.388294607999999</v>
      </c>
      <c r="F3851">
        <v>237.35</v>
      </c>
      <c r="G3851">
        <v>-18.312148625594801</v>
      </c>
      <c r="H3851">
        <v>1.7385117226610802E-2</v>
      </c>
      <c r="I3851">
        <v>-7.0311253951404904</v>
      </c>
      <c r="J3851">
        <v>-0.79813903109166096</v>
      </c>
      <c r="K3851">
        <v>234.25866757610299</v>
      </c>
      <c r="L3851">
        <v>228.12410810809899</v>
      </c>
      <c r="M3851">
        <v>54.0220772595234</v>
      </c>
      <c r="N3851">
        <v>0.92988065213291704</v>
      </c>
      <c r="O3851">
        <v>12.492100273857099</v>
      </c>
      <c r="P3851">
        <v>11.014967259120599</v>
      </c>
      <c r="Q3851">
        <v>-6.2435120747125997E-2</v>
      </c>
    </row>
    <row r="3852" spans="1:17" hidden="1" x14ac:dyDescent="0.3">
      <c r="A3852" t="s">
        <v>7935</v>
      </c>
      <c r="B3852" t="s">
        <v>7936</v>
      </c>
      <c r="C3852" t="s">
        <v>10625</v>
      </c>
      <c r="D3852" t="s">
        <v>139</v>
      </c>
      <c r="E3852">
        <v>28.320455204999998</v>
      </c>
      <c r="F3852">
        <v>54.8</v>
      </c>
      <c r="G3852">
        <v>11.9530020558795</v>
      </c>
      <c r="H3852">
        <v>0.35356745340894702</v>
      </c>
      <c r="I3852">
        <v>-15.476586408069901</v>
      </c>
      <c r="J3852">
        <v>2.0240226251179698</v>
      </c>
      <c r="K3852">
        <v>55.7846878488333</v>
      </c>
      <c r="L3852">
        <v>52.133082854837703</v>
      </c>
      <c r="M3852">
        <v>52.785451532211198</v>
      </c>
      <c r="N3852">
        <v>0.125489160048214</v>
      </c>
      <c r="O3852">
        <v>40.145985401459797</v>
      </c>
      <c r="P3852">
        <v>48.108108108108098</v>
      </c>
      <c r="Q3852">
        <v>5.8699781920386003E-2</v>
      </c>
    </row>
    <row r="3853" spans="1:17" hidden="1" x14ac:dyDescent="0.3">
      <c r="A3853" t="s">
        <v>7937</v>
      </c>
      <c r="B3853" t="s">
        <v>7938</v>
      </c>
      <c r="C3853" t="s">
        <v>10625</v>
      </c>
      <c r="D3853" t="s">
        <v>308</v>
      </c>
      <c r="E3853">
        <v>28.269682319999902</v>
      </c>
      <c r="F3853">
        <v>37.21</v>
      </c>
      <c r="G3853">
        <v>-18.223655868436602</v>
      </c>
      <c r="H3853">
        <v>-1.4056918058503101</v>
      </c>
      <c r="I3853">
        <v>-7.2295888479224599</v>
      </c>
      <c r="J3853">
        <v>-1.14909040529885</v>
      </c>
      <c r="K3853">
        <v>38.986835441362203</v>
      </c>
      <c r="L3853">
        <v>36.8457080072954</v>
      </c>
      <c r="M3853">
        <v>99.990699005494903</v>
      </c>
      <c r="N3853">
        <v>9.8333333333333304</v>
      </c>
      <c r="O3853">
        <v>5.2405267401235998</v>
      </c>
      <c r="P3853">
        <v>15.201238390092801</v>
      </c>
    </row>
    <row r="3854" spans="1:17" hidden="1" x14ac:dyDescent="0.3">
      <c r="A3854" t="s">
        <v>7939</v>
      </c>
      <c r="B3854" t="s">
        <v>7940</v>
      </c>
      <c r="C3854" t="s">
        <v>10625</v>
      </c>
      <c r="D3854" t="s">
        <v>303</v>
      </c>
      <c r="E3854">
        <v>28.265999999999998</v>
      </c>
      <c r="F3854">
        <v>66.099999999999994</v>
      </c>
      <c r="G3854">
        <v>35.335167660975102</v>
      </c>
      <c r="H3854">
        <v>-6.5902508365632002</v>
      </c>
      <c r="I3854">
        <v>-29.711599047720799</v>
      </c>
      <c r="J3854">
        <v>-4.8962299933995403</v>
      </c>
      <c r="K3854">
        <v>71.925342460447396</v>
      </c>
      <c r="L3854">
        <v>66.441767713447405</v>
      </c>
      <c r="M3854">
        <v>45.6575387783734</v>
      </c>
      <c r="N3854">
        <v>0.58410596026490003</v>
      </c>
      <c r="O3854">
        <v>43.721633888048402</v>
      </c>
      <c r="P3854">
        <v>90.599769319492495</v>
      </c>
      <c r="Q3854">
        <v>7.5348451730502003E-2</v>
      </c>
    </row>
    <row r="3855" spans="1:17" hidden="1" x14ac:dyDescent="0.3">
      <c r="A3855" t="s">
        <v>7941</v>
      </c>
      <c r="B3855" t="s">
        <v>7942</v>
      </c>
      <c r="C3855" t="s">
        <v>10625</v>
      </c>
      <c r="D3855" t="s">
        <v>51</v>
      </c>
      <c r="E3855">
        <v>28.212975</v>
      </c>
      <c r="F3855">
        <v>5.51</v>
      </c>
      <c r="G3855">
        <v>11.828838547050999</v>
      </c>
      <c r="H3855">
        <v>-9.6224750226335196</v>
      </c>
      <c r="I3855">
        <v>-7.5932705879025004</v>
      </c>
      <c r="J3855">
        <v>0.39829837613248098</v>
      </c>
      <c r="K3855">
        <v>5.2234146497629501</v>
      </c>
      <c r="L3855">
        <v>4.8057725738330097</v>
      </c>
      <c r="M3855">
        <v>43.234397485403598</v>
      </c>
      <c r="N3855">
        <v>0.82883467306554903</v>
      </c>
      <c r="O3855">
        <v>24.3194192377495</v>
      </c>
      <c r="P3855">
        <v>52.631578947368403</v>
      </c>
      <c r="Q3855">
        <v>-3.6389740022512003E-2</v>
      </c>
    </row>
    <row r="3856" spans="1:17" hidden="1" x14ac:dyDescent="0.3">
      <c r="A3856" t="s">
        <v>7943</v>
      </c>
      <c r="B3856" t="s">
        <v>7944</v>
      </c>
      <c r="C3856" t="s">
        <v>10625</v>
      </c>
      <c r="D3856" t="s">
        <v>4188</v>
      </c>
      <c r="E3856">
        <v>28.2</v>
      </c>
      <c r="F3856">
        <v>140.19999999999999</v>
      </c>
      <c r="G3856">
        <v>-50.930138461473803</v>
      </c>
      <c r="H3856">
        <v>6.2278959804092198</v>
      </c>
      <c r="I3856">
        <v>-22.310274474143199</v>
      </c>
      <c r="J3856">
        <v>-0.72173997794843103</v>
      </c>
      <c r="K3856">
        <v>138.41562202238401</v>
      </c>
      <c r="M3856">
        <v>53.373072707203796</v>
      </c>
      <c r="N3856">
        <v>0.51179245283018804</v>
      </c>
      <c r="O3856">
        <v>36.804564907275299</v>
      </c>
      <c r="P3856">
        <v>18.013468013468</v>
      </c>
    </row>
    <row r="3857" spans="1:17" hidden="1" x14ac:dyDescent="0.3">
      <c r="A3857" t="s">
        <v>7945</v>
      </c>
      <c r="B3857" t="s">
        <v>7946</v>
      </c>
      <c r="C3857" t="s">
        <v>10625</v>
      </c>
      <c r="D3857" t="s">
        <v>622</v>
      </c>
      <c r="E3857">
        <v>28.134106675291001</v>
      </c>
      <c r="F3857">
        <v>26.46</v>
      </c>
      <c r="G3857">
        <v>4.6351676609750996</v>
      </c>
      <c r="H3857">
        <v>-1.4056918058503101</v>
      </c>
      <c r="I3857">
        <v>51.581272575298499</v>
      </c>
      <c r="J3857">
        <v>-1.14909040529885</v>
      </c>
      <c r="K3857">
        <v>21.989805188835</v>
      </c>
      <c r="L3857">
        <v>18.887214212917399</v>
      </c>
      <c r="M3857">
        <v>88.6084252441009</v>
      </c>
      <c r="N3857">
        <v>0</v>
      </c>
      <c r="O3857">
        <v>0</v>
      </c>
      <c r="P3857">
        <v>85.034965034964998</v>
      </c>
      <c r="Q3857">
        <v>0.16540025724671301</v>
      </c>
    </row>
    <row r="3858" spans="1:17" hidden="1" x14ac:dyDescent="0.3">
      <c r="A3858" t="s">
        <v>7947</v>
      </c>
      <c r="B3858" t="s">
        <v>7948</v>
      </c>
      <c r="C3858" t="s">
        <v>10625</v>
      </c>
      <c r="D3858" t="s">
        <v>2624</v>
      </c>
      <c r="E3858">
        <v>28.115854200000001</v>
      </c>
      <c r="F3858">
        <v>19.059999999999999</v>
      </c>
      <c r="G3858">
        <v>72.966746608343499</v>
      </c>
      <c r="H3858">
        <v>28.646459432741501</v>
      </c>
      <c r="I3858">
        <v>1.5654184334039301</v>
      </c>
      <c r="J3858">
        <v>-3.5940781803599799</v>
      </c>
      <c r="K3858">
        <v>17.138106231690799</v>
      </c>
      <c r="L3858">
        <v>15.8894838158003</v>
      </c>
      <c r="M3858">
        <v>65.929728719022606</v>
      </c>
      <c r="N3858">
        <v>4.1476539375222501</v>
      </c>
      <c r="O3858">
        <v>24.029380902413401</v>
      </c>
      <c r="P3858">
        <v>111.777777777777</v>
      </c>
      <c r="Q3858">
        <v>6.9259198249274997E-2</v>
      </c>
    </row>
    <row r="3859" spans="1:17" hidden="1" x14ac:dyDescent="0.3">
      <c r="A3859" t="s">
        <v>7949</v>
      </c>
      <c r="B3859" t="s">
        <v>7950</v>
      </c>
      <c r="C3859" t="s">
        <v>10625</v>
      </c>
      <c r="D3859" t="s">
        <v>622</v>
      </c>
      <c r="E3859">
        <v>28.061876699999999</v>
      </c>
      <c r="F3859">
        <v>78.81</v>
      </c>
      <c r="G3859">
        <v>-10.037966667383101</v>
      </c>
      <c r="H3859">
        <v>-1.6461981349642301</v>
      </c>
      <c r="I3859">
        <v>-8.0546923369821801</v>
      </c>
      <c r="J3859">
        <v>-6.1400488139787797</v>
      </c>
      <c r="K3859">
        <v>77.084911010872702</v>
      </c>
      <c r="L3859">
        <v>55.284210724052599</v>
      </c>
      <c r="M3859">
        <v>9.8837266546220697</v>
      </c>
      <c r="N3859">
        <v>0.62337662337662303</v>
      </c>
      <c r="O3859">
        <v>10.1256185763228</v>
      </c>
      <c r="P3859">
        <v>17.626865671641799</v>
      </c>
    </row>
    <row r="3860" spans="1:17" hidden="1" x14ac:dyDescent="0.3">
      <c r="A3860" t="s">
        <v>7951</v>
      </c>
      <c r="B3860" t="s">
        <v>7952</v>
      </c>
      <c r="C3860" t="s">
        <v>10625</v>
      </c>
      <c r="D3860" t="s">
        <v>303</v>
      </c>
      <c r="E3860">
        <v>28.015574399999998</v>
      </c>
      <c r="F3860">
        <v>27.78</v>
      </c>
      <c r="G3860">
        <v>-2.9572050877648901</v>
      </c>
      <c r="H3860">
        <v>13.217561590999599</v>
      </c>
      <c r="I3860">
        <v>16.471578372708301</v>
      </c>
      <c r="J3860">
        <v>-0.92680823099355703</v>
      </c>
      <c r="K3860">
        <v>23.853151910717699</v>
      </c>
      <c r="L3860">
        <v>22.6767217979707</v>
      </c>
      <c r="M3860">
        <v>99.957975064841406</v>
      </c>
      <c r="N3860">
        <v>6.4982888432580399</v>
      </c>
      <c r="O3860">
        <v>0</v>
      </c>
      <c r="P3860">
        <v>50.732501356483901</v>
      </c>
    </row>
    <row r="3861" spans="1:17" hidden="1" x14ac:dyDescent="0.3">
      <c r="A3861" t="s">
        <v>7953</v>
      </c>
      <c r="B3861" t="s">
        <v>7954</v>
      </c>
      <c r="C3861" t="s">
        <v>10625</v>
      </c>
      <c r="D3861" t="s">
        <v>408</v>
      </c>
      <c r="E3861">
        <v>27.93</v>
      </c>
      <c r="F3861">
        <v>0.36</v>
      </c>
      <c r="G3861">
        <v>-32.927990233761697</v>
      </c>
      <c r="H3861">
        <v>-6.8110972112557198</v>
      </c>
      <c r="I3861">
        <v>-23.947182709254299</v>
      </c>
      <c r="J3861">
        <v>-1.14909040529885</v>
      </c>
      <c r="K3861">
        <v>0.36056940410782501</v>
      </c>
      <c r="L3861">
        <v>0.380106304635143</v>
      </c>
      <c r="M3861">
        <v>44.330241142172397</v>
      </c>
      <c r="N3861">
        <v>0.60078499782667905</v>
      </c>
      <c r="O3861">
        <v>58.3333333333333</v>
      </c>
      <c r="P3861">
        <v>16.129032258064498</v>
      </c>
    </row>
    <row r="3862" spans="1:17" hidden="1" x14ac:dyDescent="0.3">
      <c r="A3862" t="s">
        <v>7955</v>
      </c>
      <c r="B3862" t="s">
        <v>7956</v>
      </c>
      <c r="C3862" t="s">
        <v>10625</v>
      </c>
      <c r="D3862" t="s">
        <v>733</v>
      </c>
      <c r="E3862">
        <v>27.800666394</v>
      </c>
      <c r="F3862">
        <v>43.77</v>
      </c>
      <c r="G3862">
        <v>8.0981949562604498</v>
      </c>
      <c r="H3862">
        <v>2.93805085674652</v>
      </c>
      <c r="I3862">
        <v>-3.1685827128847301</v>
      </c>
      <c r="J3862">
        <v>3.5387776747953601</v>
      </c>
      <c r="K3862">
        <v>41.068440266019799</v>
      </c>
      <c r="L3862">
        <v>37.742089896931901</v>
      </c>
      <c r="M3862">
        <v>53.1716620480071</v>
      </c>
      <c r="N3862">
        <v>2.2162990603160799</v>
      </c>
      <c r="O3862">
        <v>3.4955448937628399</v>
      </c>
      <c r="P3862">
        <v>41.193548387096698</v>
      </c>
    </row>
    <row r="3863" spans="1:17" hidden="1" x14ac:dyDescent="0.3">
      <c r="A3863" t="s">
        <v>7957</v>
      </c>
      <c r="B3863" t="s">
        <v>7958</v>
      </c>
      <c r="C3863" t="s">
        <v>10625</v>
      </c>
      <c r="D3863" t="s">
        <v>2839</v>
      </c>
      <c r="E3863">
        <v>27.7831369959999</v>
      </c>
      <c r="F3863">
        <v>2.21</v>
      </c>
      <c r="G3863">
        <v>-31.577875817285701</v>
      </c>
      <c r="H3863">
        <v>10.763620363461801</v>
      </c>
      <c r="I3863">
        <v>23.830761327854699</v>
      </c>
      <c r="J3863">
        <v>-13.1822854260457</v>
      </c>
      <c r="K3863">
        <v>1.9640056904218299</v>
      </c>
      <c r="L3863">
        <v>1.9753539348073801</v>
      </c>
      <c r="M3863">
        <v>46.064139043183999</v>
      </c>
      <c r="N3863">
        <v>1.06324165852296</v>
      </c>
      <c r="O3863">
        <v>31.6742081447963</v>
      </c>
      <c r="P3863">
        <v>84.1666666666666</v>
      </c>
    </row>
    <row r="3864" spans="1:17" hidden="1" x14ac:dyDescent="0.3">
      <c r="A3864" t="s">
        <v>7959</v>
      </c>
      <c r="B3864" t="s">
        <v>7960</v>
      </c>
      <c r="C3864" t="s">
        <v>10625</v>
      </c>
      <c r="D3864" t="s">
        <v>7119</v>
      </c>
      <c r="E3864">
        <v>27.742484000000001</v>
      </c>
      <c r="F3864">
        <v>0.79</v>
      </c>
      <c r="G3864">
        <v>-13.172078715836401</v>
      </c>
      <c r="H3864">
        <v>-5.1556918058503198</v>
      </c>
      <c r="I3864">
        <v>-26.805824198894999</v>
      </c>
      <c r="J3864">
        <v>2.9049636487552002</v>
      </c>
      <c r="K3864">
        <v>0.77192386725690998</v>
      </c>
      <c r="L3864">
        <v>0.75418866597476997</v>
      </c>
      <c r="M3864">
        <v>56.308622516200003</v>
      </c>
      <c r="N3864">
        <v>0.75118962273026002</v>
      </c>
      <c r="O3864">
        <v>40.506329113923996</v>
      </c>
      <c r="P3864">
        <v>49.056603773584897</v>
      </c>
      <c r="Q3864">
        <v>7.7531472892106004E-2</v>
      </c>
    </row>
    <row r="3865" spans="1:17" hidden="1" x14ac:dyDescent="0.3">
      <c r="A3865" t="s">
        <v>7961</v>
      </c>
      <c r="B3865" t="s">
        <v>7962</v>
      </c>
      <c r="C3865" t="s">
        <v>10625</v>
      </c>
      <c r="D3865" t="s">
        <v>408</v>
      </c>
      <c r="E3865">
        <v>27.741</v>
      </c>
      <c r="F3865">
        <v>396.3</v>
      </c>
      <c r="G3865">
        <v>20.789934471239199</v>
      </c>
      <c r="H3865">
        <v>-9.2321832583447794</v>
      </c>
      <c r="I3865">
        <v>-29.206757696172701</v>
      </c>
      <c r="J3865">
        <v>-4.9597700169493297</v>
      </c>
      <c r="K3865">
        <v>401.06610417291103</v>
      </c>
      <c r="L3865">
        <v>378.70733982466299</v>
      </c>
      <c r="M3865">
        <v>41.7652472242142</v>
      </c>
      <c r="N3865">
        <v>2.6885204722431499</v>
      </c>
      <c r="O3865">
        <v>34.241736058541498</v>
      </c>
      <c r="P3865">
        <v>97.262319561971097</v>
      </c>
      <c r="Q3865">
        <v>0.11731351902517401</v>
      </c>
    </row>
    <row r="3866" spans="1:17" hidden="1" x14ac:dyDescent="0.3">
      <c r="A3866" t="s">
        <v>7963</v>
      </c>
      <c r="B3866" t="s">
        <v>7964</v>
      </c>
      <c r="C3866" t="s">
        <v>10625</v>
      </c>
      <c r="D3866" t="s">
        <v>303</v>
      </c>
      <c r="E3866">
        <v>27.661265</v>
      </c>
      <c r="F3866">
        <v>29.5</v>
      </c>
      <c r="G3866">
        <v>-11.523100055560301</v>
      </c>
      <c r="H3866">
        <v>9.0811995799174703</v>
      </c>
      <c r="I3866">
        <v>-6.3949179008919597</v>
      </c>
      <c r="J3866">
        <v>6.1236368674284103</v>
      </c>
      <c r="K3866">
        <v>27.156376109738499</v>
      </c>
      <c r="L3866">
        <v>26.356632736147802</v>
      </c>
      <c r="M3866">
        <v>87.121565362873199</v>
      </c>
      <c r="N3866">
        <v>0.42154566744730598</v>
      </c>
      <c r="O3866">
        <v>2.71186440677966</v>
      </c>
      <c r="P3866">
        <v>36.258660508083103</v>
      </c>
    </row>
    <row r="3867" spans="1:17" hidden="1" x14ac:dyDescent="0.3">
      <c r="A3867" t="s">
        <v>7965</v>
      </c>
      <c r="B3867" t="s">
        <v>7966</v>
      </c>
      <c r="C3867" t="s">
        <v>10625</v>
      </c>
      <c r="D3867" t="s">
        <v>736</v>
      </c>
      <c r="E3867">
        <v>27.651209999999999</v>
      </c>
      <c r="F3867">
        <v>10.55</v>
      </c>
      <c r="G3867">
        <v>128.40312882602299</v>
      </c>
      <c r="H3867">
        <v>89.973618538977206</v>
      </c>
      <c r="I3867">
        <v>50.555631549657399</v>
      </c>
      <c r="J3867">
        <v>-1.68672481390101</v>
      </c>
      <c r="K3867">
        <v>9.01109654994114</v>
      </c>
      <c r="L3867">
        <v>6.8646836672632698</v>
      </c>
      <c r="M3867">
        <v>51.977537410384102</v>
      </c>
      <c r="N3867">
        <v>0.94873054873054796</v>
      </c>
      <c r="O3867">
        <v>40.094786729857802</v>
      </c>
      <c r="P3867">
        <v>182.8418230563</v>
      </c>
      <c r="Q3867">
        <v>-8.8665152048800005E-4</v>
      </c>
    </row>
    <row r="3868" spans="1:17" hidden="1" x14ac:dyDescent="0.3">
      <c r="A3868" t="s">
        <v>7967</v>
      </c>
      <c r="B3868" t="s">
        <v>7968</v>
      </c>
      <c r="C3868" t="s">
        <v>10625</v>
      </c>
      <c r="D3868" t="s">
        <v>622</v>
      </c>
      <c r="E3868">
        <v>27.638159999999999</v>
      </c>
      <c r="F3868">
        <v>22.89</v>
      </c>
      <c r="G3868">
        <v>-7.5703937241245702</v>
      </c>
      <c r="H3868">
        <v>1.9956687383673599</v>
      </c>
      <c r="I3868">
        <v>-18.475777139452902</v>
      </c>
      <c r="J3868">
        <v>1.04723411285444</v>
      </c>
      <c r="K3868">
        <v>22.591795732972901</v>
      </c>
      <c r="L3868">
        <v>23.686412516059399</v>
      </c>
      <c r="M3868">
        <v>47.012391785444898</v>
      </c>
      <c r="N3868">
        <v>0.40719766284631898</v>
      </c>
      <c r="O3868">
        <v>86.369593709043201</v>
      </c>
      <c r="P3868">
        <v>38.643246517262199</v>
      </c>
      <c r="Q3868">
        <v>-6.4605871480812996E-2</v>
      </c>
    </row>
    <row r="3869" spans="1:17" hidden="1" x14ac:dyDescent="0.3">
      <c r="A3869" t="s">
        <v>7969</v>
      </c>
      <c r="B3869" t="s">
        <v>7970</v>
      </c>
      <c r="C3869" t="s">
        <v>10625</v>
      </c>
      <c r="D3869" t="s">
        <v>51</v>
      </c>
      <c r="E3869">
        <v>27.620319219999999</v>
      </c>
      <c r="F3869">
        <v>10.5</v>
      </c>
      <c r="G3869">
        <v>-86.998682067917201</v>
      </c>
      <c r="H3869">
        <v>-45.5976109977695</v>
      </c>
      <c r="I3869">
        <v>-66.099886844991303</v>
      </c>
      <c r="J3869">
        <v>-33.357679362353998</v>
      </c>
      <c r="K3869">
        <v>19.270771098832</v>
      </c>
      <c r="L3869">
        <v>21.4863477926421</v>
      </c>
      <c r="M3869">
        <v>6.1470885180342796</v>
      </c>
      <c r="N3869">
        <v>1.0551420568227201</v>
      </c>
      <c r="O3869">
        <v>156.666666666666</v>
      </c>
      <c r="P3869">
        <v>0</v>
      </c>
      <c r="Q3869">
        <v>4.4101748499683999E-2</v>
      </c>
    </row>
    <row r="3870" spans="1:17" hidden="1" x14ac:dyDescent="0.3">
      <c r="A3870" t="s">
        <v>7971</v>
      </c>
      <c r="B3870" t="s">
        <v>7972</v>
      </c>
      <c r="C3870" t="s">
        <v>10625</v>
      </c>
      <c r="D3870" t="s">
        <v>921</v>
      </c>
      <c r="E3870">
        <v>27.617316607999999</v>
      </c>
      <c r="F3870">
        <v>3.22</v>
      </c>
      <c r="G3870">
        <v>-102.895601569794</v>
      </c>
      <c r="H3870">
        <v>7.7468505670310304</v>
      </c>
      <c r="I3870">
        <v>-71.998974338281698</v>
      </c>
      <c r="J3870">
        <v>-1.14909040529885</v>
      </c>
      <c r="K3870">
        <v>4.3759928593691004</v>
      </c>
      <c r="L3870">
        <v>8.2723280677541506</v>
      </c>
      <c r="M3870">
        <v>36.510021126436797</v>
      </c>
      <c r="N3870">
        <v>0.95184403405704299</v>
      </c>
      <c r="O3870">
        <v>333.22981366459601</v>
      </c>
      <c r="P3870">
        <v>9.15254237288136</v>
      </c>
      <c r="Q3870">
        <v>-0.15204092496611801</v>
      </c>
    </row>
    <row r="3871" spans="1:17" hidden="1" x14ac:dyDescent="0.3">
      <c r="A3871" t="s">
        <v>7973</v>
      </c>
      <c r="B3871" t="s">
        <v>7974</v>
      </c>
      <c r="C3871" t="s">
        <v>10625</v>
      </c>
      <c r="D3871" t="s">
        <v>622</v>
      </c>
      <c r="E3871">
        <v>27.586540800000002</v>
      </c>
      <c r="F3871">
        <v>36.25</v>
      </c>
      <c r="G3871">
        <v>30.218442922299101</v>
      </c>
      <c r="H3871">
        <v>20.208627680809499</v>
      </c>
      <c r="I3871">
        <v>-5.0402562246229801</v>
      </c>
      <c r="J3871">
        <v>-0.252480710706531</v>
      </c>
      <c r="K3871">
        <v>32.421193546276498</v>
      </c>
      <c r="L3871">
        <v>29.692556955739001</v>
      </c>
      <c r="M3871">
        <v>60.424129752252199</v>
      </c>
      <c r="N3871">
        <v>1.6367422143861201</v>
      </c>
      <c r="O3871">
        <v>26.482758620689602</v>
      </c>
      <c r="P3871">
        <v>68.604651162790702</v>
      </c>
      <c r="Q3871">
        <v>5.7013844368486999E-2</v>
      </c>
    </row>
    <row r="3872" spans="1:17" hidden="1" x14ac:dyDescent="0.3">
      <c r="A3872" t="s">
        <v>7975</v>
      </c>
      <c r="B3872" t="s">
        <v>7976</v>
      </c>
      <c r="C3872" t="s">
        <v>10625</v>
      </c>
      <c r="D3872" t="s">
        <v>4439</v>
      </c>
      <c r="E3872">
        <v>27.5553408</v>
      </c>
      <c r="F3872">
        <v>90.09</v>
      </c>
      <c r="G3872">
        <v>309.66526474835302</v>
      </c>
      <c r="H3872">
        <v>-1.80764726483998</v>
      </c>
      <c r="I3872">
        <v>-9.8633477971662291</v>
      </c>
      <c r="J3872">
        <v>0.43539712932719099</v>
      </c>
      <c r="K3872">
        <v>86.551627762407904</v>
      </c>
      <c r="L3872">
        <v>70.549177840105102</v>
      </c>
      <c r="M3872">
        <v>44.743330615164901</v>
      </c>
      <c r="N3872">
        <v>0.63598334679674395</v>
      </c>
      <c r="O3872">
        <v>32.600732600732599</v>
      </c>
      <c r="P3872">
        <v>337.33009708737802</v>
      </c>
      <c r="Q3872">
        <v>8.3673593994047002E-2</v>
      </c>
    </row>
    <row r="3873" spans="1:17" hidden="1" x14ac:dyDescent="0.3">
      <c r="A3873" t="s">
        <v>7977</v>
      </c>
      <c r="B3873" t="s">
        <v>7978</v>
      </c>
      <c r="C3873" t="s">
        <v>10625</v>
      </c>
      <c r="D3873" t="s">
        <v>527</v>
      </c>
      <c r="E3873">
        <v>27.509188000000002</v>
      </c>
      <c r="F3873">
        <v>0.84</v>
      </c>
      <c r="G3873">
        <v>-80.737458037348901</v>
      </c>
      <c r="H3873">
        <v>-1.4056918058503101</v>
      </c>
      <c r="I3873">
        <v>-51.752060758034801</v>
      </c>
      <c r="J3873">
        <v>-1.14909040529885</v>
      </c>
      <c r="K3873">
        <v>0.81927364076243303</v>
      </c>
      <c r="L3873">
        <v>1.11342633841723</v>
      </c>
      <c r="M3873">
        <v>56.442426785803697</v>
      </c>
      <c r="N3873">
        <v>0.91536817431590001</v>
      </c>
      <c r="O3873">
        <v>252.38095238095201</v>
      </c>
      <c r="P3873">
        <v>29.230769230769202</v>
      </c>
      <c r="Q3873">
        <v>6.0698416056576998E-2</v>
      </c>
    </row>
    <row r="3874" spans="1:17" hidden="1" x14ac:dyDescent="0.3">
      <c r="A3874" t="s">
        <v>7979</v>
      </c>
      <c r="B3874" t="s">
        <v>7980</v>
      </c>
      <c r="C3874" t="s">
        <v>10625</v>
      </c>
      <c r="D3874" t="s">
        <v>1388</v>
      </c>
      <c r="E3874">
        <v>27.4366992</v>
      </c>
      <c r="F3874">
        <v>1.85</v>
      </c>
      <c r="G3874">
        <v>57.335167660975102</v>
      </c>
      <c r="H3874">
        <v>23.2421955180933</v>
      </c>
      <c r="I3874">
        <v>7.6027779516425902</v>
      </c>
      <c r="J3874">
        <v>16.0694526410587</v>
      </c>
      <c r="K3874">
        <v>1.55716368077272</v>
      </c>
      <c r="L3874">
        <v>1.41232533596462</v>
      </c>
      <c r="M3874">
        <v>77.137771509360704</v>
      </c>
      <c r="N3874">
        <v>1.2384696082167601</v>
      </c>
      <c r="O3874">
        <v>5.4054054054053902</v>
      </c>
      <c r="P3874">
        <v>184.61538461538399</v>
      </c>
      <c r="Q3874">
        <v>8.7682857661361996E-2</v>
      </c>
    </row>
    <row r="3875" spans="1:17" hidden="1" x14ac:dyDescent="0.3">
      <c r="A3875" t="s">
        <v>7981</v>
      </c>
      <c r="B3875" t="s">
        <v>7982</v>
      </c>
      <c r="C3875" t="s">
        <v>10625</v>
      </c>
      <c r="D3875" t="s">
        <v>571</v>
      </c>
      <c r="E3875">
        <v>27.420038999999999</v>
      </c>
      <c r="F3875">
        <v>91.15</v>
      </c>
      <c r="G3875">
        <v>13.9164040697977</v>
      </c>
      <c r="H3875">
        <v>23.477066814839301</v>
      </c>
      <c r="I3875">
        <v>5.2268920140391</v>
      </c>
      <c r="J3875">
        <v>22.539434184865001</v>
      </c>
      <c r="K3875">
        <v>74.518459545296295</v>
      </c>
      <c r="L3875">
        <v>71.050357506299804</v>
      </c>
      <c r="M3875">
        <v>91.800582241100898</v>
      </c>
      <c r="N3875">
        <v>3.7765277028589002</v>
      </c>
      <c r="O3875">
        <v>7.9648930334613004</v>
      </c>
      <c r="P3875">
        <v>57.155172413793103</v>
      </c>
      <c r="Q3875">
        <v>-1.5417578478783001E-2</v>
      </c>
    </row>
    <row r="3876" spans="1:17" hidden="1" x14ac:dyDescent="0.3">
      <c r="A3876" t="s">
        <v>7983</v>
      </c>
      <c r="B3876" t="s">
        <v>7984</v>
      </c>
      <c r="C3876" t="s">
        <v>10625</v>
      </c>
      <c r="D3876" t="s">
        <v>1388</v>
      </c>
      <c r="E3876">
        <v>27.351429503999999</v>
      </c>
      <c r="F3876">
        <v>49.38</v>
      </c>
      <c r="G3876">
        <v>40.8675908691662</v>
      </c>
      <c r="H3876">
        <v>-18.665071903729501</v>
      </c>
      <c r="I3876">
        <v>-4.9844931904672398</v>
      </c>
      <c r="J3876">
        <v>-0.21376702221428001</v>
      </c>
      <c r="K3876">
        <v>48.495080228490103</v>
      </c>
      <c r="L3876">
        <v>44.2896796664551</v>
      </c>
      <c r="M3876">
        <v>53.692590471454203</v>
      </c>
      <c r="N3876">
        <v>0.517369738339021</v>
      </c>
      <c r="O3876">
        <v>28.392061563385901</v>
      </c>
      <c r="P3876">
        <v>75.417406749555894</v>
      </c>
      <c r="Q3876">
        <v>4.4688998357309002E-2</v>
      </c>
    </row>
    <row r="3877" spans="1:17" hidden="1" x14ac:dyDescent="0.3">
      <c r="A3877" t="s">
        <v>7985</v>
      </c>
      <c r="B3877" t="s">
        <v>7986</v>
      </c>
      <c r="C3877" t="s">
        <v>10625</v>
      </c>
      <c r="D3877" t="s">
        <v>248</v>
      </c>
      <c r="E3877">
        <v>27.320343959999999</v>
      </c>
      <c r="F3877">
        <v>5.03</v>
      </c>
      <c r="G3877">
        <v>111.858977184784</v>
      </c>
      <c r="H3877">
        <v>-12.8752258560295</v>
      </c>
      <c r="I3877">
        <v>53.165972028850398</v>
      </c>
      <c r="J3877">
        <v>-5.5978331519139299</v>
      </c>
      <c r="K3877">
        <v>4.9771767578086203</v>
      </c>
      <c r="L3877">
        <v>3.4917912279820098</v>
      </c>
      <c r="M3877">
        <v>24.000210406999301</v>
      </c>
      <c r="N3877">
        <v>1.1895059256818901</v>
      </c>
      <c r="O3877">
        <v>26.838966202783201</v>
      </c>
      <c r="P3877">
        <v>379.04761904761898</v>
      </c>
      <c r="Q3877">
        <v>0.206650649554732</v>
      </c>
    </row>
    <row r="3878" spans="1:17" hidden="1" x14ac:dyDescent="0.3">
      <c r="A3878" t="s">
        <v>7987</v>
      </c>
      <c r="B3878" t="s">
        <v>7988</v>
      </c>
      <c r="C3878" t="s">
        <v>10625</v>
      </c>
      <c r="D3878" t="s">
        <v>7229</v>
      </c>
      <c r="E3878">
        <v>27.185199999999998</v>
      </c>
      <c r="F3878">
        <v>680</v>
      </c>
      <c r="G3878">
        <v>30.843326169133601</v>
      </c>
      <c r="H3878">
        <v>13.231881547319301</v>
      </c>
      <c r="I3878">
        <v>-18.294116832801102</v>
      </c>
      <c r="J3878">
        <v>2.2041137675774398</v>
      </c>
      <c r="K3878">
        <v>648.13551783678497</v>
      </c>
      <c r="L3878">
        <v>603.62183516028097</v>
      </c>
      <c r="M3878">
        <v>60.643327348388702</v>
      </c>
      <c r="N3878">
        <v>0.616149068322981</v>
      </c>
      <c r="O3878">
        <v>40.0073529411764</v>
      </c>
      <c r="P3878">
        <v>70</v>
      </c>
      <c r="Q3878">
        <v>-2.2628524004760001E-3</v>
      </c>
    </row>
    <row r="3879" spans="1:17" hidden="1" x14ac:dyDescent="0.3">
      <c r="A3879" t="s">
        <v>7989</v>
      </c>
      <c r="B3879" t="s">
        <v>7990</v>
      </c>
      <c r="C3879" t="s">
        <v>10625</v>
      </c>
      <c r="D3879" t="s">
        <v>303</v>
      </c>
      <c r="E3879">
        <v>27.156299181999898</v>
      </c>
      <c r="F3879">
        <v>9.8800000000000008</v>
      </c>
      <c r="G3879">
        <v>13.823007432076601</v>
      </c>
      <c r="H3879">
        <v>0.24085045540105801</v>
      </c>
      <c r="I3879">
        <v>-17.835710948148801</v>
      </c>
      <c r="J3879">
        <v>2.08390847987393</v>
      </c>
      <c r="K3879">
        <v>9.2552133016831508</v>
      </c>
      <c r="L3879">
        <v>9.4040870111443091</v>
      </c>
      <c r="M3879">
        <v>59.312522363505302</v>
      </c>
      <c r="N3879">
        <v>1.3070492575536801</v>
      </c>
      <c r="O3879">
        <v>39.170040485829901</v>
      </c>
      <c r="P3879">
        <v>51.301684532924902</v>
      </c>
      <c r="Q3879">
        <v>3.8213904832125001E-2</v>
      </c>
    </row>
    <row r="3880" spans="1:17" hidden="1" x14ac:dyDescent="0.3">
      <c r="A3880" t="s">
        <v>7991</v>
      </c>
      <c r="B3880" t="s">
        <v>7992</v>
      </c>
      <c r="C3880" t="s">
        <v>10625</v>
      </c>
      <c r="D3880" t="s">
        <v>622</v>
      </c>
      <c r="E3880">
        <v>27.123184800000001</v>
      </c>
      <c r="F3880">
        <v>9.98</v>
      </c>
      <c r="G3880">
        <v>-1.33571841497426</v>
      </c>
      <c r="H3880">
        <v>3.32681848221551</v>
      </c>
      <c r="I3880">
        <v>-8.7592847002432705</v>
      </c>
      <c r="J3880">
        <v>10.5962443916276</v>
      </c>
      <c r="K3880">
        <v>9.7886485091901498</v>
      </c>
      <c r="L3880">
        <v>9.4614272474640302</v>
      </c>
      <c r="M3880">
        <v>60.404824327645997</v>
      </c>
      <c r="N3880">
        <v>1.2975773251827301</v>
      </c>
      <c r="O3880">
        <v>40.2805611222444</v>
      </c>
      <c r="P3880">
        <v>42.571428571428498</v>
      </c>
      <c r="Q3880">
        <v>4.4729110961792003E-2</v>
      </c>
    </row>
    <row r="3881" spans="1:17" hidden="1" x14ac:dyDescent="0.3">
      <c r="A3881" t="s">
        <v>7993</v>
      </c>
      <c r="B3881" t="s">
        <v>7994</v>
      </c>
      <c r="C3881" t="s">
        <v>10625</v>
      </c>
      <c r="D3881" t="s">
        <v>689</v>
      </c>
      <c r="E3881">
        <v>27.12</v>
      </c>
      <c r="F3881">
        <v>4.5199999999999996</v>
      </c>
      <c r="G3881">
        <v>-81.823047349166899</v>
      </c>
      <c r="H3881">
        <v>-6.0470420168207903</v>
      </c>
      <c r="I3881">
        <v>-46.995613766630797</v>
      </c>
      <c r="J3881">
        <v>-6.9824237386321899</v>
      </c>
      <c r="K3881">
        <v>4.9412488274250901</v>
      </c>
      <c r="L3881">
        <v>6.20588930489129</v>
      </c>
      <c r="M3881">
        <v>42.471391878753998</v>
      </c>
      <c r="N3881">
        <v>1.04950829720367</v>
      </c>
      <c r="O3881">
        <v>163.938053097345</v>
      </c>
      <c r="P3881">
        <v>10.784313725490099</v>
      </c>
      <c r="Q3881">
        <v>4.3115796158777003E-2</v>
      </c>
    </row>
    <row r="3882" spans="1:17" hidden="1" x14ac:dyDescent="0.3">
      <c r="A3882" t="s">
        <v>7995</v>
      </c>
      <c r="B3882" t="s">
        <v>7996</v>
      </c>
      <c r="C3882" t="s">
        <v>10625</v>
      </c>
      <c r="E3882">
        <v>27.01273746</v>
      </c>
      <c r="F3882">
        <v>149.44999999999999</v>
      </c>
      <c r="G3882">
        <v>37.109147815329997</v>
      </c>
      <c r="H3882">
        <v>-20.9995736623904</v>
      </c>
      <c r="I3882">
        <v>0.61636029459674901</v>
      </c>
      <c r="J3882">
        <v>-9.8616652555982593</v>
      </c>
      <c r="K3882">
        <v>178.79264214793801</v>
      </c>
      <c r="L3882">
        <v>147.42477490146399</v>
      </c>
      <c r="M3882">
        <v>11.886950568485799</v>
      </c>
      <c r="N3882">
        <v>0.27078382855156302</v>
      </c>
      <c r="O3882">
        <v>74.941451990632302</v>
      </c>
      <c r="P3882">
        <v>91.357234314980801</v>
      </c>
      <c r="Q3882">
        <v>9.6584160793840995E-2</v>
      </c>
    </row>
    <row r="3883" spans="1:17" hidden="1" x14ac:dyDescent="0.3">
      <c r="A3883" t="s">
        <v>7997</v>
      </c>
      <c r="B3883" t="s">
        <v>7998</v>
      </c>
      <c r="C3883" t="s">
        <v>10625</v>
      </c>
      <c r="D3883" t="s">
        <v>54</v>
      </c>
      <c r="E3883">
        <v>26.995099679999999</v>
      </c>
      <c r="F3883">
        <v>45.6</v>
      </c>
      <c r="G3883">
        <v>-27.664832339024802</v>
      </c>
      <c r="H3883">
        <v>-1.4056918058503101</v>
      </c>
      <c r="I3883">
        <v>-11.7520607580348</v>
      </c>
      <c r="J3883">
        <v>-1.14909040529885</v>
      </c>
      <c r="K3883">
        <v>45.600000044919</v>
      </c>
      <c r="L3883">
        <v>45.601673454801301</v>
      </c>
      <c r="M3883">
        <v>0</v>
      </c>
      <c r="O3883">
        <v>5.26315789473683</v>
      </c>
      <c r="P3883">
        <v>0</v>
      </c>
    </row>
    <row r="3884" spans="1:17" hidden="1" x14ac:dyDescent="0.3">
      <c r="A3884" t="s">
        <v>7999</v>
      </c>
      <c r="B3884" t="s">
        <v>8000</v>
      </c>
      <c r="C3884" t="s">
        <v>10625</v>
      </c>
      <c r="D3884" t="s">
        <v>733</v>
      </c>
      <c r="E3884">
        <v>26.973934176</v>
      </c>
      <c r="F3884">
        <v>142.99</v>
      </c>
      <c r="G3884">
        <v>19.2326404368123</v>
      </c>
      <c r="H3884">
        <v>6.9773608336784099</v>
      </c>
      <c r="I3884">
        <v>4.0949780493863903</v>
      </c>
      <c r="J3884">
        <v>0.292911432546618</v>
      </c>
      <c r="K3884">
        <v>134.92968714500901</v>
      </c>
      <c r="L3884">
        <v>120.571109420765</v>
      </c>
      <c r="M3884">
        <v>49.068310851650402</v>
      </c>
      <c r="N3884">
        <v>1.77670540879926</v>
      </c>
      <c r="O3884">
        <v>1.3007902650534899</v>
      </c>
      <c r="P3884">
        <v>66.849474912485405</v>
      </c>
    </row>
    <row r="3885" spans="1:17" hidden="1" x14ac:dyDescent="0.3">
      <c r="A3885" t="s">
        <v>8001</v>
      </c>
      <c r="B3885" t="s">
        <v>8002</v>
      </c>
      <c r="C3885" t="s">
        <v>10625</v>
      </c>
      <c r="D3885" t="s">
        <v>733</v>
      </c>
      <c r="E3885">
        <v>26.947385721</v>
      </c>
      <c r="F3885">
        <v>42.33</v>
      </c>
      <c r="G3885">
        <v>7.6828894835170702</v>
      </c>
      <c r="H3885">
        <v>3.7881633514284001</v>
      </c>
      <c r="I3885">
        <v>-2.5415344422453399</v>
      </c>
      <c r="J3885">
        <v>4.01912022366262</v>
      </c>
      <c r="K3885">
        <v>39.731944335806404</v>
      </c>
      <c r="L3885">
        <v>36.468285714992703</v>
      </c>
      <c r="N3885">
        <v>3.3405409307992802</v>
      </c>
      <c r="O3885">
        <v>11.9773210489014</v>
      </c>
      <c r="P3885">
        <v>38.7277553829515</v>
      </c>
    </row>
    <row r="3886" spans="1:17" hidden="1" x14ac:dyDescent="0.3">
      <c r="A3886" t="s">
        <v>8003</v>
      </c>
      <c r="B3886" t="s">
        <v>8004</v>
      </c>
      <c r="C3886" t="s">
        <v>10625</v>
      </c>
      <c r="D3886" t="s">
        <v>46</v>
      </c>
      <c r="E3886">
        <v>26.841012800000001</v>
      </c>
      <c r="F3886">
        <v>1.1200000000000001</v>
      </c>
      <c r="G3886">
        <v>21.668500994308399</v>
      </c>
      <c r="H3886">
        <v>-17.195165490060798</v>
      </c>
      <c r="I3886">
        <v>-28.7890977950718</v>
      </c>
      <c r="J3886">
        <v>-6.2338361680106997</v>
      </c>
      <c r="K3886">
        <v>1.2652071902684301</v>
      </c>
      <c r="L3886">
        <v>1.0667485127762399</v>
      </c>
      <c r="M3886">
        <v>1.4206214098247001</v>
      </c>
      <c r="N3886">
        <v>0.70390115483642002</v>
      </c>
      <c r="O3886">
        <v>47.321428571428498</v>
      </c>
      <c r="P3886">
        <v>60</v>
      </c>
      <c r="Q3886">
        <v>6.8834326712982993E-2</v>
      </c>
    </row>
    <row r="3887" spans="1:17" hidden="1" x14ac:dyDescent="0.3">
      <c r="A3887" t="s">
        <v>8005</v>
      </c>
      <c r="B3887" t="s">
        <v>8006</v>
      </c>
      <c r="C3887" t="s">
        <v>10625</v>
      </c>
      <c r="D3887" t="s">
        <v>224</v>
      </c>
      <c r="E3887">
        <v>26.84</v>
      </c>
      <c r="F3887">
        <v>68.400000000000006</v>
      </c>
      <c r="G3887">
        <v>108.60459771278801</v>
      </c>
      <c r="H3887">
        <v>11.5192492914233</v>
      </c>
      <c r="I3887">
        <v>37.658162046683401</v>
      </c>
      <c r="J3887">
        <v>-0.66990502045310296</v>
      </c>
      <c r="K3887">
        <v>65.608509463996299</v>
      </c>
      <c r="L3887">
        <v>52.721527097771997</v>
      </c>
      <c r="M3887">
        <v>47.111648359371998</v>
      </c>
      <c r="N3887">
        <v>0.55058421455598505</v>
      </c>
      <c r="O3887">
        <v>25.877192982456101</v>
      </c>
      <c r="P3887">
        <v>153.239540910773</v>
      </c>
      <c r="Q3887">
        <v>5.9041827534530002E-2</v>
      </c>
    </row>
    <row r="3888" spans="1:17" hidden="1" x14ac:dyDescent="0.3">
      <c r="A3888" t="s">
        <v>8007</v>
      </c>
      <c r="B3888" t="s">
        <v>8008</v>
      </c>
      <c r="C3888" t="s">
        <v>10625</v>
      </c>
      <c r="D3888" t="s">
        <v>7932</v>
      </c>
      <c r="E3888">
        <v>26.821200000000001</v>
      </c>
      <c r="F3888">
        <v>108.15</v>
      </c>
      <c r="G3888">
        <v>160.76347159388499</v>
      </c>
      <c r="H3888">
        <v>-1.60560020960577</v>
      </c>
      <c r="I3888">
        <v>-3.1855695411688498</v>
      </c>
      <c r="J3888">
        <v>4.3363496637432899</v>
      </c>
      <c r="K3888">
        <v>106.939312881932</v>
      </c>
      <c r="L3888">
        <v>89.943765356998099</v>
      </c>
      <c r="M3888">
        <v>89.2645015115978</v>
      </c>
      <c r="N3888">
        <v>5.1329479768786097</v>
      </c>
      <c r="O3888">
        <v>15.580212667591301</v>
      </c>
      <c r="P3888">
        <v>198.75690607734799</v>
      </c>
    </row>
    <row r="3889" spans="1:17" hidden="1" x14ac:dyDescent="0.3">
      <c r="A3889" t="s">
        <v>8009</v>
      </c>
      <c r="B3889" t="s">
        <v>8010</v>
      </c>
      <c r="C3889" t="s">
        <v>10625</v>
      </c>
      <c r="D3889" t="s">
        <v>622</v>
      </c>
      <c r="E3889">
        <v>26.805599999999998</v>
      </c>
      <c r="F3889">
        <v>49.83</v>
      </c>
      <c r="G3889">
        <v>-12.049983151089799</v>
      </c>
      <c r="H3889">
        <v>27.195344463579701</v>
      </c>
      <c r="I3889">
        <v>25.4073116614532</v>
      </c>
      <c r="J3889">
        <v>-2.36302075355756</v>
      </c>
      <c r="K3889">
        <v>44.509106464545702</v>
      </c>
      <c r="L3889">
        <v>40.199840012466503</v>
      </c>
      <c r="M3889">
        <v>57.9442814228712</v>
      </c>
      <c r="N3889">
        <v>1.06389419930016</v>
      </c>
      <c r="O3889">
        <v>6.9436082681115696</v>
      </c>
      <c r="P3889">
        <v>104.472712351251</v>
      </c>
      <c r="Q3889">
        <v>1.6566993255954999E-2</v>
      </c>
    </row>
    <row r="3890" spans="1:17" hidden="1" x14ac:dyDescent="0.3">
      <c r="A3890" t="s">
        <v>8011</v>
      </c>
      <c r="B3890" t="s">
        <v>8012</v>
      </c>
      <c r="C3890" t="s">
        <v>10625</v>
      </c>
      <c r="D3890" t="s">
        <v>1175</v>
      </c>
      <c r="E3890">
        <v>26.792415999999999</v>
      </c>
      <c r="F3890">
        <v>23.95</v>
      </c>
      <c r="G3890">
        <v>-79.726481658480395</v>
      </c>
      <c r="H3890">
        <v>-10.9982843984429</v>
      </c>
      <c r="I3890">
        <v>-45.864853055146199</v>
      </c>
      <c r="J3890">
        <v>-7.2644750206834701</v>
      </c>
      <c r="K3890">
        <v>26.184376546686401</v>
      </c>
      <c r="L3890">
        <v>31.176444123055902</v>
      </c>
      <c r="M3890">
        <v>21.756104426781299</v>
      </c>
      <c r="N3890">
        <v>0.251942889392893</v>
      </c>
      <c r="O3890">
        <v>116.32567849686799</v>
      </c>
      <c r="P3890">
        <v>8.7647593097184195</v>
      </c>
      <c r="Q3890">
        <v>4.0121415538460999E-2</v>
      </c>
    </row>
    <row r="3891" spans="1:17" hidden="1" x14ac:dyDescent="0.3">
      <c r="A3891" t="s">
        <v>8013</v>
      </c>
      <c r="B3891" t="s">
        <v>8014</v>
      </c>
      <c r="C3891" t="s">
        <v>10625</v>
      </c>
      <c r="D3891" t="s">
        <v>408</v>
      </c>
      <c r="E3891">
        <v>26.771475899999999</v>
      </c>
      <c r="F3891">
        <v>42.91</v>
      </c>
      <c r="G3891">
        <v>-15.393770067962601</v>
      </c>
      <c r="H3891">
        <v>3.03517335751829</v>
      </c>
      <c r="I3891">
        <v>10.1167265183071</v>
      </c>
      <c r="J3891">
        <v>6.0291858638865001</v>
      </c>
      <c r="K3891">
        <v>42.575994106627903</v>
      </c>
      <c r="L3891">
        <v>38.832823143017201</v>
      </c>
      <c r="M3891">
        <v>61.452168703751298</v>
      </c>
      <c r="N3891">
        <v>0.405981337601998</v>
      </c>
      <c r="O3891">
        <v>17.2220927522722</v>
      </c>
      <c r="P3891">
        <v>48.734835355285902</v>
      </c>
      <c r="Q3891">
        <v>5.6328669467863003E-2</v>
      </c>
    </row>
    <row r="3892" spans="1:17" hidden="1" x14ac:dyDescent="0.3">
      <c r="A3892" t="s">
        <v>8015</v>
      </c>
      <c r="B3892" t="s">
        <v>8016</v>
      </c>
      <c r="C3892" t="s">
        <v>10625</v>
      </c>
      <c r="D3892" t="s">
        <v>527</v>
      </c>
      <c r="E3892">
        <v>26.751806999999999</v>
      </c>
      <c r="F3892">
        <v>9.9499999999999993</v>
      </c>
      <c r="G3892">
        <v>38.445351300374</v>
      </c>
      <c r="H3892">
        <v>-10.6666000872394</v>
      </c>
      <c r="I3892">
        <v>-12.1524611584352</v>
      </c>
      <c r="J3892">
        <v>-3.35638407132573</v>
      </c>
      <c r="K3892">
        <v>9.7859075855289692</v>
      </c>
      <c r="L3892">
        <v>8.6091714743991297</v>
      </c>
      <c r="M3892">
        <v>47.433487442253401</v>
      </c>
      <c r="N3892">
        <v>0.65885508851045405</v>
      </c>
      <c r="O3892">
        <v>34.572864321608002</v>
      </c>
      <c r="P3892">
        <v>106.431535269709</v>
      </c>
      <c r="Q3892">
        <v>8.3065379627613997E-2</v>
      </c>
    </row>
    <row r="3893" spans="1:17" hidden="1" x14ac:dyDescent="0.3">
      <c r="A3893" t="s">
        <v>8017</v>
      </c>
      <c r="B3893" t="s">
        <v>8018</v>
      </c>
      <c r="C3893" t="s">
        <v>10625</v>
      </c>
      <c r="D3893" t="s">
        <v>21</v>
      </c>
      <c r="E3893">
        <v>26.740046795000001</v>
      </c>
      <c r="F3893">
        <v>374.75</v>
      </c>
      <c r="G3893">
        <v>4.2893930130877704</v>
      </c>
      <c r="H3893">
        <v>1.1629895128309999</v>
      </c>
      <c r="I3893">
        <v>-13.444085941665399</v>
      </c>
      <c r="J3893">
        <v>0.56729700786011805</v>
      </c>
      <c r="K3893">
        <v>364.14993924146302</v>
      </c>
      <c r="L3893">
        <v>329.64299937465501</v>
      </c>
      <c r="M3893">
        <v>74.284915173060398</v>
      </c>
      <c r="N3893">
        <v>0.55994935041912497</v>
      </c>
      <c r="O3893">
        <v>14.743162108071999</v>
      </c>
      <c r="P3893">
        <v>78.409902404189395</v>
      </c>
      <c r="Q3893">
        <v>2.0518194718030999E-2</v>
      </c>
    </row>
    <row r="3894" spans="1:17" hidden="1" x14ac:dyDescent="0.3">
      <c r="A3894" t="s">
        <v>8019</v>
      </c>
      <c r="B3894" t="s">
        <v>8020</v>
      </c>
      <c r="C3894" t="s">
        <v>10625</v>
      </c>
      <c r="D3894" t="s">
        <v>527</v>
      </c>
      <c r="E3894">
        <v>26.655000000000001</v>
      </c>
      <c r="F3894">
        <v>54.37</v>
      </c>
      <c r="G3894">
        <v>138.33321071381201</v>
      </c>
      <c r="H3894">
        <v>31.8693081941496</v>
      </c>
      <c r="I3894">
        <v>48.868323289232499</v>
      </c>
      <c r="J3894">
        <v>9.2007336476922408</v>
      </c>
      <c r="K3894">
        <v>45.6678423505411</v>
      </c>
      <c r="L3894">
        <v>37.5420845770442</v>
      </c>
      <c r="M3894">
        <v>87.377640967947997</v>
      </c>
      <c r="N3894">
        <v>0.88574847569661996</v>
      </c>
      <c r="O3894">
        <v>21.427257678867001</v>
      </c>
      <c r="P3894">
        <v>178.67760123013801</v>
      </c>
      <c r="Q3894">
        <v>8.7082177958004006E-2</v>
      </c>
    </row>
    <row r="3895" spans="1:17" hidden="1" x14ac:dyDescent="0.3">
      <c r="A3895" t="s">
        <v>8021</v>
      </c>
      <c r="B3895" t="s">
        <v>8022</v>
      </c>
      <c r="C3895" t="s">
        <v>10625</v>
      </c>
      <c r="D3895" t="s">
        <v>303</v>
      </c>
      <c r="E3895">
        <v>26.65335</v>
      </c>
      <c r="F3895">
        <v>64.55</v>
      </c>
      <c r="G3895">
        <v>-9.5711623792736997</v>
      </c>
      <c r="H3895">
        <v>3.3939203467029899</v>
      </c>
      <c r="I3895">
        <v>-11.8758422836421</v>
      </c>
      <c r="J3895">
        <v>3.4476837882495199</v>
      </c>
      <c r="K3895">
        <v>62.5191518883546</v>
      </c>
      <c r="L3895">
        <v>61.5444435151391</v>
      </c>
      <c r="M3895">
        <v>56.117021179073603</v>
      </c>
      <c r="N3895">
        <v>1.2315694540573401</v>
      </c>
      <c r="O3895">
        <v>12.9357087529047</v>
      </c>
      <c r="P3895">
        <v>32.682425488180797</v>
      </c>
      <c r="Q3895">
        <v>3.5471686636697003E-2</v>
      </c>
    </row>
    <row r="3896" spans="1:17" hidden="1" x14ac:dyDescent="0.3">
      <c r="A3896" t="s">
        <v>8023</v>
      </c>
      <c r="B3896" t="s">
        <v>8024</v>
      </c>
      <c r="C3896" t="s">
        <v>10625</v>
      </c>
      <c r="D3896" t="s">
        <v>408</v>
      </c>
      <c r="E3896">
        <v>26.5198432</v>
      </c>
      <c r="F3896">
        <v>43.98</v>
      </c>
      <c r="G3896">
        <v>31.279873118148899</v>
      </c>
      <c r="H3896">
        <v>2.0787950676580298</v>
      </c>
      <c r="I3896">
        <v>-10.4856550476963</v>
      </c>
      <c r="J3896">
        <v>2.1135911855560998</v>
      </c>
      <c r="K3896">
        <v>39.961783138164499</v>
      </c>
      <c r="L3896">
        <v>36.690034598196902</v>
      </c>
      <c r="M3896">
        <v>59.921522846831103</v>
      </c>
      <c r="N3896">
        <v>0.314036707908529</v>
      </c>
      <c r="O3896">
        <v>16.871305138699402</v>
      </c>
      <c r="P3896">
        <v>74.178217821782098</v>
      </c>
      <c r="Q3896">
        <v>2.4467629019027E-2</v>
      </c>
    </row>
    <row r="3897" spans="1:17" hidden="1" x14ac:dyDescent="0.3">
      <c r="A3897" t="s">
        <v>8025</v>
      </c>
      <c r="B3897" t="s">
        <v>8026</v>
      </c>
      <c r="C3897" t="s">
        <v>10625</v>
      </c>
      <c r="D3897" t="s">
        <v>4684</v>
      </c>
      <c r="E3897">
        <v>26.310735000000001</v>
      </c>
      <c r="F3897">
        <v>0.55000000000000004</v>
      </c>
      <c r="G3897">
        <v>25.6886693694005</v>
      </c>
      <c r="H3897">
        <v>-8.79088316621357</v>
      </c>
      <c r="I3897">
        <v>-9.2247791418309806</v>
      </c>
      <c r="J3897">
        <v>5.0731917690064403</v>
      </c>
      <c r="K3897">
        <v>0.46703235366499302</v>
      </c>
      <c r="L3897">
        <v>0.29807931343454003</v>
      </c>
      <c r="M3897">
        <v>73.612459925924</v>
      </c>
      <c r="N3897">
        <v>0.90797955649622297</v>
      </c>
      <c r="O3897">
        <v>9.0909090909090793</v>
      </c>
      <c r="P3897">
        <v>71.875</v>
      </c>
      <c r="Q3897">
        <v>0.15144509274860299</v>
      </c>
    </row>
    <row r="3898" spans="1:17" hidden="1" x14ac:dyDescent="0.3">
      <c r="A3898" t="s">
        <v>8027</v>
      </c>
      <c r="B3898" t="s">
        <v>8028</v>
      </c>
      <c r="C3898" t="s">
        <v>10625</v>
      </c>
      <c r="D3898" t="s">
        <v>51</v>
      </c>
      <c r="E3898">
        <v>26.295750000000002</v>
      </c>
      <c r="F3898">
        <v>18.5</v>
      </c>
      <c r="G3898">
        <v>-45.442610116802598</v>
      </c>
      <c r="H3898">
        <v>7.4178376059143796</v>
      </c>
      <c r="I3898">
        <v>-41.4098554348409</v>
      </c>
      <c r="J3898">
        <v>1.6286873724789199</v>
      </c>
      <c r="K3898">
        <v>18.891984585871398</v>
      </c>
      <c r="L3898">
        <v>21.3957570143961</v>
      </c>
      <c r="M3898">
        <v>78.245381349921303</v>
      </c>
      <c r="N3898">
        <v>1.23356643356643</v>
      </c>
      <c r="O3898">
        <v>64.594594594594597</v>
      </c>
      <c r="P3898">
        <v>20.129870129870099</v>
      </c>
    </row>
    <row r="3899" spans="1:17" hidden="1" x14ac:dyDescent="0.3">
      <c r="A3899" t="s">
        <v>8029</v>
      </c>
      <c r="B3899" t="s">
        <v>8030</v>
      </c>
      <c r="C3899" t="s">
        <v>10625</v>
      </c>
      <c r="D3899" t="s">
        <v>127</v>
      </c>
      <c r="E3899">
        <v>26.258580972000001</v>
      </c>
      <c r="F3899">
        <v>19.18</v>
      </c>
      <c r="G3899">
        <v>1.77065153194284</v>
      </c>
      <c r="H3899">
        <v>-5.18784006606211</v>
      </c>
      <c r="I3899">
        <v>-36.506866564233299</v>
      </c>
      <c r="J3899">
        <v>-3.8021516297886602</v>
      </c>
      <c r="K3899">
        <v>19.636464797732501</v>
      </c>
      <c r="L3899">
        <v>20.737232730017102</v>
      </c>
      <c r="M3899">
        <v>51.462698004852903</v>
      </c>
      <c r="N3899">
        <v>0.59041929246404101</v>
      </c>
      <c r="O3899">
        <v>94.838373305526503</v>
      </c>
      <c r="P3899">
        <v>34.407848633496798</v>
      </c>
      <c r="Q3899">
        <v>0.11933064660779399</v>
      </c>
    </row>
    <row r="3900" spans="1:17" hidden="1" x14ac:dyDescent="0.3">
      <c r="A3900" t="s">
        <v>8031</v>
      </c>
      <c r="B3900" t="s">
        <v>8032</v>
      </c>
      <c r="C3900" t="s">
        <v>10625</v>
      </c>
      <c r="D3900" t="s">
        <v>955</v>
      </c>
      <c r="E3900">
        <v>26.248425000000001</v>
      </c>
      <c r="F3900">
        <v>0.5</v>
      </c>
      <c r="G3900">
        <v>-49.539832339024898</v>
      </c>
      <c r="H3900">
        <v>-3.3287687289272401</v>
      </c>
      <c r="I3900">
        <v>-37.125195086392999</v>
      </c>
      <c r="J3900">
        <v>0.85090959470114602</v>
      </c>
      <c r="K3900">
        <v>0.521650116732854</v>
      </c>
      <c r="L3900">
        <v>0.58493753974573903</v>
      </c>
      <c r="M3900">
        <v>45.615903463681299</v>
      </c>
      <c r="N3900">
        <v>1.1491483847527899</v>
      </c>
      <c r="O3900">
        <v>56</v>
      </c>
      <c r="P3900">
        <v>16.279069767441801</v>
      </c>
      <c r="Q3900">
        <v>-0.10124362516382</v>
      </c>
    </row>
    <row r="3901" spans="1:17" hidden="1" x14ac:dyDescent="0.3">
      <c r="A3901" t="s">
        <v>8033</v>
      </c>
      <c r="B3901" t="s">
        <v>8034</v>
      </c>
      <c r="C3901" t="s">
        <v>10625</v>
      </c>
      <c r="D3901" t="s">
        <v>3181</v>
      </c>
      <c r="E3901">
        <v>26.18369448</v>
      </c>
      <c r="F3901">
        <v>49.5</v>
      </c>
      <c r="G3901">
        <v>-78.968324714824206</v>
      </c>
      <c r="H3901">
        <v>12.7803547057775</v>
      </c>
      <c r="I3901">
        <v>-21.8338046272446</v>
      </c>
      <c r="J3901">
        <v>-1.33205442237548</v>
      </c>
      <c r="K3901">
        <v>47.721887392324803</v>
      </c>
      <c r="M3901">
        <v>51.729178398009097</v>
      </c>
      <c r="N3901">
        <v>0.72560975609756095</v>
      </c>
      <c r="O3901">
        <v>116.161616161616</v>
      </c>
      <c r="P3901">
        <v>54.6875</v>
      </c>
    </row>
    <row r="3902" spans="1:17" hidden="1" x14ac:dyDescent="0.3">
      <c r="A3902" t="s">
        <v>8035</v>
      </c>
      <c r="B3902" t="s">
        <v>8036</v>
      </c>
      <c r="C3902" t="s">
        <v>10625</v>
      </c>
      <c r="D3902" t="s">
        <v>139</v>
      </c>
      <c r="E3902">
        <v>26.180374</v>
      </c>
      <c r="F3902">
        <v>19.63</v>
      </c>
      <c r="G3902">
        <v>-53.923284630535001</v>
      </c>
      <c r="H3902">
        <v>-18.9541926876845</v>
      </c>
      <c r="I3902">
        <v>-22.807792520608398</v>
      </c>
      <c r="J3902">
        <v>8.8509095947011396</v>
      </c>
      <c r="K3902">
        <v>19.473565546758898</v>
      </c>
      <c r="L3902">
        <v>19.973998540988301</v>
      </c>
      <c r="M3902">
        <v>56.218216853367203</v>
      </c>
      <c r="N3902">
        <v>0.29923273657289001</v>
      </c>
      <c r="O3902">
        <v>36.525725929699398</v>
      </c>
      <c r="P3902">
        <v>42.246376811594097</v>
      </c>
    </row>
    <row r="3903" spans="1:17" hidden="1" x14ac:dyDescent="0.3">
      <c r="A3903" t="s">
        <v>8037</v>
      </c>
      <c r="B3903" t="s">
        <v>8038</v>
      </c>
      <c r="C3903" t="s">
        <v>10625</v>
      </c>
      <c r="D3903" t="s">
        <v>1561</v>
      </c>
      <c r="E3903">
        <v>26.146555547999998</v>
      </c>
      <c r="F3903">
        <v>3.74</v>
      </c>
      <c r="G3903">
        <v>-38.617213291405797</v>
      </c>
      <c r="H3903">
        <v>10.6686115997224</v>
      </c>
      <c r="I3903">
        <v>-18.252060758034801</v>
      </c>
      <c r="J3903">
        <v>0.53630285312811199</v>
      </c>
      <c r="K3903">
        <v>3.3957239938938</v>
      </c>
      <c r="L3903">
        <v>3.6753326145779699</v>
      </c>
      <c r="M3903">
        <v>65.099410386446607</v>
      </c>
      <c r="N3903">
        <v>1.3891296971842</v>
      </c>
      <c r="O3903">
        <v>57.754010695187098</v>
      </c>
      <c r="P3903">
        <v>33.571428571428498</v>
      </c>
      <c r="Q3903">
        <v>-6.9378311275918994E-2</v>
      </c>
    </row>
    <row r="3904" spans="1:17" hidden="1" x14ac:dyDescent="0.3">
      <c r="A3904" t="s">
        <v>8039</v>
      </c>
      <c r="B3904" t="s">
        <v>8040</v>
      </c>
      <c r="C3904" t="s">
        <v>10625</v>
      </c>
      <c r="D3904" t="s">
        <v>266</v>
      </c>
      <c r="E3904">
        <v>25.962869999999999</v>
      </c>
      <c r="F3904">
        <v>71.92</v>
      </c>
      <c r="G3904">
        <v>-26.7244814618319</v>
      </c>
      <c r="H3904">
        <v>34.777210778642697</v>
      </c>
      <c r="I3904">
        <v>-19.653200468625101</v>
      </c>
      <c r="J3904">
        <v>20.910781298193601</v>
      </c>
      <c r="K3904">
        <v>58.172323238273002</v>
      </c>
      <c r="L3904">
        <v>57.253347936060102</v>
      </c>
      <c r="M3904">
        <v>87.989291839049002</v>
      </c>
      <c r="N3904">
        <v>0.91912442396313299</v>
      </c>
      <c r="O3904">
        <v>19.174082313681801</v>
      </c>
      <c r="P3904">
        <v>63.269012485811501</v>
      </c>
      <c r="Q3904">
        <v>6.0113823999311998E-2</v>
      </c>
    </row>
    <row r="3905" spans="1:17" hidden="1" x14ac:dyDescent="0.3">
      <c r="A3905" t="s">
        <v>8041</v>
      </c>
      <c r="B3905" t="s">
        <v>8042</v>
      </c>
      <c r="C3905" t="s">
        <v>10625</v>
      </c>
      <c r="D3905" t="s">
        <v>51</v>
      </c>
      <c r="E3905">
        <v>25.961760000000002</v>
      </c>
      <c r="F3905">
        <v>60.5</v>
      </c>
      <c r="G3905">
        <v>-51.850295998172697</v>
      </c>
      <c r="H3905">
        <v>-5.3739457741042802</v>
      </c>
      <c r="I3905">
        <v>-32.459793392372902</v>
      </c>
      <c r="J3905">
        <v>-2.2120503398859301</v>
      </c>
      <c r="K3905">
        <v>65.140146841770701</v>
      </c>
      <c r="M3905">
        <v>30.235915152256101</v>
      </c>
      <c r="N3905">
        <v>0.55223880597014896</v>
      </c>
      <c r="O3905">
        <v>38.842975206611499</v>
      </c>
      <c r="P3905">
        <v>5.4006968641114996</v>
      </c>
    </row>
    <row r="3906" spans="1:17" hidden="1" x14ac:dyDescent="0.3">
      <c r="A3906" t="s">
        <v>8043</v>
      </c>
      <c r="B3906" t="s">
        <v>8044</v>
      </c>
      <c r="C3906" t="s">
        <v>10625</v>
      </c>
      <c r="D3906" t="s">
        <v>51</v>
      </c>
      <c r="E3906">
        <v>25.903349684999998</v>
      </c>
      <c r="F3906">
        <v>40.9</v>
      </c>
      <c r="G3906">
        <v>-29.6303165192741</v>
      </c>
      <c r="H3906">
        <v>0.125311000988165</v>
      </c>
      <c r="I3906">
        <v>-24.712265056821799</v>
      </c>
      <c r="J3906">
        <v>0.87655062034216802</v>
      </c>
      <c r="K3906">
        <v>40.1353131601293</v>
      </c>
      <c r="L3906">
        <v>42.563860673075297</v>
      </c>
      <c r="M3906">
        <v>57.184957932842799</v>
      </c>
      <c r="N3906">
        <v>1.3038143952672501</v>
      </c>
      <c r="O3906">
        <v>71.149144254278696</v>
      </c>
      <c r="P3906">
        <v>30.6709265175718</v>
      </c>
      <c r="Q3906">
        <v>1.0453706735693E-2</v>
      </c>
    </row>
    <row r="3907" spans="1:17" hidden="1" x14ac:dyDescent="0.3">
      <c r="A3907" t="s">
        <v>8045</v>
      </c>
      <c r="B3907" t="s">
        <v>8046</v>
      </c>
      <c r="C3907" t="s">
        <v>10625</v>
      </c>
      <c r="D3907" t="s">
        <v>21</v>
      </c>
      <c r="E3907">
        <v>25.8611206</v>
      </c>
      <c r="F3907">
        <v>8.31</v>
      </c>
      <c r="G3907">
        <v>211.51884113036201</v>
      </c>
      <c r="H3907">
        <v>-11.143911701138199</v>
      </c>
      <c r="I3907">
        <v>47.138952626286397</v>
      </c>
      <c r="J3907">
        <v>22.523793382362499</v>
      </c>
      <c r="K3907">
        <v>7.8429068696634001</v>
      </c>
      <c r="L3907">
        <v>5.9671195955528198</v>
      </c>
      <c r="M3907">
        <v>70.954449013169196</v>
      </c>
      <c r="N3907">
        <v>1.2027194276286</v>
      </c>
      <c r="O3907">
        <v>39.951865222623297</v>
      </c>
      <c r="P3907">
        <v>253.61702127659501</v>
      </c>
      <c r="Q3907">
        <v>0.148551082768686</v>
      </c>
    </row>
    <row r="3908" spans="1:17" hidden="1" x14ac:dyDescent="0.3">
      <c r="A3908" t="s">
        <v>8047</v>
      </c>
      <c r="B3908" t="s">
        <v>8048</v>
      </c>
      <c r="C3908" t="s">
        <v>10625</v>
      </c>
      <c r="D3908" t="s">
        <v>308</v>
      </c>
      <c r="E3908">
        <v>25.814237599999998</v>
      </c>
      <c r="F3908">
        <v>22.5</v>
      </c>
      <c r="G3908">
        <v>87.0298241495247</v>
      </c>
      <c r="H3908">
        <v>9.9482274340546706</v>
      </c>
      <c r="I3908">
        <v>-35.273474762113601</v>
      </c>
      <c r="J3908">
        <v>4.9622722022158596</v>
      </c>
      <c r="K3908">
        <v>22.253582082098902</v>
      </c>
      <c r="L3908">
        <v>20.666269005860499</v>
      </c>
      <c r="M3908">
        <v>67.020760493830394</v>
      </c>
      <c r="N3908">
        <v>0.64885609551985401</v>
      </c>
      <c r="O3908">
        <v>44.133333333333297</v>
      </c>
      <c r="P3908">
        <v>124.775224775224</v>
      </c>
      <c r="Q3908">
        <v>5.4173935960404998E-2</v>
      </c>
    </row>
    <row r="3909" spans="1:17" hidden="1" x14ac:dyDescent="0.3">
      <c r="A3909" t="s">
        <v>8049</v>
      </c>
      <c r="B3909" t="s">
        <v>8050</v>
      </c>
      <c r="C3909" t="s">
        <v>10625</v>
      </c>
      <c r="D3909" t="s">
        <v>124</v>
      </c>
      <c r="E3909">
        <v>25.797519999999999</v>
      </c>
      <c r="F3909">
        <v>40</v>
      </c>
      <c r="G3909">
        <v>40.111509635213899</v>
      </c>
      <c r="H3909">
        <v>18.209677615071101</v>
      </c>
      <c r="I3909">
        <v>-0.73180340747593997</v>
      </c>
      <c r="J3909">
        <v>-0.92680823099355703</v>
      </c>
      <c r="K3909">
        <v>40.166299155365103</v>
      </c>
      <c r="L3909">
        <v>38.538376543809498</v>
      </c>
      <c r="M3909">
        <v>96.616094876591902</v>
      </c>
      <c r="N3909">
        <v>1.64163274051853</v>
      </c>
      <c r="O3909">
        <v>38.9</v>
      </c>
      <c r="P3909">
        <v>68.421052631578902</v>
      </c>
      <c r="Q3909">
        <v>5.0919658341713997E-2</v>
      </c>
    </row>
    <row r="3910" spans="1:17" hidden="1" x14ac:dyDescent="0.3">
      <c r="A3910" t="s">
        <v>8051</v>
      </c>
      <c r="B3910" t="s">
        <v>8052</v>
      </c>
      <c r="C3910" t="s">
        <v>10625</v>
      </c>
      <c r="D3910" t="s">
        <v>354</v>
      </c>
      <c r="E3910">
        <v>25.735330425000001</v>
      </c>
      <c r="F3910">
        <v>49</v>
      </c>
      <c r="G3910">
        <v>138.14087944385199</v>
      </c>
      <c r="H3910">
        <v>56.129646999325601</v>
      </c>
      <c r="I3910">
        <v>114.456314742751</v>
      </c>
      <c r="J3910">
        <v>16.158018531252502</v>
      </c>
      <c r="K3910">
        <v>34.583471115332301</v>
      </c>
      <c r="L3910">
        <v>26.0044636249362</v>
      </c>
      <c r="M3910">
        <v>73.490529631052496</v>
      </c>
      <c r="N3910">
        <v>1.34910372608257</v>
      </c>
      <c r="O3910">
        <v>0</v>
      </c>
      <c r="P3910">
        <v>292</v>
      </c>
      <c r="Q3910">
        <v>0.108358240490544</v>
      </c>
    </row>
    <row r="3911" spans="1:17" hidden="1" x14ac:dyDescent="0.3">
      <c r="A3911" t="s">
        <v>8053</v>
      </c>
      <c r="B3911" t="s">
        <v>8054</v>
      </c>
      <c r="C3911" t="s">
        <v>10625</v>
      </c>
      <c r="E3911">
        <v>25.708059706828699</v>
      </c>
      <c r="F3911">
        <v>570.95000000000005</v>
      </c>
      <c r="G3911">
        <v>72.738818064625505</v>
      </c>
      <c r="H3911">
        <v>13.972705688339801</v>
      </c>
      <c r="I3911">
        <v>13.497473079850399</v>
      </c>
      <c r="J3911">
        <v>-1.14909040529885</v>
      </c>
      <c r="K3911">
        <v>537.93475073428795</v>
      </c>
      <c r="L3911">
        <v>471.17304454317298</v>
      </c>
      <c r="M3911">
        <v>49.882915386317201</v>
      </c>
      <c r="N3911">
        <v>0.476190476190476</v>
      </c>
      <c r="O3911">
        <v>5.2544005604693904</v>
      </c>
      <c r="P3911">
        <v>118.75478927203</v>
      </c>
    </row>
    <row r="3912" spans="1:17" hidden="1" x14ac:dyDescent="0.3">
      <c r="A3912" t="s">
        <v>8055</v>
      </c>
      <c r="B3912" t="s">
        <v>8056</v>
      </c>
      <c r="C3912" t="s">
        <v>10625</v>
      </c>
      <c r="D3912" t="s">
        <v>116</v>
      </c>
      <c r="E3912">
        <v>25.677911999999999</v>
      </c>
      <c r="F3912">
        <v>19.55</v>
      </c>
      <c r="G3912">
        <v>-63.249675831611299</v>
      </c>
      <c r="H3912">
        <v>-4.8710383405037696</v>
      </c>
      <c r="I3912">
        <v>-37.699030455004497</v>
      </c>
      <c r="J3912">
        <v>1.4824885420695599</v>
      </c>
      <c r="K3912">
        <v>20.833339963626202</v>
      </c>
      <c r="M3912">
        <v>46.626802848826699</v>
      </c>
      <c r="N3912">
        <v>0.65533980582524198</v>
      </c>
      <c r="O3912">
        <v>81.074168797953902</v>
      </c>
      <c r="P3912">
        <v>8.6111111111111196</v>
      </c>
    </row>
    <row r="3913" spans="1:17" hidden="1" x14ac:dyDescent="0.3">
      <c r="A3913" t="s">
        <v>8057</v>
      </c>
      <c r="B3913" t="s">
        <v>8058</v>
      </c>
      <c r="C3913" t="s">
        <v>10625</v>
      </c>
      <c r="D3913" t="s">
        <v>3124</v>
      </c>
      <c r="E3913">
        <v>25.667928755999998</v>
      </c>
      <c r="F3913">
        <v>20.54</v>
      </c>
      <c r="G3913">
        <v>-11.158876581792899</v>
      </c>
      <c r="H3913">
        <v>-9.7840701842286908</v>
      </c>
      <c r="I3913">
        <v>-40.059216080896903</v>
      </c>
      <c r="J3913">
        <v>-2.7931909855696402</v>
      </c>
      <c r="K3913">
        <v>21.385204992235899</v>
      </c>
      <c r="L3913">
        <v>22.196958526826201</v>
      </c>
      <c r="M3913">
        <v>38.376286429704798</v>
      </c>
      <c r="N3913">
        <v>0.920887827227032</v>
      </c>
      <c r="O3913">
        <v>87.439143135345603</v>
      </c>
      <c r="P3913">
        <v>30.744748567791198</v>
      </c>
      <c r="Q3913">
        <v>0.112583773087121</v>
      </c>
    </row>
    <row r="3914" spans="1:17" hidden="1" x14ac:dyDescent="0.3">
      <c r="A3914" t="s">
        <v>8059</v>
      </c>
      <c r="B3914" t="s">
        <v>8060</v>
      </c>
      <c r="C3914" t="s">
        <v>10625</v>
      </c>
      <c r="D3914" t="s">
        <v>124</v>
      </c>
      <c r="E3914">
        <v>25.643360000000001</v>
      </c>
      <c r="F3914">
        <v>24.5</v>
      </c>
      <c r="G3914">
        <v>-13.9757372114146</v>
      </c>
      <c r="H3914">
        <v>-0.63183110077723204</v>
      </c>
      <c r="I3914">
        <v>55.255437537806998</v>
      </c>
      <c r="J3914">
        <v>-1.4044095542350199</v>
      </c>
      <c r="K3914">
        <v>23.4071223030619</v>
      </c>
      <c r="L3914">
        <v>21.347274477649702</v>
      </c>
      <c r="M3914">
        <v>57.708157515528001</v>
      </c>
      <c r="N3914">
        <v>1.24135632517026</v>
      </c>
      <c r="O3914">
        <v>20.816326530612201</v>
      </c>
      <c r="P3914">
        <v>76.005747126436702</v>
      </c>
      <c r="Q3914">
        <v>8.0994445869566001E-2</v>
      </c>
    </row>
    <row r="3915" spans="1:17" hidden="1" x14ac:dyDescent="0.3">
      <c r="A3915" t="s">
        <v>8061</v>
      </c>
      <c r="B3915" t="s">
        <v>8062</v>
      </c>
      <c r="C3915" t="s">
        <v>10625</v>
      </c>
      <c r="D3915" t="s">
        <v>21</v>
      </c>
      <c r="E3915">
        <v>25.633888800000001</v>
      </c>
      <c r="F3915">
        <v>2.2599999999999998</v>
      </c>
      <c r="G3915">
        <v>4.1270751754259596</v>
      </c>
      <c r="H3915">
        <v>1.24917545078685</v>
      </c>
      <c r="I3915">
        <v>3.55406169094476</v>
      </c>
      <c r="J3915">
        <v>9.8556942836963604</v>
      </c>
      <c r="K3915">
        <v>2.3790360260613301</v>
      </c>
      <c r="L3915">
        <v>2.1000147302969099</v>
      </c>
      <c r="M3915">
        <v>50.717689254170999</v>
      </c>
      <c r="N3915">
        <v>1.4877766095034199</v>
      </c>
      <c r="O3915">
        <v>62.389380530973398</v>
      </c>
      <c r="P3915">
        <v>100</v>
      </c>
      <c r="Q3915">
        <v>7.0029888060000003E-2</v>
      </c>
    </row>
    <row r="3916" spans="1:17" hidden="1" x14ac:dyDescent="0.3">
      <c r="A3916" t="s">
        <v>8063</v>
      </c>
      <c r="B3916" t="s">
        <v>8064</v>
      </c>
      <c r="C3916" t="s">
        <v>10625</v>
      </c>
      <c r="D3916" t="s">
        <v>89</v>
      </c>
      <c r="E3916">
        <v>25.627338672</v>
      </c>
      <c r="F3916">
        <v>17.350000000000001</v>
      </c>
      <c r="G3916">
        <v>16.7981152046886</v>
      </c>
      <c r="H3916">
        <v>0.38642288949018799</v>
      </c>
      <c r="I3916">
        <v>-20.580226811634301</v>
      </c>
      <c r="J3916">
        <v>0.70386835142558402</v>
      </c>
      <c r="K3916">
        <v>17.116851734413899</v>
      </c>
      <c r="L3916">
        <v>16.757265257467399</v>
      </c>
      <c r="M3916">
        <v>55.5461009449551</v>
      </c>
      <c r="N3916">
        <v>0.90483214759698005</v>
      </c>
      <c r="O3916">
        <v>45.533141210374602</v>
      </c>
      <c r="P3916">
        <v>57.727272727272698</v>
      </c>
      <c r="Q3916">
        <v>2.4193013122498001E-2</v>
      </c>
    </row>
    <row r="3917" spans="1:17" hidden="1" x14ac:dyDescent="0.3">
      <c r="A3917" t="s">
        <v>8065</v>
      </c>
      <c r="B3917" t="s">
        <v>8066</v>
      </c>
      <c r="C3917" t="s">
        <v>10625</v>
      </c>
      <c r="E3917">
        <v>25.481712959999999</v>
      </c>
      <c r="F3917">
        <v>2.41</v>
      </c>
      <c r="G3917">
        <v>-30.487412984186101</v>
      </c>
      <c r="H3917">
        <v>2.5590659034007701</v>
      </c>
      <c r="I3917">
        <v>5.8089148517212896</v>
      </c>
      <c r="J3917">
        <v>2.81566730395223</v>
      </c>
      <c r="K3917">
        <v>2.3761280793476298</v>
      </c>
      <c r="L3917">
        <v>2.3856166952543898</v>
      </c>
      <c r="M3917">
        <v>54.0172198171798</v>
      </c>
      <c r="N3917">
        <v>0.817518713158077</v>
      </c>
      <c r="O3917">
        <v>28.2157676348547</v>
      </c>
      <c r="P3917">
        <v>22.959183673469401</v>
      </c>
      <c r="Q3917">
        <v>2.4653940827948001E-2</v>
      </c>
    </row>
    <row r="3918" spans="1:17" hidden="1" x14ac:dyDescent="0.3">
      <c r="A3918" t="s">
        <v>8067</v>
      </c>
      <c r="B3918" t="s">
        <v>8068</v>
      </c>
      <c r="C3918" t="s">
        <v>10625</v>
      </c>
      <c r="D3918" t="s">
        <v>72</v>
      </c>
      <c r="E3918">
        <v>25.46</v>
      </c>
      <c r="F3918">
        <v>25.55</v>
      </c>
      <c r="G3918">
        <v>-21.206499005691501</v>
      </c>
      <c r="H3918">
        <v>2.8531124529539298</v>
      </c>
      <c r="I3918">
        <v>-12.0641949757484</v>
      </c>
      <c r="J3918">
        <v>17.6563225671696</v>
      </c>
      <c r="K3918">
        <v>24.8508381210832</v>
      </c>
      <c r="L3918">
        <v>25.584775083967099</v>
      </c>
      <c r="M3918">
        <v>70.513273634635397</v>
      </c>
      <c r="N3918">
        <v>1.9929933898499901</v>
      </c>
      <c r="O3918">
        <v>79.217221135029305</v>
      </c>
      <c r="P3918">
        <v>22.190339550454301</v>
      </c>
    </row>
    <row r="3919" spans="1:17" hidden="1" x14ac:dyDescent="0.3">
      <c r="A3919" t="s">
        <v>8069</v>
      </c>
      <c r="B3919" t="s">
        <v>8070</v>
      </c>
      <c r="C3919" t="s">
        <v>10625</v>
      </c>
      <c r="D3919" t="s">
        <v>89</v>
      </c>
      <c r="E3919">
        <v>25.385724</v>
      </c>
      <c r="F3919">
        <v>9.0500000000000007</v>
      </c>
      <c r="G3919">
        <v>27.036022361829801</v>
      </c>
      <c r="H3919">
        <v>47.298971406584897</v>
      </c>
      <c r="I3919">
        <v>13.075525448861701</v>
      </c>
      <c r="J3919">
        <v>40.462751699964201</v>
      </c>
      <c r="K3919">
        <v>6.2649298593534004</v>
      </c>
      <c r="L3919">
        <v>6.0917761842487996</v>
      </c>
      <c r="M3919">
        <v>86.377133309552207</v>
      </c>
      <c r="N3919">
        <v>3.5801452732990802</v>
      </c>
      <c r="O3919">
        <v>3.7569060773480598</v>
      </c>
      <c r="P3919">
        <v>92.553191489361694</v>
      </c>
      <c r="Q3919">
        <v>6.5073763688413999E-2</v>
      </c>
    </row>
    <row r="3920" spans="1:17" hidden="1" x14ac:dyDescent="0.3">
      <c r="A3920" t="s">
        <v>8071</v>
      </c>
      <c r="B3920" t="s">
        <v>8072</v>
      </c>
      <c r="C3920" t="s">
        <v>10625</v>
      </c>
      <c r="E3920">
        <v>25.3675</v>
      </c>
      <c r="F3920">
        <v>5.83</v>
      </c>
      <c r="G3920">
        <v>7.2888713646787897</v>
      </c>
      <c r="H3920">
        <v>-19.761051570901699</v>
      </c>
      <c r="I3920">
        <v>-35.542910431237402</v>
      </c>
      <c r="J3920">
        <v>-6.1063553625638098</v>
      </c>
      <c r="K3920">
        <v>6.4203875599682103</v>
      </c>
      <c r="L3920">
        <v>5.2707953257437596</v>
      </c>
      <c r="M3920">
        <v>8.4234814884499992E-3</v>
      </c>
      <c r="N3920">
        <v>0.74680430323029701</v>
      </c>
      <c r="O3920">
        <v>50.257289879931299</v>
      </c>
      <c r="P3920">
        <v>34.953703703703603</v>
      </c>
    </row>
    <row r="3921" spans="1:17" hidden="1" x14ac:dyDescent="0.3">
      <c r="A3921" t="s">
        <v>8073</v>
      </c>
      <c r="B3921" t="s">
        <v>8074</v>
      </c>
      <c r="C3921" t="s">
        <v>10625</v>
      </c>
      <c r="D3921" t="s">
        <v>8075</v>
      </c>
      <c r="E3921">
        <v>25.293269847999898</v>
      </c>
      <c r="F3921">
        <v>17.14</v>
      </c>
      <c r="G3921">
        <v>-23.786044460237001</v>
      </c>
      <c r="H3921">
        <v>-3.7498884896696398</v>
      </c>
      <c r="I3921">
        <v>-9.5457399470628399</v>
      </c>
      <c r="J3921">
        <v>5.6009095947011298</v>
      </c>
      <c r="K3921">
        <v>16.759795053317301</v>
      </c>
      <c r="L3921">
        <v>16.951109597596002</v>
      </c>
      <c r="M3921">
        <v>53.223512761269198</v>
      </c>
      <c r="N3921">
        <v>1.09253431470714</v>
      </c>
      <c r="O3921">
        <v>26.5460910151692</v>
      </c>
      <c r="P3921">
        <v>31.846153846153801</v>
      </c>
      <c r="Q3921">
        <v>-6.3557499293355996E-2</v>
      </c>
    </row>
    <row r="3922" spans="1:17" hidden="1" x14ac:dyDescent="0.3">
      <c r="A3922" t="s">
        <v>8076</v>
      </c>
      <c r="B3922" t="s">
        <v>8077</v>
      </c>
      <c r="C3922" t="s">
        <v>10625</v>
      </c>
      <c r="D3922" t="s">
        <v>622</v>
      </c>
      <c r="E3922">
        <v>25.290206399999999</v>
      </c>
      <c r="F3922">
        <v>3.27</v>
      </c>
      <c r="G3922">
        <v>-12.523987268602299</v>
      </c>
      <c r="H3922">
        <v>13.0724226722641</v>
      </c>
      <c r="I3922">
        <v>-23.611899032967401</v>
      </c>
      <c r="J3922">
        <v>-5.9109951672036098</v>
      </c>
      <c r="K3922">
        <v>3.1992210073370799</v>
      </c>
      <c r="L3922">
        <v>3.14361421445656</v>
      </c>
      <c r="M3922">
        <v>57.721295261701499</v>
      </c>
      <c r="N3922">
        <v>1.52952346595036</v>
      </c>
      <c r="O3922">
        <v>38.5321100917431</v>
      </c>
      <c r="P3922">
        <v>35.684647302904501</v>
      </c>
      <c r="Q3922">
        <v>5.0609818528701001E-2</v>
      </c>
    </row>
    <row r="3923" spans="1:17" hidden="1" x14ac:dyDescent="0.3">
      <c r="A3923" t="s">
        <v>8078</v>
      </c>
      <c r="B3923" t="s">
        <v>8079</v>
      </c>
      <c r="C3923" t="s">
        <v>10625</v>
      </c>
      <c r="D3923" t="s">
        <v>408</v>
      </c>
      <c r="E3923">
        <v>25.289816999999999</v>
      </c>
      <c r="F3923">
        <v>49</v>
      </c>
      <c r="G3923">
        <v>39.570662541521102</v>
      </c>
      <c r="H3923">
        <v>0.61554135054004999</v>
      </c>
      <c r="I3923">
        <v>-37.823273793641299</v>
      </c>
      <c r="J3923">
        <v>-1.20909040529885</v>
      </c>
      <c r="K3923">
        <v>50.299061023313101</v>
      </c>
      <c r="L3923">
        <v>50.728107549361603</v>
      </c>
      <c r="M3923">
        <v>54.894440664401998</v>
      </c>
      <c r="N3923">
        <v>1.8245921484982901</v>
      </c>
      <c r="O3923">
        <v>123.816326530612</v>
      </c>
      <c r="P3923">
        <v>67.235494880546</v>
      </c>
    </row>
    <row r="3924" spans="1:17" hidden="1" x14ac:dyDescent="0.3">
      <c r="A3924" t="s">
        <v>8080</v>
      </c>
      <c r="B3924" t="s">
        <v>8081</v>
      </c>
      <c r="C3924" t="s">
        <v>10625</v>
      </c>
      <c r="D3924" t="s">
        <v>127</v>
      </c>
      <c r="E3924">
        <v>25.287330000000001</v>
      </c>
      <c r="F3924">
        <v>8.31</v>
      </c>
      <c r="G3924">
        <v>-7.2300497303292399</v>
      </c>
      <c r="H3924">
        <v>-9.3791137327605991</v>
      </c>
      <c r="I3924">
        <v>-11.024788030762</v>
      </c>
      <c r="J3924">
        <v>-1.14909040529885</v>
      </c>
      <c r="K3924">
        <v>8.1015547337712004</v>
      </c>
      <c r="L3924">
        <v>5.8765690836547702</v>
      </c>
      <c r="M3924">
        <v>1.3700135253883901</v>
      </c>
      <c r="N3924">
        <v>0.34848519422829699</v>
      </c>
      <c r="O3924">
        <v>14.3200962695547</v>
      </c>
      <c r="P3924">
        <v>20.434782608695599</v>
      </c>
      <c r="Q3924">
        <v>0.115561345597302</v>
      </c>
    </row>
    <row r="3925" spans="1:17" hidden="1" x14ac:dyDescent="0.3">
      <c r="A3925" t="s">
        <v>8082</v>
      </c>
      <c r="B3925" t="s">
        <v>8083</v>
      </c>
      <c r="C3925" t="s">
        <v>10625</v>
      </c>
      <c r="D3925" t="s">
        <v>89</v>
      </c>
      <c r="E3925">
        <v>25.264814175000001</v>
      </c>
      <c r="F3925">
        <v>4.8600000000000003</v>
      </c>
      <c r="G3925">
        <v>36.524356850164203</v>
      </c>
      <c r="H3925">
        <v>15.2224837137801</v>
      </c>
      <c r="I3925">
        <v>-3.2699179008919601</v>
      </c>
      <c r="J3925">
        <v>14.676597668095599</v>
      </c>
      <c r="K3925">
        <v>4.4201299580015103</v>
      </c>
      <c r="L3925">
        <v>4.1102656745398196</v>
      </c>
      <c r="M3925">
        <v>68.9753528237799</v>
      </c>
      <c r="N3925">
        <v>2.2242387227528599</v>
      </c>
      <c r="O3925">
        <v>33.3333333333333</v>
      </c>
      <c r="P3925">
        <v>86.2068965517241</v>
      </c>
      <c r="Q3925">
        <v>-3.0103317332994001E-2</v>
      </c>
    </row>
    <row r="3926" spans="1:17" hidden="1" x14ac:dyDescent="0.3">
      <c r="A3926" t="s">
        <v>8084</v>
      </c>
      <c r="B3926" t="s">
        <v>8085</v>
      </c>
      <c r="C3926" t="s">
        <v>10625</v>
      </c>
      <c r="D3926" t="s">
        <v>622</v>
      </c>
      <c r="E3926">
        <v>25.18768</v>
      </c>
      <c r="F3926">
        <v>13.76</v>
      </c>
      <c r="G3926">
        <v>-72.779031250039594</v>
      </c>
      <c r="H3926">
        <v>12.068131770762299</v>
      </c>
      <c r="I3926">
        <v>-57.115846679957301</v>
      </c>
      <c r="J3926">
        <v>3.4926674244371498</v>
      </c>
      <c r="K3926">
        <v>16.496864778925101</v>
      </c>
      <c r="L3926">
        <v>21.990025645973901</v>
      </c>
      <c r="M3926">
        <v>49.017671859569397</v>
      </c>
      <c r="N3926">
        <v>0.60302599465831597</v>
      </c>
      <c r="O3926">
        <v>138.880813953488</v>
      </c>
      <c r="P3926">
        <v>22.419928825622701</v>
      </c>
      <c r="Q3926">
        <v>-0.17154460505565999</v>
      </c>
    </row>
    <row r="3927" spans="1:17" hidden="1" x14ac:dyDescent="0.3">
      <c r="A3927" t="s">
        <v>8086</v>
      </c>
      <c r="B3927" t="s">
        <v>8087</v>
      </c>
      <c r="C3927" t="s">
        <v>10625</v>
      </c>
      <c r="D3927" t="s">
        <v>139</v>
      </c>
      <c r="E3927">
        <v>25.186178999999999</v>
      </c>
      <c r="F3927">
        <v>19.59</v>
      </c>
      <c r="G3927">
        <v>15.327868390902101</v>
      </c>
      <c r="H3927">
        <v>3.8916054914469802</v>
      </c>
      <c r="I3927">
        <v>-10.196850804691101</v>
      </c>
      <c r="J3927">
        <v>1.865187754405</v>
      </c>
      <c r="K3927">
        <v>19.380240718209599</v>
      </c>
      <c r="L3927">
        <v>18.9317703161853</v>
      </c>
      <c r="M3927">
        <v>55.179709579216201</v>
      </c>
      <c r="N3927">
        <v>0.39864098082703397</v>
      </c>
      <c r="O3927">
        <v>60.541092394078603</v>
      </c>
      <c r="P3927">
        <v>50.692307692307601</v>
      </c>
      <c r="Q3927">
        <v>3.5966843526521998E-2</v>
      </c>
    </row>
    <row r="3928" spans="1:17" hidden="1" x14ac:dyDescent="0.3">
      <c r="A3928" t="s">
        <v>8088</v>
      </c>
      <c r="B3928" t="s">
        <v>8089</v>
      </c>
      <c r="C3928" t="s">
        <v>10625</v>
      </c>
      <c r="D3928" t="s">
        <v>408</v>
      </c>
      <c r="E3928">
        <v>25.15785</v>
      </c>
      <c r="F3928">
        <v>55.32</v>
      </c>
      <c r="G3928">
        <v>59.733541644714897</v>
      </c>
      <c r="H3928">
        <v>20.927641527483001</v>
      </c>
      <c r="I3928">
        <v>-0.93475306572713102</v>
      </c>
      <c r="J3928">
        <v>-5.3599830449369303</v>
      </c>
      <c r="K3928">
        <v>49.617729645810101</v>
      </c>
      <c r="L3928">
        <v>44.374386913690103</v>
      </c>
      <c r="M3928">
        <v>62.8944751050308</v>
      </c>
      <c r="N3928">
        <v>1.3372370954266399</v>
      </c>
      <c r="O3928">
        <v>12.653651482284801</v>
      </c>
      <c r="P3928">
        <v>115.75663026521001</v>
      </c>
      <c r="Q3928">
        <v>8.5002765832798005E-2</v>
      </c>
    </row>
    <row r="3929" spans="1:17" hidden="1" x14ac:dyDescent="0.3">
      <c r="A3929" t="s">
        <v>8090</v>
      </c>
      <c r="B3929" t="s">
        <v>8091</v>
      </c>
      <c r="C3929" t="s">
        <v>10625</v>
      </c>
      <c r="D3929" t="s">
        <v>119</v>
      </c>
      <c r="E3929">
        <v>25.094999999999999</v>
      </c>
      <c r="F3929">
        <v>7.11</v>
      </c>
      <c r="G3929">
        <v>-26.238298815486999</v>
      </c>
      <c r="H3929">
        <v>-3.1865137236585301</v>
      </c>
      <c r="I3929">
        <v>-49.438300898262597</v>
      </c>
      <c r="J3929">
        <v>0.69750050379205197</v>
      </c>
      <c r="K3929">
        <v>7.3491763338040803</v>
      </c>
      <c r="L3929">
        <v>8.3094545850360397</v>
      </c>
      <c r="M3929">
        <v>54.795053821824602</v>
      </c>
      <c r="N3929">
        <v>0.83416758808892499</v>
      </c>
      <c r="O3929">
        <v>74.964838255977398</v>
      </c>
      <c r="P3929">
        <v>16.176470588235301</v>
      </c>
      <c r="Q3929">
        <v>1.8786950729938998E-2</v>
      </c>
    </row>
    <row r="3930" spans="1:17" hidden="1" x14ac:dyDescent="0.3">
      <c r="A3930" t="s">
        <v>8092</v>
      </c>
      <c r="B3930" t="s">
        <v>8093</v>
      </c>
      <c r="C3930" t="s">
        <v>10625</v>
      </c>
      <c r="D3930" t="s">
        <v>622</v>
      </c>
      <c r="E3930">
        <v>25.081151999999999</v>
      </c>
      <c r="F3930">
        <v>1.91</v>
      </c>
      <c r="G3930">
        <v>-6.7787563896578096</v>
      </c>
      <c r="H3930">
        <v>-2.9441533443118502</v>
      </c>
      <c r="I3930">
        <v>-13.298452510612099</v>
      </c>
      <c r="J3930">
        <v>-2.1800182403504</v>
      </c>
      <c r="K3930">
        <v>1.9039448802261301</v>
      </c>
      <c r="L3930">
        <v>1.85944973850804</v>
      </c>
      <c r="M3930">
        <v>48.327752633201897</v>
      </c>
      <c r="N3930">
        <v>0.73388299269224</v>
      </c>
      <c r="O3930">
        <v>41.361256544502602</v>
      </c>
      <c r="P3930">
        <v>42.537313432835802</v>
      </c>
      <c r="Q3930">
        <v>3.1028032402655999E-2</v>
      </c>
    </row>
    <row r="3931" spans="1:17" hidden="1" x14ac:dyDescent="0.3">
      <c r="A3931" t="s">
        <v>8094</v>
      </c>
      <c r="B3931" t="s">
        <v>8095</v>
      </c>
      <c r="C3931" t="s">
        <v>10625</v>
      </c>
      <c r="D3931" t="s">
        <v>72</v>
      </c>
      <c r="E3931">
        <v>25.052870325000001</v>
      </c>
      <c r="F3931">
        <v>50.11</v>
      </c>
      <c r="G3931">
        <v>71.897095179891807</v>
      </c>
      <c r="H3931">
        <v>-6.5542816222425104</v>
      </c>
      <c r="I3931">
        <v>-23.8397800562804</v>
      </c>
      <c r="J3931">
        <v>-1.14909040529885</v>
      </c>
      <c r="K3931">
        <v>50.517630261383196</v>
      </c>
      <c r="L3931">
        <v>44.740697219272697</v>
      </c>
      <c r="M3931">
        <v>27.244905900127002</v>
      </c>
      <c r="N3931">
        <v>0.25513849339891198</v>
      </c>
      <c r="O3931">
        <v>35.701456795050802</v>
      </c>
      <c r="P3931">
        <v>117.869565217391</v>
      </c>
      <c r="Q3931">
        <v>7.3666698615880002E-2</v>
      </c>
    </row>
    <row r="3932" spans="1:17" hidden="1" x14ac:dyDescent="0.3">
      <c r="A3932" t="s">
        <v>8096</v>
      </c>
      <c r="B3932" t="s">
        <v>8097</v>
      </c>
      <c r="C3932" t="s">
        <v>10625</v>
      </c>
      <c r="D3932" t="s">
        <v>290</v>
      </c>
      <c r="E3932">
        <v>25.030564967</v>
      </c>
      <c r="F3932">
        <v>12.69</v>
      </c>
      <c r="G3932">
        <v>13.335167660974999</v>
      </c>
      <c r="H3932">
        <v>13.6460485516285</v>
      </c>
      <c r="I3932">
        <v>13.272569783837</v>
      </c>
      <c r="J3932">
        <v>20.180274674066201</v>
      </c>
      <c r="K3932">
        <v>10.9203783746353</v>
      </c>
      <c r="L3932">
        <v>10.2834827290606</v>
      </c>
      <c r="M3932">
        <v>71.730872696934497</v>
      </c>
      <c r="N3932">
        <v>0.36769214148676499</v>
      </c>
      <c r="O3932">
        <v>21.276595744680801</v>
      </c>
      <c r="P3932">
        <v>77.482517482517395</v>
      </c>
    </row>
    <row r="3933" spans="1:17" hidden="1" x14ac:dyDescent="0.3">
      <c r="A3933" t="s">
        <v>8098</v>
      </c>
      <c r="B3933" t="s">
        <v>8099</v>
      </c>
      <c r="C3933" t="s">
        <v>10625</v>
      </c>
      <c r="D3933" t="s">
        <v>2161</v>
      </c>
      <c r="E3933">
        <v>24.995747375000001</v>
      </c>
      <c r="F3933">
        <v>13.28</v>
      </c>
      <c r="G3933">
        <v>-55.490919295546597</v>
      </c>
      <c r="H3933">
        <v>-6.7628346629931704</v>
      </c>
      <c r="I3933">
        <v>2.7306978626548299</v>
      </c>
      <c r="J3933">
        <v>-5.4812203691977697</v>
      </c>
      <c r="K3933">
        <v>14.3429394312294</v>
      </c>
      <c r="L3933">
        <v>14.5620068693741</v>
      </c>
      <c r="M3933">
        <v>38.328707009720901</v>
      </c>
      <c r="N3933">
        <v>0.22300884955752201</v>
      </c>
      <c r="O3933">
        <v>39.307228915662598</v>
      </c>
      <c r="P3933">
        <v>22.962962962962902</v>
      </c>
    </row>
    <row r="3934" spans="1:17" hidden="1" x14ac:dyDescent="0.3">
      <c r="A3934" t="s">
        <v>8100</v>
      </c>
      <c r="B3934" t="s">
        <v>8101</v>
      </c>
      <c r="C3934" t="s">
        <v>10625</v>
      </c>
      <c r="D3934" t="s">
        <v>527</v>
      </c>
      <c r="E3934">
        <v>24.977304</v>
      </c>
      <c r="F3934">
        <v>84.54</v>
      </c>
      <c r="G3934">
        <v>89.382664451732396</v>
      </c>
      <c r="H3934">
        <v>4.4720202257078601</v>
      </c>
      <c r="I3934">
        <v>43.766703038874603</v>
      </c>
      <c r="J3934">
        <v>-1.4092167523817301</v>
      </c>
      <c r="K3934">
        <v>77.231731570195507</v>
      </c>
      <c r="L3934">
        <v>61.544782259802197</v>
      </c>
      <c r="M3934">
        <v>55.048017322611997</v>
      </c>
      <c r="N3934">
        <v>0.72499063904143701</v>
      </c>
      <c r="O3934">
        <v>6.4584811923349799</v>
      </c>
      <c r="P3934">
        <v>178.36680935133299</v>
      </c>
    </row>
    <row r="3935" spans="1:17" hidden="1" x14ac:dyDescent="0.3">
      <c r="A3935" t="s">
        <v>8102</v>
      </c>
      <c r="B3935" t="s">
        <v>8103</v>
      </c>
      <c r="C3935" t="s">
        <v>10625</v>
      </c>
      <c r="E3935">
        <v>24.977210625000001</v>
      </c>
      <c r="F3935">
        <v>41.73</v>
      </c>
      <c r="G3935">
        <v>197.84218794178599</v>
      </c>
      <c r="H3935">
        <v>-11.4735651090177</v>
      </c>
      <c r="I3935">
        <v>-26.379720332502899</v>
      </c>
      <c r="J3935">
        <v>18.148628682336199</v>
      </c>
      <c r="K3935">
        <v>41.269032120247999</v>
      </c>
      <c r="L3935">
        <v>35.645473818975098</v>
      </c>
      <c r="M3935">
        <v>55.272746244955698</v>
      </c>
      <c r="N3935">
        <v>1.85844768067705</v>
      </c>
      <c r="O3935">
        <v>35.561945842319602</v>
      </c>
      <c r="P3935">
        <v>225.50702028081099</v>
      </c>
      <c r="Q3935">
        <v>8.6397711313669995E-2</v>
      </c>
    </row>
    <row r="3936" spans="1:17" hidden="1" x14ac:dyDescent="0.3">
      <c r="A3936" t="s">
        <v>8104</v>
      </c>
      <c r="B3936" t="s">
        <v>8105</v>
      </c>
      <c r="C3936" t="s">
        <v>10625</v>
      </c>
      <c r="D3936" t="s">
        <v>21</v>
      </c>
      <c r="E3936">
        <v>24.953963007999999</v>
      </c>
      <c r="F3936">
        <v>4.3600000000000003</v>
      </c>
      <c r="G3936">
        <v>-0.92064629251325703</v>
      </c>
      <c r="H3936">
        <v>25.423576486832602</v>
      </c>
      <c r="I3936">
        <v>14.992125288476799</v>
      </c>
      <c r="J3936">
        <v>25.680177887384001</v>
      </c>
      <c r="M3936">
        <v>100</v>
      </c>
      <c r="O3936">
        <v>0</v>
      </c>
      <c r="P3936">
        <v>32.9268292682926</v>
      </c>
    </row>
    <row r="3937" spans="1:17" hidden="1" x14ac:dyDescent="0.3">
      <c r="A3937" t="s">
        <v>8106</v>
      </c>
      <c r="B3937" t="s">
        <v>8107</v>
      </c>
      <c r="C3937" t="s">
        <v>10625</v>
      </c>
      <c r="D3937" t="s">
        <v>408</v>
      </c>
      <c r="E3937">
        <v>24.939826499999999</v>
      </c>
      <c r="F3937">
        <v>84.51</v>
      </c>
      <c r="G3937">
        <v>42.136252651933503</v>
      </c>
      <c r="H3937">
        <v>83.628790952770302</v>
      </c>
      <c r="I3937">
        <v>60.787751410197103</v>
      </c>
      <c r="J3937">
        <v>12.730366300982899</v>
      </c>
      <c r="K3937">
        <v>56.510301465538802</v>
      </c>
      <c r="L3937">
        <v>52.623504467605002</v>
      </c>
      <c r="M3937">
        <v>89.361933631842504</v>
      </c>
      <c r="N3937">
        <v>3.1764665235537399</v>
      </c>
      <c r="O3937">
        <v>1.6447757661815099</v>
      </c>
      <c r="P3937">
        <v>108.666666666666</v>
      </c>
      <c r="Q3937">
        <v>0.126550641964879</v>
      </c>
    </row>
    <row r="3938" spans="1:17" hidden="1" x14ac:dyDescent="0.3">
      <c r="A3938" t="s">
        <v>8108</v>
      </c>
      <c r="B3938" t="s">
        <v>8109</v>
      </c>
      <c r="C3938" t="s">
        <v>10625</v>
      </c>
      <c r="D3938" t="s">
        <v>527</v>
      </c>
      <c r="E3938">
        <v>24.922000000000001</v>
      </c>
      <c r="F3938">
        <v>15.14</v>
      </c>
      <c r="G3938">
        <v>-12.4441321868178</v>
      </c>
      <c r="H3938">
        <v>11.7989413987828</v>
      </c>
      <c r="I3938">
        <v>-22.0601176300727</v>
      </c>
      <c r="J3938">
        <v>-4.5642129436785202E-2</v>
      </c>
      <c r="K3938">
        <v>14.0942044863503</v>
      </c>
      <c r="L3938">
        <v>13.848064373886199</v>
      </c>
      <c r="M3938">
        <v>58.0782034855295</v>
      </c>
      <c r="N3938">
        <v>0.56616721704820505</v>
      </c>
      <c r="O3938">
        <v>18.890356671069998</v>
      </c>
      <c r="P3938">
        <v>39.796860572483801</v>
      </c>
      <c r="Q3938">
        <v>4.7761051529793E-2</v>
      </c>
    </row>
    <row r="3939" spans="1:17" hidden="1" x14ac:dyDescent="0.3">
      <c r="A3939" t="s">
        <v>8110</v>
      </c>
      <c r="B3939" t="s">
        <v>8111</v>
      </c>
      <c r="C3939" t="s">
        <v>10625</v>
      </c>
      <c r="D3939" t="s">
        <v>527</v>
      </c>
      <c r="E3939">
        <v>24.893856499999998</v>
      </c>
      <c r="F3939">
        <v>115.5</v>
      </c>
      <c r="G3939">
        <v>82.679367260319495</v>
      </c>
      <c r="H3939">
        <v>2.7668749835388802</v>
      </c>
      <c r="I3939">
        <v>24.8534980828877</v>
      </c>
      <c r="J3939">
        <v>8.8708497741627497</v>
      </c>
      <c r="K3939">
        <v>105.11397248382799</v>
      </c>
      <c r="L3939">
        <v>91.205056081682898</v>
      </c>
      <c r="M3939">
        <v>51.175795649084499</v>
      </c>
      <c r="N3939">
        <v>0.34195124041304198</v>
      </c>
      <c r="O3939">
        <v>22.606060606060598</v>
      </c>
      <c r="P3939">
        <v>120.841300191204</v>
      </c>
      <c r="Q3939">
        <v>7.1762244759464994E-2</v>
      </c>
    </row>
    <row r="3940" spans="1:17" hidden="1" x14ac:dyDescent="0.3">
      <c r="A3940" t="s">
        <v>8112</v>
      </c>
      <c r="B3940" t="s">
        <v>8113</v>
      </c>
      <c r="C3940" t="s">
        <v>10625</v>
      </c>
      <c r="D3940" t="s">
        <v>21</v>
      </c>
      <c r="E3940">
        <v>24.88440903</v>
      </c>
      <c r="F3940">
        <v>204</v>
      </c>
      <c r="G3940">
        <v>96.510991836799207</v>
      </c>
      <c r="H3940">
        <v>37.380022479863896</v>
      </c>
      <c r="I3940">
        <v>42.793393787419703</v>
      </c>
      <c r="J3940">
        <v>-1.6356461031221501</v>
      </c>
      <c r="K3940">
        <v>169.897976323677</v>
      </c>
      <c r="L3940">
        <v>138.20778887657801</v>
      </c>
      <c r="M3940">
        <v>51.695429439131203</v>
      </c>
      <c r="N3940">
        <v>1.0833389179067701</v>
      </c>
      <c r="O3940">
        <v>20.0490196078431</v>
      </c>
      <c r="P3940">
        <v>135.83815028901699</v>
      </c>
      <c r="Q3940">
        <v>0.22944438305661599</v>
      </c>
    </row>
    <row r="3941" spans="1:17" hidden="1" x14ac:dyDescent="0.3">
      <c r="A3941" t="s">
        <v>8114</v>
      </c>
      <c r="B3941" t="s">
        <v>8115</v>
      </c>
      <c r="C3941" t="s">
        <v>10625</v>
      </c>
      <c r="D3941" t="s">
        <v>622</v>
      </c>
      <c r="E3941">
        <v>24.880756631000001</v>
      </c>
      <c r="F3941">
        <v>12.75</v>
      </c>
      <c r="G3941">
        <v>51.912632449707502</v>
      </c>
      <c r="H3941">
        <v>-17.810920564020201</v>
      </c>
      <c r="I3941">
        <v>17.952923982555198</v>
      </c>
      <c r="J3941">
        <v>-19.684122252432601</v>
      </c>
      <c r="K3941">
        <v>15.4228703808667</v>
      </c>
      <c r="L3941">
        <v>12.9324530617634</v>
      </c>
      <c r="M3941">
        <v>21.743948996350301</v>
      </c>
      <c r="N3941">
        <v>3.0035311317712798</v>
      </c>
      <c r="O3941">
        <v>83.137254901960802</v>
      </c>
      <c r="P3941">
        <v>112.5</v>
      </c>
      <c r="Q3941">
        <v>0.132411551923036</v>
      </c>
    </row>
    <row r="3942" spans="1:17" hidden="1" x14ac:dyDescent="0.3">
      <c r="A3942" t="s">
        <v>8116</v>
      </c>
      <c r="B3942" t="s">
        <v>8117</v>
      </c>
      <c r="C3942" t="s">
        <v>10625</v>
      </c>
      <c r="D3942" t="s">
        <v>527</v>
      </c>
      <c r="E3942">
        <v>24.87632</v>
      </c>
      <c r="F3942">
        <v>18.600000000000001</v>
      </c>
      <c r="G3942">
        <v>22.942455110367799</v>
      </c>
      <c r="H3942">
        <v>11.3744414467238</v>
      </c>
      <c r="I3942">
        <v>-16.6113957963979</v>
      </c>
      <c r="J3942">
        <v>8.0591207383961603</v>
      </c>
      <c r="K3942">
        <v>17.388190525003601</v>
      </c>
      <c r="L3942">
        <v>17.456567201383599</v>
      </c>
      <c r="M3942">
        <v>73.908716343671699</v>
      </c>
      <c r="N3942">
        <v>1.3025959392309301</v>
      </c>
      <c r="O3942">
        <v>78.763440860214999</v>
      </c>
      <c r="P3942">
        <v>55.648535564853503</v>
      </c>
      <c r="Q3942">
        <v>9.1180571691249993E-3</v>
      </c>
    </row>
    <row r="3943" spans="1:17" hidden="1" x14ac:dyDescent="0.3">
      <c r="A3943" t="s">
        <v>8118</v>
      </c>
      <c r="B3943" t="s">
        <v>8119</v>
      </c>
      <c r="C3943" t="s">
        <v>10625</v>
      </c>
      <c r="D3943" t="s">
        <v>733</v>
      </c>
      <c r="E3943">
        <v>24.859794348000001</v>
      </c>
      <c r="F3943">
        <v>786.81</v>
      </c>
      <c r="G3943">
        <v>40.975856961386597</v>
      </c>
      <c r="H3943">
        <v>1.2382603164748001</v>
      </c>
      <c r="I3943">
        <v>14.505200386417799</v>
      </c>
      <c r="J3943">
        <v>2.1054133614879098</v>
      </c>
      <c r="K3943">
        <v>758.45087186124795</v>
      </c>
      <c r="L3943">
        <v>662.78752705836996</v>
      </c>
      <c r="M3943">
        <v>42.579740679890797</v>
      </c>
      <c r="N3943">
        <v>1.05397712049493</v>
      </c>
      <c r="O3943">
        <v>2.5406387819168499</v>
      </c>
      <c r="P3943">
        <v>76.553349040726999</v>
      </c>
      <c r="Q3943">
        <v>-2.2826330923839998E-3</v>
      </c>
    </row>
    <row r="3944" spans="1:17" hidden="1" x14ac:dyDescent="0.3">
      <c r="A3944" t="s">
        <v>8120</v>
      </c>
      <c r="B3944" t="s">
        <v>8121</v>
      </c>
      <c r="C3944" t="s">
        <v>10625</v>
      </c>
      <c r="D3944" t="s">
        <v>72</v>
      </c>
      <c r="E3944">
        <v>24.84</v>
      </c>
      <c r="F3944">
        <v>108</v>
      </c>
      <c r="G3944">
        <v>141.40420931672199</v>
      </c>
      <c r="H3944">
        <v>4.6231307660789396</v>
      </c>
      <c r="I3944">
        <v>157.58008542422701</v>
      </c>
      <c r="J3944">
        <v>-0.92680823099355703</v>
      </c>
      <c r="M3944">
        <v>100</v>
      </c>
      <c r="O3944">
        <v>0</v>
      </c>
      <c r="P3944">
        <v>168.65671641790999</v>
      </c>
    </row>
    <row r="3945" spans="1:17" hidden="1" x14ac:dyDescent="0.3">
      <c r="A3945" t="s">
        <v>8122</v>
      </c>
      <c r="B3945" t="s">
        <v>8123</v>
      </c>
      <c r="C3945" t="s">
        <v>10625</v>
      </c>
      <c r="D3945" t="s">
        <v>622</v>
      </c>
      <c r="E3945">
        <v>24.732937575999902</v>
      </c>
      <c r="F3945">
        <v>29.43</v>
      </c>
      <c r="G3945">
        <v>26.823356637353001</v>
      </c>
      <c r="H3945">
        <v>-0.80604453953639099</v>
      </c>
      <c r="I3945">
        <v>-18.648612482172702</v>
      </c>
      <c r="J3945">
        <v>-0.90304471109850204</v>
      </c>
      <c r="K3945">
        <v>28.553747467621399</v>
      </c>
      <c r="L3945">
        <v>29.148795700811501</v>
      </c>
      <c r="M3945">
        <v>56.166261379230299</v>
      </c>
      <c r="N3945">
        <v>0.61732796452970096</v>
      </c>
      <c r="O3945">
        <v>41.182466870540203</v>
      </c>
      <c r="P3945">
        <v>105.087108013937</v>
      </c>
      <c r="Q3945">
        <v>0.102196116299427</v>
      </c>
    </row>
    <row r="3946" spans="1:17" hidden="1" x14ac:dyDescent="0.3">
      <c r="A3946" t="s">
        <v>8124</v>
      </c>
      <c r="B3946" t="s">
        <v>8125</v>
      </c>
      <c r="C3946" t="s">
        <v>10625</v>
      </c>
      <c r="D3946" t="s">
        <v>1146</v>
      </c>
      <c r="E3946">
        <v>24.678718759999999</v>
      </c>
      <c r="F3946">
        <v>5.7</v>
      </c>
      <c r="G3946">
        <v>-95.7320592297812</v>
      </c>
      <c r="H3946">
        <v>-26.374480819583098</v>
      </c>
      <c r="I3946">
        <v>-84.082157845413406</v>
      </c>
      <c r="J3946">
        <v>-6.50342111396027</v>
      </c>
      <c r="K3946">
        <v>9.1581069010420304</v>
      </c>
      <c r="L3946">
        <v>15.445744035827</v>
      </c>
      <c r="M3946">
        <v>22.688589257735</v>
      </c>
      <c r="N3946">
        <v>0.97745597157186703</v>
      </c>
      <c r="O3946">
        <v>345.614035087719</v>
      </c>
      <c r="P3946">
        <v>0</v>
      </c>
      <c r="Q3946">
        <v>5.5371872041796999E-2</v>
      </c>
    </row>
    <row r="3947" spans="1:17" hidden="1" x14ac:dyDescent="0.3">
      <c r="A3947" t="s">
        <v>8126</v>
      </c>
      <c r="B3947" t="s">
        <v>8127</v>
      </c>
      <c r="C3947" t="s">
        <v>10625</v>
      </c>
      <c r="D3947" t="s">
        <v>733</v>
      </c>
      <c r="E3947">
        <v>24.652576575000001</v>
      </c>
      <c r="F3947">
        <v>14.46</v>
      </c>
      <c r="G3947">
        <v>20.490905365893099</v>
      </c>
      <c r="H3947">
        <v>6.7727468558597304</v>
      </c>
      <c r="I3947">
        <v>4.67306001491204</v>
      </c>
      <c r="J3947">
        <v>0.95617275259588597</v>
      </c>
      <c r="K3947">
        <v>13.6033108196375</v>
      </c>
      <c r="L3947">
        <v>12.1389601524554</v>
      </c>
      <c r="M3947">
        <v>43.246163025678499</v>
      </c>
      <c r="N3947">
        <v>0.38778641712466</v>
      </c>
      <c r="O3947">
        <v>0.62240663900414706</v>
      </c>
      <c r="P3947">
        <v>74.848851269649302</v>
      </c>
    </row>
    <row r="3948" spans="1:17" hidden="1" x14ac:dyDescent="0.3">
      <c r="A3948" t="s">
        <v>8128</v>
      </c>
      <c r="B3948" t="s">
        <v>8129</v>
      </c>
      <c r="C3948" t="s">
        <v>10625</v>
      </c>
      <c r="D3948" t="s">
        <v>46</v>
      </c>
      <c r="E3948">
        <v>24.641919999999999</v>
      </c>
      <c r="F3948">
        <v>27.7</v>
      </c>
      <c r="G3948">
        <v>98.827399876837703</v>
      </c>
      <c r="H3948">
        <v>-2.12253768398651</v>
      </c>
      <c r="I3948">
        <v>143.077746049692</v>
      </c>
      <c r="J3948">
        <v>0.13061709013075301</v>
      </c>
      <c r="K3948">
        <v>26.340271785225301</v>
      </c>
      <c r="L3948">
        <v>19.737898091517401</v>
      </c>
      <c r="M3948">
        <v>65.313575457711593</v>
      </c>
      <c r="N3948">
        <v>7.79569892473118E-2</v>
      </c>
      <c r="O3948">
        <v>2.3104693140794299</v>
      </c>
      <c r="P3948">
        <v>240.71340713407099</v>
      </c>
    </row>
    <row r="3949" spans="1:17" hidden="1" x14ac:dyDescent="0.3">
      <c r="A3949" t="s">
        <v>8130</v>
      </c>
      <c r="B3949" t="s">
        <v>8131</v>
      </c>
      <c r="C3949" t="s">
        <v>10625</v>
      </c>
      <c r="D3949" t="s">
        <v>5806</v>
      </c>
      <c r="E3949">
        <v>24.623883200000002</v>
      </c>
      <c r="F3949">
        <v>32.700000000000003</v>
      </c>
      <c r="G3949">
        <v>55.528444971899397</v>
      </c>
      <c r="H3949">
        <v>20.7110965153175</v>
      </c>
      <c r="I3949">
        <v>36.884302878328803</v>
      </c>
      <c r="J3949">
        <v>-1.86125657740568</v>
      </c>
      <c r="K3949">
        <v>29.649959597726799</v>
      </c>
      <c r="L3949">
        <v>25.545446686109599</v>
      </c>
      <c r="M3949">
        <v>69.489254974193003</v>
      </c>
      <c r="N3949">
        <v>1.82041625371655</v>
      </c>
      <c r="O3949">
        <v>7.0336391437308698</v>
      </c>
      <c r="P3949">
        <v>121.694915254237</v>
      </c>
      <c r="Q3949">
        <v>0.104815008510841</v>
      </c>
    </row>
    <row r="3950" spans="1:17" hidden="1" x14ac:dyDescent="0.3">
      <c r="A3950" t="s">
        <v>8132</v>
      </c>
      <c r="B3950" t="s">
        <v>8133</v>
      </c>
      <c r="C3950" t="s">
        <v>10625</v>
      </c>
      <c r="E3950">
        <v>24.51749813</v>
      </c>
      <c r="F3950">
        <v>164.5</v>
      </c>
      <c r="G3950">
        <v>-27.390525725187601</v>
      </c>
      <c r="H3950">
        <v>3.6600343884427202</v>
      </c>
      <c r="I3950">
        <v>-6.9082111723114297</v>
      </c>
      <c r="J3950">
        <v>-7.1150966568833598E-3</v>
      </c>
      <c r="K3950">
        <v>154.74318617138999</v>
      </c>
      <c r="L3950">
        <v>153.238340748285</v>
      </c>
      <c r="M3950">
        <v>75.982647500394293</v>
      </c>
      <c r="N3950">
        <v>2.5133498577067801</v>
      </c>
      <c r="O3950">
        <v>8.2066869300911893</v>
      </c>
      <c r="P3950">
        <v>26.1503067484662</v>
      </c>
      <c r="Q3950">
        <v>0.116589406982206</v>
      </c>
    </row>
    <row r="3951" spans="1:17" hidden="1" x14ac:dyDescent="0.3">
      <c r="A3951" t="s">
        <v>8134</v>
      </c>
      <c r="B3951" t="s">
        <v>8135</v>
      </c>
      <c r="C3951" t="s">
        <v>10625</v>
      </c>
      <c r="D3951" t="s">
        <v>359</v>
      </c>
      <c r="E3951">
        <v>24.45</v>
      </c>
      <c r="F3951">
        <v>80.98</v>
      </c>
      <c r="G3951">
        <v>70.088525414332807</v>
      </c>
      <c r="H3951">
        <v>7.4060571928145604</v>
      </c>
      <c r="I3951">
        <v>1.66530618874388</v>
      </c>
      <c r="J3951">
        <v>-0.53180645468157095</v>
      </c>
      <c r="K3951">
        <v>77.632211114416407</v>
      </c>
      <c r="L3951">
        <v>68.425027283560993</v>
      </c>
      <c r="M3951">
        <v>57.718764048492801</v>
      </c>
      <c r="N3951">
        <v>1.2283810933699899</v>
      </c>
      <c r="O3951">
        <v>22.178315633489699</v>
      </c>
      <c r="P3951">
        <v>124.944444444444</v>
      </c>
      <c r="Q3951">
        <v>5.5683569094842997E-2</v>
      </c>
    </row>
    <row r="3952" spans="1:17" hidden="1" x14ac:dyDescent="0.3">
      <c r="A3952" t="s">
        <v>8136</v>
      </c>
      <c r="B3952" t="s">
        <v>8137</v>
      </c>
      <c r="C3952" t="s">
        <v>10625</v>
      </c>
      <c r="D3952" t="s">
        <v>127</v>
      </c>
      <c r="E3952">
        <v>24.423317879999999</v>
      </c>
      <c r="F3952">
        <v>16.399999999999999</v>
      </c>
      <c r="G3952">
        <v>-5.5931859894901201</v>
      </c>
      <c r="H3952">
        <v>-1.87035303188851</v>
      </c>
      <c r="I3952">
        <v>-12.2495918825592</v>
      </c>
      <c r="J3952">
        <v>1.0670674632677399</v>
      </c>
      <c r="K3952">
        <v>20.078539679257499</v>
      </c>
      <c r="L3952">
        <v>20.567302919445201</v>
      </c>
      <c r="M3952">
        <v>33.686981725690302</v>
      </c>
      <c r="N3952">
        <v>1</v>
      </c>
      <c r="Q3952">
        <v>-3.2586267451102997E-2</v>
      </c>
    </row>
    <row r="3953" spans="1:17" hidden="1" x14ac:dyDescent="0.3">
      <c r="A3953" t="s">
        <v>8138</v>
      </c>
      <c r="B3953" t="s">
        <v>8139</v>
      </c>
      <c r="C3953" t="s">
        <v>10625</v>
      </c>
      <c r="D3953" t="s">
        <v>46</v>
      </c>
      <c r="E3953">
        <v>24.38505</v>
      </c>
      <c r="F3953">
        <v>33.450000000000003</v>
      </c>
      <c r="G3953">
        <v>-78.761323567095005</v>
      </c>
      <c r="H3953">
        <v>-5.83426323442173</v>
      </c>
      <c r="I3953">
        <v>-37.911001155385797</v>
      </c>
      <c r="J3953">
        <v>-6.9237382926227902</v>
      </c>
      <c r="K3953">
        <v>34.975286556485599</v>
      </c>
      <c r="M3953">
        <v>43.448419577543099</v>
      </c>
      <c r="N3953">
        <v>0.43361691157514798</v>
      </c>
      <c r="O3953">
        <v>123.916292974588</v>
      </c>
      <c r="P3953">
        <v>6.1904761904761898</v>
      </c>
    </row>
    <row r="3954" spans="1:17" hidden="1" x14ac:dyDescent="0.3">
      <c r="A3954" t="s">
        <v>8140</v>
      </c>
      <c r="B3954" t="s">
        <v>8141</v>
      </c>
      <c r="C3954" t="s">
        <v>10625</v>
      </c>
      <c r="D3954" t="s">
        <v>622</v>
      </c>
      <c r="E3954">
        <v>24.380534999999998</v>
      </c>
      <c r="F3954">
        <v>65.900000000000006</v>
      </c>
      <c r="G3954">
        <v>270.522478839222</v>
      </c>
      <c r="H3954">
        <v>24.469133229142599</v>
      </c>
      <c r="I3954">
        <v>15.2963294482501</v>
      </c>
      <c r="J3954">
        <v>7.38539235332183</v>
      </c>
      <c r="K3954">
        <v>50.3507195021065</v>
      </c>
      <c r="L3954">
        <v>41.675702679193201</v>
      </c>
      <c r="M3954">
        <v>70.422366441323007</v>
      </c>
      <c r="N3954">
        <v>2.24083037970883</v>
      </c>
      <c r="O3954">
        <v>0.25796661608494798</v>
      </c>
      <c r="P3954">
        <v>298.187311178247</v>
      </c>
      <c r="Q3954">
        <v>0.16932814614268499</v>
      </c>
    </row>
    <row r="3955" spans="1:17" hidden="1" x14ac:dyDescent="0.3">
      <c r="A3955" t="s">
        <v>8142</v>
      </c>
      <c r="B3955" t="s">
        <v>8143</v>
      </c>
      <c r="C3955" t="s">
        <v>10625</v>
      </c>
      <c r="D3955" t="s">
        <v>54</v>
      </c>
      <c r="E3955">
        <v>24.368500000000001</v>
      </c>
      <c r="F3955">
        <v>3.42</v>
      </c>
      <c r="G3955">
        <v>289.40833839268203</v>
      </c>
      <c r="H3955">
        <v>85.950630033230098</v>
      </c>
      <c r="I3955">
        <v>170.892567341138</v>
      </c>
      <c r="J3955">
        <v>19.591650335441798</v>
      </c>
      <c r="K3955">
        <v>2.1682890361437002</v>
      </c>
      <c r="L3955">
        <v>1.61395763163766</v>
      </c>
      <c r="M3955">
        <v>96.362028718943805</v>
      </c>
      <c r="N3955">
        <v>1.6699434459942</v>
      </c>
      <c r="O3955">
        <v>0</v>
      </c>
      <c r="P3955">
        <v>344.15584415584402</v>
      </c>
      <c r="Q3955">
        <v>6.9248025170056002E-2</v>
      </c>
    </row>
    <row r="3956" spans="1:17" hidden="1" x14ac:dyDescent="0.3">
      <c r="A3956" t="s">
        <v>8144</v>
      </c>
      <c r="B3956" t="s">
        <v>8145</v>
      </c>
      <c r="C3956" t="s">
        <v>10625</v>
      </c>
      <c r="D3956" t="s">
        <v>736</v>
      </c>
      <c r="E3956">
        <v>24.3335279</v>
      </c>
      <c r="F3956">
        <v>25.02</v>
      </c>
      <c r="G3956">
        <v>18.224380488963401</v>
      </c>
      <c r="H3956">
        <v>26.369107121763601</v>
      </c>
      <c r="I3956">
        <v>27.635125871491599</v>
      </c>
      <c r="J3956">
        <v>14.362300772597401</v>
      </c>
      <c r="K3956">
        <v>20.592907911044001</v>
      </c>
      <c r="L3956">
        <v>18.794499015076799</v>
      </c>
      <c r="M3956">
        <v>71.750773362856904</v>
      </c>
      <c r="N3956">
        <v>0.76552110153363895</v>
      </c>
      <c r="O3956">
        <v>0</v>
      </c>
      <c r="P3956">
        <v>88.830188679245197</v>
      </c>
      <c r="Q3956">
        <v>3.3556588911825003E-2</v>
      </c>
    </row>
    <row r="3957" spans="1:17" hidden="1" x14ac:dyDescent="0.3">
      <c r="A3957" t="s">
        <v>8146</v>
      </c>
      <c r="B3957" t="s">
        <v>8147</v>
      </c>
      <c r="C3957" t="s">
        <v>10625</v>
      </c>
      <c r="D3957" t="s">
        <v>2161</v>
      </c>
      <c r="E3957">
        <v>24.329246080000001</v>
      </c>
      <c r="F3957">
        <v>23.23</v>
      </c>
      <c r="G3957">
        <v>48.989160056412302</v>
      </c>
      <c r="H3957">
        <v>16.789430145369199</v>
      </c>
      <c r="I3957">
        <v>4.57242597206033</v>
      </c>
      <c r="J3957">
        <v>25.114588594179999</v>
      </c>
      <c r="K3957">
        <v>21.462109056732</v>
      </c>
      <c r="L3957">
        <v>19.203869201417199</v>
      </c>
      <c r="M3957">
        <v>66.603316866434</v>
      </c>
      <c r="N3957">
        <v>0.97511858851198296</v>
      </c>
      <c r="O3957">
        <v>19.6728368489022</v>
      </c>
      <c r="P3957">
        <v>89.323553382233101</v>
      </c>
      <c r="Q3957">
        <v>-3.7770895312969999E-3</v>
      </c>
    </row>
    <row r="3958" spans="1:17" hidden="1" x14ac:dyDescent="0.3">
      <c r="A3958" t="s">
        <v>8148</v>
      </c>
      <c r="B3958" t="s">
        <v>8149</v>
      </c>
      <c r="C3958" t="s">
        <v>10625</v>
      </c>
      <c r="D3958" t="s">
        <v>736</v>
      </c>
      <c r="E3958">
        <v>24.31</v>
      </c>
      <c r="F3958">
        <v>22.1</v>
      </c>
      <c r="G3958">
        <v>-36.0396250421758</v>
      </c>
      <c r="H3958">
        <v>-1.4056918058503101</v>
      </c>
      <c r="I3958">
        <v>7.7073987014246397</v>
      </c>
      <c r="J3958">
        <v>-1.14909040529885</v>
      </c>
      <c r="K3958">
        <v>21.7073243993344</v>
      </c>
      <c r="L3958">
        <v>21.3211118059683</v>
      </c>
      <c r="M3958">
        <v>99.991342128637498</v>
      </c>
      <c r="N3958">
        <v>0</v>
      </c>
      <c r="O3958">
        <v>22.171945701357402</v>
      </c>
      <c r="P3958">
        <v>35.582822085889497</v>
      </c>
    </row>
    <row r="3959" spans="1:17" hidden="1" x14ac:dyDescent="0.3">
      <c r="A3959" t="s">
        <v>8150</v>
      </c>
      <c r="B3959" t="s">
        <v>8151</v>
      </c>
      <c r="C3959" t="s">
        <v>10625</v>
      </c>
      <c r="D3959" t="s">
        <v>186</v>
      </c>
      <c r="E3959">
        <v>24.274999999999999</v>
      </c>
      <c r="F3959">
        <v>48.15</v>
      </c>
      <c r="G3959">
        <v>2.25961450393245</v>
      </c>
      <c r="H3959">
        <v>-7.8603223016407799</v>
      </c>
      <c r="I3959">
        <v>-3.9133149573629198</v>
      </c>
      <c r="J3959">
        <v>5.1208352057532203</v>
      </c>
      <c r="K3959">
        <v>46.831504418244002</v>
      </c>
      <c r="L3959">
        <v>43.001405338775399</v>
      </c>
      <c r="M3959">
        <v>54.447758554375604</v>
      </c>
      <c r="N3959">
        <v>0.13495079337867999</v>
      </c>
      <c r="O3959">
        <v>32.710280373831701</v>
      </c>
      <c r="P3959">
        <v>42.035398230088497</v>
      </c>
      <c r="Q3959">
        <v>4.7669032096827997E-2</v>
      </c>
    </row>
    <row r="3960" spans="1:17" hidden="1" x14ac:dyDescent="0.3">
      <c r="A3960" t="s">
        <v>8152</v>
      </c>
      <c r="B3960" t="s">
        <v>8153</v>
      </c>
      <c r="C3960" t="s">
        <v>10625</v>
      </c>
      <c r="D3960" t="s">
        <v>54</v>
      </c>
      <c r="E3960">
        <v>24.254999999999999</v>
      </c>
      <c r="F3960">
        <v>990</v>
      </c>
      <c r="G3960">
        <v>-17.309242103822498</v>
      </c>
      <c r="H3960">
        <v>4.0368473356983001</v>
      </c>
      <c r="I3960">
        <v>-6.3095216164861903</v>
      </c>
      <c r="J3960">
        <v>-1.14909040529885</v>
      </c>
      <c r="K3960">
        <v>952.75679221840403</v>
      </c>
      <c r="L3960">
        <v>909.42579699013902</v>
      </c>
      <c r="M3960">
        <v>100</v>
      </c>
      <c r="N3960">
        <v>0</v>
      </c>
      <c r="O3960">
        <v>2.5656565656565702</v>
      </c>
      <c r="P3960">
        <v>10.3555902352023</v>
      </c>
    </row>
    <row r="3961" spans="1:17" hidden="1" x14ac:dyDescent="0.3">
      <c r="A3961" t="s">
        <v>8154</v>
      </c>
      <c r="B3961" t="s">
        <v>8155</v>
      </c>
      <c r="C3961" t="s">
        <v>10625</v>
      </c>
      <c r="D3961" t="s">
        <v>290</v>
      </c>
      <c r="E3961">
        <v>24.17868</v>
      </c>
      <c r="F3961">
        <v>28.2</v>
      </c>
      <c r="G3961">
        <v>-74.707085860151594</v>
      </c>
      <c r="H3961">
        <v>-7.39570844478542</v>
      </c>
      <c r="I3961">
        <v>-38.977867209647698</v>
      </c>
      <c r="J3961">
        <v>-3.73529730185057</v>
      </c>
      <c r="K3961">
        <v>30.2912845193962</v>
      </c>
      <c r="M3961">
        <v>41.791629003616798</v>
      </c>
      <c r="N3961">
        <v>1.1522346368715</v>
      </c>
      <c r="O3961">
        <v>107.624113475177</v>
      </c>
      <c r="P3961">
        <v>15.1020408163265</v>
      </c>
    </row>
    <row r="3962" spans="1:17" hidden="1" x14ac:dyDescent="0.3">
      <c r="A3962" t="s">
        <v>8156</v>
      </c>
      <c r="B3962" t="s">
        <v>8157</v>
      </c>
      <c r="C3962" t="s">
        <v>10625</v>
      </c>
      <c r="D3962" t="s">
        <v>21</v>
      </c>
      <c r="E3962">
        <v>24.128315008000001</v>
      </c>
      <c r="F3962">
        <v>16.440000000000001</v>
      </c>
      <c r="G3962">
        <v>-8.9644713281945592</v>
      </c>
      <c r="H3962">
        <v>17.023311215297699</v>
      </c>
      <c r="I3962">
        <v>1.6272495867927701</v>
      </c>
      <c r="J3962">
        <v>-9.1842810211346393</v>
      </c>
      <c r="K3962">
        <v>14.7621706651518</v>
      </c>
      <c r="L3962">
        <v>14.4532322975291</v>
      </c>
      <c r="M3962">
        <v>50.639778292234503</v>
      </c>
      <c r="N3962">
        <v>1.6649434159363901</v>
      </c>
      <c r="O3962">
        <v>24.574209245742001</v>
      </c>
      <c r="P3962">
        <v>77.729729729729698</v>
      </c>
      <c r="Q3962">
        <v>3.0870512382370999E-2</v>
      </c>
    </row>
    <row r="3963" spans="1:17" hidden="1" x14ac:dyDescent="0.3">
      <c r="A3963" t="s">
        <v>8158</v>
      </c>
      <c r="B3963" t="s">
        <v>8159</v>
      </c>
      <c r="C3963" t="s">
        <v>10625</v>
      </c>
      <c r="D3963" t="s">
        <v>7029</v>
      </c>
      <c r="E3963">
        <v>24.117750000000001</v>
      </c>
      <c r="F3963">
        <v>100.95</v>
      </c>
      <c r="G3963">
        <v>14.418207773571799</v>
      </c>
      <c r="H3963">
        <v>23.7025333023748</v>
      </c>
      <c r="I3963">
        <v>17.671016165042101</v>
      </c>
      <c r="J3963">
        <v>17.850909594701101</v>
      </c>
      <c r="K3963">
        <v>81.098459219916705</v>
      </c>
      <c r="L3963">
        <v>82.875030228979398</v>
      </c>
      <c r="M3963">
        <v>79.794688038903701</v>
      </c>
      <c r="N3963">
        <v>0.47642348754448399</v>
      </c>
      <c r="O3963">
        <v>13.917781079742401</v>
      </c>
      <c r="P3963">
        <v>101.9</v>
      </c>
      <c r="Q3963">
        <v>4.3405981729455999E-2</v>
      </c>
    </row>
    <row r="3964" spans="1:17" hidden="1" x14ac:dyDescent="0.3">
      <c r="A3964" t="s">
        <v>8160</v>
      </c>
      <c r="B3964" t="s">
        <v>8161</v>
      </c>
      <c r="C3964" t="s">
        <v>10625</v>
      </c>
      <c r="D3964" t="s">
        <v>54</v>
      </c>
      <c r="E3964">
        <v>24.052600000000002</v>
      </c>
      <c r="F3964">
        <v>2.06</v>
      </c>
      <c r="G3964">
        <v>5.2383934674267101</v>
      </c>
      <c r="H3964">
        <v>3.6448132446547299</v>
      </c>
      <c r="I3964">
        <v>-32.521291527265497</v>
      </c>
      <c r="J3964">
        <v>-2.1014713576798001</v>
      </c>
      <c r="K3964">
        <v>2.0727462945686299</v>
      </c>
      <c r="L3964">
        <v>2.1026025574843499</v>
      </c>
      <c r="M3964">
        <v>49.551625226231401</v>
      </c>
      <c r="N3964">
        <v>0.64795590057977104</v>
      </c>
      <c r="O3964">
        <v>55.339805825242699</v>
      </c>
      <c r="P3964">
        <v>35.5263157894736</v>
      </c>
      <c r="Q3964">
        <v>4.6698247288769E-2</v>
      </c>
    </row>
    <row r="3965" spans="1:17" hidden="1" x14ac:dyDescent="0.3">
      <c r="A3965" t="s">
        <v>8162</v>
      </c>
      <c r="B3965" t="s">
        <v>8163</v>
      </c>
      <c r="C3965" t="s">
        <v>10625</v>
      </c>
      <c r="D3965" t="s">
        <v>18</v>
      </c>
      <c r="E3965">
        <v>24.034500000000001</v>
      </c>
      <c r="F3965">
        <v>280.39999999999998</v>
      </c>
      <c r="G3965">
        <v>28.1562290669211</v>
      </c>
      <c r="H3965">
        <v>12.402107043499701</v>
      </c>
      <c r="I3965">
        <v>28.447939241965098</v>
      </c>
      <c r="J3965">
        <v>26.412409475283901</v>
      </c>
      <c r="K3965">
        <v>227.492892644427</v>
      </c>
      <c r="L3965">
        <v>211.781454491283</v>
      </c>
      <c r="M3965">
        <v>83.123247791714803</v>
      </c>
      <c r="N3965">
        <v>2.2335738335738302</v>
      </c>
      <c r="O3965">
        <v>5.2068473609129899</v>
      </c>
      <c r="P3965">
        <v>158.91043397968599</v>
      </c>
    </row>
    <row r="3966" spans="1:17" hidden="1" x14ac:dyDescent="0.3">
      <c r="A3966" t="s">
        <v>8164</v>
      </c>
      <c r="B3966" t="s">
        <v>8165</v>
      </c>
      <c r="C3966" t="s">
        <v>10625</v>
      </c>
      <c r="D3966" t="s">
        <v>2929</v>
      </c>
      <c r="E3966">
        <v>24.006315300000001</v>
      </c>
      <c r="F3966">
        <v>59</v>
      </c>
      <c r="G3966">
        <v>-56.580494989627297</v>
      </c>
      <c r="H3966">
        <v>-12.0117524119109</v>
      </c>
      <c r="I3966">
        <v>-16.437036525401499</v>
      </c>
      <c r="J3966">
        <v>-5.7415871711462003</v>
      </c>
      <c r="K3966">
        <v>64.534746550185005</v>
      </c>
      <c r="L3966">
        <v>70.229947753486201</v>
      </c>
      <c r="M3966">
        <v>36.652568066342603</v>
      </c>
      <c r="N3966">
        <v>0.25</v>
      </c>
      <c r="O3966">
        <v>100.864406779661</v>
      </c>
      <c r="P3966">
        <v>0</v>
      </c>
    </row>
    <row r="3967" spans="1:17" hidden="1" x14ac:dyDescent="0.3">
      <c r="A3967" t="s">
        <v>8166</v>
      </c>
      <c r="B3967" t="s">
        <v>8167</v>
      </c>
      <c r="C3967" t="s">
        <v>10625</v>
      </c>
      <c r="D3967" t="s">
        <v>622</v>
      </c>
      <c r="E3967">
        <v>23.969138000000001</v>
      </c>
      <c r="F3967">
        <v>75.510000000000005</v>
      </c>
      <c r="G3967">
        <v>72.520745603711006</v>
      </c>
      <c r="H3967">
        <v>67.460239163860805</v>
      </c>
      <c r="I3967">
        <v>67.181588531064705</v>
      </c>
      <c r="J3967">
        <v>50.261435910490597</v>
      </c>
      <c r="K3967">
        <v>48.197878089183298</v>
      </c>
      <c r="L3967">
        <v>43.850508776213204</v>
      </c>
      <c r="M3967">
        <v>86.627865487972201</v>
      </c>
      <c r="N3967">
        <v>3.8411127196180699</v>
      </c>
      <c r="O3967">
        <v>0</v>
      </c>
      <c r="P3967">
        <v>119.37826844857599</v>
      </c>
      <c r="Q3967">
        <v>0.111466286323364</v>
      </c>
    </row>
    <row r="3968" spans="1:17" hidden="1" x14ac:dyDescent="0.3">
      <c r="A3968" t="s">
        <v>8168</v>
      </c>
      <c r="B3968" t="s">
        <v>8169</v>
      </c>
      <c r="C3968" t="s">
        <v>10625</v>
      </c>
      <c r="D3968" t="s">
        <v>51</v>
      </c>
      <c r="E3968">
        <v>23.934361200000001</v>
      </c>
      <c r="F3968">
        <v>82.83</v>
      </c>
      <c r="G3968">
        <v>-4.40590376759633</v>
      </c>
      <c r="H3968">
        <v>15.611852053798801</v>
      </c>
      <c r="I3968">
        <v>-7.0100273741197903</v>
      </c>
      <c r="J3968">
        <v>3.3417712135001101</v>
      </c>
      <c r="K3968">
        <v>74.960080939017999</v>
      </c>
      <c r="L3968">
        <v>70.766321914861507</v>
      </c>
      <c r="M3968">
        <v>53.576933698245497</v>
      </c>
      <c r="N3968">
        <v>0.54253110397426496</v>
      </c>
      <c r="O3968">
        <v>26.4638416032838</v>
      </c>
      <c r="P3968">
        <v>47.910714285714199</v>
      </c>
      <c r="Q3968">
        <v>6.0221645026840999E-2</v>
      </c>
    </row>
    <row r="3969" spans="1:17" hidden="1" x14ac:dyDescent="0.3">
      <c r="A3969" t="s">
        <v>8170</v>
      </c>
      <c r="B3969" t="s">
        <v>8171</v>
      </c>
      <c r="C3969" t="s">
        <v>10625</v>
      </c>
      <c r="D3969" t="s">
        <v>303</v>
      </c>
      <c r="E3969">
        <v>23.853820557999999</v>
      </c>
      <c r="F3969">
        <v>27.56</v>
      </c>
      <c r="G3969">
        <v>-52.7328040627878</v>
      </c>
      <c r="H3969">
        <v>-2.1176889578617</v>
      </c>
      <c r="I3969">
        <v>-14.021564304134101</v>
      </c>
      <c r="J3969">
        <v>-1.3280453086632</v>
      </c>
      <c r="K3969">
        <v>27.204533462126602</v>
      </c>
      <c r="L3969">
        <v>29.793156702623499</v>
      </c>
      <c r="M3969">
        <v>58.713943932242998</v>
      </c>
      <c r="N3969">
        <v>2.0533222100034099</v>
      </c>
      <c r="O3969">
        <v>43.686502177068199</v>
      </c>
      <c r="P3969">
        <v>18.8955996548748</v>
      </c>
      <c r="Q3969">
        <v>1.833590419859E-3</v>
      </c>
    </row>
    <row r="3970" spans="1:17" hidden="1" x14ac:dyDescent="0.3">
      <c r="A3970" t="s">
        <v>8172</v>
      </c>
      <c r="B3970" t="s">
        <v>8173</v>
      </c>
      <c r="C3970" t="s">
        <v>10625</v>
      </c>
      <c r="D3970" t="s">
        <v>21</v>
      </c>
      <c r="E3970">
        <v>23.847000000000001</v>
      </c>
      <c r="F3970">
        <v>83</v>
      </c>
      <c r="G3970">
        <v>88.706387681830094</v>
      </c>
      <c r="H3970">
        <v>-18.775754175912599</v>
      </c>
      <c r="I3970">
        <v>-3.2978597910937499</v>
      </c>
      <c r="J3970">
        <v>1.65742795993653</v>
      </c>
      <c r="K3970">
        <v>81.416498428549602</v>
      </c>
      <c r="L3970">
        <v>69.665479871077693</v>
      </c>
      <c r="M3970">
        <v>41.812960393418003</v>
      </c>
      <c r="N3970">
        <v>0.43005414479432502</v>
      </c>
      <c r="O3970">
        <v>41.903614457831303</v>
      </c>
      <c r="P3970">
        <v>126.775956284153</v>
      </c>
      <c r="Q3970">
        <v>0.12995618007510101</v>
      </c>
    </row>
    <row r="3971" spans="1:17" hidden="1" x14ac:dyDescent="0.3">
      <c r="A3971" t="s">
        <v>8174</v>
      </c>
      <c r="B3971" t="s">
        <v>8175</v>
      </c>
      <c r="C3971" t="s">
        <v>10625</v>
      </c>
      <c r="D3971" t="s">
        <v>139</v>
      </c>
      <c r="E3971">
        <v>23.836787999999999</v>
      </c>
      <c r="F3971">
        <v>91.8</v>
      </c>
      <c r="G3971">
        <v>-56.3361610103535</v>
      </c>
      <c r="H3971">
        <v>-1.4056918058503101</v>
      </c>
      <c r="I3971">
        <v>-39.8648250493425</v>
      </c>
      <c r="J3971">
        <v>-1.14909040529885</v>
      </c>
      <c r="K3971">
        <v>97.378141532468902</v>
      </c>
      <c r="L3971">
        <v>113.058936779889</v>
      </c>
      <c r="M3971">
        <v>2.8531620086240999</v>
      </c>
      <c r="N3971">
        <v>0</v>
      </c>
      <c r="O3971">
        <v>46.405228758169898</v>
      </c>
      <c r="P3971">
        <v>0</v>
      </c>
    </row>
    <row r="3972" spans="1:17" hidden="1" x14ac:dyDescent="0.3">
      <c r="A3972" t="s">
        <v>8176</v>
      </c>
      <c r="B3972" t="s">
        <v>8177</v>
      </c>
      <c r="C3972" t="s">
        <v>10625</v>
      </c>
      <c r="D3972" t="s">
        <v>359</v>
      </c>
      <c r="E3972">
        <v>23.832734815999999</v>
      </c>
      <c r="F3972">
        <v>39.71</v>
      </c>
      <c r="G3972">
        <v>-28.911744347349099</v>
      </c>
      <c r="H3972">
        <v>-0.170193511041176</v>
      </c>
      <c r="I3972">
        <v>-11.0766309936828</v>
      </c>
      <c r="J3972">
        <v>-0.92680823099355703</v>
      </c>
      <c r="K3972">
        <v>40.534343878098802</v>
      </c>
      <c r="L3972">
        <v>42.625276632081402</v>
      </c>
      <c r="M3972">
        <v>0.164024722426689</v>
      </c>
      <c r="O3972">
        <v>48.300176278015599</v>
      </c>
      <c r="P3972">
        <v>20.6624126405348</v>
      </c>
    </row>
    <row r="3973" spans="1:17" hidden="1" x14ac:dyDescent="0.3">
      <c r="A3973" t="s">
        <v>8178</v>
      </c>
      <c r="B3973" t="s">
        <v>8179</v>
      </c>
      <c r="C3973" t="s">
        <v>10625</v>
      </c>
      <c r="D3973" t="s">
        <v>46</v>
      </c>
      <c r="E3973">
        <v>23.816572683</v>
      </c>
      <c r="F3973">
        <v>1.43</v>
      </c>
      <c r="G3973">
        <v>-53.953492132839301</v>
      </c>
      <c r="H3973">
        <v>-2.8042932044517102</v>
      </c>
      <c r="I3973">
        <v>-41.654021542348502</v>
      </c>
      <c r="J3973">
        <v>0.28975851556445498</v>
      </c>
      <c r="K3973">
        <v>1.47394325882238</v>
      </c>
      <c r="L3973">
        <v>1.8124838306400299</v>
      </c>
      <c r="M3973">
        <v>47.826829845066399</v>
      </c>
      <c r="N3973">
        <v>0.44924235010852998</v>
      </c>
      <c r="O3973">
        <v>151.74825174825099</v>
      </c>
      <c r="P3973">
        <v>10.852713178294501</v>
      </c>
      <c r="Q3973">
        <v>5.8767168598261997E-2</v>
      </c>
    </row>
    <row r="3974" spans="1:17" hidden="1" x14ac:dyDescent="0.3">
      <c r="A3974" t="s">
        <v>8180</v>
      </c>
      <c r="B3974" t="s">
        <v>8181</v>
      </c>
      <c r="C3974" t="s">
        <v>10625</v>
      </c>
      <c r="D3974" t="s">
        <v>186</v>
      </c>
      <c r="E3974">
        <v>23.808287249999999</v>
      </c>
      <c r="F3974">
        <v>49.25</v>
      </c>
      <c r="G3974">
        <v>48.858465152014503</v>
      </c>
      <c r="H3974">
        <v>2.27851872046547</v>
      </c>
      <c r="I3974">
        <v>4.18485072972413</v>
      </c>
      <c r="J3974">
        <v>-1.14909040529885</v>
      </c>
      <c r="K3974">
        <v>46.3813263481428</v>
      </c>
      <c r="L3974">
        <v>41.076075280367697</v>
      </c>
      <c r="M3974">
        <v>91.641359311955199</v>
      </c>
      <c r="N3974">
        <v>0.52631578947368396</v>
      </c>
      <c r="O3974">
        <v>3.3502538071066001</v>
      </c>
      <c r="P3974">
        <v>92.3828125</v>
      </c>
    </row>
    <row r="3975" spans="1:17" hidden="1" x14ac:dyDescent="0.3">
      <c r="A3975" t="s">
        <v>8182</v>
      </c>
      <c r="B3975" t="s">
        <v>8183</v>
      </c>
      <c r="C3975" t="s">
        <v>10625</v>
      </c>
      <c r="D3975" t="s">
        <v>408</v>
      </c>
      <c r="E3975">
        <v>23.802510000000002</v>
      </c>
      <c r="F3975">
        <v>47.51</v>
      </c>
      <c r="G3975">
        <v>234.454070099999</v>
      </c>
      <c r="H3975">
        <v>-1.4056918058503101</v>
      </c>
      <c r="I3975">
        <v>-11.7520607580348</v>
      </c>
      <c r="J3975">
        <v>-1.14909040529885</v>
      </c>
      <c r="K3975">
        <v>47.491731951246699</v>
      </c>
      <c r="L3975">
        <v>44.088975705982797</v>
      </c>
      <c r="M3975">
        <v>100</v>
      </c>
      <c r="O3975">
        <v>0</v>
      </c>
      <c r="P3975">
        <v>262.118902439024</v>
      </c>
    </row>
    <row r="3976" spans="1:17" hidden="1" x14ac:dyDescent="0.3">
      <c r="A3976" t="s">
        <v>8184</v>
      </c>
      <c r="B3976" t="s">
        <v>8185</v>
      </c>
      <c r="C3976" t="s">
        <v>10625</v>
      </c>
      <c r="D3976" t="s">
        <v>622</v>
      </c>
      <c r="E3976">
        <v>23.7315</v>
      </c>
      <c r="F3976">
        <v>39.36</v>
      </c>
      <c r="G3976">
        <v>20.9756510446609</v>
      </c>
      <c r="H3976">
        <v>26.609735964135599</v>
      </c>
      <c r="I3976">
        <v>47.535676999957801</v>
      </c>
      <c r="J3976">
        <v>9.4872732310647692</v>
      </c>
      <c r="K3976">
        <v>30.9613657323765</v>
      </c>
      <c r="L3976">
        <v>28.534540899706201</v>
      </c>
      <c r="M3976">
        <v>87.919556015839603</v>
      </c>
      <c r="N3976">
        <v>1.5230588093468</v>
      </c>
      <c r="O3976">
        <v>7.9776422764227597</v>
      </c>
      <c r="P3976">
        <v>76.423128641864594</v>
      </c>
      <c r="Q3976">
        <v>0.17881863456430999</v>
      </c>
    </row>
    <row r="3977" spans="1:17" hidden="1" x14ac:dyDescent="0.3">
      <c r="A3977" t="s">
        <v>8186</v>
      </c>
      <c r="B3977" t="s">
        <v>8187</v>
      </c>
      <c r="C3977" t="s">
        <v>10625</v>
      </c>
      <c r="D3977" t="s">
        <v>290</v>
      </c>
      <c r="E3977">
        <v>23.622360029999999</v>
      </c>
      <c r="F3977">
        <v>62.51</v>
      </c>
      <c r="G3977">
        <v>67.678917660975102</v>
      </c>
      <c r="H3977">
        <v>-1.7691629553278201</v>
      </c>
      <c r="I3977">
        <v>13.770027595378799</v>
      </c>
      <c r="J3977">
        <v>8.9596962055798102</v>
      </c>
      <c r="K3977">
        <v>57.282749124379002</v>
      </c>
      <c r="L3977">
        <v>49.823237685618899</v>
      </c>
      <c r="M3977">
        <v>96.633981077676594</v>
      </c>
      <c r="N3977">
        <v>2.6818181818181799</v>
      </c>
      <c r="O3977">
        <v>10.494320908654601</v>
      </c>
      <c r="P3977">
        <v>151.54929577464699</v>
      </c>
    </row>
    <row r="3978" spans="1:17" hidden="1" x14ac:dyDescent="0.3">
      <c r="A3978" t="s">
        <v>8188</v>
      </c>
      <c r="B3978" t="s">
        <v>8189</v>
      </c>
      <c r="C3978" t="s">
        <v>10625</v>
      </c>
      <c r="D3978" t="s">
        <v>571</v>
      </c>
      <c r="E3978">
        <v>23.593399999999999</v>
      </c>
      <c r="F3978">
        <v>52.67</v>
      </c>
      <c r="G3978">
        <v>-45.367957339024898</v>
      </c>
      <c r="H3978">
        <v>-4.7233166880369302</v>
      </c>
      <c r="I3978">
        <v>-17.5302360710938</v>
      </c>
      <c r="J3978">
        <v>-2.0188236870924401</v>
      </c>
      <c r="K3978">
        <v>53.964740086004298</v>
      </c>
      <c r="L3978">
        <v>55.867441874894403</v>
      </c>
      <c r="M3978">
        <v>42.970557277055903</v>
      </c>
      <c r="N3978">
        <v>0.56467183137362797</v>
      </c>
      <c r="O3978">
        <v>39.073476362255498</v>
      </c>
      <c r="P3978">
        <v>19.2168401991851</v>
      </c>
      <c r="Q3978">
        <v>-7.4800143824580003E-3</v>
      </c>
    </row>
    <row r="3979" spans="1:17" hidden="1" x14ac:dyDescent="0.3">
      <c r="A3979" t="s">
        <v>8190</v>
      </c>
      <c r="B3979" t="s">
        <v>8191</v>
      </c>
      <c r="C3979" t="s">
        <v>10625</v>
      </c>
      <c r="D3979" t="s">
        <v>54</v>
      </c>
      <c r="E3979">
        <v>23.572291523000001</v>
      </c>
      <c r="F3979">
        <v>8.69</v>
      </c>
      <c r="G3979">
        <v>148.20818353399</v>
      </c>
      <c r="H3979">
        <v>2.0466891465306198</v>
      </c>
      <c r="I3979">
        <v>-24.415377340949298</v>
      </c>
      <c r="J3979">
        <v>20.050351714645299</v>
      </c>
      <c r="K3979">
        <v>8.01753919985644</v>
      </c>
      <c r="L3979">
        <v>7.4268441048506597</v>
      </c>
      <c r="M3979">
        <v>79.968161173154698</v>
      </c>
      <c r="N3979">
        <v>1.42015801076225</v>
      </c>
      <c r="O3979">
        <v>34.637514384349799</v>
      </c>
      <c r="Q3979">
        <v>0.12862590752848399</v>
      </c>
    </row>
    <row r="3980" spans="1:17" hidden="1" x14ac:dyDescent="0.3">
      <c r="A3980" t="s">
        <v>8192</v>
      </c>
      <c r="B3980" t="s">
        <v>8193</v>
      </c>
      <c r="C3980" t="s">
        <v>10625</v>
      </c>
      <c r="D3980" t="s">
        <v>444</v>
      </c>
      <c r="E3980">
        <v>23.565359999999998</v>
      </c>
      <c r="F3980">
        <v>19.53</v>
      </c>
      <c r="G3980">
        <v>167.79658974872001</v>
      </c>
      <c r="H3980">
        <v>-17.848644825984501</v>
      </c>
      <c r="I3980">
        <v>26.464499751519298</v>
      </c>
      <c r="J3980">
        <v>-10.6858751464432</v>
      </c>
      <c r="K3980">
        <v>19.627381747836601</v>
      </c>
      <c r="L3980">
        <v>15.093956137866099</v>
      </c>
      <c r="M3980">
        <v>23.367905734548401</v>
      </c>
      <c r="N3980">
        <v>0.16054878734015701</v>
      </c>
      <c r="O3980">
        <v>33.026113671274899</v>
      </c>
      <c r="P3980">
        <v>222.27722772277201</v>
      </c>
      <c r="Q3980">
        <v>0.15475745084608</v>
      </c>
    </row>
    <row r="3981" spans="1:17" hidden="1" x14ac:dyDescent="0.3">
      <c r="A3981" t="s">
        <v>8194</v>
      </c>
      <c r="B3981" t="s">
        <v>8195</v>
      </c>
      <c r="C3981" t="s">
        <v>10625</v>
      </c>
      <c r="D3981" t="s">
        <v>5869</v>
      </c>
      <c r="E3981">
        <v>23.544</v>
      </c>
      <c r="F3981">
        <v>38.74</v>
      </c>
      <c r="G3981">
        <v>-25.015123806963398</v>
      </c>
      <c r="H3981">
        <v>-8.6616596621490594</v>
      </c>
      <c r="I3981">
        <v>-26.7586425921725</v>
      </c>
      <c r="J3981">
        <v>-7.8316112138600804</v>
      </c>
      <c r="K3981">
        <v>41.4467309935415</v>
      </c>
      <c r="L3981">
        <v>43.529941294694702</v>
      </c>
      <c r="M3981">
        <v>42.859982997640401</v>
      </c>
      <c r="N3981">
        <v>1.52490472245236</v>
      </c>
      <c r="O3981">
        <v>66.210635002581299</v>
      </c>
      <c r="P3981">
        <v>15.092097445038601</v>
      </c>
      <c r="Q3981">
        <v>4.1301614735214001E-2</v>
      </c>
    </row>
    <row r="3982" spans="1:17" hidden="1" x14ac:dyDescent="0.3">
      <c r="A3982" t="s">
        <v>8196</v>
      </c>
      <c r="B3982" t="s">
        <v>8197</v>
      </c>
      <c r="C3982" t="s">
        <v>10625</v>
      </c>
      <c r="D3982" t="s">
        <v>313</v>
      </c>
      <c r="E3982">
        <v>23.514498352</v>
      </c>
      <c r="F3982">
        <v>41.59</v>
      </c>
      <c r="G3982">
        <v>401.47002771186499</v>
      </c>
      <c r="H3982">
        <v>58.704241448959202</v>
      </c>
      <c r="I3982">
        <v>202.84703152638201</v>
      </c>
      <c r="J3982">
        <v>9.1565628270516992</v>
      </c>
      <c r="K3982">
        <v>26.8212742212284</v>
      </c>
      <c r="L3982">
        <v>16.4168334334449</v>
      </c>
      <c r="M3982">
        <v>99.909346657979697</v>
      </c>
      <c r="N3982">
        <v>3.6327271364051601</v>
      </c>
      <c r="O3982">
        <v>0</v>
      </c>
      <c r="P3982">
        <v>429.13486005088998</v>
      </c>
      <c r="Q3982">
        <v>0.117536898439583</v>
      </c>
    </row>
    <row r="3983" spans="1:17" hidden="1" x14ac:dyDescent="0.3">
      <c r="A3983" t="s">
        <v>8198</v>
      </c>
      <c r="B3983" t="s">
        <v>8199</v>
      </c>
      <c r="C3983" t="s">
        <v>10625</v>
      </c>
      <c r="D3983" t="s">
        <v>354</v>
      </c>
      <c r="E3983">
        <v>23.475062819999899</v>
      </c>
      <c r="F3983">
        <v>44.01</v>
      </c>
      <c r="G3983">
        <v>37.661989599367203</v>
      </c>
      <c r="H3983">
        <v>26.351397853273099</v>
      </c>
      <c r="I3983">
        <v>5.7646281605232401</v>
      </c>
      <c r="J3983">
        <v>15.4522167842436</v>
      </c>
      <c r="K3983">
        <v>37.8540053866531</v>
      </c>
      <c r="L3983">
        <v>38.030566043370698</v>
      </c>
      <c r="M3983">
        <v>75.936140870394198</v>
      </c>
      <c r="N3983">
        <v>3.4225080746298899</v>
      </c>
      <c r="O3983">
        <v>19.904567143830899</v>
      </c>
      <c r="P3983">
        <v>76.039999999999907</v>
      </c>
      <c r="Q3983">
        <v>3.5965293207027002E-2</v>
      </c>
    </row>
    <row r="3984" spans="1:17" hidden="1" x14ac:dyDescent="0.3">
      <c r="A3984" t="s">
        <v>8200</v>
      </c>
      <c r="B3984" t="s">
        <v>8201</v>
      </c>
      <c r="C3984" t="s">
        <v>10625</v>
      </c>
      <c r="D3984" t="s">
        <v>308</v>
      </c>
      <c r="E3984">
        <v>23.457376799999999</v>
      </c>
      <c r="F3984">
        <v>25.63</v>
      </c>
      <c r="G3984">
        <v>30.058244584052002</v>
      </c>
      <c r="H3984">
        <v>11.7371653370068</v>
      </c>
      <c r="I3984">
        <v>-17.627932957814402</v>
      </c>
      <c r="J3984">
        <v>3.9121340844970498</v>
      </c>
      <c r="K3984">
        <v>24.547688028892999</v>
      </c>
      <c r="L3984">
        <v>22.1537242762886</v>
      </c>
      <c r="M3984">
        <v>54.795762139252801</v>
      </c>
      <c r="N3984">
        <v>0.39842848617465598</v>
      </c>
      <c r="O3984">
        <v>24.8146703082325</v>
      </c>
      <c r="P3984">
        <v>92.706766917293194</v>
      </c>
      <c r="Q3984">
        <v>0.12361425705217099</v>
      </c>
    </row>
    <row r="3985" spans="1:17" hidden="1" x14ac:dyDescent="0.3">
      <c r="A3985" t="s">
        <v>8202</v>
      </c>
      <c r="B3985" t="s">
        <v>8203</v>
      </c>
      <c r="C3985" t="s">
        <v>10625</v>
      </c>
      <c r="D3985" t="s">
        <v>622</v>
      </c>
      <c r="E3985">
        <v>23.4</v>
      </c>
      <c r="F3985">
        <v>14.7</v>
      </c>
      <c r="G3985">
        <v>92.395047900495996</v>
      </c>
      <c r="H3985">
        <v>-15.4458064190308</v>
      </c>
      <c r="I3985">
        <v>-12.0234311786589</v>
      </c>
      <c r="J3985">
        <v>-3.9988313379413301</v>
      </c>
      <c r="K3985">
        <v>14.8950548823064</v>
      </c>
      <c r="L3985">
        <v>12.771231629740599</v>
      </c>
      <c r="M3985">
        <v>36.2215537200494</v>
      </c>
      <c r="N3985">
        <v>1.1293609046528399</v>
      </c>
      <c r="O3985">
        <v>48.0272108843537</v>
      </c>
      <c r="P3985">
        <v>120.05988023952</v>
      </c>
      <c r="Q3985">
        <v>0.230996510373534</v>
      </c>
    </row>
    <row r="3986" spans="1:17" hidden="1" x14ac:dyDescent="0.3">
      <c r="A3986" t="s">
        <v>8204</v>
      </c>
      <c r="B3986" t="s">
        <v>8205</v>
      </c>
      <c r="C3986" t="s">
        <v>10625</v>
      </c>
      <c r="D3986" t="s">
        <v>405</v>
      </c>
      <c r="E3986">
        <v>23.345184</v>
      </c>
      <c r="F3986">
        <v>45.03</v>
      </c>
      <c r="G3986">
        <v>-15.2303754101859</v>
      </c>
      <c r="H3986">
        <v>6.9215720931542899</v>
      </c>
      <c r="I3986">
        <v>4.00629399774924</v>
      </c>
      <c r="J3986">
        <v>0.28305326371681899</v>
      </c>
      <c r="K3986">
        <v>41.797392979990001</v>
      </c>
      <c r="L3986">
        <v>39.522642167946799</v>
      </c>
      <c r="M3986">
        <v>54.944224458017104</v>
      </c>
      <c r="N3986">
        <v>0.645862854954381</v>
      </c>
      <c r="O3986">
        <v>11.037086386853201</v>
      </c>
      <c r="P3986">
        <v>45.024154589371904</v>
      </c>
      <c r="Q3986">
        <v>-8.8108060323630003E-3</v>
      </c>
    </row>
    <row r="3987" spans="1:17" hidden="1" x14ac:dyDescent="0.3">
      <c r="A3987" t="s">
        <v>8206</v>
      </c>
      <c r="B3987" t="s">
        <v>8207</v>
      </c>
      <c r="C3987" t="s">
        <v>10625</v>
      </c>
      <c r="D3987" t="s">
        <v>921</v>
      </c>
      <c r="E3987">
        <v>23.329346449999999</v>
      </c>
      <c r="F3987">
        <v>20.5</v>
      </c>
      <c r="G3987">
        <v>117.844149696903</v>
      </c>
      <c r="H3987">
        <v>-21.763112163270598</v>
      </c>
      <c r="I3987">
        <v>-44.406462860531498</v>
      </c>
      <c r="J3987">
        <v>-7.9672722234806699</v>
      </c>
      <c r="K3987">
        <v>24.793110467843398</v>
      </c>
      <c r="L3987">
        <v>25.206612451343901</v>
      </c>
      <c r="M3987">
        <v>25.2055879701362</v>
      </c>
      <c r="N3987">
        <v>1.0657797487065701</v>
      </c>
      <c r="O3987">
        <v>97.121951219512098</v>
      </c>
      <c r="P3987">
        <v>147.28588661037301</v>
      </c>
      <c r="Q3987">
        <v>8.8026119686182999E-2</v>
      </c>
    </row>
    <row r="3988" spans="1:17" hidden="1" x14ac:dyDescent="0.3">
      <c r="A3988" t="s">
        <v>8208</v>
      </c>
      <c r="B3988" t="s">
        <v>8209</v>
      </c>
      <c r="C3988" t="s">
        <v>10625</v>
      </c>
      <c r="D3988" t="s">
        <v>1449</v>
      </c>
      <c r="E3988">
        <v>23.31711</v>
      </c>
      <c r="F3988">
        <v>34.68</v>
      </c>
      <c r="G3988">
        <v>81.125053272052696</v>
      </c>
      <c r="H3988">
        <v>-8.8149787888495403</v>
      </c>
      <c r="I3988">
        <v>27.525047675700101</v>
      </c>
      <c r="J3988">
        <v>-3.7125082958195499</v>
      </c>
      <c r="K3988">
        <v>29.226075509931199</v>
      </c>
      <c r="L3988">
        <v>24.674795456943301</v>
      </c>
      <c r="M3988">
        <v>4.3211479948522999</v>
      </c>
      <c r="N3988">
        <v>0.30627437079049902</v>
      </c>
      <c r="O3988">
        <v>16.205305651672401</v>
      </c>
      <c r="P3988">
        <v>108.789885611077</v>
      </c>
    </row>
    <row r="3989" spans="1:17" hidden="1" x14ac:dyDescent="0.3">
      <c r="A3989" t="s">
        <v>8210</v>
      </c>
      <c r="B3989" t="s">
        <v>8211</v>
      </c>
      <c r="C3989" t="s">
        <v>10625</v>
      </c>
      <c r="D3989" t="s">
        <v>733</v>
      </c>
      <c r="E3989">
        <v>23.31605892</v>
      </c>
      <c r="F3989">
        <v>82.68</v>
      </c>
      <c r="G3989">
        <v>-12.367105383230699</v>
      </c>
      <c r="H3989">
        <v>-5.5260621762206901</v>
      </c>
      <c r="I3989">
        <v>8.3525295964102693</v>
      </c>
      <c r="J3989">
        <v>2.12980250082258</v>
      </c>
      <c r="K3989">
        <v>83.276310001247197</v>
      </c>
      <c r="L3989">
        <v>78.925267334754594</v>
      </c>
      <c r="M3989">
        <v>58.062255720738897</v>
      </c>
      <c r="N3989">
        <v>0.80340496777336101</v>
      </c>
      <c r="O3989">
        <v>12.5423318819545</v>
      </c>
      <c r="P3989">
        <v>25.1589464123524</v>
      </c>
    </row>
    <row r="3990" spans="1:17" hidden="1" x14ac:dyDescent="0.3">
      <c r="A3990" t="s">
        <v>8212</v>
      </c>
      <c r="B3990" t="s">
        <v>8213</v>
      </c>
      <c r="C3990" t="s">
        <v>10625</v>
      </c>
      <c r="D3990" t="s">
        <v>51</v>
      </c>
      <c r="E3990">
        <v>23.256599999999999</v>
      </c>
      <c r="F3990">
        <v>9.2100000000000009</v>
      </c>
      <c r="G3990">
        <v>-62.805677409447398</v>
      </c>
      <c r="H3990">
        <v>-6.39043239588083</v>
      </c>
      <c r="I3990">
        <v>-42.763296713090902</v>
      </c>
      <c r="J3990">
        <v>2.0553294842038898</v>
      </c>
      <c r="K3990">
        <v>9.7049805415633301</v>
      </c>
      <c r="L3990">
        <v>11.190109999696199</v>
      </c>
      <c r="M3990">
        <v>54.301677992658099</v>
      </c>
      <c r="N3990">
        <v>0.536082474226804</v>
      </c>
      <c r="O3990">
        <v>111.074918566775</v>
      </c>
      <c r="P3990">
        <v>8.3529411764705994</v>
      </c>
      <c r="Q3990">
        <v>-4.6953591788360997E-2</v>
      </c>
    </row>
    <row r="3991" spans="1:17" hidden="1" x14ac:dyDescent="0.3">
      <c r="A3991" t="s">
        <v>8214</v>
      </c>
      <c r="B3991" t="s">
        <v>8215</v>
      </c>
      <c r="C3991" t="s">
        <v>10625</v>
      </c>
      <c r="D3991" t="s">
        <v>72</v>
      </c>
      <c r="E3991">
        <v>23.232711599999998</v>
      </c>
      <c r="F3991">
        <v>11.49</v>
      </c>
      <c r="G3991">
        <v>-56.076047292295897</v>
      </c>
      <c r="H3991">
        <v>-11.477063732892301</v>
      </c>
      <c r="I3991">
        <v>-20.416607657875801</v>
      </c>
      <c r="J3991">
        <v>1.0130717568633001</v>
      </c>
      <c r="K3991">
        <v>11.9968705089031</v>
      </c>
      <c r="L3991">
        <v>15.0729192809279</v>
      </c>
      <c r="M3991">
        <v>50.728077661093899</v>
      </c>
      <c r="N3991">
        <v>1.02439001507258</v>
      </c>
      <c r="O3991">
        <v>61.618798955613499</v>
      </c>
      <c r="P3991">
        <v>12.097560975609699</v>
      </c>
      <c r="Q3991">
        <v>6.2652623062400006E-2</v>
      </c>
    </row>
    <row r="3992" spans="1:17" hidden="1" x14ac:dyDescent="0.3">
      <c r="A3992" t="s">
        <v>8216</v>
      </c>
      <c r="B3992" t="s">
        <v>8217</v>
      </c>
      <c r="C3992" t="s">
        <v>10625</v>
      </c>
      <c r="D3992" t="s">
        <v>54</v>
      </c>
      <c r="E3992">
        <v>23.215499999999999</v>
      </c>
      <c r="F3992">
        <v>2.29</v>
      </c>
      <c r="G3992">
        <v>-56.325268476096497</v>
      </c>
      <c r="H3992">
        <v>2.6483622482037199</v>
      </c>
      <c r="I3992">
        <v>-6.7061891984017903</v>
      </c>
      <c r="J3992">
        <v>0.16669906838536599</v>
      </c>
      <c r="K3992">
        <v>2.3336671154664699</v>
      </c>
      <c r="L3992">
        <v>2.7755459356097298</v>
      </c>
      <c r="M3992">
        <v>45.324473848566498</v>
      </c>
      <c r="N3992">
        <v>0.56787704749969004</v>
      </c>
      <c r="O3992">
        <v>54.148471615720503</v>
      </c>
      <c r="P3992">
        <v>20.5263157894736</v>
      </c>
      <c r="Q3992">
        <v>5.6011849995556001E-2</v>
      </c>
    </row>
    <row r="3993" spans="1:17" hidden="1" x14ac:dyDescent="0.3">
      <c r="A3993" t="s">
        <v>8218</v>
      </c>
      <c r="B3993" t="s">
        <v>8219</v>
      </c>
      <c r="C3993" t="s">
        <v>10625</v>
      </c>
      <c r="E3993">
        <v>23.187999999999999</v>
      </c>
      <c r="F3993">
        <v>73.569999999999993</v>
      </c>
      <c r="G3993">
        <v>179.260490981792</v>
      </c>
      <c r="H3993">
        <v>-6.9373917300736103</v>
      </c>
      <c r="I3993">
        <v>74.548268439230199</v>
      </c>
      <c r="J3993">
        <v>-1.18918127794351</v>
      </c>
      <c r="K3993">
        <v>81.228253779386804</v>
      </c>
      <c r="L3993">
        <v>62.860362039961501</v>
      </c>
      <c r="M3993">
        <v>44.760995584461703</v>
      </c>
      <c r="N3993">
        <v>1.12760945910323</v>
      </c>
      <c r="O3993">
        <v>38.194916406143797</v>
      </c>
      <c r="P3993">
        <v>216.43010752688099</v>
      </c>
      <c r="Q3993">
        <v>8.9710259415617999E-2</v>
      </c>
    </row>
    <row r="3994" spans="1:17" hidden="1" x14ac:dyDescent="0.3">
      <c r="A3994" t="s">
        <v>8220</v>
      </c>
      <c r="B3994" t="s">
        <v>8221</v>
      </c>
      <c r="C3994" t="s">
        <v>10625</v>
      </c>
      <c r="D3994" t="s">
        <v>3834</v>
      </c>
      <c r="E3994">
        <v>23.1616076</v>
      </c>
      <c r="F3994">
        <v>89.51</v>
      </c>
      <c r="G3994">
        <v>-64.850797251305593</v>
      </c>
      <c r="H3994">
        <v>-3.55916797550488</v>
      </c>
      <c r="I3994">
        <v>-48.938025670315497</v>
      </c>
      <c r="J3994">
        <v>-4.8500048754440899</v>
      </c>
      <c r="K3994">
        <v>94.738930476801798</v>
      </c>
      <c r="M3994">
        <v>34.725646578699603</v>
      </c>
      <c r="N3994">
        <v>0.107508532423208</v>
      </c>
      <c r="O3994">
        <v>75.1759579935202</v>
      </c>
      <c r="P3994">
        <v>15.3479381443299</v>
      </c>
    </row>
    <row r="3995" spans="1:17" hidden="1" x14ac:dyDescent="0.3">
      <c r="A3995" t="s">
        <v>8222</v>
      </c>
      <c r="B3995" t="s">
        <v>8223</v>
      </c>
      <c r="C3995" t="s">
        <v>10625</v>
      </c>
      <c r="D3995" t="s">
        <v>736</v>
      </c>
      <c r="E3995">
        <v>23.091247410000001</v>
      </c>
      <c r="F3995">
        <v>2.6</v>
      </c>
      <c r="K3995">
        <v>2.9214051989229399</v>
      </c>
      <c r="L3995">
        <v>4.2861502767889696</v>
      </c>
      <c r="M3995">
        <v>64.437260219561196</v>
      </c>
      <c r="N3995">
        <v>1</v>
      </c>
      <c r="Q3995">
        <v>-8.2544193203107005E-2</v>
      </c>
    </row>
    <row r="3996" spans="1:17" hidden="1" x14ac:dyDescent="0.3">
      <c r="A3996" t="s">
        <v>8224</v>
      </c>
      <c r="B3996" t="s">
        <v>8225</v>
      </c>
      <c r="C3996" t="s">
        <v>10625</v>
      </c>
      <c r="D3996" t="s">
        <v>72</v>
      </c>
      <c r="E3996">
        <v>23.043664</v>
      </c>
      <c r="F3996">
        <v>24.66</v>
      </c>
      <c r="G3996">
        <v>-35.923760910453403</v>
      </c>
      <c r="H3996">
        <v>4.1711494031748</v>
      </c>
      <c r="I3996">
        <v>-16.649862532041698</v>
      </c>
      <c r="J3996">
        <v>2.3135712551099901</v>
      </c>
      <c r="K3996">
        <v>24.326334646850899</v>
      </c>
      <c r="L3996">
        <v>26.7718038420022</v>
      </c>
      <c r="M3996">
        <v>57.962005227427497</v>
      </c>
      <c r="N3996">
        <v>0.74115217238906095</v>
      </c>
      <c r="O3996">
        <v>23.682076236820699</v>
      </c>
      <c r="P3996">
        <v>11.8874773139745</v>
      </c>
      <c r="Q3996">
        <v>-3.5843966588642001E-2</v>
      </c>
    </row>
    <row r="3997" spans="1:17" hidden="1" x14ac:dyDescent="0.3">
      <c r="A3997" t="s">
        <v>8226</v>
      </c>
      <c r="B3997" t="s">
        <v>8227</v>
      </c>
      <c r="C3997" t="s">
        <v>10625</v>
      </c>
      <c r="D3997" t="s">
        <v>224</v>
      </c>
      <c r="E3997">
        <v>22.990262000000001</v>
      </c>
      <c r="F3997">
        <v>32.51</v>
      </c>
      <c r="G3997">
        <v>338.76271428938202</v>
      </c>
      <c r="H3997">
        <v>49.5412778911193</v>
      </c>
      <c r="I3997">
        <v>177.22571701974201</v>
      </c>
      <c r="J3997">
        <v>9.1623282798222494</v>
      </c>
      <c r="K3997">
        <v>22.188034449453099</v>
      </c>
      <c r="L3997">
        <v>13.7757599721646</v>
      </c>
      <c r="M3997">
        <v>99.999254248655106</v>
      </c>
      <c r="N3997">
        <v>1.3631663807693799</v>
      </c>
      <c r="O3997">
        <v>0</v>
      </c>
      <c r="P3997">
        <v>444.55611390284702</v>
      </c>
      <c r="Q3997">
        <v>0.15655574884211601</v>
      </c>
    </row>
    <row r="3998" spans="1:17" hidden="1" x14ac:dyDescent="0.3">
      <c r="A3998" t="s">
        <v>8228</v>
      </c>
      <c r="B3998" t="s">
        <v>8229</v>
      </c>
      <c r="C3998" t="s">
        <v>10625</v>
      </c>
      <c r="D3998" t="s">
        <v>527</v>
      </c>
      <c r="E3998">
        <v>22.938593999999998</v>
      </c>
      <c r="F3998">
        <v>74.83</v>
      </c>
      <c r="G3998">
        <v>56.0121436059922</v>
      </c>
      <c r="H3998">
        <v>-31.9334443081251</v>
      </c>
      <c r="I3998">
        <v>63.699287424849103</v>
      </c>
      <c r="J3998">
        <v>-5.0871880399239302</v>
      </c>
      <c r="K3998">
        <v>79.548795830361499</v>
      </c>
      <c r="L3998">
        <v>57.7838166082811</v>
      </c>
      <c r="M3998">
        <v>9.2101409802591299</v>
      </c>
      <c r="N3998">
        <v>0.44191649976891001</v>
      </c>
      <c r="O3998">
        <v>52.4655886676466</v>
      </c>
      <c r="P3998">
        <v>103.06648575305201</v>
      </c>
    </row>
    <row r="3999" spans="1:17" hidden="1" x14ac:dyDescent="0.3">
      <c r="A3999" t="s">
        <v>8230</v>
      </c>
      <c r="B3999" t="s">
        <v>8231</v>
      </c>
      <c r="C3999" t="s">
        <v>10625</v>
      </c>
      <c r="D3999" t="s">
        <v>444</v>
      </c>
      <c r="E3999">
        <v>22.902360000000002</v>
      </c>
      <c r="F3999">
        <v>33.5</v>
      </c>
      <c r="G3999">
        <v>6.3351676609750998</v>
      </c>
      <c r="H3999">
        <v>14.818084417925901</v>
      </c>
      <c r="I3999">
        <v>-14.0844222740697</v>
      </c>
      <c r="J3999">
        <v>-5.9055373967028499</v>
      </c>
      <c r="K3999">
        <v>31.632392285880499</v>
      </c>
      <c r="L3999">
        <v>29.348723271891402</v>
      </c>
      <c r="M3999">
        <v>46.978135300244404</v>
      </c>
      <c r="N3999">
        <v>0.37800027794138003</v>
      </c>
      <c r="O3999">
        <v>25.8507462686567</v>
      </c>
      <c r="P3999">
        <v>55.741515574151499</v>
      </c>
      <c r="Q3999">
        <v>3.8669780996603002E-2</v>
      </c>
    </row>
    <row r="4000" spans="1:17" hidden="1" x14ac:dyDescent="0.3">
      <c r="A4000" t="s">
        <v>8232</v>
      </c>
      <c r="B4000" t="s">
        <v>8233</v>
      </c>
      <c r="C4000" t="s">
        <v>10625</v>
      </c>
      <c r="D4000" t="s">
        <v>736</v>
      </c>
      <c r="E4000">
        <v>22.85745</v>
      </c>
      <c r="F4000">
        <v>60.5</v>
      </c>
      <c r="G4000">
        <v>29.1521712897983</v>
      </c>
      <c r="H4000">
        <v>11.079699701746</v>
      </c>
      <c r="I4000">
        <v>25.5918665972432</v>
      </c>
      <c r="J4000">
        <v>19.163409594701101</v>
      </c>
      <c r="K4000">
        <v>49.750627037382102</v>
      </c>
      <c r="L4000">
        <v>41.749599222785498</v>
      </c>
      <c r="M4000">
        <v>68.533690069563306</v>
      </c>
      <c r="N4000">
        <v>1.29924812030075</v>
      </c>
      <c r="O4000">
        <v>13.801652892561901</v>
      </c>
      <c r="P4000">
        <v>128.301886792452</v>
      </c>
    </row>
    <row r="4001" spans="1:17" hidden="1" x14ac:dyDescent="0.3">
      <c r="A4001" t="s">
        <v>8234</v>
      </c>
      <c r="B4001" t="s">
        <v>8235</v>
      </c>
      <c r="C4001" t="s">
        <v>10625</v>
      </c>
      <c r="E4001">
        <v>22.8572442</v>
      </c>
      <c r="F4001">
        <v>21.22</v>
      </c>
      <c r="G4001">
        <v>13.8018343276417</v>
      </c>
      <c r="H4001">
        <v>-11.8875176722915</v>
      </c>
      <c r="I4001">
        <v>-23.335394091368101</v>
      </c>
      <c r="J4001">
        <v>-0.674707103591068</v>
      </c>
      <c r="K4001">
        <v>22.326571529284301</v>
      </c>
      <c r="L4001">
        <v>21.779674250044199</v>
      </c>
      <c r="M4001">
        <v>42.4865080968654</v>
      </c>
      <c r="N4001">
        <v>0.90118214971547295</v>
      </c>
      <c r="O4001">
        <v>45.994344957587103</v>
      </c>
      <c r="P4001">
        <v>48.807854137447301</v>
      </c>
      <c r="Q4001">
        <v>5.145100787783E-3</v>
      </c>
    </row>
    <row r="4002" spans="1:17" hidden="1" x14ac:dyDescent="0.3">
      <c r="A4002" t="s">
        <v>8236</v>
      </c>
      <c r="B4002" t="s">
        <v>8237</v>
      </c>
      <c r="C4002" t="s">
        <v>10625</v>
      </c>
      <c r="D4002" t="s">
        <v>198</v>
      </c>
      <c r="E4002">
        <v>22.788112900000002</v>
      </c>
      <c r="F4002">
        <v>13.74</v>
      </c>
      <c r="G4002">
        <v>60.335167660975102</v>
      </c>
      <c r="H4002">
        <v>15.956010321809201</v>
      </c>
      <c r="I4002">
        <v>16.779276940749099</v>
      </c>
      <c r="J4002">
        <v>3.1625586113425799</v>
      </c>
      <c r="K4002">
        <v>13.057208842091301</v>
      </c>
      <c r="L4002">
        <v>11.3827808387513</v>
      </c>
      <c r="M4002">
        <v>60.432665904522302</v>
      </c>
      <c r="N4002">
        <v>0.29909276277728702</v>
      </c>
      <c r="O4002">
        <v>31.004366812227001</v>
      </c>
      <c r="P4002">
        <v>89.517241379310306</v>
      </c>
      <c r="Q4002">
        <v>6.4423516407404E-2</v>
      </c>
    </row>
    <row r="4003" spans="1:17" hidden="1" x14ac:dyDescent="0.3">
      <c r="A4003" t="s">
        <v>8238</v>
      </c>
      <c r="B4003" t="s">
        <v>8239</v>
      </c>
      <c r="C4003" t="s">
        <v>10625</v>
      </c>
      <c r="D4003" t="s">
        <v>72</v>
      </c>
      <c r="E4003">
        <v>22.759857516</v>
      </c>
      <c r="F4003">
        <v>73.91</v>
      </c>
      <c r="G4003">
        <v>385.43288075868799</v>
      </c>
      <c r="H4003">
        <v>41.260705119093998</v>
      </c>
      <c r="I4003">
        <v>73.858185349448803</v>
      </c>
      <c r="J4003">
        <v>12.776596185977301</v>
      </c>
      <c r="K4003">
        <v>55.7456779017662</v>
      </c>
      <c r="L4003">
        <v>43.819990377413802</v>
      </c>
      <c r="M4003">
        <v>85.395940462432904</v>
      </c>
      <c r="N4003">
        <v>2.8445377063114399</v>
      </c>
      <c r="O4003">
        <v>0.17588959545393701</v>
      </c>
      <c r="P4003">
        <v>427.55174875089199</v>
      </c>
      <c r="Q4003">
        <v>0.144543558199519</v>
      </c>
    </row>
    <row r="4004" spans="1:17" hidden="1" x14ac:dyDescent="0.3">
      <c r="A4004" t="s">
        <v>8240</v>
      </c>
      <c r="B4004" t="s">
        <v>8241</v>
      </c>
      <c r="C4004" t="s">
        <v>10625</v>
      </c>
      <c r="D4004" t="s">
        <v>4188</v>
      </c>
      <c r="E4004">
        <v>22.707999999999998</v>
      </c>
      <c r="F4004">
        <v>67</v>
      </c>
      <c r="G4004">
        <v>-41.745365809145397</v>
      </c>
      <c r="H4004">
        <v>6.27005038765836</v>
      </c>
      <c r="I4004">
        <v>-24.739073745047801</v>
      </c>
      <c r="J4004">
        <v>-1.14909040529885</v>
      </c>
      <c r="K4004">
        <v>68.347154002011393</v>
      </c>
      <c r="L4004">
        <v>68.935736166290297</v>
      </c>
      <c r="M4004">
        <v>62.7714208347615</v>
      </c>
      <c r="N4004">
        <v>0.59079903147699697</v>
      </c>
      <c r="O4004">
        <v>31.343283582089501</v>
      </c>
      <c r="P4004">
        <v>19.6428571428571</v>
      </c>
    </row>
    <row r="4005" spans="1:17" hidden="1" x14ac:dyDescent="0.3">
      <c r="A4005" t="s">
        <v>8242</v>
      </c>
      <c r="B4005" t="s">
        <v>8243</v>
      </c>
      <c r="C4005" t="s">
        <v>10625</v>
      </c>
      <c r="D4005" t="s">
        <v>527</v>
      </c>
      <c r="E4005">
        <v>22.703113599999998</v>
      </c>
      <c r="F4005">
        <v>86.32</v>
      </c>
      <c r="G4005">
        <v>64.157389883197297</v>
      </c>
      <c r="H4005">
        <v>111.794515663029</v>
      </c>
      <c r="I4005">
        <v>69.022808351912801</v>
      </c>
      <c r="J4005">
        <v>16.816184383049499</v>
      </c>
      <c r="K4005">
        <v>50.313175124947499</v>
      </c>
      <c r="L4005">
        <v>44.975002287787397</v>
      </c>
      <c r="M4005">
        <v>93.054631558659693</v>
      </c>
      <c r="N4005">
        <v>3.5030172413793101</v>
      </c>
      <c r="O4005">
        <v>0</v>
      </c>
      <c r="P4005">
        <v>136.49315068493101</v>
      </c>
    </row>
    <row r="4006" spans="1:17" hidden="1" x14ac:dyDescent="0.3">
      <c r="A4006" t="s">
        <v>8244</v>
      </c>
      <c r="B4006" t="s">
        <v>8245</v>
      </c>
      <c r="C4006" t="s">
        <v>10625</v>
      </c>
      <c r="D4006" t="s">
        <v>5806</v>
      </c>
      <c r="E4006">
        <v>22.6707888</v>
      </c>
      <c r="F4006">
        <v>33.75</v>
      </c>
      <c r="G4006">
        <v>-56.236260910453403</v>
      </c>
      <c r="H4006">
        <v>-16.7903071904657</v>
      </c>
      <c r="I4006">
        <v>-40.3234893294633</v>
      </c>
      <c r="J4006">
        <v>-4.3748968569117599</v>
      </c>
      <c r="M4006">
        <v>21.417445808598</v>
      </c>
      <c r="O4006">
        <v>78.637037037037004</v>
      </c>
      <c r="P4006">
        <v>3.8461538461538498</v>
      </c>
    </row>
    <row r="4007" spans="1:17" hidden="1" x14ac:dyDescent="0.3">
      <c r="A4007" t="s">
        <v>8246</v>
      </c>
      <c r="B4007" t="s">
        <v>8247</v>
      </c>
      <c r="C4007" t="s">
        <v>10625</v>
      </c>
      <c r="D4007" t="s">
        <v>335</v>
      </c>
      <c r="E4007">
        <v>22.569407999999999</v>
      </c>
      <c r="F4007">
        <v>37.380000000000003</v>
      </c>
      <c r="G4007">
        <v>-26.637805311997798</v>
      </c>
      <c r="H4007">
        <v>1.2295370429707699</v>
      </c>
      <c r="I4007">
        <v>-24.963112534213099</v>
      </c>
      <c r="J4007">
        <v>-4.3411364544877502</v>
      </c>
      <c r="K4007">
        <v>37.341223815074599</v>
      </c>
      <c r="L4007">
        <v>38.030824606936697</v>
      </c>
      <c r="M4007">
        <v>50.884426377057501</v>
      </c>
      <c r="N4007">
        <v>0.80470375395748495</v>
      </c>
      <c r="O4007">
        <v>53.986088817549401</v>
      </c>
      <c r="P4007">
        <v>15.299198025909901</v>
      </c>
      <c r="Q4007">
        <v>9.8523963249038005E-2</v>
      </c>
    </row>
    <row r="4008" spans="1:17" hidden="1" x14ac:dyDescent="0.3">
      <c r="A4008" t="s">
        <v>8248</v>
      </c>
      <c r="B4008" t="s">
        <v>8249</v>
      </c>
      <c r="C4008" t="s">
        <v>10625</v>
      </c>
      <c r="D4008" t="s">
        <v>3632</v>
      </c>
      <c r="E4008">
        <v>22.564036835</v>
      </c>
      <c r="F4008">
        <v>43.15</v>
      </c>
      <c r="G4008">
        <v>-37.768999005691498</v>
      </c>
      <c r="H4008">
        <v>-1.42886140733316</v>
      </c>
      <c r="I4008">
        <v>-19.629942910041599</v>
      </c>
      <c r="J4008">
        <v>-1.1722600067816999</v>
      </c>
      <c r="K4008">
        <v>45.226487719363199</v>
      </c>
      <c r="L4008">
        <v>46.844244303913101</v>
      </c>
      <c r="M4008">
        <v>5.7895825770322302</v>
      </c>
      <c r="N4008">
        <v>2.46408286000668</v>
      </c>
      <c r="O4008">
        <v>31.4020857473928</v>
      </c>
      <c r="P4008">
        <v>1.8168947616800299</v>
      </c>
    </row>
    <row r="4009" spans="1:17" hidden="1" x14ac:dyDescent="0.3">
      <c r="A4009" t="s">
        <v>8250</v>
      </c>
      <c r="B4009" t="s">
        <v>8251</v>
      </c>
      <c r="C4009" t="s">
        <v>10625</v>
      </c>
      <c r="D4009" t="s">
        <v>263</v>
      </c>
      <c r="E4009">
        <v>22.558032000000001</v>
      </c>
      <c r="F4009">
        <v>68.58</v>
      </c>
      <c r="G4009">
        <v>14.751834327641699</v>
      </c>
      <c r="H4009">
        <v>33.8343081941496</v>
      </c>
      <c r="I4009">
        <v>15.318534016840101</v>
      </c>
      <c r="J4009">
        <v>-3.14909040529884</v>
      </c>
      <c r="K4009">
        <v>58.3016346487682</v>
      </c>
      <c r="L4009">
        <v>52.8130902318766</v>
      </c>
      <c r="M4009">
        <v>56.620326538282001</v>
      </c>
      <c r="N4009">
        <v>1.86971204292947</v>
      </c>
      <c r="O4009">
        <v>10.8048993875765</v>
      </c>
      <c r="P4009">
        <v>60.608899297423797</v>
      </c>
      <c r="Q4009">
        <v>4.0134616135446999E-2</v>
      </c>
    </row>
    <row r="4010" spans="1:17" hidden="1" x14ac:dyDescent="0.3">
      <c r="A4010" t="s">
        <v>8252</v>
      </c>
      <c r="B4010" t="s">
        <v>8253</v>
      </c>
      <c r="C4010" t="s">
        <v>10625</v>
      </c>
      <c r="D4010" t="s">
        <v>689</v>
      </c>
      <c r="E4010">
        <v>22.55</v>
      </c>
      <c r="F4010">
        <v>20.5</v>
      </c>
      <c r="G4010">
        <v>9.0930062200144501</v>
      </c>
      <c r="H4010">
        <v>7.9276415274830097</v>
      </c>
      <c r="I4010">
        <v>-6.7853428880911499</v>
      </c>
      <c r="J4010">
        <v>-2.54399180020024</v>
      </c>
      <c r="K4010">
        <v>20.141265815508302</v>
      </c>
      <c r="L4010">
        <v>18.9308510643856</v>
      </c>
      <c r="M4010">
        <v>53.002734747659701</v>
      </c>
      <c r="N4010">
        <v>0.18359633102825601</v>
      </c>
      <c r="O4010">
        <v>12.146341463414601</v>
      </c>
      <c r="P4010">
        <v>57.0881226053639</v>
      </c>
      <c r="Q4010">
        <v>4.2722931684722999E-2</v>
      </c>
    </row>
    <row r="4011" spans="1:17" hidden="1" x14ac:dyDescent="0.3">
      <c r="A4011" t="s">
        <v>8254</v>
      </c>
      <c r="B4011" t="s">
        <v>8255</v>
      </c>
      <c r="C4011" t="s">
        <v>10625</v>
      </c>
      <c r="D4011" t="s">
        <v>527</v>
      </c>
      <c r="E4011">
        <v>22.472742</v>
      </c>
      <c r="F4011">
        <v>1.04</v>
      </c>
      <c r="G4011">
        <v>-28.6172132914058</v>
      </c>
      <c r="H4011">
        <v>1.5069295533729801</v>
      </c>
      <c r="I4011">
        <v>-44.655286564486403</v>
      </c>
      <c r="J4011">
        <v>2.7724782221521198</v>
      </c>
      <c r="K4011">
        <v>1.0555893623633801</v>
      </c>
      <c r="L4011">
        <v>1.2010369629608699</v>
      </c>
      <c r="M4011">
        <v>66.953101043610104</v>
      </c>
      <c r="N4011">
        <v>1.0481502861699801</v>
      </c>
      <c r="O4011">
        <v>145.192307692307</v>
      </c>
      <c r="P4011">
        <v>9.4736842105263204</v>
      </c>
      <c r="Q4011">
        <v>2.7916663290143001E-2</v>
      </c>
    </row>
    <row r="4012" spans="1:17" hidden="1" x14ac:dyDescent="0.3">
      <c r="A4012" t="s">
        <v>8256</v>
      </c>
      <c r="B4012" t="s">
        <v>8257</v>
      </c>
      <c r="C4012" t="s">
        <v>10625</v>
      </c>
      <c r="D4012" t="s">
        <v>733</v>
      </c>
      <c r="E4012">
        <v>22.46870916</v>
      </c>
      <c r="F4012">
        <v>122.32</v>
      </c>
      <c r="G4012">
        <v>17.487653717697501</v>
      </c>
      <c r="H4012">
        <v>4.1660551511186501</v>
      </c>
      <c r="I4012">
        <v>9.1055620065141394</v>
      </c>
      <c r="J4012">
        <v>1.66416612696593</v>
      </c>
      <c r="K4012">
        <v>116.757784657046</v>
      </c>
      <c r="L4012">
        <v>105.227975675528</v>
      </c>
      <c r="M4012">
        <v>31.967359018905899</v>
      </c>
      <c r="N4012">
        <v>3.0155522002528401</v>
      </c>
      <c r="O4012">
        <v>1.94571615434926</v>
      </c>
      <c r="P4012">
        <v>47.355740272256298</v>
      </c>
    </row>
    <row r="4013" spans="1:17" hidden="1" x14ac:dyDescent="0.3">
      <c r="A4013" t="s">
        <v>8258</v>
      </c>
      <c r="B4013" t="s">
        <v>8259</v>
      </c>
      <c r="C4013" t="s">
        <v>10625</v>
      </c>
      <c r="D4013" t="s">
        <v>7392</v>
      </c>
      <c r="E4013">
        <v>22.451448603999999</v>
      </c>
      <c r="F4013">
        <v>21.82</v>
      </c>
      <c r="G4013">
        <v>-24.496983639261199</v>
      </c>
      <c r="H4013">
        <v>-11.3600675835359</v>
      </c>
      <c r="I4013">
        <v>-26.015322054694899</v>
      </c>
      <c r="J4013">
        <v>-2.4672722234806601</v>
      </c>
      <c r="K4013">
        <v>22.471084735626899</v>
      </c>
      <c r="L4013">
        <v>22.0729696896645</v>
      </c>
      <c r="M4013">
        <v>43.931565181216797</v>
      </c>
      <c r="N4013">
        <v>0.80275915410879395</v>
      </c>
      <c r="O4013">
        <v>32.905591200733198</v>
      </c>
      <c r="P4013">
        <v>18.009734991887498</v>
      </c>
      <c r="Q4013">
        <v>2.0685418417357E-2</v>
      </c>
    </row>
    <row r="4014" spans="1:17" hidden="1" x14ac:dyDescent="0.3">
      <c r="A4014" t="s">
        <v>8260</v>
      </c>
      <c r="B4014" t="s">
        <v>8261</v>
      </c>
      <c r="C4014" t="s">
        <v>10625</v>
      </c>
      <c r="D4014" t="s">
        <v>444</v>
      </c>
      <c r="E4014">
        <v>22.437090000000001</v>
      </c>
      <c r="F4014">
        <v>69.34</v>
      </c>
      <c r="G4014">
        <v>268.563739089546</v>
      </c>
      <c r="H4014">
        <v>-26.3687641839891</v>
      </c>
      <c r="I4014">
        <v>140.48511639729401</v>
      </c>
      <c r="J4014">
        <v>11.1065614729945</v>
      </c>
      <c r="K4014">
        <v>68.208630784281397</v>
      </c>
      <c r="L4014">
        <v>45.667728492274797</v>
      </c>
      <c r="M4014">
        <v>44.928803007971801</v>
      </c>
      <c r="N4014">
        <v>1.1200621258355199</v>
      </c>
      <c r="O4014">
        <v>37.510816267666499</v>
      </c>
      <c r="P4014">
        <v>320.24242424242402</v>
      </c>
      <c r="Q4014">
        <v>0.12984767538171901</v>
      </c>
    </row>
    <row r="4015" spans="1:17" hidden="1" x14ac:dyDescent="0.3">
      <c r="A4015" t="s">
        <v>8262</v>
      </c>
      <c r="B4015" t="s">
        <v>8263</v>
      </c>
      <c r="C4015" t="s">
        <v>10625</v>
      </c>
      <c r="D4015" t="s">
        <v>408</v>
      </c>
      <c r="E4015">
        <v>22.35293515</v>
      </c>
      <c r="F4015">
        <v>32</v>
      </c>
      <c r="G4015">
        <v>41.647336973144398</v>
      </c>
      <c r="H4015">
        <v>11.4175458845499</v>
      </c>
      <c r="I4015">
        <v>3.7714049459362999</v>
      </c>
      <c r="J4015">
        <v>-9.2298984861069204</v>
      </c>
      <c r="K4015">
        <v>30.542275308198899</v>
      </c>
      <c r="L4015">
        <v>27.052036705025799</v>
      </c>
      <c r="M4015">
        <v>48.092506503210998</v>
      </c>
      <c r="N4015">
        <v>0.87547342226573599</v>
      </c>
      <c r="O4015">
        <v>30.75</v>
      </c>
      <c r="P4015">
        <v>102.53164556962</v>
      </c>
      <c r="Q4015">
        <v>0.10467551333245501</v>
      </c>
    </row>
    <row r="4016" spans="1:17" hidden="1" x14ac:dyDescent="0.3">
      <c r="A4016" t="s">
        <v>8264</v>
      </c>
      <c r="B4016" t="s">
        <v>8265</v>
      </c>
      <c r="C4016" t="s">
        <v>10625</v>
      </c>
      <c r="D4016" t="s">
        <v>622</v>
      </c>
      <c r="E4016">
        <v>22.34958906</v>
      </c>
      <c r="F4016">
        <v>48.7</v>
      </c>
      <c r="G4016">
        <v>112.236645493487</v>
      </c>
      <c r="H4016">
        <v>14.298751054686599</v>
      </c>
      <c r="I4016">
        <v>67.489750062723303</v>
      </c>
      <c r="J4016">
        <v>-1.14909040529885</v>
      </c>
      <c r="K4016">
        <v>40.952956282686003</v>
      </c>
      <c r="L4016">
        <v>30.080091961888499</v>
      </c>
      <c r="M4016">
        <v>100</v>
      </c>
      <c r="N4016">
        <v>1.39442231075697</v>
      </c>
      <c r="O4016">
        <v>0</v>
      </c>
      <c r="P4016">
        <v>139.901477832512</v>
      </c>
    </row>
    <row r="4017" spans="1:17" hidden="1" x14ac:dyDescent="0.3">
      <c r="A4017" t="s">
        <v>8266</v>
      </c>
      <c r="B4017" t="s">
        <v>8267</v>
      </c>
      <c r="C4017" t="s">
        <v>10625</v>
      </c>
      <c r="D4017" t="s">
        <v>263</v>
      </c>
      <c r="E4017">
        <v>22.349194560000001</v>
      </c>
      <c r="F4017">
        <v>30.04</v>
      </c>
      <c r="G4017">
        <v>9.6295003849239098</v>
      </c>
      <c r="H4017">
        <v>4.05822571992287</v>
      </c>
      <c r="I4017">
        <v>-21.406196096380601</v>
      </c>
      <c r="J4017">
        <v>-7.15215319243514</v>
      </c>
      <c r="K4017">
        <v>31.9576037893708</v>
      </c>
      <c r="L4017">
        <v>29.745409251076101</v>
      </c>
      <c r="M4017">
        <v>41.579600802927402</v>
      </c>
      <c r="N4017">
        <v>1.57777621834547</v>
      </c>
      <c r="O4017">
        <v>28.828229027962699</v>
      </c>
      <c r="P4017">
        <v>55.005159958720299</v>
      </c>
      <c r="Q4017">
        <v>8.6239492706034995E-2</v>
      </c>
    </row>
    <row r="4018" spans="1:17" hidden="1" x14ac:dyDescent="0.3">
      <c r="A4018" t="s">
        <v>8268</v>
      </c>
      <c r="B4018" t="s">
        <v>8269</v>
      </c>
      <c r="C4018" t="s">
        <v>10625</v>
      </c>
      <c r="D4018" t="s">
        <v>527</v>
      </c>
      <c r="E4018">
        <v>22.336980000000001</v>
      </c>
      <c r="F4018">
        <v>73.2</v>
      </c>
      <c r="G4018">
        <v>0.53131477130785498</v>
      </c>
      <c r="H4018">
        <v>-24.157907930797499</v>
      </c>
      <c r="I4018">
        <v>-25.8365678002883</v>
      </c>
      <c r="J4018">
        <v>-6.2812832513330603</v>
      </c>
      <c r="K4018">
        <v>83.155677098604798</v>
      </c>
      <c r="L4018">
        <v>74.580490010702107</v>
      </c>
      <c r="M4018">
        <v>22.063981094610099</v>
      </c>
      <c r="N4018">
        <v>0.29718711631634198</v>
      </c>
      <c r="O4018">
        <v>54.480874316939797</v>
      </c>
      <c r="Q4018">
        <v>0.10055195328253599</v>
      </c>
    </row>
    <row r="4019" spans="1:17" hidden="1" x14ac:dyDescent="0.3">
      <c r="A4019" t="s">
        <v>8270</v>
      </c>
      <c r="B4019" t="s">
        <v>8271</v>
      </c>
      <c r="C4019" t="s">
        <v>10625</v>
      </c>
      <c r="D4019" t="s">
        <v>7265</v>
      </c>
      <c r="E4019">
        <v>22.327548436000001</v>
      </c>
      <c r="F4019">
        <v>11.45</v>
      </c>
      <c r="G4019">
        <v>3.9443630632739501</v>
      </c>
      <c r="H4019">
        <v>-16.7609248081421</v>
      </c>
      <c r="I4019">
        <v>9.0285299592647394</v>
      </c>
      <c r="J4019">
        <v>-1.50880263551467</v>
      </c>
      <c r="K4019">
        <v>12.262184993919</v>
      </c>
      <c r="L4019">
        <v>10.8844788024381</v>
      </c>
      <c r="M4019">
        <v>31.683569791585398</v>
      </c>
      <c r="N4019">
        <v>0.74245513797427698</v>
      </c>
      <c r="O4019">
        <v>34.759825327510903</v>
      </c>
      <c r="P4019">
        <v>48.894668400520104</v>
      </c>
      <c r="Q4019">
        <v>5.6809752791093002E-2</v>
      </c>
    </row>
    <row r="4020" spans="1:17" hidden="1" x14ac:dyDescent="0.3">
      <c r="A4020" t="s">
        <v>8272</v>
      </c>
      <c r="B4020" t="s">
        <v>8273</v>
      </c>
      <c r="C4020" t="s">
        <v>10625</v>
      </c>
      <c r="D4020" t="s">
        <v>571</v>
      </c>
      <c r="E4020">
        <v>22.32713</v>
      </c>
      <c r="F4020">
        <v>10.85</v>
      </c>
      <c r="G4020">
        <v>-5.7547199794743404</v>
      </c>
      <c r="H4020">
        <v>14.1427639981965</v>
      </c>
      <c r="I4020">
        <v>16.650306105870499</v>
      </c>
      <c r="J4020">
        <v>-1.14909040529885</v>
      </c>
      <c r="K4020">
        <v>7.6048168469705102</v>
      </c>
      <c r="L4020">
        <v>8.2854096298438495</v>
      </c>
      <c r="M4020">
        <v>98.719527114576593</v>
      </c>
      <c r="N4020">
        <v>4.4229228776503398</v>
      </c>
      <c r="O4020">
        <v>9.6774193548387206</v>
      </c>
      <c r="P4020">
        <v>92.035398230088404</v>
      </c>
      <c r="Q4020">
        <v>7.4276315882480003E-3</v>
      </c>
    </row>
    <row r="4021" spans="1:17" hidden="1" x14ac:dyDescent="0.3">
      <c r="A4021" t="s">
        <v>8274</v>
      </c>
      <c r="B4021" t="s">
        <v>8275</v>
      </c>
      <c r="C4021" t="s">
        <v>10625</v>
      </c>
      <c r="D4021" t="s">
        <v>263</v>
      </c>
      <c r="E4021">
        <v>22.308301199999999</v>
      </c>
      <c r="F4021">
        <v>76.09</v>
      </c>
      <c r="G4021">
        <v>836.720465506349</v>
      </c>
      <c r="H4021">
        <v>-7.5582362274627899</v>
      </c>
      <c r="I4021">
        <v>62.926543466023901</v>
      </c>
      <c r="J4021">
        <v>2.63382631706446</v>
      </c>
      <c r="K4021">
        <v>72.150221289503904</v>
      </c>
      <c r="L4021">
        <v>50.1163529389312</v>
      </c>
      <c r="M4021">
        <v>55.540188404917401</v>
      </c>
      <c r="N4021">
        <v>0.51272954479647603</v>
      </c>
      <c r="O4021">
        <v>22.631094756209698</v>
      </c>
      <c r="P4021">
        <v>864.385297845374</v>
      </c>
    </row>
    <row r="4022" spans="1:17" hidden="1" x14ac:dyDescent="0.3">
      <c r="A4022" t="s">
        <v>8276</v>
      </c>
      <c r="B4022" t="s">
        <v>8277</v>
      </c>
      <c r="C4022" t="s">
        <v>10625</v>
      </c>
      <c r="D4022" t="s">
        <v>303</v>
      </c>
      <c r="E4022">
        <v>22.291833199999999</v>
      </c>
      <c r="F4022">
        <v>52.25</v>
      </c>
      <c r="G4022">
        <v>86.036599153817605</v>
      </c>
      <c r="H4022">
        <v>-1.4245597303786099</v>
      </c>
      <c r="I4022">
        <v>20.092501442318401</v>
      </c>
      <c r="J4022">
        <v>-1.5438272474041099</v>
      </c>
      <c r="K4022">
        <v>47.675638426380701</v>
      </c>
      <c r="L4022">
        <v>37.497748801086203</v>
      </c>
      <c r="M4022">
        <v>58.190741518660701</v>
      </c>
      <c r="N4022">
        <v>0.455875533452064</v>
      </c>
      <c r="O4022">
        <v>7.5406698564593304</v>
      </c>
      <c r="P4022">
        <v>129.67032967032901</v>
      </c>
      <c r="Q4022">
        <v>0.118251589130326</v>
      </c>
    </row>
    <row r="4023" spans="1:17" hidden="1" x14ac:dyDescent="0.3">
      <c r="A4023" t="s">
        <v>8278</v>
      </c>
      <c r="B4023" t="s">
        <v>8279</v>
      </c>
      <c r="C4023" t="s">
        <v>10625</v>
      </c>
      <c r="D4023" t="s">
        <v>1399</v>
      </c>
      <c r="E4023">
        <v>22.16995</v>
      </c>
      <c r="F4023">
        <v>19.88</v>
      </c>
      <c r="G4023">
        <v>-1.5227003593294599</v>
      </c>
      <c r="H4023">
        <v>-24.640867279831699</v>
      </c>
      <c r="I4023">
        <v>12.575644057474801</v>
      </c>
      <c r="J4023">
        <v>10.7920860652893</v>
      </c>
      <c r="K4023">
        <v>19.8571213516081</v>
      </c>
      <c r="L4023">
        <v>16.923911931341198</v>
      </c>
      <c r="M4023">
        <v>44.997500731011598</v>
      </c>
      <c r="N4023">
        <v>0.299313262438063</v>
      </c>
      <c r="O4023">
        <v>43.812877263581498</v>
      </c>
      <c r="P4023">
        <v>65.528726061615302</v>
      </c>
      <c r="Q4023">
        <v>0.13373668189690599</v>
      </c>
    </row>
    <row r="4024" spans="1:17" hidden="1" x14ac:dyDescent="0.3">
      <c r="A4024" t="s">
        <v>8280</v>
      </c>
      <c r="B4024" t="s">
        <v>8281</v>
      </c>
      <c r="C4024" t="s">
        <v>10625</v>
      </c>
      <c r="D4024" t="s">
        <v>622</v>
      </c>
      <c r="E4024">
        <v>22.154</v>
      </c>
      <c r="F4024">
        <v>23.05</v>
      </c>
      <c r="G4024">
        <v>-13.3862007078895</v>
      </c>
      <c r="H4024">
        <v>3.6393532391947301</v>
      </c>
      <c r="I4024">
        <v>-5.9695917355474304</v>
      </c>
      <c r="J4024">
        <v>-5.3003440016819097</v>
      </c>
      <c r="K4024">
        <v>22.9351556523292</v>
      </c>
      <c r="L4024">
        <v>21.879999530884898</v>
      </c>
      <c r="M4024">
        <v>47.031267323723597</v>
      </c>
      <c r="N4024">
        <v>0.78995670176268695</v>
      </c>
      <c r="O4024">
        <v>44.208242950108399</v>
      </c>
      <c r="P4024">
        <v>38.438438438438403</v>
      </c>
      <c r="Q4024">
        <v>8.3163406593227004E-2</v>
      </c>
    </row>
    <row r="4025" spans="1:17" hidden="1" x14ac:dyDescent="0.3">
      <c r="A4025" t="s">
        <v>8282</v>
      </c>
      <c r="B4025" t="s">
        <v>8283</v>
      </c>
      <c r="C4025" t="s">
        <v>10625</v>
      </c>
      <c r="D4025" t="s">
        <v>8284</v>
      </c>
      <c r="E4025">
        <v>22.153600000000001</v>
      </c>
      <c r="F4025">
        <v>36.65</v>
      </c>
      <c r="G4025">
        <v>-46.508942170734301</v>
      </c>
      <c r="H4025">
        <v>-1.94623234639086</v>
      </c>
      <c r="I4025">
        <v>-30.596170589744201</v>
      </c>
      <c r="J4025">
        <v>2.5128814256870502</v>
      </c>
      <c r="K4025">
        <v>40.865799999999901</v>
      </c>
      <c r="M4025">
        <v>44.901964521842999</v>
      </c>
      <c r="O4025">
        <v>42.592087312414698</v>
      </c>
      <c r="P4025">
        <v>5.0143266475644701</v>
      </c>
    </row>
    <row r="4026" spans="1:17" hidden="1" x14ac:dyDescent="0.3">
      <c r="A4026" t="s">
        <v>8285</v>
      </c>
      <c r="B4026" t="s">
        <v>8286</v>
      </c>
      <c r="C4026" t="s">
        <v>10625</v>
      </c>
      <c r="D4026" t="s">
        <v>1353</v>
      </c>
      <c r="E4026">
        <v>21.997200029999998</v>
      </c>
      <c r="F4026">
        <v>57.69</v>
      </c>
      <c r="G4026">
        <v>-19.2657342555976</v>
      </c>
      <c r="H4026">
        <v>-1.1599052889963799</v>
      </c>
      <c r="I4026">
        <v>-6.8611516671257302</v>
      </c>
      <c r="J4026">
        <v>-2.5818540856026599</v>
      </c>
      <c r="K4026">
        <v>57.022368820800303</v>
      </c>
      <c r="L4026">
        <v>55.642790499836003</v>
      </c>
      <c r="M4026">
        <v>48.752273491280398</v>
      </c>
      <c r="N4026">
        <v>1.02502341053726</v>
      </c>
      <c r="O4026">
        <v>1.83740682960651</v>
      </c>
      <c r="P4026">
        <v>9.3649289099525905</v>
      </c>
    </row>
    <row r="4027" spans="1:17" hidden="1" x14ac:dyDescent="0.3">
      <c r="A4027" t="s">
        <v>8287</v>
      </c>
      <c r="B4027" t="s">
        <v>8288</v>
      </c>
      <c r="C4027" t="s">
        <v>10625</v>
      </c>
      <c r="D4027" t="s">
        <v>622</v>
      </c>
      <c r="E4027">
        <v>21.909800430000001</v>
      </c>
      <c r="F4027">
        <v>3.57</v>
      </c>
      <c r="G4027">
        <v>-63.340508014700497</v>
      </c>
      <c r="H4027">
        <v>3.5943081941496802</v>
      </c>
      <c r="I4027">
        <v>-27.553947550487599</v>
      </c>
      <c r="J4027">
        <v>3.85090959470114</v>
      </c>
      <c r="K4027">
        <v>3.4639074579216498</v>
      </c>
      <c r="L4027">
        <v>4.0884329441396803</v>
      </c>
      <c r="M4027">
        <v>98.319246447464096</v>
      </c>
      <c r="N4027">
        <v>0.13657407407407399</v>
      </c>
      <c r="O4027">
        <v>105.88235294117599</v>
      </c>
      <c r="P4027">
        <v>9.50920245398774</v>
      </c>
    </row>
    <row r="4028" spans="1:17" hidden="1" x14ac:dyDescent="0.3">
      <c r="A4028" t="s">
        <v>8289</v>
      </c>
      <c r="B4028" t="s">
        <v>8290</v>
      </c>
      <c r="C4028" t="s">
        <v>10625</v>
      </c>
      <c r="D4028" t="s">
        <v>400</v>
      </c>
      <c r="E4028">
        <v>21.77960508</v>
      </c>
      <c r="F4028">
        <v>20.91</v>
      </c>
      <c r="G4028">
        <v>-34.731499005691497</v>
      </c>
      <c r="H4028">
        <v>3.14430819414968</v>
      </c>
      <c r="I4028">
        <v>-16.706606212580201</v>
      </c>
      <c r="J4028">
        <v>0.25731114659250798</v>
      </c>
      <c r="K4028">
        <v>21.497256824715599</v>
      </c>
      <c r="L4028">
        <v>21.7325189964758</v>
      </c>
      <c r="M4028">
        <v>44.205071888603698</v>
      </c>
      <c r="N4028">
        <v>0.45812807881773399</v>
      </c>
      <c r="O4028">
        <v>33.3333333333333</v>
      </c>
      <c r="P4028">
        <v>33.6102236421725</v>
      </c>
      <c r="Q4028">
        <v>0.12187853339851901</v>
      </c>
    </row>
    <row r="4029" spans="1:17" hidden="1" x14ac:dyDescent="0.3">
      <c r="A4029" t="s">
        <v>8291</v>
      </c>
      <c r="B4029" t="s">
        <v>8292</v>
      </c>
      <c r="C4029" t="s">
        <v>10625</v>
      </c>
      <c r="D4029" t="s">
        <v>955</v>
      </c>
      <c r="E4029">
        <v>21.778379999999999</v>
      </c>
      <c r="F4029">
        <v>12.67</v>
      </c>
      <c r="G4029">
        <v>-25.322344455341501</v>
      </c>
      <c r="H4029">
        <v>4.2434657759138004</v>
      </c>
      <c r="I4029">
        <v>-26.661395882279201</v>
      </c>
      <c r="J4029">
        <v>4.3954640501466899</v>
      </c>
      <c r="K4029">
        <v>10.552766325953799</v>
      </c>
      <c r="L4029">
        <v>11.9157746965602</v>
      </c>
      <c r="M4029">
        <v>53.831568774634299</v>
      </c>
      <c r="N4029">
        <v>2.4270969115433099</v>
      </c>
      <c r="O4029">
        <v>38.9108129439621</v>
      </c>
      <c r="P4029">
        <v>54.323995127892701</v>
      </c>
      <c r="Q4029">
        <v>-7.6274105071617998E-2</v>
      </c>
    </row>
    <row r="4030" spans="1:17" hidden="1" x14ac:dyDescent="0.3">
      <c r="A4030" t="s">
        <v>8293</v>
      </c>
      <c r="B4030" t="s">
        <v>8294</v>
      </c>
      <c r="C4030" t="s">
        <v>10625</v>
      </c>
      <c r="D4030" t="s">
        <v>72</v>
      </c>
      <c r="E4030">
        <v>21.728000000000002</v>
      </c>
      <c r="F4030">
        <v>16.29</v>
      </c>
      <c r="G4030">
        <v>106.72365686960801</v>
      </c>
      <c r="H4030">
        <v>34.140159722533902</v>
      </c>
      <c r="I4030">
        <v>79.894998065494505</v>
      </c>
      <c r="J4030">
        <v>37.298724046083798</v>
      </c>
      <c r="K4030">
        <v>11.9427626488719</v>
      </c>
      <c r="L4030">
        <v>10.2870286075254</v>
      </c>
      <c r="M4030">
        <v>94.123941524081999</v>
      </c>
      <c r="N4030">
        <v>1.41794201782686</v>
      </c>
      <c r="O4030">
        <v>12.891344383057101</v>
      </c>
      <c r="P4030">
        <v>160.223642172523</v>
      </c>
      <c r="Q4030">
        <v>4.5054691656213001E-2</v>
      </c>
    </row>
    <row r="4031" spans="1:17" hidden="1" x14ac:dyDescent="0.3">
      <c r="A4031" t="s">
        <v>8295</v>
      </c>
      <c r="B4031" t="s">
        <v>8296</v>
      </c>
      <c r="C4031" t="s">
        <v>10625</v>
      </c>
      <c r="D4031" t="s">
        <v>139</v>
      </c>
      <c r="E4031">
        <v>21.698115359999999</v>
      </c>
      <c r="F4031">
        <v>17.89</v>
      </c>
      <c r="G4031">
        <v>-35.305513805209699</v>
      </c>
      <c r="H4031">
        <v>-2.3371986551653898</v>
      </c>
      <c r="I4031">
        <v>-35.036794891825501</v>
      </c>
      <c r="J4031">
        <v>3.9061100595471401</v>
      </c>
      <c r="K4031">
        <v>17.8954188958317</v>
      </c>
      <c r="L4031">
        <v>18.314781948674799</v>
      </c>
      <c r="M4031">
        <v>60.077562011889498</v>
      </c>
      <c r="N4031">
        <v>0.73299885869011905</v>
      </c>
      <c r="O4031">
        <v>64.896590273895995</v>
      </c>
      <c r="P4031">
        <v>15.4193548387096</v>
      </c>
      <c r="Q4031">
        <v>8.1486473885063998E-2</v>
      </c>
    </row>
    <row r="4032" spans="1:17" hidden="1" x14ac:dyDescent="0.3">
      <c r="A4032" t="s">
        <v>8297</v>
      </c>
      <c r="B4032" t="s">
        <v>8298</v>
      </c>
      <c r="C4032" t="s">
        <v>10625</v>
      </c>
      <c r="D4032" t="s">
        <v>527</v>
      </c>
      <c r="E4032">
        <v>21.698078599999999</v>
      </c>
      <c r="F4032">
        <v>59</v>
      </c>
      <c r="G4032">
        <v>458.81628098105398</v>
      </c>
      <c r="H4032">
        <v>30.8155147755025</v>
      </c>
      <c r="I4032">
        <v>95.410860590279796</v>
      </c>
      <c r="J4032">
        <v>4.89929669147533</v>
      </c>
      <c r="K4032">
        <v>56.079067557899698</v>
      </c>
      <c r="L4032">
        <v>43.138100110767098</v>
      </c>
      <c r="M4032">
        <v>69.420697404364006</v>
      </c>
      <c r="N4032">
        <v>0.75533899231301604</v>
      </c>
      <c r="O4032">
        <v>31.999999999999901</v>
      </c>
      <c r="P4032">
        <v>486.48111332007898</v>
      </c>
    </row>
    <row r="4033" spans="1:17" hidden="1" x14ac:dyDescent="0.3">
      <c r="A4033" t="s">
        <v>8299</v>
      </c>
      <c r="B4033" t="s">
        <v>8300</v>
      </c>
      <c r="C4033" t="s">
        <v>10625</v>
      </c>
      <c r="D4033" t="s">
        <v>8301</v>
      </c>
      <c r="E4033">
        <v>21.6647775</v>
      </c>
      <c r="F4033">
        <v>65.53</v>
      </c>
      <c r="G4033">
        <v>-78.523475008691094</v>
      </c>
      <c r="H4033">
        <v>6.88220350494574</v>
      </c>
      <c r="I4033">
        <v>-62.610703427701097</v>
      </c>
      <c r="J4033">
        <v>10.5494472774907</v>
      </c>
      <c r="K4033">
        <v>65.094636283827398</v>
      </c>
      <c r="M4033">
        <v>67.917089163027399</v>
      </c>
      <c r="N4033">
        <v>0.61105527638190904</v>
      </c>
      <c r="O4033">
        <v>147.29131695406599</v>
      </c>
      <c r="P4033">
        <v>37.379454926624703</v>
      </c>
    </row>
    <row r="4034" spans="1:17" hidden="1" x14ac:dyDescent="0.3">
      <c r="A4034" t="s">
        <v>8302</v>
      </c>
      <c r="B4034" t="s">
        <v>8303</v>
      </c>
      <c r="C4034" t="s">
        <v>10625</v>
      </c>
      <c r="D4034" t="s">
        <v>359</v>
      </c>
      <c r="E4034">
        <v>21.6280176</v>
      </c>
      <c r="F4034">
        <v>13.95</v>
      </c>
      <c r="G4034">
        <v>17.1949807450872</v>
      </c>
      <c r="H4034">
        <v>10.7737953736368</v>
      </c>
      <c r="I4034">
        <v>-11.9666530327129</v>
      </c>
      <c r="J4034">
        <v>-3.72389903438722</v>
      </c>
      <c r="K4034">
        <v>13.913272300232601</v>
      </c>
      <c r="L4034">
        <v>12.8319327064485</v>
      </c>
      <c r="M4034">
        <v>46.245428883248202</v>
      </c>
      <c r="N4034">
        <v>1.06843373754599</v>
      </c>
      <c r="O4034">
        <v>20.1433691756272</v>
      </c>
      <c r="P4034">
        <v>63.157894736842003</v>
      </c>
      <c r="Q4034">
        <v>7.7506709315947997E-2</v>
      </c>
    </row>
    <row r="4035" spans="1:17" hidden="1" x14ac:dyDescent="0.3">
      <c r="A4035" t="s">
        <v>8304</v>
      </c>
      <c r="B4035" t="s">
        <v>8305</v>
      </c>
      <c r="C4035" t="s">
        <v>10625</v>
      </c>
      <c r="D4035" t="s">
        <v>527</v>
      </c>
      <c r="E4035">
        <v>21.616354775999898</v>
      </c>
      <c r="F4035">
        <v>37.15</v>
      </c>
      <c r="G4035">
        <v>114.987029189387</v>
      </c>
      <c r="H4035">
        <v>-18.7396317512552</v>
      </c>
      <c r="I4035">
        <v>-60.658676079173503</v>
      </c>
      <c r="J4035">
        <v>2.0602251300604202</v>
      </c>
      <c r="K4035">
        <v>41.986865173750502</v>
      </c>
      <c r="L4035">
        <v>42.6718181333285</v>
      </c>
      <c r="M4035">
        <v>44.521219857499297</v>
      </c>
      <c r="N4035">
        <v>2.0395764426710401</v>
      </c>
      <c r="O4035">
        <v>140.34993270524899</v>
      </c>
      <c r="P4035">
        <v>142.65186152841201</v>
      </c>
      <c r="Q4035">
        <v>9.2031374008677003E-2</v>
      </c>
    </row>
    <row r="4036" spans="1:17" hidden="1" x14ac:dyDescent="0.3">
      <c r="A4036" t="s">
        <v>8306</v>
      </c>
      <c r="B4036" t="s">
        <v>8307</v>
      </c>
      <c r="C4036" t="s">
        <v>10625</v>
      </c>
      <c r="D4036" t="s">
        <v>568</v>
      </c>
      <c r="E4036">
        <v>21.6149345</v>
      </c>
      <c r="F4036">
        <v>32.549999999999997</v>
      </c>
      <c r="G4036">
        <v>-22.664832339024901</v>
      </c>
      <c r="H4036">
        <v>15.9778207389525</v>
      </c>
      <c r="I4036">
        <v>-65.783977154024001</v>
      </c>
      <c r="J4036">
        <v>4.1563758326432598</v>
      </c>
      <c r="K4036">
        <v>36.268669198638399</v>
      </c>
      <c r="L4036">
        <v>41.4750557494948</v>
      </c>
      <c r="M4036">
        <v>59.889105905033503</v>
      </c>
      <c r="N4036">
        <v>0.68965517241379304</v>
      </c>
      <c r="O4036">
        <v>128.41781874039901</v>
      </c>
      <c r="P4036">
        <v>47.285067873303099</v>
      </c>
    </row>
    <row r="4037" spans="1:17" hidden="1" x14ac:dyDescent="0.3">
      <c r="A4037" t="s">
        <v>8308</v>
      </c>
      <c r="B4037" t="s">
        <v>8309</v>
      </c>
      <c r="C4037" t="s">
        <v>10625</v>
      </c>
      <c r="D4037" t="s">
        <v>622</v>
      </c>
      <c r="E4037">
        <v>21.607500000000002</v>
      </c>
      <c r="F4037">
        <v>12.9</v>
      </c>
      <c r="G4037">
        <v>-37.769361955749602</v>
      </c>
      <c r="H4037">
        <v>-1.01658674748455</v>
      </c>
      <c r="I4037">
        <v>24.037412926175701</v>
      </c>
      <c r="J4037">
        <v>2.0509095947011402</v>
      </c>
      <c r="K4037">
        <v>12.424625681966599</v>
      </c>
      <c r="L4037">
        <v>11.6027160077728</v>
      </c>
      <c r="M4037">
        <v>66.4646277115082</v>
      </c>
      <c r="N4037">
        <v>0.86779661016949095</v>
      </c>
      <c r="O4037">
        <v>19.379844961240298</v>
      </c>
      <c r="P4037">
        <v>51.764705882352899</v>
      </c>
      <c r="Q4037">
        <v>7.2445873359173005E-2</v>
      </c>
    </row>
    <row r="4038" spans="1:17" hidden="1" x14ac:dyDescent="0.3">
      <c r="A4038" t="s">
        <v>8310</v>
      </c>
      <c r="B4038" t="s">
        <v>8311</v>
      </c>
      <c r="C4038" t="s">
        <v>10625</v>
      </c>
      <c r="D4038" t="s">
        <v>622</v>
      </c>
      <c r="E4038">
        <v>21.574076000000002</v>
      </c>
      <c r="F4038">
        <v>44.76</v>
      </c>
      <c r="G4038">
        <v>170.73516766097501</v>
      </c>
      <c r="H4038">
        <v>-14.3648754793197</v>
      </c>
      <c r="I4038">
        <v>0.25995125397718299</v>
      </c>
      <c r="J4038">
        <v>-12.2949237386321</v>
      </c>
      <c r="K4038">
        <v>44.977448648387799</v>
      </c>
      <c r="L4038">
        <v>34.701755891971303</v>
      </c>
      <c r="M4038">
        <v>30.365680682284399</v>
      </c>
      <c r="N4038">
        <v>0.33123920653442201</v>
      </c>
      <c r="O4038">
        <v>18.185880250223398</v>
      </c>
      <c r="P4038">
        <v>269.91735537189999</v>
      </c>
      <c r="Q4038">
        <v>0.110525976678645</v>
      </c>
    </row>
    <row r="4039" spans="1:17" hidden="1" x14ac:dyDescent="0.3">
      <c r="A4039" t="s">
        <v>8312</v>
      </c>
      <c r="B4039" t="s">
        <v>8313</v>
      </c>
      <c r="C4039" t="s">
        <v>10625</v>
      </c>
      <c r="D4039" t="s">
        <v>471</v>
      </c>
      <c r="E4039">
        <v>21.5305</v>
      </c>
      <c r="F4039">
        <v>2.91</v>
      </c>
      <c r="G4039">
        <v>18.5663234398695</v>
      </c>
      <c r="H4039">
        <v>11.927641527483001</v>
      </c>
      <c r="I4039">
        <v>-7.8234893294633796</v>
      </c>
      <c r="J4039">
        <v>-0.100139356347797</v>
      </c>
      <c r="K4039">
        <v>2.70166317072949</v>
      </c>
      <c r="L4039">
        <v>2.5013067248249099</v>
      </c>
      <c r="M4039">
        <v>56.007062642638999</v>
      </c>
      <c r="N4039">
        <v>0.81638301643634703</v>
      </c>
      <c r="O4039">
        <v>8.9347079037800494</v>
      </c>
      <c r="P4039">
        <v>58.152173913043399</v>
      </c>
      <c r="Q4039">
        <v>9.7151019748343004E-2</v>
      </c>
    </row>
    <row r="4040" spans="1:17" hidden="1" x14ac:dyDescent="0.3">
      <c r="A4040" t="s">
        <v>8314</v>
      </c>
      <c r="B4040" t="s">
        <v>8315</v>
      </c>
      <c r="C4040" t="s">
        <v>10625</v>
      </c>
      <c r="D4040" t="s">
        <v>527</v>
      </c>
      <c r="E4040">
        <v>21.512395699999999</v>
      </c>
      <c r="F4040">
        <v>0.73</v>
      </c>
      <c r="G4040">
        <v>124.059305592009</v>
      </c>
      <c r="H4040">
        <v>-1.4056918058503101</v>
      </c>
      <c r="I4040">
        <v>-38.014687020661</v>
      </c>
      <c r="J4040">
        <v>3.0762617073772001</v>
      </c>
      <c r="K4040">
        <v>0.76571385893142396</v>
      </c>
      <c r="L4040">
        <v>0.75464439320832599</v>
      </c>
      <c r="M4040">
        <v>49.327584885790799</v>
      </c>
      <c r="N4040">
        <v>1.1405753487483401</v>
      </c>
      <c r="O4040">
        <v>56.164383561643803</v>
      </c>
      <c r="P4040">
        <v>160.71428571428501</v>
      </c>
    </row>
    <row r="4041" spans="1:17" hidden="1" x14ac:dyDescent="0.3">
      <c r="A4041" t="s">
        <v>8316</v>
      </c>
      <c r="B4041" t="s">
        <v>8317</v>
      </c>
      <c r="C4041" t="s">
        <v>10625</v>
      </c>
      <c r="D4041" t="s">
        <v>408</v>
      </c>
      <c r="E4041">
        <v>21.508704000000002</v>
      </c>
      <c r="F4041">
        <v>34.5</v>
      </c>
      <c r="G4041">
        <v>24.855061560179301</v>
      </c>
      <c r="H4041">
        <v>7.9329589086727701</v>
      </c>
      <c r="I4041">
        <v>111.83834753749299</v>
      </c>
      <c r="J4041">
        <v>3.2953540391455798</v>
      </c>
      <c r="K4041">
        <v>28.782932290885999</v>
      </c>
      <c r="L4041">
        <v>20.236169548812601</v>
      </c>
      <c r="M4041">
        <v>84.553824411257395</v>
      </c>
      <c r="N4041">
        <v>0.746748769949513</v>
      </c>
      <c r="O4041">
        <v>0</v>
      </c>
      <c r="P4041">
        <v>172.94303797468299</v>
      </c>
      <c r="Q4041">
        <v>0.18862512900033901</v>
      </c>
    </row>
    <row r="4042" spans="1:17" hidden="1" x14ac:dyDescent="0.3">
      <c r="A4042" t="s">
        <v>8318</v>
      </c>
      <c r="B4042" t="s">
        <v>8319</v>
      </c>
      <c r="C4042" t="s">
        <v>10625</v>
      </c>
      <c r="E4042">
        <v>21.476198549999999</v>
      </c>
      <c r="F4042">
        <v>32.07</v>
      </c>
      <c r="G4042">
        <v>-46.310190025478398</v>
      </c>
      <c r="H4042">
        <v>-6.45974585990436</v>
      </c>
      <c r="I4042">
        <v>-20.2542005583201</v>
      </c>
      <c r="J4042">
        <v>2.1744390064658501</v>
      </c>
      <c r="K4042">
        <v>34.916780948297799</v>
      </c>
      <c r="L4042">
        <v>35.373005646380797</v>
      </c>
      <c r="M4042">
        <v>60.850388937446702</v>
      </c>
      <c r="N4042">
        <v>1.51928690590033</v>
      </c>
      <c r="O4042">
        <v>87.652011225444298</v>
      </c>
      <c r="P4042">
        <v>10.017152658662001</v>
      </c>
      <c r="Q4042">
        <v>0.19633430591501</v>
      </c>
    </row>
    <row r="4043" spans="1:17" hidden="1" x14ac:dyDescent="0.3">
      <c r="A4043" t="s">
        <v>8320</v>
      </c>
      <c r="B4043" t="s">
        <v>8321</v>
      </c>
      <c r="C4043" t="s">
        <v>10625</v>
      </c>
      <c r="D4043" t="s">
        <v>733</v>
      </c>
      <c r="E4043">
        <v>21.450464595</v>
      </c>
      <c r="F4043">
        <v>44.03</v>
      </c>
      <c r="G4043">
        <v>7.8120907378981803</v>
      </c>
      <c r="H4043">
        <v>2.8186686729105301</v>
      </c>
      <c r="I4043">
        <v>-2.4964776314839399</v>
      </c>
      <c r="J4043">
        <v>2.01002690015991</v>
      </c>
      <c r="K4043">
        <v>41.3017513727157</v>
      </c>
      <c r="L4043">
        <v>37.947774926117603</v>
      </c>
      <c r="M4043">
        <v>53.954400247966703</v>
      </c>
      <c r="N4043">
        <v>0.45339544078461602</v>
      </c>
      <c r="O4043">
        <v>1.63524869407221</v>
      </c>
      <c r="P4043">
        <v>38.502673796791399</v>
      </c>
      <c r="Q4043">
        <v>5.7901449305412002E-2</v>
      </c>
    </row>
    <row r="4044" spans="1:17" hidden="1" x14ac:dyDescent="0.3">
      <c r="A4044" t="s">
        <v>8322</v>
      </c>
      <c r="B4044" t="s">
        <v>8323</v>
      </c>
      <c r="C4044" t="s">
        <v>10625</v>
      </c>
      <c r="D4044" t="s">
        <v>622</v>
      </c>
      <c r="E4044">
        <v>21.4301514</v>
      </c>
      <c r="F4044">
        <v>42.48</v>
      </c>
      <c r="G4044">
        <v>410.05668664831597</v>
      </c>
      <c r="H4044">
        <v>1.9578578124702799</v>
      </c>
      <c r="I4044">
        <v>296.70947770350301</v>
      </c>
      <c r="J4044">
        <v>-10.7086813049022</v>
      </c>
      <c r="K4044">
        <v>38.350445380150198</v>
      </c>
      <c r="L4044">
        <v>22.8262118998001</v>
      </c>
      <c r="M4044">
        <v>39.462286741619799</v>
      </c>
      <c r="N4044">
        <v>0.77096411698603795</v>
      </c>
      <c r="O4044">
        <v>15.018832391713699</v>
      </c>
      <c r="P4044">
        <v>488.36565096952899</v>
      </c>
      <c r="Q4044">
        <v>0.15322241063710601</v>
      </c>
    </row>
    <row r="4045" spans="1:17" hidden="1" x14ac:dyDescent="0.3">
      <c r="A4045" t="s">
        <v>8324</v>
      </c>
      <c r="B4045" t="s">
        <v>8325</v>
      </c>
      <c r="C4045" t="s">
        <v>10625</v>
      </c>
      <c r="E4045">
        <v>21.42</v>
      </c>
      <c r="F4045">
        <v>21.35</v>
      </c>
      <c r="G4045">
        <v>-45.549447723640199</v>
      </c>
      <c r="H4045">
        <v>17.594308194149601</v>
      </c>
      <c r="I4045">
        <v>-13.545989000904999</v>
      </c>
      <c r="J4045">
        <v>6.2193306473327299</v>
      </c>
      <c r="K4045">
        <v>19.013119111623201</v>
      </c>
      <c r="L4045">
        <v>20.5942810381562</v>
      </c>
      <c r="M4045">
        <v>77.601245062875606</v>
      </c>
      <c r="N4045">
        <v>0.85413452501154796</v>
      </c>
      <c r="O4045">
        <v>31.1475409836065</v>
      </c>
      <c r="P4045">
        <v>35.4695431472081</v>
      </c>
      <c r="Q4045">
        <v>7.6753670490398995E-2</v>
      </c>
    </row>
    <row r="4046" spans="1:17" hidden="1" x14ac:dyDescent="0.3">
      <c r="A4046" t="s">
        <v>8326</v>
      </c>
      <c r="B4046" t="s">
        <v>8327</v>
      </c>
      <c r="C4046" t="s">
        <v>10625</v>
      </c>
      <c r="D4046" t="s">
        <v>72</v>
      </c>
      <c r="E4046">
        <v>21.418399999999998</v>
      </c>
      <c r="F4046">
        <v>1.61</v>
      </c>
      <c r="G4046">
        <v>-79.461239524653607</v>
      </c>
      <c r="H4046">
        <v>-32.2073795695634</v>
      </c>
      <c r="I4046">
        <v>-63.548467943663503</v>
      </c>
      <c r="J4046">
        <v>-7.9672722234806796</v>
      </c>
      <c r="K4046">
        <v>2.4941137254901902</v>
      </c>
      <c r="M4046">
        <v>0.75403129204012498</v>
      </c>
      <c r="O4046">
        <v>122.981366459627</v>
      </c>
      <c r="P4046">
        <v>0</v>
      </c>
    </row>
    <row r="4047" spans="1:17" hidden="1" x14ac:dyDescent="0.3">
      <c r="A4047" t="s">
        <v>8328</v>
      </c>
      <c r="B4047" t="s">
        <v>8329</v>
      </c>
      <c r="C4047" t="s">
        <v>10625</v>
      </c>
      <c r="D4047" t="s">
        <v>46</v>
      </c>
      <c r="E4047">
        <v>21.3773202</v>
      </c>
      <c r="F4047">
        <v>12.06</v>
      </c>
      <c r="G4047">
        <v>212.05347752013</v>
      </c>
      <c r="H4047">
        <v>0.19558921896953199</v>
      </c>
      <c r="I4047">
        <v>116.65703015105601</v>
      </c>
      <c r="J4047">
        <v>-11.1490904052988</v>
      </c>
      <c r="K4047">
        <v>12.030106166732899</v>
      </c>
      <c r="L4047">
        <v>7.9600649708941704</v>
      </c>
      <c r="M4047">
        <v>38.5113399721535</v>
      </c>
      <c r="N4047">
        <v>0.87877490310129203</v>
      </c>
      <c r="O4047">
        <v>29.1044776119403</v>
      </c>
      <c r="P4047">
        <v>276.875</v>
      </c>
      <c r="Q4047">
        <v>9.5569669949430003E-2</v>
      </c>
    </row>
    <row r="4048" spans="1:17" hidden="1" x14ac:dyDescent="0.3">
      <c r="A4048" t="s">
        <v>8330</v>
      </c>
      <c r="B4048" t="s">
        <v>8331</v>
      </c>
      <c r="C4048" t="s">
        <v>10625</v>
      </c>
      <c r="D4048" t="s">
        <v>1672</v>
      </c>
      <c r="E4048">
        <v>21.29665</v>
      </c>
      <c r="F4048">
        <v>32.64</v>
      </c>
      <c r="G4048">
        <v>23.097292372291498</v>
      </c>
      <c r="H4048">
        <v>-1.4056918058503101</v>
      </c>
      <c r="I4048">
        <v>-6.7665348654648598</v>
      </c>
      <c r="J4048">
        <v>-1.14909040529885</v>
      </c>
      <c r="K4048">
        <v>32.552022787894202</v>
      </c>
      <c r="L4048">
        <v>30.2856603936558</v>
      </c>
      <c r="M4048">
        <v>1.5738798927461899</v>
      </c>
      <c r="O4048">
        <v>0.24509803921568499</v>
      </c>
      <c r="P4048">
        <v>94.285714285714207</v>
      </c>
    </row>
    <row r="4049" spans="1:17" hidden="1" x14ac:dyDescent="0.3">
      <c r="A4049" t="s">
        <v>8332</v>
      </c>
      <c r="B4049" t="s">
        <v>8333</v>
      </c>
      <c r="C4049" t="s">
        <v>10625</v>
      </c>
      <c r="D4049" t="s">
        <v>139</v>
      </c>
      <c r="E4049">
        <v>21.265695999999998</v>
      </c>
      <c r="F4049">
        <v>37.96</v>
      </c>
      <c r="G4049">
        <v>25.276344131563299</v>
      </c>
      <c r="H4049">
        <v>45.885550556675099</v>
      </c>
      <c r="I4049">
        <v>129.11088340440099</v>
      </c>
      <c r="J4049">
        <v>20.356285938787099</v>
      </c>
      <c r="K4049">
        <v>27.003873264242898</v>
      </c>
      <c r="L4049">
        <v>22.3449742479538</v>
      </c>
      <c r="M4049">
        <v>93.8930879875264</v>
      </c>
      <c r="N4049">
        <v>1.3415057260960801</v>
      </c>
      <c r="O4049">
        <v>0</v>
      </c>
      <c r="P4049">
        <v>191.551459293394</v>
      </c>
      <c r="Q4049">
        <v>8.9065403154775999E-2</v>
      </c>
    </row>
    <row r="4050" spans="1:17" hidden="1" x14ac:dyDescent="0.3">
      <c r="A4050" t="s">
        <v>8334</v>
      </c>
      <c r="B4050" t="s">
        <v>8335</v>
      </c>
      <c r="C4050" t="s">
        <v>10625</v>
      </c>
      <c r="D4050" t="s">
        <v>622</v>
      </c>
      <c r="E4050">
        <v>21.22670025</v>
      </c>
      <c r="F4050">
        <v>32.159999999999997</v>
      </c>
      <c r="G4050">
        <v>3.4399373307671701</v>
      </c>
      <c r="H4050">
        <v>11.825860356999501</v>
      </c>
      <c r="I4050">
        <v>-0.31754932352339599</v>
      </c>
      <c r="J4050">
        <v>0.44908311068287499</v>
      </c>
      <c r="K4050">
        <v>29.791023133066901</v>
      </c>
      <c r="L4050">
        <v>28.523701817068002</v>
      </c>
      <c r="M4050">
        <v>53.454062972849101</v>
      </c>
      <c r="N4050">
        <v>0.66993457447251104</v>
      </c>
      <c r="O4050">
        <v>10.5099502487562</v>
      </c>
      <c r="P4050">
        <v>33.999999999999901</v>
      </c>
      <c r="Q4050">
        <v>1.3960088271663999E-2</v>
      </c>
    </row>
    <row r="4051" spans="1:17" hidden="1" x14ac:dyDescent="0.3">
      <c r="A4051" t="s">
        <v>8336</v>
      </c>
      <c r="B4051" t="s">
        <v>8337</v>
      </c>
      <c r="C4051" t="s">
        <v>10625</v>
      </c>
      <c r="D4051" t="s">
        <v>303</v>
      </c>
      <c r="E4051">
        <v>21.221474472000001</v>
      </c>
      <c r="F4051">
        <v>46.15</v>
      </c>
      <c r="G4051">
        <v>-38.8465105530356</v>
      </c>
      <c r="H4051">
        <v>5.9875666211159704</v>
      </c>
      <c r="I4051">
        <v>-17.279184606550601</v>
      </c>
      <c r="J4051">
        <v>11.165833213972499</v>
      </c>
      <c r="K4051">
        <v>43.785725388615901</v>
      </c>
      <c r="L4051">
        <v>44.416085767752101</v>
      </c>
      <c r="M4051">
        <v>71.741997630746496</v>
      </c>
      <c r="N4051">
        <v>3.0768368713231</v>
      </c>
      <c r="O4051">
        <v>20.715059588298999</v>
      </c>
      <c r="P4051">
        <v>18.0306905370843</v>
      </c>
      <c r="Q4051">
        <v>3.6124444570540003E-2</v>
      </c>
    </row>
    <row r="4052" spans="1:17" hidden="1" x14ac:dyDescent="0.3">
      <c r="A4052" t="s">
        <v>8338</v>
      </c>
      <c r="B4052" t="s">
        <v>8339</v>
      </c>
      <c r="C4052" t="s">
        <v>10625</v>
      </c>
      <c r="D4052" t="s">
        <v>4868</v>
      </c>
      <c r="E4052">
        <v>21.198657900000001</v>
      </c>
      <c r="F4052">
        <v>36.6</v>
      </c>
      <c r="G4052">
        <v>-14.7018693760619</v>
      </c>
      <c r="H4052">
        <v>8.3955605763985304</v>
      </c>
      <c r="I4052">
        <v>0.44904285937782201</v>
      </c>
      <c r="J4052">
        <v>-3.96836751373259</v>
      </c>
      <c r="K4052">
        <v>38.962775075983302</v>
      </c>
      <c r="L4052">
        <v>35.839761981641701</v>
      </c>
      <c r="M4052">
        <v>50.046988706855302</v>
      </c>
      <c r="N4052">
        <v>0.39135097733955998</v>
      </c>
      <c r="O4052">
        <v>26.393442622950801</v>
      </c>
      <c r="P4052">
        <v>38.009049773755599</v>
      </c>
      <c r="Q4052">
        <v>5.0216572256027998E-2</v>
      </c>
    </row>
    <row r="4053" spans="1:17" hidden="1" x14ac:dyDescent="0.3">
      <c r="A4053" t="s">
        <v>8340</v>
      </c>
      <c r="B4053" t="s">
        <v>8341</v>
      </c>
      <c r="C4053" t="s">
        <v>10625</v>
      </c>
      <c r="D4053" t="s">
        <v>54</v>
      </c>
      <c r="E4053">
        <v>21.108923999999998</v>
      </c>
      <c r="F4053">
        <v>23.94</v>
      </c>
      <c r="G4053">
        <v>9.1351676609750996</v>
      </c>
      <c r="H4053">
        <v>-6.7998826772196104</v>
      </c>
      <c r="I4053">
        <v>25.2044609810956</v>
      </c>
      <c r="J4053">
        <v>-6.9342143722409899</v>
      </c>
      <c r="K4053">
        <v>23.237562907983801</v>
      </c>
      <c r="L4053">
        <v>20.807080106702202</v>
      </c>
      <c r="M4053">
        <v>43.084076447378997</v>
      </c>
      <c r="N4053">
        <v>0.29931258574089398</v>
      </c>
      <c r="O4053">
        <v>26.0651629072681</v>
      </c>
      <c r="P4053">
        <v>59.6</v>
      </c>
      <c r="Q4053">
        <v>0.12825449641852901</v>
      </c>
    </row>
    <row r="4054" spans="1:17" hidden="1" x14ac:dyDescent="0.3">
      <c r="A4054" t="s">
        <v>8342</v>
      </c>
      <c r="B4054" t="s">
        <v>8343</v>
      </c>
      <c r="C4054" t="s">
        <v>10625</v>
      </c>
      <c r="D4054" t="s">
        <v>622</v>
      </c>
      <c r="E4054">
        <v>21.068698559999898</v>
      </c>
      <c r="F4054">
        <v>25.98</v>
      </c>
      <c r="G4054">
        <v>49.9154820833947</v>
      </c>
      <c r="H4054">
        <v>19.927641527483001</v>
      </c>
      <c r="I4054">
        <v>-20.111849117823098</v>
      </c>
      <c r="J4054">
        <v>2.0088043315432502</v>
      </c>
      <c r="K4054">
        <v>23.697515844146402</v>
      </c>
      <c r="L4054">
        <v>21.8444063386187</v>
      </c>
      <c r="M4054">
        <v>72.8651583604195</v>
      </c>
      <c r="N4054">
        <v>1.1559880297890499</v>
      </c>
      <c r="O4054">
        <v>41.647421093148502</v>
      </c>
      <c r="P4054">
        <v>93.8805970149253</v>
      </c>
      <c r="Q4054">
        <v>6.8572624755996001E-2</v>
      </c>
    </row>
    <row r="4055" spans="1:17" hidden="1" x14ac:dyDescent="0.3">
      <c r="A4055" t="s">
        <v>8344</v>
      </c>
      <c r="B4055" t="s">
        <v>3453</v>
      </c>
      <c r="C4055" t="s">
        <v>10625</v>
      </c>
      <c r="D4055" t="s">
        <v>263</v>
      </c>
      <c r="E4055">
        <v>20.99916</v>
      </c>
      <c r="F4055">
        <v>8.4</v>
      </c>
      <c r="G4055">
        <v>47.335167660975102</v>
      </c>
      <c r="H4055">
        <v>20.3334386289322</v>
      </c>
      <c r="I4055">
        <v>-37.743250185347499</v>
      </c>
      <c r="K4055">
        <v>7.9337125409160096</v>
      </c>
      <c r="L4055">
        <v>7.8279895168764702</v>
      </c>
      <c r="M4055">
        <v>56.930623047134702</v>
      </c>
      <c r="N4055">
        <v>1.42064010450685</v>
      </c>
      <c r="O4055">
        <v>48.809523809523803</v>
      </c>
      <c r="P4055">
        <v>80.645161290322505</v>
      </c>
      <c r="Q4055">
        <v>5.8362820440345999E-2</v>
      </c>
    </row>
    <row r="4056" spans="1:17" hidden="1" x14ac:dyDescent="0.3">
      <c r="A4056" t="s">
        <v>8345</v>
      </c>
      <c r="B4056" t="s">
        <v>8346</v>
      </c>
      <c r="C4056" t="s">
        <v>10625</v>
      </c>
      <c r="D4056" t="s">
        <v>733</v>
      </c>
      <c r="E4056">
        <v>20.996392725</v>
      </c>
      <c r="F4056">
        <v>132.5</v>
      </c>
      <c r="G4056">
        <v>17.5884016009005</v>
      </c>
      <c r="H4056">
        <v>3.4238536486951401</v>
      </c>
      <c r="I4056">
        <v>9.3520430715968406</v>
      </c>
      <c r="J4056">
        <v>1.5887286202231801</v>
      </c>
      <c r="K4056">
        <v>126.204900899405</v>
      </c>
      <c r="L4056">
        <v>113.738947466215</v>
      </c>
      <c r="M4056">
        <v>31.0272649847048</v>
      </c>
      <c r="N4056">
        <v>1.1051224600892</v>
      </c>
      <c r="O4056">
        <v>1.39622641509433</v>
      </c>
      <c r="P4056">
        <v>46.684379497398403</v>
      </c>
      <c r="Q4056">
        <v>7.1200898966220002E-3</v>
      </c>
    </row>
    <row r="4057" spans="1:17" hidden="1" x14ac:dyDescent="0.3">
      <c r="A4057" t="s">
        <v>8347</v>
      </c>
      <c r="B4057" t="s">
        <v>8348</v>
      </c>
      <c r="C4057" t="s">
        <v>10625</v>
      </c>
      <c r="D4057" t="s">
        <v>527</v>
      </c>
      <c r="E4057">
        <v>20.978396</v>
      </c>
      <c r="F4057">
        <v>19.440000000000001</v>
      </c>
      <c r="G4057">
        <v>15.697999519382099</v>
      </c>
      <c r="H4057">
        <v>27.497129510764101</v>
      </c>
      <c r="I4057">
        <v>-23.468682011440801</v>
      </c>
      <c r="J4057">
        <v>-9.7713126275210804</v>
      </c>
      <c r="K4057">
        <v>17.904929399208001</v>
      </c>
      <c r="L4057">
        <v>18.102178768555302</v>
      </c>
      <c r="M4057">
        <v>61.549600504198601</v>
      </c>
      <c r="N4057">
        <v>3.84953964342446</v>
      </c>
      <c r="O4057">
        <v>36.316872427983498</v>
      </c>
      <c r="P4057">
        <v>56.395816572807703</v>
      </c>
      <c r="Q4057">
        <v>-4.4016133904838002E-2</v>
      </c>
    </row>
    <row r="4058" spans="1:17" hidden="1" x14ac:dyDescent="0.3">
      <c r="A4058" t="s">
        <v>8349</v>
      </c>
      <c r="B4058" t="s">
        <v>8350</v>
      </c>
      <c r="C4058" t="s">
        <v>10625</v>
      </c>
      <c r="D4058" t="s">
        <v>127</v>
      </c>
      <c r="E4058">
        <v>20.903184</v>
      </c>
      <c r="F4058">
        <v>37.340000000000003</v>
      </c>
      <c r="G4058">
        <v>93.412728347772003</v>
      </c>
      <c r="H4058">
        <v>10.324513472742</v>
      </c>
      <c r="I4058">
        <v>-37.399213286907703</v>
      </c>
      <c r="J4058">
        <v>2.8356257519063801</v>
      </c>
      <c r="K4058">
        <v>36.125266342495202</v>
      </c>
      <c r="L4058">
        <v>31.2194170954062</v>
      </c>
      <c r="M4058">
        <v>47.811545061752497</v>
      </c>
      <c r="N4058">
        <v>0.595864308181418</v>
      </c>
      <c r="O4058">
        <v>42.849491162292402</v>
      </c>
      <c r="P4058">
        <v>144.69200524246301</v>
      </c>
      <c r="Q4058">
        <v>4.9802556549501997E-2</v>
      </c>
    </row>
    <row r="4059" spans="1:17" hidden="1" x14ac:dyDescent="0.3">
      <c r="A4059" t="s">
        <v>8351</v>
      </c>
      <c r="B4059" t="s">
        <v>8352</v>
      </c>
      <c r="C4059" t="s">
        <v>10625</v>
      </c>
      <c r="D4059" t="s">
        <v>622</v>
      </c>
      <c r="E4059">
        <v>20.871828713999999</v>
      </c>
      <c r="F4059">
        <v>31.02</v>
      </c>
      <c r="G4059">
        <v>-58.731499005691497</v>
      </c>
      <c r="H4059">
        <v>12.4291705794707</v>
      </c>
      <c r="I4059">
        <v>-41.252060758034801</v>
      </c>
      <c r="J4059">
        <v>-0.56543281775021703</v>
      </c>
      <c r="K4059">
        <v>32.1028073797332</v>
      </c>
      <c r="L4059">
        <v>36.091900272013902</v>
      </c>
      <c r="M4059">
        <v>61.504398855074697</v>
      </c>
      <c r="N4059">
        <v>1.80612244897959</v>
      </c>
      <c r="O4059">
        <v>67.633784655061206</v>
      </c>
      <c r="P4059">
        <v>22.802850356294499</v>
      </c>
    </row>
    <row r="4060" spans="1:17" hidden="1" x14ac:dyDescent="0.3">
      <c r="A4060" t="s">
        <v>8353</v>
      </c>
      <c r="B4060" t="s">
        <v>8354</v>
      </c>
      <c r="C4060" t="s">
        <v>10625</v>
      </c>
      <c r="D4060" t="s">
        <v>5323</v>
      </c>
      <c r="E4060">
        <v>20.823186499999998</v>
      </c>
      <c r="F4060">
        <v>9.4600000000000009</v>
      </c>
      <c r="G4060">
        <v>-70.696311683087202</v>
      </c>
      <c r="H4060">
        <v>8.2145613587066393</v>
      </c>
      <c r="I4060">
        <v>-38.982829988803999</v>
      </c>
      <c r="J4060">
        <v>20.994774192726499</v>
      </c>
      <c r="K4060">
        <v>7.8888766851512999</v>
      </c>
      <c r="L4060">
        <v>9.8955987233209992</v>
      </c>
      <c r="M4060">
        <v>85.941528742361299</v>
      </c>
      <c r="N4060">
        <v>1.7833992094861599</v>
      </c>
      <c r="O4060">
        <v>154.921725891991</v>
      </c>
      <c r="P4060">
        <v>35.142857142857103</v>
      </c>
    </row>
    <row r="4061" spans="1:17" hidden="1" x14ac:dyDescent="0.3">
      <c r="A4061" t="s">
        <v>8355</v>
      </c>
      <c r="B4061" t="s">
        <v>8356</v>
      </c>
      <c r="C4061" t="s">
        <v>10625</v>
      </c>
      <c r="D4061" t="s">
        <v>733</v>
      </c>
      <c r="E4061">
        <v>20.802747875000001</v>
      </c>
      <c r="F4061">
        <v>82.75</v>
      </c>
      <c r="G4061">
        <v>-12.301664905593899</v>
      </c>
      <c r="H4061">
        <v>-5.9009780785566903</v>
      </c>
      <c r="I4061">
        <v>7.7252710352080198</v>
      </c>
      <c r="J4061">
        <v>2.6754315294592801</v>
      </c>
      <c r="K4061">
        <v>83.299937962925597</v>
      </c>
      <c r="L4061">
        <v>79.086978018398398</v>
      </c>
      <c r="M4061">
        <v>59.256974662123497</v>
      </c>
      <c r="N4061">
        <v>3.8630475437050502</v>
      </c>
      <c r="O4061">
        <v>14.0785498489426</v>
      </c>
      <c r="P4061">
        <v>25</v>
      </c>
    </row>
    <row r="4062" spans="1:17" hidden="1" x14ac:dyDescent="0.3">
      <c r="A4062" t="s">
        <v>8357</v>
      </c>
      <c r="B4062" t="s">
        <v>8358</v>
      </c>
      <c r="C4062" t="s">
        <v>10625</v>
      </c>
      <c r="D4062" t="s">
        <v>789</v>
      </c>
      <c r="E4062">
        <v>20.765650000000001</v>
      </c>
      <c r="F4062">
        <v>20.87</v>
      </c>
      <c r="G4062">
        <v>92.431703425128006</v>
      </c>
      <c r="H4062">
        <v>4.80968576461275</v>
      </c>
      <c r="I4062">
        <v>117.01080070030601</v>
      </c>
      <c r="J4062">
        <v>-0.92680823099355703</v>
      </c>
      <c r="K4062">
        <v>14.9481286927504</v>
      </c>
      <c r="L4062">
        <v>11.530003122442601</v>
      </c>
      <c r="M4062">
        <v>99.999996131594898</v>
      </c>
      <c r="N4062">
        <v>0.76445016790938503</v>
      </c>
      <c r="O4062">
        <v>0</v>
      </c>
      <c r="P4062">
        <v>160.875</v>
      </c>
      <c r="Q4062">
        <v>0.122296157200612</v>
      </c>
    </row>
    <row r="4063" spans="1:17" hidden="1" x14ac:dyDescent="0.3">
      <c r="A4063" t="s">
        <v>8359</v>
      </c>
      <c r="B4063" t="s">
        <v>8360</v>
      </c>
      <c r="C4063" t="s">
        <v>10625</v>
      </c>
      <c r="D4063" t="s">
        <v>1672</v>
      </c>
      <c r="E4063">
        <v>20.746099999999998</v>
      </c>
      <c r="F4063">
        <v>8.6</v>
      </c>
      <c r="G4063">
        <v>-42.935768299616001</v>
      </c>
      <c r="H4063">
        <v>5.7799369366646403</v>
      </c>
      <c r="I4063">
        <v>-19.278942478464899</v>
      </c>
      <c r="J4063">
        <v>2.5589049597069198</v>
      </c>
      <c r="K4063">
        <v>8.6163713871252696</v>
      </c>
      <c r="L4063">
        <v>9.0839868518776292</v>
      </c>
      <c r="M4063">
        <v>61.991820069778299</v>
      </c>
      <c r="N4063">
        <v>0.73480662983425404</v>
      </c>
      <c r="O4063">
        <v>62.209302325581397</v>
      </c>
      <c r="P4063">
        <v>15.5913978494623</v>
      </c>
    </row>
    <row r="4064" spans="1:17" hidden="1" x14ac:dyDescent="0.3">
      <c r="A4064" t="s">
        <v>8361</v>
      </c>
      <c r="B4064" t="s">
        <v>8362</v>
      </c>
      <c r="C4064" t="s">
        <v>10625</v>
      </c>
      <c r="D4064" t="s">
        <v>408</v>
      </c>
      <c r="E4064">
        <v>20.709432432</v>
      </c>
      <c r="F4064">
        <v>19.09</v>
      </c>
      <c r="G4064">
        <v>83.507734032656501</v>
      </c>
      <c r="H4064">
        <v>8.4534631237271398</v>
      </c>
      <c r="I4064">
        <v>-8.2832260696879292</v>
      </c>
      <c r="J4064">
        <v>2.9087194890869101</v>
      </c>
      <c r="K4064">
        <v>21.176663416740901</v>
      </c>
      <c r="L4064">
        <v>17.8309908084242</v>
      </c>
      <c r="M4064">
        <v>44.251998559283201</v>
      </c>
      <c r="N4064">
        <v>0.28177719846281701</v>
      </c>
      <c r="O4064">
        <v>56.888423258250299</v>
      </c>
      <c r="P4064">
        <v>254.83271375464599</v>
      </c>
      <c r="Q4064">
        <v>0.156275605786934</v>
      </c>
    </row>
    <row r="4065" spans="1:17" hidden="1" x14ac:dyDescent="0.3">
      <c r="A4065" t="s">
        <v>8363</v>
      </c>
      <c r="B4065" t="s">
        <v>8364</v>
      </c>
      <c r="C4065" t="s">
        <v>10625</v>
      </c>
      <c r="D4065" t="s">
        <v>527</v>
      </c>
      <c r="E4065">
        <v>20.68264692</v>
      </c>
      <c r="F4065">
        <v>2</v>
      </c>
      <c r="G4065">
        <v>-96.176445509554497</v>
      </c>
      <c r="H4065">
        <v>-15.935606335764801</v>
      </c>
      <c r="I4065">
        <v>-56.7183035966181</v>
      </c>
      <c r="J4065">
        <v>3.0175762613678101</v>
      </c>
      <c r="K4065">
        <v>2.12478808858403</v>
      </c>
      <c r="L4065">
        <v>3.4609927799290898</v>
      </c>
      <c r="M4065">
        <v>64.754587480939804</v>
      </c>
      <c r="N4065">
        <v>0.65461363853789001</v>
      </c>
      <c r="O4065">
        <v>305.97523219814201</v>
      </c>
      <c r="P4065">
        <v>6.4241645455967999</v>
      </c>
      <c r="Q4065">
        <v>0.20595045173530299</v>
      </c>
    </row>
    <row r="4066" spans="1:17" hidden="1" x14ac:dyDescent="0.3">
      <c r="A4066" t="s">
        <v>8365</v>
      </c>
      <c r="B4066" t="s">
        <v>8366</v>
      </c>
      <c r="C4066" t="s">
        <v>10625</v>
      </c>
      <c r="D4066" t="s">
        <v>4684</v>
      </c>
      <c r="E4066">
        <v>20.552151285000001</v>
      </c>
      <c r="F4066">
        <v>25.37</v>
      </c>
      <c r="G4066">
        <v>-11.872956483251199</v>
      </c>
      <c r="H4066">
        <v>-5.8893375243361703</v>
      </c>
      <c r="I4066">
        <v>-6.6132294277405697</v>
      </c>
      <c r="J4066">
        <v>7.1425762613678003</v>
      </c>
      <c r="K4066">
        <v>24.799237908893399</v>
      </c>
      <c r="L4066">
        <v>24.7663282160912</v>
      </c>
      <c r="M4066">
        <v>57.837074419540002</v>
      </c>
      <c r="N4066">
        <v>2.0758057922192599</v>
      </c>
      <c r="O4066">
        <v>39.810800157666499</v>
      </c>
      <c r="P4066">
        <v>26.218905472636798</v>
      </c>
      <c r="Q4066">
        <v>-3.6942757879289002E-2</v>
      </c>
    </row>
    <row r="4067" spans="1:17" hidden="1" x14ac:dyDescent="0.3">
      <c r="A4067" t="s">
        <v>8367</v>
      </c>
      <c r="B4067" t="s">
        <v>8368</v>
      </c>
      <c r="C4067" t="s">
        <v>10625</v>
      </c>
      <c r="D4067" t="s">
        <v>1399</v>
      </c>
      <c r="E4067">
        <v>20.516150199999998</v>
      </c>
      <c r="F4067">
        <v>70.94</v>
      </c>
      <c r="G4067">
        <v>-88.581586236881705</v>
      </c>
      <c r="H4067">
        <v>4.1166962538511704</v>
      </c>
      <c r="I4067">
        <v>-16.975841653158302</v>
      </c>
      <c r="J4067">
        <v>7.8717268653256696</v>
      </c>
      <c r="K4067">
        <v>68.583348736361202</v>
      </c>
      <c r="M4067">
        <v>68.177007456711294</v>
      </c>
      <c r="N4067">
        <v>0.825806451612903</v>
      </c>
      <c r="O4067">
        <v>181.22356921341901</v>
      </c>
      <c r="P4067">
        <v>28.981818181818099</v>
      </c>
    </row>
    <row r="4068" spans="1:17" hidden="1" x14ac:dyDescent="0.3">
      <c r="A4068" t="s">
        <v>8369</v>
      </c>
      <c r="B4068" t="s">
        <v>8370</v>
      </c>
      <c r="C4068" t="s">
        <v>10625</v>
      </c>
      <c r="D4068" t="s">
        <v>130</v>
      </c>
      <c r="E4068">
        <v>20.509740000000001</v>
      </c>
      <c r="F4068">
        <v>37.619999999999997</v>
      </c>
      <c r="G4068">
        <v>47.311911847021598</v>
      </c>
      <c r="H4068">
        <v>-5.6636913019450397</v>
      </c>
      <c r="I4068">
        <v>-13.527517677094799</v>
      </c>
      <c r="J4068">
        <v>-1.14909040529885</v>
      </c>
      <c r="K4068">
        <v>36.9310007284855</v>
      </c>
      <c r="L4068">
        <v>30.6420871374985</v>
      </c>
      <c r="M4068">
        <v>49.379124431497402</v>
      </c>
      <c r="N4068">
        <v>0.27100897884644598</v>
      </c>
      <c r="O4068">
        <v>22.753854332801701</v>
      </c>
      <c r="P4068">
        <v>92.824192721681101</v>
      </c>
      <c r="Q4068">
        <v>0.14769714194568501</v>
      </c>
    </row>
    <row r="4069" spans="1:17" hidden="1" x14ac:dyDescent="0.3">
      <c r="A4069" t="s">
        <v>8371</v>
      </c>
      <c r="B4069" t="s">
        <v>8372</v>
      </c>
      <c r="C4069" t="s">
        <v>10625</v>
      </c>
      <c r="D4069" t="s">
        <v>166</v>
      </c>
      <c r="E4069">
        <v>20.508600000000001</v>
      </c>
      <c r="F4069">
        <v>14</v>
      </c>
      <c r="G4069">
        <v>42.032137357944798</v>
      </c>
      <c r="H4069">
        <v>-12.7419805962239</v>
      </c>
      <c r="I4069">
        <v>-13.0910318644477</v>
      </c>
      <c r="J4069">
        <v>-6.2981418958137496</v>
      </c>
      <c r="K4069">
        <v>13.812883093560799</v>
      </c>
      <c r="L4069">
        <v>11.275509073327401</v>
      </c>
      <c r="M4069">
        <v>37.891974974390102</v>
      </c>
      <c r="N4069">
        <v>1.11043821327986</v>
      </c>
      <c r="O4069">
        <v>25.357142857142801</v>
      </c>
      <c r="P4069">
        <v>84.210526315789494</v>
      </c>
    </row>
    <row r="4070" spans="1:17" hidden="1" x14ac:dyDescent="0.3">
      <c r="A4070" t="s">
        <v>8373</v>
      </c>
      <c r="B4070" t="s">
        <v>8374</v>
      </c>
      <c r="C4070" t="s">
        <v>10625</v>
      </c>
      <c r="D4070" t="s">
        <v>51</v>
      </c>
      <c r="E4070">
        <v>20.444041200000001</v>
      </c>
      <c r="F4070">
        <v>41.31</v>
      </c>
      <c r="G4070">
        <v>40.947412558934197</v>
      </c>
      <c r="H4070">
        <v>-8.7216600957710302</v>
      </c>
      <c r="I4070">
        <v>0.38148973056452201</v>
      </c>
      <c r="J4070">
        <v>-0.97773177616788698</v>
      </c>
      <c r="K4070">
        <v>42.303502526824403</v>
      </c>
      <c r="L4070">
        <v>36.543531296532699</v>
      </c>
      <c r="M4070">
        <v>36.051528934317901</v>
      </c>
      <c r="N4070">
        <v>0.26057858115704502</v>
      </c>
      <c r="O4070">
        <v>30.718954248366</v>
      </c>
      <c r="P4070">
        <v>95.781990521327003</v>
      </c>
      <c r="Q4070">
        <v>2.0635289956897E-2</v>
      </c>
    </row>
    <row r="4071" spans="1:17" hidden="1" x14ac:dyDescent="0.3">
      <c r="A4071" t="s">
        <v>8375</v>
      </c>
      <c r="B4071" t="s">
        <v>8376</v>
      </c>
      <c r="C4071" t="s">
        <v>10625</v>
      </c>
      <c r="D4071" t="s">
        <v>119</v>
      </c>
      <c r="E4071">
        <v>20.433585900000001</v>
      </c>
      <c r="F4071">
        <v>57.36</v>
      </c>
      <c r="G4071">
        <v>72.894608220415606</v>
      </c>
      <c r="H4071">
        <v>-9.4844319633306302</v>
      </c>
      <c r="I4071">
        <v>27.979973346715401</v>
      </c>
      <c r="J4071">
        <v>-9.6313732525864104</v>
      </c>
      <c r="K4071">
        <v>60.754277864139297</v>
      </c>
      <c r="L4071">
        <v>48.754056316747999</v>
      </c>
      <c r="M4071">
        <v>29.8212195401</v>
      </c>
      <c r="N4071">
        <v>0.21975152619732699</v>
      </c>
      <c r="O4071">
        <v>60.983263598326303</v>
      </c>
      <c r="P4071">
        <v>120.615384615384</v>
      </c>
      <c r="Q4071">
        <v>8.3994540646141994E-2</v>
      </c>
    </row>
    <row r="4072" spans="1:17" hidden="1" x14ac:dyDescent="0.3">
      <c r="A4072" t="s">
        <v>8377</v>
      </c>
      <c r="B4072" t="s">
        <v>8378</v>
      </c>
      <c r="C4072" t="s">
        <v>10625</v>
      </c>
      <c r="D4072" t="s">
        <v>2624</v>
      </c>
      <c r="E4072">
        <v>20.38375482</v>
      </c>
      <c r="F4072">
        <v>1.28</v>
      </c>
      <c r="G4072">
        <v>113.844601623239</v>
      </c>
      <c r="H4072">
        <v>31.247369418639401</v>
      </c>
      <c r="I4072">
        <v>30.470161464187399</v>
      </c>
      <c r="J4072">
        <v>4.54196650527025</v>
      </c>
      <c r="K4072">
        <v>1.0525629971916499</v>
      </c>
      <c r="L4072">
        <v>0.90845168656813402</v>
      </c>
      <c r="M4072">
        <v>76.903531581471796</v>
      </c>
      <c r="N4072">
        <v>1.24472823920487</v>
      </c>
      <c r="O4072">
        <v>13.28125</v>
      </c>
      <c r="P4072">
        <v>146.15384615384599</v>
      </c>
      <c r="Q4072">
        <v>8.1409693998510002E-2</v>
      </c>
    </row>
    <row r="4073" spans="1:17" hidden="1" x14ac:dyDescent="0.3">
      <c r="A4073" t="s">
        <v>8379</v>
      </c>
      <c r="B4073" t="s">
        <v>8380</v>
      </c>
      <c r="C4073" t="s">
        <v>10625</v>
      </c>
      <c r="D4073" t="s">
        <v>408</v>
      </c>
      <c r="E4073">
        <v>20.3808735</v>
      </c>
      <c r="F4073">
        <v>35.69</v>
      </c>
      <c r="G4073">
        <v>70.063699516930697</v>
      </c>
      <c r="H4073">
        <v>-0.21250998766851401</v>
      </c>
      <c r="I4073">
        <v>-6.4718247698342299</v>
      </c>
      <c r="J4073">
        <v>-0.52762147874518595</v>
      </c>
      <c r="K4073">
        <v>35.3837765565533</v>
      </c>
      <c r="L4073">
        <v>32.370080345733903</v>
      </c>
      <c r="M4073">
        <v>53.799460011975199</v>
      </c>
      <c r="N4073">
        <v>0.50895589209711001</v>
      </c>
      <c r="O4073">
        <v>21.0983468758755</v>
      </c>
      <c r="P4073">
        <v>103.361823361823</v>
      </c>
      <c r="Q4073">
        <v>6.2168114476166998E-2</v>
      </c>
    </row>
    <row r="4074" spans="1:17" hidden="1" x14ac:dyDescent="0.3">
      <c r="A4074" t="s">
        <v>8381</v>
      </c>
      <c r="B4074" t="s">
        <v>8382</v>
      </c>
      <c r="C4074" t="s">
        <v>10625</v>
      </c>
      <c r="D4074" t="s">
        <v>72</v>
      </c>
      <c r="E4074">
        <v>20.359561299999999</v>
      </c>
      <c r="F4074">
        <v>6.21</v>
      </c>
      <c r="G4074">
        <v>-89.3879092621018</v>
      </c>
      <c r="H4074">
        <v>-8.8412001518290708</v>
      </c>
      <c r="I4074">
        <v>-49.714098720072698</v>
      </c>
      <c r="J4074">
        <v>2.2407401031757002</v>
      </c>
      <c r="K4074">
        <v>6.34366565225882</v>
      </c>
      <c r="L4074">
        <v>8.1803377430824007</v>
      </c>
      <c r="M4074">
        <v>55.078348744075903</v>
      </c>
      <c r="N4074">
        <v>0.61502125486903303</v>
      </c>
      <c r="O4074">
        <v>199.35587761674699</v>
      </c>
      <c r="P4074">
        <v>317.05842847548598</v>
      </c>
      <c r="Q4074">
        <v>7.9986886158548001E-2</v>
      </c>
    </row>
    <row r="4075" spans="1:17" hidden="1" x14ac:dyDescent="0.3">
      <c r="A4075" t="s">
        <v>8383</v>
      </c>
      <c r="B4075" t="s">
        <v>8384</v>
      </c>
      <c r="C4075" t="s">
        <v>10625</v>
      </c>
      <c r="D4075" t="s">
        <v>5869</v>
      </c>
      <c r="E4075">
        <v>20.341459583999999</v>
      </c>
      <c r="F4075">
        <v>6.15</v>
      </c>
      <c r="G4075">
        <v>48.049453375260804</v>
      </c>
      <c r="H4075">
        <v>11.815909683907501</v>
      </c>
      <c r="I4075">
        <v>24.914605908631799</v>
      </c>
      <c r="J4075">
        <v>-0.48683874966971502</v>
      </c>
      <c r="K4075">
        <v>5.3289683329037398</v>
      </c>
      <c r="L4075">
        <v>4.47036545648856</v>
      </c>
      <c r="M4075">
        <v>60.377855901214701</v>
      </c>
      <c r="N4075">
        <v>1.2685187476142601</v>
      </c>
      <c r="O4075">
        <v>13.9837398373983</v>
      </c>
      <c r="P4075">
        <v>135.63218390804599</v>
      </c>
      <c r="Q4075">
        <v>9.6532559376544994E-2</v>
      </c>
    </row>
    <row r="4076" spans="1:17" hidden="1" x14ac:dyDescent="0.3">
      <c r="A4076" t="s">
        <v>8385</v>
      </c>
      <c r="B4076" t="s">
        <v>8386</v>
      </c>
      <c r="C4076" t="s">
        <v>10625</v>
      </c>
      <c r="D4076" t="s">
        <v>378</v>
      </c>
      <c r="E4076">
        <v>20.311280894999999</v>
      </c>
      <c r="F4076">
        <v>16.59</v>
      </c>
      <c r="G4076">
        <v>750.11294543875294</v>
      </c>
      <c r="H4076">
        <v>45.967496599946699</v>
      </c>
      <c r="I4076">
        <v>766.02571701974296</v>
      </c>
      <c r="J4076">
        <v>9.0812618982241702</v>
      </c>
      <c r="K4076">
        <v>11.271486324171301</v>
      </c>
      <c r="M4076">
        <v>100</v>
      </c>
      <c r="N4076">
        <v>2.7087000959492702</v>
      </c>
      <c r="O4076">
        <v>0</v>
      </c>
      <c r="P4076">
        <v>821.66666666666595</v>
      </c>
    </row>
    <row r="4077" spans="1:17" hidden="1" x14ac:dyDescent="0.3">
      <c r="A4077" t="s">
        <v>8387</v>
      </c>
      <c r="B4077" t="s">
        <v>8388</v>
      </c>
      <c r="C4077" t="s">
        <v>10625</v>
      </c>
      <c r="D4077" t="s">
        <v>89</v>
      </c>
      <c r="E4077">
        <v>20.262830999999998</v>
      </c>
      <c r="F4077">
        <v>33.89</v>
      </c>
      <c r="G4077">
        <v>198.61287751419599</v>
      </c>
      <c r="H4077">
        <v>4.8165282357867802</v>
      </c>
      <c r="I4077">
        <v>43.390096444785698</v>
      </c>
      <c r="J4077">
        <v>-0.92680823099355703</v>
      </c>
      <c r="K4077">
        <v>26.107917088529</v>
      </c>
      <c r="L4077">
        <v>18.0013263214293</v>
      </c>
      <c r="M4077">
        <v>99.999817200422001</v>
      </c>
      <c r="N4077">
        <v>0.43363180717463501</v>
      </c>
      <c r="O4077">
        <v>0</v>
      </c>
      <c r="P4077">
        <v>238.9</v>
      </c>
      <c r="Q4077">
        <v>0.153265477664566</v>
      </c>
    </row>
    <row r="4078" spans="1:17" hidden="1" x14ac:dyDescent="0.3">
      <c r="A4078" t="s">
        <v>8389</v>
      </c>
      <c r="B4078" t="s">
        <v>8390</v>
      </c>
      <c r="C4078" t="s">
        <v>10625</v>
      </c>
      <c r="D4078" t="s">
        <v>139</v>
      </c>
      <c r="E4078">
        <v>20.25</v>
      </c>
      <c r="F4078">
        <v>7.28</v>
      </c>
      <c r="G4078">
        <v>-1.49498831822765</v>
      </c>
      <c r="H4078">
        <v>12.2306718305133</v>
      </c>
      <c r="I4078">
        <v>-23.7230402018074</v>
      </c>
      <c r="J4078">
        <v>-3.3230034487771198</v>
      </c>
      <c r="K4078">
        <v>6.6439188785490897</v>
      </c>
      <c r="L4078">
        <v>6.4351444567768699</v>
      </c>
      <c r="M4078">
        <v>56.662223124054101</v>
      </c>
      <c r="N4078">
        <v>0.657319145576852</v>
      </c>
      <c r="O4078">
        <v>56.043956043956001</v>
      </c>
      <c r="P4078">
        <v>56.223175965665199</v>
      </c>
      <c r="Q4078">
        <v>2.9464224391576001E-2</v>
      </c>
    </row>
    <row r="4079" spans="1:17" hidden="1" x14ac:dyDescent="0.3">
      <c r="A4079" t="s">
        <v>8391</v>
      </c>
      <c r="B4079" t="s">
        <v>8392</v>
      </c>
      <c r="C4079" t="s">
        <v>10625</v>
      </c>
      <c r="D4079" t="s">
        <v>54</v>
      </c>
      <c r="E4079">
        <v>20.24715368</v>
      </c>
      <c r="F4079">
        <v>18.12</v>
      </c>
      <c r="G4079">
        <v>-59.544531587145201</v>
      </c>
      <c r="H4079">
        <v>4.0310827818100403</v>
      </c>
      <c r="I4079">
        <v>-51.612664807155298</v>
      </c>
      <c r="J4079">
        <v>17.885392353321802</v>
      </c>
      <c r="K4079">
        <v>16.841253822324902</v>
      </c>
      <c r="L4079">
        <v>22.001573961279401</v>
      </c>
      <c r="M4079">
        <v>73.011882728896694</v>
      </c>
      <c r="N4079">
        <v>1.4743547706278599</v>
      </c>
      <c r="O4079">
        <v>104.139072847682</v>
      </c>
      <c r="P4079">
        <v>25.138121546961301</v>
      </c>
      <c r="Q4079">
        <v>-4.1550304297290001E-2</v>
      </c>
    </row>
    <row r="4080" spans="1:17" hidden="1" x14ac:dyDescent="0.3">
      <c r="A4080" t="s">
        <v>8393</v>
      </c>
      <c r="B4080" t="s">
        <v>8394</v>
      </c>
      <c r="C4080" t="s">
        <v>10625</v>
      </c>
      <c r="D4080" t="s">
        <v>1893</v>
      </c>
      <c r="E4080">
        <v>20.207260000000002</v>
      </c>
      <c r="F4080">
        <v>19.48</v>
      </c>
      <c r="G4080">
        <v>114.925454086877</v>
      </c>
      <c r="H4080">
        <v>-2.94267547539883</v>
      </c>
      <c r="I4080">
        <v>0.65417120965128595</v>
      </c>
      <c r="J4080">
        <v>-15.086957743669901</v>
      </c>
      <c r="K4080">
        <v>20.428531625031098</v>
      </c>
      <c r="L4080">
        <v>15.669831661399201</v>
      </c>
      <c r="M4080">
        <v>34.669370619508499</v>
      </c>
      <c r="N4080">
        <v>1.5120041033960301</v>
      </c>
      <c r="O4080">
        <v>30.6981519507186</v>
      </c>
      <c r="P4080">
        <v>156.31578947368399</v>
      </c>
      <c r="Q4080">
        <v>5.0686815875057002E-2</v>
      </c>
    </row>
    <row r="4081" spans="1:17" hidden="1" x14ac:dyDescent="0.3">
      <c r="A4081" t="s">
        <v>8395</v>
      </c>
      <c r="B4081" t="s">
        <v>8396</v>
      </c>
      <c r="C4081" t="s">
        <v>10625</v>
      </c>
      <c r="D4081" t="s">
        <v>733</v>
      </c>
      <c r="E4081">
        <v>20.204048429</v>
      </c>
      <c r="F4081">
        <v>202.26</v>
      </c>
      <c r="G4081">
        <v>-23.941755415947899</v>
      </c>
      <c r="K4081">
        <v>199.64482088527899</v>
      </c>
      <c r="L4081">
        <v>192.56798235863999</v>
      </c>
      <c r="M4081">
        <v>61.144137814655998</v>
      </c>
      <c r="N4081">
        <v>1</v>
      </c>
      <c r="O4081">
        <v>3.8267576386828899</v>
      </c>
      <c r="P4081">
        <v>5.6187989556135598</v>
      </c>
      <c r="Q4081">
        <v>-1.293132028575E-3</v>
      </c>
    </row>
    <row r="4082" spans="1:17" hidden="1" x14ac:dyDescent="0.3">
      <c r="A4082" t="s">
        <v>8397</v>
      </c>
      <c r="B4082" t="s">
        <v>8398</v>
      </c>
      <c r="C4082" t="s">
        <v>10625</v>
      </c>
      <c r="D4082" t="s">
        <v>397</v>
      </c>
      <c r="E4082">
        <v>20.1439305</v>
      </c>
      <c r="F4082">
        <v>41.71</v>
      </c>
      <c r="G4082">
        <v>-33.829061810340903</v>
      </c>
      <c r="H4082">
        <v>7.4718041466591201</v>
      </c>
      <c r="I4082">
        <v>-8.8152394352312697</v>
      </c>
      <c r="J4082">
        <v>14.0707839522111</v>
      </c>
      <c r="K4082">
        <v>37.7010679974629</v>
      </c>
      <c r="L4082">
        <v>38.547024834933197</v>
      </c>
      <c r="M4082">
        <v>75.375568880530693</v>
      </c>
      <c r="N4082">
        <v>0.81736628565404101</v>
      </c>
      <c r="O4082">
        <v>40.014385039558803</v>
      </c>
      <c r="P4082">
        <v>27.164634146341399</v>
      </c>
      <c r="Q4082">
        <v>7.5610707699411001E-2</v>
      </c>
    </row>
    <row r="4083" spans="1:17" hidden="1" x14ac:dyDescent="0.3">
      <c r="A4083" t="s">
        <v>8399</v>
      </c>
      <c r="B4083" t="s">
        <v>8400</v>
      </c>
      <c r="C4083" t="s">
        <v>10625</v>
      </c>
      <c r="D4083" t="s">
        <v>308</v>
      </c>
      <c r="E4083">
        <v>20.123999999999999</v>
      </c>
      <c r="F4083">
        <v>63.89</v>
      </c>
      <c r="G4083">
        <v>59.080826232145597</v>
      </c>
      <c r="H4083">
        <v>54.864992123513503</v>
      </c>
      <c r="I4083">
        <v>69.003905919068799</v>
      </c>
      <c r="J4083">
        <v>14.8159453921948</v>
      </c>
      <c r="K4083">
        <v>44.023748298778997</v>
      </c>
      <c r="L4083">
        <v>39.964687159879198</v>
      </c>
      <c r="M4083">
        <v>99.567021594354898</v>
      </c>
      <c r="N4083">
        <v>2.3797979797979698</v>
      </c>
      <c r="O4083">
        <v>0</v>
      </c>
      <c r="P4083">
        <v>102.18354430379701</v>
      </c>
    </row>
    <row r="4084" spans="1:17" hidden="1" x14ac:dyDescent="0.3">
      <c r="A4084" t="s">
        <v>8401</v>
      </c>
      <c r="B4084" t="s">
        <v>8402</v>
      </c>
      <c r="C4084" t="s">
        <v>10625</v>
      </c>
      <c r="D4084" t="s">
        <v>408</v>
      </c>
      <c r="E4084">
        <v>20.117799999999999</v>
      </c>
      <c r="F4084">
        <v>824.5</v>
      </c>
      <c r="G4084">
        <v>35.692156930432802</v>
      </c>
      <c r="H4084">
        <v>4.7947969409002598</v>
      </c>
      <c r="I4084">
        <v>6.4991265820747302</v>
      </c>
      <c r="J4084">
        <v>-0.92680823099355703</v>
      </c>
      <c r="K4084">
        <v>726.01767062899899</v>
      </c>
      <c r="L4084">
        <v>648.25473108453195</v>
      </c>
      <c r="M4084">
        <v>99.695279529312003</v>
      </c>
      <c r="N4084">
        <v>1.0384615384615301</v>
      </c>
      <c r="O4084">
        <v>0</v>
      </c>
      <c r="P4084">
        <v>62.944664031620498</v>
      </c>
    </row>
    <row r="4085" spans="1:17" hidden="1" x14ac:dyDescent="0.3">
      <c r="A4085" t="s">
        <v>8403</v>
      </c>
      <c r="B4085" t="s">
        <v>8404</v>
      </c>
      <c r="C4085" t="s">
        <v>10625</v>
      </c>
      <c r="D4085" t="s">
        <v>408</v>
      </c>
      <c r="E4085">
        <v>20.114999999999998</v>
      </c>
      <c r="F4085">
        <v>65.709999999999994</v>
      </c>
      <c r="G4085">
        <v>126.13972540527701</v>
      </c>
      <c r="H4085">
        <v>27.3880077715603</v>
      </c>
      <c r="I4085">
        <v>44.402882207744597</v>
      </c>
      <c r="J4085">
        <v>3.4530936820646398</v>
      </c>
      <c r="K4085">
        <v>54.893674338508603</v>
      </c>
      <c r="L4085">
        <v>43.098457308679301</v>
      </c>
      <c r="M4085">
        <v>71.017353063514506</v>
      </c>
      <c r="N4085">
        <v>0.75469252975016099</v>
      </c>
      <c r="O4085">
        <v>7.5330999847816198</v>
      </c>
      <c r="P4085">
        <v>195.45863309352501</v>
      </c>
      <c r="Q4085">
        <v>0.142213655387188</v>
      </c>
    </row>
    <row r="4086" spans="1:17" hidden="1" x14ac:dyDescent="0.3">
      <c r="A4086" t="s">
        <v>8405</v>
      </c>
      <c r="B4086" t="s">
        <v>8406</v>
      </c>
      <c r="C4086" t="s">
        <v>10625</v>
      </c>
      <c r="E4086">
        <v>20.104308</v>
      </c>
      <c r="F4086">
        <v>35.81</v>
      </c>
      <c r="G4086">
        <v>135.25734093557099</v>
      </c>
      <c r="H4086">
        <v>15.1493321175946</v>
      </c>
      <c r="I4086">
        <v>59.587652160625403</v>
      </c>
      <c r="J4086">
        <v>13.504188540418101</v>
      </c>
      <c r="K4086">
        <v>29.518524786336599</v>
      </c>
      <c r="L4086">
        <v>23.2298423483007</v>
      </c>
      <c r="M4086">
        <v>81.554984346609302</v>
      </c>
      <c r="N4086">
        <v>2.1147639276330201</v>
      </c>
      <c r="O4086">
        <v>3.8815973191845798</v>
      </c>
      <c r="P4086">
        <v>228.833792470156</v>
      </c>
      <c r="Q4086">
        <v>5.5866842963559003E-2</v>
      </c>
    </row>
    <row r="4087" spans="1:17" hidden="1" x14ac:dyDescent="0.3">
      <c r="A4087" t="s">
        <v>8407</v>
      </c>
      <c r="B4087" t="s">
        <v>8408</v>
      </c>
      <c r="C4087" t="s">
        <v>10625</v>
      </c>
      <c r="D4087" t="s">
        <v>46</v>
      </c>
      <c r="E4087">
        <v>20.102336818000001</v>
      </c>
      <c r="F4087">
        <v>16.760000000000002</v>
      </c>
      <c r="G4087">
        <v>89.43361325683</v>
      </c>
      <c r="H4087">
        <v>13.1327697326112</v>
      </c>
      <c r="I4087">
        <v>25.850566499764799</v>
      </c>
      <c r="J4087">
        <v>4.5286952582923403</v>
      </c>
      <c r="K4087">
        <v>12.9648135564212</v>
      </c>
      <c r="L4087">
        <v>11.962432435858499</v>
      </c>
      <c r="M4087">
        <v>70.901224150724303</v>
      </c>
      <c r="N4087">
        <v>1.7172730265698199</v>
      </c>
      <c r="O4087">
        <v>4.1169451073985499</v>
      </c>
      <c r="P4087">
        <v>123.466666666666</v>
      </c>
      <c r="Q4087">
        <v>3.1607844054236001E-2</v>
      </c>
    </row>
    <row r="4088" spans="1:17" hidden="1" x14ac:dyDescent="0.3">
      <c r="A4088" t="s">
        <v>8409</v>
      </c>
      <c r="B4088" t="s">
        <v>8410</v>
      </c>
      <c r="C4088" t="s">
        <v>10625</v>
      </c>
      <c r="D4088" t="s">
        <v>733</v>
      </c>
      <c r="E4088">
        <v>20.010432867999999</v>
      </c>
      <c r="F4088">
        <v>88.86</v>
      </c>
      <c r="G4088">
        <v>27.278498088176399</v>
      </c>
      <c r="H4088">
        <v>0.80558225464463196</v>
      </c>
      <c r="I4088">
        <v>10.191125738465701</v>
      </c>
      <c r="J4088">
        <v>2.5714072112573398</v>
      </c>
      <c r="K4088">
        <v>85.884145488277795</v>
      </c>
      <c r="L4088">
        <v>76.187703354371607</v>
      </c>
      <c r="M4088">
        <v>57.664030131014698</v>
      </c>
      <c r="N4088">
        <v>0.54783424873715603</v>
      </c>
      <c r="O4088">
        <v>1.44046815214944</v>
      </c>
      <c r="P4088">
        <v>64.5555555555555</v>
      </c>
      <c r="Q4088">
        <v>6.2739406014718002E-2</v>
      </c>
    </row>
    <row r="4089" spans="1:17" hidden="1" x14ac:dyDescent="0.3">
      <c r="A4089" t="s">
        <v>8411</v>
      </c>
      <c r="B4089" t="s">
        <v>8412</v>
      </c>
      <c r="C4089" t="s">
        <v>10625</v>
      </c>
      <c r="D4089" t="s">
        <v>4868</v>
      </c>
      <c r="E4089">
        <v>19.988099999999999</v>
      </c>
      <c r="F4089">
        <v>100.95</v>
      </c>
      <c r="G4089">
        <v>126.390708979214</v>
      </c>
      <c r="H4089">
        <v>4.8220061769463296</v>
      </c>
      <c r="I4089">
        <v>67.595935377998501</v>
      </c>
      <c r="J4089">
        <v>-0.92680823099355703</v>
      </c>
      <c r="K4089">
        <v>76.138099436237894</v>
      </c>
      <c r="L4089">
        <v>60.629572965858998</v>
      </c>
      <c r="M4089">
        <v>99.990745074797204</v>
      </c>
      <c r="N4089">
        <v>1.3395062415786001</v>
      </c>
      <c r="O4089">
        <v>0</v>
      </c>
      <c r="P4089">
        <v>170.643431635388</v>
      </c>
      <c r="Q4089">
        <v>0.17996995881653199</v>
      </c>
    </row>
    <row r="4090" spans="1:17" hidden="1" x14ac:dyDescent="0.3">
      <c r="A4090" t="s">
        <v>8413</v>
      </c>
      <c r="B4090" t="s">
        <v>8414</v>
      </c>
      <c r="C4090" t="s">
        <v>10625</v>
      </c>
      <c r="D4090" t="s">
        <v>54</v>
      </c>
      <c r="E4090">
        <v>19.978923762000001</v>
      </c>
      <c r="F4090">
        <v>9.48</v>
      </c>
      <c r="G4090">
        <v>103.554679856097</v>
      </c>
      <c r="H4090">
        <v>48.0976194524278</v>
      </c>
      <c r="I4090">
        <v>43.657775307538898</v>
      </c>
      <c r="J4090">
        <v>24.2675762613678</v>
      </c>
      <c r="K4090">
        <v>6.4693717021275496</v>
      </c>
      <c r="L4090">
        <v>5.6354150365153899</v>
      </c>
      <c r="M4090">
        <v>92.096422989424894</v>
      </c>
      <c r="N4090">
        <v>2.8304809554228099</v>
      </c>
      <c r="O4090">
        <v>0</v>
      </c>
      <c r="Q4090">
        <v>0.101777633217953</v>
      </c>
    </row>
    <row r="4091" spans="1:17" hidden="1" x14ac:dyDescent="0.3">
      <c r="A4091" t="s">
        <v>8415</v>
      </c>
      <c r="B4091" t="s">
        <v>8416</v>
      </c>
      <c r="C4091" t="s">
        <v>10625</v>
      </c>
      <c r="D4091" t="s">
        <v>139</v>
      </c>
      <c r="E4091">
        <v>19.9636</v>
      </c>
      <c r="F4091">
        <v>42</v>
      </c>
      <c r="G4091">
        <v>117.94920274869401</v>
      </c>
      <c r="H4091">
        <v>-10.081490892608301</v>
      </c>
      <c r="I4091">
        <v>20.865558439944301</v>
      </c>
      <c r="J4091">
        <v>-14.1925686661684</v>
      </c>
      <c r="K4091">
        <v>45.2223702464646</v>
      </c>
      <c r="L4091">
        <v>38.103261777921901</v>
      </c>
      <c r="M4091">
        <v>23.925656844856299</v>
      </c>
      <c r="N4091">
        <v>0.65453416791681696</v>
      </c>
      <c r="O4091">
        <v>60.047619047619001</v>
      </c>
      <c r="P4091">
        <v>179.99999999999901</v>
      </c>
      <c r="Q4091">
        <v>6.0300710299737E-2</v>
      </c>
    </row>
    <row r="4092" spans="1:17" hidden="1" x14ac:dyDescent="0.3">
      <c r="A4092" t="s">
        <v>8417</v>
      </c>
      <c r="B4092" t="s">
        <v>8418</v>
      </c>
      <c r="C4092" t="s">
        <v>10625</v>
      </c>
      <c r="D4092" t="s">
        <v>622</v>
      </c>
      <c r="E4092">
        <v>19.93646772</v>
      </c>
      <c r="F4092">
        <v>0.36</v>
      </c>
      <c r="G4092">
        <v>36.383856535175902</v>
      </c>
      <c r="H4092">
        <v>2.68694934610168</v>
      </c>
      <c r="I4092">
        <v>-5.1942780525063696</v>
      </c>
      <c r="J4092">
        <v>-3.6295109336962601</v>
      </c>
      <c r="K4092">
        <v>0.29230622896626202</v>
      </c>
      <c r="L4092">
        <v>0.23683479905985899</v>
      </c>
      <c r="M4092">
        <v>53.4706478768164</v>
      </c>
      <c r="N4092">
        <v>1.52032437360362</v>
      </c>
      <c r="O4092">
        <v>5.55555555555555</v>
      </c>
      <c r="P4092">
        <v>63.636363636363598</v>
      </c>
    </row>
    <row r="4093" spans="1:17" hidden="1" x14ac:dyDescent="0.3">
      <c r="A4093" t="s">
        <v>8419</v>
      </c>
      <c r="B4093" t="s">
        <v>8420</v>
      </c>
      <c r="C4093" t="s">
        <v>10625</v>
      </c>
      <c r="D4093" t="s">
        <v>527</v>
      </c>
      <c r="E4093">
        <v>19.912500000000001</v>
      </c>
      <c r="F4093">
        <v>27.91</v>
      </c>
      <c r="G4093">
        <v>-34.662499783210102</v>
      </c>
      <c r="H4093">
        <v>-6.5503863396123601</v>
      </c>
      <c r="I4093">
        <v>-40.571239538957997</v>
      </c>
      <c r="J4093">
        <v>-1.5990341623292299</v>
      </c>
      <c r="K4093">
        <v>27.851764171816299</v>
      </c>
      <c r="L4093">
        <v>33.047789054301198</v>
      </c>
      <c r="M4093">
        <v>49.1878487262017</v>
      </c>
      <c r="N4093">
        <v>1.3143302272839299</v>
      </c>
      <c r="O4093">
        <v>111.393765675385</v>
      </c>
      <c r="P4093">
        <v>16.827124319799001</v>
      </c>
    </row>
    <row r="4094" spans="1:17" hidden="1" x14ac:dyDescent="0.3">
      <c r="A4094" t="s">
        <v>8421</v>
      </c>
      <c r="B4094" t="s">
        <v>8422</v>
      </c>
      <c r="C4094" t="s">
        <v>10625</v>
      </c>
      <c r="D4094" t="s">
        <v>308</v>
      </c>
      <c r="E4094">
        <v>19.836805771000002</v>
      </c>
      <c r="F4094">
        <v>49</v>
      </c>
      <c r="G4094">
        <v>-20.957515265854099</v>
      </c>
      <c r="H4094">
        <v>13.7325570420759</v>
      </c>
      <c r="I4094">
        <v>-4.2015778783157698</v>
      </c>
      <c r="J4094">
        <v>-2.72482410630339</v>
      </c>
      <c r="K4094">
        <v>45.155606967619498</v>
      </c>
      <c r="L4094">
        <v>44.1150546988491</v>
      </c>
      <c r="M4094">
        <v>70.458411671366406</v>
      </c>
      <c r="N4094">
        <v>0.68974823858811596</v>
      </c>
      <c r="O4094">
        <v>46.959183673469397</v>
      </c>
      <c r="P4094">
        <v>65.149983147960896</v>
      </c>
      <c r="Q4094">
        <v>5.6833334724510999E-2</v>
      </c>
    </row>
    <row r="4095" spans="1:17" hidden="1" x14ac:dyDescent="0.3">
      <c r="A4095" t="s">
        <v>8423</v>
      </c>
      <c r="B4095" t="s">
        <v>8424</v>
      </c>
      <c r="C4095" t="s">
        <v>10625</v>
      </c>
      <c r="D4095" t="s">
        <v>308</v>
      </c>
      <c r="E4095">
        <v>19.835999999999999</v>
      </c>
      <c r="F4095">
        <v>55.1</v>
      </c>
      <c r="G4095">
        <v>-11.6648323390248</v>
      </c>
      <c r="H4095">
        <v>-12.1604699075671</v>
      </c>
      <c r="I4095">
        <v>-16.768437244847402</v>
      </c>
      <c r="J4095">
        <v>-3.9709598938350101</v>
      </c>
      <c r="K4095">
        <v>55.396767791243903</v>
      </c>
      <c r="L4095">
        <v>55.375360703947401</v>
      </c>
      <c r="M4095">
        <v>40.805669886054503</v>
      </c>
      <c r="N4095">
        <v>0.32210876476409001</v>
      </c>
      <c r="O4095">
        <v>50.453720508166903</v>
      </c>
      <c r="P4095">
        <v>22.308546059933398</v>
      </c>
      <c r="Q4095">
        <v>0.12963632760920299</v>
      </c>
    </row>
    <row r="4096" spans="1:17" hidden="1" x14ac:dyDescent="0.3">
      <c r="A4096" t="s">
        <v>8425</v>
      </c>
      <c r="B4096" t="s">
        <v>8426</v>
      </c>
      <c r="C4096" t="s">
        <v>10625</v>
      </c>
      <c r="D4096" t="s">
        <v>527</v>
      </c>
      <c r="E4096">
        <v>19.8</v>
      </c>
      <c r="F4096">
        <v>63.17</v>
      </c>
      <c r="G4096">
        <v>19.722008538249899</v>
      </c>
      <c r="H4096">
        <v>26.9490339817809</v>
      </c>
      <c r="I4096">
        <v>-31.719120177773799</v>
      </c>
      <c r="J4096">
        <v>26.436449900133201</v>
      </c>
      <c r="K4096">
        <v>53.482395688894499</v>
      </c>
      <c r="L4096">
        <v>54.288407632421297</v>
      </c>
      <c r="M4096">
        <v>89.368613324304903</v>
      </c>
      <c r="N4096">
        <v>3.2777765726681101</v>
      </c>
      <c r="O4096">
        <v>62.260566724711097</v>
      </c>
      <c r="P4096">
        <v>89.642749924947395</v>
      </c>
    </row>
    <row r="4097" spans="1:17" hidden="1" x14ac:dyDescent="0.3">
      <c r="A4097" t="s">
        <v>8427</v>
      </c>
      <c r="B4097" t="s">
        <v>8428</v>
      </c>
      <c r="C4097" t="s">
        <v>10625</v>
      </c>
      <c r="D4097" t="s">
        <v>736</v>
      </c>
      <c r="E4097">
        <v>19.778288432</v>
      </c>
      <c r="F4097">
        <v>8.35</v>
      </c>
      <c r="G4097">
        <v>-89.710286884479402</v>
      </c>
      <c r="H4097">
        <v>-0.69563263425267796</v>
      </c>
      <c r="I4097">
        <v>-67.873973527346394</v>
      </c>
      <c r="J4097">
        <v>6.7089577569318104</v>
      </c>
      <c r="K4097">
        <v>8.8860835932969806</v>
      </c>
      <c r="L4097">
        <v>15.4319746341063</v>
      </c>
      <c r="M4097">
        <v>53.655172615567501</v>
      </c>
      <c r="N4097">
        <v>0.338172839506172</v>
      </c>
      <c r="O4097">
        <v>443.71257485029901</v>
      </c>
      <c r="P4097">
        <v>11.7804551539491</v>
      </c>
      <c r="Q4097">
        <v>-6.6005229204144006E-2</v>
      </c>
    </row>
    <row r="4098" spans="1:17" hidden="1" x14ac:dyDescent="0.3">
      <c r="A4098" t="s">
        <v>8429</v>
      </c>
      <c r="B4098" t="s">
        <v>8430</v>
      </c>
      <c r="C4098" t="s">
        <v>10625</v>
      </c>
      <c r="D4098" t="s">
        <v>5368</v>
      </c>
      <c r="E4098">
        <v>19.747199999999999</v>
      </c>
      <c r="F4098">
        <v>72.599999999999994</v>
      </c>
      <c r="G4098">
        <v>-82.176110534513597</v>
      </c>
      <c r="H4098">
        <v>-3.9560273763201201</v>
      </c>
      <c r="I4098">
        <v>-27.333456106871999</v>
      </c>
      <c r="J4098">
        <v>-3.0409822971907499</v>
      </c>
      <c r="K4098">
        <v>72.300400443289405</v>
      </c>
      <c r="L4098">
        <v>85.350101201869407</v>
      </c>
      <c r="M4098">
        <v>42.939402566256298</v>
      </c>
      <c r="N4098">
        <v>0.77499999999999902</v>
      </c>
      <c r="O4098">
        <v>142.35537190082599</v>
      </c>
      <c r="P4098">
        <v>13.8823529411764</v>
      </c>
    </row>
    <row r="4099" spans="1:17" hidden="1" x14ac:dyDescent="0.3">
      <c r="A4099" t="s">
        <v>8431</v>
      </c>
      <c r="B4099" t="s">
        <v>8432</v>
      </c>
      <c r="C4099" t="s">
        <v>10625</v>
      </c>
      <c r="D4099" t="s">
        <v>733</v>
      </c>
      <c r="E4099">
        <v>19.692535094</v>
      </c>
      <c r="F4099">
        <v>66.5</v>
      </c>
      <c r="G4099">
        <v>-3.4841447701653001</v>
      </c>
      <c r="H4099">
        <v>3.4693081941496802</v>
      </c>
      <c r="I4099">
        <v>5.9262262708096296</v>
      </c>
      <c r="J4099">
        <v>2.9129250985771198</v>
      </c>
      <c r="K4099">
        <v>63.159161604945098</v>
      </c>
      <c r="L4099">
        <v>58.507305502690201</v>
      </c>
      <c r="M4099">
        <v>43.249617568739502</v>
      </c>
      <c r="N4099">
        <v>0.40851842414462902</v>
      </c>
      <c r="O4099">
        <v>2.18045112781954</v>
      </c>
      <c r="P4099">
        <v>27.973212223847199</v>
      </c>
    </row>
    <row r="4100" spans="1:17" hidden="1" x14ac:dyDescent="0.3">
      <c r="A4100" t="s">
        <v>8433</v>
      </c>
      <c r="B4100" t="s">
        <v>8434</v>
      </c>
      <c r="C4100" t="s">
        <v>10625</v>
      </c>
      <c r="D4100" t="s">
        <v>494</v>
      </c>
      <c r="E4100">
        <v>19.63</v>
      </c>
      <c r="F4100">
        <v>15.1</v>
      </c>
      <c r="G4100">
        <v>7.0891299094884301</v>
      </c>
      <c r="H4100">
        <v>-0.170193511041176</v>
      </c>
      <c r="I4100">
        <v>29.388485285386899</v>
      </c>
      <c r="J4100">
        <v>-0.92680823099355703</v>
      </c>
      <c r="K4100">
        <v>13.1531205464563</v>
      </c>
      <c r="L4100">
        <v>11.471924533594599</v>
      </c>
      <c r="M4100">
        <v>99.9999999992</v>
      </c>
      <c r="N4100">
        <v>0.69466403162055301</v>
      </c>
      <c r="O4100">
        <v>0</v>
      </c>
      <c r="P4100">
        <v>55.190133607399702</v>
      </c>
    </row>
    <row r="4101" spans="1:17" hidden="1" x14ac:dyDescent="0.3">
      <c r="A4101" t="s">
        <v>8435</v>
      </c>
      <c r="B4101" t="s">
        <v>8436</v>
      </c>
      <c r="C4101" t="s">
        <v>10625</v>
      </c>
      <c r="D4101" t="s">
        <v>1465</v>
      </c>
      <c r="E4101">
        <v>19.624349250000002</v>
      </c>
      <c r="F4101">
        <v>15</v>
      </c>
      <c r="G4101">
        <v>57.0642317003839</v>
      </c>
      <c r="H4101">
        <v>5.42884056825039</v>
      </c>
      <c r="I4101">
        <v>33.8790072031302</v>
      </c>
      <c r="J4101">
        <v>-2.0830463759459499</v>
      </c>
      <c r="K4101">
        <v>14.1302054085777</v>
      </c>
      <c r="L4101">
        <v>12.238837575307</v>
      </c>
      <c r="M4101">
        <v>62.342477121255897</v>
      </c>
      <c r="N4101">
        <v>2.97474747474747</v>
      </c>
      <c r="O4101">
        <v>6.6666666666666599</v>
      </c>
      <c r="P4101">
        <v>202.41935483870901</v>
      </c>
    </row>
    <row r="4102" spans="1:17" hidden="1" x14ac:dyDescent="0.3">
      <c r="A4102" t="s">
        <v>8437</v>
      </c>
      <c r="B4102" t="s">
        <v>8438</v>
      </c>
      <c r="C4102" t="s">
        <v>10625</v>
      </c>
      <c r="D4102" t="s">
        <v>127</v>
      </c>
      <c r="E4102">
        <v>19.621200000000002</v>
      </c>
      <c r="F4102">
        <v>29.56</v>
      </c>
      <c r="G4102">
        <v>-6.2186532100191396</v>
      </c>
      <c r="H4102">
        <v>8.5273439084353999</v>
      </c>
      <c r="I4102">
        <v>-21.2437937647708</v>
      </c>
      <c r="J4102">
        <v>9.3181993143273107</v>
      </c>
      <c r="K4102">
        <v>25.7581838506681</v>
      </c>
      <c r="L4102">
        <v>26.398360556249202</v>
      </c>
      <c r="M4102">
        <v>70.239719206932307</v>
      </c>
      <c r="N4102">
        <v>2.1824878311412901</v>
      </c>
      <c r="O4102">
        <v>38.700947225980997</v>
      </c>
      <c r="P4102">
        <v>44.7600391772771</v>
      </c>
      <c r="Q4102">
        <v>8.4192554333059E-2</v>
      </c>
    </row>
    <row r="4103" spans="1:17" hidden="1" x14ac:dyDescent="0.3">
      <c r="A4103" t="s">
        <v>8439</v>
      </c>
      <c r="B4103" t="s">
        <v>8440</v>
      </c>
      <c r="C4103" t="s">
        <v>10625</v>
      </c>
      <c r="D4103" t="s">
        <v>60</v>
      </c>
      <c r="E4103">
        <v>19.609999680000001</v>
      </c>
      <c r="F4103">
        <v>71.22</v>
      </c>
      <c r="G4103">
        <v>173.09530279610999</v>
      </c>
      <c r="H4103">
        <v>8.8419862127255406</v>
      </c>
      <c r="I4103">
        <v>161.121502460355</v>
      </c>
      <c r="J4103">
        <v>-1.14909040529885</v>
      </c>
      <c r="K4103">
        <v>66.115715582741998</v>
      </c>
      <c r="L4103">
        <v>48.6799979987819</v>
      </c>
      <c r="M4103">
        <v>100</v>
      </c>
      <c r="N4103">
        <v>0</v>
      </c>
      <c r="O4103">
        <v>0</v>
      </c>
      <c r="P4103">
        <v>200.76013513513499</v>
      </c>
    </row>
    <row r="4104" spans="1:17" hidden="1" x14ac:dyDescent="0.3">
      <c r="A4104" t="s">
        <v>8441</v>
      </c>
      <c r="B4104" t="s">
        <v>8442</v>
      </c>
      <c r="C4104" t="s">
        <v>10625</v>
      </c>
      <c r="D4104" t="s">
        <v>1538</v>
      </c>
      <c r="E4104">
        <v>19.600000000000001</v>
      </c>
      <c r="F4104">
        <v>1.98</v>
      </c>
      <c r="G4104">
        <v>-13.213965287001701</v>
      </c>
      <c r="H4104">
        <v>-0.89287129302980395</v>
      </c>
      <c r="I4104">
        <v>-14.693237228623</v>
      </c>
      <c r="J4104">
        <v>-4.11938743500182</v>
      </c>
      <c r="K4104">
        <v>1.9389466986128201</v>
      </c>
      <c r="L4104">
        <v>1.8256655229799601</v>
      </c>
      <c r="M4104">
        <v>44.013818250332903</v>
      </c>
      <c r="N4104">
        <v>0.56693992178526598</v>
      </c>
      <c r="O4104">
        <v>32.323232323232297</v>
      </c>
      <c r="P4104">
        <v>37.5</v>
      </c>
      <c r="Q4104">
        <v>0.15120106052432999</v>
      </c>
    </row>
    <row r="4105" spans="1:17" hidden="1" x14ac:dyDescent="0.3">
      <c r="A4105" t="s">
        <v>8443</v>
      </c>
      <c r="B4105" t="s">
        <v>8444</v>
      </c>
      <c r="C4105" t="s">
        <v>10625</v>
      </c>
      <c r="D4105" t="s">
        <v>408</v>
      </c>
      <c r="E4105">
        <v>19.594000000000001</v>
      </c>
      <c r="F4105">
        <v>19.79</v>
      </c>
      <c r="G4105">
        <v>-18.327815764439201</v>
      </c>
      <c r="H4105">
        <v>-13.2238736240321</v>
      </c>
      <c r="I4105">
        <v>-12.7525610081598</v>
      </c>
      <c r="J4105">
        <v>-9.5532452683772302</v>
      </c>
      <c r="K4105">
        <v>21.020042708503301</v>
      </c>
      <c r="L4105">
        <v>18.5757222898769</v>
      </c>
      <c r="M4105">
        <v>27.452125167719601</v>
      </c>
      <c r="N4105">
        <v>7.1110450478906698E-2</v>
      </c>
      <c r="O4105">
        <v>40.373926225366297</v>
      </c>
      <c r="P4105">
        <v>52.582883577486399</v>
      </c>
      <c r="Q4105">
        <v>9.3703798767367993E-2</v>
      </c>
    </row>
    <row r="4106" spans="1:17" hidden="1" x14ac:dyDescent="0.3">
      <c r="A4106" t="s">
        <v>8445</v>
      </c>
      <c r="B4106" t="s">
        <v>8446</v>
      </c>
      <c r="C4106" t="s">
        <v>10625</v>
      </c>
      <c r="D4106" t="s">
        <v>408</v>
      </c>
      <c r="E4106">
        <v>19.546837499999999</v>
      </c>
      <c r="F4106">
        <v>20.48</v>
      </c>
      <c r="G4106">
        <v>45.8944896948734</v>
      </c>
      <c r="H4106">
        <v>-4.36865476881328</v>
      </c>
      <c r="I4106">
        <v>7.73452033881465</v>
      </c>
      <c r="J4106">
        <v>19.6253410636624</v>
      </c>
      <c r="K4106">
        <v>18.608436892140201</v>
      </c>
      <c r="L4106">
        <v>18.013785955086501</v>
      </c>
      <c r="M4106">
        <v>71.707947744927694</v>
      </c>
      <c r="N4106">
        <v>1.57707120465741</v>
      </c>
      <c r="O4106">
        <v>10.25390625</v>
      </c>
      <c r="P4106">
        <v>73.559322033898297</v>
      </c>
      <c r="Q4106">
        <v>5.1313435559228002E-2</v>
      </c>
    </row>
    <row r="4107" spans="1:17" hidden="1" x14ac:dyDescent="0.3">
      <c r="A4107" t="s">
        <v>8447</v>
      </c>
      <c r="B4107" t="s">
        <v>5558</v>
      </c>
      <c r="C4107" t="s">
        <v>10625</v>
      </c>
      <c r="D4107" t="s">
        <v>263</v>
      </c>
      <c r="E4107">
        <v>19.538051500000002</v>
      </c>
      <c r="F4107">
        <v>27.83</v>
      </c>
      <c r="G4107">
        <v>75.622238515613503</v>
      </c>
      <c r="H4107">
        <v>35.149754710342002</v>
      </c>
      <c r="I4107">
        <v>63.279385782845601</v>
      </c>
      <c r="J4107">
        <v>-0.132756467004852</v>
      </c>
      <c r="K4107">
        <v>22.355124860035499</v>
      </c>
      <c r="L4107">
        <v>18.181688348525199</v>
      </c>
      <c r="M4107">
        <v>88.394777298905595</v>
      </c>
      <c r="N4107">
        <v>0.46485100362543103</v>
      </c>
      <c r="O4107">
        <v>0</v>
      </c>
      <c r="P4107">
        <v>162.54716981132</v>
      </c>
    </row>
    <row r="4108" spans="1:17" hidden="1" x14ac:dyDescent="0.3">
      <c r="A4108" t="s">
        <v>8448</v>
      </c>
      <c r="B4108" t="s">
        <v>8449</v>
      </c>
      <c r="C4108" t="s">
        <v>10625</v>
      </c>
      <c r="D4108" t="s">
        <v>1388</v>
      </c>
      <c r="E4108">
        <v>19.534962816</v>
      </c>
      <c r="F4108">
        <v>8.92</v>
      </c>
      <c r="G4108">
        <v>-51.340046014238503</v>
      </c>
      <c r="H4108">
        <v>-9.3849664172492702</v>
      </c>
      <c r="I4108">
        <v>-35.251203125101704</v>
      </c>
      <c r="J4108">
        <v>-3.2439084868864998</v>
      </c>
      <c r="K4108">
        <v>9.4569024368645405</v>
      </c>
      <c r="L4108">
        <v>11.503264080038001</v>
      </c>
      <c r="M4108">
        <v>36.4502179920811</v>
      </c>
      <c r="N4108">
        <v>1.1096081061701</v>
      </c>
      <c r="O4108">
        <v>86.098654708520201</v>
      </c>
      <c r="P4108">
        <v>18.4594953519256</v>
      </c>
      <c r="Q4108">
        <v>-4.2402855597634001E-2</v>
      </c>
    </row>
    <row r="4109" spans="1:17" hidden="1" x14ac:dyDescent="0.3">
      <c r="A4109" t="s">
        <v>8450</v>
      </c>
      <c r="B4109" t="s">
        <v>8451</v>
      </c>
      <c r="C4109" t="s">
        <v>10625</v>
      </c>
      <c r="D4109" t="s">
        <v>2161</v>
      </c>
      <c r="E4109">
        <v>19.534080150000001</v>
      </c>
      <c r="F4109">
        <v>65.11</v>
      </c>
      <c r="G4109">
        <v>-44.393314242081502</v>
      </c>
      <c r="H4109">
        <v>-43.802347634926001</v>
      </c>
      <c r="I4109">
        <v>-60.685394091368103</v>
      </c>
      <c r="J4109">
        <v>-6.1437280642539598</v>
      </c>
      <c r="K4109">
        <v>98.613899775576499</v>
      </c>
      <c r="L4109">
        <v>109.313292563818</v>
      </c>
      <c r="M4109">
        <v>10.88136367293</v>
      </c>
      <c r="N4109">
        <v>2.9069767441860401</v>
      </c>
      <c r="O4109">
        <v>206.40454615266401</v>
      </c>
      <c r="P4109">
        <v>10.5245289424545</v>
      </c>
    </row>
    <row r="4110" spans="1:17" hidden="1" x14ac:dyDescent="0.3">
      <c r="A4110" t="s">
        <v>8452</v>
      </c>
      <c r="B4110" t="s">
        <v>8453</v>
      </c>
      <c r="C4110" t="s">
        <v>10625</v>
      </c>
      <c r="D4110" t="s">
        <v>54</v>
      </c>
      <c r="E4110">
        <v>19.458947999999999</v>
      </c>
      <c r="F4110">
        <v>38.01</v>
      </c>
      <c r="G4110">
        <v>134.473098695457</v>
      </c>
      <c r="H4110">
        <v>-17.102012252985801</v>
      </c>
      <c r="I4110">
        <v>14.9479392419651</v>
      </c>
      <c r="J4110">
        <v>-1.39709260976288</v>
      </c>
      <c r="K4110">
        <v>34.5994336104946</v>
      </c>
      <c r="L4110">
        <v>28.972506810818601</v>
      </c>
      <c r="M4110">
        <v>47.546846365140397</v>
      </c>
      <c r="N4110">
        <v>0.39610389610389601</v>
      </c>
      <c r="O4110">
        <v>24.519863193896299</v>
      </c>
      <c r="P4110">
        <v>227.672413793103</v>
      </c>
    </row>
    <row r="4111" spans="1:17" hidden="1" x14ac:dyDescent="0.3">
      <c r="A4111" t="s">
        <v>8454</v>
      </c>
      <c r="B4111" t="s">
        <v>8455</v>
      </c>
      <c r="C4111" t="s">
        <v>10625</v>
      </c>
      <c r="D4111" t="s">
        <v>1672</v>
      </c>
      <c r="E4111">
        <v>19.444659999999999</v>
      </c>
      <c r="F4111">
        <v>46</v>
      </c>
      <c r="G4111">
        <v>-50.818858399833402</v>
      </c>
      <c r="H4111">
        <v>-18.373200831121</v>
      </c>
      <c r="I4111">
        <v>-38.1520607580348</v>
      </c>
      <c r="J4111">
        <v>-1.36601014499517</v>
      </c>
      <c r="K4111">
        <v>49.602289286011199</v>
      </c>
      <c r="L4111">
        <v>52.407703951656899</v>
      </c>
      <c r="M4111">
        <v>39.669179733089997</v>
      </c>
      <c r="N4111">
        <v>0.91970802919707995</v>
      </c>
      <c r="O4111">
        <v>45.1086956521739</v>
      </c>
      <c r="P4111">
        <v>24.661246612466101</v>
      </c>
    </row>
    <row r="4112" spans="1:17" hidden="1" x14ac:dyDescent="0.3">
      <c r="A4112" t="s">
        <v>8456</v>
      </c>
      <c r="B4112" t="s">
        <v>8457</v>
      </c>
      <c r="C4112" t="s">
        <v>10625</v>
      </c>
      <c r="D4112" t="s">
        <v>1146</v>
      </c>
      <c r="E4112">
        <v>19.424843750000001</v>
      </c>
      <c r="F4112">
        <v>85.15</v>
      </c>
      <c r="G4112">
        <v>-5.5931859894901201</v>
      </c>
      <c r="H4112">
        <v>-1.87035303188851</v>
      </c>
      <c r="I4112">
        <v>-12.2495918825592</v>
      </c>
      <c r="J4112">
        <v>1.0670674632677399</v>
      </c>
      <c r="K4112">
        <v>87.130260937810405</v>
      </c>
      <c r="M4112">
        <v>46.234414810174101</v>
      </c>
      <c r="N4112">
        <v>1</v>
      </c>
    </row>
    <row r="4113" spans="1:17" hidden="1" x14ac:dyDescent="0.3">
      <c r="A4113" t="s">
        <v>8458</v>
      </c>
      <c r="B4113" t="s">
        <v>8459</v>
      </c>
      <c r="C4113" t="s">
        <v>10625</v>
      </c>
      <c r="D4113" t="s">
        <v>51</v>
      </c>
      <c r="E4113">
        <v>19.398844950000001</v>
      </c>
      <c r="F4113">
        <v>48.2</v>
      </c>
      <c r="G4113">
        <v>-57.042121716314199</v>
      </c>
      <c r="H4113">
        <v>16.420926020767499</v>
      </c>
      <c r="I4113">
        <v>-13.585054648055101</v>
      </c>
      <c r="J4113">
        <v>-1.0453559654648299</v>
      </c>
      <c r="K4113">
        <v>44.7465081383043</v>
      </c>
      <c r="M4113">
        <v>72.222766998971593</v>
      </c>
      <c r="N4113">
        <v>0.40975609756097497</v>
      </c>
      <c r="O4113">
        <v>71.9917012448132</v>
      </c>
      <c r="P4113">
        <v>45.619335347431999</v>
      </c>
    </row>
    <row r="4114" spans="1:17" hidden="1" x14ac:dyDescent="0.3">
      <c r="A4114" t="s">
        <v>8460</v>
      </c>
      <c r="B4114" t="s">
        <v>8461</v>
      </c>
      <c r="C4114" t="s">
        <v>10625</v>
      </c>
      <c r="D4114" t="s">
        <v>2161</v>
      </c>
      <c r="E4114">
        <v>19.321001840000001</v>
      </c>
      <c r="F4114">
        <v>3.67</v>
      </c>
      <c r="G4114">
        <v>-57.492748209005697</v>
      </c>
      <c r="H4114">
        <v>-22.760927945480699</v>
      </c>
      <c r="I4114">
        <v>-35.925614477042998</v>
      </c>
      <c r="J4114">
        <v>-1.14909040529885</v>
      </c>
      <c r="K4114">
        <v>4.2464845135592197</v>
      </c>
      <c r="L4114">
        <v>4.4118192468233897</v>
      </c>
      <c r="M4114">
        <v>39.242994886250102</v>
      </c>
      <c r="N4114">
        <v>0.53789530151055598</v>
      </c>
      <c r="O4114">
        <v>103.542234332425</v>
      </c>
      <c r="P4114">
        <v>18.0064308681672</v>
      </c>
      <c r="Q4114">
        <v>4.2461002592073999E-2</v>
      </c>
    </row>
    <row r="4115" spans="1:17" hidden="1" x14ac:dyDescent="0.3">
      <c r="A4115" t="s">
        <v>8462</v>
      </c>
      <c r="B4115" t="s">
        <v>8463</v>
      </c>
      <c r="C4115" t="s">
        <v>10625</v>
      </c>
      <c r="D4115" t="s">
        <v>471</v>
      </c>
      <c r="E4115">
        <v>19.296685199999999</v>
      </c>
      <c r="F4115">
        <v>6.98</v>
      </c>
      <c r="G4115">
        <v>-21.907256581449101</v>
      </c>
      <c r="H4115">
        <v>-1.5506193420822101</v>
      </c>
      <c r="I4115">
        <v>-0.95840996438401704</v>
      </c>
      <c r="J4115">
        <v>-2.0123997578168402</v>
      </c>
      <c r="K4115">
        <v>6.5263369191885303</v>
      </c>
      <c r="L4115">
        <v>6.2388628234719103</v>
      </c>
      <c r="M4115">
        <v>44.083923460389997</v>
      </c>
      <c r="N4115">
        <v>0.79103501657828701</v>
      </c>
      <c r="O4115">
        <v>53.295128939827997</v>
      </c>
      <c r="P4115">
        <v>58.636363636363598</v>
      </c>
      <c r="Q4115">
        <v>4.426917868329E-2</v>
      </c>
    </row>
    <row r="4116" spans="1:17" hidden="1" x14ac:dyDescent="0.3">
      <c r="A4116" t="s">
        <v>8464</v>
      </c>
      <c r="B4116" t="s">
        <v>8465</v>
      </c>
      <c r="C4116" t="s">
        <v>10625</v>
      </c>
      <c r="E4116">
        <v>19.252044000000001</v>
      </c>
      <c r="F4116">
        <v>84.8</v>
      </c>
      <c r="G4116">
        <v>-57.437089067803299</v>
      </c>
      <c r="H4116">
        <v>-13.5411084725169</v>
      </c>
      <c r="I4116">
        <v>-41.524317486813203</v>
      </c>
      <c r="J4116">
        <v>-7.53088840751861</v>
      </c>
      <c r="M4116">
        <v>22.603294118123198</v>
      </c>
      <c r="O4116">
        <v>42.393867924528301</v>
      </c>
      <c r="P4116">
        <v>0.952380952380949</v>
      </c>
    </row>
    <row r="4117" spans="1:17" hidden="1" x14ac:dyDescent="0.3">
      <c r="A4117" t="s">
        <v>8466</v>
      </c>
      <c r="B4117" t="s">
        <v>8467</v>
      </c>
      <c r="C4117" t="s">
        <v>10625</v>
      </c>
      <c r="D4117" t="s">
        <v>733</v>
      </c>
      <c r="E4117">
        <v>19.229981756999901</v>
      </c>
      <c r="F4117">
        <v>28.59</v>
      </c>
      <c r="G4117">
        <v>6.9143429575294197</v>
      </c>
      <c r="H4117">
        <v>0.22667157243215499</v>
      </c>
      <c r="I4117">
        <v>2.6537015468871501</v>
      </c>
      <c r="J4117">
        <v>0.91790888194277598</v>
      </c>
      <c r="K4117">
        <v>27.7842137802885</v>
      </c>
      <c r="L4117">
        <v>25.542423954684601</v>
      </c>
      <c r="M4117">
        <v>53.416699079583402</v>
      </c>
      <c r="N4117">
        <v>1.0144062817008901</v>
      </c>
      <c r="O4117">
        <v>6.5757257782441396</v>
      </c>
      <c r="P4117">
        <v>41.045880611741502</v>
      </c>
      <c r="Q4117">
        <v>2.8878510423630001E-3</v>
      </c>
    </row>
    <row r="4118" spans="1:17" hidden="1" x14ac:dyDescent="0.3">
      <c r="A4118" t="s">
        <v>8468</v>
      </c>
      <c r="B4118" t="s">
        <v>8469</v>
      </c>
      <c r="C4118" t="s">
        <v>10625</v>
      </c>
      <c r="D4118" t="s">
        <v>258</v>
      </c>
      <c r="E4118">
        <v>19.203755424000001</v>
      </c>
      <c r="F4118">
        <v>14.12</v>
      </c>
      <c r="G4118">
        <v>-37.568489360837503</v>
      </c>
      <c r="H4118">
        <v>-7.3402074947998397</v>
      </c>
      <c r="I4118">
        <v>-40.438929444903501</v>
      </c>
      <c r="J4118">
        <v>-1.2215541734148001</v>
      </c>
      <c r="K4118">
        <v>14.9483720008663</v>
      </c>
      <c r="L4118">
        <v>15.943521955444799</v>
      </c>
      <c r="M4118">
        <v>43.174934905554302</v>
      </c>
      <c r="N4118">
        <v>0.29112884996127403</v>
      </c>
      <c r="O4118">
        <v>76.127323528270296</v>
      </c>
      <c r="P4118">
        <v>9.4573643410852597</v>
      </c>
      <c r="Q4118">
        <v>4.6724511429594003E-2</v>
      </c>
    </row>
    <row r="4119" spans="1:17" hidden="1" x14ac:dyDescent="0.3">
      <c r="A4119" t="s">
        <v>8470</v>
      </c>
      <c r="B4119" t="s">
        <v>8471</v>
      </c>
      <c r="C4119" t="s">
        <v>10625</v>
      </c>
      <c r="D4119" t="s">
        <v>689</v>
      </c>
      <c r="E4119">
        <v>19.19463</v>
      </c>
      <c r="F4119">
        <v>62.3</v>
      </c>
      <c r="G4119">
        <v>-38.664832339024898</v>
      </c>
      <c r="H4119">
        <v>-11.1158367333865</v>
      </c>
      <c r="I4119">
        <v>-26.874676561849501</v>
      </c>
      <c r="J4119">
        <v>-10.530908587117001</v>
      </c>
      <c r="K4119">
        <v>67.537548605323707</v>
      </c>
      <c r="L4119">
        <v>67.874564843967505</v>
      </c>
      <c r="M4119">
        <v>6.4580050641500302</v>
      </c>
      <c r="N4119">
        <v>2.1136363636363602</v>
      </c>
      <c r="O4119">
        <v>23.595505617977501</v>
      </c>
      <c r="P4119">
        <v>0</v>
      </c>
    </row>
    <row r="4120" spans="1:17" hidden="1" x14ac:dyDescent="0.3">
      <c r="A4120" t="s">
        <v>8472</v>
      </c>
      <c r="B4120" t="s">
        <v>8473</v>
      </c>
      <c r="C4120" t="s">
        <v>10625</v>
      </c>
      <c r="D4120" t="s">
        <v>2839</v>
      </c>
      <c r="E4120">
        <v>19.18493316</v>
      </c>
      <c r="F4120">
        <v>50.49</v>
      </c>
      <c r="G4120">
        <v>16.049352558646198</v>
      </c>
      <c r="H4120">
        <v>10.545527706344799</v>
      </c>
      <c r="I4120">
        <v>-6.4987774559710196</v>
      </c>
      <c r="J4120">
        <v>-1.3664817096466799</v>
      </c>
      <c r="K4120">
        <v>46.031069765767299</v>
      </c>
      <c r="L4120">
        <v>44.642347158640298</v>
      </c>
      <c r="M4120">
        <v>48.401354285328097</v>
      </c>
      <c r="N4120">
        <v>0.763636363636363</v>
      </c>
      <c r="O4120">
        <v>38.898791839968297</v>
      </c>
      <c r="P4120">
        <v>66.069724770642196</v>
      </c>
    </row>
    <row r="4121" spans="1:17" hidden="1" x14ac:dyDescent="0.3">
      <c r="A4121" t="s">
        <v>8474</v>
      </c>
      <c r="B4121" t="s">
        <v>8475</v>
      </c>
      <c r="C4121" t="s">
        <v>10625</v>
      </c>
      <c r="D4121" t="s">
        <v>124</v>
      </c>
      <c r="E4121">
        <v>19.159158000000001</v>
      </c>
      <c r="F4121">
        <v>53.99</v>
      </c>
      <c r="G4121">
        <v>-9.0054916796842299</v>
      </c>
      <c r="H4121">
        <v>2.84512565904677</v>
      </c>
      <c r="I4121">
        <v>-9.2847994181221107</v>
      </c>
      <c r="J4121">
        <v>4.4833399201737603</v>
      </c>
      <c r="K4121">
        <v>51.991039553648697</v>
      </c>
      <c r="L4121">
        <v>49.640756001045602</v>
      </c>
      <c r="M4121">
        <v>56.632953072372999</v>
      </c>
      <c r="N4121">
        <v>2.01710419485791</v>
      </c>
      <c r="O4121">
        <v>25.949249861085299</v>
      </c>
      <c r="P4121">
        <v>55.143678160919499</v>
      </c>
      <c r="Q4121">
        <v>8.1973364474029004E-2</v>
      </c>
    </row>
    <row r="4122" spans="1:17" hidden="1" x14ac:dyDescent="0.3">
      <c r="A4122" t="s">
        <v>8476</v>
      </c>
      <c r="B4122" t="s">
        <v>8477</v>
      </c>
      <c r="C4122" t="s">
        <v>10625</v>
      </c>
      <c r="D4122" t="s">
        <v>308</v>
      </c>
      <c r="E4122">
        <v>19.146507281000002</v>
      </c>
      <c r="F4122">
        <v>5.89</v>
      </c>
      <c r="G4122">
        <v>-17.365206870860099</v>
      </c>
      <c r="H4122">
        <v>-7.8119418058503101</v>
      </c>
      <c r="I4122">
        <v>-20.7165120717906</v>
      </c>
      <c r="J4122">
        <v>-3.7507164215590199</v>
      </c>
      <c r="K4122">
        <v>6.3343098718849902</v>
      </c>
      <c r="L4122">
        <v>6.4044351862669098</v>
      </c>
      <c r="M4122">
        <v>43.501573617277799</v>
      </c>
      <c r="N4122">
        <v>1.1871773776739301</v>
      </c>
      <c r="O4122">
        <v>44.1426146010186</v>
      </c>
      <c r="P4122">
        <v>22.453222453222399</v>
      </c>
      <c r="Q4122">
        <v>4.4643058200157001E-2</v>
      </c>
    </row>
    <row r="4123" spans="1:17" hidden="1" x14ac:dyDescent="0.3">
      <c r="A4123" t="s">
        <v>8478</v>
      </c>
      <c r="B4123" t="s">
        <v>8479</v>
      </c>
      <c r="C4123" t="s">
        <v>10625</v>
      </c>
      <c r="D4123" t="s">
        <v>1610</v>
      </c>
      <c r="E4123">
        <v>19.14087</v>
      </c>
      <c r="F4123">
        <v>52.2</v>
      </c>
      <c r="G4123">
        <v>86.445093829966098</v>
      </c>
      <c r="H4123">
        <v>-8.3774625500761406</v>
      </c>
      <c r="I4123">
        <v>-4.0121226775394598</v>
      </c>
      <c r="J4123">
        <v>5.9937667375582802</v>
      </c>
      <c r="K4123">
        <v>46.254733531741799</v>
      </c>
      <c r="L4123">
        <v>46.1403709488876</v>
      </c>
      <c r="M4123">
        <v>39.1106150298518</v>
      </c>
      <c r="N4123">
        <v>2.6148749076234501</v>
      </c>
      <c r="O4123">
        <v>21.340996168582301</v>
      </c>
      <c r="P4123">
        <v>124.806201550387</v>
      </c>
    </row>
    <row r="4124" spans="1:17" hidden="1" x14ac:dyDescent="0.3">
      <c r="A4124" t="s">
        <v>8480</v>
      </c>
      <c r="B4124" t="s">
        <v>8481</v>
      </c>
      <c r="C4124" t="s">
        <v>10625</v>
      </c>
      <c r="D4124" t="s">
        <v>689</v>
      </c>
      <c r="E4124">
        <v>19.11</v>
      </c>
      <c r="F4124">
        <v>9.82</v>
      </c>
      <c r="G4124">
        <v>5.2174410033296397</v>
      </c>
      <c r="H4124">
        <v>-8.3824359918968199</v>
      </c>
      <c r="I4124">
        <v>-33.629546835998198</v>
      </c>
      <c r="J4124">
        <v>-4.3436693017170498</v>
      </c>
      <c r="K4124">
        <v>10.357173590067299</v>
      </c>
      <c r="L4124">
        <v>10.464646874412701</v>
      </c>
      <c r="M4124">
        <v>47.128190454428299</v>
      </c>
      <c r="N4124">
        <v>0.54434302788410105</v>
      </c>
      <c r="O4124">
        <v>62.729124236252503</v>
      </c>
      <c r="P4124">
        <v>54.402515723270398</v>
      </c>
      <c r="Q4124">
        <v>6.9333870841886996E-2</v>
      </c>
    </row>
    <row r="4125" spans="1:17" hidden="1" x14ac:dyDescent="0.3">
      <c r="A4125" t="s">
        <v>8482</v>
      </c>
      <c r="B4125" t="s">
        <v>8483</v>
      </c>
      <c r="C4125" t="s">
        <v>10625</v>
      </c>
      <c r="E4125">
        <v>19.101622500000001</v>
      </c>
      <c r="F4125">
        <v>37.97</v>
      </c>
      <c r="G4125">
        <v>97.2759259548139</v>
      </c>
      <c r="H4125">
        <v>7.49018920101466</v>
      </c>
      <c r="I4125">
        <v>7.2388511817959396</v>
      </c>
      <c r="J4125">
        <v>-1.8014912403719201</v>
      </c>
      <c r="K4125">
        <v>36.218562689213897</v>
      </c>
      <c r="L4125">
        <v>28.820800446868901</v>
      </c>
      <c r="M4125">
        <v>43.036119463749202</v>
      </c>
      <c r="N4125">
        <v>0.433040195960326</v>
      </c>
      <c r="O4125">
        <v>21.622333421121901</v>
      </c>
      <c r="P4125">
        <v>173.756308579668</v>
      </c>
      <c r="Q4125">
        <v>9.0955474253493998E-2</v>
      </c>
    </row>
    <row r="4126" spans="1:17" hidden="1" x14ac:dyDescent="0.3">
      <c r="A4126" t="s">
        <v>8484</v>
      </c>
      <c r="B4126" t="s">
        <v>8485</v>
      </c>
      <c r="C4126" t="s">
        <v>10625</v>
      </c>
      <c r="D4126" t="s">
        <v>494</v>
      </c>
      <c r="E4126">
        <v>19.090624999999999</v>
      </c>
      <c r="F4126">
        <v>62.5</v>
      </c>
      <c r="G4126">
        <v>150.11294543875201</v>
      </c>
      <c r="H4126">
        <v>17.415600969814999</v>
      </c>
      <c r="I4126">
        <v>70.623194567322599</v>
      </c>
      <c r="J4126">
        <v>2.15669471866808</v>
      </c>
      <c r="K4126">
        <v>52.884861274273497</v>
      </c>
      <c r="L4126">
        <v>40.460807887008997</v>
      </c>
      <c r="M4126">
        <v>89.936150616285701</v>
      </c>
      <c r="N4126">
        <v>1.68856975306819</v>
      </c>
      <c r="O4126">
        <v>2.72000000000001</v>
      </c>
      <c r="P4126">
        <v>197.619047619047</v>
      </c>
    </row>
    <row r="4127" spans="1:17" hidden="1" x14ac:dyDescent="0.3">
      <c r="A4127" t="s">
        <v>8486</v>
      </c>
      <c r="B4127" t="s">
        <v>8487</v>
      </c>
      <c r="C4127" t="s">
        <v>10625</v>
      </c>
      <c r="D4127" t="s">
        <v>139</v>
      </c>
      <c r="E4127">
        <v>19.08870306</v>
      </c>
      <c r="F4127">
        <v>18.57</v>
      </c>
      <c r="G4127">
        <v>-46.395685730709801</v>
      </c>
      <c r="H4127">
        <v>-11.600813757069799</v>
      </c>
      <c r="I4127">
        <v>-27.112133684197001</v>
      </c>
      <c r="J4127">
        <v>2.8622090297293901</v>
      </c>
      <c r="K4127">
        <v>20.888169522438901</v>
      </c>
      <c r="L4127">
        <v>22.6599115427653</v>
      </c>
      <c r="M4127">
        <v>34.8869972913756</v>
      </c>
      <c r="N4127">
        <v>0.13955933282300501</v>
      </c>
      <c r="O4127">
        <v>109.046849757673</v>
      </c>
      <c r="P4127">
        <v>9.2352941176470509</v>
      </c>
      <c r="Q4127">
        <v>-8.8354101262840008E-3</v>
      </c>
    </row>
    <row r="4128" spans="1:17" hidden="1" x14ac:dyDescent="0.3">
      <c r="A4128" t="s">
        <v>8488</v>
      </c>
      <c r="B4128" t="s">
        <v>8489</v>
      </c>
      <c r="C4128" t="s">
        <v>10625</v>
      </c>
      <c r="D4128" t="s">
        <v>622</v>
      </c>
      <c r="E4128">
        <v>19.053191999999999</v>
      </c>
      <c r="F4128">
        <v>32.15</v>
      </c>
      <c r="G4128">
        <v>151.90038505227901</v>
      </c>
      <c r="H4128">
        <v>59.852911930629503</v>
      </c>
      <c r="I4128">
        <v>77.365586300788706</v>
      </c>
      <c r="J4128">
        <v>-10.6912856617798</v>
      </c>
      <c r="K4128">
        <v>26.317922545631099</v>
      </c>
      <c r="L4128">
        <v>19.292994334042401</v>
      </c>
      <c r="M4128">
        <v>48.593743306081997</v>
      </c>
      <c r="N4128">
        <v>1.32807468249086</v>
      </c>
      <c r="O4128">
        <v>16.547433903576898</v>
      </c>
      <c r="P4128">
        <v>194.68377635197001</v>
      </c>
      <c r="Q4128">
        <v>9.0024648735209004E-2</v>
      </c>
    </row>
    <row r="4129" spans="1:17" hidden="1" x14ac:dyDescent="0.3">
      <c r="A4129" t="s">
        <v>8490</v>
      </c>
      <c r="B4129" t="s">
        <v>8491</v>
      </c>
      <c r="C4129" t="s">
        <v>10625</v>
      </c>
      <c r="D4129" t="s">
        <v>2756</v>
      </c>
      <c r="E4129">
        <v>19.016287500000001</v>
      </c>
      <c r="F4129">
        <v>19.63</v>
      </c>
      <c r="G4129">
        <v>-37.5362740286484</v>
      </c>
      <c r="H4129">
        <v>-20.3747639707987</v>
      </c>
      <c r="I4129">
        <v>-39.048357054331099</v>
      </c>
      <c r="J4129">
        <v>-14.775464031672399</v>
      </c>
      <c r="K4129">
        <v>22.918656346255599</v>
      </c>
      <c r="L4129">
        <v>24.179678461189599</v>
      </c>
      <c r="M4129">
        <v>39.920632843206</v>
      </c>
      <c r="N4129">
        <v>0.80172413793103403</v>
      </c>
      <c r="O4129">
        <v>65.562913907284695</v>
      </c>
      <c r="P4129">
        <v>13.271783035199</v>
      </c>
      <c r="Q4129">
        <v>7.8923615512526996E-2</v>
      </c>
    </row>
    <row r="4130" spans="1:17" hidden="1" x14ac:dyDescent="0.3">
      <c r="A4130" t="s">
        <v>8492</v>
      </c>
      <c r="B4130" t="s">
        <v>8493</v>
      </c>
      <c r="C4130" t="s">
        <v>10625</v>
      </c>
      <c r="D4130" t="s">
        <v>408</v>
      </c>
      <c r="E4130">
        <v>18.991499999999998</v>
      </c>
      <c r="F4130">
        <v>34.53</v>
      </c>
      <c r="G4130">
        <v>140.42522977277599</v>
      </c>
      <c r="H4130">
        <v>11.1431999803296</v>
      </c>
      <c r="I4130">
        <v>70.080482685882998</v>
      </c>
      <c r="J4130">
        <v>5.1624859493809598</v>
      </c>
      <c r="K4130">
        <v>30.6752673153334</v>
      </c>
      <c r="L4130">
        <v>24.314750237997899</v>
      </c>
      <c r="M4130">
        <v>67.796285967905305</v>
      </c>
      <c r="N4130">
        <v>0.42785937960620801</v>
      </c>
      <c r="O4130">
        <v>13.553431798436099</v>
      </c>
      <c r="P4130">
        <v>187.51040799333799</v>
      </c>
      <c r="Q4130">
        <v>9.3055641280636994E-2</v>
      </c>
    </row>
    <row r="4131" spans="1:17" hidden="1" x14ac:dyDescent="0.3">
      <c r="A4131" t="s">
        <v>8494</v>
      </c>
      <c r="B4131" t="s">
        <v>8495</v>
      </c>
      <c r="C4131" t="s">
        <v>10625</v>
      </c>
      <c r="D4131" t="s">
        <v>3135</v>
      </c>
      <c r="E4131">
        <v>18.960840000000001</v>
      </c>
      <c r="F4131">
        <v>19.329999999999998</v>
      </c>
      <c r="G4131">
        <v>-87.309926284745103</v>
      </c>
      <c r="H4131">
        <v>-8.3591685442194894</v>
      </c>
      <c r="I4131">
        <v>-75.142212273186303</v>
      </c>
      <c r="J4131">
        <v>8.2626743005834999</v>
      </c>
      <c r="K4131">
        <v>19.706676538177401</v>
      </c>
      <c r="L4131">
        <v>30.014499743439298</v>
      </c>
      <c r="M4131">
        <v>69.418120632169504</v>
      </c>
      <c r="N4131">
        <v>0.80042981971993299</v>
      </c>
      <c r="O4131">
        <v>274.18520434557598</v>
      </c>
      <c r="P4131">
        <v>17.151515151515099</v>
      </c>
      <c r="Q4131">
        <v>4.0846321809759001E-2</v>
      </c>
    </row>
    <row r="4132" spans="1:17" hidden="1" x14ac:dyDescent="0.3">
      <c r="A4132" t="s">
        <v>8496</v>
      </c>
      <c r="B4132" t="s">
        <v>8497</v>
      </c>
      <c r="C4132" t="s">
        <v>10625</v>
      </c>
      <c r="D4132" t="s">
        <v>101</v>
      </c>
      <c r="E4132">
        <v>18.917280000000002</v>
      </c>
      <c r="F4132">
        <v>21.29</v>
      </c>
      <c r="G4132">
        <v>345.44627877208598</v>
      </c>
      <c r="H4132">
        <v>38.446953873988903</v>
      </c>
      <c r="I4132">
        <v>-48.726601906643403</v>
      </c>
      <c r="J4132">
        <v>23.062688297853999</v>
      </c>
      <c r="K4132">
        <v>18.1632486343427</v>
      </c>
      <c r="L4132">
        <v>18.288134343867501</v>
      </c>
      <c r="M4132">
        <v>81.222621266701097</v>
      </c>
      <c r="N4132">
        <v>0.77945964715129401</v>
      </c>
      <c r="O4132">
        <v>85.720995772663201</v>
      </c>
      <c r="P4132">
        <v>373.11111111111097</v>
      </c>
      <c r="Q4132">
        <v>0.163378426425665</v>
      </c>
    </row>
    <row r="4133" spans="1:17" hidden="1" x14ac:dyDescent="0.3">
      <c r="A4133" t="s">
        <v>8498</v>
      </c>
      <c r="B4133" t="s">
        <v>8499</v>
      </c>
      <c r="C4133" t="s">
        <v>10625</v>
      </c>
      <c r="D4133" t="s">
        <v>527</v>
      </c>
      <c r="E4133">
        <v>18.912279474999998</v>
      </c>
      <c r="F4133">
        <v>10.47</v>
      </c>
      <c r="G4133">
        <v>-6.5575659030387303</v>
      </c>
      <c r="H4133">
        <v>4.22517367902977</v>
      </c>
      <c r="I4133">
        <v>25.469433344193199</v>
      </c>
      <c r="J4133">
        <v>1.0708894130664299</v>
      </c>
      <c r="K4133">
        <v>9.3406627824452393</v>
      </c>
      <c r="L4133">
        <v>8.1488251980476996</v>
      </c>
      <c r="M4133">
        <v>52.871376932651003</v>
      </c>
      <c r="N4133">
        <v>1.41240821341056</v>
      </c>
      <c r="O4133">
        <v>13.658070678127901</v>
      </c>
      <c r="P4133">
        <v>92.110091743119199</v>
      </c>
      <c r="Q4133">
        <v>7.4766275413570005E-2</v>
      </c>
    </row>
    <row r="4134" spans="1:17" hidden="1" x14ac:dyDescent="0.3">
      <c r="A4134" t="s">
        <v>8500</v>
      </c>
      <c r="B4134" t="s">
        <v>8501</v>
      </c>
      <c r="C4134" t="s">
        <v>10625</v>
      </c>
      <c r="D4134" t="s">
        <v>527</v>
      </c>
      <c r="E4134">
        <v>18.84</v>
      </c>
      <c r="F4134">
        <v>8.24</v>
      </c>
      <c r="G4134">
        <v>-59.845902297872598</v>
      </c>
      <c r="H4134">
        <v>23.594308194149601</v>
      </c>
      <c r="I4134">
        <v>-49.042776130941903</v>
      </c>
      <c r="J4134">
        <v>-8.7961492288282699</v>
      </c>
      <c r="K4134">
        <v>10.012359639522501</v>
      </c>
      <c r="L4134">
        <v>11.977556993574</v>
      </c>
      <c r="M4134">
        <v>53.879506997664301</v>
      </c>
      <c r="N4134">
        <v>0.77508665847785996</v>
      </c>
      <c r="O4134">
        <v>128.883495145631</v>
      </c>
      <c r="P4134">
        <v>38.023450586264602</v>
      </c>
      <c r="Q4134">
        <v>-9.9379350127239002E-2</v>
      </c>
    </row>
    <row r="4135" spans="1:17" hidden="1" x14ac:dyDescent="0.3">
      <c r="A4135" t="s">
        <v>8502</v>
      </c>
      <c r="B4135" t="s">
        <v>8503</v>
      </c>
      <c r="C4135" t="s">
        <v>10625</v>
      </c>
      <c r="D4135" t="s">
        <v>308</v>
      </c>
      <c r="E4135">
        <v>18.79437252</v>
      </c>
      <c r="F4135">
        <v>8.3000000000000007</v>
      </c>
      <c r="G4135">
        <v>-37.447441034676999</v>
      </c>
      <c r="H4135">
        <v>6.8417308745620602</v>
      </c>
      <c r="I4135">
        <v>-47.210847694271202</v>
      </c>
      <c r="J4135">
        <v>-2.3255609935341401</v>
      </c>
      <c r="K4135">
        <v>8.4106662022321501</v>
      </c>
      <c r="L4135">
        <v>9.4982186754485003</v>
      </c>
      <c r="M4135">
        <v>55.852297544517299</v>
      </c>
      <c r="N4135">
        <v>0.45911548295980897</v>
      </c>
      <c r="O4135">
        <v>71.084337349397501</v>
      </c>
      <c r="P4135">
        <v>14.010989010989</v>
      </c>
      <c r="Q4135">
        <v>5.3407452630874999E-2</v>
      </c>
    </row>
    <row r="4136" spans="1:17" hidden="1" x14ac:dyDescent="0.3">
      <c r="A4136" t="s">
        <v>8504</v>
      </c>
      <c r="B4136" t="s">
        <v>8505</v>
      </c>
      <c r="C4136" t="s">
        <v>10625</v>
      </c>
      <c r="D4136" t="s">
        <v>408</v>
      </c>
      <c r="E4136">
        <v>18.781056</v>
      </c>
      <c r="F4136">
        <v>11.9</v>
      </c>
      <c r="G4136">
        <v>4.5573898831973301</v>
      </c>
      <c r="H4136">
        <v>-17.306751876521599</v>
      </c>
      <c r="I4136">
        <v>-41.957339350410102</v>
      </c>
      <c r="J4136">
        <v>-1.14909040529885</v>
      </c>
      <c r="K4136">
        <v>13.512395117217499</v>
      </c>
      <c r="L4136">
        <v>12.9482185038169</v>
      </c>
      <c r="M4136">
        <v>0.92015282919949504</v>
      </c>
      <c r="N4136">
        <v>0.53703703703703698</v>
      </c>
      <c r="O4136">
        <v>44.117647058823501</v>
      </c>
      <c r="P4136">
        <v>63.911845730027501</v>
      </c>
    </row>
    <row r="4137" spans="1:17" hidden="1" x14ac:dyDescent="0.3">
      <c r="A4137" t="s">
        <v>8506</v>
      </c>
      <c r="B4137" t="s">
        <v>8507</v>
      </c>
      <c r="C4137" t="s">
        <v>10625</v>
      </c>
      <c r="D4137" t="s">
        <v>689</v>
      </c>
      <c r="E4137">
        <v>18.669795000000001</v>
      </c>
      <c r="F4137">
        <v>21</v>
      </c>
      <c r="G4137">
        <v>-36.795078985498201</v>
      </c>
      <c r="H4137">
        <v>-22.5912022339513</v>
      </c>
      <c r="I4137">
        <v>15.520666514692399</v>
      </c>
      <c r="J4137">
        <v>-4.5138279557699104</v>
      </c>
      <c r="K4137">
        <v>20.255776085703399</v>
      </c>
      <c r="L4137">
        <v>18.654939272306201</v>
      </c>
      <c r="M4137">
        <v>46.672173064117601</v>
      </c>
      <c r="N4137">
        <v>0.43705863599959499</v>
      </c>
      <c r="O4137">
        <v>30.714285714285701</v>
      </c>
      <c r="P4137">
        <v>75</v>
      </c>
      <c r="Q4137">
        <v>3.4997200774286003E-2</v>
      </c>
    </row>
    <row r="4138" spans="1:17" hidden="1" x14ac:dyDescent="0.3">
      <c r="A4138" t="s">
        <v>8508</v>
      </c>
      <c r="B4138" t="s">
        <v>8509</v>
      </c>
      <c r="C4138" t="s">
        <v>10625</v>
      </c>
      <c r="D4138" t="s">
        <v>3632</v>
      </c>
      <c r="E4138">
        <v>18.545504691999898</v>
      </c>
      <c r="F4138">
        <v>13.62</v>
      </c>
      <c r="G4138">
        <v>19.260734004017099</v>
      </c>
      <c r="H4138">
        <v>-5.39977464608699</v>
      </c>
      <c r="I4138">
        <v>8.8856717486082193</v>
      </c>
      <c r="J4138">
        <v>-5.4263765409920701</v>
      </c>
      <c r="K4138">
        <v>13.2238387263805</v>
      </c>
      <c r="L4138">
        <v>11.863396194007899</v>
      </c>
      <c r="M4138">
        <v>40.687651933230597</v>
      </c>
      <c r="N4138">
        <v>0.62214294696764905</v>
      </c>
      <c r="O4138">
        <v>27.092511013215798</v>
      </c>
      <c r="P4138">
        <v>55.657142857142802</v>
      </c>
      <c r="Q4138">
        <v>9.6852650168035001E-2</v>
      </c>
    </row>
    <row r="4139" spans="1:17" hidden="1" x14ac:dyDescent="0.3">
      <c r="A4139" t="s">
        <v>8510</v>
      </c>
      <c r="B4139" t="s">
        <v>8511</v>
      </c>
      <c r="C4139" t="s">
        <v>10625</v>
      </c>
      <c r="D4139" t="s">
        <v>1561</v>
      </c>
      <c r="E4139">
        <v>18.543899322000001</v>
      </c>
      <c r="F4139">
        <v>7.16</v>
      </c>
      <c r="G4139">
        <v>38.846795567951801</v>
      </c>
      <c r="H4139">
        <v>-30.1619107113229</v>
      </c>
      <c r="I4139">
        <v>1.8987328927588301</v>
      </c>
      <c r="J4139">
        <v>0.41119328264441102</v>
      </c>
      <c r="K4139">
        <v>7.3777786069882296</v>
      </c>
      <c r="L4139">
        <v>6.1937994302173598</v>
      </c>
      <c r="M4139">
        <v>29.012611008804999</v>
      </c>
      <c r="N4139">
        <v>0.32039529642523901</v>
      </c>
      <c r="O4139">
        <v>43.296089385474801</v>
      </c>
      <c r="Q4139">
        <v>7.5516593287318995E-2</v>
      </c>
    </row>
    <row r="4140" spans="1:17" hidden="1" x14ac:dyDescent="0.3">
      <c r="A4140" t="s">
        <v>8512</v>
      </c>
      <c r="B4140" t="s">
        <v>8513</v>
      </c>
      <c r="C4140" t="s">
        <v>10625</v>
      </c>
      <c r="D4140" t="s">
        <v>2839</v>
      </c>
      <c r="E4140">
        <v>18.489999999999998</v>
      </c>
      <c r="F4140">
        <v>42</v>
      </c>
      <c r="G4140">
        <v>105.022148270393</v>
      </c>
      <c r="H4140">
        <v>-17.535982424145601</v>
      </c>
      <c r="I4140">
        <v>-4.22517903760472</v>
      </c>
      <c r="J4140">
        <v>-4.7797493026542899</v>
      </c>
      <c r="K4140">
        <v>43.679409829680502</v>
      </c>
      <c r="L4140">
        <v>34.882220355310302</v>
      </c>
      <c r="M4140">
        <v>41.318891875180803</v>
      </c>
      <c r="N4140">
        <v>0.47028020252173303</v>
      </c>
      <c r="O4140">
        <v>30.952380952380899</v>
      </c>
      <c r="P4140">
        <v>170.61855670103</v>
      </c>
      <c r="Q4140">
        <v>0.15957181090914199</v>
      </c>
    </row>
    <row r="4141" spans="1:17" hidden="1" x14ac:dyDescent="0.3">
      <c r="A4141" t="s">
        <v>8514</v>
      </c>
      <c r="B4141" t="s">
        <v>8515</v>
      </c>
      <c r="C4141" t="s">
        <v>10625</v>
      </c>
      <c r="D4141" t="s">
        <v>139</v>
      </c>
      <c r="E4141">
        <v>18.460349799999999</v>
      </c>
      <c r="F4141">
        <v>11.29</v>
      </c>
      <c r="G4141">
        <v>36.6728678065354</v>
      </c>
      <c r="H4141">
        <v>5.8919136673537897</v>
      </c>
      <c r="I4141">
        <v>10.832086907546</v>
      </c>
      <c r="J4141">
        <v>8.0156427733554398</v>
      </c>
      <c r="K4141">
        <v>8.6899929238620093</v>
      </c>
      <c r="L4141">
        <v>8.4090348376880399</v>
      </c>
      <c r="M4141">
        <v>69.424624353974593</v>
      </c>
      <c r="N4141">
        <v>1.7047144753408301</v>
      </c>
      <c r="O4141">
        <v>40.832595217006201</v>
      </c>
      <c r="P4141">
        <v>80.639999999999901</v>
      </c>
      <c r="Q4141">
        <v>8.6552077019186005E-2</v>
      </c>
    </row>
    <row r="4142" spans="1:17" hidden="1" x14ac:dyDescent="0.3">
      <c r="A4142" t="s">
        <v>8516</v>
      </c>
      <c r="B4142" t="s">
        <v>8517</v>
      </c>
      <c r="C4142" t="s">
        <v>10625</v>
      </c>
      <c r="D4142" t="s">
        <v>51</v>
      </c>
      <c r="E4142">
        <v>18.28</v>
      </c>
      <c r="F4142">
        <v>4.7</v>
      </c>
      <c r="G4142">
        <v>-84.937559611752107</v>
      </c>
      <c r="H4142">
        <v>-10.005691805850301</v>
      </c>
      <c r="I4142">
        <v>-51.726517973871303</v>
      </c>
      <c r="J4142">
        <v>7.9201220052023302</v>
      </c>
      <c r="K4142">
        <v>5.0086501020662197</v>
      </c>
      <c r="L4142">
        <v>7.3422450913988397</v>
      </c>
      <c r="M4142">
        <v>61.316289085217498</v>
      </c>
      <c r="N4142">
        <v>1.05459421083466</v>
      </c>
      <c r="O4142">
        <v>210.63829787233999</v>
      </c>
      <c r="P4142">
        <v>27.027027027027</v>
      </c>
      <c r="Q4142">
        <v>-3.2634805715678998E-2</v>
      </c>
    </row>
    <row r="4143" spans="1:17" hidden="1" x14ac:dyDescent="0.3">
      <c r="A4143" t="s">
        <v>8518</v>
      </c>
      <c r="B4143" t="s">
        <v>8519</v>
      </c>
      <c r="C4143" t="s">
        <v>10625</v>
      </c>
      <c r="D4143" t="s">
        <v>1388</v>
      </c>
      <c r="E4143">
        <v>18.27</v>
      </c>
      <c r="F4143">
        <v>16.55</v>
      </c>
      <c r="G4143">
        <v>-48.478229468211403</v>
      </c>
      <c r="H4143">
        <v>-22.314782714941199</v>
      </c>
      <c r="I4143">
        <v>-32.565457887221399</v>
      </c>
      <c r="J4143">
        <v>-13.4916596748202</v>
      </c>
      <c r="K4143">
        <v>19.299692340465299</v>
      </c>
      <c r="L4143">
        <v>13.6808443200814</v>
      </c>
      <c r="M4143">
        <v>15.2422906935748</v>
      </c>
      <c r="N4143">
        <v>1</v>
      </c>
      <c r="O4143">
        <v>39.577039274924402</v>
      </c>
      <c r="P4143">
        <v>0</v>
      </c>
    </row>
    <row r="4144" spans="1:17" hidden="1" x14ac:dyDescent="0.3">
      <c r="A4144" t="s">
        <v>8520</v>
      </c>
      <c r="B4144" t="s">
        <v>8521</v>
      </c>
      <c r="C4144" t="s">
        <v>10625</v>
      </c>
      <c r="D4144" t="s">
        <v>263</v>
      </c>
      <c r="E4144">
        <v>18.252672239999999</v>
      </c>
      <c r="F4144">
        <v>83.6</v>
      </c>
      <c r="G4144">
        <v>39.281357440644904</v>
      </c>
      <c r="H4144">
        <v>31.0906009621885</v>
      </c>
      <c r="I4144">
        <v>15.3601506155125</v>
      </c>
      <c r="J4144">
        <v>-0.92680823099355703</v>
      </c>
      <c r="K4144">
        <v>65.659079879788607</v>
      </c>
      <c r="L4144">
        <v>54.056398466925302</v>
      </c>
      <c r="M4144">
        <v>88.401658024945803</v>
      </c>
      <c r="N4144">
        <v>4.16504082664932</v>
      </c>
      <c r="O4144">
        <v>0</v>
      </c>
      <c r="P4144">
        <v>151.42857142857099</v>
      </c>
      <c r="Q4144">
        <v>0.25627733661852797</v>
      </c>
    </row>
    <row r="4145" spans="1:17" hidden="1" x14ac:dyDescent="0.3">
      <c r="A4145" t="s">
        <v>8522</v>
      </c>
      <c r="B4145" t="s">
        <v>8523</v>
      </c>
      <c r="C4145" t="s">
        <v>10625</v>
      </c>
      <c r="D4145" t="s">
        <v>4016</v>
      </c>
      <c r="E4145">
        <v>18.243580000000001</v>
      </c>
      <c r="F4145">
        <v>36.270000000000003</v>
      </c>
      <c r="G4145">
        <v>6.4201953874076398</v>
      </c>
      <c r="H4145">
        <v>-5.6147313538729202</v>
      </c>
      <c r="I4145">
        <v>-3.1592463867773199</v>
      </c>
      <c r="J4145">
        <v>-3.7904914963123502</v>
      </c>
      <c r="K4145">
        <v>34.928517969752598</v>
      </c>
      <c r="L4145">
        <v>34.165784034797397</v>
      </c>
      <c r="M4145">
        <v>38.3808535209998</v>
      </c>
      <c r="N4145">
        <v>0.635131276089416</v>
      </c>
      <c r="O4145">
        <v>29.252826027019498</v>
      </c>
      <c r="P4145">
        <v>43.928571428571402</v>
      </c>
      <c r="Q4145">
        <v>1.3249097197346E-2</v>
      </c>
    </row>
    <row r="4146" spans="1:17" hidden="1" x14ac:dyDescent="0.3">
      <c r="A4146" t="s">
        <v>8524</v>
      </c>
      <c r="B4146" t="s">
        <v>8525</v>
      </c>
      <c r="C4146" t="s">
        <v>10625</v>
      </c>
      <c r="D4146" t="s">
        <v>568</v>
      </c>
      <c r="E4146">
        <v>18.232419721999999</v>
      </c>
      <c r="F4146">
        <v>3.35</v>
      </c>
      <c r="G4146">
        <v>-71.924399726711997</v>
      </c>
      <c r="H4146">
        <v>-5.9771203772788901</v>
      </c>
      <c r="I4146">
        <v>-26.292877084565401</v>
      </c>
      <c r="J4146">
        <v>-1.74432850053695</v>
      </c>
      <c r="K4146">
        <v>3.4900995041618499</v>
      </c>
      <c r="L4146">
        <v>4.6618933425238698</v>
      </c>
      <c r="M4146">
        <v>43.945254447554802</v>
      </c>
      <c r="N4146">
        <v>0.61789015757529397</v>
      </c>
      <c r="O4146">
        <v>89.552238805970106</v>
      </c>
      <c r="P4146">
        <v>19.6428571428571</v>
      </c>
      <c r="Q4146">
        <v>-0.14105878769059799</v>
      </c>
    </row>
    <row r="4147" spans="1:17" hidden="1" x14ac:dyDescent="0.3">
      <c r="A4147" t="s">
        <v>8526</v>
      </c>
      <c r="B4147" t="s">
        <v>8527</v>
      </c>
      <c r="C4147" t="s">
        <v>10625</v>
      </c>
      <c r="E4147">
        <v>18.2136456</v>
      </c>
      <c r="F4147">
        <v>51.19</v>
      </c>
      <c r="G4147">
        <v>50.078223216530603</v>
      </c>
      <c r="H4147">
        <v>-26.577611576623902</v>
      </c>
      <c r="I4147">
        <v>18.7348115335787</v>
      </c>
      <c r="J4147">
        <v>-7.1256880650648302</v>
      </c>
      <c r="K4147">
        <v>61.260930298236403</v>
      </c>
      <c r="L4147">
        <v>49.847687469555197</v>
      </c>
      <c r="M4147">
        <v>16.896316969658901</v>
      </c>
      <c r="N4147">
        <v>0.94840008373995499</v>
      </c>
      <c r="O4147">
        <v>71.791365501074395</v>
      </c>
      <c r="P4147">
        <v>103.296266878474</v>
      </c>
    </row>
    <row r="4148" spans="1:17" hidden="1" x14ac:dyDescent="0.3">
      <c r="A4148" t="s">
        <v>8528</v>
      </c>
      <c r="B4148" t="s">
        <v>8529</v>
      </c>
      <c r="C4148" t="s">
        <v>10625</v>
      </c>
      <c r="D4148" t="s">
        <v>46</v>
      </c>
      <c r="E4148">
        <v>18.21131235</v>
      </c>
      <c r="F4148">
        <v>43.05</v>
      </c>
      <c r="G4148">
        <v>-63.649962450548998</v>
      </c>
      <c r="H4148">
        <v>6.2193081941496704</v>
      </c>
      <c r="I4148">
        <v>-30.831008126455799</v>
      </c>
      <c r="J4148">
        <v>-2.8614191724221398</v>
      </c>
      <c r="K4148">
        <v>42.922178815772</v>
      </c>
      <c r="L4148">
        <v>53.126301020733401</v>
      </c>
      <c r="M4148">
        <v>51.118689380665202</v>
      </c>
      <c r="N4148">
        <v>1.4733333333333301</v>
      </c>
      <c r="O4148">
        <v>78.629500580720105</v>
      </c>
      <c r="P4148">
        <v>13.738441215323601</v>
      </c>
    </row>
    <row r="4149" spans="1:17" hidden="1" x14ac:dyDescent="0.3">
      <c r="A4149" t="s">
        <v>8530</v>
      </c>
      <c r="B4149" t="s">
        <v>8531</v>
      </c>
      <c r="C4149" t="s">
        <v>10625</v>
      </c>
      <c r="D4149" t="s">
        <v>186</v>
      </c>
      <c r="E4149">
        <v>18.1875</v>
      </c>
      <c r="F4149">
        <v>291</v>
      </c>
      <c r="G4149">
        <v>36.695517844538998</v>
      </c>
      <c r="H4149">
        <v>7.1966593790722397</v>
      </c>
      <c r="I4149">
        <v>27.883255940621599</v>
      </c>
      <c r="J4149">
        <v>6.23098339543915</v>
      </c>
      <c r="K4149">
        <v>273.92246877852699</v>
      </c>
      <c r="L4149">
        <v>240.970687251892</v>
      </c>
      <c r="M4149">
        <v>64.124169495303093</v>
      </c>
      <c r="N4149">
        <v>0.63483049810304704</v>
      </c>
      <c r="O4149">
        <v>17.525773195876202</v>
      </c>
      <c r="P4149">
        <v>75.037593984962399</v>
      </c>
      <c r="Q4149">
        <v>6.8205892277672001E-2</v>
      </c>
    </row>
    <row r="4150" spans="1:17" hidden="1" x14ac:dyDescent="0.3">
      <c r="A4150" t="s">
        <v>8532</v>
      </c>
      <c r="B4150" t="s">
        <v>8533</v>
      </c>
      <c r="C4150" t="s">
        <v>10625</v>
      </c>
      <c r="D4150" t="s">
        <v>568</v>
      </c>
      <c r="E4150">
        <v>18.159850800000001</v>
      </c>
      <c r="F4150">
        <v>4.8600000000000003</v>
      </c>
      <c r="G4150">
        <v>10.7967061225135</v>
      </c>
      <c r="H4150">
        <v>5.1160473245844802</v>
      </c>
      <c r="I4150">
        <v>-16.082769419452099</v>
      </c>
      <c r="J4150">
        <v>1.3613698457471699</v>
      </c>
      <c r="K4150">
        <v>4.8121060313610897</v>
      </c>
      <c r="L4150">
        <v>4.7658049441521504</v>
      </c>
      <c r="M4150">
        <v>54.085879911956098</v>
      </c>
      <c r="N4150">
        <v>0.43916305330493099</v>
      </c>
      <c r="O4150">
        <v>40.946502057613102</v>
      </c>
      <c r="P4150">
        <v>50.931677018633501</v>
      </c>
      <c r="Q4150">
        <v>-1.1073631303436001E-2</v>
      </c>
    </row>
    <row r="4151" spans="1:17" hidden="1" x14ac:dyDescent="0.3">
      <c r="A4151" t="s">
        <v>8534</v>
      </c>
      <c r="B4151" t="s">
        <v>8535</v>
      </c>
      <c r="C4151" t="s">
        <v>10625</v>
      </c>
      <c r="D4151" t="s">
        <v>527</v>
      </c>
      <c r="E4151">
        <v>18.11663742</v>
      </c>
      <c r="F4151">
        <v>57.5</v>
      </c>
      <c r="G4151">
        <v>-42.485640010348497</v>
      </c>
      <c r="H4151">
        <v>-18.345359459286598</v>
      </c>
      <c r="I4151">
        <v>-25.7382844237138</v>
      </c>
      <c r="J4151">
        <v>6.0267074179809796</v>
      </c>
      <c r="K4151">
        <v>63.098119944606701</v>
      </c>
      <c r="L4151">
        <v>63.157715959336599</v>
      </c>
      <c r="M4151">
        <v>39.333765360529398</v>
      </c>
      <c r="N4151">
        <v>2.16067696429179</v>
      </c>
      <c r="O4151">
        <v>35.026086956521702</v>
      </c>
      <c r="P4151">
        <v>10.2377300613496</v>
      </c>
      <c r="Q4151">
        <v>8.6578450391585002E-2</v>
      </c>
    </row>
    <row r="4152" spans="1:17" hidden="1" x14ac:dyDescent="0.3">
      <c r="A4152" t="s">
        <v>8536</v>
      </c>
      <c r="B4152" t="s">
        <v>8537</v>
      </c>
      <c r="C4152" t="s">
        <v>10625</v>
      </c>
      <c r="D4152" t="s">
        <v>733</v>
      </c>
      <c r="E4152">
        <v>18.095091273000001</v>
      </c>
      <c r="F4152">
        <v>962.31</v>
      </c>
      <c r="G4152">
        <v>25.953289398439701</v>
      </c>
      <c r="H4152">
        <v>0.420705840219459</v>
      </c>
      <c r="I4152">
        <v>1.65968453665822</v>
      </c>
      <c r="J4152">
        <v>1.44492958453682</v>
      </c>
      <c r="K4152">
        <v>942.66947546625795</v>
      </c>
      <c r="L4152">
        <v>849.877615086069</v>
      </c>
      <c r="M4152">
        <v>55.6599041266266</v>
      </c>
      <c r="N4152">
        <v>1.30590239633502</v>
      </c>
      <c r="O4152">
        <v>8.5772775924598008</v>
      </c>
      <c r="P4152">
        <v>56.725460497386003</v>
      </c>
      <c r="Q4152">
        <v>1.8114824755041999E-2</v>
      </c>
    </row>
    <row r="4153" spans="1:17" hidden="1" x14ac:dyDescent="0.3">
      <c r="A4153" t="s">
        <v>8538</v>
      </c>
      <c r="B4153" t="s">
        <v>8539</v>
      </c>
      <c r="C4153" t="s">
        <v>10625</v>
      </c>
      <c r="D4153" t="s">
        <v>527</v>
      </c>
      <c r="E4153">
        <v>18.059999999999999</v>
      </c>
      <c r="F4153">
        <v>46.49</v>
      </c>
      <c r="G4153">
        <v>-1.60734860800537</v>
      </c>
      <c r="H4153">
        <v>-4.6211258894515996</v>
      </c>
      <c r="I4153">
        <v>-23.9854003842383</v>
      </c>
      <c r="J4153">
        <v>-11.280459832050401</v>
      </c>
      <c r="K4153">
        <v>53.092717163653603</v>
      </c>
      <c r="L4153">
        <v>53.449051916029397</v>
      </c>
      <c r="M4153">
        <v>36.163527747596603</v>
      </c>
      <c r="N4153">
        <v>2.5326386521887301</v>
      </c>
      <c r="O4153">
        <v>50.871155087115497</v>
      </c>
      <c r="P4153">
        <v>26.0916734472471</v>
      </c>
      <c r="Q4153">
        <v>0.140037108258425</v>
      </c>
    </row>
    <row r="4154" spans="1:17" hidden="1" x14ac:dyDescent="0.3">
      <c r="A4154" t="s">
        <v>8540</v>
      </c>
      <c r="B4154" t="s">
        <v>8541</v>
      </c>
      <c r="C4154" t="s">
        <v>10625</v>
      </c>
      <c r="E4154">
        <v>18.0545328</v>
      </c>
      <c r="F4154">
        <v>27.7</v>
      </c>
      <c r="G4154">
        <v>-13.673062791699801</v>
      </c>
      <c r="H4154">
        <v>-1.66487107150905</v>
      </c>
      <c r="I4154">
        <v>2.2397087892902698</v>
      </c>
      <c r="J4154">
        <v>-0.231258237466683</v>
      </c>
      <c r="O4154">
        <v>0</v>
      </c>
      <c r="P4154">
        <v>29.1375291375291</v>
      </c>
    </row>
    <row r="4155" spans="1:17" hidden="1" x14ac:dyDescent="0.3">
      <c r="A4155" t="s">
        <v>8542</v>
      </c>
      <c r="B4155" t="s">
        <v>8543</v>
      </c>
      <c r="C4155" t="s">
        <v>10625</v>
      </c>
      <c r="D4155" t="s">
        <v>527</v>
      </c>
      <c r="E4155">
        <v>18.0425304</v>
      </c>
      <c r="F4155">
        <v>40.36</v>
      </c>
      <c r="G4155">
        <v>128.589135914943</v>
      </c>
      <c r="H4155">
        <v>26.932676774210002</v>
      </c>
      <c r="I4155">
        <v>-11.4787688325689</v>
      </c>
      <c r="J4155">
        <v>18.042828786620301</v>
      </c>
      <c r="K4155">
        <v>36.094156156228898</v>
      </c>
      <c r="L4155">
        <v>33.843191341546998</v>
      </c>
      <c r="M4155">
        <v>82.346642145329696</v>
      </c>
      <c r="N4155">
        <v>0.98647412461183004</v>
      </c>
      <c r="O4155">
        <v>28.790882061446901</v>
      </c>
      <c r="P4155">
        <v>157.39795918367301</v>
      </c>
      <c r="Q4155">
        <v>0.14452182624156501</v>
      </c>
    </row>
    <row r="4156" spans="1:17" hidden="1" x14ac:dyDescent="0.3">
      <c r="A4156" t="s">
        <v>8544</v>
      </c>
      <c r="B4156" t="s">
        <v>8545</v>
      </c>
      <c r="C4156" t="s">
        <v>10625</v>
      </c>
      <c r="D4156" t="s">
        <v>955</v>
      </c>
      <c r="E4156">
        <v>18.021423200000001</v>
      </c>
      <c r="F4156">
        <v>52.78</v>
      </c>
      <c r="G4156">
        <v>-8.44188225996459</v>
      </c>
      <c r="H4156">
        <v>-7.07796071341334</v>
      </c>
      <c r="I4156">
        <v>-15.979968578756999</v>
      </c>
      <c r="J4156">
        <v>10.3407515811571</v>
      </c>
      <c r="K4156">
        <v>44.289156279465999</v>
      </c>
      <c r="L4156">
        <v>43.749374873769902</v>
      </c>
      <c r="M4156">
        <v>68.668989621170297</v>
      </c>
      <c r="N4156">
        <v>0.71044165034434803</v>
      </c>
      <c r="O4156">
        <v>13.660477453580899</v>
      </c>
      <c r="P4156">
        <v>59.794126551619698</v>
      </c>
      <c r="Q4156">
        <v>3.8494605266618999E-2</v>
      </c>
    </row>
    <row r="4157" spans="1:17" hidden="1" x14ac:dyDescent="0.3">
      <c r="A4157" t="s">
        <v>8546</v>
      </c>
      <c r="B4157" t="s">
        <v>8547</v>
      </c>
      <c r="C4157" t="s">
        <v>10625</v>
      </c>
      <c r="D4157" t="s">
        <v>124</v>
      </c>
      <c r="E4157">
        <v>17.954999999999998</v>
      </c>
      <c r="F4157">
        <v>1.89</v>
      </c>
      <c r="G4157">
        <v>-13.809410652277901</v>
      </c>
      <c r="H4157">
        <v>-3.9830113934791802</v>
      </c>
      <c r="I4157">
        <v>-29.933878939852999</v>
      </c>
      <c r="J4157">
        <v>1.0130717568632901</v>
      </c>
      <c r="K4157">
        <v>1.9436182177618999</v>
      </c>
      <c r="L4157">
        <v>2.08184216531849</v>
      </c>
      <c r="M4157">
        <v>44.569867367257402</v>
      </c>
      <c r="N4157">
        <v>0.56609213629345001</v>
      </c>
      <c r="O4157">
        <v>58.730158730158699</v>
      </c>
      <c r="P4157">
        <v>18.124999999999901</v>
      </c>
      <c r="Q4157">
        <v>-1.1673040040784999E-2</v>
      </c>
    </row>
    <row r="4158" spans="1:17" hidden="1" x14ac:dyDescent="0.3">
      <c r="A4158" t="s">
        <v>8548</v>
      </c>
      <c r="B4158" t="s">
        <v>8549</v>
      </c>
      <c r="C4158" t="s">
        <v>10625</v>
      </c>
      <c r="D4158" t="s">
        <v>527</v>
      </c>
      <c r="E4158">
        <v>17.9293947</v>
      </c>
      <c r="F4158">
        <v>17.02</v>
      </c>
      <c r="G4158">
        <v>57.536473428113297</v>
      </c>
      <c r="H4158">
        <v>-15.410996845638101</v>
      </c>
      <c r="I4158">
        <v>-7.5267086453587497</v>
      </c>
      <c r="J4158">
        <v>-17.5492966972018</v>
      </c>
      <c r="K4158">
        <v>18.457221017229799</v>
      </c>
      <c r="L4158">
        <v>17.134829796770301</v>
      </c>
      <c r="M4158">
        <v>28.727732048732999</v>
      </c>
      <c r="N4158">
        <v>0.56069991509468697</v>
      </c>
      <c r="O4158">
        <v>82.138660399529897</v>
      </c>
      <c r="P4158">
        <v>85.201305767138194</v>
      </c>
    </row>
    <row r="4159" spans="1:17" hidden="1" x14ac:dyDescent="0.3">
      <c r="A4159" t="s">
        <v>8550</v>
      </c>
      <c r="B4159" t="s">
        <v>8551</v>
      </c>
      <c r="C4159" t="s">
        <v>10625</v>
      </c>
      <c r="D4159" t="s">
        <v>133</v>
      </c>
      <c r="E4159">
        <v>17.923999999999999</v>
      </c>
      <c r="F4159">
        <v>44.81</v>
      </c>
      <c r="G4159">
        <v>-30.987378185842498</v>
      </c>
      <c r="H4159">
        <v>-15.644926255611001</v>
      </c>
      <c r="I4159">
        <v>-7.9050155668412998</v>
      </c>
      <c r="J4159">
        <v>-10.879146811422901</v>
      </c>
      <c r="K4159">
        <v>46.666269505261297</v>
      </c>
      <c r="L4159">
        <v>39.579900814433699</v>
      </c>
      <c r="M4159">
        <v>1.56157867741393</v>
      </c>
      <c r="N4159">
        <v>0.101100092965602</v>
      </c>
      <c r="O4159">
        <v>23.0082570854719</v>
      </c>
      <c r="P4159">
        <v>34.766917293233</v>
      </c>
      <c r="Q4159">
        <v>0.14922582350852101</v>
      </c>
    </row>
    <row r="4160" spans="1:17" hidden="1" x14ac:dyDescent="0.3">
      <c r="A4160" t="s">
        <v>8552</v>
      </c>
      <c r="B4160" t="s">
        <v>8553</v>
      </c>
      <c r="C4160" t="s">
        <v>10625</v>
      </c>
      <c r="D4160" t="s">
        <v>622</v>
      </c>
      <c r="E4160">
        <v>17.876644800000001</v>
      </c>
      <c r="F4160">
        <v>55.81</v>
      </c>
      <c r="G4160">
        <v>-9.3230172414845907</v>
      </c>
      <c r="H4160">
        <v>36.672230272071701</v>
      </c>
      <c r="I4160">
        <v>21.1288916229175</v>
      </c>
      <c r="J4160">
        <v>26.424703691173399</v>
      </c>
      <c r="K4160">
        <v>41.214603226191699</v>
      </c>
      <c r="L4160">
        <v>41.2226025066931</v>
      </c>
      <c r="M4160">
        <v>94.599847822781598</v>
      </c>
      <c r="N4160">
        <v>3.0416599010997101</v>
      </c>
      <c r="O4160">
        <v>0</v>
      </c>
      <c r="P4160">
        <v>59.822451317296597</v>
      </c>
      <c r="Q4160">
        <v>9.2601572840843999E-2</v>
      </c>
    </row>
    <row r="4161" spans="1:17" hidden="1" x14ac:dyDescent="0.3">
      <c r="A4161" t="s">
        <v>8554</v>
      </c>
      <c r="B4161" t="s">
        <v>8555</v>
      </c>
      <c r="C4161" t="s">
        <v>10625</v>
      </c>
      <c r="D4161" t="s">
        <v>527</v>
      </c>
      <c r="E4161">
        <v>17.85624</v>
      </c>
      <c r="F4161">
        <v>0.94</v>
      </c>
      <c r="G4161">
        <v>-71.712451386643906</v>
      </c>
      <c r="H4161">
        <v>-0.33042298864602698</v>
      </c>
      <c r="I4161">
        <v>-14.844844263189399</v>
      </c>
      <c r="J4161">
        <v>-1.14909040529885</v>
      </c>
      <c r="K4161">
        <v>0.95548525859908096</v>
      </c>
      <c r="L4161">
        <v>1.1012028280275701</v>
      </c>
      <c r="M4161">
        <v>48.558211503300498</v>
      </c>
      <c r="N4161">
        <v>0.55998779985911695</v>
      </c>
      <c r="O4161">
        <v>82.978723404255305</v>
      </c>
      <c r="P4161">
        <v>25.3333333333333</v>
      </c>
      <c r="Q4161">
        <v>-6.7281105717419999E-3</v>
      </c>
    </row>
    <row r="4162" spans="1:17" hidden="1" x14ac:dyDescent="0.3">
      <c r="A4162" t="s">
        <v>8556</v>
      </c>
      <c r="B4162" t="s">
        <v>8557</v>
      </c>
      <c r="C4162" t="s">
        <v>10625</v>
      </c>
      <c r="D4162" t="s">
        <v>21</v>
      </c>
      <c r="E4162">
        <v>17.845725000000002</v>
      </c>
      <c r="F4162">
        <v>43.8</v>
      </c>
      <c r="G4162">
        <v>-59.546636382570703</v>
      </c>
      <c r="H4162">
        <v>19.614313829539899</v>
      </c>
      <c r="I4162">
        <v>-35.098228066400203</v>
      </c>
      <c r="J4162">
        <v>0.89415026944573806</v>
      </c>
      <c r="K4162">
        <v>38.944817807471999</v>
      </c>
      <c r="L4162">
        <v>44.248343294556797</v>
      </c>
      <c r="M4162">
        <v>71.191450270285898</v>
      </c>
      <c r="N4162">
        <v>0.43766960401504401</v>
      </c>
      <c r="O4162">
        <v>59.589041095890401</v>
      </c>
      <c r="P4162">
        <v>54.770318021201398</v>
      </c>
      <c r="Q4162">
        <v>9.1795587021302E-2</v>
      </c>
    </row>
    <row r="4163" spans="1:17" hidden="1" x14ac:dyDescent="0.3">
      <c r="A4163" t="s">
        <v>8558</v>
      </c>
      <c r="B4163" t="s">
        <v>8559</v>
      </c>
      <c r="C4163" t="s">
        <v>10625</v>
      </c>
      <c r="D4163" t="s">
        <v>224</v>
      </c>
      <c r="E4163">
        <v>17.833549999999999</v>
      </c>
      <c r="F4163">
        <v>72.739999999999995</v>
      </c>
      <c r="G4163">
        <v>18.9883934674267</v>
      </c>
      <c r="H4163">
        <v>1.11543495471307</v>
      </c>
      <c r="I4163">
        <v>-9.4454503501585894</v>
      </c>
      <c r="J4163">
        <v>9.0886803049843508</v>
      </c>
      <c r="K4163">
        <v>74.785901510068896</v>
      </c>
      <c r="L4163">
        <v>72.326463063300906</v>
      </c>
      <c r="M4163">
        <v>58.099302484063003</v>
      </c>
      <c r="N4163">
        <v>0.70358242028807005</v>
      </c>
      <c r="O4163">
        <v>34.726422875996697</v>
      </c>
      <c r="P4163">
        <v>68.146093388811806</v>
      </c>
      <c r="Q4163">
        <v>6.8628514290432999E-2</v>
      </c>
    </row>
    <row r="4164" spans="1:17" hidden="1" x14ac:dyDescent="0.3">
      <c r="A4164" t="s">
        <v>8560</v>
      </c>
      <c r="B4164" t="s">
        <v>8561</v>
      </c>
      <c r="C4164" t="s">
        <v>10625</v>
      </c>
      <c r="D4164" t="s">
        <v>7119</v>
      </c>
      <c r="E4164">
        <v>17.80977</v>
      </c>
      <c r="F4164">
        <v>58</v>
      </c>
      <c r="G4164">
        <v>-56.201057080276698</v>
      </c>
      <c r="H4164">
        <v>8.0282704583006197</v>
      </c>
      <c r="I4164">
        <v>-34.367137475846697</v>
      </c>
      <c r="J4164">
        <v>8.28487185885208</v>
      </c>
      <c r="K4164">
        <v>55.270552043192197</v>
      </c>
      <c r="M4164">
        <v>46.967978295863098</v>
      </c>
      <c r="N4164">
        <v>0.77999999999999903</v>
      </c>
      <c r="O4164">
        <v>55.172413793103402</v>
      </c>
      <c r="P4164">
        <v>23.404255319148898</v>
      </c>
    </row>
    <row r="4165" spans="1:17" hidden="1" x14ac:dyDescent="0.3">
      <c r="A4165" t="s">
        <v>8562</v>
      </c>
      <c r="B4165" t="s">
        <v>8563</v>
      </c>
      <c r="C4165" t="s">
        <v>10625</v>
      </c>
      <c r="D4165" t="s">
        <v>303</v>
      </c>
      <c r="E4165">
        <v>17.808367499999999</v>
      </c>
      <c r="F4165">
        <v>13.9</v>
      </c>
      <c r="G4165">
        <v>-40.8440952996745</v>
      </c>
      <c r="H4165">
        <v>-5.0568074245115699</v>
      </c>
      <c r="I4165">
        <v>-34.743750508727302</v>
      </c>
      <c r="J4165">
        <v>3.3230503571644801</v>
      </c>
      <c r="K4165">
        <v>14.747811491937799</v>
      </c>
      <c r="L4165">
        <v>15.9399766174989</v>
      </c>
      <c r="M4165">
        <v>53.235023343749198</v>
      </c>
      <c r="N4165">
        <v>0.74073487533013804</v>
      </c>
      <c r="O4165">
        <v>75.179856115107896</v>
      </c>
      <c r="P4165">
        <v>13.192182410423399</v>
      </c>
      <c r="Q4165">
        <v>9.3031809871904E-2</v>
      </c>
    </row>
    <row r="4166" spans="1:17" hidden="1" x14ac:dyDescent="0.3">
      <c r="A4166" t="s">
        <v>8564</v>
      </c>
      <c r="B4166" t="s">
        <v>8565</v>
      </c>
      <c r="C4166" t="s">
        <v>10625</v>
      </c>
      <c r="D4166" t="s">
        <v>527</v>
      </c>
      <c r="E4166">
        <v>17.7872734</v>
      </c>
      <c r="F4166">
        <v>18.190000000000001</v>
      </c>
      <c r="G4166">
        <v>11.084214190341999</v>
      </c>
      <c r="H4166">
        <v>-1.4056918058503101</v>
      </c>
      <c r="I4166">
        <v>-6.78956797096036</v>
      </c>
      <c r="J4166">
        <v>-1.14909040529885</v>
      </c>
      <c r="K4166">
        <v>18.168759471001199</v>
      </c>
      <c r="L4166">
        <v>17.107839383677</v>
      </c>
      <c r="M4166">
        <v>100</v>
      </c>
      <c r="O4166">
        <v>0</v>
      </c>
      <c r="P4166">
        <v>38.7490465293669</v>
      </c>
    </row>
    <row r="4167" spans="1:17" hidden="1" x14ac:dyDescent="0.3">
      <c r="A4167" t="s">
        <v>8566</v>
      </c>
      <c r="B4167" t="s">
        <v>8567</v>
      </c>
      <c r="C4167" t="s">
        <v>10625</v>
      </c>
      <c r="D4167" t="s">
        <v>408</v>
      </c>
      <c r="E4167">
        <v>17.763200000000001</v>
      </c>
      <c r="F4167">
        <v>16.93</v>
      </c>
      <c r="G4167">
        <v>90.786780564200896</v>
      </c>
      <c r="H4167">
        <v>8.7878565812464409</v>
      </c>
      <c r="I4167">
        <v>45.443853819495303</v>
      </c>
      <c r="J4167">
        <v>7.6407185118985899</v>
      </c>
      <c r="K4167">
        <v>15.609255870353801</v>
      </c>
      <c r="L4167">
        <v>12.8536332451374</v>
      </c>
      <c r="M4167">
        <v>54.3271089459368</v>
      </c>
      <c r="N4167">
        <v>1.1553017640579299</v>
      </c>
      <c r="O4167">
        <v>28.411104548139399</v>
      </c>
      <c r="P4167">
        <v>133.51724137931001</v>
      </c>
      <c r="Q4167">
        <v>0.120361200586714</v>
      </c>
    </row>
    <row r="4168" spans="1:17" hidden="1" x14ac:dyDescent="0.3">
      <c r="A4168" t="s">
        <v>8568</v>
      </c>
      <c r="B4168" t="s">
        <v>8569</v>
      </c>
      <c r="C4168" t="s">
        <v>10625</v>
      </c>
      <c r="D4168" t="s">
        <v>51</v>
      </c>
      <c r="E4168">
        <v>17.745699999999999</v>
      </c>
      <c r="F4168">
        <v>17.47</v>
      </c>
      <c r="G4168">
        <v>-17.304756533592101</v>
      </c>
      <c r="H4168">
        <v>4.4376816881255703</v>
      </c>
      <c r="I4168">
        <v>-15.6574512970887</v>
      </c>
      <c r="J4168">
        <v>-1.60234819566711</v>
      </c>
      <c r="K4168">
        <v>17.496696431613401</v>
      </c>
      <c r="L4168">
        <v>17.848250561030198</v>
      </c>
      <c r="M4168">
        <v>52.476846095981898</v>
      </c>
      <c r="N4168">
        <v>0.42022944960269298</v>
      </c>
      <c r="O4168">
        <v>47.395535203205498</v>
      </c>
      <c r="P4168">
        <v>20.983379501384999</v>
      </c>
      <c r="Q4168">
        <v>-1.6553404226466999E-2</v>
      </c>
    </row>
    <row r="4169" spans="1:17" hidden="1" x14ac:dyDescent="0.3">
      <c r="A4169" t="s">
        <v>8570</v>
      </c>
      <c r="B4169" t="s">
        <v>8571</v>
      </c>
      <c r="C4169" t="s">
        <v>10625</v>
      </c>
      <c r="D4169" t="s">
        <v>119</v>
      </c>
      <c r="E4169">
        <v>17.738582399999999</v>
      </c>
      <c r="F4169">
        <v>33.44</v>
      </c>
      <c r="G4169">
        <v>-45.340854003229701</v>
      </c>
      <c r="H4169">
        <v>-10.412494526938699</v>
      </c>
      <c r="I4169">
        <v>-24.894917900891901</v>
      </c>
      <c r="J4169">
        <v>-1.14909040529885</v>
      </c>
      <c r="K4169">
        <v>34.092747064181602</v>
      </c>
      <c r="L4169">
        <v>34.6137887001967</v>
      </c>
      <c r="M4169">
        <v>14.8243418330004</v>
      </c>
      <c r="N4169">
        <v>0.13186813186813101</v>
      </c>
      <c r="O4169">
        <v>21.4712918660287</v>
      </c>
      <c r="P4169">
        <v>18.079096045197701</v>
      </c>
    </row>
    <row r="4170" spans="1:17" hidden="1" x14ac:dyDescent="0.3">
      <c r="A4170" t="s">
        <v>8572</v>
      </c>
      <c r="B4170" t="s">
        <v>8573</v>
      </c>
      <c r="C4170" t="s">
        <v>10625</v>
      </c>
      <c r="D4170" t="s">
        <v>72</v>
      </c>
      <c r="E4170">
        <v>17.735600000000002</v>
      </c>
      <c r="F4170">
        <v>37.090000000000003</v>
      </c>
      <c r="G4170">
        <v>125.509229094422</v>
      </c>
      <c r="H4170">
        <v>61.497534000601199</v>
      </c>
      <c r="I4170">
        <v>14.6623905030422</v>
      </c>
      <c r="J4170">
        <v>64.086083418832004</v>
      </c>
      <c r="K4170">
        <v>26.748206149512999</v>
      </c>
      <c r="L4170">
        <v>23.656576964462602</v>
      </c>
      <c r="M4170">
        <v>92.718752282687305</v>
      </c>
      <c r="N4170">
        <v>4.45111824615116</v>
      </c>
      <c r="O4170">
        <v>10.488002156915501</v>
      </c>
      <c r="P4170">
        <v>176.79104477611901</v>
      </c>
      <c r="Q4170">
        <v>6.8097174342079E-2</v>
      </c>
    </row>
    <row r="4171" spans="1:17" hidden="1" x14ac:dyDescent="0.3">
      <c r="A4171" t="s">
        <v>8574</v>
      </c>
      <c r="B4171" t="s">
        <v>8575</v>
      </c>
      <c r="C4171" t="s">
        <v>10625</v>
      </c>
      <c r="D4171" t="s">
        <v>408</v>
      </c>
      <c r="E4171">
        <v>17.713317499999999</v>
      </c>
      <c r="F4171">
        <v>27.25</v>
      </c>
      <c r="G4171">
        <v>23.304696746847601</v>
      </c>
      <c r="H4171">
        <v>-6.3254405846360804</v>
      </c>
      <c r="I4171">
        <v>-49.580032466909998</v>
      </c>
      <c r="J4171">
        <v>-6.0688391840846103</v>
      </c>
      <c r="K4171">
        <v>30.851928706165399</v>
      </c>
      <c r="L4171">
        <v>34.038999575124798</v>
      </c>
      <c r="M4171">
        <v>4.0868257539999996E-6</v>
      </c>
      <c r="N4171">
        <v>1.1991869918699101</v>
      </c>
      <c r="O4171">
        <v>60.844036697247603</v>
      </c>
      <c r="P4171">
        <v>58.892128279883302</v>
      </c>
    </row>
    <row r="4172" spans="1:17" hidden="1" x14ac:dyDescent="0.3">
      <c r="A4172" t="s">
        <v>8576</v>
      </c>
      <c r="B4172" t="s">
        <v>8577</v>
      </c>
      <c r="C4172" t="s">
        <v>10625</v>
      </c>
      <c r="D4172" t="s">
        <v>408</v>
      </c>
      <c r="E4172">
        <v>17.706535200000001</v>
      </c>
      <c r="F4172">
        <v>51.94</v>
      </c>
      <c r="G4172">
        <v>56.144359861532202</v>
      </c>
      <c r="H4172">
        <v>21.841367017679101</v>
      </c>
      <c r="I4172">
        <v>29.504398311859099</v>
      </c>
      <c r="J4172">
        <v>9.1245938052274607</v>
      </c>
      <c r="K4172">
        <v>43.0592945772595</v>
      </c>
      <c r="L4172">
        <v>36.900764023539701</v>
      </c>
      <c r="M4172">
        <v>87.039244985308599</v>
      </c>
      <c r="N4172">
        <v>1.3420639260720999</v>
      </c>
      <c r="O4172">
        <v>5.6988833269156798</v>
      </c>
      <c r="P4172">
        <v>90.885703785372996</v>
      </c>
      <c r="Q4172">
        <v>6.6833600499313001E-2</v>
      </c>
    </row>
    <row r="4173" spans="1:17" hidden="1" x14ac:dyDescent="0.3">
      <c r="A4173" t="s">
        <v>8578</v>
      </c>
      <c r="B4173" t="s">
        <v>8579</v>
      </c>
      <c r="C4173" t="s">
        <v>10625</v>
      </c>
      <c r="D4173" t="s">
        <v>219</v>
      </c>
      <c r="E4173">
        <v>17.68375</v>
      </c>
      <c r="F4173">
        <v>15.8</v>
      </c>
      <c r="G4173">
        <v>76.206135402910604</v>
      </c>
      <c r="H4173">
        <v>19.965275936085099</v>
      </c>
      <c r="I4173">
        <v>31.234364581331601</v>
      </c>
      <c r="J4173">
        <v>6.7362142541993597</v>
      </c>
      <c r="K4173">
        <v>13.174680619085899</v>
      </c>
      <c r="L4173">
        <v>12.198570264277301</v>
      </c>
      <c r="M4173">
        <v>70.124429276946202</v>
      </c>
      <c r="N4173">
        <v>2.89485139114803</v>
      </c>
      <c r="O4173">
        <v>0.94936708860757701</v>
      </c>
      <c r="Q4173">
        <v>7.0791265509953002E-2</v>
      </c>
    </row>
    <row r="4174" spans="1:17" hidden="1" x14ac:dyDescent="0.3">
      <c r="A4174" t="s">
        <v>8580</v>
      </c>
      <c r="B4174" t="s">
        <v>8581</v>
      </c>
      <c r="C4174" t="s">
        <v>10625</v>
      </c>
      <c r="D4174" t="s">
        <v>40</v>
      </c>
      <c r="E4174">
        <v>17.67799917</v>
      </c>
      <c r="F4174">
        <v>1.95</v>
      </c>
      <c r="G4174">
        <v>1.0369665830228001</v>
      </c>
      <c r="H4174">
        <v>4.6685161663781702</v>
      </c>
      <c r="I4174">
        <v>14.7298206192203</v>
      </c>
      <c r="J4174">
        <v>-0.92680823099355703</v>
      </c>
      <c r="K4174">
        <v>1.62563201788459</v>
      </c>
      <c r="L4174">
        <v>1.2781419858571299</v>
      </c>
      <c r="M4174">
        <v>99.999999999993705</v>
      </c>
      <c r="N4174">
        <v>1.96353623885489</v>
      </c>
      <c r="O4174">
        <v>0</v>
      </c>
      <c r="P4174">
        <v>44.4444444444444</v>
      </c>
      <c r="Q4174">
        <v>2.8726601655828E-2</v>
      </c>
    </row>
    <row r="4175" spans="1:17" hidden="1" x14ac:dyDescent="0.3">
      <c r="A4175" t="s">
        <v>8582</v>
      </c>
      <c r="B4175" t="s">
        <v>8583</v>
      </c>
      <c r="C4175" t="s">
        <v>10625</v>
      </c>
      <c r="D4175" t="s">
        <v>471</v>
      </c>
      <c r="E4175">
        <v>17.660124750000001</v>
      </c>
      <c r="F4175">
        <v>14.25</v>
      </c>
      <c r="G4175">
        <v>34.266985842793197</v>
      </c>
      <c r="H4175">
        <v>-2.4473584725169801</v>
      </c>
      <c r="I4175">
        <v>5.4354392419651703</v>
      </c>
      <c r="J4175">
        <v>-9.6269324091524204</v>
      </c>
      <c r="K4175">
        <v>13.945356685357501</v>
      </c>
      <c r="L4175">
        <v>12.9140979998137</v>
      </c>
      <c r="M4175">
        <v>15.223481197754699</v>
      </c>
      <c r="N4175">
        <v>0.95604395604395598</v>
      </c>
      <c r="O4175">
        <v>9.26315789473683</v>
      </c>
      <c r="P4175">
        <v>61.931818181818102</v>
      </c>
    </row>
    <row r="4176" spans="1:17" hidden="1" x14ac:dyDescent="0.3">
      <c r="A4176" t="s">
        <v>8584</v>
      </c>
      <c r="B4176" t="s">
        <v>8585</v>
      </c>
      <c r="C4176" t="s">
        <v>10625</v>
      </c>
      <c r="D4176" t="s">
        <v>198</v>
      </c>
      <c r="E4176">
        <v>17.63775</v>
      </c>
      <c r="F4176">
        <v>4.05</v>
      </c>
      <c r="G4176">
        <v>-4.9375596117521603</v>
      </c>
      <c r="I4176">
        <v>-2.2926012985753701</v>
      </c>
      <c r="K4176">
        <v>4.4249445457001002</v>
      </c>
      <c r="L4176">
        <v>4.0278917604158799</v>
      </c>
      <c r="M4176">
        <v>29.723467083117001</v>
      </c>
      <c r="N4176">
        <v>1</v>
      </c>
      <c r="O4176">
        <v>33.3333333333333</v>
      </c>
      <c r="P4176">
        <v>30.645161290322498</v>
      </c>
      <c r="Q4176">
        <v>-2.0192540060606001E-2</v>
      </c>
    </row>
    <row r="4177" spans="1:17" hidden="1" x14ac:dyDescent="0.3">
      <c r="A4177" t="s">
        <v>8586</v>
      </c>
      <c r="B4177" t="s">
        <v>8587</v>
      </c>
      <c r="C4177" t="s">
        <v>10625</v>
      </c>
      <c r="D4177" t="s">
        <v>136</v>
      </c>
      <c r="E4177">
        <v>17.592600000000001</v>
      </c>
      <c r="F4177">
        <v>53.8</v>
      </c>
      <c r="G4177">
        <v>35.464336854425603</v>
      </c>
      <c r="H4177">
        <v>25.182543488267299</v>
      </c>
      <c r="I4177">
        <v>178.58792844865701</v>
      </c>
      <c r="J4177">
        <v>9.2098839536754902</v>
      </c>
      <c r="K4177">
        <v>39.8198043561259</v>
      </c>
      <c r="L4177">
        <v>28.401239585907401</v>
      </c>
      <c r="M4177">
        <v>99.7392200382304</v>
      </c>
      <c r="N4177">
        <v>2.5182360742705501</v>
      </c>
      <c r="O4177">
        <v>0</v>
      </c>
      <c r="P4177">
        <v>253.947368421052</v>
      </c>
    </row>
    <row r="4178" spans="1:17" hidden="1" x14ac:dyDescent="0.3">
      <c r="A4178" t="s">
        <v>8588</v>
      </c>
      <c r="B4178" t="s">
        <v>8589</v>
      </c>
      <c r="C4178" t="s">
        <v>10625</v>
      </c>
      <c r="D4178" t="s">
        <v>4576</v>
      </c>
      <c r="E4178">
        <v>17.57580725</v>
      </c>
      <c r="F4178">
        <v>26.25</v>
      </c>
      <c r="G4178">
        <v>-43.36810786889</v>
      </c>
      <c r="H4178">
        <v>7.6435158672105601</v>
      </c>
      <c r="I4178">
        <v>-9.4128794714851001</v>
      </c>
      <c r="J4178">
        <v>-12.203512174006301</v>
      </c>
      <c r="K4178">
        <v>25.132408829049901</v>
      </c>
      <c r="L4178">
        <v>28.2866269829331</v>
      </c>
      <c r="M4178">
        <v>50.665778414329097</v>
      </c>
      <c r="N4178">
        <v>0.67004140083701202</v>
      </c>
      <c r="O4178">
        <v>105.67619047619</v>
      </c>
      <c r="P4178">
        <v>33.928571428571402</v>
      </c>
      <c r="Q4178">
        <v>9.3287131644286994E-2</v>
      </c>
    </row>
    <row r="4179" spans="1:17" hidden="1" x14ac:dyDescent="0.3">
      <c r="A4179" t="s">
        <v>8590</v>
      </c>
      <c r="B4179" t="s">
        <v>8591</v>
      </c>
      <c r="C4179" t="s">
        <v>10625</v>
      </c>
      <c r="D4179" t="s">
        <v>359</v>
      </c>
      <c r="E4179">
        <v>17.571210000000001</v>
      </c>
      <c r="F4179">
        <v>87.07</v>
      </c>
      <c r="G4179">
        <v>-11.5714990056915</v>
      </c>
      <c r="H4179">
        <v>19.885877119222101</v>
      </c>
      <c r="I4179">
        <v>127.123110709729</v>
      </c>
      <c r="J4179">
        <v>-4.3429230044177798</v>
      </c>
      <c r="K4179">
        <v>75.795643152007401</v>
      </c>
      <c r="L4179">
        <v>61.7904355929753</v>
      </c>
      <c r="M4179">
        <v>55.392026430042399</v>
      </c>
      <c r="N4179">
        <v>0.32520325203251998</v>
      </c>
      <c r="O4179">
        <v>11.5079820833811</v>
      </c>
      <c r="P4179">
        <v>193.95678595543501</v>
      </c>
    </row>
    <row r="4180" spans="1:17" hidden="1" x14ac:dyDescent="0.3">
      <c r="A4180" t="s">
        <v>8592</v>
      </c>
      <c r="B4180" t="s">
        <v>8593</v>
      </c>
      <c r="C4180" t="s">
        <v>10625</v>
      </c>
      <c r="D4180" t="s">
        <v>4439</v>
      </c>
      <c r="E4180">
        <v>17.568000000000001</v>
      </c>
      <c r="F4180">
        <v>2.56</v>
      </c>
      <c r="G4180">
        <v>37.4964579835557</v>
      </c>
      <c r="H4180">
        <v>34.149863749705197</v>
      </c>
      <c r="I4180">
        <v>4.0850433143633698</v>
      </c>
      <c r="J4180">
        <v>21.463974921334302</v>
      </c>
      <c r="K4180">
        <v>1.9674956799501</v>
      </c>
      <c r="L4180">
        <v>1.9124545732259699</v>
      </c>
      <c r="M4180">
        <v>93.794433213464401</v>
      </c>
      <c r="N4180">
        <v>1.6631692424603901</v>
      </c>
      <c r="O4180">
        <v>19.921875</v>
      </c>
      <c r="P4180">
        <v>82.857142857142804</v>
      </c>
      <c r="Q4180">
        <v>6.9196670323711004E-2</v>
      </c>
    </row>
    <row r="4181" spans="1:17" hidden="1" x14ac:dyDescent="0.3">
      <c r="A4181" t="s">
        <v>8594</v>
      </c>
      <c r="B4181" t="s">
        <v>8595</v>
      </c>
      <c r="C4181" t="s">
        <v>10625</v>
      </c>
      <c r="D4181" t="s">
        <v>1175</v>
      </c>
      <c r="E4181">
        <v>17.500489999999999</v>
      </c>
      <c r="F4181">
        <v>7.23</v>
      </c>
      <c r="G4181">
        <v>-91.094270882272198</v>
      </c>
      <c r="H4181">
        <v>2.9162157947458001</v>
      </c>
      <c r="I4181">
        <v>-51.652310134593399</v>
      </c>
      <c r="J4181">
        <v>3.6413287563777899</v>
      </c>
      <c r="K4181">
        <v>6.8297096911971202</v>
      </c>
      <c r="L4181">
        <v>10.507560188681</v>
      </c>
      <c r="M4181">
        <v>64.600808643257906</v>
      </c>
      <c r="N4181">
        <v>1.60999282247026</v>
      </c>
      <c r="O4181">
        <v>176.48686030428701</v>
      </c>
      <c r="P4181">
        <v>53.829787234042499</v>
      </c>
      <c r="Q4181">
        <v>-6.3083659051199996E-3</v>
      </c>
    </row>
    <row r="4182" spans="1:17" hidden="1" x14ac:dyDescent="0.3">
      <c r="A4182" t="s">
        <v>8596</v>
      </c>
      <c r="B4182" t="s">
        <v>8597</v>
      </c>
      <c r="C4182" t="s">
        <v>10625</v>
      </c>
      <c r="D4182" t="s">
        <v>645</v>
      </c>
      <c r="E4182">
        <v>17.468499999999999</v>
      </c>
      <c r="F4182">
        <v>15.5</v>
      </c>
      <c r="G4182">
        <v>92.193323689343799</v>
      </c>
      <c r="H4182">
        <v>1.9276415274830101</v>
      </c>
      <c r="I4182">
        <v>14.778551486863099</v>
      </c>
      <c r="J4182">
        <v>-0.890358193138446</v>
      </c>
      <c r="K4182">
        <v>15.4846567480659</v>
      </c>
      <c r="L4182">
        <v>13.0833594360217</v>
      </c>
      <c r="M4182">
        <v>40.161600636565502</v>
      </c>
      <c r="N4182">
        <v>0.280034910434384</v>
      </c>
      <c r="O4182">
        <v>28.064516129032199</v>
      </c>
      <c r="Q4182">
        <v>6.0491471780877E-2</v>
      </c>
    </row>
    <row r="4183" spans="1:17" hidden="1" x14ac:dyDescent="0.3">
      <c r="A4183" t="s">
        <v>8598</v>
      </c>
      <c r="B4183" t="s">
        <v>8599</v>
      </c>
      <c r="C4183" t="s">
        <v>10625</v>
      </c>
      <c r="D4183" t="s">
        <v>622</v>
      </c>
      <c r="E4183">
        <v>17.444888599999999</v>
      </c>
      <c r="F4183">
        <v>4.37</v>
      </c>
      <c r="G4183">
        <v>115.11294543875201</v>
      </c>
      <c r="H4183">
        <v>24.169020837827802</v>
      </c>
      <c r="I4183">
        <v>86.884302878328796</v>
      </c>
      <c r="J4183">
        <v>8.3747191185106598</v>
      </c>
      <c r="K4183">
        <v>3.6546718607368298</v>
      </c>
      <c r="L4183">
        <v>2.96984551293929</v>
      </c>
      <c r="M4183">
        <v>81.604038177998007</v>
      </c>
      <c r="N4183">
        <v>2.5257948738003502</v>
      </c>
      <c r="O4183">
        <v>4.34782608695651</v>
      </c>
      <c r="P4183">
        <v>149.71428571428501</v>
      </c>
      <c r="Q4183">
        <v>8.3311868578695006E-2</v>
      </c>
    </row>
    <row r="4184" spans="1:17" hidden="1" x14ac:dyDescent="0.3">
      <c r="A4184" t="s">
        <v>8600</v>
      </c>
      <c r="B4184" t="s">
        <v>8601</v>
      </c>
      <c r="C4184" t="s">
        <v>10625</v>
      </c>
      <c r="D4184" t="s">
        <v>303</v>
      </c>
      <c r="E4184">
        <v>17.387137943999999</v>
      </c>
      <c r="F4184">
        <v>27</v>
      </c>
      <c r="G4184">
        <v>0.115574665234454</v>
      </c>
      <c r="H4184">
        <v>-8.5609540496849696</v>
      </c>
      <c r="I4184">
        <v>-29.685191457122901</v>
      </c>
      <c r="J4184">
        <v>3.6744390064658501</v>
      </c>
      <c r="K4184">
        <v>27.5935855296147</v>
      </c>
      <c r="L4184">
        <v>27.4383271969673</v>
      </c>
      <c r="M4184">
        <v>45.837483678395401</v>
      </c>
      <c r="N4184">
        <v>0.73095426443177602</v>
      </c>
      <c r="O4184">
        <v>48.148148148148103</v>
      </c>
      <c r="P4184">
        <v>32.874015748031503</v>
      </c>
      <c r="Q4184">
        <v>7.4764549269979996E-3</v>
      </c>
    </row>
    <row r="4185" spans="1:17" hidden="1" x14ac:dyDescent="0.3">
      <c r="A4185" t="s">
        <v>8602</v>
      </c>
      <c r="B4185" t="s">
        <v>8603</v>
      </c>
      <c r="C4185" t="s">
        <v>10625</v>
      </c>
      <c r="D4185" t="s">
        <v>5869</v>
      </c>
      <c r="E4185">
        <v>17.370615000000001</v>
      </c>
      <c r="F4185">
        <v>38.65</v>
      </c>
      <c r="G4185">
        <v>-23.205372879565399</v>
      </c>
      <c r="H4185">
        <v>-8.0801648737660106</v>
      </c>
      <c r="I4185">
        <v>-32.858408992368297</v>
      </c>
      <c r="J4185">
        <v>-0.61932249409804496</v>
      </c>
      <c r="K4185">
        <v>39.122774448477898</v>
      </c>
      <c r="L4185">
        <v>38.094895654240297</v>
      </c>
      <c r="M4185">
        <v>54.437967935434997</v>
      </c>
      <c r="N4185">
        <v>1.5520863440958499</v>
      </c>
      <c r="O4185">
        <v>47.865459249676498</v>
      </c>
      <c r="P4185">
        <v>36.862606232294603</v>
      </c>
      <c r="Q4185">
        <v>0.179636611137692</v>
      </c>
    </row>
    <row r="4186" spans="1:17" hidden="1" x14ac:dyDescent="0.3">
      <c r="A4186" t="s">
        <v>8604</v>
      </c>
      <c r="B4186" t="s">
        <v>8605</v>
      </c>
      <c r="C4186" t="s">
        <v>10625</v>
      </c>
      <c r="E4186">
        <v>17.351832000000002</v>
      </c>
      <c r="F4186">
        <v>24.59</v>
      </c>
      <c r="G4186">
        <v>-39.528631622178999</v>
      </c>
      <c r="H4186">
        <v>-13.704374089891299</v>
      </c>
      <c r="I4186">
        <v>-14.1339583364389</v>
      </c>
      <c r="J4186">
        <v>8.9612037123481993</v>
      </c>
      <c r="K4186">
        <v>26.260159262418899</v>
      </c>
      <c r="L4186">
        <v>23.446430008351701</v>
      </c>
      <c r="M4186">
        <v>39.1192960910452</v>
      </c>
      <c r="N4186">
        <v>0.59001119335060703</v>
      </c>
      <c r="O4186">
        <v>62.667751118340703</v>
      </c>
      <c r="P4186">
        <v>51.323076923076897</v>
      </c>
      <c r="Q4186">
        <v>0.105769698527085</v>
      </c>
    </row>
    <row r="4187" spans="1:17" hidden="1" x14ac:dyDescent="0.3">
      <c r="A4187" t="s">
        <v>8606</v>
      </c>
      <c r="B4187" t="s">
        <v>8607</v>
      </c>
      <c r="C4187" t="s">
        <v>10625</v>
      </c>
      <c r="D4187" t="s">
        <v>359</v>
      </c>
      <c r="E4187">
        <v>17.344863</v>
      </c>
      <c r="F4187">
        <v>48.75</v>
      </c>
      <c r="G4187">
        <v>-23.297459185524499</v>
      </c>
      <c r="H4187">
        <v>-5.1886891037093896</v>
      </c>
      <c r="I4187">
        <v>-8.0286565027156698</v>
      </c>
      <c r="J4187">
        <v>-4.0847163226819498</v>
      </c>
      <c r="K4187">
        <v>48.414431680712099</v>
      </c>
      <c r="L4187">
        <v>48.494602655079703</v>
      </c>
      <c r="M4187">
        <v>42.950826176204302</v>
      </c>
      <c r="N4187">
        <v>0.55133790195044796</v>
      </c>
      <c r="O4187">
        <v>41.148717948717902</v>
      </c>
      <c r="P4187">
        <v>26.6233766233766</v>
      </c>
      <c r="Q4187">
        <v>-4.1333291705649998E-2</v>
      </c>
    </row>
    <row r="4188" spans="1:17" hidden="1" x14ac:dyDescent="0.3">
      <c r="A4188" t="s">
        <v>8608</v>
      </c>
      <c r="B4188" t="s">
        <v>8609</v>
      </c>
      <c r="C4188" t="s">
        <v>10625</v>
      </c>
      <c r="D4188" t="s">
        <v>89</v>
      </c>
      <c r="E4188">
        <v>17.344820735999999</v>
      </c>
      <c r="F4188">
        <v>17.13</v>
      </c>
      <c r="G4188">
        <v>-6.2615722398044902</v>
      </c>
      <c r="H4188">
        <v>-1.23177876237205</v>
      </c>
      <c r="I4188">
        <v>-22.857405854038898</v>
      </c>
      <c r="J4188">
        <v>4.40985889219656</v>
      </c>
      <c r="K4188">
        <v>16.968632323362701</v>
      </c>
      <c r="L4188">
        <v>18.499445973494801</v>
      </c>
      <c r="M4188">
        <v>74.604458993364901</v>
      </c>
      <c r="N4188">
        <v>1.08686929085942</v>
      </c>
      <c r="O4188">
        <v>39.404553415061301</v>
      </c>
      <c r="P4188">
        <v>24.5818181818181</v>
      </c>
      <c r="Q4188">
        <v>-0.11248588201627301</v>
      </c>
    </row>
    <row r="4189" spans="1:17" hidden="1" x14ac:dyDescent="0.3">
      <c r="A4189" t="s">
        <v>8610</v>
      </c>
      <c r="B4189" t="s">
        <v>8611</v>
      </c>
      <c r="C4189" t="s">
        <v>10625</v>
      </c>
      <c r="D4189" t="s">
        <v>1589</v>
      </c>
      <c r="E4189">
        <v>17.267040000000001</v>
      </c>
      <c r="F4189">
        <v>37.799999999999997</v>
      </c>
      <c r="G4189">
        <v>-30.7417554159479</v>
      </c>
      <c r="H4189">
        <v>4.1809003729206298</v>
      </c>
      <c r="I4189">
        <v>-0.90162087533688595</v>
      </c>
      <c r="J4189">
        <v>-6.0547507826573499</v>
      </c>
      <c r="K4189">
        <v>37.894106729226998</v>
      </c>
      <c r="L4189">
        <v>37.503868544817301</v>
      </c>
      <c r="M4189">
        <v>27.9638708358443</v>
      </c>
      <c r="N4189">
        <v>0.63950617283950595</v>
      </c>
      <c r="O4189">
        <v>33.597883597883602</v>
      </c>
      <c r="P4189">
        <v>25.790349417637199</v>
      </c>
    </row>
    <row r="4190" spans="1:17" hidden="1" x14ac:dyDescent="0.3">
      <c r="A4190" t="s">
        <v>8612</v>
      </c>
      <c r="B4190" t="s">
        <v>8613</v>
      </c>
      <c r="C4190" t="s">
        <v>10625</v>
      </c>
      <c r="D4190" t="s">
        <v>204</v>
      </c>
      <c r="E4190">
        <v>17.246088359999899</v>
      </c>
      <c r="F4190">
        <v>3.05</v>
      </c>
      <c r="G4190">
        <v>-40.521975196167702</v>
      </c>
      <c r="H4190">
        <v>20.594308194149601</v>
      </c>
      <c r="I4190">
        <v>-24.609203615177599</v>
      </c>
      <c r="J4190">
        <v>-1.14909040529885</v>
      </c>
      <c r="K4190">
        <v>2.9327737966630401</v>
      </c>
      <c r="L4190">
        <v>2.3876871730923099</v>
      </c>
      <c r="M4190">
        <v>47.179376788340598</v>
      </c>
      <c r="N4190">
        <v>0.84346596000979401</v>
      </c>
      <c r="O4190">
        <v>47.540983606557297</v>
      </c>
      <c r="P4190">
        <v>43.1924882629108</v>
      </c>
    </row>
    <row r="4191" spans="1:17" hidden="1" x14ac:dyDescent="0.3">
      <c r="A4191" t="s">
        <v>8614</v>
      </c>
      <c r="B4191" t="s">
        <v>8615</v>
      </c>
      <c r="C4191" t="s">
        <v>10625</v>
      </c>
      <c r="D4191" t="s">
        <v>527</v>
      </c>
      <c r="E4191">
        <v>17.2425</v>
      </c>
      <c r="F4191">
        <v>112.66</v>
      </c>
      <c r="G4191">
        <v>192.119442426799</v>
      </c>
      <c r="H4191">
        <v>17.775230952055299</v>
      </c>
      <c r="I4191">
        <v>70.575176659022901</v>
      </c>
      <c r="J4191">
        <v>-8.9012772281862595</v>
      </c>
      <c r="K4191">
        <v>106.716539792079</v>
      </c>
      <c r="L4191">
        <v>77.933739873411795</v>
      </c>
      <c r="M4191">
        <v>44.873521227461197</v>
      </c>
      <c r="N4191">
        <v>0.124862576956904</v>
      </c>
      <c r="O4191">
        <v>25.359488727143599</v>
      </c>
      <c r="P4191">
        <v>242.74414359598401</v>
      </c>
      <c r="Q4191">
        <v>8.2889522780616995E-2</v>
      </c>
    </row>
    <row r="4192" spans="1:17" hidden="1" x14ac:dyDescent="0.3">
      <c r="A4192" t="s">
        <v>8616</v>
      </c>
      <c r="B4192" t="s">
        <v>8617</v>
      </c>
      <c r="C4192" t="s">
        <v>10625</v>
      </c>
      <c r="D4192" t="s">
        <v>733</v>
      </c>
      <c r="E4192">
        <v>17.228399594999999</v>
      </c>
      <c r="F4192">
        <v>85.89</v>
      </c>
      <c r="G4192">
        <v>-11.769541555055101</v>
      </c>
      <c r="H4192">
        <v>-5.7428531393323103</v>
      </c>
      <c r="I4192">
        <v>8.3402211211598107</v>
      </c>
      <c r="J4192">
        <v>1.9263540925387199</v>
      </c>
      <c r="K4192">
        <v>86.217006967334697</v>
      </c>
      <c r="L4192">
        <v>81.895379656436006</v>
      </c>
      <c r="M4192">
        <v>59.689646094536798</v>
      </c>
      <c r="N4192">
        <v>0.94914126990036496</v>
      </c>
      <c r="O4192">
        <v>12.7954360228198</v>
      </c>
      <c r="P4192">
        <v>25.021834061135301</v>
      </c>
    </row>
    <row r="4193" spans="1:17" hidden="1" x14ac:dyDescent="0.3">
      <c r="A4193" t="s">
        <v>8618</v>
      </c>
      <c r="B4193" t="s">
        <v>8619</v>
      </c>
      <c r="C4193" t="s">
        <v>10625</v>
      </c>
      <c r="D4193" t="s">
        <v>733</v>
      </c>
      <c r="E4193">
        <v>17.1837348</v>
      </c>
      <c r="F4193">
        <v>143.88</v>
      </c>
      <c r="G4193">
        <v>19.587240120293401</v>
      </c>
      <c r="H4193">
        <v>6.4870744065205201</v>
      </c>
      <c r="I4193">
        <v>4.5804101345913004</v>
      </c>
      <c r="J4193">
        <v>0.96288691575005902</v>
      </c>
      <c r="K4193">
        <v>135.52621110929201</v>
      </c>
      <c r="L4193">
        <v>121.034088250021</v>
      </c>
      <c r="M4193">
        <v>42.376869448986099</v>
      </c>
      <c r="N4193">
        <v>0.95214879207452296</v>
      </c>
      <c r="O4193">
        <v>3.14150681123159</v>
      </c>
      <c r="P4193">
        <v>56.153679183850599</v>
      </c>
    </row>
    <row r="4194" spans="1:17" hidden="1" x14ac:dyDescent="0.3">
      <c r="A4194" t="s">
        <v>8620</v>
      </c>
      <c r="B4194" t="s">
        <v>8621</v>
      </c>
      <c r="C4194" t="s">
        <v>10625</v>
      </c>
      <c r="D4194" t="s">
        <v>136</v>
      </c>
      <c r="E4194">
        <v>17.1325088</v>
      </c>
      <c r="F4194">
        <v>32.36</v>
      </c>
      <c r="G4194">
        <v>29.491934944324601</v>
      </c>
      <c r="H4194">
        <v>11.838877220078199</v>
      </c>
      <c r="I4194">
        <v>-22.260910315556899</v>
      </c>
      <c r="J4194">
        <v>-0.14909040529885401</v>
      </c>
      <c r="K4194">
        <v>30.923739849267399</v>
      </c>
      <c r="L4194">
        <v>30.4705186326741</v>
      </c>
      <c r="M4194">
        <v>54.7983760798923</v>
      </c>
      <c r="N4194">
        <v>1.88583772563481</v>
      </c>
      <c r="O4194">
        <v>37.669962917181699</v>
      </c>
      <c r="P4194">
        <v>71.580063626723202</v>
      </c>
      <c r="Q4194">
        <v>9.9814006097436E-2</v>
      </c>
    </row>
    <row r="4195" spans="1:17" hidden="1" x14ac:dyDescent="0.3">
      <c r="A4195" t="s">
        <v>8622</v>
      </c>
      <c r="B4195" t="s">
        <v>8623</v>
      </c>
      <c r="C4195" t="s">
        <v>10625</v>
      </c>
      <c r="D4195" t="s">
        <v>622</v>
      </c>
      <c r="E4195">
        <v>17.1313</v>
      </c>
      <c r="F4195">
        <v>11.03</v>
      </c>
      <c r="G4195">
        <v>-7.7735279911988</v>
      </c>
      <c r="H4195">
        <v>-3.6382499453852</v>
      </c>
      <c r="I4195">
        <v>27.868192406522098</v>
      </c>
      <c r="J4195">
        <v>-6.0359682333531604</v>
      </c>
      <c r="K4195">
        <v>10.7241538706767</v>
      </c>
      <c r="L4195">
        <v>9.8963402481256892</v>
      </c>
      <c r="M4195">
        <v>36.233771592368399</v>
      </c>
      <c r="N4195">
        <v>1.0655899885000299</v>
      </c>
      <c r="O4195">
        <v>30.281051677243799</v>
      </c>
      <c r="P4195">
        <v>78.478964401294405</v>
      </c>
      <c r="Q4195">
        <v>7.6098178149081E-2</v>
      </c>
    </row>
    <row r="4196" spans="1:17" hidden="1" x14ac:dyDescent="0.3">
      <c r="A4196" t="s">
        <v>8624</v>
      </c>
      <c r="B4196" t="s">
        <v>8625</v>
      </c>
      <c r="C4196" t="s">
        <v>10625</v>
      </c>
      <c r="D4196" t="s">
        <v>471</v>
      </c>
      <c r="E4196">
        <v>17.117999999999999</v>
      </c>
      <c r="F4196">
        <v>12.93</v>
      </c>
      <c r="G4196">
        <v>289.43194185452302</v>
      </c>
      <c r="H4196">
        <v>53.040106001701403</v>
      </c>
      <c r="I4196">
        <v>-18.663507842268</v>
      </c>
      <c r="J4196">
        <v>9.0159834435282509</v>
      </c>
      <c r="K4196">
        <v>9.5007671144452495</v>
      </c>
      <c r="L4196">
        <v>8.4591852027151706</v>
      </c>
      <c r="M4196">
        <v>99.447873591983594</v>
      </c>
      <c r="N4196">
        <v>8.7107809598279698E-2</v>
      </c>
      <c r="O4196">
        <v>41.1446249033256</v>
      </c>
      <c r="P4196">
        <v>407.05882352941097</v>
      </c>
      <c r="Q4196">
        <v>0.141993414742178</v>
      </c>
    </row>
    <row r="4197" spans="1:17" hidden="1" x14ac:dyDescent="0.3">
      <c r="A4197" t="s">
        <v>8626</v>
      </c>
      <c r="B4197" t="s">
        <v>8627</v>
      </c>
      <c r="C4197" t="s">
        <v>10625</v>
      </c>
      <c r="D4197" t="s">
        <v>359</v>
      </c>
      <c r="E4197">
        <v>17.107635800000001</v>
      </c>
      <c r="F4197">
        <v>10.130000000000001</v>
      </c>
      <c r="G4197">
        <v>88.788159113966501</v>
      </c>
      <c r="H4197">
        <v>-9.3255391340945906</v>
      </c>
      <c r="I4197">
        <v>-34.5416949043762</v>
      </c>
      <c r="J4197">
        <v>2.5028967053348699</v>
      </c>
      <c r="K4197">
        <v>9.8464899396818399</v>
      </c>
      <c r="L4197">
        <v>9.6554579039635406</v>
      </c>
      <c r="M4197">
        <v>49.904230375396402</v>
      </c>
      <c r="N4197">
        <v>0.93062424712974201</v>
      </c>
      <c r="O4197">
        <v>83.316880552813402</v>
      </c>
      <c r="P4197">
        <v>131.80778032036599</v>
      </c>
      <c r="Q4197">
        <v>5.7363278242493002E-2</v>
      </c>
    </row>
    <row r="4198" spans="1:17" hidden="1" x14ac:dyDescent="0.3">
      <c r="A4198" t="s">
        <v>8628</v>
      </c>
      <c r="B4198" t="s">
        <v>8629</v>
      </c>
      <c r="C4198" t="s">
        <v>10625</v>
      </c>
      <c r="D4198" t="s">
        <v>408</v>
      </c>
      <c r="E4198">
        <v>17.095680000000002</v>
      </c>
      <c r="F4198">
        <v>12.72</v>
      </c>
      <c r="G4198">
        <v>-22.7143372895199</v>
      </c>
      <c r="H4198">
        <v>-1.4056918058503101</v>
      </c>
      <c r="I4198">
        <v>-11.7520607580348</v>
      </c>
      <c r="J4198">
        <v>-1.14909040529885</v>
      </c>
      <c r="K4198">
        <v>12.7183905665126</v>
      </c>
      <c r="L4198">
        <v>12.614255025136201</v>
      </c>
      <c r="M4198">
        <v>100</v>
      </c>
      <c r="O4198">
        <v>0</v>
      </c>
      <c r="P4198">
        <v>4.9504950495049496</v>
      </c>
    </row>
    <row r="4199" spans="1:17" hidden="1" x14ac:dyDescent="0.3">
      <c r="A4199" t="s">
        <v>8630</v>
      </c>
      <c r="B4199" t="s">
        <v>8631</v>
      </c>
      <c r="C4199" t="s">
        <v>10625</v>
      </c>
      <c r="D4199" t="s">
        <v>733</v>
      </c>
      <c r="E4199">
        <v>17.035611191999902</v>
      </c>
      <c r="F4199">
        <v>26.36</v>
      </c>
      <c r="G4199">
        <v>39.477390728630901</v>
      </c>
      <c r="H4199">
        <v>-0.28340078417849401</v>
      </c>
      <c r="I4199">
        <v>14.1915608377606</v>
      </c>
      <c r="J4199">
        <v>-0.183093496488963</v>
      </c>
      <c r="K4199">
        <v>25.592003285927099</v>
      </c>
      <c r="L4199">
        <v>22.309226402201698</v>
      </c>
      <c r="M4199">
        <v>32.576819102165203</v>
      </c>
      <c r="N4199">
        <v>1.11652640981559</v>
      </c>
      <c r="O4199">
        <v>4.2488619119878503</v>
      </c>
      <c r="P4199">
        <v>69.889146687290506</v>
      </c>
    </row>
    <row r="4200" spans="1:17" hidden="1" x14ac:dyDescent="0.3">
      <c r="A4200" t="s">
        <v>8632</v>
      </c>
      <c r="B4200" t="s">
        <v>8633</v>
      </c>
      <c r="C4200" t="s">
        <v>10625</v>
      </c>
      <c r="D4200" t="s">
        <v>54</v>
      </c>
      <c r="E4200">
        <v>16.990427546999999</v>
      </c>
      <c r="F4200">
        <v>32.630000000000003</v>
      </c>
      <c r="G4200">
        <v>67.257509357510301</v>
      </c>
      <c r="H4200">
        <v>-3.8827560260338099</v>
      </c>
      <c r="I4200">
        <v>26.9219723911364</v>
      </c>
      <c r="J4200">
        <v>-4.2189992198885102</v>
      </c>
      <c r="K4200">
        <v>30.758380635746299</v>
      </c>
      <c r="L4200">
        <v>24.970926215051701</v>
      </c>
      <c r="M4200">
        <v>47.140687240025898</v>
      </c>
      <c r="N4200">
        <v>0.18815026019207801</v>
      </c>
      <c r="O4200">
        <v>20.1348452344468</v>
      </c>
      <c r="P4200">
        <v>125.03448275862</v>
      </c>
      <c r="Q4200">
        <v>6.9899760046424994E-2</v>
      </c>
    </row>
    <row r="4201" spans="1:17" hidden="1" x14ac:dyDescent="0.3">
      <c r="A4201" t="s">
        <v>8634</v>
      </c>
      <c r="B4201" t="s">
        <v>8635</v>
      </c>
      <c r="C4201" t="s">
        <v>10625</v>
      </c>
      <c r="D4201" t="s">
        <v>290</v>
      </c>
      <c r="E4201">
        <v>16.973203000000002</v>
      </c>
      <c r="F4201">
        <v>75</v>
      </c>
      <c r="G4201">
        <v>-2.66483233902489</v>
      </c>
      <c r="H4201">
        <v>3.4137526385941199</v>
      </c>
      <c r="I4201">
        <v>-13.789678312893701</v>
      </c>
      <c r="J4201">
        <v>-3.3139854014098198</v>
      </c>
      <c r="K4201">
        <v>73.984182240868904</v>
      </c>
      <c r="L4201">
        <v>73.407895330983706</v>
      </c>
      <c r="M4201">
        <v>49.070934290531397</v>
      </c>
      <c r="N4201">
        <v>1.16736509022492</v>
      </c>
      <c r="O4201">
        <v>16.159999999999901</v>
      </c>
      <c r="P4201">
        <v>33.451957295373603</v>
      </c>
      <c r="Q4201">
        <v>-1.2190887108571E-2</v>
      </c>
    </row>
    <row r="4202" spans="1:17" hidden="1" x14ac:dyDescent="0.3">
      <c r="A4202" t="s">
        <v>8636</v>
      </c>
      <c r="B4202" t="s">
        <v>8637</v>
      </c>
      <c r="C4202" t="s">
        <v>10625</v>
      </c>
      <c r="D4202" t="s">
        <v>378</v>
      </c>
      <c r="E4202">
        <v>16.956422272000001</v>
      </c>
      <c r="F4202">
        <v>11.86</v>
      </c>
      <c r="G4202">
        <v>-102.982210070554</v>
      </c>
      <c r="H4202">
        <v>-10.9403981368953</v>
      </c>
      <c r="I4202">
        <v>-60.410069416043399</v>
      </c>
      <c r="K4202">
        <v>18.245312885343001</v>
      </c>
      <c r="L4202">
        <v>36.403654256143597</v>
      </c>
      <c r="M4202">
        <v>0.29829843312424498</v>
      </c>
      <c r="N4202">
        <v>0.58890734962380598</v>
      </c>
      <c r="O4202">
        <v>424.45193929173701</v>
      </c>
      <c r="P4202">
        <v>0.33840947546530598</v>
      </c>
      <c r="Q4202">
        <v>-7.8602954016769006E-2</v>
      </c>
    </row>
    <row r="4203" spans="1:17" hidden="1" x14ac:dyDescent="0.3">
      <c r="A4203" t="s">
        <v>8638</v>
      </c>
      <c r="B4203" t="s">
        <v>8639</v>
      </c>
      <c r="C4203" t="s">
        <v>10625</v>
      </c>
      <c r="D4203" t="s">
        <v>186</v>
      </c>
      <c r="E4203">
        <v>16.946593258</v>
      </c>
      <c r="F4203">
        <v>35.92</v>
      </c>
      <c r="G4203">
        <v>-20.440951742009901</v>
      </c>
      <c r="H4203">
        <v>-8.2641557154316203</v>
      </c>
      <c r="I4203">
        <v>-17.473845534937698</v>
      </c>
      <c r="J4203">
        <v>-0.42686818307663799</v>
      </c>
      <c r="K4203">
        <v>35.413960236620397</v>
      </c>
      <c r="L4203">
        <v>37.3170969018379</v>
      </c>
      <c r="M4203">
        <v>49.9182052772885</v>
      </c>
      <c r="N4203">
        <v>0.920591328892301</v>
      </c>
      <c r="O4203">
        <v>24.025612472160301</v>
      </c>
      <c r="P4203">
        <v>20.6989247311828</v>
      </c>
      <c r="Q4203">
        <v>-8.5354557878994999E-2</v>
      </c>
    </row>
    <row r="4204" spans="1:17" hidden="1" x14ac:dyDescent="0.3">
      <c r="A4204" t="s">
        <v>8640</v>
      </c>
      <c r="B4204" t="s">
        <v>8641</v>
      </c>
      <c r="C4204" t="s">
        <v>10625</v>
      </c>
      <c r="D4204" t="s">
        <v>2161</v>
      </c>
      <c r="E4204">
        <v>16.931249999999999</v>
      </c>
      <c r="F4204">
        <v>43</v>
      </c>
      <c r="G4204">
        <v>-26.583497125108501</v>
      </c>
      <c r="H4204">
        <v>3.4723569746374801</v>
      </c>
      <c r="I4204">
        <v>27.6320559356442</v>
      </c>
      <c r="J4204">
        <v>6.6203331535983896</v>
      </c>
      <c r="K4204">
        <v>39.590440056522901</v>
      </c>
      <c r="L4204">
        <v>33.758309774688499</v>
      </c>
      <c r="M4204">
        <v>58.358420225766501</v>
      </c>
      <c r="N4204">
        <v>0.88652694610778404</v>
      </c>
      <c r="O4204">
        <v>2.67441860465116</v>
      </c>
      <c r="P4204">
        <v>90.687361419068694</v>
      </c>
    </row>
    <row r="4205" spans="1:17" hidden="1" x14ac:dyDescent="0.3">
      <c r="A4205" t="s">
        <v>8642</v>
      </c>
      <c r="B4205" t="s">
        <v>8643</v>
      </c>
      <c r="C4205" t="s">
        <v>10625</v>
      </c>
      <c r="D4205" t="s">
        <v>359</v>
      </c>
      <c r="E4205">
        <v>16.925543999999999</v>
      </c>
      <c r="F4205">
        <v>15.29</v>
      </c>
      <c r="G4205">
        <v>-31.802763373507599</v>
      </c>
      <c r="H4205">
        <v>-4.2118142548298998</v>
      </c>
      <c r="I4205">
        <v>-52.2578973339103</v>
      </c>
      <c r="J4205">
        <v>1.1327887893320101</v>
      </c>
      <c r="K4205">
        <v>15.5107294487609</v>
      </c>
      <c r="L4205">
        <v>16.953311405460401</v>
      </c>
      <c r="M4205">
        <v>51.956096943451797</v>
      </c>
      <c r="N4205">
        <v>0.54957370350657297</v>
      </c>
      <c r="O4205">
        <v>124.983649444081</v>
      </c>
      <c r="P4205">
        <v>13.259259259259199</v>
      </c>
      <c r="Q4205">
        <v>-2.2047715775280002E-3</v>
      </c>
    </row>
    <row r="4206" spans="1:17" hidden="1" x14ac:dyDescent="0.3">
      <c r="A4206" t="s">
        <v>8644</v>
      </c>
      <c r="B4206" t="s">
        <v>8645</v>
      </c>
      <c r="C4206" t="s">
        <v>10625</v>
      </c>
      <c r="D4206" t="s">
        <v>1888</v>
      </c>
      <c r="E4206">
        <v>16.9209</v>
      </c>
      <c r="F4206">
        <v>20.7</v>
      </c>
      <c r="G4206">
        <v>-16.910418213824201</v>
      </c>
      <c r="H4206">
        <v>0.44706294792832102</v>
      </c>
      <c r="I4206">
        <v>-10.0321590381331</v>
      </c>
      <c r="J4206">
        <v>4.1432483043785604</v>
      </c>
      <c r="K4206">
        <v>20.038059174678398</v>
      </c>
      <c r="L4206">
        <v>19.443382078814999</v>
      </c>
      <c r="M4206">
        <v>59.613965934967801</v>
      </c>
      <c r="N4206">
        <v>1.0435388453199499</v>
      </c>
      <c r="O4206">
        <v>11.4975845410628</v>
      </c>
      <c r="P4206">
        <v>28.094059405940499</v>
      </c>
      <c r="Q4206">
        <v>1.0471755109257999E-2</v>
      </c>
    </row>
    <row r="4207" spans="1:17" hidden="1" x14ac:dyDescent="0.3">
      <c r="A4207" t="s">
        <v>8646</v>
      </c>
      <c r="B4207" t="s">
        <v>8647</v>
      </c>
      <c r="C4207" t="s">
        <v>10625</v>
      </c>
      <c r="D4207" t="s">
        <v>736</v>
      </c>
      <c r="E4207">
        <v>16.90981038</v>
      </c>
      <c r="F4207">
        <v>22.09</v>
      </c>
      <c r="G4207">
        <v>472.60690679140902</v>
      </c>
      <c r="H4207">
        <v>49.220177457014699</v>
      </c>
      <c r="I4207">
        <v>180.83072069891799</v>
      </c>
      <c r="J4207">
        <v>9.1360419775931891</v>
      </c>
      <c r="K4207">
        <v>15.7443932391676</v>
      </c>
      <c r="L4207">
        <v>9.9162839042182398</v>
      </c>
      <c r="M4207">
        <v>99.264707799264897</v>
      </c>
      <c r="N4207">
        <v>0.209601542237738</v>
      </c>
      <c r="O4207">
        <v>0</v>
      </c>
      <c r="P4207">
        <v>683.33333333333303</v>
      </c>
      <c r="Q4207">
        <v>0.12513437550370601</v>
      </c>
    </row>
    <row r="4208" spans="1:17" hidden="1" x14ac:dyDescent="0.3">
      <c r="A4208" t="s">
        <v>8648</v>
      </c>
      <c r="B4208" t="s">
        <v>8649</v>
      </c>
      <c r="C4208" t="s">
        <v>10625</v>
      </c>
      <c r="D4208" t="s">
        <v>136</v>
      </c>
      <c r="E4208">
        <v>16.909151999999999</v>
      </c>
      <c r="F4208">
        <v>52.79</v>
      </c>
      <c r="G4208">
        <v>33.035319867976597</v>
      </c>
      <c r="H4208">
        <v>13.872968927355799</v>
      </c>
      <c r="I4208">
        <v>-2.9066999332925501</v>
      </c>
      <c r="J4208">
        <v>-7.3721553940938804</v>
      </c>
      <c r="K4208">
        <v>51.862606595317303</v>
      </c>
      <c r="L4208">
        <v>45.599014666585802</v>
      </c>
      <c r="M4208">
        <v>43.9335637847066</v>
      </c>
      <c r="N4208">
        <v>0.75532312357755005</v>
      </c>
      <c r="O4208">
        <v>51.164993369956399</v>
      </c>
      <c r="P4208">
        <v>70.290322580645096</v>
      </c>
      <c r="Q4208">
        <v>5.8877632915579001E-2</v>
      </c>
    </row>
    <row r="4209" spans="1:17" hidden="1" x14ac:dyDescent="0.3">
      <c r="A4209" t="s">
        <v>8650</v>
      </c>
      <c r="B4209" t="s">
        <v>8651</v>
      </c>
      <c r="C4209" t="s">
        <v>10625</v>
      </c>
      <c r="D4209" t="s">
        <v>359</v>
      </c>
      <c r="E4209">
        <v>16.896560999999998</v>
      </c>
      <c r="F4209">
        <v>97.9</v>
      </c>
      <c r="G4209">
        <v>105.84273099405</v>
      </c>
      <c r="H4209">
        <v>4.8276614868138301</v>
      </c>
      <c r="I4209">
        <v>22.7579554724825</v>
      </c>
      <c r="J4209">
        <v>-0.92680823099355703</v>
      </c>
      <c r="K4209">
        <v>68.656158836309501</v>
      </c>
      <c r="L4209">
        <v>56.424595635018797</v>
      </c>
      <c r="M4209">
        <v>99.9918342665773</v>
      </c>
      <c r="N4209">
        <v>0.86001651160575299</v>
      </c>
      <c r="O4209">
        <v>0</v>
      </c>
      <c r="P4209">
        <v>159.68169761273199</v>
      </c>
      <c r="Q4209">
        <v>0.105418277325097</v>
      </c>
    </row>
    <row r="4210" spans="1:17" hidden="1" x14ac:dyDescent="0.3">
      <c r="A4210" t="s">
        <v>8652</v>
      </c>
      <c r="B4210" t="s">
        <v>8653</v>
      </c>
      <c r="C4210" t="s">
        <v>10625</v>
      </c>
      <c r="D4210" t="s">
        <v>622</v>
      </c>
      <c r="E4210">
        <v>16.891200000000001</v>
      </c>
      <c r="F4210">
        <v>11.99</v>
      </c>
      <c r="G4210">
        <v>38.862945438752803</v>
      </c>
      <c r="H4210">
        <v>0.67937908656002399</v>
      </c>
      <c r="I4210">
        <v>47.266506881222398</v>
      </c>
      <c r="J4210">
        <v>2.5797231540231702</v>
      </c>
      <c r="K4210">
        <v>10.941978371215299</v>
      </c>
      <c r="L4210">
        <v>8.8292188131907992</v>
      </c>
      <c r="M4210">
        <v>54.695728479200802</v>
      </c>
      <c r="N4210">
        <v>0.98078632914098796</v>
      </c>
      <c r="O4210">
        <v>23.769808173477799</v>
      </c>
      <c r="P4210">
        <v>99.500831946755397</v>
      </c>
      <c r="Q4210">
        <v>0.133069981154012</v>
      </c>
    </row>
    <row r="4211" spans="1:17" hidden="1" x14ac:dyDescent="0.3">
      <c r="A4211" t="s">
        <v>8654</v>
      </c>
      <c r="B4211" t="s">
        <v>8655</v>
      </c>
      <c r="C4211" t="s">
        <v>10625</v>
      </c>
      <c r="D4211" t="s">
        <v>139</v>
      </c>
      <c r="E4211">
        <v>16.837800000000001</v>
      </c>
      <c r="F4211">
        <v>46.52</v>
      </c>
      <c r="G4211">
        <v>327.07612562773897</v>
      </c>
      <c r="H4211">
        <v>35.692080471377402</v>
      </c>
      <c r="I4211">
        <v>48.551178387382102</v>
      </c>
      <c r="J4211">
        <v>-11.1064161520982</v>
      </c>
      <c r="K4211">
        <v>38.043531194248501</v>
      </c>
      <c r="L4211">
        <v>29.822339425297901</v>
      </c>
      <c r="M4211">
        <v>48.614379837074402</v>
      </c>
      <c r="N4211">
        <v>0.95763267931810803</v>
      </c>
      <c r="O4211">
        <v>23.022355975924299</v>
      </c>
      <c r="P4211">
        <v>389.16929547844302</v>
      </c>
    </row>
    <row r="4212" spans="1:17" hidden="1" x14ac:dyDescent="0.3">
      <c r="A4212" t="s">
        <v>8656</v>
      </c>
      <c r="B4212" t="s">
        <v>8657</v>
      </c>
      <c r="C4212" t="s">
        <v>10625</v>
      </c>
      <c r="D4212" t="s">
        <v>755</v>
      </c>
      <c r="E4212">
        <v>16.785504</v>
      </c>
      <c r="F4212">
        <v>9.06</v>
      </c>
      <c r="G4212">
        <v>-100.611980741533</v>
      </c>
      <c r="H4212">
        <v>12.2037756497709</v>
      </c>
      <c r="I4212">
        <v>-84.699209160543006</v>
      </c>
      <c r="J4212">
        <v>5.1632019535051299</v>
      </c>
      <c r="K4212">
        <v>10.286711573534401</v>
      </c>
      <c r="M4212">
        <v>56.4678935347874</v>
      </c>
      <c r="N4212">
        <v>0.31981765834932802</v>
      </c>
      <c r="O4212">
        <v>289.072847682119</v>
      </c>
      <c r="P4212">
        <v>26.536312849162002</v>
      </c>
    </row>
    <row r="4213" spans="1:17" hidden="1" x14ac:dyDescent="0.3">
      <c r="A4213" t="s">
        <v>8658</v>
      </c>
      <c r="B4213" t="s">
        <v>8659</v>
      </c>
      <c r="C4213" t="s">
        <v>10625</v>
      </c>
      <c r="D4213" t="s">
        <v>124</v>
      </c>
      <c r="E4213">
        <v>16.773332569000001</v>
      </c>
      <c r="F4213">
        <v>11.86</v>
      </c>
      <c r="G4213">
        <v>-57.982106134559501</v>
      </c>
      <c r="H4213">
        <v>3.0546114947741199</v>
      </c>
      <c r="I4213">
        <v>-26.489659607783199</v>
      </c>
      <c r="J4213">
        <v>-3.0753885627527802</v>
      </c>
      <c r="K4213">
        <v>11.888060333141</v>
      </c>
      <c r="L4213">
        <v>14.0161941179748</v>
      </c>
      <c r="M4213">
        <v>50.1165705519646</v>
      </c>
      <c r="N4213">
        <v>1.0726247092665899</v>
      </c>
      <c r="O4213">
        <v>154.637436762226</v>
      </c>
      <c r="P4213">
        <v>19.7979797979797</v>
      </c>
      <c r="Q4213">
        <v>2.3896572178126001E-2</v>
      </c>
    </row>
    <row r="4214" spans="1:17" hidden="1" x14ac:dyDescent="0.3">
      <c r="A4214" t="s">
        <v>8660</v>
      </c>
      <c r="B4214" t="s">
        <v>8661</v>
      </c>
      <c r="C4214" t="s">
        <v>10625</v>
      </c>
      <c r="D4214" t="s">
        <v>54</v>
      </c>
      <c r="E4214">
        <v>16.761101979999999</v>
      </c>
      <c r="F4214">
        <v>12.48</v>
      </c>
      <c r="G4214">
        <v>70.116467185539307</v>
      </c>
      <c r="H4214">
        <v>-1.3176575214981201E-2</v>
      </c>
      <c r="I4214">
        <v>-0.32348932946338099</v>
      </c>
      <c r="J4214">
        <v>0.15525742078810401</v>
      </c>
      <c r="K4214">
        <v>11.437043728429799</v>
      </c>
      <c r="L4214">
        <v>10.5620505830633</v>
      </c>
      <c r="M4214">
        <v>57.852357754518302</v>
      </c>
      <c r="N4214">
        <v>0.98470348746169101</v>
      </c>
      <c r="O4214">
        <v>37.740384615384599</v>
      </c>
      <c r="P4214">
        <v>111.884550084889</v>
      </c>
      <c r="Q4214">
        <v>0.101357283540706</v>
      </c>
    </row>
    <row r="4215" spans="1:17" hidden="1" x14ac:dyDescent="0.3">
      <c r="A4215" t="s">
        <v>8662</v>
      </c>
      <c r="B4215" t="s">
        <v>8663</v>
      </c>
      <c r="C4215" t="s">
        <v>10625</v>
      </c>
      <c r="D4215" t="s">
        <v>7229</v>
      </c>
      <c r="E4215">
        <v>16.674906268144301</v>
      </c>
      <c r="F4215">
        <v>9</v>
      </c>
      <c r="G4215">
        <v>-25.624016012494199</v>
      </c>
      <c r="H4215">
        <v>-25.775439705009902</v>
      </c>
      <c r="I4215">
        <v>-38.041987047961101</v>
      </c>
      <c r="J4215">
        <v>-1.14909040529885</v>
      </c>
      <c r="K4215">
        <v>10.3733538172047</v>
      </c>
      <c r="L4215">
        <v>10.1703277864785</v>
      </c>
      <c r="M4215">
        <v>21.396113949446001</v>
      </c>
      <c r="N4215">
        <v>0.232558139534883</v>
      </c>
      <c r="O4215">
        <v>97.7777777777777</v>
      </c>
      <c r="P4215">
        <v>19.999999999999901</v>
      </c>
    </row>
    <row r="4216" spans="1:17" hidden="1" x14ac:dyDescent="0.3">
      <c r="A4216" t="s">
        <v>8664</v>
      </c>
      <c r="B4216" t="s">
        <v>8665</v>
      </c>
      <c r="C4216" t="s">
        <v>10625</v>
      </c>
      <c r="D4216" t="s">
        <v>622</v>
      </c>
      <c r="E4216">
        <v>16.639424999999999</v>
      </c>
      <c r="F4216">
        <v>46.76</v>
      </c>
      <c r="G4216">
        <v>-3.7972826701507301</v>
      </c>
      <c r="H4216">
        <v>-4.5368072657329099</v>
      </c>
      <c r="I4216">
        <v>-33.8187274247014</v>
      </c>
      <c r="J4216">
        <v>0.100909594701138</v>
      </c>
      <c r="K4216">
        <v>46.980274292232998</v>
      </c>
      <c r="L4216">
        <v>48.193722611611697</v>
      </c>
      <c r="M4216">
        <v>49.630062400743903</v>
      </c>
      <c r="N4216">
        <v>1.4179810725552</v>
      </c>
      <c r="O4216">
        <v>29.854576561163299</v>
      </c>
      <c r="P4216">
        <v>27.759562841529998</v>
      </c>
      <c r="Q4216">
        <v>0.112356789426433</v>
      </c>
    </row>
    <row r="4217" spans="1:17" hidden="1" x14ac:dyDescent="0.3">
      <c r="A4217" t="s">
        <v>8666</v>
      </c>
      <c r="B4217" t="s">
        <v>8667</v>
      </c>
      <c r="C4217" t="s">
        <v>10625</v>
      </c>
      <c r="D4217" t="s">
        <v>51</v>
      </c>
      <c r="E4217">
        <v>16.636828032</v>
      </c>
      <c r="F4217">
        <v>20.69</v>
      </c>
      <c r="G4217">
        <v>-21.2895110022639</v>
      </c>
      <c r="H4217">
        <v>3.7871102507049601</v>
      </c>
      <c r="I4217">
        <v>-12.041217384540801</v>
      </c>
      <c r="J4217">
        <v>2.9730469992813</v>
      </c>
      <c r="K4217">
        <v>19.812919972153601</v>
      </c>
      <c r="L4217">
        <v>19.874574243423702</v>
      </c>
      <c r="M4217">
        <v>58.946100257089903</v>
      </c>
      <c r="N4217">
        <v>0.73655856015545795</v>
      </c>
      <c r="O4217">
        <v>27.3562107298211</v>
      </c>
      <c r="P4217">
        <v>27.716049382716001</v>
      </c>
      <c r="Q4217">
        <v>-4.236034735132E-2</v>
      </c>
    </row>
    <row r="4218" spans="1:17" hidden="1" x14ac:dyDescent="0.3">
      <c r="A4218" t="s">
        <v>8668</v>
      </c>
      <c r="B4218" t="s">
        <v>8669</v>
      </c>
      <c r="C4218" t="s">
        <v>10625</v>
      </c>
      <c r="D4218" t="s">
        <v>89</v>
      </c>
      <c r="E4218">
        <v>16.526399999999999</v>
      </c>
      <c r="F4218">
        <v>4.08</v>
      </c>
      <c r="G4218">
        <v>-37.796990929333198</v>
      </c>
      <c r="H4218">
        <v>8.1833492900400895</v>
      </c>
      <c r="I4218">
        <v>-22.669091325720402</v>
      </c>
      <c r="J4218">
        <v>5.8027812524551496</v>
      </c>
      <c r="K4218">
        <v>3.8673158430195498</v>
      </c>
      <c r="L4218">
        <v>4.11730429444588</v>
      </c>
      <c r="M4218">
        <v>61.165845252032398</v>
      </c>
      <c r="N4218">
        <v>0.53577914585511199</v>
      </c>
      <c r="O4218">
        <v>51.7156862745098</v>
      </c>
      <c r="P4218">
        <v>27.499999999999901</v>
      </c>
      <c r="Q4218">
        <v>2.3752438456336001E-2</v>
      </c>
    </row>
    <row r="4219" spans="1:17" hidden="1" x14ac:dyDescent="0.3">
      <c r="A4219" t="s">
        <v>8670</v>
      </c>
      <c r="B4219" t="s">
        <v>8671</v>
      </c>
      <c r="C4219" t="s">
        <v>10625</v>
      </c>
      <c r="E4219">
        <v>16.428650000000001</v>
      </c>
      <c r="F4219">
        <v>33.75</v>
      </c>
      <c r="G4219">
        <v>123.825480626697</v>
      </c>
      <c r="H4219">
        <v>138.16211743408999</v>
      </c>
      <c r="I4219">
        <v>139.738252207687</v>
      </c>
      <c r="J4219">
        <v>26.3796680238958</v>
      </c>
      <c r="K4219">
        <v>19.260400154383099</v>
      </c>
      <c r="M4219">
        <v>100</v>
      </c>
      <c r="N4219">
        <v>2.625</v>
      </c>
      <c r="O4219">
        <v>0</v>
      </c>
      <c r="P4219">
        <v>151.49031296572201</v>
      </c>
    </row>
    <row r="4220" spans="1:17" hidden="1" x14ac:dyDescent="0.3">
      <c r="A4220" t="s">
        <v>8672</v>
      </c>
      <c r="B4220" t="s">
        <v>8673</v>
      </c>
      <c r="C4220" t="s">
        <v>10625</v>
      </c>
      <c r="D4220" t="s">
        <v>733</v>
      </c>
      <c r="E4220">
        <v>16.390346701999999</v>
      </c>
      <c r="F4220">
        <v>122.63</v>
      </c>
      <c r="G4220">
        <v>18.132338033106802</v>
      </c>
      <c r="H4220">
        <v>4.4857411758836703</v>
      </c>
      <c r="I4220">
        <v>9.4118558509959005</v>
      </c>
      <c r="J4220">
        <v>2.09505675189178</v>
      </c>
      <c r="K4220">
        <v>116.735584736337</v>
      </c>
      <c r="L4220">
        <v>105.227660165899</v>
      </c>
      <c r="M4220">
        <v>36.790095614213499</v>
      </c>
      <c r="N4220">
        <v>0.94617207646450796</v>
      </c>
      <c r="O4220">
        <v>8.4563320557775299</v>
      </c>
      <c r="P4220">
        <v>48.103864734299499</v>
      </c>
    </row>
    <row r="4221" spans="1:17" hidden="1" x14ac:dyDescent="0.3">
      <c r="A4221" t="s">
        <v>8674</v>
      </c>
      <c r="B4221" t="s">
        <v>8675</v>
      </c>
      <c r="C4221" t="s">
        <v>10625</v>
      </c>
      <c r="D4221" t="s">
        <v>51</v>
      </c>
      <c r="E4221">
        <v>16.2712</v>
      </c>
      <c r="F4221">
        <v>37.950000000000003</v>
      </c>
      <c r="G4221">
        <v>40.627850587804303</v>
      </c>
      <c r="H4221">
        <v>-1.35157925173777</v>
      </c>
      <c r="I4221">
        <v>-15.43226380372</v>
      </c>
      <c r="J4221">
        <v>9.8353033522041304</v>
      </c>
      <c r="K4221">
        <v>33.957433008403598</v>
      </c>
      <c r="L4221">
        <v>31.124553413807199</v>
      </c>
      <c r="M4221">
        <v>59.339936240854399</v>
      </c>
      <c r="N4221">
        <v>2.18249483115093</v>
      </c>
      <c r="O4221">
        <v>9.2753623188405605</v>
      </c>
      <c r="P4221">
        <v>88.805970149253696</v>
      </c>
      <c r="Q4221">
        <v>0.13698800574551201</v>
      </c>
    </row>
    <row r="4222" spans="1:17" hidden="1" x14ac:dyDescent="0.3">
      <c r="A4222" t="s">
        <v>8676</v>
      </c>
      <c r="B4222" t="s">
        <v>8677</v>
      </c>
      <c r="C4222" t="s">
        <v>10625</v>
      </c>
      <c r="D4222" t="s">
        <v>408</v>
      </c>
      <c r="E4222">
        <v>16.202915999999998</v>
      </c>
      <c r="F4222">
        <v>30.8</v>
      </c>
      <c r="G4222">
        <v>38.552113154768897</v>
      </c>
      <c r="H4222">
        <v>-3.22387362403214</v>
      </c>
      <c r="I4222">
        <v>58.885058355538497</v>
      </c>
      <c r="J4222">
        <v>7.1034989699099604</v>
      </c>
      <c r="K4222">
        <v>28.139202748142001</v>
      </c>
      <c r="L4222">
        <v>22.6733808286317</v>
      </c>
      <c r="M4222">
        <v>62.922777655309602</v>
      </c>
      <c r="N4222">
        <v>0.46585214330088998</v>
      </c>
      <c r="O4222">
        <v>12.1103896103896</v>
      </c>
      <c r="P4222">
        <v>104.787234042553</v>
      </c>
      <c r="Q4222">
        <v>0.112108929831802</v>
      </c>
    </row>
    <row r="4223" spans="1:17" hidden="1" x14ac:dyDescent="0.3">
      <c r="A4223" t="s">
        <v>8678</v>
      </c>
      <c r="B4223" t="s">
        <v>8679</v>
      </c>
      <c r="C4223" t="s">
        <v>10625</v>
      </c>
      <c r="D4223" t="s">
        <v>733</v>
      </c>
      <c r="E4223">
        <v>16.197496464</v>
      </c>
      <c r="F4223">
        <v>257.2</v>
      </c>
      <c r="G4223">
        <v>9.5450903070140498</v>
      </c>
      <c r="H4223">
        <v>2.3883030241357699</v>
      </c>
      <c r="I4223">
        <v>9.2490683349271503</v>
      </c>
      <c r="J4223">
        <v>3.0302166360551199</v>
      </c>
      <c r="K4223">
        <v>249.714389128177</v>
      </c>
      <c r="L4223">
        <v>224.727681796838</v>
      </c>
      <c r="M4223">
        <v>41.917729329093497</v>
      </c>
      <c r="N4223">
        <v>2.9763662743833601</v>
      </c>
      <c r="O4223">
        <v>2.6049766718506802</v>
      </c>
      <c r="P4223">
        <v>42.256637168141502</v>
      </c>
    </row>
    <row r="4224" spans="1:17" hidden="1" x14ac:dyDescent="0.3">
      <c r="A4224" t="s">
        <v>8680</v>
      </c>
      <c r="B4224" t="s">
        <v>8681</v>
      </c>
      <c r="C4224" t="s">
        <v>10625</v>
      </c>
      <c r="D4224" t="s">
        <v>2839</v>
      </c>
      <c r="E4224">
        <v>16.134720000000002</v>
      </c>
      <c r="F4224">
        <v>46.8</v>
      </c>
      <c r="G4224">
        <v>-68.145564883855101</v>
      </c>
      <c r="H4224">
        <v>-0.731534502479537</v>
      </c>
      <c r="I4224">
        <v>-52.232793302864998</v>
      </c>
      <c r="J4224">
        <v>-1.5935348497433</v>
      </c>
      <c r="K4224">
        <v>46.2889865421755</v>
      </c>
      <c r="M4224">
        <v>51.261366654364501</v>
      </c>
      <c r="N4224">
        <v>0.41745081266039302</v>
      </c>
      <c r="O4224">
        <v>68.269230769230703</v>
      </c>
      <c r="P4224">
        <v>26.145552560646799</v>
      </c>
    </row>
    <row r="4225" spans="1:17" hidden="1" x14ac:dyDescent="0.3">
      <c r="A4225" t="s">
        <v>8682</v>
      </c>
      <c r="B4225" t="s">
        <v>8683</v>
      </c>
      <c r="C4225" t="s">
        <v>10625</v>
      </c>
      <c r="D4225" t="s">
        <v>72</v>
      </c>
      <c r="E4225">
        <v>16.079357999999999</v>
      </c>
      <c r="F4225">
        <v>28.12</v>
      </c>
      <c r="G4225">
        <v>-33.428907406048999</v>
      </c>
      <c r="H4225">
        <v>14.168078685952899</v>
      </c>
      <c r="I4225">
        <v>5.6102096927164196</v>
      </c>
      <c r="J4225">
        <v>20.292432713468099</v>
      </c>
      <c r="K4225">
        <v>23.883586228192598</v>
      </c>
      <c r="L4225">
        <v>25.035096928412401</v>
      </c>
      <c r="M4225">
        <v>74.154064679452404</v>
      </c>
      <c r="N4225">
        <v>3.1147330560384399</v>
      </c>
      <c r="O4225">
        <v>11.8421052631578</v>
      </c>
      <c r="P4225">
        <v>41.306532663316602</v>
      </c>
      <c r="Q4225">
        <v>9.5383967976583994E-2</v>
      </c>
    </row>
    <row r="4226" spans="1:17" hidden="1" x14ac:dyDescent="0.3">
      <c r="A4226" t="s">
        <v>8684</v>
      </c>
      <c r="B4226" t="s">
        <v>8685</v>
      </c>
      <c r="C4226" t="s">
        <v>10625</v>
      </c>
      <c r="D4226" t="s">
        <v>548</v>
      </c>
      <c r="E4226">
        <v>16.076613200000001</v>
      </c>
      <c r="F4226">
        <v>49.43</v>
      </c>
      <c r="G4226">
        <v>98.455255455889898</v>
      </c>
      <c r="H4226">
        <v>10.066202563891901</v>
      </c>
      <c r="I4226">
        <v>6.61384519679335</v>
      </c>
      <c r="J4226">
        <v>-0.92680823099355703</v>
      </c>
      <c r="K4226">
        <v>39.290295438212198</v>
      </c>
      <c r="L4226">
        <v>30.7472420558952</v>
      </c>
      <c r="M4226">
        <v>93.503027305668596</v>
      </c>
      <c r="N4226">
        <v>1.7487906862343101</v>
      </c>
      <c r="O4226">
        <v>0</v>
      </c>
      <c r="P4226">
        <v>133.16037735849</v>
      </c>
      <c r="Q4226">
        <v>9.8809584792133004E-2</v>
      </c>
    </row>
    <row r="4227" spans="1:17" hidden="1" x14ac:dyDescent="0.3">
      <c r="A4227" t="s">
        <v>8686</v>
      </c>
      <c r="B4227" t="s">
        <v>8687</v>
      </c>
      <c r="C4227" t="s">
        <v>10625</v>
      </c>
      <c r="D4227" t="s">
        <v>955</v>
      </c>
      <c r="E4227">
        <v>16.034759999999999</v>
      </c>
      <c r="F4227">
        <v>4.95</v>
      </c>
      <c r="G4227">
        <v>-44.611141063857097</v>
      </c>
      <c r="H4227">
        <v>-4.7587490050613601</v>
      </c>
      <c r="I4227">
        <v>-49.877060758034801</v>
      </c>
      <c r="J4227">
        <v>3.3285215349996502</v>
      </c>
      <c r="K4227">
        <v>5.2157140437797702</v>
      </c>
      <c r="L4227">
        <v>10.078544411072</v>
      </c>
      <c r="M4227">
        <v>52.844089258925301</v>
      </c>
      <c r="N4227">
        <v>0.48668474237116299</v>
      </c>
      <c r="O4227">
        <v>83.636363636363598</v>
      </c>
      <c r="P4227">
        <v>12.5</v>
      </c>
      <c r="Q4227">
        <v>-0.133929271761352</v>
      </c>
    </row>
    <row r="4228" spans="1:17" hidden="1" x14ac:dyDescent="0.3">
      <c r="A4228" t="s">
        <v>8688</v>
      </c>
      <c r="B4228" t="s">
        <v>8689</v>
      </c>
      <c r="C4228" t="s">
        <v>10625</v>
      </c>
      <c r="D4228" t="s">
        <v>733</v>
      </c>
      <c r="E4228">
        <v>15.966448</v>
      </c>
      <c r="F4228">
        <v>144.78</v>
      </c>
      <c r="G4228">
        <v>13.8047787612291</v>
      </c>
      <c r="H4228">
        <v>1.84811960013499</v>
      </c>
      <c r="I4228">
        <v>2.1672090507620898</v>
      </c>
      <c r="J4228">
        <v>1.5105587175081501</v>
      </c>
      <c r="K4228">
        <v>139.33672171551399</v>
      </c>
      <c r="L4228">
        <v>126.658067415711</v>
      </c>
      <c r="M4228">
        <v>48.680230268627398</v>
      </c>
      <c r="N4228">
        <v>1.2158024139178401</v>
      </c>
      <c r="O4228">
        <v>3.39825942809779</v>
      </c>
      <c r="P4228">
        <v>43.346534653465298</v>
      </c>
    </row>
    <row r="4229" spans="1:17" hidden="1" x14ac:dyDescent="0.3">
      <c r="A4229" t="s">
        <v>8690</v>
      </c>
      <c r="B4229" t="s">
        <v>8691</v>
      </c>
      <c r="C4229" t="s">
        <v>10625</v>
      </c>
      <c r="D4229" t="s">
        <v>1002</v>
      </c>
      <c r="E4229">
        <v>15.9655</v>
      </c>
      <c r="F4229">
        <v>9.06</v>
      </c>
      <c r="G4229">
        <v>46.5659368917443</v>
      </c>
      <c r="H4229">
        <v>-31.186001000317301</v>
      </c>
      <c r="I4229">
        <v>23.069367813393701</v>
      </c>
      <c r="J4229">
        <v>20.2292499603832</v>
      </c>
      <c r="K4229">
        <v>10.0588904761729</v>
      </c>
      <c r="L4229">
        <v>8.4678181335725906</v>
      </c>
      <c r="M4229">
        <v>48.135583245020399</v>
      </c>
      <c r="N4229">
        <v>1.59444858802158</v>
      </c>
      <c r="O4229">
        <v>86.534216335540805</v>
      </c>
      <c r="P4229">
        <v>75.922330097087297</v>
      </c>
      <c r="Q4229">
        <v>0.11185668607956099</v>
      </c>
    </row>
    <row r="4230" spans="1:17" hidden="1" x14ac:dyDescent="0.3">
      <c r="A4230" t="s">
        <v>8692</v>
      </c>
      <c r="B4230" t="s">
        <v>8693</v>
      </c>
      <c r="C4230" t="s">
        <v>10625</v>
      </c>
      <c r="D4230" t="s">
        <v>622</v>
      </c>
      <c r="E4230">
        <v>15.927199999999999</v>
      </c>
      <c r="F4230">
        <v>35.22</v>
      </c>
      <c r="G4230">
        <v>-17.602332339024901</v>
      </c>
      <c r="H4230">
        <v>2.6392520143743901</v>
      </c>
      <c r="I4230">
        <v>-10.253501680225</v>
      </c>
      <c r="J4230">
        <v>19.8571167165567</v>
      </c>
      <c r="K4230">
        <v>36.139197940473302</v>
      </c>
      <c r="L4230">
        <v>35.974078840885802</v>
      </c>
      <c r="M4230">
        <v>58.381109383076002</v>
      </c>
      <c r="N4230">
        <v>1.01212104674325</v>
      </c>
      <c r="O4230">
        <v>56.161272004542802</v>
      </c>
      <c r="P4230">
        <v>25.920629245620301</v>
      </c>
      <c r="Q4230">
        <v>-2.4489189829923E-2</v>
      </c>
    </row>
    <row r="4231" spans="1:17" hidden="1" x14ac:dyDescent="0.3">
      <c r="A4231" t="s">
        <v>8694</v>
      </c>
      <c r="B4231" t="s">
        <v>8695</v>
      </c>
      <c r="C4231" t="s">
        <v>10625</v>
      </c>
      <c r="E4231">
        <v>15.87557556</v>
      </c>
      <c r="F4231">
        <v>35.659999999999997</v>
      </c>
      <c r="G4231">
        <v>717.358864343439</v>
      </c>
      <c r="H4231">
        <v>-4.1857408655395902</v>
      </c>
      <c r="I4231">
        <v>-33.670168925321803</v>
      </c>
      <c r="J4231">
        <v>-10.684976786227001</v>
      </c>
      <c r="K4231">
        <v>38.252476847535199</v>
      </c>
      <c r="L4231">
        <v>31.699363522549699</v>
      </c>
      <c r="M4231">
        <v>21.276589419430898</v>
      </c>
      <c r="N4231">
        <v>0.21164319235079601</v>
      </c>
      <c r="O4231">
        <v>93.746494671901303</v>
      </c>
      <c r="P4231">
        <v>745.02369668246399</v>
      </c>
    </row>
    <row r="4232" spans="1:17" hidden="1" x14ac:dyDescent="0.3">
      <c r="A4232" t="s">
        <v>8696</v>
      </c>
      <c r="B4232" t="s">
        <v>8697</v>
      </c>
      <c r="C4232" t="s">
        <v>10625</v>
      </c>
      <c r="D4232" t="s">
        <v>408</v>
      </c>
      <c r="E4232">
        <v>15.871783869</v>
      </c>
      <c r="F4232">
        <v>12.32</v>
      </c>
      <c r="G4232">
        <v>251.41209073789801</v>
      </c>
      <c r="H4232">
        <v>-13.459900079744701</v>
      </c>
      <c r="I4232">
        <v>98.846229840255802</v>
      </c>
      <c r="J4232">
        <v>-0.90518796627446996</v>
      </c>
      <c r="K4232">
        <v>12.6591046324648</v>
      </c>
      <c r="L4232">
        <v>8.62264904461383</v>
      </c>
      <c r="M4232">
        <v>32.689221605451799</v>
      </c>
      <c r="N4232">
        <v>0.347049113659958</v>
      </c>
      <c r="O4232">
        <v>42.694805194805099</v>
      </c>
      <c r="P4232">
        <v>332.28070175438597</v>
      </c>
      <c r="Q4232">
        <v>8.0622715706424E-2</v>
      </c>
    </row>
    <row r="4233" spans="1:17" hidden="1" x14ac:dyDescent="0.3">
      <c r="A4233" t="s">
        <v>8698</v>
      </c>
      <c r="B4233" t="s">
        <v>8699</v>
      </c>
      <c r="C4233" t="s">
        <v>10625</v>
      </c>
      <c r="D4233" t="s">
        <v>54</v>
      </c>
      <c r="E4233">
        <v>15.8664504</v>
      </c>
      <c r="F4233">
        <v>24.67</v>
      </c>
      <c r="G4233">
        <v>55.0759084017158</v>
      </c>
      <c r="H4233">
        <v>19.003399103240501</v>
      </c>
      <c r="I4233">
        <v>-6.7733373537794899</v>
      </c>
      <c r="J4233">
        <v>4.8109095947011298</v>
      </c>
      <c r="K4233">
        <v>22.793870158537501</v>
      </c>
      <c r="L4233">
        <v>20.080135188326899</v>
      </c>
      <c r="M4233">
        <v>66.964093290649302</v>
      </c>
      <c r="N4233">
        <v>0.94522724675415004</v>
      </c>
      <c r="O4233">
        <v>10.214835832995499</v>
      </c>
      <c r="P4233">
        <v>102.213114754098</v>
      </c>
      <c r="Q4233">
        <v>6.7285218276292996E-2</v>
      </c>
    </row>
    <row r="4234" spans="1:17" hidden="1" x14ac:dyDescent="0.3">
      <c r="A4234" t="s">
        <v>8700</v>
      </c>
      <c r="B4234" t="s">
        <v>8701</v>
      </c>
      <c r="C4234" t="s">
        <v>10625</v>
      </c>
      <c r="D4234" t="s">
        <v>113</v>
      </c>
      <c r="E4234">
        <v>15.84</v>
      </c>
      <c r="F4234">
        <v>17.88</v>
      </c>
      <c r="G4234">
        <v>-46.429030430801298</v>
      </c>
      <c r="H4234">
        <v>-11.3156017157602</v>
      </c>
      <c r="I4234">
        <v>-44.660128300248701</v>
      </c>
      <c r="J4234">
        <v>-8.1258345913453702</v>
      </c>
      <c r="K4234">
        <v>19.587810514879699</v>
      </c>
      <c r="L4234">
        <v>21.566338002692</v>
      </c>
      <c r="M4234">
        <v>35.786676910253398</v>
      </c>
      <c r="N4234">
        <v>1.61406066781145</v>
      </c>
      <c r="O4234">
        <v>106.263982102908</v>
      </c>
      <c r="P4234">
        <v>5.1764705882352899</v>
      </c>
      <c r="Q4234">
        <v>2.1988625243595999E-2</v>
      </c>
    </row>
    <row r="4235" spans="1:17" hidden="1" x14ac:dyDescent="0.3">
      <c r="A4235" t="s">
        <v>8702</v>
      </c>
      <c r="B4235" t="s">
        <v>8703</v>
      </c>
      <c r="C4235" t="s">
        <v>10625</v>
      </c>
      <c r="D4235" t="s">
        <v>139</v>
      </c>
      <c r="E4235">
        <v>15.82188258</v>
      </c>
      <c r="F4235">
        <v>60.83</v>
      </c>
      <c r="G4235">
        <v>54.898192871059102</v>
      </c>
      <c r="H4235">
        <v>1.66990956872012</v>
      </c>
      <c r="I4235">
        <v>42.521335133418297</v>
      </c>
      <c r="J4235">
        <v>23.804044358292</v>
      </c>
      <c r="K4235">
        <v>52.919803611175404</v>
      </c>
      <c r="L4235">
        <v>46.088912016037497</v>
      </c>
      <c r="M4235">
        <v>77.337741357692593</v>
      </c>
      <c r="N4235">
        <v>3.1462514078644501</v>
      </c>
      <c r="O4235">
        <v>2.7453559099128699</v>
      </c>
      <c r="P4235">
        <v>117.638640429338</v>
      </c>
      <c r="Q4235">
        <v>5.7898114164002E-2</v>
      </c>
    </row>
    <row r="4236" spans="1:17" hidden="1" x14ac:dyDescent="0.3">
      <c r="A4236" t="s">
        <v>8704</v>
      </c>
      <c r="B4236" t="s">
        <v>8705</v>
      </c>
      <c r="C4236" t="s">
        <v>10625</v>
      </c>
      <c r="D4236" t="s">
        <v>54</v>
      </c>
      <c r="E4236">
        <v>15.7230556</v>
      </c>
      <c r="F4236">
        <v>51.01</v>
      </c>
      <c r="G4236">
        <v>56.420335470430103</v>
      </c>
      <c r="H4236">
        <v>-7.3106278204755499</v>
      </c>
      <c r="I4236">
        <v>34.074125634189301</v>
      </c>
      <c r="J4236">
        <v>10.742213942527201</v>
      </c>
      <c r="K4236">
        <v>44.811412275740501</v>
      </c>
      <c r="L4236">
        <v>35.465178750060701</v>
      </c>
      <c r="M4236">
        <v>69.672977519608807</v>
      </c>
      <c r="N4236">
        <v>0.26223254775842297</v>
      </c>
      <c r="O4236">
        <v>9.2726916290923391</v>
      </c>
      <c r="P4236">
        <v>137.255813953488</v>
      </c>
      <c r="Q4236">
        <v>0.112702657326451</v>
      </c>
    </row>
    <row r="4237" spans="1:17" hidden="1" x14ac:dyDescent="0.3">
      <c r="A4237" t="s">
        <v>8706</v>
      </c>
      <c r="B4237" t="s">
        <v>8707</v>
      </c>
      <c r="C4237" t="s">
        <v>10625</v>
      </c>
      <c r="D4237" t="s">
        <v>51</v>
      </c>
      <c r="E4237">
        <v>15.671552999999999</v>
      </c>
      <c r="F4237">
        <v>32.33</v>
      </c>
      <c r="G4237">
        <v>32.463944283065203</v>
      </c>
      <c r="H4237">
        <v>1.3203720239369101</v>
      </c>
      <c r="I4237">
        <v>-37.1558447912604</v>
      </c>
      <c r="J4237">
        <v>5.7713248196146401</v>
      </c>
      <c r="K4237">
        <v>31.6128115723569</v>
      </c>
      <c r="L4237">
        <v>29.8831536835206</v>
      </c>
      <c r="M4237">
        <v>54.280254899095702</v>
      </c>
      <c r="N4237">
        <v>1.1118894113009901</v>
      </c>
      <c r="O4237">
        <v>39.127745128363699</v>
      </c>
      <c r="P4237">
        <v>70.157894736841996</v>
      </c>
      <c r="Q4237">
        <v>8.6999995259697996E-2</v>
      </c>
    </row>
    <row r="4238" spans="1:17" hidden="1" x14ac:dyDescent="0.3">
      <c r="A4238" t="s">
        <v>8708</v>
      </c>
      <c r="B4238" t="s">
        <v>8709</v>
      </c>
      <c r="C4238" t="s">
        <v>10625</v>
      </c>
      <c r="D4238" t="s">
        <v>622</v>
      </c>
      <c r="E4238">
        <v>15.661947</v>
      </c>
      <c r="F4238">
        <v>37.479999999999997</v>
      </c>
      <c r="G4238">
        <v>133.519836650522</v>
      </c>
      <c r="H4238">
        <v>-7.4583233847976702</v>
      </c>
      <c r="I4238">
        <v>63.1429462414985</v>
      </c>
      <c r="J4238">
        <v>12.184242928034401</v>
      </c>
      <c r="K4238">
        <v>31.230934107718799</v>
      </c>
      <c r="L4238">
        <v>24.438178898224301</v>
      </c>
      <c r="M4238">
        <v>75.683241749168999</v>
      </c>
      <c r="N4238">
        <v>2.0614439324116698</v>
      </c>
      <c r="O4238">
        <v>10.672358591248599</v>
      </c>
      <c r="P4238">
        <v>175.588235294117</v>
      </c>
    </row>
    <row r="4239" spans="1:17" hidden="1" x14ac:dyDescent="0.3">
      <c r="A4239" t="s">
        <v>8710</v>
      </c>
      <c r="B4239" t="s">
        <v>8711</v>
      </c>
      <c r="C4239" t="s">
        <v>10625</v>
      </c>
      <c r="D4239" t="s">
        <v>72</v>
      </c>
      <c r="E4239">
        <v>15.626519999999999</v>
      </c>
      <c r="F4239">
        <v>2.6</v>
      </c>
      <c r="G4239">
        <v>-28.428191117650801</v>
      </c>
      <c r="H4239">
        <v>2.00339910324058</v>
      </c>
      <c r="I4239">
        <v>10.889448675927399</v>
      </c>
      <c r="J4239">
        <v>21.272434258378201</v>
      </c>
      <c r="K4239">
        <v>2.46751305793358</v>
      </c>
      <c r="L4239">
        <v>2.45783431155367</v>
      </c>
      <c r="M4239">
        <v>77.640792278432897</v>
      </c>
      <c r="N4239">
        <v>1.51567029015288</v>
      </c>
      <c r="O4239">
        <v>80.769230769230703</v>
      </c>
      <c r="P4239">
        <v>103.125</v>
      </c>
      <c r="Q4239">
        <v>-5.8917112469172001E-2</v>
      </c>
    </row>
    <row r="4240" spans="1:17" hidden="1" x14ac:dyDescent="0.3">
      <c r="A4240" t="s">
        <v>8712</v>
      </c>
      <c r="B4240" t="s">
        <v>8713</v>
      </c>
      <c r="C4240" t="s">
        <v>10625</v>
      </c>
      <c r="D4240" t="s">
        <v>46</v>
      </c>
      <c r="E4240">
        <v>15.62026</v>
      </c>
      <c r="F4240">
        <v>22.85</v>
      </c>
      <c r="G4240">
        <v>-6.7653614395539803</v>
      </c>
      <c r="H4240">
        <v>16.988090577569299</v>
      </c>
      <c r="I4240">
        <v>-9.7431321866062301</v>
      </c>
      <c r="K4240">
        <v>19.083281477934399</v>
      </c>
      <c r="L4240">
        <v>11.903343096853201</v>
      </c>
      <c r="M4240">
        <v>85.826546996053594</v>
      </c>
      <c r="N4240">
        <v>1</v>
      </c>
      <c r="O4240">
        <v>2.8446389496717699</v>
      </c>
      <c r="P4240">
        <v>82.8</v>
      </c>
    </row>
    <row r="4241" spans="1:17" hidden="1" x14ac:dyDescent="0.3">
      <c r="A4241" t="s">
        <v>8714</v>
      </c>
      <c r="B4241" t="s">
        <v>8715</v>
      </c>
      <c r="C4241" t="s">
        <v>10625</v>
      </c>
      <c r="D4241" t="s">
        <v>408</v>
      </c>
      <c r="E4241">
        <v>15.572802599999999</v>
      </c>
      <c r="F4241">
        <v>31.14</v>
      </c>
      <c r="G4241">
        <v>20.330431287437801</v>
      </c>
      <c r="H4241">
        <v>-0.170193511041176</v>
      </c>
      <c r="I4241">
        <v>10.421613251342499</v>
      </c>
      <c r="J4241">
        <v>-0.92680823099355703</v>
      </c>
      <c r="K4241">
        <v>23.444322559530701</v>
      </c>
      <c r="L4241">
        <v>17.0567749431655</v>
      </c>
      <c r="M4241">
        <v>100</v>
      </c>
      <c r="N4241">
        <v>9.7483161999290999E-4</v>
      </c>
      <c r="O4241">
        <v>0</v>
      </c>
      <c r="P4241">
        <v>47.5829383886255</v>
      </c>
    </row>
    <row r="4242" spans="1:17" hidden="1" x14ac:dyDescent="0.3">
      <c r="A4242" t="s">
        <v>8716</v>
      </c>
      <c r="B4242" t="s">
        <v>8717</v>
      </c>
      <c r="C4242" t="s">
        <v>10625</v>
      </c>
      <c r="D4242" t="s">
        <v>7699</v>
      </c>
      <c r="E4242">
        <v>15.54961875</v>
      </c>
      <c r="F4242">
        <v>37.5</v>
      </c>
      <c r="G4242">
        <v>2.1828130903379801</v>
      </c>
      <c r="H4242">
        <v>-1.75116084650937</v>
      </c>
      <c r="I4242">
        <v>-21.7160463522725</v>
      </c>
      <c r="J4242">
        <v>-0.96207464254170705</v>
      </c>
      <c r="K4242">
        <v>35.625204589249002</v>
      </c>
      <c r="L4242">
        <v>34.778678433518401</v>
      </c>
      <c r="M4242">
        <v>31.821436871220602</v>
      </c>
      <c r="N4242">
        <v>0.17784256559766701</v>
      </c>
      <c r="O4242">
        <v>47.813333333333297</v>
      </c>
      <c r="P4242">
        <v>78.571428571428498</v>
      </c>
      <c r="Q4242">
        <v>0.109503450724837</v>
      </c>
    </row>
    <row r="4243" spans="1:17" hidden="1" x14ac:dyDescent="0.3">
      <c r="A4243" t="s">
        <v>8718</v>
      </c>
      <c r="B4243" t="s">
        <v>8719</v>
      </c>
      <c r="C4243" t="s">
        <v>10625</v>
      </c>
      <c r="D4243" t="s">
        <v>89</v>
      </c>
      <c r="E4243">
        <v>15.546573371999999</v>
      </c>
      <c r="F4243">
        <v>26.92</v>
      </c>
      <c r="G4243">
        <v>-13.7418530753769</v>
      </c>
      <c r="H4243">
        <v>-7.3251313855350801</v>
      </c>
      <c r="I4243">
        <v>-23.170290438850799</v>
      </c>
      <c r="J4243">
        <v>-3.4408328570995002</v>
      </c>
      <c r="K4243">
        <v>27.944241456336002</v>
      </c>
      <c r="L4243">
        <v>27.335971733574802</v>
      </c>
      <c r="M4243">
        <v>36.279595445996598</v>
      </c>
      <c r="N4243">
        <v>0.87746711489580997</v>
      </c>
      <c r="O4243">
        <v>40.378900445765197</v>
      </c>
      <c r="P4243">
        <v>22.363636363636299</v>
      </c>
      <c r="Q4243">
        <v>9.3865105740981003E-2</v>
      </c>
    </row>
    <row r="4244" spans="1:17" hidden="1" x14ac:dyDescent="0.3">
      <c r="A4244" t="s">
        <v>8720</v>
      </c>
      <c r="B4244" t="s">
        <v>8721</v>
      </c>
      <c r="C4244" t="s">
        <v>10625</v>
      </c>
      <c r="D4244" t="s">
        <v>736</v>
      </c>
      <c r="E4244">
        <v>15.524699999999999</v>
      </c>
      <c r="F4244">
        <v>28.7</v>
      </c>
      <c r="G4244">
        <v>-43.004065377372903</v>
      </c>
      <c r="H4244">
        <v>-1.4056918058503101</v>
      </c>
      <c r="I4244">
        <v>-22.064560758034801</v>
      </c>
      <c r="J4244">
        <v>-4.3436693017170498</v>
      </c>
      <c r="K4244">
        <v>30.4254316682329</v>
      </c>
      <c r="L4244">
        <v>31.421538360674901</v>
      </c>
      <c r="M4244">
        <v>39.393170843724697</v>
      </c>
      <c r="N4244">
        <v>0.98821796759941005</v>
      </c>
      <c r="O4244">
        <v>49.581881533100997</v>
      </c>
      <c r="P4244">
        <v>13.8888888888888</v>
      </c>
    </row>
    <row r="4245" spans="1:17" hidden="1" x14ac:dyDescent="0.3">
      <c r="A4245" t="s">
        <v>8722</v>
      </c>
      <c r="B4245" t="s">
        <v>8723</v>
      </c>
      <c r="C4245" t="s">
        <v>10625</v>
      </c>
      <c r="D4245" t="s">
        <v>139</v>
      </c>
      <c r="E4245">
        <v>15.505705212000001</v>
      </c>
      <c r="F4245">
        <v>38.31</v>
      </c>
      <c r="G4245">
        <v>324.10403558550303</v>
      </c>
      <c r="H4245">
        <v>2.28131084666957</v>
      </c>
      <c r="I4245">
        <v>340.01680716649298</v>
      </c>
      <c r="J4245">
        <v>-5.0812604716542102</v>
      </c>
      <c r="M4245">
        <v>33.820968838450803</v>
      </c>
      <c r="O4245">
        <v>18.376403027929999</v>
      </c>
      <c r="P4245">
        <v>351.76886792452802</v>
      </c>
    </row>
    <row r="4246" spans="1:17" hidden="1" x14ac:dyDescent="0.3">
      <c r="A4246" t="s">
        <v>8724</v>
      </c>
      <c r="B4246" t="s">
        <v>8725</v>
      </c>
      <c r="C4246" t="s">
        <v>10625</v>
      </c>
      <c r="D4246" t="s">
        <v>733</v>
      </c>
      <c r="E4246">
        <v>15.501888424000001</v>
      </c>
      <c r="F4246">
        <v>95.57</v>
      </c>
      <c r="G4246">
        <v>23.457874808350098</v>
      </c>
      <c r="H4246">
        <v>3.7371653370068301</v>
      </c>
      <c r="I4246">
        <v>7.8449859194773701</v>
      </c>
      <c r="J4246">
        <v>1.7436937650420501</v>
      </c>
      <c r="K4246">
        <v>89.253725386988094</v>
      </c>
      <c r="L4246">
        <v>80.008115700862405</v>
      </c>
      <c r="M4246">
        <v>40.888200527429397</v>
      </c>
      <c r="N4246">
        <v>0.99835262195214303</v>
      </c>
      <c r="O4246">
        <v>1.1509888040180001</v>
      </c>
      <c r="P4246">
        <v>52.887537993920901</v>
      </c>
    </row>
    <row r="4247" spans="1:17" hidden="1" x14ac:dyDescent="0.3">
      <c r="A4247" t="s">
        <v>8726</v>
      </c>
      <c r="B4247" t="s">
        <v>8727</v>
      </c>
      <c r="C4247" t="s">
        <v>10625</v>
      </c>
      <c r="D4247" t="s">
        <v>622</v>
      </c>
      <c r="E4247">
        <v>15.3188690479999</v>
      </c>
      <c r="F4247">
        <v>13.18</v>
      </c>
      <c r="G4247">
        <v>-11.7457470267997</v>
      </c>
      <c r="H4247">
        <v>3.79015151948941</v>
      </c>
      <c r="I4247">
        <v>-11.294743684864001</v>
      </c>
      <c r="J4247">
        <v>-2.7933355473018402</v>
      </c>
      <c r="K4247">
        <v>13.133638115647001</v>
      </c>
      <c r="L4247">
        <v>12.6348195362489</v>
      </c>
      <c r="M4247">
        <v>49.001297785631003</v>
      </c>
      <c r="N4247">
        <v>0.62905026290961097</v>
      </c>
      <c r="O4247">
        <v>19.8027314112291</v>
      </c>
      <c r="P4247">
        <v>31.6683316683316</v>
      </c>
      <c r="Q4247">
        <v>4.8044436696209003E-2</v>
      </c>
    </row>
    <row r="4248" spans="1:17" hidden="1" x14ac:dyDescent="0.3">
      <c r="A4248" t="s">
        <v>8728</v>
      </c>
      <c r="B4248" t="s">
        <v>8729</v>
      </c>
      <c r="C4248" t="s">
        <v>10625</v>
      </c>
      <c r="D4248" t="s">
        <v>571</v>
      </c>
      <c r="E4248">
        <v>15.310827</v>
      </c>
      <c r="F4248">
        <v>20.51</v>
      </c>
      <c r="G4248">
        <v>129.89974330673101</v>
      </c>
      <c r="H4248">
        <v>16.1547089012799</v>
      </c>
      <c r="I4248">
        <v>65.210838292871102</v>
      </c>
      <c r="J4248">
        <v>14.4360776132411</v>
      </c>
      <c r="K4248">
        <v>16.8281417588842</v>
      </c>
      <c r="L4248">
        <v>12.831170608038599</v>
      </c>
      <c r="M4248">
        <v>74.004731416323196</v>
      </c>
      <c r="N4248">
        <v>0.86012410940013695</v>
      </c>
      <c r="O4248">
        <v>2.0965382740126799</v>
      </c>
      <c r="P4248">
        <v>234.58401305057001</v>
      </c>
      <c r="Q4248">
        <v>9.2343012412766004E-2</v>
      </c>
    </row>
    <row r="4249" spans="1:17" hidden="1" x14ac:dyDescent="0.3">
      <c r="A4249" t="s">
        <v>8730</v>
      </c>
      <c r="B4249" t="s">
        <v>8731</v>
      </c>
      <c r="C4249" t="s">
        <v>10625</v>
      </c>
      <c r="D4249" t="s">
        <v>733</v>
      </c>
      <c r="E4249">
        <v>15.224317124999899</v>
      </c>
      <c r="F4249">
        <v>26.38</v>
      </c>
      <c r="G4249">
        <v>6.7675500827977002</v>
      </c>
      <c r="H4249">
        <v>-0.75159407595419703</v>
      </c>
      <c r="I4249">
        <v>2.8439427172040901</v>
      </c>
      <c r="J4249">
        <v>-0.417477005221838</v>
      </c>
      <c r="K4249">
        <v>25.646338691466301</v>
      </c>
      <c r="L4249">
        <v>23.5770588790201</v>
      </c>
      <c r="M4249">
        <v>59.890528015670299</v>
      </c>
      <c r="N4249">
        <v>0.511061754513919</v>
      </c>
      <c r="O4249">
        <v>5.0037907505685997</v>
      </c>
      <c r="P4249">
        <v>39.502908514013697</v>
      </c>
    </row>
    <row r="4250" spans="1:17" hidden="1" x14ac:dyDescent="0.3">
      <c r="A4250" t="s">
        <v>8732</v>
      </c>
      <c r="B4250" t="s">
        <v>8733</v>
      </c>
      <c r="C4250" t="s">
        <v>10625</v>
      </c>
      <c r="D4250" t="s">
        <v>733</v>
      </c>
      <c r="E4250">
        <v>15.1879762019999</v>
      </c>
      <c r="F4250">
        <v>167.84</v>
      </c>
      <c r="G4250">
        <v>21.473251897690901</v>
      </c>
      <c r="H4250">
        <v>4.3471003573742397</v>
      </c>
      <c r="I4250">
        <v>5.9808236415162401</v>
      </c>
      <c r="J4250">
        <v>2.2047726351304302</v>
      </c>
      <c r="K4250">
        <v>161.221986850864</v>
      </c>
      <c r="L4250">
        <v>143.65706035016299</v>
      </c>
      <c r="M4250">
        <v>55.3773054855941</v>
      </c>
      <c r="N4250">
        <v>0.99650594753073096</v>
      </c>
      <c r="O4250">
        <v>3.46163012392755</v>
      </c>
      <c r="P4250">
        <v>53.152659914225701</v>
      </c>
    </row>
    <row r="4251" spans="1:17" hidden="1" x14ac:dyDescent="0.3">
      <c r="A4251" t="s">
        <v>8734</v>
      </c>
      <c r="B4251" t="s">
        <v>8735</v>
      </c>
      <c r="C4251" t="s">
        <v>10625</v>
      </c>
      <c r="D4251" t="s">
        <v>139</v>
      </c>
      <c r="E4251">
        <v>15.144165535999999</v>
      </c>
      <c r="F4251">
        <v>37.54</v>
      </c>
      <c r="G4251">
        <v>-31.7772205893441</v>
      </c>
      <c r="H4251">
        <v>17.265404539664601</v>
      </c>
      <c r="I4251">
        <v>-15.888935119628201</v>
      </c>
      <c r="J4251">
        <v>-3.84590326283086</v>
      </c>
      <c r="K4251">
        <v>32.969982281915698</v>
      </c>
      <c r="L4251">
        <v>33.537782419822399</v>
      </c>
      <c r="M4251">
        <v>59.022096331264798</v>
      </c>
      <c r="N4251">
        <v>0.91119340580575803</v>
      </c>
      <c r="O4251">
        <v>32.312200319658999</v>
      </c>
      <c r="P4251">
        <v>40.126913027248897</v>
      </c>
      <c r="Q4251">
        <v>9.9458095927635007E-2</v>
      </c>
    </row>
    <row r="4252" spans="1:17" hidden="1" x14ac:dyDescent="0.3">
      <c r="A4252" t="s">
        <v>8736</v>
      </c>
      <c r="B4252" t="s">
        <v>8737</v>
      </c>
      <c r="C4252" t="s">
        <v>10625</v>
      </c>
      <c r="D4252" t="s">
        <v>46</v>
      </c>
      <c r="E4252">
        <v>15.1239995</v>
      </c>
      <c r="F4252">
        <v>513</v>
      </c>
      <c r="G4252">
        <v>-0.60600880961313297</v>
      </c>
      <c r="H4252">
        <v>-3.4200280729766899</v>
      </c>
      <c r="I4252">
        <v>10.405338932404501</v>
      </c>
      <c r="J4252">
        <v>2.1906225133614399</v>
      </c>
      <c r="K4252">
        <v>534.32632779253402</v>
      </c>
      <c r="L4252">
        <v>470.29756625761399</v>
      </c>
      <c r="M4252">
        <v>53.3013500848703</v>
      </c>
      <c r="N4252">
        <v>1.2948113207547101</v>
      </c>
      <c r="O4252">
        <v>22.602339181286499</v>
      </c>
      <c r="P4252">
        <v>74.075330844926995</v>
      </c>
    </row>
    <row r="4253" spans="1:17" hidden="1" x14ac:dyDescent="0.3">
      <c r="A4253" t="s">
        <v>8738</v>
      </c>
      <c r="B4253" t="s">
        <v>8739</v>
      </c>
      <c r="C4253" t="s">
        <v>10625</v>
      </c>
      <c r="D4253" t="s">
        <v>527</v>
      </c>
      <c r="E4253">
        <v>15.123552</v>
      </c>
      <c r="F4253">
        <v>475</v>
      </c>
      <c r="G4253">
        <v>43.444677747430397</v>
      </c>
      <c r="H4253">
        <v>2.9421342811061999</v>
      </c>
      <c r="I4253">
        <v>-15.4227157975805</v>
      </c>
      <c r="J4253">
        <v>-0.446268628313641</v>
      </c>
      <c r="K4253">
        <v>468.83358716403899</v>
      </c>
      <c r="L4253">
        <v>436.66564250758103</v>
      </c>
      <c r="M4253">
        <v>56.3364377515285</v>
      </c>
      <c r="N4253">
        <v>0.98883228840125403</v>
      </c>
      <c r="O4253">
        <v>29.421052631578899</v>
      </c>
      <c r="P4253">
        <v>83.397683397683394</v>
      </c>
      <c r="Q4253">
        <v>5.9964153287378003E-2</v>
      </c>
    </row>
    <row r="4254" spans="1:17" hidden="1" x14ac:dyDescent="0.3">
      <c r="A4254" t="s">
        <v>8740</v>
      </c>
      <c r="B4254" t="s">
        <v>8741</v>
      </c>
      <c r="C4254" t="s">
        <v>10625</v>
      </c>
      <c r="D4254" t="s">
        <v>27</v>
      </c>
      <c r="E4254">
        <v>15.112500000000001</v>
      </c>
      <c r="F4254">
        <v>72.5</v>
      </c>
      <c r="G4254">
        <v>-60.628308991821903</v>
      </c>
      <c r="H4254">
        <v>-13.0106300774552</v>
      </c>
      <c r="I4254">
        <v>-32.947712931947798</v>
      </c>
      <c r="J4254">
        <v>-4.5880654558720302</v>
      </c>
      <c r="K4254">
        <v>81.251859426112901</v>
      </c>
      <c r="L4254">
        <v>102.510370056996</v>
      </c>
      <c r="M4254">
        <v>32.987314758507402</v>
      </c>
      <c r="N4254">
        <v>0.73333333333333295</v>
      </c>
      <c r="O4254">
        <v>64.413793103448199</v>
      </c>
      <c r="P4254">
        <v>4.1666666666666696</v>
      </c>
      <c r="Q4254">
        <v>-0.12993996908262201</v>
      </c>
    </row>
    <row r="4255" spans="1:17" hidden="1" x14ac:dyDescent="0.3">
      <c r="A4255" t="s">
        <v>8742</v>
      </c>
      <c r="B4255" t="s">
        <v>8743</v>
      </c>
      <c r="C4255" t="s">
        <v>10625</v>
      </c>
      <c r="D4255" t="s">
        <v>72</v>
      </c>
      <c r="E4255">
        <v>15.059749999999999</v>
      </c>
      <c r="F4255">
        <v>10.38</v>
      </c>
      <c r="G4255">
        <v>54.4404308188698</v>
      </c>
      <c r="H4255">
        <v>6.1812418084805598</v>
      </c>
      <c r="I4255">
        <v>-50.039813433421202</v>
      </c>
      <c r="J4255">
        <v>-9.6616352081662296</v>
      </c>
      <c r="K4255">
        <v>10.594718393906399</v>
      </c>
      <c r="L4255">
        <v>10.3664198020385</v>
      </c>
      <c r="M4255">
        <v>39.990578780053198</v>
      </c>
      <c r="N4255">
        <v>1.3051915770153699</v>
      </c>
      <c r="O4255">
        <v>101.830443159922</v>
      </c>
      <c r="P4255">
        <v>106.772908366533</v>
      </c>
      <c r="Q4255">
        <v>3.3243157642240001E-3</v>
      </c>
    </row>
    <row r="4256" spans="1:17" hidden="1" x14ac:dyDescent="0.3">
      <c r="A4256" t="s">
        <v>8744</v>
      </c>
      <c r="B4256" t="s">
        <v>8745</v>
      </c>
      <c r="C4256" t="s">
        <v>10625</v>
      </c>
      <c r="D4256" t="s">
        <v>139</v>
      </c>
      <c r="E4256">
        <v>15.054377799999999</v>
      </c>
      <c r="F4256">
        <v>19.45</v>
      </c>
      <c r="G4256">
        <v>74.939334327641703</v>
      </c>
      <c r="H4256">
        <v>-1.4056918058503101</v>
      </c>
      <c r="I4256">
        <v>-33.952060758034797</v>
      </c>
      <c r="J4256">
        <v>-1.14909040529885</v>
      </c>
      <c r="K4256">
        <v>20.306709300554299</v>
      </c>
      <c r="L4256">
        <v>15.1257541372907</v>
      </c>
      <c r="M4256">
        <v>7.4489685252399995E-4</v>
      </c>
      <c r="N4256">
        <v>1</v>
      </c>
      <c r="O4256">
        <v>48.843187660668299</v>
      </c>
      <c r="P4256">
        <v>124.85549132947899</v>
      </c>
    </row>
    <row r="4257" spans="1:17" hidden="1" x14ac:dyDescent="0.3">
      <c r="A4257" t="s">
        <v>8746</v>
      </c>
      <c r="B4257" t="s">
        <v>8747</v>
      </c>
      <c r="C4257" t="s">
        <v>10625</v>
      </c>
      <c r="D4257" t="s">
        <v>921</v>
      </c>
      <c r="E4257">
        <v>15.048782900000001</v>
      </c>
      <c r="F4257">
        <v>35.51</v>
      </c>
      <c r="G4257">
        <v>-4.0394606056984799</v>
      </c>
      <c r="H4257">
        <v>-0.42300249980523102</v>
      </c>
      <c r="I4257">
        <v>-4.2796385124798304</v>
      </c>
      <c r="J4257">
        <v>-0.92680823099355703</v>
      </c>
      <c r="K4257">
        <v>29.328202726641099</v>
      </c>
      <c r="L4257">
        <v>18.096649068787801</v>
      </c>
      <c r="M4257">
        <v>66.107041841648098</v>
      </c>
      <c r="N4257">
        <v>0.28155663840864997</v>
      </c>
      <c r="O4257">
        <v>0.253449732469746</v>
      </c>
      <c r="P4257">
        <v>23.213046495489198</v>
      </c>
      <c r="Q4257">
        <v>0.23940470580607401</v>
      </c>
    </row>
    <row r="4258" spans="1:17" hidden="1" x14ac:dyDescent="0.3">
      <c r="A4258" t="s">
        <v>8748</v>
      </c>
      <c r="B4258" t="s">
        <v>8749</v>
      </c>
      <c r="C4258" t="s">
        <v>10625</v>
      </c>
      <c r="D4258" t="s">
        <v>5869</v>
      </c>
      <c r="E4258">
        <v>15.025919999999999</v>
      </c>
      <c r="F4258">
        <v>90.3</v>
      </c>
      <c r="G4258">
        <v>12.335167660974999</v>
      </c>
      <c r="H4258">
        <v>19.042487465858301</v>
      </c>
      <c r="I4258">
        <v>-1.6301095385226201</v>
      </c>
      <c r="J4258">
        <v>8.1200286653690892</v>
      </c>
      <c r="K4258">
        <v>78.941368687306706</v>
      </c>
      <c r="L4258">
        <v>75.456353247816807</v>
      </c>
      <c r="M4258">
        <v>99.3295850841169</v>
      </c>
      <c r="N4258">
        <v>3.4090909090908998</v>
      </c>
      <c r="O4258">
        <v>0</v>
      </c>
      <c r="P4258">
        <v>42.879746835443001</v>
      </c>
    </row>
    <row r="4259" spans="1:17" hidden="1" x14ac:dyDescent="0.3">
      <c r="A4259" t="s">
        <v>8750</v>
      </c>
      <c r="B4259" t="s">
        <v>8751</v>
      </c>
      <c r="C4259" t="s">
        <v>10625</v>
      </c>
      <c r="D4259" t="s">
        <v>527</v>
      </c>
      <c r="E4259">
        <v>14.976447200000001</v>
      </c>
      <c r="F4259">
        <v>10.73</v>
      </c>
      <c r="G4259">
        <v>-31.085174373228298</v>
      </c>
      <c r="H4259">
        <v>5.1943081941496798</v>
      </c>
      <c r="I4259">
        <v>-30.464181970156002</v>
      </c>
      <c r="J4259">
        <v>-6.6455443060080599</v>
      </c>
      <c r="K4259">
        <v>10.3541995141308</v>
      </c>
      <c r="L4259">
        <v>11.1274442200798</v>
      </c>
      <c r="M4259">
        <v>52.018114495010302</v>
      </c>
      <c r="N4259">
        <v>0.93129176109670597</v>
      </c>
      <c r="O4259">
        <v>56.663560111835899</v>
      </c>
      <c r="P4259">
        <v>24.6225319396051</v>
      </c>
      <c r="Q4259">
        <v>2.6955468243215999E-2</v>
      </c>
    </row>
    <row r="4260" spans="1:17" hidden="1" x14ac:dyDescent="0.3">
      <c r="A4260" t="s">
        <v>8752</v>
      </c>
      <c r="B4260" t="s">
        <v>8753</v>
      </c>
      <c r="C4260" t="s">
        <v>10625</v>
      </c>
      <c r="D4260" t="s">
        <v>46</v>
      </c>
      <c r="E4260">
        <v>14.894147565000001</v>
      </c>
      <c r="F4260">
        <v>44.55</v>
      </c>
      <c r="G4260">
        <v>63.949209637009602</v>
      </c>
      <c r="H4260">
        <v>20.118499351829701</v>
      </c>
      <c r="I4260">
        <v>-9.3875189188140897</v>
      </c>
      <c r="J4260">
        <v>-0.92680823099355703</v>
      </c>
      <c r="K4260">
        <v>38.275352037402897</v>
      </c>
      <c r="L4260">
        <v>31.332959125203399</v>
      </c>
      <c r="M4260">
        <v>77.195661988216102</v>
      </c>
      <c r="N4260">
        <v>5.0760151749332501</v>
      </c>
      <c r="O4260">
        <v>3.0527497194163802</v>
      </c>
      <c r="P4260">
        <v>107.112970711297</v>
      </c>
      <c r="Q4260">
        <v>1.8204171779671999E-2</v>
      </c>
    </row>
    <row r="4261" spans="1:17" hidden="1" x14ac:dyDescent="0.3">
      <c r="A4261" t="s">
        <v>8754</v>
      </c>
      <c r="B4261" t="s">
        <v>8755</v>
      </c>
      <c r="C4261" t="s">
        <v>10625</v>
      </c>
      <c r="D4261" t="s">
        <v>2624</v>
      </c>
      <c r="E4261">
        <v>14.88</v>
      </c>
      <c r="F4261">
        <v>31.24</v>
      </c>
      <c r="G4261">
        <v>-13.857910663250699</v>
      </c>
      <c r="H4261">
        <v>-21.384180646936599</v>
      </c>
      <c r="I4261">
        <v>-32.663453163098097</v>
      </c>
      <c r="J4261">
        <v>20.320297349803099</v>
      </c>
      <c r="K4261">
        <v>32.879541358166101</v>
      </c>
      <c r="L4261">
        <v>34.338995269645402</v>
      </c>
      <c r="M4261">
        <v>59.493544652430003</v>
      </c>
      <c r="N4261">
        <v>6.0784313725490096</v>
      </c>
      <c r="O4261">
        <v>39.084507042253499</v>
      </c>
      <c r="P4261">
        <v>76</v>
      </c>
    </row>
    <row r="4262" spans="1:17" hidden="1" x14ac:dyDescent="0.3">
      <c r="A4262" t="s">
        <v>8756</v>
      </c>
      <c r="B4262" t="s">
        <v>8757</v>
      </c>
      <c r="C4262" t="s">
        <v>10625</v>
      </c>
      <c r="D4262" t="s">
        <v>180</v>
      </c>
      <c r="E4262">
        <v>14.852639999999999</v>
      </c>
      <c r="F4262">
        <v>93.89</v>
      </c>
      <c r="G4262">
        <v>-26.271743786109099</v>
      </c>
      <c r="H4262">
        <v>36.271727548988302</v>
      </c>
      <c r="I4262">
        <v>-8.46273182514153</v>
      </c>
      <c r="J4262">
        <v>11.1666990683853</v>
      </c>
      <c r="K4262">
        <v>72.088821119472101</v>
      </c>
      <c r="L4262">
        <v>83.7858844118756</v>
      </c>
      <c r="M4262">
        <v>84.772517058109102</v>
      </c>
      <c r="N4262">
        <v>2.55244981448006</v>
      </c>
      <c r="O4262">
        <v>33.773564809883801</v>
      </c>
      <c r="P4262">
        <v>64.114665268309693</v>
      </c>
      <c r="Q4262">
        <v>8.1070899216209996E-2</v>
      </c>
    </row>
    <row r="4263" spans="1:17" hidden="1" x14ac:dyDescent="0.3">
      <c r="A4263" t="s">
        <v>8758</v>
      </c>
      <c r="B4263" t="s">
        <v>8759</v>
      </c>
      <c r="C4263" t="s">
        <v>10625</v>
      </c>
      <c r="D4263" t="s">
        <v>568</v>
      </c>
      <c r="E4263">
        <v>14.802944</v>
      </c>
      <c r="F4263">
        <v>4.34</v>
      </c>
      <c r="G4263">
        <v>-19.164832339024901</v>
      </c>
      <c r="H4263">
        <v>10.723688248058</v>
      </c>
      <c r="I4263">
        <v>-1.3194907834801199</v>
      </c>
      <c r="J4263">
        <v>-9.9210202298602397</v>
      </c>
      <c r="K4263">
        <v>4.2398589417766601</v>
      </c>
      <c r="L4263">
        <v>4.1946524112611803</v>
      </c>
      <c r="M4263">
        <v>39.7027081008953</v>
      </c>
      <c r="N4263">
        <v>0.81562666155307795</v>
      </c>
      <c r="O4263">
        <v>51.382488479262598</v>
      </c>
      <c r="P4263">
        <v>21.568627450980401</v>
      </c>
      <c r="Q4263">
        <v>4.4682489314302999E-2</v>
      </c>
    </row>
    <row r="4264" spans="1:17" hidden="1" x14ac:dyDescent="0.3">
      <c r="A4264" t="s">
        <v>8760</v>
      </c>
      <c r="B4264" t="s">
        <v>8761</v>
      </c>
      <c r="C4264" t="s">
        <v>10625</v>
      </c>
      <c r="D4264" t="s">
        <v>2663</v>
      </c>
      <c r="E4264">
        <v>14.7765684</v>
      </c>
      <c r="F4264">
        <v>31.22</v>
      </c>
      <c r="G4264">
        <v>-0.236260910453474</v>
      </c>
      <c r="H4264">
        <v>7.8609748608163503</v>
      </c>
      <c r="I4264">
        <v>-47.697895801120502</v>
      </c>
      <c r="J4264">
        <v>6.9287203431350397</v>
      </c>
      <c r="K4264">
        <v>32.085099559552198</v>
      </c>
      <c r="L4264">
        <v>31.934924134979301</v>
      </c>
      <c r="M4264">
        <v>49.953472816571399</v>
      </c>
      <c r="N4264">
        <v>0.88805821923383699</v>
      </c>
      <c r="O4264">
        <v>63.901345291479799</v>
      </c>
      <c r="P4264">
        <v>48.313539192398999</v>
      </c>
      <c r="Q4264">
        <v>8.8897790235097002E-2</v>
      </c>
    </row>
    <row r="4265" spans="1:17" hidden="1" x14ac:dyDescent="0.3">
      <c r="A4265" t="s">
        <v>8762</v>
      </c>
      <c r="B4265" t="s">
        <v>8763</v>
      </c>
      <c r="C4265" t="s">
        <v>10625</v>
      </c>
      <c r="D4265" t="s">
        <v>622</v>
      </c>
      <c r="E4265">
        <v>14.763935999999999</v>
      </c>
      <c r="F4265">
        <v>25.19</v>
      </c>
      <c r="G4265">
        <v>40.605040740467402</v>
      </c>
      <c r="H4265">
        <v>-0.37230547834633598</v>
      </c>
      <c r="I4265">
        <v>9.7626522183279398</v>
      </c>
      <c r="J4265">
        <v>19.898528642320201</v>
      </c>
      <c r="K4265">
        <v>21.872202785499201</v>
      </c>
      <c r="L4265">
        <v>19.466901622943599</v>
      </c>
      <c r="M4265">
        <v>64.376820763674502</v>
      </c>
      <c r="N4265">
        <v>2.2328120079773202</v>
      </c>
      <c r="O4265">
        <v>11.353711790393</v>
      </c>
      <c r="P4265">
        <v>140.133460438512</v>
      </c>
    </row>
    <row r="4266" spans="1:17" hidden="1" x14ac:dyDescent="0.3">
      <c r="A4266" t="s">
        <v>8764</v>
      </c>
      <c r="B4266" t="s">
        <v>8765</v>
      </c>
      <c r="C4266" t="s">
        <v>10625</v>
      </c>
      <c r="D4266" t="s">
        <v>133</v>
      </c>
      <c r="E4266">
        <v>14.755967200000001</v>
      </c>
      <c r="F4266">
        <v>27.04</v>
      </c>
      <c r="G4266">
        <v>-7.16572360462205</v>
      </c>
      <c r="H4266">
        <v>4.3577490543647297</v>
      </c>
      <c r="I4266">
        <v>-5.0853940913681601</v>
      </c>
      <c r="J4266">
        <v>9.46719389519596</v>
      </c>
      <c r="K4266">
        <v>23.842927770631</v>
      </c>
      <c r="L4266">
        <v>23.891575903598401</v>
      </c>
      <c r="M4266">
        <v>61.483148808881602</v>
      </c>
      <c r="N4266">
        <v>2.3342394122254402</v>
      </c>
      <c r="O4266">
        <v>33.875739644970402</v>
      </c>
      <c r="P4266">
        <v>58.965314520870002</v>
      </c>
      <c r="Q4266">
        <v>5.9558411592403E-2</v>
      </c>
    </row>
    <row r="4267" spans="1:17" hidden="1" x14ac:dyDescent="0.3">
      <c r="A4267" t="s">
        <v>8766</v>
      </c>
      <c r="B4267" t="s">
        <v>8767</v>
      </c>
      <c r="C4267" t="s">
        <v>10625</v>
      </c>
      <c r="D4267" t="s">
        <v>5514</v>
      </c>
      <c r="E4267">
        <v>14.705</v>
      </c>
      <c r="F4267">
        <v>8.98</v>
      </c>
      <c r="G4267">
        <v>-54.952281731737401</v>
      </c>
      <c r="H4267">
        <v>7.3993396406905596</v>
      </c>
      <c r="I4267">
        <v>-31.069221584629599</v>
      </c>
      <c r="J4267">
        <v>4.8558115554854604</v>
      </c>
      <c r="K4267">
        <v>8.46700214167371</v>
      </c>
      <c r="L4267">
        <v>9.4747524720625904</v>
      </c>
      <c r="M4267">
        <v>55.147711652332603</v>
      </c>
      <c r="N4267">
        <v>1.18248534610302</v>
      </c>
      <c r="O4267">
        <v>48.663697104676999</v>
      </c>
      <c r="P4267">
        <v>19.733333333333299</v>
      </c>
      <c r="Q4267">
        <v>9.0386985810328002E-2</v>
      </c>
    </row>
    <row r="4268" spans="1:17" hidden="1" x14ac:dyDescent="0.3">
      <c r="A4268" t="s">
        <v>8768</v>
      </c>
      <c r="B4268" t="s">
        <v>8769</v>
      </c>
      <c r="C4268" t="s">
        <v>10625</v>
      </c>
      <c r="D4268" t="s">
        <v>354</v>
      </c>
      <c r="E4268">
        <v>14.655604</v>
      </c>
      <c r="F4268">
        <v>29.5</v>
      </c>
      <c r="G4268">
        <v>-36.446526835005102</v>
      </c>
      <c r="H4268">
        <v>-26.649594244874699</v>
      </c>
      <c r="I4268">
        <v>-37.200632908653901</v>
      </c>
      <c r="J4268">
        <v>-18.288857910029801</v>
      </c>
      <c r="K4268">
        <v>38.712838988942799</v>
      </c>
      <c r="L4268">
        <v>39.049869440355202</v>
      </c>
      <c r="M4268">
        <v>12.392433685541601</v>
      </c>
      <c r="N4268">
        <v>0.73095607235142102</v>
      </c>
      <c r="O4268">
        <v>55.932203389830498</v>
      </c>
      <c r="P4268">
        <v>0.68259385665527805</v>
      </c>
      <c r="Q4268">
        <v>-3.9139716627821002E-2</v>
      </c>
    </row>
    <row r="4269" spans="1:17" hidden="1" x14ac:dyDescent="0.3">
      <c r="A4269" t="s">
        <v>8770</v>
      </c>
      <c r="B4269" t="s">
        <v>8771</v>
      </c>
      <c r="C4269" t="s">
        <v>10625</v>
      </c>
      <c r="D4269" t="s">
        <v>354</v>
      </c>
      <c r="E4269">
        <v>14.642401</v>
      </c>
      <c r="F4269">
        <v>2.66</v>
      </c>
      <c r="G4269">
        <v>8.7454240712315094</v>
      </c>
      <c r="H4269">
        <v>32.752724035733799</v>
      </c>
      <c r="I4269">
        <v>1.9231529171788599</v>
      </c>
      <c r="J4269">
        <v>19.295354039145501</v>
      </c>
      <c r="K4269">
        <v>2.3214215405281902</v>
      </c>
      <c r="L4269">
        <v>2.2769396420612802</v>
      </c>
      <c r="M4269">
        <v>84.981819083169398</v>
      </c>
      <c r="N4269">
        <v>1.1498950825301399</v>
      </c>
      <c r="O4269">
        <v>36.466165413533801</v>
      </c>
      <c r="P4269">
        <v>64.197530864197503</v>
      </c>
    </row>
    <row r="4270" spans="1:17" hidden="1" x14ac:dyDescent="0.3">
      <c r="A4270" t="s">
        <v>8772</v>
      </c>
      <c r="B4270" t="s">
        <v>8773</v>
      </c>
      <c r="C4270" t="s">
        <v>10625</v>
      </c>
      <c r="D4270" t="s">
        <v>54</v>
      </c>
      <c r="E4270">
        <v>14.63721</v>
      </c>
      <c r="F4270">
        <v>21.9</v>
      </c>
      <c r="G4270">
        <v>43.028854332837902</v>
      </c>
      <c r="H4270">
        <v>-13.170397688203201</v>
      </c>
      <c r="I4270">
        <v>-5.5959773843072398</v>
      </c>
      <c r="J4270">
        <v>0.25119930981461203</v>
      </c>
      <c r="K4270">
        <v>21.977809016324802</v>
      </c>
      <c r="L4270">
        <v>20.204631162532099</v>
      </c>
      <c r="M4270">
        <v>41.6343215885314</v>
      </c>
      <c r="N4270">
        <v>0.12369589806181901</v>
      </c>
      <c r="O4270">
        <v>33.744292237442899</v>
      </c>
      <c r="P4270">
        <v>80.098684210526301</v>
      </c>
      <c r="Q4270">
        <v>7.1556123489256995E-2</v>
      </c>
    </row>
    <row r="4271" spans="1:17" hidden="1" x14ac:dyDescent="0.3">
      <c r="A4271" t="s">
        <v>8774</v>
      </c>
      <c r="B4271" t="s">
        <v>8775</v>
      </c>
      <c r="C4271" t="s">
        <v>10625</v>
      </c>
      <c r="D4271" t="s">
        <v>955</v>
      </c>
      <c r="E4271">
        <v>14.600734623999999</v>
      </c>
      <c r="F4271">
        <v>24.47</v>
      </c>
      <c r="G4271">
        <v>-33.003323634963003</v>
      </c>
      <c r="H4271">
        <v>-14.7246262910915</v>
      </c>
      <c r="I4271">
        <v>-29.610402483445998</v>
      </c>
      <c r="J4271">
        <v>-10.2468631497307</v>
      </c>
      <c r="K4271">
        <v>25.2389750619236</v>
      </c>
      <c r="L4271">
        <v>25.792608951795</v>
      </c>
      <c r="M4271">
        <v>34.513163701407599</v>
      </c>
      <c r="N4271">
        <v>0.69663796603989303</v>
      </c>
      <c r="O4271">
        <v>60.1961585615039</v>
      </c>
      <c r="P4271">
        <v>28.384050367261199</v>
      </c>
      <c r="Q4271">
        <v>0.11792397022925701</v>
      </c>
    </row>
    <row r="4272" spans="1:17" hidden="1" x14ac:dyDescent="0.3">
      <c r="A4272" t="s">
        <v>8776</v>
      </c>
      <c r="B4272" t="s">
        <v>8777</v>
      </c>
      <c r="C4272" t="s">
        <v>10625</v>
      </c>
      <c r="D4272" t="s">
        <v>46</v>
      </c>
      <c r="E4272">
        <v>14.58202</v>
      </c>
      <c r="F4272">
        <v>22.85</v>
      </c>
      <c r="G4272">
        <v>152.70326582048401</v>
      </c>
      <c r="H4272">
        <v>3.6517794585174999</v>
      </c>
      <c r="I4272">
        <v>-45.5201767000638</v>
      </c>
      <c r="J4272">
        <v>3.6674233561690301</v>
      </c>
      <c r="K4272">
        <v>21.955935855562299</v>
      </c>
      <c r="L4272">
        <v>19.370078299113601</v>
      </c>
      <c r="M4272">
        <v>73.659337143528106</v>
      </c>
      <c r="N4272">
        <v>1.2666666666666599</v>
      </c>
      <c r="O4272">
        <v>74.617067833698002</v>
      </c>
      <c r="P4272">
        <v>180.368098159509</v>
      </c>
      <c r="Q4272">
        <v>0.222235319245423</v>
      </c>
    </row>
    <row r="4273" spans="1:17" hidden="1" x14ac:dyDescent="0.3">
      <c r="A4273" t="s">
        <v>8778</v>
      </c>
      <c r="B4273" t="s">
        <v>8779</v>
      </c>
      <c r="C4273" t="s">
        <v>10625</v>
      </c>
      <c r="D4273" t="s">
        <v>408</v>
      </c>
      <c r="E4273">
        <v>14.57328</v>
      </c>
      <c r="F4273">
        <v>16.12</v>
      </c>
      <c r="G4273">
        <v>-29.789908234592499</v>
      </c>
      <c r="H4273">
        <v>7.2748637497052302</v>
      </c>
      <c r="I4273">
        <v>-10.176761451166501</v>
      </c>
      <c r="J4273">
        <v>-10.160718312275501</v>
      </c>
      <c r="K4273">
        <v>15.210118523884701</v>
      </c>
      <c r="L4273">
        <v>15.469626230695299</v>
      </c>
      <c r="M4273">
        <v>52.9528106696634</v>
      </c>
      <c r="N4273">
        <v>1.41934095418188</v>
      </c>
      <c r="O4273">
        <v>41.129032258064498</v>
      </c>
      <c r="P4273">
        <v>26.0359655981235</v>
      </c>
      <c r="Q4273">
        <v>-3.5069255974721998E-2</v>
      </c>
    </row>
    <row r="4274" spans="1:17" hidden="1" x14ac:dyDescent="0.3">
      <c r="A4274" t="s">
        <v>8780</v>
      </c>
      <c r="B4274" t="s">
        <v>8781</v>
      </c>
      <c r="C4274" t="s">
        <v>10625</v>
      </c>
      <c r="D4274" t="s">
        <v>21</v>
      </c>
      <c r="E4274">
        <v>14.4649</v>
      </c>
      <c r="F4274">
        <v>76.2</v>
      </c>
      <c r="G4274">
        <v>5.2498720042508804</v>
      </c>
      <c r="H4274">
        <v>-7.3580727582312697</v>
      </c>
      <c r="I4274">
        <v>17.619755880335301</v>
      </c>
      <c r="J4274">
        <v>-8.7946363487171393</v>
      </c>
      <c r="K4274">
        <v>88.209155612661803</v>
      </c>
      <c r="L4274">
        <v>74.862643824440397</v>
      </c>
      <c r="M4274">
        <v>27.880336460946801</v>
      </c>
      <c r="N4274">
        <v>1.4849500730346401</v>
      </c>
      <c r="O4274">
        <v>63.372703412073399</v>
      </c>
      <c r="P4274">
        <v>68.174795850805495</v>
      </c>
      <c r="Q4274">
        <v>6.0853052275509002E-2</v>
      </c>
    </row>
    <row r="4275" spans="1:17" hidden="1" x14ac:dyDescent="0.3">
      <c r="A4275" t="s">
        <v>8782</v>
      </c>
      <c r="B4275" t="s">
        <v>8783</v>
      </c>
      <c r="C4275" t="s">
        <v>10625</v>
      </c>
      <c r="D4275" t="s">
        <v>89</v>
      </c>
      <c r="E4275">
        <v>14.463745866673699</v>
      </c>
      <c r="F4275">
        <v>43</v>
      </c>
      <c r="M4275" s="1">
        <v>9.8126000000000006E-11</v>
      </c>
      <c r="N4275">
        <v>1</v>
      </c>
    </row>
    <row r="4276" spans="1:17" hidden="1" x14ac:dyDescent="0.3">
      <c r="A4276" t="s">
        <v>8784</v>
      </c>
      <c r="B4276" t="s">
        <v>8785</v>
      </c>
      <c r="C4276" t="s">
        <v>10625</v>
      </c>
      <c r="D4276" t="s">
        <v>397</v>
      </c>
      <c r="E4276">
        <v>14.413909</v>
      </c>
      <c r="F4276">
        <v>82.45</v>
      </c>
      <c r="G4276">
        <v>-16.2459134201059</v>
      </c>
      <c r="H4276">
        <v>2.9613968017446202</v>
      </c>
      <c r="I4276">
        <v>-11.1419326311281</v>
      </c>
      <c r="K4276">
        <v>79.103602502210194</v>
      </c>
      <c r="L4276">
        <v>81.751516601965704</v>
      </c>
      <c r="M4276">
        <v>56.680768442663599</v>
      </c>
      <c r="N4276">
        <v>1.00271002710027</v>
      </c>
      <c r="O4276">
        <v>17.647058823529399</v>
      </c>
      <c r="P4276">
        <v>36.280991735537199</v>
      </c>
    </row>
    <row r="4277" spans="1:17" hidden="1" x14ac:dyDescent="0.3">
      <c r="A4277" t="s">
        <v>8786</v>
      </c>
      <c r="B4277" t="s">
        <v>8787</v>
      </c>
      <c r="C4277" t="s">
        <v>10625</v>
      </c>
      <c r="D4277" t="s">
        <v>408</v>
      </c>
      <c r="E4277">
        <v>14.40476</v>
      </c>
      <c r="F4277">
        <v>109.96</v>
      </c>
      <c r="G4277">
        <v>-13.551092197887501</v>
      </c>
      <c r="H4277">
        <v>-1.4056918058503101</v>
      </c>
      <c r="I4277">
        <v>-7.0282512342252996</v>
      </c>
      <c r="J4277">
        <v>-1.14909040529885</v>
      </c>
      <c r="K4277">
        <v>108.81276192556599</v>
      </c>
      <c r="L4277">
        <v>99.392470461435593</v>
      </c>
      <c r="M4277">
        <v>97.628116521938296</v>
      </c>
      <c r="O4277">
        <v>3.6376864314302503E-2</v>
      </c>
      <c r="P4277">
        <v>14.1374299356445</v>
      </c>
    </row>
    <row r="4278" spans="1:17" hidden="1" x14ac:dyDescent="0.3">
      <c r="A4278" t="s">
        <v>8788</v>
      </c>
      <c r="B4278" t="s">
        <v>8789</v>
      </c>
      <c r="C4278" t="s">
        <v>10625</v>
      </c>
      <c r="D4278" t="s">
        <v>219</v>
      </c>
      <c r="E4278">
        <v>14.377207</v>
      </c>
      <c r="F4278">
        <v>46.66</v>
      </c>
      <c r="G4278">
        <v>53.891587894438103</v>
      </c>
      <c r="H4278">
        <v>2.89865602023663</v>
      </c>
      <c r="I4278">
        <v>17.142966866274499</v>
      </c>
      <c r="J4278">
        <v>-1.1907570719655201</v>
      </c>
      <c r="K4278">
        <v>45.226189659814501</v>
      </c>
      <c r="L4278">
        <v>40.1114962943821</v>
      </c>
      <c r="M4278">
        <v>62.3721393122999</v>
      </c>
      <c r="N4278">
        <v>1.7080978114582599</v>
      </c>
      <c r="O4278">
        <v>39.177025289326998</v>
      </c>
      <c r="P4278">
        <v>102.605297438124</v>
      </c>
      <c r="Q4278">
        <v>0.101774278746184</v>
      </c>
    </row>
    <row r="4279" spans="1:17" hidden="1" x14ac:dyDescent="0.3">
      <c r="A4279" t="s">
        <v>8790</v>
      </c>
      <c r="B4279" t="s">
        <v>8791</v>
      </c>
      <c r="C4279" t="s">
        <v>10625</v>
      </c>
      <c r="D4279" t="s">
        <v>733</v>
      </c>
      <c r="E4279">
        <v>14.354740187999999</v>
      </c>
      <c r="F4279">
        <v>13.41</v>
      </c>
      <c r="G4279">
        <v>-35.054335101455798</v>
      </c>
      <c r="H4279">
        <v>-2.7243731245316298</v>
      </c>
      <c r="I4279">
        <v>-6.4930340704366998</v>
      </c>
      <c r="J4279">
        <v>-1.2973483741646701</v>
      </c>
      <c r="K4279">
        <v>13.5881854292937</v>
      </c>
      <c r="L4279">
        <v>13.5940851960776</v>
      </c>
      <c r="M4279">
        <v>58.520367008885003</v>
      </c>
      <c r="N4279">
        <v>0.43112614868499299</v>
      </c>
      <c r="O4279">
        <v>19.313944817300499</v>
      </c>
      <c r="P4279">
        <v>15.107296137339</v>
      </c>
    </row>
    <row r="4280" spans="1:17" hidden="1" x14ac:dyDescent="0.3">
      <c r="A4280" t="s">
        <v>8792</v>
      </c>
      <c r="B4280" t="s">
        <v>6096</v>
      </c>
      <c r="C4280" t="s">
        <v>10625</v>
      </c>
      <c r="D4280" t="s">
        <v>471</v>
      </c>
      <c r="E4280">
        <v>14.3286084</v>
      </c>
      <c r="F4280">
        <v>1.86</v>
      </c>
      <c r="G4280">
        <v>-24.331499005691501</v>
      </c>
      <c r="H4280">
        <v>-24.349414749573199</v>
      </c>
      <c r="I4280">
        <v>-5.4663464723205202</v>
      </c>
      <c r="J4280">
        <v>-13.8941884445145</v>
      </c>
      <c r="K4280">
        <v>2.0091785197442502</v>
      </c>
      <c r="L4280">
        <v>1.8651402414759499</v>
      </c>
      <c r="M4280">
        <v>37.089702308542201</v>
      </c>
      <c r="N4280">
        <v>0.73597209090019799</v>
      </c>
      <c r="O4280">
        <v>43.010752688171998</v>
      </c>
      <c r="P4280">
        <v>31.9148936170212</v>
      </c>
      <c r="Q4280">
        <v>6.0601924641029002E-2</v>
      </c>
    </row>
    <row r="4281" spans="1:17" hidden="1" x14ac:dyDescent="0.3">
      <c r="A4281" t="s">
        <v>8793</v>
      </c>
      <c r="B4281" t="s">
        <v>8794</v>
      </c>
      <c r="C4281" t="s">
        <v>10625</v>
      </c>
      <c r="D4281" t="s">
        <v>4684</v>
      </c>
      <c r="E4281">
        <v>14.2964412</v>
      </c>
      <c r="F4281">
        <v>4.32</v>
      </c>
      <c r="G4281">
        <v>99.703588713606706</v>
      </c>
      <c r="H4281">
        <v>46.795747043070499</v>
      </c>
      <c r="I4281">
        <v>45.3388483328742</v>
      </c>
      <c r="J4281">
        <v>-2.8197347967069701</v>
      </c>
      <c r="K4281">
        <v>3.4523762675621099</v>
      </c>
      <c r="L4281">
        <v>2.7257962899688999</v>
      </c>
      <c r="M4281">
        <v>58.009606946038303</v>
      </c>
      <c r="N4281">
        <v>0.64553265922413305</v>
      </c>
      <c r="O4281">
        <v>30.5555555555555</v>
      </c>
      <c r="P4281">
        <v>178.70967741935399</v>
      </c>
      <c r="Q4281">
        <v>0.10585949402782099</v>
      </c>
    </row>
    <row r="4282" spans="1:17" hidden="1" x14ac:dyDescent="0.3">
      <c r="A4282" t="s">
        <v>8795</v>
      </c>
      <c r="B4282" t="s">
        <v>8796</v>
      </c>
      <c r="C4282" t="s">
        <v>10625</v>
      </c>
      <c r="E4282">
        <v>14.245338240000001</v>
      </c>
      <c r="F4282">
        <v>128.37</v>
      </c>
      <c r="G4282">
        <v>2262.8379609570602</v>
      </c>
      <c r="H4282">
        <v>49.977517239134002</v>
      </c>
      <c r="I4282">
        <v>739.50788619156697</v>
      </c>
      <c r="J4282">
        <v>9.2350527274848702</v>
      </c>
      <c r="K4282">
        <v>86.883240235745305</v>
      </c>
      <c r="L4282">
        <v>42.849794446154803</v>
      </c>
      <c r="M4282">
        <v>100</v>
      </c>
      <c r="N4282">
        <v>1.9548104684734999</v>
      </c>
      <c r="O4282">
        <v>0</v>
      </c>
      <c r="P4282">
        <v>2290.5027932960802</v>
      </c>
    </row>
    <row r="4283" spans="1:17" hidden="1" x14ac:dyDescent="0.3">
      <c r="A4283" t="s">
        <v>8797</v>
      </c>
      <c r="B4283" t="s">
        <v>8798</v>
      </c>
      <c r="C4283" t="s">
        <v>10625</v>
      </c>
      <c r="D4283" t="s">
        <v>54</v>
      </c>
      <c r="E4283">
        <v>14.104981199999999</v>
      </c>
      <c r="F4283">
        <v>33.08</v>
      </c>
      <c r="G4283">
        <v>-9.2682682731695003</v>
      </c>
      <c r="H4283">
        <v>0.378923578765061</v>
      </c>
      <c r="I4283">
        <v>-10.7444271702485</v>
      </c>
      <c r="J4283">
        <v>-1.14909040529885</v>
      </c>
      <c r="K4283">
        <v>34.452317447426502</v>
      </c>
      <c r="L4283">
        <v>32.8483335403713</v>
      </c>
      <c r="M4283">
        <v>49.9858452174551</v>
      </c>
      <c r="N4283">
        <v>0.976384540645579</v>
      </c>
      <c r="O4283">
        <v>32.164449818621499</v>
      </c>
      <c r="P4283">
        <v>62.156862745098003</v>
      </c>
      <c r="Q4283">
        <v>0.104054421930368</v>
      </c>
    </row>
    <row r="4284" spans="1:17" hidden="1" x14ac:dyDescent="0.3">
      <c r="A4284" t="s">
        <v>8799</v>
      </c>
      <c r="B4284" t="s">
        <v>8800</v>
      </c>
      <c r="C4284" t="s">
        <v>10625</v>
      </c>
      <c r="D4284" t="s">
        <v>124</v>
      </c>
      <c r="E4284">
        <v>14.082878778</v>
      </c>
      <c r="F4284">
        <v>9.15</v>
      </c>
      <c r="G4284">
        <v>27.157502686355802</v>
      </c>
      <c r="H4284">
        <v>4.2172409394638999</v>
      </c>
      <c r="I4284">
        <v>-26.238042066445999</v>
      </c>
      <c r="J4284">
        <v>-12.8541595297228</v>
      </c>
      <c r="K4284">
        <v>9.4831500958720696</v>
      </c>
      <c r="L4284">
        <v>9.2913773440938705</v>
      </c>
      <c r="M4284">
        <v>52.484100805330499</v>
      </c>
      <c r="N4284">
        <v>2.3160541158255601</v>
      </c>
      <c r="O4284">
        <v>56.284153005464397</v>
      </c>
      <c r="P4284">
        <v>75.623800383877096</v>
      </c>
      <c r="Q4284">
        <v>3.2013881741039002E-2</v>
      </c>
    </row>
    <row r="4285" spans="1:17" hidden="1" x14ac:dyDescent="0.3">
      <c r="A4285" t="s">
        <v>8801</v>
      </c>
      <c r="B4285" t="s">
        <v>8802</v>
      </c>
      <c r="C4285" t="s">
        <v>10625</v>
      </c>
      <c r="D4285" t="s">
        <v>527</v>
      </c>
      <c r="E4285">
        <v>14.075362800000001</v>
      </c>
      <c r="F4285">
        <v>45.2</v>
      </c>
      <c r="G4285">
        <v>342.67855996066299</v>
      </c>
      <c r="H4285">
        <v>-17.1220660748561</v>
      </c>
      <c r="I4285">
        <v>125.145213875088</v>
      </c>
      <c r="J4285">
        <v>-8.9090904052988495</v>
      </c>
      <c r="K4285">
        <v>47.796450157273398</v>
      </c>
      <c r="L4285">
        <v>33.264985408178902</v>
      </c>
      <c r="M4285">
        <v>11.2178178408798</v>
      </c>
      <c r="N4285">
        <v>0.17397524528580499</v>
      </c>
      <c r="O4285">
        <v>33.871681415929203</v>
      </c>
      <c r="P4285">
        <v>468.55345911949598</v>
      </c>
      <c r="Q4285">
        <v>0.127632799016698</v>
      </c>
    </row>
    <row r="4286" spans="1:17" hidden="1" x14ac:dyDescent="0.3">
      <c r="A4286" t="s">
        <v>8803</v>
      </c>
      <c r="B4286" t="s">
        <v>8804</v>
      </c>
      <c r="C4286" t="s">
        <v>10625</v>
      </c>
      <c r="D4286" t="s">
        <v>527</v>
      </c>
      <c r="E4286">
        <v>14.0694</v>
      </c>
      <c r="F4286">
        <v>48</v>
      </c>
      <c r="G4286">
        <v>125.49972462300001</v>
      </c>
      <c r="H4286">
        <v>-9.0979994981580106</v>
      </c>
      <c r="I4286">
        <v>31.360640494201299</v>
      </c>
      <c r="J4286">
        <v>-4.1597996394875798</v>
      </c>
      <c r="K4286">
        <v>49.706355096010597</v>
      </c>
      <c r="L4286">
        <v>40.507252634125201</v>
      </c>
      <c r="M4286">
        <v>41.470555100148999</v>
      </c>
      <c r="N4286">
        <v>0.36610382528812102</v>
      </c>
      <c r="O4286">
        <v>44.4791666666666</v>
      </c>
      <c r="P4286">
        <v>170.42253521126699</v>
      </c>
      <c r="Q4286">
        <v>0.104148842096891</v>
      </c>
    </row>
    <row r="4287" spans="1:17" hidden="1" x14ac:dyDescent="0.3">
      <c r="A4287" t="s">
        <v>8805</v>
      </c>
      <c r="B4287" t="s">
        <v>8806</v>
      </c>
      <c r="C4287" t="s">
        <v>10625</v>
      </c>
      <c r="D4287" t="s">
        <v>408</v>
      </c>
      <c r="E4287">
        <v>14.05</v>
      </c>
      <c r="F4287">
        <v>28.1</v>
      </c>
      <c r="G4287">
        <v>13.3994246890875</v>
      </c>
      <c r="H4287">
        <v>-24.016542811082999</v>
      </c>
      <c r="I4287">
        <v>-17.772127647666899</v>
      </c>
      <c r="J4287">
        <v>-6.4086993061754498</v>
      </c>
      <c r="K4287">
        <v>32.360889188151901</v>
      </c>
      <c r="L4287">
        <v>29.2463954745016</v>
      </c>
      <c r="M4287">
        <v>8.5157390321419797</v>
      </c>
      <c r="N4287">
        <v>1.3654036243822001</v>
      </c>
      <c r="O4287">
        <v>34.946619217081803</v>
      </c>
      <c r="P4287">
        <v>55.6786703601108</v>
      </c>
      <c r="Q4287">
        <v>0.10292017958694299</v>
      </c>
    </row>
    <row r="4288" spans="1:17" hidden="1" x14ac:dyDescent="0.3">
      <c r="A4288" t="s">
        <v>8807</v>
      </c>
      <c r="B4288" t="s">
        <v>8808</v>
      </c>
      <c r="C4288" t="s">
        <v>10625</v>
      </c>
      <c r="E4288">
        <v>14.0462592</v>
      </c>
      <c r="F4288">
        <v>36.479999999999997</v>
      </c>
      <c r="G4288">
        <v>-2.0207872247716501</v>
      </c>
      <c r="H4288">
        <v>-10.805520483347401</v>
      </c>
      <c r="I4288">
        <v>-7.9675298065714903</v>
      </c>
      <c r="J4288">
        <v>-0.92680823099355703</v>
      </c>
      <c r="K4288">
        <v>32.034961298991099</v>
      </c>
      <c r="L4288">
        <v>20.4231342572876</v>
      </c>
      <c r="M4288">
        <v>1.06081894876628</v>
      </c>
      <c r="N4288">
        <v>0.35627215889596198</v>
      </c>
      <c r="O4288">
        <v>17.790570175438599</v>
      </c>
      <c r="P4288">
        <v>25.231719876416001</v>
      </c>
      <c r="Q4288">
        <v>7.8956533384288E-2</v>
      </c>
    </row>
    <row r="4289" spans="1:17" hidden="1" x14ac:dyDescent="0.3">
      <c r="A4289" t="s">
        <v>8809</v>
      </c>
      <c r="B4289" t="s">
        <v>8745</v>
      </c>
      <c r="C4289" t="s">
        <v>10625</v>
      </c>
      <c r="D4289" t="s">
        <v>3632</v>
      </c>
      <c r="E4289">
        <v>14.038444500000001</v>
      </c>
      <c r="F4289">
        <v>18.600000000000001</v>
      </c>
      <c r="G4289">
        <v>79.924453375260796</v>
      </c>
      <c r="H4289">
        <v>-5.4076928063505498</v>
      </c>
      <c r="I4289">
        <v>-14.216664848228801</v>
      </c>
      <c r="J4289">
        <v>-5.1990904052988398</v>
      </c>
      <c r="K4289">
        <v>18.264420255519401</v>
      </c>
      <c r="L4289">
        <v>16.786455761011801</v>
      </c>
      <c r="M4289">
        <v>53.806368634775602</v>
      </c>
      <c r="N4289">
        <v>0.77284357410683602</v>
      </c>
      <c r="O4289">
        <v>21.2903225806451</v>
      </c>
      <c r="P4289">
        <v>125.728155339805</v>
      </c>
      <c r="Q4289">
        <v>7.6332814580059999E-2</v>
      </c>
    </row>
    <row r="4290" spans="1:17" hidden="1" x14ac:dyDescent="0.3">
      <c r="A4290" t="s">
        <v>8810</v>
      </c>
      <c r="B4290" t="s">
        <v>8811</v>
      </c>
      <c r="C4290" t="s">
        <v>10625</v>
      </c>
      <c r="D4290" t="s">
        <v>689</v>
      </c>
      <c r="E4290">
        <v>14.013862850000001</v>
      </c>
      <c r="F4290">
        <v>14.53</v>
      </c>
      <c r="G4290">
        <v>-66.175200515072305</v>
      </c>
      <c r="H4290">
        <v>-3.4327188328773399</v>
      </c>
      <c r="I4290">
        <v>-39.499450116562898</v>
      </c>
      <c r="J4290">
        <v>3.39308695591239</v>
      </c>
      <c r="K4290">
        <v>15.429279159589401</v>
      </c>
      <c r="L4290">
        <v>18.6447208002126</v>
      </c>
      <c r="M4290">
        <v>48.692012274802401</v>
      </c>
      <c r="N4290">
        <v>0.66547675359759495</v>
      </c>
      <c r="O4290">
        <v>79.284239504473504</v>
      </c>
      <c r="P4290">
        <v>4.7584715212689304</v>
      </c>
      <c r="Q4290">
        <v>-5.8877805595978001E-2</v>
      </c>
    </row>
    <row r="4291" spans="1:17" hidden="1" x14ac:dyDescent="0.3">
      <c r="A4291" t="s">
        <v>8812</v>
      </c>
      <c r="B4291" t="s">
        <v>8813</v>
      </c>
      <c r="C4291" t="s">
        <v>10625</v>
      </c>
      <c r="D4291" t="s">
        <v>612</v>
      </c>
      <c r="E4291">
        <v>13.96724</v>
      </c>
      <c r="F4291">
        <v>11.39</v>
      </c>
      <c r="G4291">
        <v>279.120881946689</v>
      </c>
      <c r="H4291">
        <v>25.588843713275299</v>
      </c>
      <c r="I4291">
        <v>-9.8737065540992095</v>
      </c>
      <c r="J4291">
        <v>14.4728001419648</v>
      </c>
      <c r="K4291">
        <v>9.3701386045896697</v>
      </c>
      <c r="L4291">
        <v>7.8781833913898396</v>
      </c>
      <c r="M4291">
        <v>82.448796376338294</v>
      </c>
      <c r="N4291">
        <v>2.2803164757434602</v>
      </c>
      <c r="O4291">
        <v>6.1457418788410703</v>
      </c>
      <c r="P4291">
        <v>338.07692307692298</v>
      </c>
      <c r="Q4291">
        <v>9.6107157015848002E-2</v>
      </c>
    </row>
    <row r="4292" spans="1:17" hidden="1" x14ac:dyDescent="0.3">
      <c r="A4292" t="s">
        <v>8814</v>
      </c>
      <c r="B4292" t="s">
        <v>5126</v>
      </c>
      <c r="C4292" t="s">
        <v>10625</v>
      </c>
      <c r="D4292" t="s">
        <v>139</v>
      </c>
      <c r="E4292">
        <v>13.9671</v>
      </c>
      <c r="F4292">
        <v>42.13</v>
      </c>
      <c r="G4292">
        <v>91.078677525980197</v>
      </c>
      <c r="H4292">
        <v>-41.1856727918614</v>
      </c>
      <c r="I4292">
        <v>37.327910933401803</v>
      </c>
      <c r="J4292">
        <v>-5.1334992402923501</v>
      </c>
      <c r="K4292">
        <v>60.727359580792701</v>
      </c>
      <c r="L4292">
        <v>46.303695990833198</v>
      </c>
      <c r="M4292">
        <v>14.6212435513941</v>
      </c>
      <c r="N4292">
        <v>2.51117675604113</v>
      </c>
      <c r="O4292">
        <v>107.80916211725599</v>
      </c>
      <c r="P4292">
        <v>163.3125</v>
      </c>
      <c r="Q4292">
        <v>5.9181446409268E-2</v>
      </c>
    </row>
    <row r="4293" spans="1:17" hidden="1" x14ac:dyDescent="0.3">
      <c r="A4293" t="s">
        <v>8815</v>
      </c>
      <c r="B4293" t="s">
        <v>8816</v>
      </c>
      <c r="C4293" t="s">
        <v>10625</v>
      </c>
      <c r="D4293" t="s">
        <v>622</v>
      </c>
      <c r="E4293">
        <v>13.965168719999999</v>
      </c>
      <c r="F4293">
        <v>0.76</v>
      </c>
      <c r="G4293">
        <v>-95.324406807109995</v>
      </c>
      <c r="H4293">
        <v>-17.889208289366799</v>
      </c>
      <c r="I4293">
        <v>-55.455764461738497</v>
      </c>
      <c r="J4293">
        <v>-1.14909040529885</v>
      </c>
      <c r="K4293">
        <v>1.0154530183973201</v>
      </c>
      <c r="L4293">
        <v>1.6017708943023501</v>
      </c>
      <c r="M4293">
        <v>1.6365639195336299</v>
      </c>
      <c r="N4293">
        <v>0.27947246788888302</v>
      </c>
      <c r="O4293">
        <v>209.210526315789</v>
      </c>
      <c r="P4293">
        <v>16.923076923076898</v>
      </c>
      <c r="Q4293">
        <v>-8.7122661056380002E-2</v>
      </c>
    </row>
    <row r="4294" spans="1:17" hidden="1" x14ac:dyDescent="0.3">
      <c r="A4294" t="s">
        <v>8817</v>
      </c>
      <c r="B4294" t="s">
        <v>8818</v>
      </c>
      <c r="C4294" t="s">
        <v>10625</v>
      </c>
      <c r="D4294" t="s">
        <v>622</v>
      </c>
      <c r="E4294">
        <v>13.960592</v>
      </c>
      <c r="F4294">
        <v>24.5</v>
      </c>
      <c r="G4294">
        <v>-48.708983160810199</v>
      </c>
      <c r="H4294">
        <v>2.4173322491325</v>
      </c>
      <c r="I4294">
        <v>-8.3328965537292099</v>
      </c>
      <c r="J4294">
        <v>-2.49602918080905</v>
      </c>
      <c r="K4294">
        <v>24.435654663555798</v>
      </c>
      <c r="L4294">
        <v>25.558523283859401</v>
      </c>
      <c r="M4294">
        <v>47.670918828386696</v>
      </c>
      <c r="N4294">
        <v>0.81236690186016602</v>
      </c>
      <c r="O4294">
        <v>42.653061224489797</v>
      </c>
      <c r="P4294">
        <v>28.947368421052602</v>
      </c>
      <c r="Q4294">
        <v>0.116624933959669</v>
      </c>
    </row>
    <row r="4295" spans="1:17" hidden="1" x14ac:dyDescent="0.3">
      <c r="A4295" t="s">
        <v>8819</v>
      </c>
      <c r="B4295" t="s">
        <v>8820</v>
      </c>
      <c r="C4295" t="s">
        <v>10625</v>
      </c>
      <c r="D4295" t="s">
        <v>622</v>
      </c>
      <c r="E4295">
        <v>13.953295744999901</v>
      </c>
      <c r="F4295">
        <v>26</v>
      </c>
      <c r="M4295">
        <v>50</v>
      </c>
      <c r="N4295">
        <v>1</v>
      </c>
    </row>
    <row r="4296" spans="1:17" hidden="1" x14ac:dyDescent="0.3">
      <c r="A4296" t="s">
        <v>8821</v>
      </c>
      <c r="B4296" t="s">
        <v>8822</v>
      </c>
      <c r="C4296" t="s">
        <v>10625</v>
      </c>
      <c r="D4296" t="s">
        <v>471</v>
      </c>
      <c r="E4296">
        <v>13.9307126</v>
      </c>
      <c r="F4296">
        <v>19</v>
      </c>
      <c r="G4296">
        <v>-21.519580942376798</v>
      </c>
      <c r="H4296">
        <v>4.4438903668516296</v>
      </c>
      <c r="I4296">
        <v>-6.1965052024792602</v>
      </c>
      <c r="J4296">
        <v>-1.14909040529885</v>
      </c>
      <c r="K4296">
        <v>18.006726161728199</v>
      </c>
      <c r="L4296">
        <v>17.4756173822575</v>
      </c>
      <c r="M4296">
        <v>99.992826608152697</v>
      </c>
      <c r="N4296">
        <v>2.0714285714285698</v>
      </c>
      <c r="O4296">
        <v>0</v>
      </c>
      <c r="P4296">
        <v>11.111111111111001</v>
      </c>
    </row>
    <row r="4297" spans="1:17" hidden="1" x14ac:dyDescent="0.3">
      <c r="A4297" t="s">
        <v>8823</v>
      </c>
      <c r="B4297" t="s">
        <v>8824</v>
      </c>
      <c r="C4297" t="s">
        <v>10625</v>
      </c>
      <c r="D4297" t="s">
        <v>43</v>
      </c>
      <c r="E4297">
        <v>13.91028</v>
      </c>
      <c r="F4297">
        <v>28.5</v>
      </c>
      <c r="G4297">
        <v>-27.9315468565865</v>
      </c>
      <c r="H4297">
        <v>-3.6667626224721599</v>
      </c>
      <c r="I4297">
        <v>-14.408146141709199</v>
      </c>
      <c r="J4297">
        <v>3.4788573175686799</v>
      </c>
      <c r="K4297">
        <v>28.427058853164301</v>
      </c>
      <c r="M4297">
        <v>0</v>
      </c>
      <c r="N4297">
        <v>0.75757575757575701</v>
      </c>
      <c r="O4297">
        <v>10.5263157894736</v>
      </c>
      <c r="P4297">
        <v>0</v>
      </c>
    </row>
    <row r="4298" spans="1:17" hidden="1" x14ac:dyDescent="0.3">
      <c r="A4298" t="s">
        <v>8825</v>
      </c>
      <c r="B4298" t="s">
        <v>8826</v>
      </c>
      <c r="C4298" t="s">
        <v>10625</v>
      </c>
      <c r="D4298" t="s">
        <v>527</v>
      </c>
      <c r="E4298">
        <v>13.894166999999999</v>
      </c>
      <c r="F4298">
        <v>48.61</v>
      </c>
      <c r="G4298">
        <v>63.3371322975173</v>
      </c>
      <c r="H4298">
        <v>18.916553516394998</v>
      </c>
      <c r="I4298">
        <v>-42.811484953184397</v>
      </c>
      <c r="J4298">
        <v>14.600909594701101</v>
      </c>
      <c r="K4298">
        <v>43.445337915341</v>
      </c>
      <c r="L4298">
        <v>46.143899784511099</v>
      </c>
      <c r="M4298">
        <v>88.148371271757995</v>
      </c>
      <c r="N4298">
        <v>0.769040505461135</v>
      </c>
      <c r="O4298">
        <v>50.997737091133502</v>
      </c>
      <c r="P4298">
        <v>91.001964636542198</v>
      </c>
      <c r="Q4298">
        <v>0.25876275350184502</v>
      </c>
    </row>
    <row r="4299" spans="1:17" hidden="1" x14ac:dyDescent="0.3">
      <c r="A4299" t="s">
        <v>8827</v>
      </c>
      <c r="B4299" t="s">
        <v>8828</v>
      </c>
      <c r="C4299" t="s">
        <v>10625</v>
      </c>
      <c r="D4299" t="s">
        <v>622</v>
      </c>
      <c r="E4299">
        <v>13.892749999999999</v>
      </c>
      <c r="F4299">
        <v>9.2899999999999991</v>
      </c>
      <c r="G4299">
        <v>51.333240878701403</v>
      </c>
      <c r="H4299">
        <v>15.2396346986311</v>
      </c>
      <c r="I4299">
        <v>9.5273126101113697</v>
      </c>
      <c r="J4299">
        <v>6.2801548777200003</v>
      </c>
      <c r="K4299">
        <v>10.001590047829501</v>
      </c>
      <c r="L4299">
        <v>8.9977177512113808</v>
      </c>
      <c r="M4299">
        <v>54.762723885177699</v>
      </c>
      <c r="N4299">
        <v>0.56495940893270602</v>
      </c>
      <c r="O4299">
        <v>83.530678148546798</v>
      </c>
      <c r="P4299">
        <v>105.077262693156</v>
      </c>
      <c r="Q4299">
        <v>9.5163834625754007E-2</v>
      </c>
    </row>
    <row r="4300" spans="1:17" hidden="1" x14ac:dyDescent="0.3">
      <c r="A4300" t="s">
        <v>8829</v>
      </c>
      <c r="B4300" t="s">
        <v>8830</v>
      </c>
      <c r="C4300" t="s">
        <v>10625</v>
      </c>
      <c r="D4300" t="s">
        <v>408</v>
      </c>
      <c r="E4300">
        <v>13.860015000000001</v>
      </c>
      <c r="F4300">
        <v>6.65</v>
      </c>
      <c r="G4300">
        <v>15.963677380197501</v>
      </c>
      <c r="H4300">
        <v>3.2239378237793002</v>
      </c>
      <c r="I4300">
        <v>-25.050626598973501</v>
      </c>
      <c r="J4300">
        <v>-2.3152711633163401</v>
      </c>
      <c r="K4300">
        <v>6.6855575942513301</v>
      </c>
      <c r="L4300">
        <v>7.0920531812480601</v>
      </c>
      <c r="M4300">
        <v>64.421111888642699</v>
      </c>
      <c r="N4300">
        <v>1.06989549541606</v>
      </c>
      <c r="O4300">
        <v>62.857142857142797</v>
      </c>
      <c r="P4300">
        <v>52.173913043478201</v>
      </c>
      <c r="Q4300">
        <v>8.2818540402175997E-2</v>
      </c>
    </row>
    <row r="4301" spans="1:17" hidden="1" x14ac:dyDescent="0.3">
      <c r="A4301" t="s">
        <v>8831</v>
      </c>
      <c r="B4301" t="s">
        <v>8832</v>
      </c>
      <c r="C4301" t="s">
        <v>10625</v>
      </c>
      <c r="D4301" t="s">
        <v>408</v>
      </c>
      <c r="E4301">
        <v>13.8557655</v>
      </c>
      <c r="F4301">
        <v>18.45</v>
      </c>
      <c r="G4301">
        <v>9.10314393970007</v>
      </c>
      <c r="H4301">
        <v>31.042262250143899</v>
      </c>
      <c r="I4301">
        <v>42.126171101848399</v>
      </c>
      <c r="J4301">
        <v>7.7004671168250303</v>
      </c>
      <c r="K4301">
        <v>14.909403390985499</v>
      </c>
      <c r="L4301">
        <v>13.0424551922337</v>
      </c>
      <c r="M4301">
        <v>90.753423803046601</v>
      </c>
      <c r="N4301">
        <v>0.112096710887824</v>
      </c>
      <c r="O4301">
        <v>5.1490514905148999</v>
      </c>
      <c r="P4301">
        <v>118.861209964412</v>
      </c>
      <c r="Q4301">
        <v>0.110510659212698</v>
      </c>
    </row>
    <row r="4302" spans="1:17" hidden="1" x14ac:dyDescent="0.3">
      <c r="A4302" t="s">
        <v>8833</v>
      </c>
      <c r="B4302" t="s">
        <v>8834</v>
      </c>
      <c r="C4302" t="s">
        <v>10625</v>
      </c>
      <c r="D4302" t="s">
        <v>51</v>
      </c>
      <c r="E4302">
        <v>13.820967400000001</v>
      </c>
      <c r="F4302">
        <v>13.16</v>
      </c>
      <c r="G4302">
        <v>-16.044815375496398</v>
      </c>
      <c r="H4302">
        <v>4.0904914002565498</v>
      </c>
      <c r="I4302">
        <v>-48.482829988803999</v>
      </c>
      <c r="J4302">
        <v>-1.50958067206164</v>
      </c>
      <c r="K4302">
        <v>13.310137396894801</v>
      </c>
      <c r="L4302">
        <v>13.7932588287896</v>
      </c>
      <c r="M4302">
        <v>55.262439365418899</v>
      </c>
      <c r="N4302">
        <v>1.76709470972031</v>
      </c>
      <c r="O4302">
        <v>109.04255319148901</v>
      </c>
      <c r="P4302">
        <v>24.6212121212121</v>
      </c>
      <c r="Q4302">
        <v>6.6553150186759003E-2</v>
      </c>
    </row>
    <row r="4303" spans="1:17" hidden="1" x14ac:dyDescent="0.3">
      <c r="A4303" t="s">
        <v>8835</v>
      </c>
      <c r="B4303" t="s">
        <v>8836</v>
      </c>
      <c r="C4303" t="s">
        <v>10625</v>
      </c>
      <c r="D4303" t="s">
        <v>733</v>
      </c>
      <c r="E4303">
        <v>13.801773789</v>
      </c>
      <c r="F4303">
        <v>15.75</v>
      </c>
      <c r="G4303">
        <v>14.25263026685</v>
      </c>
      <c r="H4303">
        <v>0.46046006030155401</v>
      </c>
      <c r="I4303">
        <v>2.7101485442907598</v>
      </c>
      <c r="J4303">
        <v>1.84375279574213</v>
      </c>
      <c r="K4303">
        <v>15.10887677677</v>
      </c>
      <c r="L4303">
        <v>13.7344463747879</v>
      </c>
      <c r="M4303">
        <v>59.192142314001003</v>
      </c>
      <c r="N4303">
        <v>0.91262410797323401</v>
      </c>
      <c r="O4303">
        <v>3.4920634920635001</v>
      </c>
      <c r="P4303">
        <v>45.698427382053602</v>
      </c>
      <c r="Q4303">
        <v>3.6626942849021002E-2</v>
      </c>
    </row>
    <row r="4304" spans="1:17" hidden="1" x14ac:dyDescent="0.3">
      <c r="A4304" t="s">
        <v>8837</v>
      </c>
      <c r="B4304" t="s">
        <v>8838</v>
      </c>
      <c r="C4304" t="s">
        <v>10625</v>
      </c>
      <c r="D4304" t="s">
        <v>527</v>
      </c>
      <c r="E4304">
        <v>13.789502799999999</v>
      </c>
      <c r="F4304">
        <v>25.57</v>
      </c>
      <c r="G4304">
        <v>492.96623562214</v>
      </c>
      <c r="H4304">
        <v>43.675326712668102</v>
      </c>
      <c r="I4304">
        <v>259.90491598615102</v>
      </c>
      <c r="J4304">
        <v>9.1942194538560802</v>
      </c>
      <c r="K4304">
        <v>17.069840035088198</v>
      </c>
      <c r="L4304">
        <v>9.8041386489096105</v>
      </c>
      <c r="M4304">
        <v>99.995100489771303</v>
      </c>
      <c r="N4304">
        <v>0.76561321724823395</v>
      </c>
      <c r="O4304">
        <v>0</v>
      </c>
      <c r="P4304">
        <v>608.31024930747901</v>
      </c>
    </row>
    <row r="4305" spans="1:17" hidden="1" x14ac:dyDescent="0.3">
      <c r="A4305" t="s">
        <v>8839</v>
      </c>
      <c r="B4305" t="s">
        <v>8840</v>
      </c>
      <c r="C4305" t="s">
        <v>10625</v>
      </c>
      <c r="D4305" t="s">
        <v>527</v>
      </c>
      <c r="E4305">
        <v>13.77684</v>
      </c>
      <c r="F4305">
        <v>46.96</v>
      </c>
      <c r="G4305">
        <v>156.081391225929</v>
      </c>
      <c r="H4305">
        <v>37.896706201001102</v>
      </c>
      <c r="I4305">
        <v>-14.7673436989683</v>
      </c>
      <c r="J4305">
        <v>-1.6385231083022</v>
      </c>
      <c r="K4305">
        <v>41.552902181493998</v>
      </c>
      <c r="L4305">
        <v>36.328504501639102</v>
      </c>
      <c r="M4305">
        <v>47.663161527344002</v>
      </c>
      <c r="N4305">
        <v>1.24826783539922</v>
      </c>
      <c r="O4305">
        <v>29.812606473594499</v>
      </c>
      <c r="P4305">
        <v>183.74622356495399</v>
      </c>
    </row>
    <row r="4306" spans="1:17" hidden="1" x14ac:dyDescent="0.3">
      <c r="A4306" t="s">
        <v>8841</v>
      </c>
      <c r="B4306" t="s">
        <v>8842</v>
      </c>
      <c r="C4306" t="s">
        <v>10625</v>
      </c>
      <c r="E4306">
        <v>13.7279046</v>
      </c>
      <c r="F4306">
        <v>16.5</v>
      </c>
      <c r="G4306">
        <v>-35.742826767994202</v>
      </c>
      <c r="H4306">
        <v>0.59430819414968095</v>
      </c>
      <c r="I4306">
        <v>4.4451223405567299</v>
      </c>
      <c r="J4306">
        <v>1.5760280781134699</v>
      </c>
      <c r="K4306">
        <v>17.780272259906798</v>
      </c>
      <c r="L4306">
        <v>18.833193077565401</v>
      </c>
      <c r="M4306">
        <v>50.632626188045698</v>
      </c>
      <c r="N4306">
        <v>3.8634852830495698</v>
      </c>
      <c r="O4306">
        <v>55.696969696969703</v>
      </c>
      <c r="P4306">
        <v>25</v>
      </c>
      <c r="Q4306">
        <v>8.0675941675346002E-2</v>
      </c>
    </row>
    <row r="4307" spans="1:17" hidden="1" x14ac:dyDescent="0.3">
      <c r="A4307" t="s">
        <v>8843</v>
      </c>
      <c r="B4307" t="s">
        <v>8844</v>
      </c>
      <c r="C4307" t="s">
        <v>10625</v>
      </c>
      <c r="D4307" t="s">
        <v>224</v>
      </c>
      <c r="E4307">
        <v>13.715969279999999</v>
      </c>
      <c r="F4307">
        <v>49.9</v>
      </c>
      <c r="G4307">
        <v>25.027946118747401</v>
      </c>
      <c r="H4307">
        <v>-9.2587043035186607</v>
      </c>
      <c r="I4307">
        <v>-3.93010743046352</v>
      </c>
      <c r="J4307">
        <v>1.8319394049992399</v>
      </c>
      <c r="K4307">
        <v>53.820955617507501</v>
      </c>
      <c r="L4307">
        <v>54.868014956815102</v>
      </c>
      <c r="M4307">
        <v>55.460177853288002</v>
      </c>
      <c r="N4307">
        <v>0.36407195696032202</v>
      </c>
      <c r="O4307">
        <v>122.88577154308599</v>
      </c>
      <c r="P4307">
        <v>77.453769559032693</v>
      </c>
      <c r="Q4307">
        <v>8.9978906945079998E-2</v>
      </c>
    </row>
    <row r="4308" spans="1:17" hidden="1" x14ac:dyDescent="0.3">
      <c r="A4308" t="s">
        <v>8845</v>
      </c>
      <c r="B4308" t="s">
        <v>8846</v>
      </c>
      <c r="C4308" t="s">
        <v>10625</v>
      </c>
      <c r="D4308" t="s">
        <v>1388</v>
      </c>
      <c r="E4308">
        <v>13.702680000000001</v>
      </c>
      <c r="F4308">
        <v>2</v>
      </c>
      <c r="G4308">
        <v>-6.4527111269036697</v>
      </c>
      <c r="K4308">
        <v>1.8164878752898299</v>
      </c>
      <c r="L4308">
        <v>1.8009664774797101</v>
      </c>
      <c r="M4308">
        <v>73.414657253377001</v>
      </c>
      <c r="N4308">
        <v>1</v>
      </c>
      <c r="O4308">
        <v>5</v>
      </c>
      <c r="P4308">
        <v>25</v>
      </c>
      <c r="Q4308">
        <v>-2.1676028175539999E-2</v>
      </c>
    </row>
    <row r="4309" spans="1:17" hidden="1" x14ac:dyDescent="0.3">
      <c r="A4309" t="s">
        <v>8847</v>
      </c>
      <c r="B4309" t="s">
        <v>8848</v>
      </c>
      <c r="C4309" t="s">
        <v>10625</v>
      </c>
      <c r="D4309" t="s">
        <v>139</v>
      </c>
      <c r="E4309">
        <v>13.619376000000001</v>
      </c>
      <c r="F4309">
        <v>21.7</v>
      </c>
      <c r="G4309">
        <v>67.830663156470607</v>
      </c>
      <c r="H4309">
        <v>3.2943081941496799</v>
      </c>
      <c r="I4309">
        <v>71.835079681897497</v>
      </c>
      <c r="J4309">
        <v>9.9974064099877697</v>
      </c>
      <c r="K4309">
        <v>19.296124125898299</v>
      </c>
      <c r="L4309">
        <v>16.4771086552452</v>
      </c>
      <c r="M4309">
        <v>62.989372008531703</v>
      </c>
      <c r="N4309">
        <v>0.38866396761133598</v>
      </c>
      <c r="O4309">
        <v>8.4792626728110498</v>
      </c>
      <c r="P4309">
        <v>179.63917525773101</v>
      </c>
    </row>
    <row r="4310" spans="1:17" hidden="1" x14ac:dyDescent="0.3">
      <c r="A4310" t="s">
        <v>8849</v>
      </c>
      <c r="B4310" t="s">
        <v>8850</v>
      </c>
      <c r="C4310" t="s">
        <v>10625</v>
      </c>
      <c r="D4310" t="s">
        <v>1399</v>
      </c>
      <c r="E4310">
        <v>13.58</v>
      </c>
      <c r="F4310">
        <v>95</v>
      </c>
      <c r="G4310">
        <v>-19.476698869032798</v>
      </c>
      <c r="H4310">
        <v>-9.0247394248979305</v>
      </c>
      <c r="I4310">
        <v>-48.921372927346901</v>
      </c>
      <c r="J4310">
        <v>-4.1490904052988498</v>
      </c>
      <c r="K4310">
        <v>102.870548050157</v>
      </c>
      <c r="L4310">
        <v>107.719852408779</v>
      </c>
      <c r="M4310">
        <v>33.373416859116901</v>
      </c>
      <c r="N4310">
        <v>1.1666666666666601</v>
      </c>
      <c r="O4310">
        <v>77.810526315789403</v>
      </c>
      <c r="P4310">
        <v>18.75</v>
      </c>
      <c r="Q4310">
        <v>-7.5180027073999999E-3</v>
      </c>
    </row>
    <row r="4311" spans="1:17" hidden="1" x14ac:dyDescent="0.3">
      <c r="A4311" t="s">
        <v>8851</v>
      </c>
      <c r="B4311" t="s">
        <v>8852</v>
      </c>
      <c r="C4311" t="s">
        <v>10625</v>
      </c>
      <c r="E4311">
        <v>13.563774</v>
      </c>
      <c r="F4311">
        <v>17.010000000000002</v>
      </c>
      <c r="G4311">
        <v>-27.664832339024802</v>
      </c>
      <c r="H4311">
        <v>-1.4056918058503101</v>
      </c>
      <c r="I4311">
        <v>-11.7520607580348</v>
      </c>
      <c r="J4311">
        <v>-1.14909040529885</v>
      </c>
      <c r="K4311">
        <v>17.009998217224499</v>
      </c>
      <c r="L4311">
        <v>16.9429371585463</v>
      </c>
      <c r="M4311">
        <v>100</v>
      </c>
      <c r="O4311">
        <v>0</v>
      </c>
      <c r="P4311">
        <v>0</v>
      </c>
    </row>
    <row r="4312" spans="1:17" hidden="1" x14ac:dyDescent="0.3">
      <c r="A4312" t="s">
        <v>8853</v>
      </c>
      <c r="B4312" t="s">
        <v>8854</v>
      </c>
      <c r="C4312" t="s">
        <v>10625</v>
      </c>
      <c r="D4312" t="s">
        <v>1388</v>
      </c>
      <c r="E4312">
        <v>13.5406458</v>
      </c>
      <c r="F4312">
        <v>13.5</v>
      </c>
      <c r="G4312">
        <v>-19.231097399265799</v>
      </c>
      <c r="H4312">
        <v>-0.65942314913390199</v>
      </c>
      <c r="I4312">
        <v>19.955256315135902</v>
      </c>
      <c r="J4312">
        <v>-4.72051897672742</v>
      </c>
      <c r="K4312">
        <v>12.9480007311611</v>
      </c>
      <c r="L4312">
        <v>11.7934153346307</v>
      </c>
      <c r="M4312">
        <v>49.326704073734703</v>
      </c>
      <c r="N4312">
        <v>1.3333333333333299</v>
      </c>
      <c r="O4312">
        <v>22.962962962962902</v>
      </c>
      <c r="P4312">
        <v>69.811320754716903</v>
      </c>
      <c r="Q4312">
        <v>0.171539400880694</v>
      </c>
    </row>
    <row r="4313" spans="1:17" hidden="1" x14ac:dyDescent="0.3">
      <c r="A4313" t="s">
        <v>8855</v>
      </c>
      <c r="B4313" t="s">
        <v>8856</v>
      </c>
      <c r="C4313" t="s">
        <v>10625</v>
      </c>
      <c r="D4313" t="s">
        <v>263</v>
      </c>
      <c r="E4313">
        <v>13.531000000000001</v>
      </c>
      <c r="F4313">
        <v>19.46</v>
      </c>
      <c r="G4313">
        <v>14.899270225077601</v>
      </c>
      <c r="H4313">
        <v>4.2227234946961101</v>
      </c>
      <c r="I4313">
        <v>-5.0049406263836902</v>
      </c>
      <c r="J4313">
        <v>-17.105612144429202</v>
      </c>
      <c r="K4313">
        <v>17.936074779952701</v>
      </c>
      <c r="L4313">
        <v>16.567034129504201</v>
      </c>
      <c r="M4313">
        <v>53.067286176105299</v>
      </c>
      <c r="N4313">
        <v>4.7361333103054797</v>
      </c>
      <c r="O4313">
        <v>23.381294964028701</v>
      </c>
      <c r="P4313">
        <v>58.7275693311582</v>
      </c>
      <c r="Q4313">
        <v>4.9700348415274001E-2</v>
      </c>
    </row>
    <row r="4314" spans="1:17" hidden="1" x14ac:dyDescent="0.3">
      <c r="A4314" t="s">
        <v>8857</v>
      </c>
      <c r="B4314" t="s">
        <v>8858</v>
      </c>
      <c r="C4314" t="s">
        <v>10625</v>
      </c>
      <c r="D4314" t="s">
        <v>568</v>
      </c>
      <c r="E4314">
        <v>13.511384100000001</v>
      </c>
      <c r="F4314">
        <v>131.75</v>
      </c>
      <c r="G4314">
        <v>5.84174484345316</v>
      </c>
      <c r="H4314">
        <v>4.8098861702337201</v>
      </c>
      <c r="I4314">
        <v>16.156589672661902</v>
      </c>
      <c r="J4314">
        <v>-0.92680823099355703</v>
      </c>
      <c r="K4314">
        <v>112.197782343348</v>
      </c>
      <c r="M4314">
        <v>99.999999718717206</v>
      </c>
      <c r="N4314">
        <v>2.1905454545454499</v>
      </c>
      <c r="O4314">
        <v>0</v>
      </c>
      <c r="P4314">
        <v>33.350202429149803</v>
      </c>
    </row>
    <row r="4315" spans="1:17" hidden="1" x14ac:dyDescent="0.3">
      <c r="A4315" t="s">
        <v>8859</v>
      </c>
      <c r="B4315" t="s">
        <v>8860</v>
      </c>
      <c r="C4315" t="s">
        <v>10625</v>
      </c>
      <c r="D4315" t="s">
        <v>527</v>
      </c>
      <c r="E4315">
        <v>13.484999999999999</v>
      </c>
      <c r="F4315">
        <v>26.44</v>
      </c>
      <c r="G4315">
        <v>74.940531645649401</v>
      </c>
      <c r="H4315">
        <v>-2.0686752312646801</v>
      </c>
      <c r="I4315">
        <v>132.836283367774</v>
      </c>
      <c r="J4315">
        <v>-5.1362744565626501</v>
      </c>
      <c r="K4315">
        <v>25.3423137620014</v>
      </c>
      <c r="L4315">
        <v>18.303323800182199</v>
      </c>
      <c r="M4315">
        <v>36.451745431680898</v>
      </c>
      <c r="N4315">
        <v>0.51613324091817103</v>
      </c>
      <c r="O4315">
        <v>15.5068078668683</v>
      </c>
      <c r="P4315">
        <v>244.270833333333</v>
      </c>
      <c r="Q4315">
        <v>0.164086431160301</v>
      </c>
    </row>
    <row r="4316" spans="1:17" hidden="1" x14ac:dyDescent="0.3">
      <c r="A4316" t="s">
        <v>8861</v>
      </c>
      <c r="B4316" t="s">
        <v>8862</v>
      </c>
      <c r="C4316" t="s">
        <v>10625</v>
      </c>
      <c r="D4316" t="s">
        <v>622</v>
      </c>
      <c r="E4316">
        <v>13.465795200000001</v>
      </c>
      <c r="F4316">
        <v>4577.75</v>
      </c>
      <c r="G4316">
        <v>45.8530965518855</v>
      </c>
      <c r="H4316">
        <v>14.3897568757121</v>
      </c>
      <c r="I4316">
        <v>70.048971807493302</v>
      </c>
      <c r="J4316">
        <v>8.9872302857525703</v>
      </c>
      <c r="K4316">
        <v>4033.6042141958901</v>
      </c>
      <c r="L4316">
        <v>3577.6183165327002</v>
      </c>
      <c r="M4316">
        <v>78.862407520755099</v>
      </c>
      <c r="N4316">
        <v>1.1313548387096699</v>
      </c>
      <c r="O4316">
        <v>3.7190759652667702</v>
      </c>
      <c r="P4316">
        <v>122.653210116731</v>
      </c>
      <c r="Q4316">
        <v>0.109902803352671</v>
      </c>
    </row>
    <row r="4317" spans="1:17" hidden="1" x14ac:dyDescent="0.3">
      <c r="A4317" t="s">
        <v>8863</v>
      </c>
      <c r="B4317" t="s">
        <v>8864</v>
      </c>
      <c r="C4317" t="s">
        <v>10625</v>
      </c>
      <c r="D4317" t="s">
        <v>527</v>
      </c>
      <c r="E4317">
        <v>13.432475999999999</v>
      </c>
      <c r="F4317">
        <v>44.76</v>
      </c>
      <c r="G4317">
        <v>-44.194425824512997</v>
      </c>
      <c r="H4317">
        <v>2.6001371413270098</v>
      </c>
      <c r="I4317">
        <v>-6.9836077378688799</v>
      </c>
      <c r="J4317">
        <v>-0.92680823099355703</v>
      </c>
      <c r="K4317">
        <v>41.214365159062702</v>
      </c>
      <c r="M4317">
        <v>99.8847322644325</v>
      </c>
      <c r="N4317">
        <v>5.8222622135182297E-4</v>
      </c>
      <c r="O4317">
        <v>26.4075067024128</v>
      </c>
      <c r="P4317">
        <v>20.940286409078599</v>
      </c>
    </row>
    <row r="4318" spans="1:17" hidden="1" x14ac:dyDescent="0.3">
      <c r="A4318" t="s">
        <v>8865</v>
      </c>
      <c r="B4318" t="s">
        <v>8866</v>
      </c>
      <c r="C4318" t="s">
        <v>10625</v>
      </c>
      <c r="D4318" t="s">
        <v>962</v>
      </c>
      <c r="E4318">
        <v>13.361319999999999</v>
      </c>
      <c r="F4318">
        <v>25.12</v>
      </c>
      <c r="G4318">
        <v>65.607338914797694</v>
      </c>
      <c r="H4318">
        <v>4.1977564700117496</v>
      </c>
      <c r="I4318">
        <v>-7.3029963089703704</v>
      </c>
      <c r="J4318">
        <v>4.3179780406761701</v>
      </c>
      <c r="K4318">
        <v>24.182201166016501</v>
      </c>
      <c r="L4318">
        <v>21.922913693677302</v>
      </c>
      <c r="M4318">
        <v>59.240428561211203</v>
      </c>
      <c r="N4318">
        <v>0.31252447746060003</v>
      </c>
      <c r="O4318">
        <v>63.933121019108199</v>
      </c>
      <c r="P4318">
        <v>99.365079365079396</v>
      </c>
      <c r="Q4318">
        <v>7.2716643627715002E-2</v>
      </c>
    </row>
    <row r="4319" spans="1:17" hidden="1" x14ac:dyDescent="0.3">
      <c r="A4319" t="s">
        <v>8867</v>
      </c>
      <c r="B4319" t="s">
        <v>8868</v>
      </c>
      <c r="C4319" t="s">
        <v>10625</v>
      </c>
      <c r="D4319" t="s">
        <v>72</v>
      </c>
      <c r="E4319">
        <v>13.353300000000001</v>
      </c>
      <c r="F4319">
        <v>1.1399999999999999</v>
      </c>
      <c r="G4319">
        <v>22.335167660974999</v>
      </c>
      <c r="H4319">
        <v>-4.88395267541551</v>
      </c>
      <c r="I4319">
        <v>-9.0493580553321298</v>
      </c>
      <c r="J4319">
        <v>0.68577198002224704</v>
      </c>
      <c r="K4319">
        <v>1.1197071039033999</v>
      </c>
      <c r="L4319">
        <v>1.041580746588</v>
      </c>
      <c r="M4319">
        <v>39.237508912843502</v>
      </c>
      <c r="N4319">
        <v>0.411382209474628</v>
      </c>
      <c r="O4319">
        <v>48.245614035087698</v>
      </c>
      <c r="P4319">
        <v>67.647058823529306</v>
      </c>
      <c r="Q4319">
        <v>9.0201133010368001E-2</v>
      </c>
    </row>
    <row r="4320" spans="1:17" hidden="1" x14ac:dyDescent="0.3">
      <c r="A4320" t="s">
        <v>8869</v>
      </c>
      <c r="B4320" t="s">
        <v>8870</v>
      </c>
      <c r="C4320" t="s">
        <v>10625</v>
      </c>
      <c r="D4320" t="s">
        <v>955</v>
      </c>
      <c r="E4320">
        <v>13.2885542</v>
      </c>
      <c r="F4320">
        <v>27.8</v>
      </c>
      <c r="G4320">
        <v>-16.464832339024799</v>
      </c>
      <c r="H4320">
        <v>-9.3913033166416895</v>
      </c>
      <c r="I4320">
        <v>-17.642378970627899</v>
      </c>
      <c r="J4320">
        <v>-1.4219948887296501</v>
      </c>
      <c r="K4320">
        <v>26.672753461657901</v>
      </c>
      <c r="L4320">
        <v>26.945875208400899</v>
      </c>
      <c r="M4320">
        <v>42.210467682576997</v>
      </c>
      <c r="N4320">
        <v>0.37751400957265802</v>
      </c>
      <c r="O4320">
        <v>20.863309352517899</v>
      </c>
      <c r="P4320">
        <v>20.086393088552899</v>
      </c>
      <c r="Q4320">
        <v>-8.9437391652709003E-2</v>
      </c>
    </row>
    <row r="4321" spans="1:17" hidden="1" x14ac:dyDescent="0.3">
      <c r="A4321" t="s">
        <v>8871</v>
      </c>
      <c r="B4321" t="s">
        <v>8872</v>
      </c>
      <c r="C4321" t="s">
        <v>10625</v>
      </c>
      <c r="D4321" t="s">
        <v>354</v>
      </c>
      <c r="E4321">
        <v>13.257171700000001</v>
      </c>
      <c r="F4321">
        <v>24.18</v>
      </c>
      <c r="G4321">
        <v>-31.253349085436302</v>
      </c>
      <c r="H4321">
        <v>-10.8026581395536</v>
      </c>
      <c r="I4321">
        <v>-11.875976495333401</v>
      </c>
      <c r="J4321">
        <v>-3.5793692897610101</v>
      </c>
      <c r="K4321">
        <v>25.9663244341825</v>
      </c>
      <c r="L4321">
        <v>26.787517016348399</v>
      </c>
      <c r="M4321">
        <v>38.673414446469998</v>
      </c>
      <c r="N4321">
        <v>0.68281236160657899</v>
      </c>
      <c r="O4321">
        <v>54.259718775847702</v>
      </c>
      <c r="P4321">
        <v>26.596858638743399</v>
      </c>
    </row>
    <row r="4322" spans="1:17" hidden="1" x14ac:dyDescent="0.3">
      <c r="A4322" t="s">
        <v>8873</v>
      </c>
      <c r="B4322" t="s">
        <v>8874</v>
      </c>
      <c r="C4322" t="s">
        <v>10625</v>
      </c>
      <c r="D4322" t="s">
        <v>397</v>
      </c>
      <c r="E4322">
        <v>13.252846595999999</v>
      </c>
      <c r="F4322">
        <v>3.02</v>
      </c>
      <c r="G4322">
        <v>-95.707160381352907</v>
      </c>
      <c r="H4322">
        <v>-15.853283873838899</v>
      </c>
      <c r="I4322">
        <v>-77.0394170798739</v>
      </c>
      <c r="J4322">
        <v>-1.14909040529885</v>
      </c>
      <c r="K4322">
        <v>4.1550659776006302</v>
      </c>
      <c r="L4322">
        <v>8.5020132495015908</v>
      </c>
      <c r="M4322">
        <v>7.4995115199406497</v>
      </c>
      <c r="N4322">
        <v>0.29799091593720101</v>
      </c>
      <c r="O4322">
        <v>363.57615894039702</v>
      </c>
      <c r="P4322">
        <v>3.4246575342465801</v>
      </c>
      <c r="Q4322">
        <v>-0.194866627310921</v>
      </c>
    </row>
    <row r="4323" spans="1:17" hidden="1" x14ac:dyDescent="0.3">
      <c r="A4323" t="s">
        <v>8875</v>
      </c>
      <c r="B4323" t="s">
        <v>8876</v>
      </c>
      <c r="C4323" t="s">
        <v>10625</v>
      </c>
      <c r="D4323" t="s">
        <v>359</v>
      </c>
      <c r="E4323">
        <v>13.252549999999999</v>
      </c>
      <c r="F4323">
        <v>221.8</v>
      </c>
      <c r="G4323">
        <v>9.2487479078886796</v>
      </c>
      <c r="H4323">
        <v>0.12783989476768301</v>
      </c>
      <c r="I4323">
        <v>13.629510751292401</v>
      </c>
      <c r="J4323">
        <v>3.8449924349378302</v>
      </c>
      <c r="K4323">
        <v>224.42644122489401</v>
      </c>
      <c r="L4323">
        <v>205.971197386434</v>
      </c>
      <c r="M4323">
        <v>60.287398283434598</v>
      </c>
      <c r="N4323">
        <v>0.435840940090231</v>
      </c>
      <c r="O4323">
        <v>20.716862037871898</v>
      </c>
      <c r="P4323">
        <v>50.372881355932201</v>
      </c>
    </row>
    <row r="4324" spans="1:17" hidden="1" x14ac:dyDescent="0.3">
      <c r="A4324" t="s">
        <v>8877</v>
      </c>
      <c r="B4324" t="s">
        <v>8878</v>
      </c>
      <c r="C4324" t="s">
        <v>10625</v>
      </c>
      <c r="D4324" t="s">
        <v>622</v>
      </c>
      <c r="E4324">
        <v>13.248246624</v>
      </c>
      <c r="F4324">
        <v>27.73</v>
      </c>
      <c r="G4324">
        <v>6.4324731449538305E-2</v>
      </c>
      <c r="H4324">
        <v>0.25155866495946599</v>
      </c>
      <c r="I4324">
        <v>-6.3548733768109402</v>
      </c>
      <c r="J4324">
        <v>6.1670129744228097</v>
      </c>
      <c r="K4324">
        <v>26.611560124455298</v>
      </c>
      <c r="L4324">
        <v>25.3387991853857</v>
      </c>
      <c r="M4324">
        <v>45.327523747883397</v>
      </c>
      <c r="N4324">
        <v>0.78854512797485399</v>
      </c>
      <c r="O4324">
        <v>36.67508113956</v>
      </c>
      <c r="P4324">
        <v>42.9381443298969</v>
      </c>
      <c r="Q4324">
        <v>6.9774618371428995E-2</v>
      </c>
    </row>
    <row r="4325" spans="1:17" hidden="1" x14ac:dyDescent="0.3">
      <c r="A4325" t="s">
        <v>8879</v>
      </c>
      <c r="B4325" t="s">
        <v>8880</v>
      </c>
      <c r="C4325" t="s">
        <v>10625</v>
      </c>
      <c r="E4325">
        <v>13.205284900000001</v>
      </c>
      <c r="F4325">
        <v>25.98</v>
      </c>
      <c r="G4325">
        <v>260.09636169082501</v>
      </c>
      <c r="H4325">
        <v>5.6268285193529204</v>
      </c>
      <c r="I4325">
        <v>-2.8668973045561899</v>
      </c>
      <c r="J4325">
        <v>-7.1133761195845704</v>
      </c>
      <c r="K4325">
        <v>26.086354357343101</v>
      </c>
      <c r="L4325">
        <v>21.7296757313852</v>
      </c>
      <c r="M4325">
        <v>40.253243693580799</v>
      </c>
      <c r="N4325">
        <v>1.4337343230099799</v>
      </c>
      <c r="O4325">
        <v>45.1116243264049</v>
      </c>
      <c r="P4325">
        <v>354.99124343257398</v>
      </c>
    </row>
    <row r="4326" spans="1:17" hidden="1" x14ac:dyDescent="0.3">
      <c r="A4326" t="s">
        <v>8881</v>
      </c>
      <c r="B4326" t="s">
        <v>8882</v>
      </c>
      <c r="C4326" t="s">
        <v>10625</v>
      </c>
      <c r="D4326" t="s">
        <v>955</v>
      </c>
      <c r="E4326">
        <v>13.18928</v>
      </c>
      <c r="F4326">
        <v>0.84</v>
      </c>
      <c r="G4326">
        <v>47.335167660975102</v>
      </c>
      <c r="H4326">
        <v>-3.7045423805629598</v>
      </c>
      <c r="I4326">
        <v>-10.547241480926299</v>
      </c>
      <c r="J4326">
        <v>3.7891811996393998</v>
      </c>
      <c r="K4326">
        <v>0.86667330552362798</v>
      </c>
      <c r="L4326">
        <v>0.79264568602607999</v>
      </c>
      <c r="M4326">
        <v>50.785859470006102</v>
      </c>
      <c r="N4326">
        <v>0.50804475226425105</v>
      </c>
      <c r="O4326">
        <v>57.142857142857103</v>
      </c>
      <c r="P4326">
        <v>75</v>
      </c>
      <c r="Q4326">
        <v>-2.9157093428660002E-3</v>
      </c>
    </row>
    <row r="4327" spans="1:17" hidden="1" x14ac:dyDescent="0.3">
      <c r="A4327" t="s">
        <v>8883</v>
      </c>
      <c r="B4327" t="s">
        <v>8884</v>
      </c>
      <c r="C4327" t="s">
        <v>10625</v>
      </c>
      <c r="D4327" t="s">
        <v>127</v>
      </c>
      <c r="E4327">
        <v>13.182</v>
      </c>
      <c r="F4327">
        <v>3.93</v>
      </c>
      <c r="G4327">
        <v>94.245280020525598</v>
      </c>
      <c r="H4327">
        <v>5.5461798519036796</v>
      </c>
      <c r="I4327">
        <v>65.274966268992202</v>
      </c>
      <c r="J4327">
        <v>9.9620207058122503</v>
      </c>
      <c r="K4327">
        <v>3.7611840744095799</v>
      </c>
      <c r="L4327">
        <v>3.0699594601975102</v>
      </c>
      <c r="M4327">
        <v>63.697975102096002</v>
      </c>
      <c r="N4327">
        <v>0.76115693525921502</v>
      </c>
      <c r="O4327">
        <v>26.972010178116999</v>
      </c>
      <c r="P4327">
        <v>129.824561403508</v>
      </c>
      <c r="Q4327">
        <v>-2.8979983368940001E-2</v>
      </c>
    </row>
    <row r="4328" spans="1:17" hidden="1" x14ac:dyDescent="0.3">
      <c r="A4328" t="s">
        <v>8885</v>
      </c>
      <c r="B4328" t="s">
        <v>8886</v>
      </c>
      <c r="C4328" t="s">
        <v>10625</v>
      </c>
      <c r="D4328" t="s">
        <v>527</v>
      </c>
      <c r="E4328">
        <v>13.164339999999999</v>
      </c>
      <c r="F4328">
        <v>2.0299999999999998</v>
      </c>
      <c r="G4328">
        <v>7.6685009943084204</v>
      </c>
      <c r="H4328">
        <v>-2.3860839627130601</v>
      </c>
      <c r="I4328">
        <v>2.9372047786883302</v>
      </c>
      <c r="J4328">
        <v>-1.6417012427372599</v>
      </c>
      <c r="K4328">
        <v>2.0518411546703499</v>
      </c>
      <c r="L4328">
        <v>1.84916330161274</v>
      </c>
      <c r="M4328">
        <v>49.473395884914403</v>
      </c>
      <c r="N4328">
        <v>0.54035139564114698</v>
      </c>
      <c r="O4328">
        <v>40.394088669950698</v>
      </c>
      <c r="P4328">
        <v>58.593749999999901</v>
      </c>
      <c r="Q4328">
        <v>5.8545382844205997E-2</v>
      </c>
    </row>
    <row r="4329" spans="1:17" hidden="1" x14ac:dyDescent="0.3">
      <c r="A4329" t="s">
        <v>8887</v>
      </c>
      <c r="B4329" t="s">
        <v>8888</v>
      </c>
      <c r="C4329" t="s">
        <v>10625</v>
      </c>
      <c r="D4329" t="s">
        <v>527</v>
      </c>
      <c r="E4329">
        <v>13.1355</v>
      </c>
      <c r="F4329">
        <v>12.25</v>
      </c>
      <c r="G4329">
        <v>10.7532467570203</v>
      </c>
      <c r="H4329">
        <v>28.231613893631501</v>
      </c>
      <c r="I4329">
        <v>1.6738651678910901</v>
      </c>
      <c r="J4329">
        <v>-0.26199363110531099</v>
      </c>
      <c r="K4329">
        <v>11.162010429349101</v>
      </c>
      <c r="L4329">
        <v>10.3020198648706</v>
      </c>
      <c r="M4329">
        <v>69.759611765483001</v>
      </c>
      <c r="N4329">
        <v>2.04788681110041</v>
      </c>
      <c r="O4329">
        <v>9.3877551020408099</v>
      </c>
      <c r="P4329">
        <v>47.058823529411697</v>
      </c>
      <c r="Q4329">
        <v>5.6324484610734998E-2</v>
      </c>
    </row>
    <row r="4330" spans="1:17" hidden="1" x14ac:dyDescent="0.3">
      <c r="A4330" t="s">
        <v>8889</v>
      </c>
      <c r="B4330" t="s">
        <v>8890</v>
      </c>
      <c r="C4330" t="s">
        <v>10625</v>
      </c>
      <c r="D4330" t="s">
        <v>359</v>
      </c>
      <c r="E4330">
        <v>13.1339465</v>
      </c>
      <c r="F4330">
        <v>19.87</v>
      </c>
      <c r="G4330">
        <v>50.063253528595801</v>
      </c>
      <c r="H4330">
        <v>33.727641527483001</v>
      </c>
      <c r="I4330">
        <v>42.398443508838703</v>
      </c>
      <c r="J4330">
        <v>-10.6580189767274</v>
      </c>
      <c r="K4330">
        <v>18.074866737586099</v>
      </c>
      <c r="L4330">
        <v>14.4534534483741</v>
      </c>
      <c r="M4330">
        <v>43.407912618423701</v>
      </c>
      <c r="N4330">
        <v>1.2056127908043099</v>
      </c>
      <c r="O4330">
        <v>22.747861097131299</v>
      </c>
      <c r="P4330">
        <v>108.718487394958</v>
      </c>
      <c r="Q4330">
        <v>7.8201244083678997E-2</v>
      </c>
    </row>
    <row r="4331" spans="1:17" hidden="1" x14ac:dyDescent="0.3">
      <c r="A4331" t="s">
        <v>8891</v>
      </c>
      <c r="B4331" t="s">
        <v>8892</v>
      </c>
      <c r="C4331" t="s">
        <v>10625</v>
      </c>
      <c r="D4331" t="s">
        <v>527</v>
      </c>
      <c r="E4331">
        <v>13.125875000000001</v>
      </c>
      <c r="F4331">
        <v>45</v>
      </c>
      <c r="G4331">
        <v>14.7853101111175</v>
      </c>
      <c r="H4331">
        <v>-27.752493152651599</v>
      </c>
      <c r="I4331">
        <v>-21.354310657592801</v>
      </c>
      <c r="J4331">
        <v>-6.8196380551479301</v>
      </c>
      <c r="K4331">
        <v>51.593947997428799</v>
      </c>
      <c r="L4331">
        <v>51.311486253135499</v>
      </c>
      <c r="M4331">
        <v>27.686246919014899</v>
      </c>
      <c r="N4331">
        <v>0.43327462015437201</v>
      </c>
      <c r="O4331">
        <v>39.999999999999901</v>
      </c>
      <c r="P4331">
        <v>49.501661129568099</v>
      </c>
    </row>
    <row r="4332" spans="1:17" hidden="1" x14ac:dyDescent="0.3">
      <c r="A4332" t="s">
        <v>8893</v>
      </c>
      <c r="B4332" t="s">
        <v>8894</v>
      </c>
      <c r="C4332" t="s">
        <v>10625</v>
      </c>
      <c r="D4332" t="s">
        <v>733</v>
      </c>
      <c r="E4332">
        <v>13.10207943</v>
      </c>
      <c r="F4332">
        <v>122.84</v>
      </c>
      <c r="G4332">
        <v>17.759578694478101</v>
      </c>
      <c r="H4332">
        <v>2.9243805038051498</v>
      </c>
      <c r="I4332">
        <v>9.3680338978515891</v>
      </c>
      <c r="J4332">
        <v>0.70291524207262901</v>
      </c>
      <c r="K4332">
        <v>117.096793162764</v>
      </c>
      <c r="L4332">
        <v>105.49952013177599</v>
      </c>
      <c r="M4332">
        <v>34.201172078942697</v>
      </c>
      <c r="N4332">
        <v>0.98379453183285204</v>
      </c>
      <c r="O4332">
        <v>0.293064148485844</v>
      </c>
      <c r="P4332">
        <v>48.842845026051101</v>
      </c>
    </row>
    <row r="4333" spans="1:17" hidden="1" x14ac:dyDescent="0.3">
      <c r="A4333" t="s">
        <v>8895</v>
      </c>
      <c r="B4333" t="s">
        <v>8896</v>
      </c>
      <c r="C4333" t="s">
        <v>10625</v>
      </c>
      <c r="D4333" t="s">
        <v>622</v>
      </c>
      <c r="E4333">
        <v>13.078025</v>
      </c>
      <c r="F4333">
        <v>25.46</v>
      </c>
      <c r="G4333">
        <v>65.506639588137404</v>
      </c>
      <c r="H4333">
        <v>-23.179885354237399</v>
      </c>
      <c r="I4333">
        <v>36.702749737592001</v>
      </c>
      <c r="J4333">
        <v>-3.56357732682803</v>
      </c>
      <c r="K4333">
        <v>31.388807042365901</v>
      </c>
      <c r="L4333">
        <v>30.816032785343999</v>
      </c>
      <c r="M4333">
        <v>46.341550955381997</v>
      </c>
      <c r="N4333">
        <v>0.67779121943695997</v>
      </c>
      <c r="O4333">
        <v>161.390416339355</v>
      </c>
      <c r="P4333">
        <v>98.90625</v>
      </c>
      <c r="Q4333">
        <v>0.12526849986944799</v>
      </c>
    </row>
    <row r="4334" spans="1:17" hidden="1" x14ac:dyDescent="0.3">
      <c r="A4334" t="s">
        <v>8897</v>
      </c>
      <c r="B4334" t="s">
        <v>8898</v>
      </c>
      <c r="C4334" t="s">
        <v>10625</v>
      </c>
      <c r="D4334" t="s">
        <v>51</v>
      </c>
      <c r="E4334">
        <v>13.061533499999999</v>
      </c>
      <c r="F4334">
        <v>51.85</v>
      </c>
      <c r="G4334">
        <v>10.601834327641701</v>
      </c>
      <c r="H4334">
        <v>-13.4348740250562</v>
      </c>
      <c r="I4334">
        <v>17.2601313295491</v>
      </c>
      <c r="J4334">
        <v>-10.5022372584457</v>
      </c>
      <c r="K4334">
        <v>57.733991536432299</v>
      </c>
      <c r="L4334">
        <v>48.130136172458101</v>
      </c>
      <c r="M4334">
        <v>10.172829873443</v>
      </c>
      <c r="N4334">
        <v>0.16755238877533399</v>
      </c>
      <c r="O4334">
        <v>62.777242044358701</v>
      </c>
      <c r="P4334">
        <v>47.301136363636303</v>
      </c>
      <c r="Q4334">
        <v>9.4482026329635996E-2</v>
      </c>
    </row>
    <row r="4335" spans="1:17" hidden="1" x14ac:dyDescent="0.3">
      <c r="A4335" t="s">
        <v>8899</v>
      </c>
      <c r="B4335" t="s">
        <v>8900</v>
      </c>
      <c r="C4335" t="s">
        <v>10625</v>
      </c>
      <c r="D4335" t="s">
        <v>119</v>
      </c>
      <c r="E4335">
        <v>13.060374884345199</v>
      </c>
      <c r="F4335">
        <v>99.6</v>
      </c>
      <c r="G4335">
        <v>-5.5931859894901201</v>
      </c>
      <c r="H4335">
        <v>-1.87035303188851</v>
      </c>
      <c r="I4335">
        <v>-12.2495918825592</v>
      </c>
      <c r="J4335">
        <v>1.0670674632677399</v>
      </c>
      <c r="K4335">
        <v>88.622837348358701</v>
      </c>
      <c r="L4335">
        <v>75.642478964540601</v>
      </c>
      <c r="M4335">
        <v>75.835066412166697</v>
      </c>
      <c r="N4335">
        <v>1</v>
      </c>
      <c r="Q4335">
        <v>-4.6725400847372998E-2</v>
      </c>
    </row>
    <row r="4336" spans="1:17" hidden="1" x14ac:dyDescent="0.3">
      <c r="A4336" t="s">
        <v>8901</v>
      </c>
      <c r="B4336" t="s">
        <v>8902</v>
      </c>
      <c r="C4336" t="s">
        <v>10625</v>
      </c>
      <c r="D4336" t="s">
        <v>527</v>
      </c>
      <c r="E4336">
        <v>13.04186</v>
      </c>
      <c r="F4336">
        <v>26</v>
      </c>
      <c r="G4336">
        <v>0.13602793065942001</v>
      </c>
      <c r="H4336">
        <v>-17.030465665040499</v>
      </c>
      <c r="I4336">
        <v>-6.2379213162634803</v>
      </c>
      <c r="J4336">
        <v>0.20359144603511001</v>
      </c>
      <c r="K4336">
        <v>22.311244813657002</v>
      </c>
      <c r="L4336">
        <v>14.029015968099699</v>
      </c>
      <c r="M4336">
        <v>44.620982873887698</v>
      </c>
      <c r="N4336">
        <v>0.66579686712077601</v>
      </c>
      <c r="O4336">
        <v>15.8846153846153</v>
      </c>
      <c r="P4336">
        <v>27.388535031847098</v>
      </c>
      <c r="Q4336">
        <v>0.117988262400474</v>
      </c>
    </row>
    <row r="4337" spans="1:17" hidden="1" x14ac:dyDescent="0.3">
      <c r="A4337" t="s">
        <v>8903</v>
      </c>
      <c r="B4337" t="s">
        <v>8904</v>
      </c>
      <c r="C4337" t="s">
        <v>10625</v>
      </c>
      <c r="D4337" t="s">
        <v>527</v>
      </c>
      <c r="E4337">
        <v>13.041843999999999</v>
      </c>
      <c r="F4337">
        <v>3.81</v>
      </c>
      <c r="G4337">
        <v>179.34564308402099</v>
      </c>
      <c r="H4337">
        <v>-24.877092200327599</v>
      </c>
      <c r="I4337">
        <v>90.584636002453706</v>
      </c>
      <c r="J4337">
        <v>2.59422510272252</v>
      </c>
      <c r="K4337">
        <v>3.7895228396580798</v>
      </c>
      <c r="L4337">
        <v>2.6610569639983299</v>
      </c>
      <c r="M4337">
        <v>39.024545218416797</v>
      </c>
      <c r="N4337">
        <v>1.0839285724685801</v>
      </c>
      <c r="O4337">
        <v>40.9448818897637</v>
      </c>
      <c r="P4337">
        <v>307.05128205128199</v>
      </c>
      <c r="Q4337">
        <v>5.0194348898430002E-3</v>
      </c>
    </row>
    <row r="4338" spans="1:17" hidden="1" x14ac:dyDescent="0.3">
      <c r="A4338" t="s">
        <v>8905</v>
      </c>
      <c r="B4338" t="s">
        <v>8906</v>
      </c>
      <c r="C4338" t="s">
        <v>10625</v>
      </c>
      <c r="D4338" t="s">
        <v>408</v>
      </c>
      <c r="E4338">
        <v>13.034140499999999</v>
      </c>
      <c r="F4338">
        <v>12.26</v>
      </c>
      <c r="G4338">
        <v>34.290253526232597</v>
      </c>
      <c r="H4338">
        <v>0.90322539160190396</v>
      </c>
      <c r="I4338">
        <v>-18.3069388068153</v>
      </c>
      <c r="J4338">
        <v>2.1467295303924598</v>
      </c>
      <c r="K4338">
        <v>12.093670029199799</v>
      </c>
      <c r="L4338">
        <v>11.4365323132443</v>
      </c>
      <c r="M4338">
        <v>65.284372593280295</v>
      </c>
      <c r="N4338">
        <v>1.1139193815219199</v>
      </c>
      <c r="O4338">
        <v>64.355628058727504</v>
      </c>
      <c r="P4338">
        <v>63.466666666666598</v>
      </c>
      <c r="Q4338">
        <v>7.9507012807341002E-2</v>
      </c>
    </row>
    <row r="4339" spans="1:17" hidden="1" x14ac:dyDescent="0.3">
      <c r="A4339" t="s">
        <v>8907</v>
      </c>
      <c r="B4339" t="s">
        <v>8908</v>
      </c>
      <c r="C4339" t="s">
        <v>10625</v>
      </c>
      <c r="D4339" t="s">
        <v>46</v>
      </c>
      <c r="E4339">
        <v>13.029249999999999</v>
      </c>
      <c r="F4339">
        <v>40.090000000000003</v>
      </c>
      <c r="G4339">
        <v>153.668500994308</v>
      </c>
      <c r="H4339">
        <v>-41.942624466781702</v>
      </c>
      <c r="I4339">
        <v>39.473891712730897</v>
      </c>
      <c r="J4339">
        <v>-19.549253238598201</v>
      </c>
      <c r="K4339">
        <v>52.747047050688998</v>
      </c>
      <c r="L4339">
        <v>37.457284346817502</v>
      </c>
      <c r="M4339">
        <v>2.8115369096202301</v>
      </c>
      <c r="N4339">
        <v>0.430384188059177</v>
      </c>
      <c r="O4339">
        <v>73.359940134696899</v>
      </c>
      <c r="P4339">
        <v>181.333333333333</v>
      </c>
    </row>
    <row r="4340" spans="1:17" hidden="1" x14ac:dyDescent="0.3">
      <c r="A4340" t="s">
        <v>8909</v>
      </c>
      <c r="B4340" t="s">
        <v>8910</v>
      </c>
      <c r="C4340" t="s">
        <v>10625</v>
      </c>
      <c r="D4340" t="s">
        <v>527</v>
      </c>
      <c r="E4340">
        <v>13.0134925</v>
      </c>
      <c r="F4340">
        <v>41.17</v>
      </c>
      <c r="G4340">
        <v>9.5685009943084403</v>
      </c>
      <c r="H4340">
        <v>-15.078346496469001</v>
      </c>
      <c r="I4340">
        <v>-6.24206588361145</v>
      </c>
      <c r="J4340">
        <v>-7.4329473933811903</v>
      </c>
      <c r="K4340">
        <v>46.898857731595797</v>
      </c>
      <c r="L4340">
        <v>43.0622737179675</v>
      </c>
      <c r="M4340">
        <v>42.193547422798297</v>
      </c>
      <c r="N4340">
        <v>0.42688766114180399</v>
      </c>
      <c r="O4340">
        <v>53.0240466358999</v>
      </c>
      <c r="P4340">
        <v>46.930763740185498</v>
      </c>
      <c r="Q4340">
        <v>0.105957326417966</v>
      </c>
    </row>
    <row r="4341" spans="1:17" hidden="1" x14ac:dyDescent="0.3">
      <c r="A4341" t="s">
        <v>8911</v>
      </c>
      <c r="B4341" t="s">
        <v>8912</v>
      </c>
      <c r="C4341" t="s">
        <v>10625</v>
      </c>
      <c r="D4341" t="s">
        <v>858</v>
      </c>
      <c r="E4341">
        <v>12.9825</v>
      </c>
      <c r="F4341">
        <v>30.29</v>
      </c>
      <c r="G4341">
        <v>-29.575454100682901</v>
      </c>
      <c r="H4341">
        <v>-3.6090816363587801</v>
      </c>
      <c r="I4341">
        <v>-7.2317018898498597</v>
      </c>
      <c r="J4341">
        <v>8.75567149946305</v>
      </c>
      <c r="K4341">
        <v>28.8844766585492</v>
      </c>
      <c r="L4341">
        <v>29.020552258860501</v>
      </c>
      <c r="M4341">
        <v>63.786801108492597</v>
      </c>
      <c r="N4341">
        <v>2.9803910061255099</v>
      </c>
      <c r="O4341">
        <v>12.413337735226101</v>
      </c>
      <c r="P4341">
        <v>23.683135973866801</v>
      </c>
    </row>
    <row r="4342" spans="1:17" hidden="1" x14ac:dyDescent="0.3">
      <c r="A4342" t="s">
        <v>8913</v>
      </c>
      <c r="B4342" t="s">
        <v>8914</v>
      </c>
      <c r="C4342" t="s">
        <v>10625</v>
      </c>
      <c r="D4342" t="s">
        <v>527</v>
      </c>
      <c r="E4342">
        <v>12.929138999999999</v>
      </c>
      <c r="F4342">
        <v>41.85</v>
      </c>
      <c r="G4342">
        <v>17.0578377263985</v>
      </c>
      <c r="H4342">
        <v>-0.170193511041176</v>
      </c>
      <c r="I4342">
        <v>38.334293676077898</v>
      </c>
      <c r="J4342">
        <v>-0.92680823099355703</v>
      </c>
      <c r="K4342">
        <v>30.644080077645501</v>
      </c>
      <c r="L4342">
        <v>28.340741867433501</v>
      </c>
      <c r="M4342">
        <v>98.558136106127094</v>
      </c>
      <c r="N4342">
        <v>0</v>
      </c>
      <c r="O4342">
        <v>0</v>
      </c>
      <c r="P4342">
        <v>79.690854443967297</v>
      </c>
    </row>
    <row r="4343" spans="1:17" hidden="1" x14ac:dyDescent="0.3">
      <c r="A4343" t="s">
        <v>8915</v>
      </c>
      <c r="B4343" t="s">
        <v>8916</v>
      </c>
      <c r="C4343" t="s">
        <v>10625</v>
      </c>
      <c r="D4343" t="s">
        <v>54</v>
      </c>
      <c r="E4343">
        <v>12.9252924</v>
      </c>
      <c r="F4343">
        <v>41.01</v>
      </c>
      <c r="G4343">
        <v>52.045947678503502</v>
      </c>
      <c r="H4343">
        <v>-0.23143158978643699</v>
      </c>
      <c r="I4343">
        <v>-9.8385418713549093</v>
      </c>
      <c r="J4343">
        <v>11.1553934320316</v>
      </c>
      <c r="K4343">
        <v>40.796156623842002</v>
      </c>
      <c r="L4343">
        <v>37.714298884008201</v>
      </c>
      <c r="M4343">
        <v>70.671515801356804</v>
      </c>
      <c r="N4343">
        <v>0.93479013708573699</v>
      </c>
      <c r="O4343">
        <v>25.7498171177761</v>
      </c>
      <c r="P4343">
        <v>83.901345291479799</v>
      </c>
      <c r="Q4343">
        <v>4.2541293617859001E-2</v>
      </c>
    </row>
    <row r="4344" spans="1:17" hidden="1" x14ac:dyDescent="0.3">
      <c r="A4344" t="s">
        <v>8917</v>
      </c>
      <c r="B4344" t="s">
        <v>8918</v>
      </c>
      <c r="C4344" t="s">
        <v>10625</v>
      </c>
      <c r="D4344" t="s">
        <v>263</v>
      </c>
      <c r="E4344">
        <v>12.87796968</v>
      </c>
      <c r="F4344">
        <v>4.24</v>
      </c>
      <c r="G4344">
        <v>69.544469986556507</v>
      </c>
      <c r="H4344">
        <v>-15.9218208381083</v>
      </c>
      <c r="I4344">
        <v>25.022132790352199</v>
      </c>
      <c r="J4344">
        <v>-1.14909040529885</v>
      </c>
      <c r="K4344">
        <v>4.1632384690938196</v>
      </c>
      <c r="L4344">
        <v>3.4847682725057401</v>
      </c>
      <c r="M4344">
        <v>6.8865335694131602</v>
      </c>
      <c r="N4344">
        <v>1.17535232171733E-2</v>
      </c>
      <c r="O4344">
        <v>36.792452830188601</v>
      </c>
      <c r="P4344">
        <v>117.435897435897</v>
      </c>
      <c r="Q4344">
        <v>3.7423932310906002E-2</v>
      </c>
    </row>
    <row r="4345" spans="1:17" hidden="1" x14ac:dyDescent="0.3">
      <c r="A4345" t="s">
        <v>8919</v>
      </c>
      <c r="B4345" t="s">
        <v>8920</v>
      </c>
      <c r="C4345" t="s">
        <v>10625</v>
      </c>
      <c r="D4345" t="s">
        <v>622</v>
      </c>
      <c r="E4345">
        <v>12.86230155</v>
      </c>
      <c r="F4345">
        <v>15.43</v>
      </c>
      <c r="G4345">
        <v>9.4907232165306592</v>
      </c>
      <c r="H4345">
        <v>4.9618914068848401</v>
      </c>
      <c r="I4345">
        <v>11.6879392419651</v>
      </c>
      <c r="J4345">
        <v>16.356904798538</v>
      </c>
      <c r="K4345">
        <v>14.2541912446864</v>
      </c>
      <c r="L4345">
        <v>13.7304881995682</v>
      </c>
      <c r="M4345">
        <v>63.579924026832003</v>
      </c>
      <c r="N4345">
        <v>0.69041605957584495</v>
      </c>
      <c r="O4345">
        <v>42.903434867141897</v>
      </c>
      <c r="Q4345">
        <v>7.7487786482243998E-2</v>
      </c>
    </row>
    <row r="4346" spans="1:17" hidden="1" x14ac:dyDescent="0.3">
      <c r="A4346" t="s">
        <v>8921</v>
      </c>
      <c r="B4346" t="s">
        <v>8922</v>
      </c>
      <c r="C4346" t="s">
        <v>10625</v>
      </c>
      <c r="D4346" t="s">
        <v>5368</v>
      </c>
      <c r="E4346">
        <v>12.831858</v>
      </c>
      <c r="F4346">
        <v>28.86</v>
      </c>
      <c r="G4346">
        <v>-47.252461205004202</v>
      </c>
      <c r="H4346">
        <v>2.0197225587905598</v>
      </c>
      <c r="I4346">
        <v>-12.0629415870503</v>
      </c>
      <c r="J4346">
        <v>-0.86337611958457505</v>
      </c>
      <c r="K4346">
        <v>29.011483451936201</v>
      </c>
      <c r="L4346">
        <v>30.7624231458677</v>
      </c>
      <c r="M4346">
        <v>41.335851312606401</v>
      </c>
      <c r="N4346">
        <v>1.97806571655857</v>
      </c>
      <c r="O4346">
        <v>34.026334026333998</v>
      </c>
      <c r="P4346">
        <v>27.9822616407982</v>
      </c>
      <c r="Q4346">
        <v>-5.5550809921009999E-3</v>
      </c>
    </row>
    <row r="4347" spans="1:17" hidden="1" x14ac:dyDescent="0.3">
      <c r="A4347" t="s">
        <v>8923</v>
      </c>
      <c r="B4347" t="s">
        <v>8924</v>
      </c>
      <c r="C4347" t="s">
        <v>10625</v>
      </c>
      <c r="D4347" t="s">
        <v>622</v>
      </c>
      <c r="E4347">
        <v>12.8086923539507</v>
      </c>
      <c r="F4347">
        <v>31.5</v>
      </c>
      <c r="G4347">
        <v>-29.533991217529501</v>
      </c>
      <c r="H4347">
        <v>-5.9511463513048604</v>
      </c>
      <c r="I4347">
        <v>-19.105001934505399</v>
      </c>
      <c r="K4347">
        <v>68.019953763615703</v>
      </c>
      <c r="M4347">
        <v>1.6190693955E-5</v>
      </c>
      <c r="N4347">
        <v>0.25</v>
      </c>
      <c r="O4347">
        <v>17.7777777777777</v>
      </c>
      <c r="P4347">
        <v>0</v>
      </c>
    </row>
    <row r="4348" spans="1:17" hidden="1" x14ac:dyDescent="0.3">
      <c r="A4348" t="s">
        <v>8925</v>
      </c>
      <c r="B4348" t="s">
        <v>8926</v>
      </c>
      <c r="C4348" t="s">
        <v>10625</v>
      </c>
      <c r="D4348" t="s">
        <v>733</v>
      </c>
      <c r="E4348">
        <v>12.801381996</v>
      </c>
      <c r="F4348">
        <v>255.73</v>
      </c>
      <c r="G4348">
        <v>1.19886128657349</v>
      </c>
      <c r="H4348">
        <v>-2.1818986887460299</v>
      </c>
      <c r="I4348">
        <v>0.750688791039124</v>
      </c>
      <c r="J4348">
        <v>-0.93309904495326002</v>
      </c>
      <c r="K4348">
        <v>248.96228564656599</v>
      </c>
      <c r="L4348">
        <v>231.08565450038699</v>
      </c>
      <c r="M4348">
        <v>61.795021026026802</v>
      </c>
      <c r="N4348">
        <v>0.296194788478646</v>
      </c>
      <c r="O4348">
        <v>3.6249169045477498</v>
      </c>
      <c r="P4348">
        <v>32.6675658850383</v>
      </c>
    </row>
    <row r="4349" spans="1:17" hidden="1" x14ac:dyDescent="0.3">
      <c r="A4349" t="s">
        <v>8927</v>
      </c>
      <c r="B4349" t="s">
        <v>8928</v>
      </c>
      <c r="C4349" t="s">
        <v>10625</v>
      </c>
      <c r="D4349" t="s">
        <v>733</v>
      </c>
      <c r="E4349">
        <v>12.781170502</v>
      </c>
      <c r="F4349">
        <v>25.8</v>
      </c>
      <c r="G4349">
        <v>-16.878161092030702</v>
      </c>
      <c r="H4349">
        <v>-2.31754590919379</v>
      </c>
      <c r="I4349">
        <v>-2.5225942042668201</v>
      </c>
      <c r="J4349">
        <v>0.408541993455033</v>
      </c>
      <c r="K4349">
        <v>25.622281771371298</v>
      </c>
      <c r="L4349">
        <v>24.5581393901188</v>
      </c>
      <c r="N4349">
        <v>0.48929714332964303</v>
      </c>
      <c r="O4349">
        <v>10.3488372093023</v>
      </c>
      <c r="P4349">
        <v>17.006802721088398</v>
      </c>
    </row>
    <row r="4350" spans="1:17" hidden="1" x14ac:dyDescent="0.3">
      <c r="A4350" t="s">
        <v>8929</v>
      </c>
      <c r="B4350" t="s">
        <v>8930</v>
      </c>
      <c r="C4350" t="s">
        <v>10625</v>
      </c>
      <c r="D4350" t="s">
        <v>308</v>
      </c>
      <c r="E4350">
        <v>12.7737</v>
      </c>
      <c r="F4350">
        <v>17.95</v>
      </c>
      <c r="G4350">
        <v>42.477347755761798</v>
      </c>
      <c r="H4350">
        <v>-4.1913654840765702</v>
      </c>
      <c r="I4350">
        <v>-3.4237565938827399</v>
      </c>
      <c r="J4350">
        <v>-6.72611967089796</v>
      </c>
      <c r="K4350">
        <v>18.586998252477098</v>
      </c>
      <c r="L4350">
        <v>17.4932478456649</v>
      </c>
      <c r="M4350">
        <v>40.626633978808997</v>
      </c>
      <c r="N4350">
        <v>1.27151113216485</v>
      </c>
      <c r="O4350">
        <v>27.5208913649025</v>
      </c>
      <c r="P4350">
        <v>83.350357507660803</v>
      </c>
      <c r="Q4350">
        <v>0.10910944448856599</v>
      </c>
    </row>
    <row r="4351" spans="1:17" hidden="1" x14ac:dyDescent="0.3">
      <c r="A4351" t="s">
        <v>8931</v>
      </c>
      <c r="B4351" t="s">
        <v>8932</v>
      </c>
      <c r="C4351" t="s">
        <v>10625</v>
      </c>
      <c r="D4351" t="s">
        <v>72</v>
      </c>
      <c r="E4351">
        <v>12.771219547999999</v>
      </c>
      <c r="F4351">
        <v>6.88</v>
      </c>
      <c r="G4351">
        <v>-43.864588733665499</v>
      </c>
      <c r="H4351">
        <v>-2.55018393746691</v>
      </c>
      <c r="I4351">
        <v>-32.030160410410197</v>
      </c>
      <c r="J4351">
        <v>-0.56684877502228903</v>
      </c>
      <c r="K4351">
        <v>7.0750861476854396</v>
      </c>
      <c r="L4351">
        <v>7.66111211019191</v>
      </c>
      <c r="M4351">
        <v>49.611274705180499</v>
      </c>
      <c r="N4351">
        <v>0.71102659048943695</v>
      </c>
      <c r="O4351">
        <v>64.825581395348806</v>
      </c>
      <c r="P4351">
        <v>14.0961857379767</v>
      </c>
      <c r="Q4351">
        <v>3.7475185747345E-2</v>
      </c>
    </row>
    <row r="4352" spans="1:17" hidden="1" x14ac:dyDescent="0.3">
      <c r="A4352" t="s">
        <v>8933</v>
      </c>
      <c r="B4352" t="s">
        <v>8934</v>
      </c>
      <c r="C4352" t="s">
        <v>10625</v>
      </c>
      <c r="D4352" t="s">
        <v>127</v>
      </c>
      <c r="E4352">
        <v>12.769105440000001</v>
      </c>
      <c r="F4352">
        <v>38.549999999999997</v>
      </c>
      <c r="G4352">
        <v>-11.550374507699599</v>
      </c>
      <c r="H4352">
        <v>5.7054193052607998</v>
      </c>
      <c r="I4352">
        <v>-11.674179138097101</v>
      </c>
      <c r="J4352">
        <v>3.0671258109173598</v>
      </c>
      <c r="K4352">
        <v>38.302149721865597</v>
      </c>
      <c r="L4352">
        <v>37.921963011955</v>
      </c>
      <c r="M4352">
        <v>57.559020212522697</v>
      </c>
      <c r="N4352">
        <v>0.962505181326889</v>
      </c>
      <c r="O4352">
        <v>31.7769130998702</v>
      </c>
      <c r="P4352">
        <v>22.303299492385701</v>
      </c>
      <c r="Q4352">
        <v>2.8188783513253001E-2</v>
      </c>
    </row>
    <row r="4353" spans="1:17" hidden="1" x14ac:dyDescent="0.3">
      <c r="A4353" t="s">
        <v>8935</v>
      </c>
      <c r="B4353" t="s">
        <v>8936</v>
      </c>
      <c r="C4353" t="s">
        <v>10625</v>
      </c>
      <c r="D4353" t="s">
        <v>622</v>
      </c>
      <c r="E4353">
        <v>12.755980900000001</v>
      </c>
      <c r="F4353">
        <v>15.9</v>
      </c>
      <c r="G4353">
        <v>-12.5308714411248</v>
      </c>
      <c r="H4353">
        <v>16.776126375967799</v>
      </c>
      <c r="I4353">
        <v>-25.7596324183917</v>
      </c>
      <c r="J4353">
        <v>8.7218773366366307</v>
      </c>
      <c r="K4353">
        <v>16.6193274394474</v>
      </c>
      <c r="L4353">
        <v>16.666816223385901</v>
      </c>
      <c r="M4353">
        <v>58.937953607366097</v>
      </c>
      <c r="N4353">
        <v>2.2551456776307899</v>
      </c>
      <c r="O4353">
        <v>46.2264150943396</v>
      </c>
      <c r="P4353">
        <v>44.545454545454497</v>
      </c>
      <c r="Q4353">
        <v>5.9992466387516E-2</v>
      </c>
    </row>
    <row r="4354" spans="1:17" hidden="1" x14ac:dyDescent="0.3">
      <c r="A4354" t="s">
        <v>8937</v>
      </c>
      <c r="B4354" t="s">
        <v>8938</v>
      </c>
      <c r="C4354" t="s">
        <v>10625</v>
      </c>
      <c r="D4354" t="s">
        <v>139</v>
      </c>
      <c r="E4354">
        <v>12.749143399999999</v>
      </c>
      <c r="F4354">
        <v>18.25</v>
      </c>
      <c r="G4354">
        <v>-27.664832339024802</v>
      </c>
      <c r="H4354">
        <v>-1.4056918058503101</v>
      </c>
      <c r="I4354">
        <v>-11.7520607580348</v>
      </c>
      <c r="J4354">
        <v>-1.14909040529885</v>
      </c>
      <c r="K4354">
        <v>18.249999685091101</v>
      </c>
      <c r="L4354">
        <v>18.235953903632002</v>
      </c>
      <c r="M4354">
        <v>100</v>
      </c>
      <c r="O4354">
        <v>0</v>
      </c>
      <c r="P4354">
        <v>0</v>
      </c>
    </row>
    <row r="4355" spans="1:17" hidden="1" x14ac:dyDescent="0.3">
      <c r="A4355" t="s">
        <v>8939</v>
      </c>
      <c r="B4355" t="s">
        <v>8940</v>
      </c>
      <c r="C4355" t="s">
        <v>10625</v>
      </c>
      <c r="E4355">
        <v>12.7241613</v>
      </c>
      <c r="F4355">
        <v>34</v>
      </c>
      <c r="G4355">
        <v>-11.1466692135965</v>
      </c>
      <c r="H4355">
        <v>-16.167596567755002</v>
      </c>
      <c r="I4355">
        <v>-5.50206075803482</v>
      </c>
      <c r="J4355">
        <v>2.0679050423490799</v>
      </c>
      <c r="K4355">
        <v>34.175184868719803</v>
      </c>
      <c r="L4355">
        <v>32.36492813209</v>
      </c>
      <c r="M4355">
        <v>45.198810655447097</v>
      </c>
      <c r="N4355">
        <v>0.34989989348490003</v>
      </c>
      <c r="O4355">
        <v>40.5</v>
      </c>
      <c r="P4355">
        <v>40.612076095947003</v>
      </c>
      <c r="Q4355">
        <v>-1.0524557283376999E-2</v>
      </c>
    </row>
    <row r="4356" spans="1:17" hidden="1" x14ac:dyDescent="0.3">
      <c r="A4356" t="s">
        <v>8941</v>
      </c>
      <c r="B4356" t="s">
        <v>8942</v>
      </c>
      <c r="C4356" t="s">
        <v>10625</v>
      </c>
      <c r="D4356" t="s">
        <v>1672</v>
      </c>
      <c r="E4356">
        <v>12.7232</v>
      </c>
      <c r="F4356">
        <v>0.56999999999999995</v>
      </c>
      <c r="G4356">
        <v>-15.9001264566719</v>
      </c>
      <c r="H4356">
        <v>-26.7390251391836</v>
      </c>
      <c r="I4356">
        <v>-29.143365105860902</v>
      </c>
      <c r="J4356">
        <v>-7.8157570719655096</v>
      </c>
      <c r="K4356">
        <v>0.67479274885696106</v>
      </c>
      <c r="L4356">
        <v>0.63741939656028102</v>
      </c>
      <c r="M4356">
        <v>27.588532710631199</v>
      </c>
      <c r="N4356">
        <v>1.91160703146027</v>
      </c>
      <c r="O4356">
        <v>66.6666666666666</v>
      </c>
      <c r="P4356">
        <v>42.499999999999901</v>
      </c>
      <c r="Q4356">
        <v>3.7781609899390002E-3</v>
      </c>
    </row>
    <row r="4357" spans="1:17" hidden="1" x14ac:dyDescent="0.3">
      <c r="A4357" t="s">
        <v>8943</v>
      </c>
      <c r="B4357" t="s">
        <v>8944</v>
      </c>
      <c r="C4357" t="s">
        <v>10625</v>
      </c>
      <c r="D4357" t="s">
        <v>1465</v>
      </c>
      <c r="E4357">
        <v>12.720105999999999</v>
      </c>
      <c r="F4357">
        <v>4.7</v>
      </c>
      <c r="G4357">
        <v>36.6708319966394</v>
      </c>
      <c r="H4357">
        <v>26.198474860816301</v>
      </c>
      <c r="I4357">
        <v>4.87324941566244</v>
      </c>
      <c r="J4357">
        <v>10.7230557134226</v>
      </c>
      <c r="K4357">
        <v>4.2905825870350904</v>
      </c>
      <c r="L4357">
        <v>3.7615423983182401</v>
      </c>
      <c r="M4357">
        <v>59.409515171308797</v>
      </c>
      <c r="N4357">
        <v>0.21656611326136799</v>
      </c>
      <c r="O4357">
        <v>15.7446808510638</v>
      </c>
      <c r="P4357">
        <v>77.358490566037702</v>
      </c>
      <c r="Q4357">
        <v>6.4085073492115993E-2</v>
      </c>
    </row>
    <row r="4358" spans="1:17" hidden="1" x14ac:dyDescent="0.3">
      <c r="A4358" t="s">
        <v>8945</v>
      </c>
      <c r="B4358" t="s">
        <v>8946</v>
      </c>
      <c r="C4358" t="s">
        <v>10625</v>
      </c>
      <c r="D4358" t="s">
        <v>1672</v>
      </c>
      <c r="E4358">
        <v>12.685354500000001</v>
      </c>
      <c r="F4358">
        <v>14</v>
      </c>
      <c r="G4358">
        <v>-28.020704225145899</v>
      </c>
      <c r="H4358">
        <v>-8.0056918058503204</v>
      </c>
      <c r="I4358">
        <v>-10.8147860644515</v>
      </c>
      <c r="J4358">
        <v>-7.1222447677149603</v>
      </c>
      <c r="K4358">
        <v>14.8815603355477</v>
      </c>
      <c r="L4358">
        <v>15.4847713224498</v>
      </c>
      <c r="M4358">
        <v>39.422385598940402</v>
      </c>
      <c r="N4358">
        <v>1.09173111243307</v>
      </c>
      <c r="O4358">
        <v>63</v>
      </c>
      <c r="P4358">
        <v>35.135135135135101</v>
      </c>
      <c r="Q4358">
        <v>7.1832527713125996E-2</v>
      </c>
    </row>
    <row r="4359" spans="1:17" hidden="1" x14ac:dyDescent="0.3">
      <c r="A4359" t="s">
        <v>8947</v>
      </c>
      <c r="B4359" t="s">
        <v>8948</v>
      </c>
      <c r="C4359" t="s">
        <v>10625</v>
      </c>
      <c r="D4359" t="s">
        <v>733</v>
      </c>
      <c r="E4359">
        <v>12.67263724</v>
      </c>
      <c r="F4359">
        <v>80.2</v>
      </c>
      <c r="G4359">
        <v>-1.7819254170346199</v>
      </c>
      <c r="H4359">
        <v>-0.52904036740111604</v>
      </c>
      <c r="I4359">
        <v>0.29040920564218897</v>
      </c>
      <c r="J4359">
        <v>1.1677536773561299</v>
      </c>
      <c r="K4359">
        <v>78.181818609500993</v>
      </c>
      <c r="L4359">
        <v>72.972663590637595</v>
      </c>
      <c r="M4359">
        <v>56.470560257846202</v>
      </c>
      <c r="N4359">
        <v>3.32328533088815</v>
      </c>
      <c r="O4359">
        <v>2.7057356608478802</v>
      </c>
      <c r="P4359">
        <v>30.194805194805198</v>
      </c>
    </row>
    <row r="4360" spans="1:17" hidden="1" x14ac:dyDescent="0.3">
      <c r="A4360" t="s">
        <v>8949</v>
      </c>
      <c r="B4360" t="s">
        <v>8950</v>
      </c>
      <c r="C4360" t="s">
        <v>10625</v>
      </c>
      <c r="D4360" t="s">
        <v>80</v>
      </c>
      <c r="E4360">
        <v>12.659483295999999</v>
      </c>
      <c r="F4360">
        <v>26.86</v>
      </c>
      <c r="G4360">
        <v>154.594292479085</v>
      </c>
      <c r="H4360">
        <v>-14.3735319025434</v>
      </c>
      <c r="I4360">
        <v>-27.243921880074801</v>
      </c>
      <c r="J4360">
        <v>-0.92680823099355703</v>
      </c>
      <c r="K4360">
        <v>25.256475990005701</v>
      </c>
      <c r="L4360">
        <v>17.2037329833786</v>
      </c>
      <c r="M4360">
        <v>3.1615689725579999E-3</v>
      </c>
      <c r="N4360">
        <v>0.160027217617221</v>
      </c>
      <c r="O4360">
        <v>103.79746835442999</v>
      </c>
      <c r="P4360">
        <v>181.84679958027201</v>
      </c>
      <c r="Q4360">
        <v>0.108971848529257</v>
      </c>
    </row>
    <row r="4361" spans="1:17" hidden="1" x14ac:dyDescent="0.3">
      <c r="A4361" t="s">
        <v>8951</v>
      </c>
      <c r="B4361" t="s">
        <v>8952</v>
      </c>
      <c r="C4361" t="s">
        <v>10625</v>
      </c>
      <c r="D4361" t="s">
        <v>955</v>
      </c>
      <c r="E4361">
        <v>12.64</v>
      </c>
      <c r="F4361">
        <v>6.48</v>
      </c>
      <c r="G4361">
        <v>-20.745557215466398</v>
      </c>
      <c r="H4361">
        <v>7.3722772130825698</v>
      </c>
      <c r="I4361">
        <v>-17.428916653231301</v>
      </c>
      <c r="J4361">
        <v>1.4483121921037401</v>
      </c>
      <c r="K4361">
        <v>6.2452082121920496</v>
      </c>
      <c r="L4361">
        <v>6.51359279221293</v>
      </c>
      <c r="M4361">
        <v>51.978302322455697</v>
      </c>
      <c r="N4361">
        <v>0.63287855691623895</v>
      </c>
      <c r="O4361">
        <v>37.345679012345599</v>
      </c>
      <c r="P4361">
        <v>26.5625</v>
      </c>
      <c r="Q4361">
        <v>7.013749505163E-2</v>
      </c>
    </row>
    <row r="4362" spans="1:17" hidden="1" x14ac:dyDescent="0.3">
      <c r="A4362" t="s">
        <v>8953</v>
      </c>
      <c r="B4362" t="s">
        <v>8954</v>
      </c>
      <c r="C4362" t="s">
        <v>10625</v>
      </c>
      <c r="D4362" t="s">
        <v>2624</v>
      </c>
      <c r="E4362">
        <v>12.60280032</v>
      </c>
      <c r="F4362">
        <v>52.44</v>
      </c>
      <c r="G4362">
        <v>6.6248142268933199</v>
      </c>
      <c r="H4362">
        <v>4.8108909782400398</v>
      </c>
      <c r="I4362">
        <v>10.396614315559599</v>
      </c>
      <c r="J4362">
        <v>-0.92680823099355703</v>
      </c>
      <c r="K4362">
        <v>38.686450173170499</v>
      </c>
      <c r="M4362">
        <v>100</v>
      </c>
      <c r="N4362">
        <v>2.10958904109589</v>
      </c>
      <c r="O4362">
        <v>0</v>
      </c>
      <c r="P4362">
        <v>47.5520540236353</v>
      </c>
    </row>
    <row r="4363" spans="1:17" hidden="1" x14ac:dyDescent="0.3">
      <c r="A4363" t="s">
        <v>8955</v>
      </c>
      <c r="B4363" t="s">
        <v>8956</v>
      </c>
      <c r="C4363" t="s">
        <v>10625</v>
      </c>
      <c r="D4363" t="s">
        <v>1353</v>
      </c>
      <c r="E4363">
        <v>12.591982437999899</v>
      </c>
      <c r="F4363">
        <v>26.54</v>
      </c>
      <c r="G4363">
        <v>-18.221533369952699</v>
      </c>
      <c r="H4363">
        <v>0.24118678472800301</v>
      </c>
      <c r="I4363">
        <v>-6.8923215245302698</v>
      </c>
      <c r="J4363">
        <v>-0.80882575501530096</v>
      </c>
      <c r="K4363">
        <v>26.1861965371099</v>
      </c>
      <c r="L4363">
        <v>25.475306491958701</v>
      </c>
      <c r="M4363">
        <v>62.670828158080603</v>
      </c>
      <c r="N4363">
        <v>1.34242524920407</v>
      </c>
      <c r="O4363">
        <v>2.67520723436323</v>
      </c>
      <c r="P4363">
        <v>10.860484544695</v>
      </c>
      <c r="Q4363">
        <v>-7.1457502660915995E-2</v>
      </c>
    </row>
    <row r="4364" spans="1:17" hidden="1" x14ac:dyDescent="0.3">
      <c r="A4364" t="s">
        <v>8957</v>
      </c>
      <c r="B4364" t="s">
        <v>8958</v>
      </c>
      <c r="C4364" t="s">
        <v>10625</v>
      </c>
      <c r="D4364" t="s">
        <v>527</v>
      </c>
      <c r="E4364">
        <v>12.5685</v>
      </c>
      <c r="F4364">
        <v>7.35</v>
      </c>
      <c r="G4364">
        <v>-27.664832339024802</v>
      </c>
      <c r="H4364">
        <v>-1.4056918058503101</v>
      </c>
      <c r="I4364">
        <v>-11.7520607580348</v>
      </c>
      <c r="J4364">
        <v>-1.14909040529885</v>
      </c>
      <c r="K4364">
        <v>7.35</v>
      </c>
      <c r="L4364">
        <v>7.3499999999999801</v>
      </c>
      <c r="M4364">
        <v>50</v>
      </c>
      <c r="O4364">
        <v>0</v>
      </c>
      <c r="P4364">
        <v>0</v>
      </c>
    </row>
    <row r="4365" spans="1:17" hidden="1" x14ac:dyDescent="0.3">
      <c r="A4365" t="s">
        <v>8959</v>
      </c>
      <c r="B4365" t="s">
        <v>8960</v>
      </c>
      <c r="C4365" t="s">
        <v>10625</v>
      </c>
      <c r="D4365" t="s">
        <v>281</v>
      </c>
      <c r="E4365">
        <v>12.538805999999999</v>
      </c>
      <c r="F4365">
        <v>32.340000000000003</v>
      </c>
      <c r="G4365">
        <v>10.0694095689819</v>
      </c>
      <c r="H4365">
        <v>9.5377044205647703</v>
      </c>
      <c r="I4365">
        <v>9.1451355036474293</v>
      </c>
      <c r="J4365">
        <v>9.7943058211162306</v>
      </c>
      <c r="K4365">
        <v>27.0274183324122</v>
      </c>
      <c r="L4365">
        <v>26.5747158227067</v>
      </c>
      <c r="M4365">
        <v>68.564550697100302</v>
      </c>
      <c r="N4365">
        <v>3.0180799132164098</v>
      </c>
      <c r="O4365">
        <v>0</v>
      </c>
      <c r="P4365">
        <v>45.217781769196201</v>
      </c>
      <c r="Q4365">
        <v>1.0322998769459E-2</v>
      </c>
    </row>
    <row r="4366" spans="1:17" hidden="1" x14ac:dyDescent="0.3">
      <c r="A4366" t="s">
        <v>8961</v>
      </c>
      <c r="B4366" t="s">
        <v>8962</v>
      </c>
      <c r="C4366" t="s">
        <v>10625</v>
      </c>
      <c r="D4366" t="s">
        <v>303</v>
      </c>
      <c r="E4366">
        <v>12.492345568999999</v>
      </c>
      <c r="F4366">
        <v>52.91</v>
      </c>
      <c r="G4366">
        <v>15.722701536313799</v>
      </c>
      <c r="H4366">
        <v>18.244286040848799</v>
      </c>
      <c r="I4366">
        <v>-2.4564606754072602</v>
      </c>
      <c r="J4366">
        <v>14.5287849427414</v>
      </c>
      <c r="K4366">
        <v>47.458197062746699</v>
      </c>
      <c r="L4366">
        <v>46.245503759872101</v>
      </c>
      <c r="M4366">
        <v>77.572603643115301</v>
      </c>
      <c r="N4366">
        <v>2.2735775798744902</v>
      </c>
      <c r="O4366">
        <v>30.504630504630502</v>
      </c>
      <c r="P4366">
        <v>51.822094691535099</v>
      </c>
      <c r="Q4366">
        <v>4.3907178187576001E-2</v>
      </c>
    </row>
    <row r="4367" spans="1:17" hidden="1" x14ac:dyDescent="0.3">
      <c r="A4367" t="s">
        <v>8963</v>
      </c>
      <c r="B4367" t="s">
        <v>8964</v>
      </c>
      <c r="C4367" t="s">
        <v>10625</v>
      </c>
      <c r="D4367" t="s">
        <v>54</v>
      </c>
      <c r="E4367">
        <v>12.455788500000001</v>
      </c>
      <c r="F4367">
        <v>5.35</v>
      </c>
      <c r="G4367">
        <v>6.08516766097509</v>
      </c>
      <c r="H4367">
        <v>9.4831970830385703</v>
      </c>
      <c r="I4367">
        <v>-14.302151832716</v>
      </c>
      <c r="J4367">
        <v>-1.14909040529885</v>
      </c>
      <c r="K4367">
        <v>4.85544221961469</v>
      </c>
      <c r="L4367">
        <v>4.8706717435114699</v>
      </c>
      <c r="M4367">
        <v>51.8725438286599</v>
      </c>
      <c r="N4367">
        <v>0.50632911392405</v>
      </c>
      <c r="O4367">
        <v>29.906542056074699</v>
      </c>
      <c r="P4367">
        <v>54.624277456647398</v>
      </c>
      <c r="Q4367">
        <v>4.9766589985663003E-2</v>
      </c>
    </row>
    <row r="4368" spans="1:17" hidden="1" x14ac:dyDescent="0.3">
      <c r="A4368" t="s">
        <v>8965</v>
      </c>
      <c r="B4368" t="s">
        <v>8966</v>
      </c>
      <c r="C4368" t="s">
        <v>10625</v>
      </c>
      <c r="D4368" t="s">
        <v>417</v>
      </c>
      <c r="E4368">
        <v>12.437901500000001</v>
      </c>
      <c r="F4368">
        <v>37</v>
      </c>
      <c r="G4368">
        <v>-28.415905300398201</v>
      </c>
      <c r="H4368">
        <v>1.3720859719274601</v>
      </c>
      <c r="I4368">
        <v>-12.3164251762019</v>
      </c>
      <c r="J4368">
        <v>-2.9798147353598701</v>
      </c>
      <c r="K4368">
        <v>36.561576558357103</v>
      </c>
      <c r="L4368">
        <v>36.433041654040103</v>
      </c>
      <c r="M4368">
        <v>53.932274439634398</v>
      </c>
      <c r="N4368">
        <v>0.80115358311154306</v>
      </c>
      <c r="O4368">
        <v>23.027027027027</v>
      </c>
      <c r="P4368">
        <v>18.589743589743499</v>
      </c>
      <c r="Q4368">
        <v>6.7920360387973999E-2</v>
      </c>
    </row>
    <row r="4369" spans="1:17" hidden="1" x14ac:dyDescent="0.3">
      <c r="A4369" t="s">
        <v>8967</v>
      </c>
      <c r="B4369" t="s">
        <v>8968</v>
      </c>
      <c r="C4369" t="s">
        <v>10625</v>
      </c>
      <c r="D4369" t="s">
        <v>527</v>
      </c>
      <c r="E4369">
        <v>12.409835340000001</v>
      </c>
      <c r="F4369">
        <v>10.119999999999999</v>
      </c>
      <c r="G4369">
        <v>-49.215219935924097</v>
      </c>
      <c r="H4369">
        <v>-11.677338664933499</v>
      </c>
      <c r="I4369">
        <v>-26.351216876178199</v>
      </c>
      <c r="J4369">
        <v>4.02503894793497</v>
      </c>
      <c r="K4369">
        <v>10.521040076671101</v>
      </c>
      <c r="L4369">
        <v>10.993229724262299</v>
      </c>
      <c r="M4369">
        <v>55.370813535415202</v>
      </c>
      <c r="N4369">
        <v>0.85274387231992299</v>
      </c>
      <c r="O4369">
        <v>53.063241106719303</v>
      </c>
      <c r="P4369">
        <v>19.058823529411701</v>
      </c>
      <c r="Q4369">
        <v>0.123203273879464</v>
      </c>
    </row>
    <row r="4370" spans="1:17" hidden="1" x14ac:dyDescent="0.3">
      <c r="A4370" t="s">
        <v>8969</v>
      </c>
      <c r="B4370" t="s">
        <v>8970</v>
      </c>
      <c r="C4370" t="s">
        <v>10625</v>
      </c>
      <c r="D4370" t="s">
        <v>527</v>
      </c>
      <c r="E4370">
        <v>12.378</v>
      </c>
      <c r="F4370">
        <v>39.200000000000003</v>
      </c>
      <c r="G4370">
        <v>50.516985842793197</v>
      </c>
      <c r="H4370">
        <v>0.16988672689217499</v>
      </c>
      <c r="I4370">
        <v>-17.657005549201301</v>
      </c>
      <c r="J4370">
        <v>-6.6893834455918997</v>
      </c>
      <c r="K4370">
        <v>43.814515307069598</v>
      </c>
      <c r="L4370">
        <v>41.964472264721799</v>
      </c>
      <c r="M4370">
        <v>44.5507477559092</v>
      </c>
      <c r="N4370">
        <v>3.0239366003558099</v>
      </c>
      <c r="O4370">
        <v>49.642857142857103</v>
      </c>
      <c r="P4370">
        <v>91.219512195121894</v>
      </c>
      <c r="Q4370">
        <v>2.6872529727114E-2</v>
      </c>
    </row>
    <row r="4371" spans="1:17" hidden="1" x14ac:dyDescent="0.3">
      <c r="A4371" t="s">
        <v>8971</v>
      </c>
      <c r="B4371" t="s">
        <v>8972</v>
      </c>
      <c r="C4371" t="s">
        <v>10625</v>
      </c>
      <c r="D4371" t="s">
        <v>408</v>
      </c>
      <c r="E4371">
        <v>12.375</v>
      </c>
      <c r="F4371">
        <v>25.19</v>
      </c>
      <c r="G4371">
        <v>45.939578412181099</v>
      </c>
      <c r="H4371">
        <v>11.094308194149599</v>
      </c>
      <c r="I4371">
        <v>0.85410821827273298</v>
      </c>
      <c r="J4371">
        <v>5.39417261665551</v>
      </c>
      <c r="K4371">
        <v>22.5059653069797</v>
      </c>
      <c r="L4371">
        <v>19.923962551796901</v>
      </c>
      <c r="M4371">
        <v>64.156564125710901</v>
      </c>
      <c r="N4371">
        <v>0.45287140308589002</v>
      </c>
      <c r="O4371">
        <v>10.7582373957919</v>
      </c>
      <c r="P4371">
        <v>87.286245353159799</v>
      </c>
      <c r="Q4371">
        <v>6.6174855243192998E-2</v>
      </c>
    </row>
    <row r="4372" spans="1:17" hidden="1" x14ac:dyDescent="0.3">
      <c r="A4372" t="s">
        <v>8973</v>
      </c>
      <c r="B4372" t="s">
        <v>8974</v>
      </c>
      <c r="C4372" t="s">
        <v>10625</v>
      </c>
      <c r="D4372" t="s">
        <v>622</v>
      </c>
      <c r="E4372">
        <v>12.37338012</v>
      </c>
      <c r="F4372">
        <v>11.21</v>
      </c>
      <c r="G4372">
        <v>-7.1271979304227404</v>
      </c>
      <c r="H4372">
        <v>8.1324608045914406</v>
      </c>
      <c r="I4372">
        <v>-37.904893432606599</v>
      </c>
      <c r="J4372">
        <v>-4.2574385402899697</v>
      </c>
      <c r="K4372">
        <v>10.7908741955093</v>
      </c>
      <c r="L4372">
        <v>11.064746389956699</v>
      </c>
      <c r="M4372">
        <v>45.065011120250198</v>
      </c>
      <c r="N4372">
        <v>2.4201994733466998</v>
      </c>
      <c r="O4372">
        <v>67.439785905441497</v>
      </c>
      <c r="P4372">
        <v>28.702640642939102</v>
      </c>
      <c r="Q4372">
        <v>4.7027406958487998E-2</v>
      </c>
    </row>
    <row r="4373" spans="1:17" hidden="1" x14ac:dyDescent="0.3">
      <c r="A4373" t="s">
        <v>8975</v>
      </c>
      <c r="B4373" t="s">
        <v>8976</v>
      </c>
      <c r="C4373" t="s">
        <v>10625</v>
      </c>
      <c r="D4373" t="s">
        <v>1434</v>
      </c>
      <c r="E4373">
        <v>12.3706605</v>
      </c>
      <c r="F4373">
        <v>4.87</v>
      </c>
      <c r="G4373">
        <v>-23.158394570784498</v>
      </c>
      <c r="H4373">
        <v>-2.39188509973593</v>
      </c>
      <c r="I4373">
        <v>-38.298063774626002</v>
      </c>
      <c r="J4373">
        <v>2.3560642338764</v>
      </c>
      <c r="K4373">
        <v>4.7722056910942401</v>
      </c>
      <c r="L4373">
        <v>5.2125262233431098</v>
      </c>
      <c r="M4373">
        <v>67.1466003470088</v>
      </c>
      <c r="N4373">
        <v>0.51825012148473004</v>
      </c>
      <c r="O4373">
        <v>62.217659137576902</v>
      </c>
      <c r="P4373">
        <v>23.604060913705499</v>
      </c>
      <c r="Q4373">
        <v>-4.9596693983899995E-4</v>
      </c>
    </row>
    <row r="4374" spans="1:17" hidden="1" x14ac:dyDescent="0.3">
      <c r="A4374" t="s">
        <v>8977</v>
      </c>
      <c r="B4374" t="s">
        <v>8978</v>
      </c>
      <c r="C4374" t="s">
        <v>10625</v>
      </c>
      <c r="D4374" t="s">
        <v>527</v>
      </c>
      <c r="E4374">
        <v>12.348000000000001</v>
      </c>
      <c r="F4374">
        <v>308.7</v>
      </c>
      <c r="G4374">
        <v>174.83394277121499</v>
      </c>
      <c r="H4374">
        <v>9.6374736617755694</v>
      </c>
      <c r="I4374">
        <v>201.80812207589099</v>
      </c>
      <c r="J4374">
        <v>6.80684594721032</v>
      </c>
      <c r="K4374">
        <v>250.63571791759099</v>
      </c>
      <c r="L4374">
        <v>170.430939401063</v>
      </c>
      <c r="M4374">
        <v>74.121221258226399</v>
      </c>
      <c r="N4374">
        <v>0.50084022179133902</v>
      </c>
      <c r="O4374">
        <v>2.3647554259799102</v>
      </c>
      <c r="P4374">
        <v>247.24409448818801</v>
      </c>
      <c r="Q4374">
        <v>0.110557905747702</v>
      </c>
    </row>
    <row r="4375" spans="1:17" hidden="1" x14ac:dyDescent="0.3">
      <c r="A4375" t="s">
        <v>8979</v>
      </c>
      <c r="B4375" t="s">
        <v>8980</v>
      </c>
      <c r="C4375" t="s">
        <v>10625</v>
      </c>
      <c r="D4375" t="s">
        <v>2161</v>
      </c>
      <c r="E4375">
        <v>12.281519250000001</v>
      </c>
      <c r="F4375">
        <v>0.84</v>
      </c>
      <c r="G4375">
        <v>22.335167660974999</v>
      </c>
      <c r="H4375">
        <v>5.5387526385941301</v>
      </c>
      <c r="I4375">
        <v>9.9870696767477902</v>
      </c>
      <c r="J4375">
        <v>5.7953540391455904</v>
      </c>
      <c r="K4375">
        <v>0.71111335350417004</v>
      </c>
      <c r="L4375">
        <v>0.69586337367723705</v>
      </c>
      <c r="M4375">
        <v>64.500070989642296</v>
      </c>
      <c r="N4375">
        <v>1.4810321662558299</v>
      </c>
      <c r="O4375">
        <v>46.428571428571402</v>
      </c>
      <c r="P4375">
        <v>75</v>
      </c>
      <c r="Q4375">
        <v>8.0673464407247E-2</v>
      </c>
    </row>
    <row r="4376" spans="1:17" hidden="1" x14ac:dyDescent="0.3">
      <c r="A4376" t="s">
        <v>8981</v>
      </c>
      <c r="B4376" t="s">
        <v>8982</v>
      </c>
      <c r="C4376" t="s">
        <v>10625</v>
      </c>
      <c r="D4376" t="s">
        <v>378</v>
      </c>
      <c r="E4376">
        <v>12.275345123999999</v>
      </c>
      <c r="F4376">
        <v>11.97</v>
      </c>
      <c r="G4376">
        <v>40.926716956749701</v>
      </c>
      <c r="H4376">
        <v>-1.6556918058503101</v>
      </c>
      <c r="I4376">
        <v>73.542056889023996</v>
      </c>
      <c r="J4376">
        <v>-6.0736336936229103</v>
      </c>
      <c r="K4376">
        <v>10.925480362432699</v>
      </c>
      <c r="L4376">
        <v>8.5034378683494296</v>
      </c>
      <c r="M4376">
        <v>26.5756852259784</v>
      </c>
      <c r="N4376">
        <v>4.3609022556390903E-2</v>
      </c>
      <c r="O4376">
        <v>37.259816207184599</v>
      </c>
      <c r="P4376">
        <v>106.379310344827</v>
      </c>
    </row>
    <row r="4377" spans="1:17" hidden="1" x14ac:dyDescent="0.3">
      <c r="A4377" t="s">
        <v>8983</v>
      </c>
      <c r="B4377" t="s">
        <v>8984</v>
      </c>
      <c r="C4377" t="s">
        <v>10625</v>
      </c>
      <c r="D4377" t="s">
        <v>303</v>
      </c>
      <c r="E4377">
        <v>12.254747999999999</v>
      </c>
      <c r="F4377">
        <v>22.24</v>
      </c>
      <c r="G4377">
        <v>-21.151422377338999</v>
      </c>
      <c r="H4377">
        <v>-5.7119119015440898</v>
      </c>
      <c r="I4377">
        <v>-21.161429393472702</v>
      </c>
      <c r="J4377">
        <v>-1.14909040529885</v>
      </c>
      <c r="K4377">
        <v>22.660628002714301</v>
      </c>
      <c r="L4377">
        <v>23.561825045757899</v>
      </c>
      <c r="M4377">
        <v>46.855121272078698</v>
      </c>
      <c r="N4377">
        <v>0.72962514928535604</v>
      </c>
      <c r="O4377">
        <v>97.841726618704996</v>
      </c>
      <c r="P4377">
        <v>38.999999999999901</v>
      </c>
      <c r="Q4377">
        <v>4.6982260520499003E-2</v>
      </c>
    </row>
    <row r="4378" spans="1:17" hidden="1" x14ac:dyDescent="0.3">
      <c r="A4378" t="s">
        <v>8985</v>
      </c>
      <c r="B4378" t="s">
        <v>8986</v>
      </c>
      <c r="C4378" t="s">
        <v>10625</v>
      </c>
      <c r="D4378" t="s">
        <v>21</v>
      </c>
      <c r="E4378">
        <v>12.253819999999999</v>
      </c>
      <c r="F4378">
        <v>25</v>
      </c>
      <c r="G4378">
        <v>39.001834327641703</v>
      </c>
      <c r="H4378">
        <v>-11.3318910678429</v>
      </c>
      <c r="I4378">
        <v>25.234240611828099</v>
      </c>
      <c r="J4378">
        <v>-1.5570871413249701</v>
      </c>
      <c r="K4378">
        <v>24.607089490745999</v>
      </c>
      <c r="L4378">
        <v>20.344576087669498</v>
      </c>
      <c r="M4378">
        <v>39.847938611517101</v>
      </c>
      <c r="N4378">
        <v>0.46421667251170501</v>
      </c>
      <c r="O4378">
        <v>32.639999999999901</v>
      </c>
      <c r="P4378">
        <v>80.115273775216096</v>
      </c>
      <c r="Q4378">
        <v>2.6921959089742001E-2</v>
      </c>
    </row>
    <row r="4379" spans="1:17" hidden="1" x14ac:dyDescent="0.3">
      <c r="A4379" t="s">
        <v>8987</v>
      </c>
      <c r="B4379" t="s">
        <v>8988</v>
      </c>
      <c r="C4379" t="s">
        <v>10625</v>
      </c>
      <c r="D4379" t="s">
        <v>308</v>
      </c>
      <c r="E4379">
        <v>12.230399999999999</v>
      </c>
      <c r="F4379">
        <v>26</v>
      </c>
      <c r="G4379">
        <v>9.1772729241329998</v>
      </c>
      <c r="H4379">
        <v>-2.1690505844762602</v>
      </c>
      <c r="I4379">
        <v>-33.791041267779903</v>
      </c>
      <c r="J4379">
        <v>-11.1836924814234</v>
      </c>
      <c r="K4379">
        <v>26.354719782730498</v>
      </c>
      <c r="L4379">
        <v>27.208930767679401</v>
      </c>
      <c r="M4379">
        <v>45.164169861480502</v>
      </c>
      <c r="N4379">
        <v>1.4978723404255301</v>
      </c>
      <c r="O4379">
        <v>106.653846153846</v>
      </c>
      <c r="P4379">
        <v>42.778693025809901</v>
      </c>
    </row>
    <row r="4380" spans="1:17" hidden="1" x14ac:dyDescent="0.3">
      <c r="A4380" t="s">
        <v>8989</v>
      </c>
      <c r="B4380" t="s">
        <v>8990</v>
      </c>
      <c r="C4380" t="s">
        <v>10625</v>
      </c>
      <c r="D4380" t="s">
        <v>733</v>
      </c>
      <c r="E4380">
        <v>12.214835947999999</v>
      </c>
      <c r="F4380">
        <v>2680</v>
      </c>
      <c r="G4380">
        <v>1.3984953758799801</v>
      </c>
      <c r="H4380">
        <v>0.108696397224654</v>
      </c>
      <c r="I4380">
        <v>0.90078771968052196</v>
      </c>
      <c r="J4380">
        <v>0.98428561079862698</v>
      </c>
      <c r="K4380">
        <v>2603.8786217964298</v>
      </c>
      <c r="L4380">
        <v>2416.15065737024</v>
      </c>
      <c r="M4380">
        <v>57.569699091115801</v>
      </c>
      <c r="N4380">
        <v>0.64101205771891601</v>
      </c>
      <c r="O4380">
        <v>2.2037313432835699</v>
      </c>
      <c r="P4380">
        <v>32.936507936507901</v>
      </c>
      <c r="Q4380">
        <v>2.2268006150822001E-2</v>
      </c>
    </row>
    <row r="4381" spans="1:17" hidden="1" x14ac:dyDescent="0.3">
      <c r="A4381" t="s">
        <v>8991</v>
      </c>
      <c r="B4381" t="s">
        <v>8992</v>
      </c>
      <c r="C4381" t="s">
        <v>10625</v>
      </c>
      <c r="D4381" t="s">
        <v>2938</v>
      </c>
      <c r="E4381">
        <v>12.199667399999999</v>
      </c>
      <c r="F4381">
        <v>27.95</v>
      </c>
      <c r="G4381">
        <v>-63.6913830371251</v>
      </c>
      <c r="H4381">
        <v>-5.5610972112557198</v>
      </c>
      <c r="I4381">
        <v>-40.085394091368101</v>
      </c>
      <c r="J4381">
        <v>-2.2989161892709702</v>
      </c>
      <c r="K4381">
        <v>30.275288085751701</v>
      </c>
      <c r="L4381">
        <v>34.775860321814299</v>
      </c>
      <c r="M4381">
        <v>46.424039854357702</v>
      </c>
      <c r="N4381">
        <v>0.92972959258108001</v>
      </c>
      <c r="O4381">
        <v>98.9266547406082</v>
      </c>
      <c r="P4381">
        <v>5.87121212121213</v>
      </c>
      <c r="Q4381">
        <v>4.1643916660260002E-2</v>
      </c>
    </row>
    <row r="4382" spans="1:17" hidden="1" x14ac:dyDescent="0.3">
      <c r="A4382" t="s">
        <v>8993</v>
      </c>
      <c r="B4382" t="s">
        <v>8994</v>
      </c>
      <c r="C4382" t="s">
        <v>10625</v>
      </c>
      <c r="D4382" t="s">
        <v>186</v>
      </c>
      <c r="E4382">
        <v>12.1466355</v>
      </c>
      <c r="F4382">
        <v>27.64</v>
      </c>
      <c r="G4382">
        <v>80.938941245880699</v>
      </c>
      <c r="H4382">
        <v>24.045488203404599</v>
      </c>
      <c r="I4382">
        <v>19.243199905472199</v>
      </c>
      <c r="J4382">
        <v>2.4824080656491501</v>
      </c>
      <c r="K4382">
        <v>25.301981583270098</v>
      </c>
      <c r="L4382">
        <v>21.7119309968107</v>
      </c>
      <c r="M4382">
        <v>62.160341214955899</v>
      </c>
      <c r="N4382">
        <v>0.956806948645061</v>
      </c>
      <c r="O4382">
        <v>26.5918958031837</v>
      </c>
      <c r="P4382">
        <v>124.71544715447099</v>
      </c>
      <c r="Q4382">
        <v>9.1363909746092001E-2</v>
      </c>
    </row>
    <row r="4383" spans="1:17" hidden="1" x14ac:dyDescent="0.3">
      <c r="A4383" t="s">
        <v>8995</v>
      </c>
      <c r="B4383" t="s">
        <v>8996</v>
      </c>
      <c r="C4383" t="s">
        <v>10625</v>
      </c>
      <c r="D4383" t="s">
        <v>139</v>
      </c>
      <c r="E4383">
        <v>12.127271</v>
      </c>
      <c r="F4383">
        <v>9.64</v>
      </c>
      <c r="G4383">
        <v>36.0024002585982</v>
      </c>
      <c r="H4383">
        <v>-16.664312495505399</v>
      </c>
      <c r="I4383">
        <v>-20.204102543409899</v>
      </c>
      <c r="J4383">
        <v>-10.550012064284999</v>
      </c>
      <c r="K4383">
        <v>11.1592204517481</v>
      </c>
      <c r="L4383">
        <v>10.312293770862301</v>
      </c>
      <c r="M4383">
        <v>14.960874396863501</v>
      </c>
      <c r="N4383">
        <v>0.64788327407666402</v>
      </c>
      <c r="O4383">
        <v>40.145228215767602</v>
      </c>
      <c r="P4383">
        <v>63.667232597623098</v>
      </c>
      <c r="Q4383">
        <v>0.10268805892892501</v>
      </c>
    </row>
    <row r="4384" spans="1:17" hidden="1" x14ac:dyDescent="0.3">
      <c r="A4384" t="s">
        <v>8997</v>
      </c>
      <c r="B4384" t="s">
        <v>8998</v>
      </c>
      <c r="C4384" t="s">
        <v>10625</v>
      </c>
      <c r="D4384" t="s">
        <v>733</v>
      </c>
      <c r="E4384">
        <v>12.120252429999899</v>
      </c>
      <c r="F4384">
        <v>39.130000000000003</v>
      </c>
      <c r="G4384">
        <v>10.3598590189997</v>
      </c>
      <c r="H4384">
        <v>0.116888839310981</v>
      </c>
      <c r="I4384">
        <v>-0.27057927655333602</v>
      </c>
      <c r="J4384">
        <v>2.62300139106096</v>
      </c>
      <c r="K4384">
        <v>38.025998300983701</v>
      </c>
      <c r="L4384">
        <v>34.884389930868203</v>
      </c>
      <c r="M4384">
        <v>57.562155009737999</v>
      </c>
      <c r="N4384">
        <v>0.64036767059945199</v>
      </c>
      <c r="O4384">
        <v>2.19780219780219</v>
      </c>
      <c r="P4384">
        <v>44.925925925925903</v>
      </c>
    </row>
    <row r="4385" spans="1:17" hidden="1" x14ac:dyDescent="0.3">
      <c r="A4385" t="s">
        <v>8999</v>
      </c>
      <c r="B4385" t="s">
        <v>9000</v>
      </c>
      <c r="C4385" t="s">
        <v>10625</v>
      </c>
      <c r="D4385" t="s">
        <v>1184</v>
      </c>
      <c r="E4385">
        <v>12.093515200000001</v>
      </c>
      <c r="F4385">
        <v>9.69</v>
      </c>
      <c r="G4385">
        <v>103.04945337526</v>
      </c>
      <c r="H4385">
        <v>38.736152165780901</v>
      </c>
      <c r="I4385">
        <v>97.535196261403598</v>
      </c>
      <c r="J4385">
        <v>6.7111716034347699</v>
      </c>
      <c r="K4385">
        <v>7.907547462668</v>
      </c>
      <c r="L4385">
        <v>6.2122097909071101</v>
      </c>
      <c r="M4385">
        <v>73.791071564742495</v>
      </c>
      <c r="N4385">
        <v>2.7100901100433501</v>
      </c>
      <c r="O4385">
        <v>4.1279669762641804</v>
      </c>
      <c r="P4385">
        <v>161.89189189189099</v>
      </c>
      <c r="Q4385">
        <v>4.3732320331930002E-2</v>
      </c>
    </row>
    <row r="4386" spans="1:17" hidden="1" x14ac:dyDescent="0.3">
      <c r="A4386" t="s">
        <v>9001</v>
      </c>
      <c r="B4386" t="s">
        <v>9002</v>
      </c>
      <c r="C4386" t="s">
        <v>10625</v>
      </c>
      <c r="D4386" t="s">
        <v>622</v>
      </c>
      <c r="E4386">
        <v>12.043701926999899</v>
      </c>
      <c r="F4386">
        <v>14.51</v>
      </c>
      <c r="G4386">
        <v>14.869548800464299</v>
      </c>
      <c r="H4386">
        <v>1.42917708146364</v>
      </c>
      <c r="I4386">
        <v>-7.5883852375753804</v>
      </c>
      <c r="J4386">
        <v>-3.1747487442590199</v>
      </c>
      <c r="K4386">
        <v>14.1738342926401</v>
      </c>
      <c r="L4386">
        <v>12.3481627312747</v>
      </c>
      <c r="M4386">
        <v>58.013410510973699</v>
      </c>
      <c r="N4386">
        <v>3.7519247219845999</v>
      </c>
      <c r="O4386">
        <v>15.0241212956581</v>
      </c>
      <c r="P4386">
        <v>100.69156293222601</v>
      </c>
    </row>
    <row r="4387" spans="1:17" hidden="1" x14ac:dyDescent="0.3">
      <c r="A4387" t="s">
        <v>9003</v>
      </c>
      <c r="B4387" t="s">
        <v>9004</v>
      </c>
      <c r="C4387" t="s">
        <v>10625</v>
      </c>
      <c r="D4387" t="s">
        <v>263</v>
      </c>
      <c r="E4387">
        <v>12.019128</v>
      </c>
      <c r="F4387">
        <v>45</v>
      </c>
      <c r="G4387">
        <v>69.444234678057896</v>
      </c>
      <c r="H4387">
        <v>-15.9687986019668</v>
      </c>
      <c r="I4387">
        <v>-9.6417816566052696</v>
      </c>
      <c r="J4387">
        <v>3.3488205746667801E-4</v>
      </c>
      <c r="K4387">
        <v>45.5230229829994</v>
      </c>
      <c r="L4387">
        <v>41.899462610154401</v>
      </c>
      <c r="M4387">
        <v>48.338079976310503</v>
      </c>
      <c r="N4387">
        <v>5.7647048372953501E-2</v>
      </c>
      <c r="O4387">
        <v>33.088888888888903</v>
      </c>
      <c r="P4387">
        <v>117.91767554479399</v>
      </c>
      <c r="Q4387">
        <v>0.112610063744983</v>
      </c>
    </row>
    <row r="4388" spans="1:17" hidden="1" x14ac:dyDescent="0.3">
      <c r="A4388" t="s">
        <v>9005</v>
      </c>
      <c r="B4388" t="s">
        <v>9006</v>
      </c>
      <c r="C4388" t="s">
        <v>10625</v>
      </c>
      <c r="D4388" t="s">
        <v>408</v>
      </c>
      <c r="E4388">
        <v>12.0098</v>
      </c>
      <c r="F4388">
        <v>1.03</v>
      </c>
      <c r="G4388">
        <v>-30.4685706567819</v>
      </c>
      <c r="H4388">
        <v>-6.9102789618136198</v>
      </c>
      <c r="I4388">
        <v>-29.352060758034799</v>
      </c>
      <c r="J4388">
        <v>-0.16869824843610901</v>
      </c>
      <c r="K4388">
        <v>1.0649475515584499</v>
      </c>
      <c r="L4388">
        <v>1.1141978689628</v>
      </c>
      <c r="M4388">
        <v>42.2155413128961</v>
      </c>
      <c r="N4388">
        <v>0.811086947189541</v>
      </c>
      <c r="O4388">
        <v>56.3106796116504</v>
      </c>
      <c r="P4388">
        <v>13.186813186813101</v>
      </c>
      <c r="Q4388">
        <v>8.1721238951961997E-2</v>
      </c>
    </row>
    <row r="4389" spans="1:17" hidden="1" x14ac:dyDescent="0.3">
      <c r="A4389" t="s">
        <v>9007</v>
      </c>
      <c r="B4389" t="s">
        <v>9008</v>
      </c>
      <c r="C4389" t="s">
        <v>10625</v>
      </c>
      <c r="D4389" t="s">
        <v>308</v>
      </c>
      <c r="E4389">
        <v>12.0025064</v>
      </c>
      <c r="F4389">
        <v>8.3800000000000008</v>
      </c>
      <c r="G4389">
        <v>69.511638249210407</v>
      </c>
      <c r="H4389">
        <v>3.4754095708705899</v>
      </c>
      <c r="I4389">
        <v>14.2629768359501</v>
      </c>
      <c r="J4389">
        <v>-1.14909040529885</v>
      </c>
      <c r="K4389">
        <v>6.8635378414733603</v>
      </c>
      <c r="L4389">
        <v>5.4793515219823403</v>
      </c>
      <c r="M4389">
        <v>99.999999462256994</v>
      </c>
      <c r="N4389">
        <v>3.4286834019918402</v>
      </c>
      <c r="O4389">
        <v>0</v>
      </c>
      <c r="P4389">
        <v>123.466666666666</v>
      </c>
      <c r="Q4389">
        <v>0.104470694678214</v>
      </c>
    </row>
    <row r="4390" spans="1:17" hidden="1" x14ac:dyDescent="0.3">
      <c r="A4390" t="s">
        <v>9009</v>
      </c>
      <c r="B4390" t="s">
        <v>9010</v>
      </c>
      <c r="C4390" t="s">
        <v>10625</v>
      </c>
      <c r="D4390" t="s">
        <v>1589</v>
      </c>
      <c r="E4390">
        <v>11.993365384000001</v>
      </c>
      <c r="F4390">
        <v>12.01</v>
      </c>
      <c r="G4390">
        <v>236.274561600369</v>
      </c>
      <c r="H4390">
        <v>10.641320926764701</v>
      </c>
      <c r="I4390">
        <v>38.372939241965099</v>
      </c>
      <c r="J4390">
        <v>22.526585270376799</v>
      </c>
      <c r="K4390">
        <v>9.7799145978900004</v>
      </c>
      <c r="L4390">
        <v>8.1756545816892903</v>
      </c>
      <c r="M4390">
        <v>89.358675067516202</v>
      </c>
      <c r="N4390">
        <v>0.59016759095903804</v>
      </c>
      <c r="O4390">
        <v>8.65945045795171</v>
      </c>
      <c r="Q4390">
        <v>0.10156745861883799</v>
      </c>
    </row>
    <row r="4391" spans="1:17" hidden="1" x14ac:dyDescent="0.3">
      <c r="A4391" t="s">
        <v>9011</v>
      </c>
      <c r="B4391" t="s">
        <v>9012</v>
      </c>
      <c r="C4391" t="s">
        <v>10625</v>
      </c>
      <c r="D4391" t="s">
        <v>408</v>
      </c>
      <c r="E4391">
        <v>11.99025</v>
      </c>
      <c r="F4391">
        <v>1.53</v>
      </c>
      <c r="G4391">
        <v>8.9423105181179494</v>
      </c>
      <c r="H4391">
        <v>4.3914096434250496</v>
      </c>
      <c r="I4391">
        <v>-21.2195163793365</v>
      </c>
      <c r="J4391">
        <v>0.94881169260324405</v>
      </c>
      <c r="K4391">
        <v>1.45656151017691</v>
      </c>
      <c r="L4391">
        <v>1.34870020064104</v>
      </c>
      <c r="M4391">
        <v>48.713727357591097</v>
      </c>
      <c r="N4391">
        <v>0.87921170241641</v>
      </c>
      <c r="O4391">
        <v>32.026143790849602</v>
      </c>
      <c r="P4391">
        <v>64.516129032257993</v>
      </c>
      <c r="Q4391">
        <v>0.111832614468001</v>
      </c>
    </row>
    <row r="4392" spans="1:17" hidden="1" x14ac:dyDescent="0.3">
      <c r="A4392" t="s">
        <v>9013</v>
      </c>
      <c r="B4392" t="s">
        <v>9014</v>
      </c>
      <c r="C4392" t="s">
        <v>10625</v>
      </c>
      <c r="D4392" t="s">
        <v>408</v>
      </c>
      <c r="E4392">
        <v>11.959360200000001</v>
      </c>
      <c r="F4392">
        <v>25.89</v>
      </c>
      <c r="G4392">
        <v>-14.112200760077499</v>
      </c>
      <c r="H4392">
        <v>-11.8957099546706</v>
      </c>
      <c r="I4392">
        <v>-30.972029556786701</v>
      </c>
      <c r="J4392">
        <v>-1.3918088519007901</v>
      </c>
      <c r="K4392">
        <v>27.266478935888301</v>
      </c>
      <c r="L4392">
        <v>25.855481520198399</v>
      </c>
      <c r="M4392">
        <v>39.0545875379119</v>
      </c>
      <c r="N4392">
        <v>0.73486921085513102</v>
      </c>
      <c r="O4392">
        <v>47.547315565855499</v>
      </c>
      <c r="P4392">
        <v>84.270462633451899</v>
      </c>
      <c r="Q4392">
        <v>9.5755839174551993E-2</v>
      </c>
    </row>
    <row r="4393" spans="1:17" hidden="1" x14ac:dyDescent="0.3">
      <c r="A4393" t="s">
        <v>9015</v>
      </c>
      <c r="B4393" t="s">
        <v>4549</v>
      </c>
      <c r="C4393" t="s">
        <v>10625</v>
      </c>
      <c r="D4393" t="s">
        <v>54</v>
      </c>
      <c r="E4393">
        <v>11.93</v>
      </c>
      <c r="F4393">
        <v>119.3</v>
      </c>
      <c r="M4393">
        <v>100</v>
      </c>
      <c r="N4393">
        <v>1</v>
      </c>
      <c r="Q4393">
        <v>5.4726977498741003E-2</v>
      </c>
    </row>
    <row r="4394" spans="1:17" hidden="1" x14ac:dyDescent="0.3">
      <c r="A4394" t="s">
        <v>9016</v>
      </c>
      <c r="B4394" t="s">
        <v>9017</v>
      </c>
      <c r="C4394" t="s">
        <v>10625</v>
      </c>
      <c r="D4394" t="s">
        <v>354</v>
      </c>
      <c r="E4394">
        <v>11.733840000000001</v>
      </c>
      <c r="F4394">
        <v>24</v>
      </c>
      <c r="G4394">
        <v>35.047032067754699</v>
      </c>
      <c r="H4394">
        <v>-12.8121148401803</v>
      </c>
      <c r="I4394">
        <v>58.219610630067102</v>
      </c>
      <c r="J4394">
        <v>2.8370447766768798</v>
      </c>
      <c r="K4394">
        <v>22.856712569634499</v>
      </c>
      <c r="L4394">
        <v>18.230599689592101</v>
      </c>
      <c r="M4394">
        <v>50.777853159185099</v>
      </c>
      <c r="N4394">
        <v>0.41692553283285799</v>
      </c>
      <c r="O4394">
        <v>24.9166666666666</v>
      </c>
      <c r="P4394">
        <v>108.695652173913</v>
      </c>
      <c r="Q4394">
        <v>0.15789914906476599</v>
      </c>
    </row>
    <row r="4395" spans="1:17" hidden="1" x14ac:dyDescent="0.3">
      <c r="A4395" t="s">
        <v>9018</v>
      </c>
      <c r="B4395" t="s">
        <v>9019</v>
      </c>
      <c r="C4395" t="s">
        <v>10625</v>
      </c>
      <c r="E4395">
        <v>11.73198</v>
      </c>
      <c r="F4395">
        <v>11.5</v>
      </c>
      <c r="G4395">
        <v>192.669429499415</v>
      </c>
      <c r="H4395">
        <v>-7.0337505334196404</v>
      </c>
      <c r="I4395">
        <v>24.665495588347099</v>
      </c>
      <c r="J4395">
        <v>-2.5131142757165801</v>
      </c>
      <c r="K4395">
        <v>11.1561670029218</v>
      </c>
      <c r="L4395">
        <v>9.23256805406014</v>
      </c>
      <c r="M4395">
        <v>62.382569009894802</v>
      </c>
      <c r="N4395">
        <v>1.32955394799538</v>
      </c>
      <c r="O4395">
        <v>21.130434782608699</v>
      </c>
      <c r="P4395">
        <v>247.43202416918399</v>
      </c>
      <c r="Q4395">
        <v>2.1156588622299001E-2</v>
      </c>
    </row>
    <row r="4396" spans="1:17" hidden="1" x14ac:dyDescent="0.3">
      <c r="A4396" t="s">
        <v>9020</v>
      </c>
      <c r="B4396" t="s">
        <v>9021</v>
      </c>
      <c r="C4396" t="s">
        <v>10625</v>
      </c>
      <c r="D4396" t="s">
        <v>3632</v>
      </c>
      <c r="E4396">
        <v>11.731128500000001</v>
      </c>
      <c r="F4396">
        <v>77.5</v>
      </c>
      <c r="G4396">
        <v>35.493062397817198</v>
      </c>
      <c r="H4396">
        <v>8.13494423655251</v>
      </c>
      <c r="I4396">
        <v>11.263812257838101</v>
      </c>
      <c r="J4396">
        <v>-2.2718257969804001</v>
      </c>
      <c r="K4396">
        <v>72.978212421047701</v>
      </c>
      <c r="L4396">
        <v>70.8458528989092</v>
      </c>
      <c r="M4396">
        <v>55.306919302081099</v>
      </c>
      <c r="N4396">
        <v>0.65664944957478999</v>
      </c>
      <c r="O4396">
        <v>50.658064516129002</v>
      </c>
      <c r="P4396">
        <v>69.213973799126606</v>
      </c>
      <c r="Q4396">
        <v>0.100961781749491</v>
      </c>
    </row>
    <row r="4397" spans="1:17" hidden="1" x14ac:dyDescent="0.3">
      <c r="A4397" t="s">
        <v>9022</v>
      </c>
      <c r="B4397" t="s">
        <v>9023</v>
      </c>
      <c r="C4397" t="s">
        <v>10625</v>
      </c>
      <c r="D4397" t="s">
        <v>622</v>
      </c>
      <c r="E4397">
        <v>11.711592</v>
      </c>
      <c r="F4397">
        <v>2.2599999999999998</v>
      </c>
      <c r="G4397">
        <v>23.001834327641699</v>
      </c>
      <c r="H4397">
        <v>-37.524290188599601</v>
      </c>
      <c r="I4397">
        <v>-40.905665773708797</v>
      </c>
      <c r="J4397">
        <v>-23.188564089509299</v>
      </c>
      <c r="K4397">
        <v>2.85171338574205</v>
      </c>
      <c r="L4397">
        <v>2.48315346996002</v>
      </c>
      <c r="M4397">
        <v>0.85315404842327802</v>
      </c>
      <c r="N4397">
        <v>7.1161517152993903E-2</v>
      </c>
      <c r="O4397">
        <v>92.4778761061946</v>
      </c>
      <c r="P4397">
        <v>61.428571428571402</v>
      </c>
      <c r="Q4397">
        <v>9.9837432297043005E-2</v>
      </c>
    </row>
    <row r="4398" spans="1:17" hidden="1" x14ac:dyDescent="0.3">
      <c r="A4398" t="s">
        <v>9024</v>
      </c>
      <c r="B4398" t="s">
        <v>9025</v>
      </c>
      <c r="C4398" t="s">
        <v>10625</v>
      </c>
      <c r="D4398" t="s">
        <v>408</v>
      </c>
      <c r="E4398">
        <v>11.70288</v>
      </c>
      <c r="F4398">
        <v>0.89</v>
      </c>
      <c r="G4398">
        <v>5.1709885564974796</v>
      </c>
      <c r="H4398">
        <v>-11.405691805850299</v>
      </c>
      <c r="I4398">
        <v>-8.2636886650115606</v>
      </c>
      <c r="J4398">
        <v>-6.4122483000356896</v>
      </c>
      <c r="K4398">
        <v>0.97248588979894002</v>
      </c>
      <c r="L4398">
        <v>0.83434194852879595</v>
      </c>
      <c r="M4398">
        <v>15.860896938545199</v>
      </c>
      <c r="N4398">
        <v>0.24264558064846001</v>
      </c>
      <c r="O4398">
        <v>56.179775280898802</v>
      </c>
      <c r="P4398">
        <v>64.814814814814795</v>
      </c>
      <c r="Q4398">
        <v>7.3340638460696994E-2</v>
      </c>
    </row>
    <row r="4399" spans="1:17" hidden="1" x14ac:dyDescent="0.3">
      <c r="A4399" t="s">
        <v>9026</v>
      </c>
      <c r="B4399" t="s">
        <v>9027</v>
      </c>
      <c r="C4399" t="s">
        <v>10625</v>
      </c>
      <c r="D4399" t="s">
        <v>622</v>
      </c>
      <c r="E4399">
        <v>11.701672</v>
      </c>
      <c r="F4399">
        <v>33.200000000000003</v>
      </c>
      <c r="G4399">
        <v>-4.2895441382247403</v>
      </c>
      <c r="H4399">
        <v>-0.170193511041176</v>
      </c>
      <c r="I4399">
        <v>-27.449426963456101</v>
      </c>
      <c r="J4399">
        <v>-0.92680823099355703</v>
      </c>
      <c r="K4399">
        <v>25.338449642256698</v>
      </c>
      <c r="L4399">
        <v>25.635308592572599</v>
      </c>
      <c r="M4399">
        <v>97.455216281389298</v>
      </c>
      <c r="N4399">
        <v>0</v>
      </c>
      <c r="O4399">
        <v>22.289156626505999</v>
      </c>
      <c r="P4399">
        <v>103.556100551808</v>
      </c>
      <c r="Q4399">
        <v>0.130146782324224</v>
      </c>
    </row>
    <row r="4400" spans="1:17" hidden="1" x14ac:dyDescent="0.3">
      <c r="A4400" t="s">
        <v>9028</v>
      </c>
      <c r="B4400" t="s">
        <v>9029</v>
      </c>
      <c r="C4400" t="s">
        <v>10625</v>
      </c>
      <c r="D4400" t="s">
        <v>689</v>
      </c>
      <c r="E4400">
        <v>11.70094175</v>
      </c>
      <c r="F4400">
        <v>80</v>
      </c>
      <c r="G4400">
        <v>194.526065768103</v>
      </c>
      <c r="H4400">
        <v>-3.9970306642604898</v>
      </c>
      <c r="I4400">
        <v>153.49992863188501</v>
      </c>
      <c r="J4400">
        <v>-11.417907609599901</v>
      </c>
      <c r="K4400">
        <v>82.393983431835295</v>
      </c>
      <c r="M4400">
        <v>43.265179310653203</v>
      </c>
      <c r="N4400">
        <v>0.59089594585865401</v>
      </c>
      <c r="O4400">
        <v>24.049999999999901</v>
      </c>
      <c r="P4400">
        <v>238.266384778012</v>
      </c>
    </row>
    <row r="4401" spans="1:17" hidden="1" x14ac:dyDescent="0.3">
      <c r="A4401" t="s">
        <v>9030</v>
      </c>
      <c r="B4401" t="s">
        <v>9031</v>
      </c>
      <c r="C4401" t="s">
        <v>10625</v>
      </c>
      <c r="D4401" t="s">
        <v>1175</v>
      </c>
      <c r="E4401">
        <v>11.69889264</v>
      </c>
      <c r="F4401">
        <v>2.16</v>
      </c>
      <c r="G4401">
        <v>-4.2362609104534599</v>
      </c>
      <c r="H4401">
        <v>-11.405691805850299</v>
      </c>
      <c r="I4401">
        <v>-17.839017279773898</v>
      </c>
      <c r="J4401">
        <v>-1.14909040529885</v>
      </c>
      <c r="K4401">
        <v>2.16619126540576</v>
      </c>
      <c r="L4401">
        <v>1.91060885569615</v>
      </c>
      <c r="M4401">
        <v>6.7876155682048998</v>
      </c>
      <c r="N4401">
        <v>0.86008206679162802</v>
      </c>
      <c r="O4401">
        <v>33.3333333333333</v>
      </c>
      <c r="P4401">
        <v>54.285714285714299</v>
      </c>
      <c r="Q4401">
        <v>8.5979226337673006E-2</v>
      </c>
    </row>
    <row r="4402" spans="1:17" hidden="1" x14ac:dyDescent="0.3">
      <c r="A4402" t="s">
        <v>9032</v>
      </c>
      <c r="B4402" t="s">
        <v>9033</v>
      </c>
      <c r="C4402" t="s">
        <v>10625</v>
      </c>
      <c r="D4402" t="s">
        <v>308</v>
      </c>
      <c r="E4402">
        <v>11.690335069</v>
      </c>
      <c r="F4402">
        <v>9.17</v>
      </c>
      <c r="G4402">
        <v>30.438615936837099</v>
      </c>
      <c r="H4402">
        <v>-1.4056918058503101</v>
      </c>
      <c r="I4402">
        <v>-15.2257449685611</v>
      </c>
      <c r="J4402">
        <v>-1.14909040529885</v>
      </c>
      <c r="K4402">
        <v>7.6695852521308803</v>
      </c>
      <c r="L4402">
        <v>6.2215382418818397</v>
      </c>
      <c r="M4402">
        <v>19.9474568792597</v>
      </c>
      <c r="N4402">
        <v>0.31280934468422</v>
      </c>
      <c r="O4402">
        <v>5.7797164667393597</v>
      </c>
      <c r="P4402">
        <v>83.4</v>
      </c>
    </row>
    <row r="4403" spans="1:17" hidden="1" x14ac:dyDescent="0.3">
      <c r="A4403" t="s">
        <v>9034</v>
      </c>
      <c r="B4403" t="s">
        <v>9035</v>
      </c>
      <c r="C4403" t="s">
        <v>10625</v>
      </c>
      <c r="D4403" t="s">
        <v>21</v>
      </c>
      <c r="E4403">
        <v>11.6702773</v>
      </c>
      <c r="F4403">
        <v>10.89</v>
      </c>
      <c r="G4403">
        <v>4.3351676609750998</v>
      </c>
      <c r="H4403">
        <v>21.7650399014667</v>
      </c>
      <c r="I4403">
        <v>-2.7430517490258</v>
      </c>
      <c r="J4403">
        <v>-8.7966382024725807</v>
      </c>
      <c r="K4403">
        <v>9.6529031598727002</v>
      </c>
      <c r="L4403">
        <v>8.9636405157571293</v>
      </c>
      <c r="M4403">
        <v>57.091224657785702</v>
      </c>
      <c r="N4403">
        <v>1.6029797923967699</v>
      </c>
      <c r="O4403">
        <v>21.6712580348944</v>
      </c>
      <c r="P4403">
        <v>119.114688128772</v>
      </c>
    </row>
    <row r="4404" spans="1:17" hidden="1" x14ac:dyDescent="0.3">
      <c r="A4404" t="s">
        <v>9036</v>
      </c>
      <c r="B4404" t="s">
        <v>9037</v>
      </c>
      <c r="C4404" t="s">
        <v>10625</v>
      </c>
      <c r="D4404" t="s">
        <v>127</v>
      </c>
      <c r="E4404">
        <v>11.66417805</v>
      </c>
      <c r="F4404">
        <v>9.77</v>
      </c>
      <c r="G4404">
        <v>-64.346621062291206</v>
      </c>
      <c r="H4404">
        <v>-1.7130688550306301</v>
      </c>
      <c r="I4404">
        <v>-19.9287524873581</v>
      </c>
      <c r="J4404">
        <v>8.4229816667732091</v>
      </c>
      <c r="K4404">
        <v>9.9850897563897707</v>
      </c>
      <c r="L4404">
        <v>10.956385003908499</v>
      </c>
      <c r="M4404">
        <v>50.776252517386602</v>
      </c>
      <c r="N4404">
        <v>0.31532254818015398</v>
      </c>
      <c r="O4404">
        <v>66.939611054247607</v>
      </c>
      <c r="P4404">
        <v>23.2030264817149</v>
      </c>
    </row>
    <row r="4405" spans="1:17" hidden="1" x14ac:dyDescent="0.3">
      <c r="A4405" t="s">
        <v>9038</v>
      </c>
      <c r="B4405" t="s">
        <v>9039</v>
      </c>
      <c r="C4405" t="s">
        <v>10625</v>
      </c>
      <c r="D4405" t="s">
        <v>1388</v>
      </c>
      <c r="E4405">
        <v>11.626448232</v>
      </c>
      <c r="F4405">
        <v>12.81</v>
      </c>
      <c r="G4405">
        <v>37.200032525839902</v>
      </c>
      <c r="H4405">
        <v>-20.483392374390998</v>
      </c>
      <c r="I4405">
        <v>-16.2263336886835</v>
      </c>
      <c r="J4405">
        <v>-6.2602015164099596</v>
      </c>
      <c r="K4405">
        <v>13.465022532109099</v>
      </c>
      <c r="L4405">
        <v>12.507277398356701</v>
      </c>
      <c r="M4405">
        <v>40.609089892839201</v>
      </c>
      <c r="N4405">
        <v>9.9052194574270794E-2</v>
      </c>
      <c r="O4405">
        <v>36.8462138953942</v>
      </c>
      <c r="P4405">
        <v>64.864864864864799</v>
      </c>
      <c r="Q4405">
        <v>6.3099276168691001E-2</v>
      </c>
    </row>
    <row r="4406" spans="1:17" hidden="1" x14ac:dyDescent="0.3">
      <c r="A4406" t="s">
        <v>9040</v>
      </c>
      <c r="B4406" t="s">
        <v>9041</v>
      </c>
      <c r="C4406" t="s">
        <v>10625</v>
      </c>
      <c r="D4406" t="s">
        <v>955</v>
      </c>
      <c r="E4406">
        <v>11.618309999999999</v>
      </c>
      <c r="F4406">
        <v>19</v>
      </c>
      <c r="G4406">
        <v>20.656791392434801</v>
      </c>
      <c r="H4406">
        <v>-3.0300572880838201</v>
      </c>
      <c r="I4406">
        <v>18.206899570282499</v>
      </c>
      <c r="J4406">
        <v>3.1566146539045898</v>
      </c>
      <c r="K4406">
        <v>18.7302568199052</v>
      </c>
      <c r="L4406">
        <v>16.2223867935048</v>
      </c>
      <c r="M4406">
        <v>54.732367897073502</v>
      </c>
      <c r="N4406">
        <v>2.4910155571524002E-2</v>
      </c>
      <c r="O4406">
        <v>20.789473684210499</v>
      </c>
      <c r="P4406">
        <v>61.5646258503401</v>
      </c>
      <c r="Q4406">
        <v>5.8396594166564002E-2</v>
      </c>
    </row>
    <row r="4407" spans="1:17" hidden="1" x14ac:dyDescent="0.3">
      <c r="A4407" t="s">
        <v>9042</v>
      </c>
      <c r="B4407" t="s">
        <v>9043</v>
      </c>
      <c r="C4407" t="s">
        <v>10625</v>
      </c>
      <c r="D4407" t="s">
        <v>733</v>
      </c>
      <c r="E4407">
        <v>11.560360832000001</v>
      </c>
      <c r="F4407">
        <v>57.19</v>
      </c>
      <c r="G4407">
        <v>44.698036859287299</v>
      </c>
      <c r="H4407">
        <v>1.04950532676617</v>
      </c>
      <c r="I4407">
        <v>14.1893618361074</v>
      </c>
      <c r="J4407">
        <v>1.5638093431740201</v>
      </c>
      <c r="K4407">
        <v>55.034187598503998</v>
      </c>
      <c r="L4407">
        <v>47.779127619426802</v>
      </c>
      <c r="M4407">
        <v>44.735305969102399</v>
      </c>
      <c r="N4407">
        <v>0.703165684626467</v>
      </c>
      <c r="O4407">
        <v>1.5911872705018399</v>
      </c>
      <c r="P4407">
        <v>76.240369799691805</v>
      </c>
    </row>
    <row r="4408" spans="1:17" hidden="1" x14ac:dyDescent="0.3">
      <c r="A4408" t="s">
        <v>9044</v>
      </c>
      <c r="B4408" t="s">
        <v>9045</v>
      </c>
      <c r="C4408" t="s">
        <v>10625</v>
      </c>
      <c r="D4408" t="s">
        <v>1175</v>
      </c>
      <c r="E4408">
        <v>11.53349375</v>
      </c>
      <c r="F4408">
        <v>5.86</v>
      </c>
      <c r="G4408">
        <v>49.910925236732602</v>
      </c>
      <c r="H4408">
        <v>-6.2758216759801799</v>
      </c>
      <c r="I4408">
        <v>11.616360294596699</v>
      </c>
      <c r="J4408">
        <v>5.3963641401556899</v>
      </c>
      <c r="K4408">
        <v>6.1730042061212904</v>
      </c>
      <c r="L4408">
        <v>5.5101722761857301</v>
      </c>
      <c r="M4408">
        <v>45.298666844856399</v>
      </c>
      <c r="N4408">
        <v>0.238336256468689</v>
      </c>
      <c r="O4408">
        <v>38.225255972696203</v>
      </c>
      <c r="Q4408">
        <v>6.9197250497120999E-2</v>
      </c>
    </row>
    <row r="4409" spans="1:17" hidden="1" x14ac:dyDescent="0.3">
      <c r="A4409" t="s">
        <v>9046</v>
      </c>
      <c r="B4409" t="s">
        <v>9047</v>
      </c>
      <c r="C4409" t="s">
        <v>10625</v>
      </c>
      <c r="D4409" t="s">
        <v>127</v>
      </c>
      <c r="E4409">
        <v>11.51127</v>
      </c>
      <c r="F4409">
        <v>5.77</v>
      </c>
      <c r="G4409">
        <v>-78.2218160579623</v>
      </c>
      <c r="H4409">
        <v>3.13976273960421</v>
      </c>
      <c r="I4409">
        <v>-41.041276444309297</v>
      </c>
      <c r="J4409">
        <v>2.2216961115550702</v>
      </c>
      <c r="K4409">
        <v>6.0550187229278603</v>
      </c>
      <c r="L4409">
        <v>8.4484553377351599</v>
      </c>
      <c r="M4409">
        <v>53.4299861372577</v>
      </c>
      <c r="N4409">
        <v>0.80037787409437799</v>
      </c>
      <c r="O4409">
        <v>110.57192374349999</v>
      </c>
      <c r="P4409">
        <v>19.958419958419899</v>
      </c>
      <c r="Q4409">
        <v>2.6344825073516001E-2</v>
      </c>
    </row>
    <row r="4410" spans="1:17" hidden="1" x14ac:dyDescent="0.3">
      <c r="A4410" t="s">
        <v>9048</v>
      </c>
      <c r="B4410" t="s">
        <v>9049</v>
      </c>
      <c r="C4410" t="s">
        <v>10625</v>
      </c>
      <c r="D4410" t="s">
        <v>622</v>
      </c>
      <c r="E4410">
        <v>11.484</v>
      </c>
      <c r="F4410">
        <v>191.4</v>
      </c>
      <c r="G4410">
        <v>-22.6730605343074</v>
      </c>
      <c r="I4410">
        <v>-6.7602889533173203</v>
      </c>
      <c r="M4410">
        <v>100</v>
      </c>
      <c r="N4410">
        <v>1</v>
      </c>
      <c r="O4410">
        <v>0</v>
      </c>
      <c r="P4410">
        <v>4.9917718047174997</v>
      </c>
      <c r="Q4410">
        <v>3.0346719918976001E-2</v>
      </c>
    </row>
    <row r="4411" spans="1:17" hidden="1" x14ac:dyDescent="0.3">
      <c r="A4411" t="s">
        <v>9050</v>
      </c>
      <c r="B4411" t="s">
        <v>9051</v>
      </c>
      <c r="C4411" t="s">
        <v>10625</v>
      </c>
      <c r="D4411" t="s">
        <v>622</v>
      </c>
      <c r="E4411">
        <v>11.464589999999999</v>
      </c>
      <c r="F4411">
        <v>29.16</v>
      </c>
      <c r="G4411">
        <v>383.91411502939599</v>
      </c>
      <c r="H4411">
        <v>57.427641527482997</v>
      </c>
      <c r="I4411">
        <v>438.43661848724798</v>
      </c>
      <c r="J4411">
        <v>9.1092975623062298</v>
      </c>
      <c r="K4411">
        <v>21.237523048203698</v>
      </c>
      <c r="L4411">
        <v>15.214957949907101</v>
      </c>
      <c r="M4411">
        <v>97.967303058415496</v>
      </c>
      <c r="N4411">
        <v>1.2786922244079399</v>
      </c>
      <c r="O4411">
        <v>0</v>
      </c>
      <c r="P4411">
        <v>460.76923076922998</v>
      </c>
      <c r="Q4411">
        <v>0.170957887273673</v>
      </c>
    </row>
    <row r="4412" spans="1:17" hidden="1" x14ac:dyDescent="0.3">
      <c r="A4412" t="s">
        <v>9052</v>
      </c>
      <c r="B4412" t="s">
        <v>9053</v>
      </c>
      <c r="C4412" t="s">
        <v>10625</v>
      </c>
      <c r="D4412" t="s">
        <v>1399</v>
      </c>
      <c r="E4412">
        <v>11.4</v>
      </c>
      <c r="F4412">
        <v>228</v>
      </c>
      <c r="G4412">
        <v>91.662519303036902</v>
      </c>
      <c r="H4412">
        <v>-9.6895149059516292</v>
      </c>
      <c r="I4412">
        <v>-18.4689949254456</v>
      </c>
      <c r="J4412">
        <v>4.5908879659728097</v>
      </c>
      <c r="K4412">
        <v>291.61094770316703</v>
      </c>
      <c r="L4412">
        <v>244.96865123796999</v>
      </c>
      <c r="M4412">
        <v>31.219026266058702</v>
      </c>
      <c r="N4412">
        <v>5.3846153846153797</v>
      </c>
      <c r="O4412">
        <v>72.368421052631504</v>
      </c>
      <c r="P4412">
        <v>146.886843530048</v>
      </c>
    </row>
    <row r="4413" spans="1:17" hidden="1" x14ac:dyDescent="0.3">
      <c r="A4413" t="s">
        <v>9054</v>
      </c>
      <c r="B4413" t="s">
        <v>9055</v>
      </c>
      <c r="C4413" t="s">
        <v>10625</v>
      </c>
      <c r="D4413" t="s">
        <v>527</v>
      </c>
      <c r="E4413">
        <v>11.381427499999999</v>
      </c>
      <c r="F4413">
        <v>37.9</v>
      </c>
      <c r="G4413">
        <v>-1.3314990056915601</v>
      </c>
      <c r="H4413">
        <v>-5.9787819459507503</v>
      </c>
      <c r="I4413">
        <v>-22.554602532570001</v>
      </c>
      <c r="J4413">
        <v>-6.1490904052988498</v>
      </c>
      <c r="K4413">
        <v>37.315956004133398</v>
      </c>
      <c r="L4413">
        <v>36.144363888243802</v>
      </c>
      <c r="M4413">
        <v>34.416785039680001</v>
      </c>
      <c r="N4413">
        <v>2.5416666666666599</v>
      </c>
      <c r="O4413">
        <v>24.406332453825801</v>
      </c>
      <c r="P4413">
        <v>97.190426638917799</v>
      </c>
    </row>
    <row r="4414" spans="1:17" hidden="1" x14ac:dyDescent="0.3">
      <c r="A4414" t="s">
        <v>9056</v>
      </c>
      <c r="B4414" t="s">
        <v>9057</v>
      </c>
      <c r="C4414" t="s">
        <v>10625</v>
      </c>
      <c r="D4414" t="s">
        <v>921</v>
      </c>
      <c r="E4414">
        <v>11.35442877</v>
      </c>
      <c r="F4414">
        <v>2.21</v>
      </c>
      <c r="G4414">
        <v>-10.1116408496631</v>
      </c>
      <c r="H4414">
        <v>-13.078843556822999</v>
      </c>
      <c r="I4414">
        <v>-7.0127242651438202</v>
      </c>
      <c r="J4414">
        <v>-3.3042628190919499</v>
      </c>
      <c r="K4414">
        <v>2.4643282814643799</v>
      </c>
      <c r="L4414">
        <v>2.4095459495843201</v>
      </c>
      <c r="M4414">
        <v>45.638222059207799</v>
      </c>
      <c r="N4414">
        <v>0.51465019175771498</v>
      </c>
      <c r="O4414">
        <v>91.855203619909503</v>
      </c>
      <c r="P4414">
        <v>42.580645161290299</v>
      </c>
      <c r="Q4414">
        <v>4.5961966389242E-2</v>
      </c>
    </row>
    <row r="4415" spans="1:17" hidden="1" x14ac:dyDescent="0.3">
      <c r="A4415" t="s">
        <v>9058</v>
      </c>
      <c r="B4415" t="s">
        <v>9059</v>
      </c>
      <c r="C4415" t="s">
        <v>10625</v>
      </c>
      <c r="D4415" t="s">
        <v>21</v>
      </c>
      <c r="E4415">
        <v>11.352852</v>
      </c>
      <c r="F4415">
        <v>11.09</v>
      </c>
      <c r="G4415">
        <v>-63.819121343054803</v>
      </c>
      <c r="H4415">
        <v>-27.836209517021899</v>
      </c>
      <c r="I4415">
        <v>-50.784496162102997</v>
      </c>
      <c r="J4415">
        <v>4.2167632532377297</v>
      </c>
      <c r="K4415">
        <v>12.9721009683318</v>
      </c>
      <c r="L4415">
        <v>15.678405922388199</v>
      </c>
      <c r="M4415">
        <v>44.141463587957503</v>
      </c>
      <c r="N4415">
        <v>1.4988350830513899</v>
      </c>
      <c r="O4415">
        <v>145.71686203787101</v>
      </c>
      <c r="P4415">
        <v>27.471264367816101</v>
      </c>
      <c r="Q4415">
        <v>9.1442050398394994E-2</v>
      </c>
    </row>
    <row r="4416" spans="1:17" hidden="1" x14ac:dyDescent="0.3">
      <c r="A4416" t="s">
        <v>9060</v>
      </c>
      <c r="B4416" t="s">
        <v>9061</v>
      </c>
      <c r="C4416" t="s">
        <v>10625</v>
      </c>
      <c r="D4416" t="s">
        <v>89</v>
      </c>
      <c r="E4416">
        <v>11.3468608</v>
      </c>
      <c r="F4416">
        <v>8.36</v>
      </c>
      <c r="G4416">
        <v>50.207508086506998</v>
      </c>
      <c r="H4416">
        <v>29.015525042823601</v>
      </c>
      <c r="I4416">
        <v>-19.171772828909599</v>
      </c>
      <c r="J4416">
        <v>4.8078170725211598</v>
      </c>
      <c r="K4416">
        <v>6.5435500905290596</v>
      </c>
      <c r="L4416">
        <v>6.3152866972420902</v>
      </c>
      <c r="M4416">
        <v>97.327414538754098</v>
      </c>
      <c r="N4416">
        <v>0.41306058221872499</v>
      </c>
      <c r="O4416">
        <v>38.995215311004699</v>
      </c>
      <c r="P4416">
        <v>161.24999999999901</v>
      </c>
      <c r="Q4416">
        <v>3.4474350268120998E-2</v>
      </c>
    </row>
    <row r="4417" spans="1:17" hidden="1" x14ac:dyDescent="0.3">
      <c r="A4417" t="s">
        <v>9062</v>
      </c>
      <c r="B4417" t="s">
        <v>9063</v>
      </c>
      <c r="C4417" t="s">
        <v>10625</v>
      </c>
      <c r="D4417" t="s">
        <v>4082</v>
      </c>
      <c r="E4417">
        <v>11.324998799999999</v>
      </c>
      <c r="F4417">
        <v>7.12</v>
      </c>
      <c r="G4417">
        <v>-2.7525516372705101</v>
      </c>
      <c r="H4417">
        <v>-15.962653831166699</v>
      </c>
      <c r="I4417">
        <v>-25.761722593783599</v>
      </c>
      <c r="J4417">
        <v>4.1551217631878803</v>
      </c>
      <c r="K4417">
        <v>7.2042302756382899</v>
      </c>
      <c r="L4417">
        <v>7.61159663287079</v>
      </c>
      <c r="M4417">
        <v>40.707670487500302</v>
      </c>
      <c r="N4417">
        <v>1.6782555783898701</v>
      </c>
      <c r="O4417">
        <v>85.814606741573002</v>
      </c>
      <c r="P4417">
        <v>41.550695825049601</v>
      </c>
      <c r="Q4417">
        <v>2.7370074371028001E-2</v>
      </c>
    </row>
    <row r="4418" spans="1:17" hidden="1" x14ac:dyDescent="0.3">
      <c r="A4418" t="s">
        <v>9064</v>
      </c>
      <c r="B4418" t="s">
        <v>9065</v>
      </c>
      <c r="C4418" t="s">
        <v>10625</v>
      </c>
      <c r="D4418" t="s">
        <v>622</v>
      </c>
      <c r="E4418">
        <v>11.321584400000001</v>
      </c>
      <c r="F4418">
        <v>24.61</v>
      </c>
      <c r="G4418">
        <v>-15.546381313967901</v>
      </c>
      <c r="H4418">
        <v>7.48811350388418</v>
      </c>
      <c r="I4418">
        <v>28.8765106705366</v>
      </c>
      <c r="J4418">
        <v>3.5743138500202898</v>
      </c>
      <c r="K4418">
        <v>22.504543157818802</v>
      </c>
      <c r="L4418">
        <v>20.2835848388183</v>
      </c>
      <c r="M4418">
        <v>94.233066916619507</v>
      </c>
      <c r="N4418">
        <v>2</v>
      </c>
      <c r="O4418">
        <v>0</v>
      </c>
      <c r="P4418">
        <v>52.857142857142797</v>
      </c>
    </row>
    <row r="4419" spans="1:17" hidden="1" x14ac:dyDescent="0.3">
      <c r="A4419" t="s">
        <v>9066</v>
      </c>
      <c r="B4419" t="s">
        <v>9067</v>
      </c>
      <c r="C4419" t="s">
        <v>10625</v>
      </c>
      <c r="D4419" t="s">
        <v>733</v>
      </c>
      <c r="E4419">
        <v>11.309675944999899</v>
      </c>
      <c r="F4419">
        <v>21.04</v>
      </c>
      <c r="G4419">
        <v>9.9414462744479604</v>
      </c>
      <c r="H4419">
        <v>3.769271230128</v>
      </c>
      <c r="I4419">
        <v>1.4879822990157701</v>
      </c>
      <c r="J4419">
        <v>2.7963552839363999</v>
      </c>
      <c r="K4419">
        <v>20.177719573579498</v>
      </c>
      <c r="L4419">
        <v>18.479708528710798</v>
      </c>
      <c r="M4419">
        <v>51.507867780463002</v>
      </c>
      <c r="N4419">
        <v>0.73382503039902602</v>
      </c>
      <c r="O4419">
        <v>2.0437262357414498</v>
      </c>
      <c r="P4419">
        <v>41.588156123822301</v>
      </c>
    </row>
    <row r="4420" spans="1:17" hidden="1" x14ac:dyDescent="0.3">
      <c r="A4420" t="s">
        <v>9068</v>
      </c>
      <c r="B4420" t="s">
        <v>9069</v>
      </c>
      <c r="C4420" t="s">
        <v>10625</v>
      </c>
      <c r="D4420" t="s">
        <v>4684</v>
      </c>
      <c r="E4420">
        <v>11.299838400000001</v>
      </c>
      <c r="F4420">
        <v>29</v>
      </c>
      <c r="G4420">
        <v>-52.394479223025598</v>
      </c>
      <c r="H4420">
        <v>-0.170193511041176</v>
      </c>
      <c r="I4420">
        <v>-11.0766309936828</v>
      </c>
      <c r="J4420">
        <v>-0.92680823099355703</v>
      </c>
      <c r="K4420">
        <v>29.058633207109899</v>
      </c>
      <c r="L4420">
        <v>31.851988054185401</v>
      </c>
      <c r="M4420" s="1">
        <v>1.0147999999999999E-10</v>
      </c>
      <c r="O4420">
        <v>33.586206896551701</v>
      </c>
      <c r="P4420">
        <v>0</v>
      </c>
    </row>
    <row r="4421" spans="1:17" hidden="1" x14ac:dyDescent="0.3">
      <c r="A4421" t="s">
        <v>9070</v>
      </c>
      <c r="B4421" t="s">
        <v>9071</v>
      </c>
      <c r="C4421" t="s">
        <v>10625</v>
      </c>
      <c r="D4421" t="s">
        <v>72</v>
      </c>
      <c r="E4421">
        <v>11.2861248</v>
      </c>
      <c r="F4421">
        <v>11.84</v>
      </c>
      <c r="G4421">
        <v>51.060745910860398</v>
      </c>
      <c r="H4421">
        <v>-14.357836531636099</v>
      </c>
      <c r="I4421">
        <v>31.746046931528198</v>
      </c>
      <c r="J4421">
        <v>-0.92680823099355703</v>
      </c>
      <c r="K4421">
        <v>9.6105885400423201</v>
      </c>
      <c r="L4421">
        <v>8.0614389426210504</v>
      </c>
      <c r="M4421">
        <v>26.7776079895302</v>
      </c>
      <c r="N4421">
        <v>2.9664159338912998E-3</v>
      </c>
      <c r="O4421">
        <v>16.469594594594501</v>
      </c>
      <c r="P4421">
        <v>107.355516637478</v>
      </c>
      <c r="Q4421">
        <v>7.2513659886047993E-2</v>
      </c>
    </row>
    <row r="4422" spans="1:17" hidden="1" x14ac:dyDescent="0.3">
      <c r="A4422" t="s">
        <v>9072</v>
      </c>
      <c r="B4422" t="s">
        <v>9073</v>
      </c>
      <c r="C4422" t="s">
        <v>10625</v>
      </c>
      <c r="D4422" t="s">
        <v>527</v>
      </c>
      <c r="E4422">
        <v>11.2641375</v>
      </c>
      <c r="F4422">
        <v>60.47</v>
      </c>
      <c r="G4422">
        <v>31.7184043504848</v>
      </c>
      <c r="H4422">
        <v>10.7302305242467</v>
      </c>
      <c r="I4422">
        <v>54.877864841303797</v>
      </c>
      <c r="J4422">
        <v>13.411512649650501</v>
      </c>
      <c r="K4422">
        <v>52.219210104822501</v>
      </c>
      <c r="L4422">
        <v>45.304915179234598</v>
      </c>
      <c r="M4422">
        <v>69.835435583376594</v>
      </c>
      <c r="N4422">
        <v>0.59232382977279596</v>
      </c>
      <c r="O4422">
        <v>9.0458078385976499</v>
      </c>
      <c r="P4422">
        <v>112.17543859649101</v>
      </c>
      <c r="Q4422">
        <v>0.145893354088005</v>
      </c>
    </row>
    <row r="4423" spans="1:17" hidden="1" x14ac:dyDescent="0.3">
      <c r="A4423" t="s">
        <v>9074</v>
      </c>
      <c r="B4423" t="s">
        <v>9075</v>
      </c>
      <c r="C4423" t="s">
        <v>10625</v>
      </c>
      <c r="D4423" t="s">
        <v>733</v>
      </c>
      <c r="E4423">
        <v>11.262924035999999</v>
      </c>
      <c r="F4423">
        <v>271.95</v>
      </c>
      <c r="G4423">
        <v>6.1754157046780298</v>
      </c>
      <c r="H4423">
        <v>-0.67148830540533899</v>
      </c>
      <c r="I4423">
        <v>2.8641991989761699</v>
      </c>
      <c r="J4423">
        <v>1.39120325717803</v>
      </c>
      <c r="K4423">
        <v>264.23146315319599</v>
      </c>
      <c r="L4423">
        <v>242.93158872905099</v>
      </c>
      <c r="M4423">
        <v>55.874429077666797</v>
      </c>
      <c r="N4423">
        <v>1.24934536095371</v>
      </c>
      <c r="O4423">
        <v>4.7398418826990198</v>
      </c>
      <c r="P4423">
        <v>38.749999999999901</v>
      </c>
      <c r="Q4423">
        <v>3.1845093282099998E-4</v>
      </c>
    </row>
    <row r="4424" spans="1:17" hidden="1" x14ac:dyDescent="0.3">
      <c r="A4424" t="s">
        <v>9076</v>
      </c>
      <c r="B4424" t="s">
        <v>9077</v>
      </c>
      <c r="C4424" t="s">
        <v>10625</v>
      </c>
      <c r="D4424" t="s">
        <v>527</v>
      </c>
      <c r="E4424">
        <v>11.2599547</v>
      </c>
      <c r="F4424">
        <v>41.1</v>
      </c>
      <c r="G4424">
        <v>72.822972539023795</v>
      </c>
      <c r="H4424">
        <v>62.067624029670199</v>
      </c>
      <c r="I4424">
        <v>63.141556263241696</v>
      </c>
      <c r="J4424">
        <v>50.761478700392097</v>
      </c>
      <c r="K4424">
        <v>25.977680575644801</v>
      </c>
      <c r="L4424">
        <v>22.349597036628499</v>
      </c>
      <c r="M4424">
        <v>93.618542934221495</v>
      </c>
      <c r="N4424">
        <v>3.6570351377076902</v>
      </c>
      <c r="O4424">
        <v>0</v>
      </c>
      <c r="P4424">
        <v>177.515192437542</v>
      </c>
      <c r="Q4424">
        <v>0.127014759580974</v>
      </c>
    </row>
    <row r="4425" spans="1:17" hidden="1" x14ac:dyDescent="0.3">
      <c r="A4425" t="s">
        <v>9078</v>
      </c>
      <c r="B4425" t="s">
        <v>9079</v>
      </c>
      <c r="C4425" t="s">
        <v>10625</v>
      </c>
      <c r="D4425" t="s">
        <v>408</v>
      </c>
      <c r="E4425">
        <v>11.226522959999899</v>
      </c>
      <c r="F4425">
        <v>9.76</v>
      </c>
      <c r="G4425">
        <v>-32.445320143902897</v>
      </c>
      <c r="H4425">
        <v>-1.4056918058503101</v>
      </c>
      <c r="I4425">
        <v>-6.8058241988950403</v>
      </c>
      <c r="J4425">
        <v>-1.14909040529885</v>
      </c>
      <c r="K4425">
        <v>9.74957247585251</v>
      </c>
      <c r="L4425">
        <v>10.1041598187884</v>
      </c>
      <c r="M4425">
        <v>99.999990417572306</v>
      </c>
      <c r="O4425">
        <v>5.0204918032786798</v>
      </c>
      <c r="P4425">
        <v>6.0869565217391397</v>
      </c>
    </row>
    <row r="4426" spans="1:17" hidden="1" x14ac:dyDescent="0.3">
      <c r="A4426" t="s">
        <v>9080</v>
      </c>
      <c r="B4426" t="s">
        <v>9081</v>
      </c>
      <c r="C4426" t="s">
        <v>10625</v>
      </c>
      <c r="E4426">
        <v>11.210501799999999</v>
      </c>
      <c r="F4426">
        <v>22.5</v>
      </c>
      <c r="G4426">
        <v>-6.4363840631628104</v>
      </c>
      <c r="H4426">
        <v>3.2248039846080601</v>
      </c>
      <c r="I4426">
        <v>-22.924583458390099</v>
      </c>
      <c r="J4426">
        <v>-4.8511997466677697</v>
      </c>
      <c r="K4426">
        <v>22.622750478136801</v>
      </c>
      <c r="L4426">
        <v>22.853567380559401</v>
      </c>
      <c r="M4426">
        <v>47.992645842598201</v>
      </c>
      <c r="N4426">
        <v>0.56611411015257496</v>
      </c>
      <c r="O4426">
        <v>32.8888888888888</v>
      </c>
      <c r="P4426">
        <v>33.928571428571402</v>
      </c>
      <c r="Q4426">
        <v>0.117415810639014</v>
      </c>
    </row>
    <row r="4427" spans="1:17" hidden="1" x14ac:dyDescent="0.3">
      <c r="A4427" t="s">
        <v>9082</v>
      </c>
      <c r="B4427" t="s">
        <v>9083</v>
      </c>
      <c r="C4427" t="s">
        <v>10625</v>
      </c>
      <c r="D4427" t="s">
        <v>527</v>
      </c>
      <c r="E4427">
        <v>11.197340000000001</v>
      </c>
      <c r="F4427">
        <v>7.25</v>
      </c>
      <c r="G4427">
        <v>42.923402955092698</v>
      </c>
      <c r="H4427">
        <v>2.3619691046677298</v>
      </c>
      <c r="I4427">
        <v>-18.082810112039901</v>
      </c>
      <c r="J4427">
        <v>5.12100605772366</v>
      </c>
      <c r="K4427">
        <v>6.5702358659977698</v>
      </c>
      <c r="L4427">
        <v>6.2603918534471896</v>
      </c>
      <c r="M4427">
        <v>50.0156671536296</v>
      </c>
      <c r="N4427">
        <v>0.63814133591481104</v>
      </c>
      <c r="O4427">
        <v>59.310344827586199</v>
      </c>
      <c r="P4427">
        <v>81.25</v>
      </c>
      <c r="Q4427">
        <v>9.7810651591487996E-2</v>
      </c>
    </row>
    <row r="4428" spans="1:17" hidden="1" x14ac:dyDescent="0.3">
      <c r="A4428" t="s">
        <v>9084</v>
      </c>
      <c r="B4428" t="s">
        <v>9085</v>
      </c>
      <c r="C4428" t="s">
        <v>10625</v>
      </c>
      <c r="D4428" t="s">
        <v>21</v>
      </c>
      <c r="E4428">
        <v>11.1938204</v>
      </c>
      <c r="F4428">
        <v>0.56000000000000005</v>
      </c>
      <c r="G4428">
        <v>12.747492898812199</v>
      </c>
      <c r="H4428">
        <v>3.5335101926625301</v>
      </c>
      <c r="I4428">
        <v>10.662499441099699</v>
      </c>
      <c r="J4428">
        <v>-0.92680823099355703</v>
      </c>
      <c r="K4428">
        <v>0.44896345819288802</v>
      </c>
      <c r="M4428">
        <v>99.999999999990095</v>
      </c>
      <c r="N4428">
        <v>0.16524149554818901</v>
      </c>
      <c r="O4428">
        <v>0</v>
      </c>
      <c r="P4428">
        <v>47.368421052631497</v>
      </c>
      <c r="Q4428">
        <v>6.8391340883505E-2</v>
      </c>
    </row>
    <row r="4429" spans="1:17" hidden="1" x14ac:dyDescent="0.3">
      <c r="A4429" t="s">
        <v>9086</v>
      </c>
      <c r="B4429" t="s">
        <v>9087</v>
      </c>
      <c r="C4429" t="s">
        <v>10625</v>
      </c>
      <c r="D4429" t="s">
        <v>1672</v>
      </c>
      <c r="E4429">
        <v>11.149782500000001</v>
      </c>
      <c r="F4429">
        <v>36.950000000000003</v>
      </c>
      <c r="G4429">
        <v>134.391905249627</v>
      </c>
      <c r="H4429">
        <v>51.3990319394048</v>
      </c>
      <c r="I4429">
        <v>-33.484744511476798</v>
      </c>
      <c r="J4429">
        <v>9.1736866957973398</v>
      </c>
      <c r="K4429">
        <v>32.514184516824201</v>
      </c>
      <c r="L4429">
        <v>34.043756352202301</v>
      </c>
      <c r="M4429">
        <v>91.119696225742402</v>
      </c>
      <c r="N4429">
        <v>0.32552937267953203</v>
      </c>
      <c r="O4429">
        <v>38.267929634641398</v>
      </c>
      <c r="P4429">
        <v>189.803921568627</v>
      </c>
      <c r="Q4429">
        <v>6.8083428188834005E-2</v>
      </c>
    </row>
    <row r="4430" spans="1:17" hidden="1" x14ac:dyDescent="0.3">
      <c r="A4430" t="s">
        <v>9088</v>
      </c>
      <c r="B4430" t="s">
        <v>9089</v>
      </c>
      <c r="C4430" t="s">
        <v>10625</v>
      </c>
      <c r="D4430" t="s">
        <v>622</v>
      </c>
      <c r="E4430">
        <v>11.147696399999999</v>
      </c>
      <c r="F4430">
        <v>25.46</v>
      </c>
      <c r="G4430">
        <v>59.4034997697186</v>
      </c>
      <c r="H4430">
        <v>8.9124900123314905</v>
      </c>
      <c r="I4430">
        <v>31.362048291993201</v>
      </c>
      <c r="J4430">
        <v>4.4185476982244198</v>
      </c>
      <c r="K4430">
        <v>20.5429130351861</v>
      </c>
      <c r="L4430">
        <v>18.634424212111501</v>
      </c>
      <c r="M4430">
        <v>61.844209313940901</v>
      </c>
      <c r="N4430">
        <v>0.66572215883317898</v>
      </c>
      <c r="O4430">
        <v>17.635506677140601</v>
      </c>
      <c r="P4430">
        <v>99.529780564263305</v>
      </c>
      <c r="Q4430">
        <v>3.2145642121470001E-3</v>
      </c>
    </row>
    <row r="4431" spans="1:17" hidden="1" x14ac:dyDescent="0.3">
      <c r="A4431" t="s">
        <v>9090</v>
      </c>
      <c r="B4431" t="s">
        <v>9091</v>
      </c>
      <c r="C4431" t="s">
        <v>10625</v>
      </c>
      <c r="D4431" t="s">
        <v>21</v>
      </c>
      <c r="E4431">
        <v>11.11</v>
      </c>
      <c r="F4431">
        <v>22</v>
      </c>
      <c r="G4431">
        <v>82.861483450448702</v>
      </c>
      <c r="H4431">
        <v>-5.3358228102171203</v>
      </c>
      <c r="I4431">
        <v>15.636474273812301</v>
      </c>
      <c r="J4431">
        <v>-13.499688014860601</v>
      </c>
      <c r="K4431">
        <v>21.6551186530819</v>
      </c>
      <c r="L4431">
        <v>17.5682760390327</v>
      </c>
      <c r="M4431">
        <v>35.013443943912897</v>
      </c>
      <c r="N4431">
        <v>0.62438059932035805</v>
      </c>
      <c r="O4431">
        <v>14.909090909090899</v>
      </c>
      <c r="P4431">
        <v>214.28571428571399</v>
      </c>
    </row>
    <row r="4432" spans="1:17" hidden="1" x14ac:dyDescent="0.3">
      <c r="A4432" t="s">
        <v>9092</v>
      </c>
      <c r="B4432" t="s">
        <v>9093</v>
      </c>
      <c r="C4432" t="s">
        <v>10625</v>
      </c>
      <c r="D4432" t="s">
        <v>1763</v>
      </c>
      <c r="E4432">
        <v>11.029920000000001</v>
      </c>
      <c r="F4432">
        <v>22.89</v>
      </c>
      <c r="G4432">
        <v>-14.627795301987801</v>
      </c>
      <c r="H4432">
        <v>5.9113813648813798</v>
      </c>
      <c r="I4432">
        <v>-36.456008126455799</v>
      </c>
      <c r="J4432">
        <v>1.6546479124581599</v>
      </c>
      <c r="K4432">
        <v>23.144892493494101</v>
      </c>
      <c r="L4432">
        <v>23.4285068947285</v>
      </c>
      <c r="M4432">
        <v>41.5832285040469</v>
      </c>
      <c r="N4432">
        <v>2.0055777353468698</v>
      </c>
      <c r="O4432">
        <v>45.434687636522497</v>
      </c>
      <c r="P4432">
        <v>27.378964941569201</v>
      </c>
      <c r="Q4432">
        <v>0.10598915869654101</v>
      </c>
    </row>
    <row r="4433" spans="1:17" hidden="1" x14ac:dyDescent="0.3">
      <c r="A4433" t="s">
        <v>9094</v>
      </c>
      <c r="B4433" t="s">
        <v>9095</v>
      </c>
      <c r="C4433" t="s">
        <v>10625</v>
      </c>
      <c r="D4433" t="s">
        <v>397</v>
      </c>
      <c r="E4433">
        <v>11.008869142479501</v>
      </c>
      <c r="F4433">
        <v>3.42</v>
      </c>
      <c r="G4433">
        <v>252.747492898812</v>
      </c>
      <c r="H4433">
        <v>9.5859040499344399</v>
      </c>
      <c r="I4433">
        <v>23.041016065140699</v>
      </c>
      <c r="J4433">
        <v>-0.92680823099355703</v>
      </c>
      <c r="K4433">
        <v>3.2957327116679198</v>
      </c>
      <c r="L4433">
        <v>2.5700114312889299</v>
      </c>
      <c r="M4433">
        <v>72.517567115718407</v>
      </c>
      <c r="N4433">
        <v>9.0434782608695592</v>
      </c>
      <c r="O4433">
        <v>5.55555555555555</v>
      </c>
      <c r="P4433">
        <v>375</v>
      </c>
    </row>
    <row r="4434" spans="1:17" hidden="1" x14ac:dyDescent="0.3">
      <c r="A4434" t="s">
        <v>9096</v>
      </c>
      <c r="B4434" t="s">
        <v>9097</v>
      </c>
      <c r="C4434" t="s">
        <v>10625</v>
      </c>
      <c r="D4434" t="s">
        <v>127</v>
      </c>
      <c r="E4434">
        <v>11.003398252</v>
      </c>
      <c r="F4434">
        <v>21.4</v>
      </c>
      <c r="G4434">
        <v>-56.686391211329997</v>
      </c>
      <c r="H4434">
        <v>-19.845691805850301</v>
      </c>
      <c r="I4434">
        <v>-44.308001508113598</v>
      </c>
      <c r="J4434">
        <v>-15.296458826351399</v>
      </c>
      <c r="K4434">
        <v>24.361425066393</v>
      </c>
      <c r="L4434">
        <v>26.865714911314399</v>
      </c>
      <c r="M4434">
        <v>5.94560150731E-4</v>
      </c>
      <c r="N4434">
        <v>4.1814516129032198</v>
      </c>
      <c r="O4434">
        <v>64.205607476635507</v>
      </c>
      <c r="P4434">
        <v>20.631341600901902</v>
      </c>
    </row>
    <row r="4435" spans="1:17" hidden="1" x14ac:dyDescent="0.3">
      <c r="A4435" t="s">
        <v>9098</v>
      </c>
      <c r="B4435" t="s">
        <v>9099</v>
      </c>
      <c r="C4435" t="s">
        <v>10625</v>
      </c>
      <c r="D4435" t="s">
        <v>733</v>
      </c>
      <c r="E4435">
        <v>10.982502</v>
      </c>
      <c r="F4435">
        <v>285.02999999999997</v>
      </c>
      <c r="G4435">
        <v>-20.526807981785399</v>
      </c>
      <c r="H4435">
        <v>-6.5767635849291404</v>
      </c>
      <c r="I4435">
        <v>1.5574204584231199</v>
      </c>
      <c r="J4435">
        <v>0.192681746599871</v>
      </c>
      <c r="K4435">
        <v>287.690686569707</v>
      </c>
      <c r="L4435">
        <v>278.302019584748</v>
      </c>
      <c r="M4435">
        <v>56.692276819569898</v>
      </c>
      <c r="N4435">
        <v>0.72846295932260297</v>
      </c>
      <c r="O4435">
        <v>18.608567519208499</v>
      </c>
      <c r="P4435">
        <v>39.039024390243803</v>
      </c>
      <c r="Q4435">
        <v>-0.11226619776288201</v>
      </c>
    </row>
    <row r="4436" spans="1:17" hidden="1" x14ac:dyDescent="0.3">
      <c r="A4436" t="s">
        <v>9100</v>
      </c>
      <c r="B4436" t="s">
        <v>9101</v>
      </c>
      <c r="C4436" t="s">
        <v>10625</v>
      </c>
      <c r="D4436" t="s">
        <v>46</v>
      </c>
      <c r="E4436">
        <v>10.947858964</v>
      </c>
      <c r="F4436">
        <v>0.46</v>
      </c>
      <c r="G4436">
        <v>19.806316428224001</v>
      </c>
      <c r="H4436">
        <v>-2.2110098375717899</v>
      </c>
      <c r="I4436">
        <v>-25.8914458084976</v>
      </c>
      <c r="J4436">
        <v>-4.9268082309935597</v>
      </c>
      <c r="K4436">
        <v>0.42397580798429602</v>
      </c>
      <c r="L4436">
        <v>0.35841456525414001</v>
      </c>
      <c r="M4436">
        <v>9.6445464763753108</v>
      </c>
      <c r="N4436">
        <v>0.97199604198160505</v>
      </c>
      <c r="O4436">
        <v>23.9130434782608</v>
      </c>
      <c r="P4436">
        <v>39.393939393939398</v>
      </c>
      <c r="Q4436">
        <v>3.3089539077846002E-2</v>
      </c>
    </row>
    <row r="4437" spans="1:17" hidden="1" x14ac:dyDescent="0.3">
      <c r="A4437" t="s">
        <v>9102</v>
      </c>
      <c r="B4437" t="s">
        <v>9103</v>
      </c>
      <c r="C4437" t="s">
        <v>10625</v>
      </c>
      <c r="D4437" t="s">
        <v>359</v>
      </c>
      <c r="E4437">
        <v>10.9467012</v>
      </c>
      <c r="F4437">
        <v>34.85</v>
      </c>
      <c r="G4437">
        <v>165.19231051811801</v>
      </c>
      <c r="H4437">
        <v>62.165394838477098</v>
      </c>
      <c r="I4437">
        <v>99.204355706856205</v>
      </c>
      <c r="J4437">
        <v>-10.7044106805767</v>
      </c>
      <c r="K4437">
        <v>26.7471942313285</v>
      </c>
      <c r="L4437">
        <v>19.057097892121298</v>
      </c>
      <c r="M4437">
        <v>47.4430212256893</v>
      </c>
      <c r="N4437">
        <v>1.6066910611604801</v>
      </c>
      <c r="O4437">
        <v>12.7403156384505</v>
      </c>
      <c r="P4437">
        <v>235.41867179980699</v>
      </c>
      <c r="Q4437">
        <v>0.16435455378262201</v>
      </c>
    </row>
    <row r="4438" spans="1:17" hidden="1" x14ac:dyDescent="0.3">
      <c r="A4438" t="s">
        <v>9104</v>
      </c>
      <c r="B4438" t="s">
        <v>9105</v>
      </c>
      <c r="C4438" t="s">
        <v>10625</v>
      </c>
      <c r="D4438" t="s">
        <v>408</v>
      </c>
      <c r="E4438">
        <v>10.945138249999999</v>
      </c>
      <c r="F4438">
        <v>8.76</v>
      </c>
      <c r="G4438">
        <v>95.235931019753707</v>
      </c>
      <c r="H4438">
        <v>24.158217968585699</v>
      </c>
      <c r="I4438">
        <v>5.8318318594148302</v>
      </c>
      <c r="J4438">
        <v>25.943755865629502</v>
      </c>
      <c r="K4438">
        <v>7.27898915733756</v>
      </c>
      <c r="L4438">
        <v>6.8805383479133599</v>
      </c>
      <c r="M4438">
        <v>77.998672521510599</v>
      </c>
      <c r="N4438">
        <v>0.21491133990191899</v>
      </c>
      <c r="O4438">
        <v>24.315068493150701</v>
      </c>
      <c r="P4438">
        <v>126.356589147286</v>
      </c>
      <c r="Q4438">
        <v>0.14077827047078501</v>
      </c>
    </row>
    <row r="4439" spans="1:17" hidden="1" x14ac:dyDescent="0.3">
      <c r="A4439" t="s">
        <v>9106</v>
      </c>
      <c r="B4439" t="s">
        <v>9107</v>
      </c>
      <c r="C4439" t="s">
        <v>10625</v>
      </c>
      <c r="D4439" t="s">
        <v>5869</v>
      </c>
      <c r="E4439">
        <v>10.923494</v>
      </c>
      <c r="F4439">
        <v>20.010000000000002</v>
      </c>
      <c r="G4439">
        <v>68.511638249210407</v>
      </c>
      <c r="H4439">
        <v>-39.486187161887401</v>
      </c>
      <c r="I4439">
        <v>29.1634321997116</v>
      </c>
      <c r="J4439">
        <v>-13.9271104663542</v>
      </c>
      <c r="K4439">
        <v>26.4969086769323</v>
      </c>
      <c r="L4439">
        <v>21.3119072145902</v>
      </c>
      <c r="M4439">
        <v>2.3153572192540399</v>
      </c>
      <c r="N4439">
        <v>0.67560321715817695</v>
      </c>
      <c r="O4439">
        <v>81.559220389805006</v>
      </c>
      <c r="P4439">
        <v>96.176470588235304</v>
      </c>
      <c r="Q4439">
        <v>3.8635185164770998E-2</v>
      </c>
    </row>
    <row r="4440" spans="1:17" hidden="1" x14ac:dyDescent="0.3">
      <c r="A4440" t="s">
        <v>9108</v>
      </c>
      <c r="B4440" t="s">
        <v>9109</v>
      </c>
      <c r="C4440" t="s">
        <v>10625</v>
      </c>
      <c r="D4440" t="s">
        <v>733</v>
      </c>
      <c r="E4440">
        <v>10.8938445</v>
      </c>
      <c r="F4440">
        <v>62.68</v>
      </c>
      <c r="G4440">
        <v>-9.6456269163172994</v>
      </c>
      <c r="H4440">
        <v>-17.0256595997311</v>
      </c>
      <c r="I4440">
        <v>-5.0263669048081798</v>
      </c>
      <c r="J4440">
        <v>-1.3870723186734299</v>
      </c>
      <c r="K4440">
        <v>64.762608547090096</v>
      </c>
      <c r="L4440">
        <v>61.5274200200111</v>
      </c>
      <c r="M4440">
        <v>65.817523880043396</v>
      </c>
      <c r="N4440">
        <v>0.75774122506019903</v>
      </c>
      <c r="O4440">
        <v>47.814294830887</v>
      </c>
      <c r="P4440">
        <v>21.708737864077602</v>
      </c>
    </row>
    <row r="4441" spans="1:17" hidden="1" x14ac:dyDescent="0.3">
      <c r="A4441" t="s">
        <v>9110</v>
      </c>
      <c r="B4441" t="s">
        <v>9111</v>
      </c>
      <c r="C4441" t="s">
        <v>10625</v>
      </c>
      <c r="D4441" t="s">
        <v>378</v>
      </c>
      <c r="E4441">
        <v>10.8856263</v>
      </c>
      <c r="F4441">
        <v>25.73</v>
      </c>
      <c r="G4441">
        <v>104.13696946277599</v>
      </c>
      <c r="H4441">
        <v>31.439836649434199</v>
      </c>
      <c r="I4441">
        <v>22.188595150346199</v>
      </c>
      <c r="J4441">
        <v>26.308007878632498</v>
      </c>
      <c r="K4441">
        <v>19.0566013971773</v>
      </c>
      <c r="L4441">
        <v>17.182422741869999</v>
      </c>
      <c r="M4441">
        <v>95.251601741450301</v>
      </c>
      <c r="N4441">
        <v>0.79969320525071597</v>
      </c>
      <c r="O4441">
        <v>7.7341624562767102</v>
      </c>
      <c r="P4441">
        <v>178.463203463203</v>
      </c>
      <c r="Q4441">
        <v>0.21673425643938399</v>
      </c>
    </row>
    <row r="4442" spans="1:17" hidden="1" x14ac:dyDescent="0.3">
      <c r="A4442" t="s">
        <v>9112</v>
      </c>
      <c r="B4442" t="s">
        <v>9113</v>
      </c>
      <c r="C4442" t="s">
        <v>10625</v>
      </c>
      <c r="D4442" t="s">
        <v>408</v>
      </c>
      <c r="E4442">
        <v>10.801728000000001</v>
      </c>
      <c r="F4442">
        <v>0.71</v>
      </c>
      <c r="G4442">
        <v>-37.7914146175059</v>
      </c>
      <c r="H4442">
        <v>-4.1083945085530198</v>
      </c>
      <c r="I4442">
        <v>-19.544268550242599</v>
      </c>
      <c r="J4442">
        <v>-2.51895341899748</v>
      </c>
      <c r="K4442">
        <v>0.72484870256554601</v>
      </c>
      <c r="M4442">
        <v>54.528478964747102</v>
      </c>
      <c r="N4442">
        <v>0.83002060671914102</v>
      </c>
      <c r="O4442">
        <v>73.239436619718305</v>
      </c>
      <c r="P4442">
        <v>82.051282051282001</v>
      </c>
    </row>
    <row r="4443" spans="1:17" hidden="1" x14ac:dyDescent="0.3">
      <c r="A4443" t="s">
        <v>9114</v>
      </c>
      <c r="B4443" t="s">
        <v>9115</v>
      </c>
      <c r="C4443" t="s">
        <v>10625</v>
      </c>
      <c r="D4443" t="s">
        <v>2839</v>
      </c>
      <c r="E4443">
        <v>10.7903664</v>
      </c>
      <c r="F4443">
        <v>75.599999999999994</v>
      </c>
      <c r="G4443">
        <v>-48.717463917972204</v>
      </c>
      <c r="H4443">
        <v>28.324037923879398</v>
      </c>
      <c r="I4443">
        <v>38.5461499775516</v>
      </c>
      <c r="J4443">
        <v>4.5157173434537103</v>
      </c>
      <c r="K4443">
        <v>59.099666852359498</v>
      </c>
      <c r="L4443">
        <v>53.625287250797498</v>
      </c>
      <c r="M4443">
        <v>64.448244081331794</v>
      </c>
      <c r="N4443">
        <v>2.0495867768595</v>
      </c>
      <c r="O4443">
        <v>32.989417989418001</v>
      </c>
      <c r="P4443">
        <v>95.500387897595004</v>
      </c>
    </row>
    <row r="4444" spans="1:17" hidden="1" x14ac:dyDescent="0.3">
      <c r="A4444" t="s">
        <v>9116</v>
      </c>
      <c r="B4444" t="s">
        <v>9117</v>
      </c>
      <c r="C4444" t="s">
        <v>10625</v>
      </c>
      <c r="D4444" t="s">
        <v>290</v>
      </c>
      <c r="E4444">
        <v>10.7464169</v>
      </c>
      <c r="F4444">
        <v>10.73</v>
      </c>
      <c r="G4444">
        <v>10.0758608573807</v>
      </c>
      <c r="H4444">
        <v>-15.5656918058503</v>
      </c>
      <c r="I4444">
        <v>-16.033951926634199</v>
      </c>
      <c r="J4444">
        <v>-1.14909040529885</v>
      </c>
      <c r="K4444">
        <v>12.1078442065629</v>
      </c>
      <c r="L4444">
        <v>11.682210300935701</v>
      </c>
      <c r="M4444">
        <v>2.6375626502034102</v>
      </c>
      <c r="N4444">
        <v>0</v>
      </c>
      <c r="O4444">
        <v>37.092264678471501</v>
      </c>
      <c r="P4444">
        <v>38.989637305699397</v>
      </c>
    </row>
    <row r="4445" spans="1:17" hidden="1" x14ac:dyDescent="0.3">
      <c r="A4445" t="s">
        <v>9118</v>
      </c>
      <c r="B4445" t="s">
        <v>9119</v>
      </c>
      <c r="C4445" t="s">
        <v>10625</v>
      </c>
      <c r="D4445" t="s">
        <v>2839</v>
      </c>
      <c r="E4445">
        <v>10.73664</v>
      </c>
      <c r="F4445">
        <v>24</v>
      </c>
      <c r="G4445">
        <v>-1.2159387668436501</v>
      </c>
      <c r="H4445">
        <v>2.9421342811061999</v>
      </c>
      <c r="I4445">
        <v>-21.186023022185701</v>
      </c>
      <c r="J4445">
        <v>-2.8689921252005801</v>
      </c>
      <c r="K4445">
        <v>24.252838011523998</v>
      </c>
      <c r="L4445">
        <v>22.590207947767801</v>
      </c>
      <c r="M4445">
        <v>42.276870142351598</v>
      </c>
      <c r="N4445">
        <v>0.34706302411157097</v>
      </c>
      <c r="O4445">
        <v>40.5833333333333</v>
      </c>
      <c r="P4445">
        <v>51.0383889238514</v>
      </c>
      <c r="Q4445">
        <v>5.6239138309547999E-2</v>
      </c>
    </row>
    <row r="4446" spans="1:17" hidden="1" x14ac:dyDescent="0.3">
      <c r="A4446" t="s">
        <v>9120</v>
      </c>
      <c r="B4446" t="s">
        <v>9121</v>
      </c>
      <c r="C4446" t="s">
        <v>10625</v>
      </c>
      <c r="D4446" t="s">
        <v>54</v>
      </c>
      <c r="E4446">
        <v>10.7200062</v>
      </c>
      <c r="F4446">
        <v>24.12</v>
      </c>
      <c r="G4446">
        <v>14.217520602151501</v>
      </c>
      <c r="H4446">
        <v>3.9870895104978699</v>
      </c>
      <c r="I4446">
        <v>-32.592231417699999</v>
      </c>
      <c r="J4446">
        <v>3.7536991128752701</v>
      </c>
      <c r="K4446">
        <v>23.9065065452209</v>
      </c>
      <c r="L4446">
        <v>23.703098948811999</v>
      </c>
      <c r="M4446">
        <v>62.008539978628498</v>
      </c>
      <c r="N4446">
        <v>0.97505152902193104</v>
      </c>
      <c r="O4446">
        <v>59.618573797678202</v>
      </c>
      <c r="P4446">
        <v>49.813664596273199</v>
      </c>
      <c r="Q4446">
        <v>8.0460122554954994E-2</v>
      </c>
    </row>
    <row r="4447" spans="1:17" hidden="1" x14ac:dyDescent="0.3">
      <c r="A4447" t="s">
        <v>9122</v>
      </c>
      <c r="B4447" t="s">
        <v>9123</v>
      </c>
      <c r="C4447" t="s">
        <v>10625</v>
      </c>
      <c r="D4447" t="s">
        <v>571</v>
      </c>
      <c r="E4447">
        <v>10.7192191</v>
      </c>
      <c r="F4447">
        <v>24.43</v>
      </c>
      <c r="G4447">
        <v>-25.4472591172675</v>
      </c>
      <c r="H4447">
        <v>2.2721480451738798</v>
      </c>
      <c r="I4447">
        <v>-1.3589292623276299</v>
      </c>
      <c r="J4447">
        <v>10.5920034231005</v>
      </c>
      <c r="K4447">
        <v>21.029485059755999</v>
      </c>
      <c r="L4447">
        <v>21.475529839579298</v>
      </c>
      <c r="M4447">
        <v>70.960596782328295</v>
      </c>
      <c r="N4447">
        <v>2.39867210898778</v>
      </c>
      <c r="O4447">
        <v>11.543184609087101</v>
      </c>
      <c r="P4447">
        <v>48.510638297872298</v>
      </c>
      <c r="Q4447">
        <v>3.4108358626061999E-2</v>
      </c>
    </row>
    <row r="4448" spans="1:17" hidden="1" x14ac:dyDescent="0.3">
      <c r="A4448" t="s">
        <v>9124</v>
      </c>
      <c r="B4448" t="s">
        <v>9125</v>
      </c>
      <c r="C4448" t="s">
        <v>10625</v>
      </c>
      <c r="D4448" t="s">
        <v>408</v>
      </c>
      <c r="E4448">
        <v>10.699082300000001</v>
      </c>
      <c r="F4448">
        <v>8.07</v>
      </c>
      <c r="G4448">
        <v>16.4423105181179</v>
      </c>
      <c r="H4448">
        <v>-17.852392313464499</v>
      </c>
      <c r="I4448">
        <v>2.7160243483481601</v>
      </c>
      <c r="J4448">
        <v>-10.510323885475</v>
      </c>
      <c r="K4448">
        <v>8.35297906138406</v>
      </c>
      <c r="L4448">
        <v>7.38187097945152</v>
      </c>
      <c r="M4448">
        <v>32.443481682248702</v>
      </c>
      <c r="N4448">
        <v>0.42991312030432799</v>
      </c>
      <c r="O4448">
        <v>43.742255266418802</v>
      </c>
      <c r="P4448">
        <v>58.235294117647001</v>
      </c>
      <c r="Q4448">
        <v>2.8805296293537001E-2</v>
      </c>
    </row>
    <row r="4449" spans="1:17" hidden="1" x14ac:dyDescent="0.3">
      <c r="A4449" t="s">
        <v>9126</v>
      </c>
      <c r="B4449" t="s">
        <v>9127</v>
      </c>
      <c r="C4449" t="s">
        <v>10625</v>
      </c>
      <c r="D4449" t="s">
        <v>51</v>
      </c>
      <c r="E4449">
        <v>10.63470865</v>
      </c>
      <c r="F4449">
        <v>10.09</v>
      </c>
      <c r="G4449">
        <v>-76.472436643210798</v>
      </c>
      <c r="H4449">
        <v>-0.58470128306191105</v>
      </c>
      <c r="I4449">
        <v>-49.776509486999899</v>
      </c>
      <c r="J4449">
        <v>-0.92680823099355703</v>
      </c>
      <c r="K4449">
        <v>16.308734837882401</v>
      </c>
      <c r="L4449">
        <v>64.024440298195003</v>
      </c>
      <c r="M4449">
        <v>87.503226636409906</v>
      </c>
      <c r="N4449">
        <v>1.13513513513513</v>
      </c>
      <c r="O4449">
        <v>96.927651139742295</v>
      </c>
      <c r="P4449">
        <v>21.566265060240902</v>
      </c>
      <c r="Q4449">
        <v>-9.6113368525661005E-2</v>
      </c>
    </row>
    <row r="4450" spans="1:17" hidden="1" x14ac:dyDescent="0.3">
      <c r="A4450" t="s">
        <v>9128</v>
      </c>
      <c r="B4450" t="s">
        <v>9129</v>
      </c>
      <c r="C4450" t="s">
        <v>10625</v>
      </c>
      <c r="D4450" t="s">
        <v>1175</v>
      </c>
      <c r="E4450">
        <v>10.577555274</v>
      </c>
      <c r="F4450">
        <v>3.4</v>
      </c>
      <c r="G4450">
        <v>140.05170309404599</v>
      </c>
      <c r="H4450">
        <v>137.214997849322</v>
      </c>
      <c r="I4450">
        <v>155.964474675036</v>
      </c>
      <c r="J4450">
        <v>-3.1320932381600399</v>
      </c>
      <c r="M4450">
        <v>76.127400896651196</v>
      </c>
      <c r="O4450">
        <v>7.9411764705882204</v>
      </c>
      <c r="P4450">
        <v>180.99173553719001</v>
      </c>
    </row>
    <row r="4451" spans="1:17" hidden="1" x14ac:dyDescent="0.3">
      <c r="A4451" t="s">
        <v>9130</v>
      </c>
      <c r="B4451" t="s">
        <v>9131</v>
      </c>
      <c r="C4451" t="s">
        <v>10625</v>
      </c>
      <c r="D4451" t="s">
        <v>733</v>
      </c>
      <c r="E4451">
        <v>10.576090199999999</v>
      </c>
      <c r="F4451">
        <v>61.38</v>
      </c>
      <c r="G4451">
        <v>13.568485654532401</v>
      </c>
      <c r="H4451">
        <v>3.4957735807085499</v>
      </c>
      <c r="I4451">
        <v>6.7421477361736804</v>
      </c>
      <c r="J4451">
        <v>3.5407734373637698</v>
      </c>
      <c r="K4451">
        <v>59.009344674904</v>
      </c>
      <c r="L4451">
        <v>53.474081081551603</v>
      </c>
      <c r="M4451">
        <v>51.449225640246297</v>
      </c>
      <c r="N4451">
        <v>2.2468230233986302</v>
      </c>
      <c r="O4451">
        <v>4.2684913652655396</v>
      </c>
      <c r="P4451">
        <v>42.247972190034702</v>
      </c>
    </row>
    <row r="4452" spans="1:17" hidden="1" x14ac:dyDescent="0.3">
      <c r="A4452" t="s">
        <v>9132</v>
      </c>
      <c r="B4452" t="s">
        <v>9133</v>
      </c>
      <c r="C4452" t="s">
        <v>10625</v>
      </c>
      <c r="D4452" t="s">
        <v>527</v>
      </c>
      <c r="E4452">
        <v>10.56</v>
      </c>
      <c r="F4452">
        <v>17.079999999999998</v>
      </c>
      <c r="G4452">
        <v>20.599056549863899</v>
      </c>
      <c r="H4452">
        <v>1.2780888242546999</v>
      </c>
      <c r="I4452">
        <v>-11.869019822362301</v>
      </c>
      <c r="J4452">
        <v>-0.52015958768877502</v>
      </c>
      <c r="K4452">
        <v>17.425596713936699</v>
      </c>
      <c r="L4452">
        <v>15.792584073273501</v>
      </c>
      <c r="M4452">
        <v>47.719824525983199</v>
      </c>
      <c r="N4452">
        <v>0.262586272724602</v>
      </c>
      <c r="O4452">
        <v>38.641686182669801</v>
      </c>
      <c r="P4452">
        <v>107.030303030303</v>
      </c>
      <c r="Q4452">
        <v>8.6309806673183997E-2</v>
      </c>
    </row>
    <row r="4453" spans="1:17" hidden="1" x14ac:dyDescent="0.3">
      <c r="A4453" t="s">
        <v>9134</v>
      </c>
      <c r="B4453" t="s">
        <v>9135</v>
      </c>
      <c r="C4453" t="s">
        <v>10625</v>
      </c>
      <c r="D4453" t="s">
        <v>4684</v>
      </c>
      <c r="E4453">
        <v>10.557461025</v>
      </c>
      <c r="F4453">
        <v>21</v>
      </c>
      <c r="G4453">
        <v>-40.564044284275802</v>
      </c>
      <c r="H4453">
        <v>-2.86554582044886</v>
      </c>
      <c r="I4453">
        <v>-21.234819378724399</v>
      </c>
      <c r="J4453">
        <v>-13.4867527429611</v>
      </c>
      <c r="K4453">
        <v>21.948081301101801</v>
      </c>
      <c r="L4453">
        <v>23.443984151656402</v>
      </c>
      <c r="M4453">
        <v>36.980072005536499</v>
      </c>
      <c r="N4453">
        <v>1.1158536585365799</v>
      </c>
      <c r="O4453">
        <v>44.523809523809497</v>
      </c>
      <c r="P4453">
        <v>28.205128205128201</v>
      </c>
    </row>
    <row r="4454" spans="1:17" hidden="1" x14ac:dyDescent="0.3">
      <c r="A4454" t="s">
        <v>9136</v>
      </c>
      <c r="B4454" t="s">
        <v>9137</v>
      </c>
      <c r="C4454" t="s">
        <v>10625</v>
      </c>
      <c r="E4454">
        <v>10.53585</v>
      </c>
      <c r="F4454">
        <v>18.010000000000002</v>
      </c>
      <c r="G4454">
        <v>10.767143064510799</v>
      </c>
      <c r="H4454">
        <v>11.864748445722</v>
      </c>
      <c r="I4454">
        <v>-48.999447517616602</v>
      </c>
      <c r="J4454">
        <v>21.618462423603599</v>
      </c>
      <c r="K4454">
        <v>16.1683649321544</v>
      </c>
      <c r="L4454">
        <v>17.4610733648069</v>
      </c>
      <c r="M4454">
        <v>84.730526004245107</v>
      </c>
      <c r="N4454">
        <v>1.4731343283581999</v>
      </c>
      <c r="O4454">
        <v>60.8550805108273</v>
      </c>
      <c r="P4454">
        <v>51.090604026845597</v>
      </c>
    </row>
    <row r="4455" spans="1:17" hidden="1" x14ac:dyDescent="0.3">
      <c r="A4455" t="s">
        <v>9138</v>
      </c>
      <c r="B4455" t="s">
        <v>9139</v>
      </c>
      <c r="C4455" t="s">
        <v>10625</v>
      </c>
      <c r="E4455">
        <v>10.524150000000001</v>
      </c>
      <c r="F4455">
        <v>7.86</v>
      </c>
      <c r="G4455">
        <v>24.956526884275998</v>
      </c>
      <c r="H4455">
        <v>-2.5595379596964598</v>
      </c>
      <c r="I4455">
        <v>-33.465208168393303</v>
      </c>
      <c r="J4455">
        <v>0.83503657882813298</v>
      </c>
      <c r="K4455">
        <v>7.6698147687881502</v>
      </c>
      <c r="L4455">
        <v>7.75108194238486</v>
      </c>
      <c r="M4455">
        <v>36.343565597193802</v>
      </c>
      <c r="N4455">
        <v>0.36754945947433798</v>
      </c>
      <c r="O4455">
        <v>61.832061068702203</v>
      </c>
      <c r="P4455">
        <v>57.831325301204799</v>
      </c>
      <c r="Q4455">
        <v>7.9922548852408001E-2</v>
      </c>
    </row>
    <row r="4456" spans="1:17" hidden="1" x14ac:dyDescent="0.3">
      <c r="A4456" t="s">
        <v>9140</v>
      </c>
      <c r="B4456" t="s">
        <v>9141</v>
      </c>
      <c r="C4456" t="s">
        <v>10625</v>
      </c>
      <c r="E4456">
        <v>10.5070488</v>
      </c>
      <c r="F4456">
        <v>29.31</v>
      </c>
      <c r="G4456">
        <v>140.418725775524</v>
      </c>
      <c r="H4456">
        <v>-1.76508984277961</v>
      </c>
      <c r="I4456">
        <v>-16.1608278848745</v>
      </c>
      <c r="J4456">
        <v>-0.92680823099355703</v>
      </c>
      <c r="K4456">
        <v>32.561103323493597</v>
      </c>
      <c r="L4456">
        <v>29.7097936254907</v>
      </c>
      <c r="M4456">
        <v>15.6976628178413</v>
      </c>
      <c r="N4456">
        <v>4.6746541709924497E-2</v>
      </c>
      <c r="O4456">
        <v>58.137154554759398</v>
      </c>
      <c r="P4456">
        <v>186.79060665361999</v>
      </c>
    </row>
    <row r="4457" spans="1:17" hidden="1" x14ac:dyDescent="0.3">
      <c r="A4457" t="s">
        <v>9142</v>
      </c>
      <c r="B4457" t="s">
        <v>9143</v>
      </c>
      <c r="C4457" t="s">
        <v>10625</v>
      </c>
      <c r="D4457" t="s">
        <v>51</v>
      </c>
      <c r="E4457">
        <v>10.485531999999999</v>
      </c>
      <c r="F4457">
        <v>21.68</v>
      </c>
      <c r="G4457">
        <v>74.197365053898693</v>
      </c>
      <c r="H4457">
        <v>-13.525675591825101</v>
      </c>
      <c r="I4457">
        <v>-23.153777145447901</v>
      </c>
      <c r="J4457">
        <v>-21.1490904052988</v>
      </c>
      <c r="K4457">
        <v>24.293654939581199</v>
      </c>
      <c r="L4457">
        <v>22.132259526546399</v>
      </c>
      <c r="M4457">
        <v>26.641352075552401</v>
      </c>
      <c r="N4457">
        <v>6.8482142857142803</v>
      </c>
      <c r="O4457">
        <v>31.411439114391101</v>
      </c>
      <c r="P4457">
        <v>189.06666666666601</v>
      </c>
    </row>
    <row r="4458" spans="1:17" hidden="1" x14ac:dyDescent="0.3">
      <c r="A4458" t="s">
        <v>9144</v>
      </c>
      <c r="B4458" t="s">
        <v>9145</v>
      </c>
      <c r="C4458" t="s">
        <v>10625</v>
      </c>
      <c r="D4458" t="s">
        <v>51</v>
      </c>
      <c r="E4458">
        <v>10.4625</v>
      </c>
      <c r="F4458">
        <v>70.040000000000006</v>
      </c>
      <c r="G4458">
        <v>77.130489298401997</v>
      </c>
      <c r="H4458">
        <v>0.211441061282548</v>
      </c>
      <c r="I4458">
        <v>-16.498422787138502</v>
      </c>
      <c r="J4458">
        <v>11.2783757455715</v>
      </c>
      <c r="K4458">
        <v>67.537949754049507</v>
      </c>
      <c r="L4458">
        <v>63.976316034810701</v>
      </c>
      <c r="M4458">
        <v>61.4527333159119</v>
      </c>
      <c r="N4458">
        <v>2.8787817574391998</v>
      </c>
      <c r="O4458">
        <v>24.214734437464202</v>
      </c>
      <c r="P4458">
        <v>150.142857142857</v>
      </c>
      <c r="Q4458">
        <v>9.2650987239336999E-2</v>
      </c>
    </row>
    <row r="4459" spans="1:17" hidden="1" x14ac:dyDescent="0.3">
      <c r="A4459" t="s">
        <v>9146</v>
      </c>
      <c r="B4459" t="s">
        <v>9147</v>
      </c>
      <c r="C4459" t="s">
        <v>10625</v>
      </c>
      <c r="D4459" t="s">
        <v>9148</v>
      </c>
      <c r="E4459">
        <v>10.4543594</v>
      </c>
      <c r="F4459">
        <v>17.739999999999998</v>
      </c>
      <c r="G4459">
        <v>-46.660266128979202</v>
      </c>
      <c r="H4459">
        <v>-1.34929022660611</v>
      </c>
      <c r="I4459">
        <v>-33.2564855367958</v>
      </c>
      <c r="J4459">
        <v>-2.0982808017254402</v>
      </c>
      <c r="K4459">
        <v>18.136712339928401</v>
      </c>
      <c r="L4459">
        <v>20.852458205865499</v>
      </c>
      <c r="M4459">
        <v>24.1729489283559</v>
      </c>
      <c r="N4459">
        <v>0.74534161490683204</v>
      </c>
      <c r="O4459">
        <v>87.5986471251409</v>
      </c>
      <c r="P4459">
        <v>4.2303172737955199</v>
      </c>
    </row>
    <row r="4460" spans="1:17" hidden="1" x14ac:dyDescent="0.3">
      <c r="A4460" t="s">
        <v>9149</v>
      </c>
      <c r="B4460" t="s">
        <v>9150</v>
      </c>
      <c r="C4460" t="s">
        <v>10625</v>
      </c>
      <c r="D4460" t="s">
        <v>921</v>
      </c>
      <c r="E4460">
        <v>10.450300199999999</v>
      </c>
      <c r="F4460">
        <v>10.29</v>
      </c>
      <c r="G4460">
        <v>-29.664832339024901</v>
      </c>
      <c r="H4460">
        <v>-12.925299648987499</v>
      </c>
      <c r="I4460">
        <v>-33.202442437424097</v>
      </c>
      <c r="J4460">
        <v>-12.3057762133382</v>
      </c>
      <c r="K4460">
        <v>11.775431963014601</v>
      </c>
      <c r="L4460">
        <v>11.248748437203499</v>
      </c>
      <c r="M4460">
        <v>13.8587302783965</v>
      </c>
      <c r="N4460">
        <v>0.12034072185780401</v>
      </c>
      <c r="O4460">
        <v>51.603498542273996</v>
      </c>
      <c r="P4460">
        <v>19.651162790697601</v>
      </c>
    </row>
    <row r="4461" spans="1:17" hidden="1" x14ac:dyDescent="0.3">
      <c r="A4461" t="s">
        <v>9151</v>
      </c>
      <c r="B4461" t="s">
        <v>9152</v>
      </c>
      <c r="C4461" t="s">
        <v>10625</v>
      </c>
      <c r="D4461" t="s">
        <v>622</v>
      </c>
      <c r="E4461">
        <v>10.440852</v>
      </c>
      <c r="F4461">
        <v>7.19</v>
      </c>
      <c r="G4461">
        <v>136.673402955092</v>
      </c>
      <c r="H4461">
        <v>32.597964501279399</v>
      </c>
      <c r="I4461">
        <v>49.820972949830299</v>
      </c>
      <c r="J4461">
        <v>17.651557892918301</v>
      </c>
      <c r="K4461">
        <v>5.9614963636791396</v>
      </c>
      <c r="L4461">
        <v>4.9029208104590003</v>
      </c>
      <c r="M4461">
        <v>81.065546392970106</v>
      </c>
      <c r="N4461">
        <v>1.22962377301712</v>
      </c>
      <c r="O4461">
        <v>3.8942976356050001</v>
      </c>
      <c r="P4461">
        <v>176.53846153846101</v>
      </c>
      <c r="Q4461">
        <v>0.12604843495281001</v>
      </c>
    </row>
    <row r="4462" spans="1:17" hidden="1" x14ac:dyDescent="0.3">
      <c r="A4462" t="s">
        <v>9153</v>
      </c>
      <c r="B4462" t="s">
        <v>9154</v>
      </c>
      <c r="C4462" t="s">
        <v>10625</v>
      </c>
      <c r="D4462" t="s">
        <v>622</v>
      </c>
      <c r="E4462">
        <v>10.4378459635324</v>
      </c>
      <c r="F4462">
        <v>24.6</v>
      </c>
      <c r="G4462">
        <v>57.297573676012597</v>
      </c>
      <c r="H4462">
        <v>-1.2020258180702701</v>
      </c>
      <c r="I4462">
        <v>-30.2411263643966</v>
      </c>
      <c r="J4462">
        <v>-1.14909040529885</v>
      </c>
      <c r="K4462">
        <v>24.1526241901128</v>
      </c>
      <c r="L4462">
        <v>23.8910379736561</v>
      </c>
      <c r="M4462">
        <v>87.077144171315496</v>
      </c>
      <c r="N4462">
        <v>4.7139661233620896E-3</v>
      </c>
      <c r="O4462">
        <v>35.325203252032502</v>
      </c>
      <c r="P4462">
        <v>86.646433990895304</v>
      </c>
      <c r="Q4462">
        <v>7.6054473508973E-2</v>
      </c>
    </row>
    <row r="4463" spans="1:17" hidden="1" x14ac:dyDescent="0.3">
      <c r="A4463" t="s">
        <v>9155</v>
      </c>
      <c r="B4463" t="s">
        <v>9156</v>
      </c>
      <c r="C4463" t="s">
        <v>10625</v>
      </c>
      <c r="D4463" t="s">
        <v>27</v>
      </c>
      <c r="E4463">
        <v>10.416</v>
      </c>
      <c r="F4463">
        <v>28.55</v>
      </c>
      <c r="G4463">
        <v>-35.568058145476499</v>
      </c>
      <c r="H4463">
        <v>2.5943081941496802</v>
      </c>
      <c r="I4463">
        <v>-3.40291464797789</v>
      </c>
      <c r="J4463">
        <v>-2.01564153181531</v>
      </c>
      <c r="K4463">
        <v>27.822435406053799</v>
      </c>
      <c r="L4463">
        <v>27.066066614630302</v>
      </c>
      <c r="M4463">
        <v>79.879475178168207</v>
      </c>
      <c r="N4463">
        <v>0.78648233486943098</v>
      </c>
      <c r="O4463">
        <v>19.089316987740801</v>
      </c>
      <c r="P4463">
        <v>20.718816067653201</v>
      </c>
    </row>
    <row r="4464" spans="1:17" hidden="1" x14ac:dyDescent="0.3">
      <c r="A4464" t="s">
        <v>9157</v>
      </c>
      <c r="B4464" t="s">
        <v>9158</v>
      </c>
      <c r="C4464" t="s">
        <v>10625</v>
      </c>
      <c r="D4464" t="s">
        <v>139</v>
      </c>
      <c r="E4464">
        <v>10.4109225</v>
      </c>
      <c r="F4464">
        <v>89.1</v>
      </c>
      <c r="G4464">
        <v>126.906596232403</v>
      </c>
      <c r="H4464">
        <v>-17.157136892555499</v>
      </c>
      <c r="I4464">
        <v>-6.7308443506798099</v>
      </c>
      <c r="J4464">
        <v>-8.1171755116818307</v>
      </c>
      <c r="K4464">
        <v>92.402655808938405</v>
      </c>
      <c r="L4464">
        <v>74.172621717963906</v>
      </c>
      <c r="M4464">
        <v>4.2717183941269399</v>
      </c>
      <c r="N4464">
        <v>2.6667552279739399</v>
      </c>
      <c r="O4464">
        <v>18.967452300785599</v>
      </c>
      <c r="P4464">
        <v>174.15384615384599</v>
      </c>
      <c r="Q4464">
        <v>9.3172307040695998E-2</v>
      </c>
    </row>
    <row r="4465" spans="1:17" hidden="1" x14ac:dyDescent="0.3">
      <c r="A4465" t="s">
        <v>9159</v>
      </c>
      <c r="B4465" t="s">
        <v>9160</v>
      </c>
      <c r="C4465" t="s">
        <v>10625</v>
      </c>
      <c r="D4465" t="s">
        <v>133</v>
      </c>
      <c r="E4465">
        <v>10.400499999999999</v>
      </c>
      <c r="F4465">
        <v>6.65</v>
      </c>
      <c r="G4465">
        <v>-16.646468399124998</v>
      </c>
      <c r="H4465">
        <v>-1.4056918058503101</v>
      </c>
      <c r="I4465">
        <v>-26.604813638956699</v>
      </c>
      <c r="J4465">
        <v>2.08167882547037</v>
      </c>
      <c r="K4465">
        <v>6.7997462519317002</v>
      </c>
      <c r="L4465">
        <v>7.1313270727038596</v>
      </c>
      <c r="M4465">
        <v>55.117679736128601</v>
      </c>
      <c r="N4465">
        <v>0.91574707599830296</v>
      </c>
      <c r="O4465">
        <v>95.187969924811995</v>
      </c>
      <c r="P4465">
        <v>28.875968992248001</v>
      </c>
      <c r="Q4465">
        <v>4.8142020465364997E-2</v>
      </c>
    </row>
    <row r="4466" spans="1:17" hidden="1" x14ac:dyDescent="0.3">
      <c r="A4466" t="s">
        <v>9161</v>
      </c>
      <c r="B4466" t="s">
        <v>9162</v>
      </c>
      <c r="C4466" t="s">
        <v>10625</v>
      </c>
      <c r="D4466" t="s">
        <v>72</v>
      </c>
      <c r="E4466">
        <v>10.279500000000001</v>
      </c>
      <c r="F4466">
        <v>8.9</v>
      </c>
      <c r="G4466">
        <v>67.070637003615701</v>
      </c>
      <c r="H4466">
        <v>41.065198809492998</v>
      </c>
      <c r="I4466">
        <v>74.340035672983802</v>
      </c>
      <c r="J4466">
        <v>-0.92680823099355703</v>
      </c>
      <c r="K4466">
        <v>5.9104027085027502</v>
      </c>
      <c r="L4466">
        <v>5.2021276948488104</v>
      </c>
      <c r="M4466">
        <v>75.593414710615804</v>
      </c>
      <c r="N4466">
        <v>0.37898319276660902</v>
      </c>
      <c r="O4466">
        <v>5.1685393258426897</v>
      </c>
      <c r="P4466">
        <v>138.60589812332401</v>
      </c>
      <c r="Q4466">
        <v>4.1488794935098001E-2</v>
      </c>
    </row>
    <row r="4467" spans="1:17" hidden="1" x14ac:dyDescent="0.3">
      <c r="A4467" t="s">
        <v>9163</v>
      </c>
      <c r="B4467" t="s">
        <v>9164</v>
      </c>
      <c r="C4467" t="s">
        <v>10625</v>
      </c>
      <c r="D4467" t="s">
        <v>21</v>
      </c>
      <c r="E4467">
        <v>10.2448148</v>
      </c>
      <c r="F4467">
        <v>7.5</v>
      </c>
      <c r="G4467">
        <v>15.4649386533415</v>
      </c>
      <c r="H4467">
        <v>11.4514510512925</v>
      </c>
      <c r="I4467">
        <v>-6.1182579411334004</v>
      </c>
      <c r="J4467">
        <v>5.17661618958675</v>
      </c>
      <c r="K4467">
        <v>7.4775521672862801</v>
      </c>
      <c r="L4467">
        <v>6.9972189440283703</v>
      </c>
      <c r="M4467">
        <v>59.2909077445943</v>
      </c>
      <c r="N4467">
        <v>0.84038005380119996</v>
      </c>
      <c r="O4467">
        <v>25.2</v>
      </c>
      <c r="P4467">
        <v>58.898305084745701</v>
      </c>
      <c r="Q4467">
        <v>3.1049137759454001E-2</v>
      </c>
    </row>
    <row r="4468" spans="1:17" hidden="1" x14ac:dyDescent="0.3">
      <c r="A4468" t="s">
        <v>9165</v>
      </c>
      <c r="B4468" t="s">
        <v>9166</v>
      </c>
      <c r="C4468" t="s">
        <v>10625</v>
      </c>
      <c r="D4468" t="s">
        <v>54</v>
      </c>
      <c r="E4468">
        <v>10.18802</v>
      </c>
      <c r="F4468">
        <v>33.5</v>
      </c>
      <c r="G4468">
        <v>22.626778248682498</v>
      </c>
      <c r="H4468">
        <v>-5.6366809424998197</v>
      </c>
      <c r="I4468">
        <v>-21.211520217494201</v>
      </c>
      <c r="J4468">
        <v>-9.3179500544216491</v>
      </c>
      <c r="K4468">
        <v>33.353261741154498</v>
      </c>
      <c r="L4468">
        <v>31.0375636545261</v>
      </c>
      <c r="M4468">
        <v>43.5727205250571</v>
      </c>
      <c r="N4468">
        <v>2.1816426992611602</v>
      </c>
      <c r="O4468">
        <v>27.611940298507399</v>
      </c>
      <c r="P4468">
        <v>56.5420560747663</v>
      </c>
      <c r="Q4468">
        <v>6.2222640354600997E-2</v>
      </c>
    </row>
    <row r="4469" spans="1:17" hidden="1" x14ac:dyDescent="0.3">
      <c r="A4469" t="s">
        <v>9167</v>
      </c>
      <c r="B4469" t="s">
        <v>9168</v>
      </c>
      <c r="C4469" t="s">
        <v>10625</v>
      </c>
      <c r="D4469" t="s">
        <v>46</v>
      </c>
      <c r="E4469">
        <v>10.179939059999899</v>
      </c>
      <c r="F4469">
        <v>0.83</v>
      </c>
      <c r="G4469">
        <v>-16.998165672358201</v>
      </c>
      <c r="H4469">
        <v>10.1885110927004</v>
      </c>
      <c r="I4469">
        <v>-8.0020607580348297</v>
      </c>
      <c r="J4469">
        <v>-7.2466513809085997</v>
      </c>
      <c r="K4469">
        <v>0.79761161043590501</v>
      </c>
      <c r="L4469">
        <v>1.0615284256942901</v>
      </c>
      <c r="M4469">
        <v>56.830589246512602</v>
      </c>
      <c r="N4469">
        <v>0.70872414609973999</v>
      </c>
      <c r="O4469">
        <v>16.867469879518001</v>
      </c>
      <c r="P4469">
        <v>50.9090909090908</v>
      </c>
      <c r="Q4469">
        <v>1.5636001533812002E-2</v>
      </c>
    </row>
    <row r="4470" spans="1:17" hidden="1" x14ac:dyDescent="0.3">
      <c r="A4470" t="s">
        <v>9169</v>
      </c>
      <c r="B4470" t="s">
        <v>9170</v>
      </c>
      <c r="C4470" t="s">
        <v>10625</v>
      </c>
      <c r="D4470" t="s">
        <v>1589</v>
      </c>
      <c r="E4470">
        <v>10.138176</v>
      </c>
      <c r="F4470">
        <v>30.79</v>
      </c>
      <c r="G4470">
        <v>131.51025183605901</v>
      </c>
      <c r="H4470">
        <v>-6.3248070253947102</v>
      </c>
      <c r="I4470">
        <v>-25.3361191358063</v>
      </c>
      <c r="J4470">
        <v>-4.6666783449973499</v>
      </c>
      <c r="K4470">
        <v>30.8071357866265</v>
      </c>
      <c r="M4470">
        <v>38.015291540611599</v>
      </c>
      <c r="N4470">
        <v>4.7059656167419499</v>
      </c>
      <c r="O4470">
        <v>43.520623579084102</v>
      </c>
      <c r="P4470">
        <v>171.996466431095</v>
      </c>
    </row>
    <row r="4471" spans="1:17" hidden="1" x14ac:dyDescent="0.3">
      <c r="A4471" t="s">
        <v>9171</v>
      </c>
      <c r="B4471" t="s">
        <v>9172</v>
      </c>
      <c r="C4471" t="s">
        <v>10625</v>
      </c>
      <c r="E4471">
        <v>10.080189000000001</v>
      </c>
      <c r="F4471">
        <v>33</v>
      </c>
      <c r="G4471">
        <v>-29.741983674336399</v>
      </c>
      <c r="H4471">
        <v>-1.4056918058503101</v>
      </c>
      <c r="I4471">
        <v>-6.9901559961300501</v>
      </c>
      <c r="J4471">
        <v>-1.14909040529885</v>
      </c>
      <c r="K4471">
        <v>32.785543766356099</v>
      </c>
      <c r="L4471">
        <v>32.359670890684498</v>
      </c>
      <c r="M4471">
        <v>84.7193819831745</v>
      </c>
      <c r="N4471">
        <v>0</v>
      </c>
      <c r="O4471">
        <v>2.1212121212121202</v>
      </c>
      <c r="P4471">
        <v>10</v>
      </c>
    </row>
    <row r="4472" spans="1:17" hidden="1" x14ac:dyDescent="0.3">
      <c r="A4472" t="s">
        <v>9173</v>
      </c>
      <c r="B4472" t="s">
        <v>9174</v>
      </c>
      <c r="C4472" t="s">
        <v>10625</v>
      </c>
      <c r="D4472" t="s">
        <v>124</v>
      </c>
      <c r="E4472">
        <v>10.08</v>
      </c>
      <c r="F4472">
        <v>2.75</v>
      </c>
      <c r="G4472">
        <v>381.59442692023401</v>
      </c>
      <c r="H4472">
        <v>-20.7140491545535</v>
      </c>
      <c r="I4472">
        <v>9.92935517116873</v>
      </c>
      <c r="J4472">
        <v>-6.2338361680107299</v>
      </c>
      <c r="K4472">
        <v>2.83903930556315</v>
      </c>
      <c r="L4472">
        <v>2.1167041835006102</v>
      </c>
      <c r="M4472">
        <v>24.6304071009647</v>
      </c>
      <c r="N4472">
        <v>0.60686602936408895</v>
      </c>
      <c r="O4472">
        <v>30.909090909090899</v>
      </c>
      <c r="P4472">
        <v>409.25925925925901</v>
      </c>
      <c r="Q4472">
        <v>0.212244026792204</v>
      </c>
    </row>
    <row r="4473" spans="1:17" hidden="1" x14ac:dyDescent="0.3">
      <c r="A4473" t="s">
        <v>9175</v>
      </c>
      <c r="B4473" t="s">
        <v>9176</v>
      </c>
      <c r="C4473" t="s">
        <v>10625</v>
      </c>
      <c r="D4473" t="s">
        <v>417</v>
      </c>
      <c r="E4473">
        <v>10.067218</v>
      </c>
      <c r="F4473">
        <v>22.2</v>
      </c>
      <c r="G4473">
        <v>36.6578915691912</v>
      </c>
      <c r="H4473">
        <v>4.1867252557610497</v>
      </c>
      <c r="I4473">
        <v>-9.9638901940733309</v>
      </c>
      <c r="J4473">
        <v>5.4027986430033899</v>
      </c>
      <c r="K4473">
        <v>22.2178582779683</v>
      </c>
      <c r="L4473">
        <v>20.919671129211402</v>
      </c>
      <c r="M4473">
        <v>52.799838492107597</v>
      </c>
      <c r="N4473">
        <v>0.381758281774427</v>
      </c>
      <c r="O4473">
        <v>44.1441441441441</v>
      </c>
      <c r="P4473">
        <v>70.637970791698606</v>
      </c>
      <c r="Q4473">
        <v>6.3608744491768995E-2</v>
      </c>
    </row>
    <row r="4474" spans="1:17" hidden="1" x14ac:dyDescent="0.3">
      <c r="A4474" t="s">
        <v>9177</v>
      </c>
      <c r="B4474" t="s">
        <v>9178</v>
      </c>
      <c r="C4474" t="s">
        <v>10625</v>
      </c>
      <c r="E4474">
        <v>10.04598</v>
      </c>
      <c r="F4474">
        <v>2.0099999999999998</v>
      </c>
      <c r="G4474">
        <v>-31.492583535197099</v>
      </c>
      <c r="H4474">
        <v>-6.5943710511333498</v>
      </c>
      <c r="I4474">
        <v>-16.0377750437491</v>
      </c>
      <c r="J4474">
        <v>-1.14909040529885</v>
      </c>
      <c r="K4474">
        <v>2.13440696881865</v>
      </c>
      <c r="L4474">
        <v>2.19495989566789</v>
      </c>
      <c r="M4474">
        <v>42.157122667207197</v>
      </c>
      <c r="N4474">
        <v>0.29066450035682601</v>
      </c>
      <c r="O4474">
        <v>77.611940298507406</v>
      </c>
      <c r="P4474">
        <v>14.857142857142801</v>
      </c>
      <c r="Q4474">
        <v>4.2613049031623003E-2</v>
      </c>
    </row>
    <row r="4475" spans="1:17" hidden="1" x14ac:dyDescent="0.3">
      <c r="A4475" t="s">
        <v>9179</v>
      </c>
      <c r="B4475" t="s">
        <v>9180</v>
      </c>
      <c r="C4475" t="s">
        <v>10625</v>
      </c>
      <c r="D4475" t="s">
        <v>5869</v>
      </c>
      <c r="E4475">
        <v>10.017754625</v>
      </c>
      <c r="F4475">
        <v>10.9</v>
      </c>
      <c r="G4475">
        <v>-30.082021237860999</v>
      </c>
      <c r="H4475">
        <v>7.5211837876919496</v>
      </c>
      <c r="I4475">
        <v>-23.062068894731301</v>
      </c>
      <c r="J4475">
        <v>2.1842429280344802</v>
      </c>
      <c r="K4475">
        <v>10.856873673344399</v>
      </c>
      <c r="L4475">
        <v>10.557312264433</v>
      </c>
      <c r="M4475">
        <v>59.452360487479197</v>
      </c>
      <c r="N4475">
        <v>0.76400361862106803</v>
      </c>
      <c r="O4475">
        <v>47.614678899082499</v>
      </c>
      <c r="P4475">
        <v>58.660844250363901</v>
      </c>
    </row>
    <row r="4476" spans="1:17" hidden="1" x14ac:dyDescent="0.3">
      <c r="A4476" t="s">
        <v>9181</v>
      </c>
      <c r="B4476" t="s">
        <v>9182</v>
      </c>
      <c r="C4476" t="s">
        <v>10625</v>
      </c>
      <c r="D4476" t="s">
        <v>139</v>
      </c>
      <c r="E4476">
        <v>9.9760069999999992</v>
      </c>
      <c r="F4476">
        <v>7.72</v>
      </c>
      <c r="G4476">
        <v>7.3002026260100603</v>
      </c>
      <c r="H4476">
        <v>1.31451544803569</v>
      </c>
      <c r="I4476">
        <v>-21.6703804779881</v>
      </c>
      <c r="J4476">
        <v>0.51757626136780999</v>
      </c>
      <c r="K4476">
        <v>7.80626738510548</v>
      </c>
      <c r="L4476">
        <v>7.6863603496373498</v>
      </c>
      <c r="M4476">
        <v>58.6192805679053</v>
      </c>
      <c r="N4476">
        <v>0.93499839547729402</v>
      </c>
      <c r="O4476">
        <v>33.031088082901498</v>
      </c>
      <c r="P4476">
        <v>45.935727788279699</v>
      </c>
      <c r="Q4476">
        <v>5.7067371171887003E-2</v>
      </c>
    </row>
    <row r="4477" spans="1:17" hidden="1" x14ac:dyDescent="0.3">
      <c r="A4477" t="s">
        <v>9183</v>
      </c>
      <c r="B4477" t="s">
        <v>9184</v>
      </c>
      <c r="C4477" t="s">
        <v>10625</v>
      </c>
      <c r="D4477" t="s">
        <v>263</v>
      </c>
      <c r="E4477">
        <v>9.9724387500000002</v>
      </c>
      <c r="F4477">
        <v>6.57</v>
      </c>
      <c r="G4477">
        <v>119.32764886398201</v>
      </c>
      <c r="H4477">
        <v>38.381542236702799</v>
      </c>
      <c r="I4477">
        <v>102.953821594906</v>
      </c>
      <c r="J4477">
        <v>-1.14909040529885</v>
      </c>
      <c r="K4477">
        <v>5.2211775783777199</v>
      </c>
      <c r="L4477">
        <v>4.0677255511784898</v>
      </c>
      <c r="M4477">
        <v>100</v>
      </c>
      <c r="N4477">
        <v>0</v>
      </c>
      <c r="O4477">
        <v>0</v>
      </c>
      <c r="P4477">
        <v>146.992481203007</v>
      </c>
    </row>
    <row r="4478" spans="1:17" hidden="1" x14ac:dyDescent="0.3">
      <c r="A4478" t="s">
        <v>9185</v>
      </c>
      <c r="B4478" t="s">
        <v>9186</v>
      </c>
      <c r="C4478" t="s">
        <v>10625</v>
      </c>
      <c r="D4478" t="s">
        <v>8301</v>
      </c>
      <c r="E4478">
        <v>9.9523740800000002</v>
      </c>
      <c r="F4478">
        <v>9.34</v>
      </c>
      <c r="G4478">
        <v>-70.9900750574715</v>
      </c>
      <c r="H4478">
        <v>3.0093192316772801</v>
      </c>
      <c r="I4478">
        <v>-52.337302488314698</v>
      </c>
      <c r="J4478">
        <v>10.1450272417599</v>
      </c>
      <c r="K4478">
        <v>9.5850198446497394</v>
      </c>
      <c r="L4478">
        <v>12.8523045431198</v>
      </c>
      <c r="M4478">
        <v>63.451127058753997</v>
      </c>
      <c r="N4478">
        <v>1.0275462388101899</v>
      </c>
      <c r="O4478">
        <v>178.47965738758</v>
      </c>
      <c r="P4478">
        <v>16.896120150187699</v>
      </c>
      <c r="Q4478">
        <v>-4.7985125188796003E-2</v>
      </c>
    </row>
    <row r="4479" spans="1:17" hidden="1" x14ac:dyDescent="0.3">
      <c r="A4479" t="s">
        <v>9187</v>
      </c>
      <c r="B4479" t="s">
        <v>9188</v>
      </c>
      <c r="C4479" t="s">
        <v>10625</v>
      </c>
      <c r="D4479" t="s">
        <v>2624</v>
      </c>
      <c r="E4479">
        <v>9.9510551099999898</v>
      </c>
      <c r="F4479">
        <v>4.1500000000000004</v>
      </c>
      <c r="G4479">
        <v>20.5494533752608</v>
      </c>
      <c r="H4479">
        <v>-0.89936269192626594</v>
      </c>
      <c r="I4479">
        <v>-8.0020607580348102</v>
      </c>
      <c r="J4479">
        <v>-1.89909040529885</v>
      </c>
      <c r="K4479">
        <v>3.8434007492679299</v>
      </c>
      <c r="L4479">
        <v>3.64342612146761</v>
      </c>
      <c r="M4479">
        <v>50.525056774888498</v>
      </c>
      <c r="N4479">
        <v>1.43279753310225</v>
      </c>
      <c r="O4479">
        <v>25.060240963855399</v>
      </c>
      <c r="P4479">
        <v>93.023255813953497</v>
      </c>
      <c r="Q4479">
        <v>-1.0986891480909E-2</v>
      </c>
    </row>
    <row r="4480" spans="1:17" hidden="1" x14ac:dyDescent="0.3">
      <c r="A4480" t="s">
        <v>9189</v>
      </c>
      <c r="B4480" t="s">
        <v>9190</v>
      </c>
      <c r="C4480" t="s">
        <v>10625</v>
      </c>
      <c r="D4480" t="s">
        <v>2663</v>
      </c>
      <c r="E4480">
        <v>9.9394074000000003</v>
      </c>
      <c r="F4480">
        <v>27</v>
      </c>
      <c r="G4480">
        <v>-10.0650071011877</v>
      </c>
      <c r="H4480">
        <v>16.420715579867899</v>
      </c>
      <c r="I4480">
        <v>-9.6872205543287198</v>
      </c>
      <c r="J4480">
        <v>-5.9268082309935597</v>
      </c>
      <c r="K4480">
        <v>24.313353082228399</v>
      </c>
      <c r="L4480">
        <v>21.916978187358801</v>
      </c>
      <c r="M4480">
        <v>75.299828156871797</v>
      </c>
      <c r="N4480">
        <v>4.4900267324696603</v>
      </c>
      <c r="O4480">
        <v>2.7777777777777599</v>
      </c>
      <c r="P4480">
        <v>85.567010309278302</v>
      </c>
    </row>
    <row r="4481" spans="1:17" hidden="1" x14ac:dyDescent="0.3">
      <c r="A4481" t="s">
        <v>9191</v>
      </c>
      <c r="B4481" t="s">
        <v>9192</v>
      </c>
      <c r="C4481" t="s">
        <v>10625</v>
      </c>
      <c r="D4481" t="s">
        <v>622</v>
      </c>
      <c r="E4481">
        <v>9.9289497019999899</v>
      </c>
      <c r="F4481">
        <v>10</v>
      </c>
      <c r="G4481">
        <v>28.829690352680899</v>
      </c>
      <c r="H4481">
        <v>12.847181757368</v>
      </c>
      <c r="I4481">
        <v>6.5911345082373698</v>
      </c>
      <c r="J4481">
        <v>10.787846531637999</v>
      </c>
      <c r="K4481">
        <v>9.6016542438669301</v>
      </c>
      <c r="L4481">
        <v>9.0986252952365305</v>
      </c>
      <c r="M4481">
        <v>65.406616202633003</v>
      </c>
      <c r="N4481">
        <v>0.249339549098227</v>
      </c>
      <c r="O4481">
        <v>53</v>
      </c>
      <c r="P4481">
        <v>79.533213644524196</v>
      </c>
      <c r="Q4481">
        <v>8.7688587115511002E-2</v>
      </c>
    </row>
    <row r="4482" spans="1:17" hidden="1" x14ac:dyDescent="0.3">
      <c r="A4482" t="s">
        <v>9193</v>
      </c>
      <c r="B4482" t="s">
        <v>9194</v>
      </c>
      <c r="C4482" t="s">
        <v>10625</v>
      </c>
      <c r="D4482" t="s">
        <v>622</v>
      </c>
      <c r="E4482">
        <v>9.91808361</v>
      </c>
      <c r="F4482">
        <v>3.14</v>
      </c>
      <c r="G4482">
        <v>-24.714012666893701</v>
      </c>
      <c r="H4482">
        <v>11.8085939084354</v>
      </c>
      <c r="I4482">
        <v>-7.7785508242599803</v>
      </c>
      <c r="J4482">
        <v>3.47137164090576</v>
      </c>
      <c r="K4482">
        <v>2.8788909831946001</v>
      </c>
      <c r="L4482">
        <v>2.99521389672576</v>
      </c>
      <c r="M4482">
        <v>73.982617293210396</v>
      </c>
      <c r="N4482">
        <v>1.08142928674572</v>
      </c>
      <c r="O4482">
        <v>22.2929936305732</v>
      </c>
      <c r="P4482">
        <v>33.6170212765957</v>
      </c>
      <c r="Q4482">
        <v>8.7064022641514E-2</v>
      </c>
    </row>
    <row r="4483" spans="1:17" hidden="1" x14ac:dyDescent="0.3">
      <c r="A4483" t="s">
        <v>9195</v>
      </c>
      <c r="B4483" t="s">
        <v>9196</v>
      </c>
      <c r="C4483" t="s">
        <v>10625</v>
      </c>
      <c r="D4483" t="s">
        <v>1672</v>
      </c>
      <c r="E4483">
        <v>9.9079680000000003</v>
      </c>
      <c r="F4483">
        <v>23.11</v>
      </c>
      <c r="G4483">
        <v>-73.155257661796597</v>
      </c>
      <c r="H4483">
        <v>11.8298749712387</v>
      </c>
      <c r="I4483">
        <v>-0.437673601792473</v>
      </c>
      <c r="J4483">
        <v>0.91191386089328297</v>
      </c>
      <c r="K4483">
        <v>21.231978780708602</v>
      </c>
      <c r="L4483">
        <v>24.6617028188676</v>
      </c>
      <c r="M4483">
        <v>65.846235165394305</v>
      </c>
      <c r="N4483">
        <v>1.04015444928565</v>
      </c>
      <c r="O4483">
        <v>196.72104709562799</v>
      </c>
      <c r="P4483">
        <v>34.488835693383898</v>
      </c>
      <c r="Q4483">
        <v>6.0746853709119003E-2</v>
      </c>
    </row>
    <row r="4484" spans="1:17" hidden="1" x14ac:dyDescent="0.3">
      <c r="A4484" t="s">
        <v>9197</v>
      </c>
      <c r="B4484" t="s">
        <v>9198</v>
      </c>
      <c r="C4484" t="s">
        <v>10625</v>
      </c>
      <c r="D4484" t="s">
        <v>139</v>
      </c>
      <c r="E4484">
        <v>9.9075600000000001</v>
      </c>
      <c r="F4484">
        <v>18.98</v>
      </c>
      <c r="G4484">
        <v>26.556244924744199</v>
      </c>
      <c r="H4484">
        <v>4.80768259515352</v>
      </c>
      <c r="I4484">
        <v>29.411896023341601</v>
      </c>
      <c r="J4484">
        <v>-0.92680823099355703</v>
      </c>
      <c r="K4484">
        <v>15.9840708639389</v>
      </c>
      <c r="L4484">
        <v>13.414800706314001</v>
      </c>
      <c r="M4484">
        <v>93.959299518189795</v>
      </c>
      <c r="N4484">
        <v>0.18417716799642</v>
      </c>
      <c r="O4484">
        <v>0</v>
      </c>
      <c r="P4484">
        <v>94.6666666666666</v>
      </c>
      <c r="Q4484">
        <v>9.3094271084982E-2</v>
      </c>
    </row>
    <row r="4485" spans="1:17" hidden="1" x14ac:dyDescent="0.3">
      <c r="A4485" t="s">
        <v>9199</v>
      </c>
      <c r="B4485" t="s">
        <v>9200</v>
      </c>
      <c r="C4485" t="s">
        <v>10625</v>
      </c>
      <c r="D4485" t="s">
        <v>51</v>
      </c>
      <c r="E4485">
        <v>9.9043693000000008</v>
      </c>
      <c r="F4485">
        <v>7.33</v>
      </c>
      <c r="G4485">
        <v>66.151186830210705</v>
      </c>
      <c r="H4485">
        <v>9.8898665490188797</v>
      </c>
      <c r="I4485">
        <v>37.303935807936497</v>
      </c>
      <c r="J4485">
        <v>-0.92680823099355703</v>
      </c>
      <c r="K4485">
        <v>5.5933508689867004</v>
      </c>
      <c r="L4485">
        <v>4.8505368984277002</v>
      </c>
      <c r="M4485">
        <v>89.888648778946106</v>
      </c>
      <c r="N4485">
        <v>2.43719993101903</v>
      </c>
      <c r="O4485">
        <v>0</v>
      </c>
      <c r="P4485">
        <v>129.0625</v>
      </c>
      <c r="Q4485">
        <v>4.6248014512381003E-2</v>
      </c>
    </row>
    <row r="4486" spans="1:17" hidden="1" x14ac:dyDescent="0.3">
      <c r="A4486" t="s">
        <v>9201</v>
      </c>
      <c r="B4486" t="s">
        <v>9202</v>
      </c>
      <c r="C4486" t="s">
        <v>10625</v>
      </c>
      <c r="D4486" t="s">
        <v>1561</v>
      </c>
      <c r="E4486">
        <v>9.8884799999999995</v>
      </c>
      <c r="F4486">
        <v>6.6</v>
      </c>
      <c r="G4486">
        <v>456.40596412115201</v>
      </c>
      <c r="H4486">
        <v>82.685217285058698</v>
      </c>
      <c r="I4486">
        <v>472.31873570214202</v>
      </c>
      <c r="J4486">
        <v>6.8509095947011502</v>
      </c>
      <c r="M4486">
        <v>100</v>
      </c>
      <c r="O4486">
        <v>0</v>
      </c>
      <c r="P4486">
        <v>484.07079646017701</v>
      </c>
    </row>
    <row r="4487" spans="1:17" hidden="1" x14ac:dyDescent="0.3">
      <c r="A4487" t="s">
        <v>9203</v>
      </c>
      <c r="B4487" t="s">
        <v>9204</v>
      </c>
      <c r="C4487" t="s">
        <v>10625</v>
      </c>
      <c r="D4487" t="s">
        <v>568</v>
      </c>
      <c r="E4487">
        <v>9.8728923299999902</v>
      </c>
      <c r="F4487">
        <v>8.4</v>
      </c>
      <c r="G4487">
        <v>20.222491604637</v>
      </c>
      <c r="H4487">
        <v>6.3865159863574803</v>
      </c>
      <c r="I4487">
        <v>7.5661210601470001</v>
      </c>
      <c r="J4487">
        <v>-4.0730670134859803</v>
      </c>
      <c r="K4487">
        <v>8.1596697555088404</v>
      </c>
      <c r="L4487">
        <v>7.3135454198006604</v>
      </c>
      <c r="M4487">
        <v>43.146960525524001</v>
      </c>
      <c r="N4487">
        <v>0.62230495733079405</v>
      </c>
      <c r="O4487">
        <v>10.952380952380899</v>
      </c>
      <c r="P4487">
        <v>61.228406909788802</v>
      </c>
      <c r="Q4487">
        <v>0.119012840415783</v>
      </c>
    </row>
    <row r="4488" spans="1:17" hidden="1" x14ac:dyDescent="0.3">
      <c r="A4488" t="s">
        <v>9205</v>
      </c>
      <c r="B4488" t="s">
        <v>9206</v>
      </c>
      <c r="C4488" t="s">
        <v>10625</v>
      </c>
      <c r="D4488" t="s">
        <v>72</v>
      </c>
      <c r="E4488">
        <v>9.86</v>
      </c>
      <c r="F4488">
        <v>6.6</v>
      </c>
      <c r="G4488">
        <v>-19.645192404491301</v>
      </c>
      <c r="H4488">
        <v>29.3635389633804</v>
      </c>
      <c r="I4488">
        <v>-3.90892350313286</v>
      </c>
      <c r="J4488">
        <v>12.184242928034401</v>
      </c>
      <c r="K4488">
        <v>5.5168329118012798</v>
      </c>
      <c r="L4488">
        <v>5.5497834093766896</v>
      </c>
      <c r="M4488">
        <v>75.303767033442597</v>
      </c>
      <c r="N4488">
        <v>1.55814531983469</v>
      </c>
      <c r="O4488">
        <v>21.060606060605998</v>
      </c>
      <c r="P4488">
        <v>46.6666666666666</v>
      </c>
      <c r="Q4488">
        <v>-4.9362326194330002E-3</v>
      </c>
    </row>
    <row r="4489" spans="1:17" hidden="1" x14ac:dyDescent="0.3">
      <c r="A4489" t="s">
        <v>9207</v>
      </c>
      <c r="B4489" t="s">
        <v>9208</v>
      </c>
      <c r="C4489" t="s">
        <v>10625</v>
      </c>
      <c r="D4489" t="s">
        <v>1672</v>
      </c>
      <c r="E4489">
        <v>9.8397635519999902</v>
      </c>
      <c r="F4489">
        <v>3.84</v>
      </c>
      <c r="G4489">
        <v>-68.037503146478301</v>
      </c>
      <c r="H4489">
        <v>-7.7586329823208997</v>
      </c>
      <c r="I4489">
        <v>-55.938107269662702</v>
      </c>
      <c r="J4489">
        <v>4.7019734244883802</v>
      </c>
      <c r="K4489">
        <v>4.3337126784497499</v>
      </c>
      <c r="L4489">
        <v>6.4837345813148204</v>
      </c>
      <c r="M4489">
        <v>49.983874608844303</v>
      </c>
      <c r="N4489">
        <v>1.7532839044894599</v>
      </c>
      <c r="O4489">
        <v>199.21875</v>
      </c>
      <c r="P4489">
        <v>5.2054794520547798</v>
      </c>
      <c r="Q4489">
        <v>-0.243971145690212</v>
      </c>
    </row>
    <row r="4490" spans="1:17" hidden="1" x14ac:dyDescent="0.3">
      <c r="A4490" t="s">
        <v>9209</v>
      </c>
      <c r="B4490" t="s">
        <v>9210</v>
      </c>
      <c r="C4490" t="s">
        <v>10625</v>
      </c>
      <c r="D4490" t="s">
        <v>281</v>
      </c>
      <c r="E4490">
        <v>9.7970667480000007</v>
      </c>
      <c r="F4490">
        <v>22</v>
      </c>
      <c r="G4490">
        <v>-35.998165672358198</v>
      </c>
      <c r="H4490">
        <v>-19.485401950777799</v>
      </c>
      <c r="I4490">
        <v>-21.0304112734987</v>
      </c>
      <c r="J4490">
        <v>4.0137002923755603</v>
      </c>
      <c r="K4490">
        <v>23.168505226814499</v>
      </c>
      <c r="L4490">
        <v>23.427177044523699</v>
      </c>
      <c r="M4490">
        <v>49.249320447209598</v>
      </c>
      <c r="N4490">
        <v>1.54430379746835</v>
      </c>
      <c r="O4490">
        <v>59.090909090909001</v>
      </c>
      <c r="P4490">
        <v>40.3061224489796</v>
      </c>
      <c r="Q4490">
        <v>2.7873880626363E-2</v>
      </c>
    </row>
    <row r="4491" spans="1:17" hidden="1" x14ac:dyDescent="0.3">
      <c r="A4491" t="s">
        <v>9211</v>
      </c>
      <c r="B4491" t="s">
        <v>9212</v>
      </c>
      <c r="C4491" t="s">
        <v>10625</v>
      </c>
      <c r="D4491" t="s">
        <v>408</v>
      </c>
      <c r="E4491">
        <v>9.7000969999999995</v>
      </c>
      <c r="F4491">
        <v>10.18</v>
      </c>
      <c r="G4491">
        <v>75.935167660975097</v>
      </c>
      <c r="H4491">
        <v>-27.359890279132699</v>
      </c>
      <c r="I4491">
        <v>91.847939241965094</v>
      </c>
      <c r="J4491">
        <v>-1.4574151740552901</v>
      </c>
      <c r="K4491">
        <v>11.949539782964401</v>
      </c>
      <c r="M4491">
        <v>33.620701159242799</v>
      </c>
      <c r="N4491">
        <v>2.5833341778052499</v>
      </c>
      <c r="O4491">
        <v>92.043222003929202</v>
      </c>
      <c r="P4491">
        <v>103.6</v>
      </c>
    </row>
    <row r="4492" spans="1:17" hidden="1" x14ac:dyDescent="0.3">
      <c r="A4492" t="s">
        <v>9213</v>
      </c>
      <c r="B4492" t="s">
        <v>9214</v>
      </c>
      <c r="C4492" t="s">
        <v>10625</v>
      </c>
      <c r="D4492" t="s">
        <v>359</v>
      </c>
      <c r="E4492">
        <v>9.6813576000000001</v>
      </c>
      <c r="F4492">
        <v>10.46</v>
      </c>
      <c r="G4492">
        <v>25.259144269162199</v>
      </c>
      <c r="H4492">
        <v>9.3993929399124099</v>
      </c>
      <c r="I4492">
        <v>-15.788758005741199</v>
      </c>
      <c r="J4492">
        <v>3.7656538273992401</v>
      </c>
      <c r="K4492">
        <v>10.447720071779999</v>
      </c>
      <c r="L4492">
        <v>10.5962748006231</v>
      </c>
      <c r="M4492">
        <v>59.963920054643502</v>
      </c>
      <c r="N4492">
        <v>0.24356349821105799</v>
      </c>
      <c r="O4492">
        <v>54.5889101338432</v>
      </c>
      <c r="P4492">
        <v>80.034423407917402</v>
      </c>
      <c r="Q4492">
        <v>5.2149091772653998E-2</v>
      </c>
    </row>
    <row r="4493" spans="1:17" hidden="1" x14ac:dyDescent="0.3">
      <c r="A4493" t="s">
        <v>9215</v>
      </c>
      <c r="B4493" t="s">
        <v>9216</v>
      </c>
      <c r="C4493" t="s">
        <v>10625</v>
      </c>
      <c r="D4493" t="s">
        <v>622</v>
      </c>
      <c r="E4493">
        <v>9.6539190000000001</v>
      </c>
      <c r="F4493">
        <v>26.33</v>
      </c>
      <c r="G4493">
        <v>65.228940554747894</v>
      </c>
      <c r="H4493">
        <v>-6.7641823718880598</v>
      </c>
      <c r="I4493">
        <v>-6.17868465538848</v>
      </c>
      <c r="J4493">
        <v>-7.18131221121868</v>
      </c>
      <c r="K4493">
        <v>26.532393094632202</v>
      </c>
      <c r="L4493">
        <v>24.1355731014973</v>
      </c>
      <c r="M4493">
        <v>35.617424194288702</v>
      </c>
      <c r="N4493">
        <v>0.119326736932673</v>
      </c>
      <c r="O4493">
        <v>37.333839726547602</v>
      </c>
      <c r="P4493">
        <v>119.416666666666</v>
      </c>
      <c r="Q4493">
        <v>9.2340269466925001E-2</v>
      </c>
    </row>
    <row r="4494" spans="1:17" hidden="1" x14ac:dyDescent="0.3">
      <c r="A4494" t="s">
        <v>9217</v>
      </c>
      <c r="B4494" t="s">
        <v>9218</v>
      </c>
      <c r="C4494" t="s">
        <v>10625</v>
      </c>
      <c r="E4494">
        <v>9.5605394520000004</v>
      </c>
      <c r="F4494">
        <v>6.1</v>
      </c>
      <c r="G4494">
        <v>-51.414832339024898</v>
      </c>
      <c r="H4494">
        <v>-1.4056918058503101</v>
      </c>
      <c r="I4494">
        <v>-51.055543345099501</v>
      </c>
      <c r="J4494">
        <v>-1.14909040529885</v>
      </c>
      <c r="K4494">
        <v>6.66031339446854</v>
      </c>
      <c r="L4494">
        <v>7.5733818027743203</v>
      </c>
      <c r="M4494">
        <v>1.3196024510999999E-5</v>
      </c>
      <c r="N4494">
        <v>1.8756218905472599</v>
      </c>
      <c r="O4494">
        <v>80.655737704917996</v>
      </c>
      <c r="P4494">
        <v>0</v>
      </c>
    </row>
    <row r="4495" spans="1:17" hidden="1" x14ac:dyDescent="0.3">
      <c r="A4495" t="s">
        <v>9219</v>
      </c>
      <c r="B4495" t="s">
        <v>9220</v>
      </c>
      <c r="C4495" t="s">
        <v>10625</v>
      </c>
      <c r="E4495">
        <v>9.5476500000000009</v>
      </c>
      <c r="F4495">
        <v>30.32</v>
      </c>
      <c r="G4495">
        <v>71.677705465051304</v>
      </c>
      <c r="H4495">
        <v>-16.121504974111399</v>
      </c>
      <c r="I4495">
        <v>-33.162117782399697</v>
      </c>
      <c r="J4495">
        <v>-5.5339484494628897</v>
      </c>
      <c r="K4495">
        <v>32.616400274825502</v>
      </c>
      <c r="L4495">
        <v>32.8908020885535</v>
      </c>
      <c r="M4495">
        <v>32.180785272192097</v>
      </c>
      <c r="N4495">
        <v>0.46899435642891102</v>
      </c>
      <c r="O4495">
        <v>133.410290237467</v>
      </c>
      <c r="P4495">
        <v>99.342537804076201</v>
      </c>
    </row>
    <row r="4496" spans="1:17" hidden="1" x14ac:dyDescent="0.3">
      <c r="A4496" t="s">
        <v>9221</v>
      </c>
      <c r="B4496" t="s">
        <v>9222</v>
      </c>
      <c r="C4496" t="s">
        <v>10625</v>
      </c>
      <c r="D4496" t="s">
        <v>72</v>
      </c>
      <c r="E4496">
        <v>9.5306931000000006</v>
      </c>
      <c r="F4496">
        <v>4.93</v>
      </c>
      <c r="G4496">
        <v>40.022242490906997</v>
      </c>
      <c r="H4496">
        <v>24.030717171705799</v>
      </c>
      <c r="I4496">
        <v>-12.954465567653999</v>
      </c>
      <c r="J4496">
        <v>13.953884423076399</v>
      </c>
      <c r="K4496">
        <v>4.1950433492922201</v>
      </c>
      <c r="L4496">
        <v>3.9172740201252898</v>
      </c>
      <c r="M4496">
        <v>67.481886680629799</v>
      </c>
      <c r="N4496">
        <v>3.2828448233855001</v>
      </c>
      <c r="O4496">
        <v>23.529411764705799</v>
      </c>
      <c r="P4496">
        <v>81.249999999999901</v>
      </c>
      <c r="Q4496">
        <v>5.4130058418809003E-2</v>
      </c>
    </row>
    <row r="4497" spans="1:17" hidden="1" x14ac:dyDescent="0.3">
      <c r="A4497" t="s">
        <v>9223</v>
      </c>
      <c r="B4497" t="s">
        <v>9224</v>
      </c>
      <c r="C4497" t="s">
        <v>10625</v>
      </c>
      <c r="D4497" t="s">
        <v>571</v>
      </c>
      <c r="E4497">
        <v>9.5108599999999992</v>
      </c>
      <c r="F4497">
        <v>34.14</v>
      </c>
      <c r="G4497">
        <v>43.035167660975098</v>
      </c>
      <c r="H4497">
        <v>-1.4056918058503101</v>
      </c>
      <c r="I4497">
        <v>50.819367813393697</v>
      </c>
      <c r="J4497">
        <v>-1.14909040529885</v>
      </c>
      <c r="K4497">
        <v>32.437933602973601</v>
      </c>
      <c r="L4497">
        <v>26.0803526757763</v>
      </c>
      <c r="M4497">
        <v>100</v>
      </c>
      <c r="N4497">
        <v>0</v>
      </c>
      <c r="O4497">
        <v>0</v>
      </c>
      <c r="P4497">
        <v>70.7</v>
      </c>
    </row>
    <row r="4498" spans="1:17" hidden="1" x14ac:dyDescent="0.3">
      <c r="A4498" t="s">
        <v>9225</v>
      </c>
      <c r="B4498" t="s">
        <v>9226</v>
      </c>
      <c r="C4498" t="s">
        <v>10625</v>
      </c>
      <c r="D4498" t="s">
        <v>733</v>
      </c>
      <c r="E4498">
        <v>9.5089231049999992</v>
      </c>
      <c r="F4498">
        <v>127.6</v>
      </c>
      <c r="G4498">
        <v>2.6190149143955601</v>
      </c>
      <c r="H4498">
        <v>3.4211018240955098</v>
      </c>
      <c r="I4498">
        <v>0.56199610315697102</v>
      </c>
      <c r="J4498">
        <v>1.62756955445969</v>
      </c>
      <c r="K4498">
        <v>121.131149326913</v>
      </c>
      <c r="L4498">
        <v>112.071138313742</v>
      </c>
      <c r="M4498">
        <v>45.884931757483201</v>
      </c>
      <c r="N4498">
        <v>1.1158392308182199</v>
      </c>
      <c r="O4498">
        <v>15.2037617554859</v>
      </c>
      <c r="P4498">
        <v>32.875143184421503</v>
      </c>
    </row>
    <row r="4499" spans="1:17" hidden="1" x14ac:dyDescent="0.3">
      <c r="A4499" t="s">
        <v>9227</v>
      </c>
      <c r="B4499" t="s">
        <v>9228</v>
      </c>
      <c r="C4499" t="s">
        <v>10625</v>
      </c>
      <c r="D4499" t="s">
        <v>72</v>
      </c>
      <c r="E4499">
        <v>9.4924999999999997</v>
      </c>
      <c r="F4499">
        <v>189.85</v>
      </c>
      <c r="G4499">
        <v>33.835270252339903</v>
      </c>
      <c r="H4499">
        <v>-5.2201935110411704</v>
      </c>
      <c r="I4499">
        <v>-9.8772706525314504</v>
      </c>
      <c r="J4499">
        <v>-0.92680823099355703</v>
      </c>
      <c r="K4499">
        <v>164.33443725882299</v>
      </c>
      <c r="L4499">
        <v>107.272788406313</v>
      </c>
      <c r="M4499">
        <v>13.814816550678101</v>
      </c>
      <c r="N4499">
        <v>0.16944801026957601</v>
      </c>
      <c r="O4499">
        <v>14.3271003423755</v>
      </c>
      <c r="P4499">
        <v>66.535087719298204</v>
      </c>
    </row>
    <row r="4500" spans="1:17" hidden="1" x14ac:dyDescent="0.3">
      <c r="A4500" t="s">
        <v>9229</v>
      </c>
      <c r="B4500" t="s">
        <v>9230</v>
      </c>
      <c r="C4500" t="s">
        <v>10625</v>
      </c>
      <c r="D4500" t="s">
        <v>527</v>
      </c>
      <c r="E4500">
        <v>9.4881019999999996</v>
      </c>
      <c r="F4500">
        <v>9.82</v>
      </c>
      <c r="G4500">
        <v>4.5888788620547301</v>
      </c>
      <c r="H4500">
        <v>2.3101551886851999</v>
      </c>
      <c r="I4500">
        <v>-26.434945206340601</v>
      </c>
      <c r="J4500">
        <v>5.2410441238491297</v>
      </c>
      <c r="K4500">
        <v>9.5151715654621203</v>
      </c>
      <c r="L4500">
        <v>9.5512772533652104</v>
      </c>
      <c r="M4500">
        <v>59.0555452539882</v>
      </c>
      <c r="N4500">
        <v>0.77798878444053099</v>
      </c>
      <c r="O4500">
        <v>60.997963340122197</v>
      </c>
      <c r="P4500">
        <v>51.076923076923002</v>
      </c>
      <c r="Q4500">
        <v>0.121180372647558</v>
      </c>
    </row>
    <row r="4501" spans="1:17" hidden="1" x14ac:dyDescent="0.3">
      <c r="A4501" t="s">
        <v>9231</v>
      </c>
      <c r="B4501" t="s">
        <v>9232</v>
      </c>
      <c r="C4501" t="s">
        <v>10625</v>
      </c>
      <c r="D4501" t="s">
        <v>281</v>
      </c>
      <c r="E4501">
        <v>9.4673040000000004</v>
      </c>
      <c r="F4501">
        <v>22.01</v>
      </c>
      <c r="G4501">
        <v>52.745003726548902</v>
      </c>
      <c r="H4501">
        <v>8.5943081941496899</v>
      </c>
      <c r="I4501">
        <v>-24.202339198766701</v>
      </c>
      <c r="J4501">
        <v>0.38937113316268901</v>
      </c>
      <c r="K4501">
        <v>21.629865398430798</v>
      </c>
      <c r="L4501">
        <v>19.624668098002001</v>
      </c>
      <c r="M4501">
        <v>57.555356857186403</v>
      </c>
      <c r="N4501">
        <v>0.32174964656185501</v>
      </c>
      <c r="O4501">
        <v>25.988187187641898</v>
      </c>
      <c r="P4501">
        <v>108.42803030303</v>
      </c>
      <c r="Q4501">
        <v>8.4848294138515995E-2</v>
      </c>
    </row>
    <row r="4502" spans="1:17" hidden="1" x14ac:dyDescent="0.3">
      <c r="A4502" t="s">
        <v>9233</v>
      </c>
      <c r="B4502" t="s">
        <v>9234</v>
      </c>
      <c r="C4502" t="s">
        <v>10625</v>
      </c>
      <c r="D4502" t="s">
        <v>530</v>
      </c>
      <c r="E4502">
        <v>9.4554810000000007</v>
      </c>
      <c r="F4502">
        <v>18.84</v>
      </c>
      <c r="G4502">
        <v>107.835167660975</v>
      </c>
      <c r="H4502">
        <v>3.59430819414967</v>
      </c>
      <c r="I4502">
        <v>21.581272575298499</v>
      </c>
      <c r="J4502">
        <v>-0.83061906771924399</v>
      </c>
      <c r="K4502">
        <v>17.018082271593901</v>
      </c>
      <c r="L4502">
        <v>13.3299043955887</v>
      </c>
      <c r="M4502">
        <v>64.883626631465305</v>
      </c>
      <c r="N4502">
        <v>0.487782080126688</v>
      </c>
      <c r="O4502">
        <v>5.8386411889596701</v>
      </c>
      <c r="P4502">
        <v>157.02592087312399</v>
      </c>
      <c r="Q4502">
        <v>0.13528638070733501</v>
      </c>
    </row>
    <row r="4503" spans="1:17" hidden="1" x14ac:dyDescent="0.3">
      <c r="A4503" t="s">
        <v>9235</v>
      </c>
      <c r="B4503" t="s">
        <v>9236</v>
      </c>
      <c r="C4503" t="s">
        <v>10625</v>
      </c>
      <c r="D4503" t="s">
        <v>1672</v>
      </c>
      <c r="E4503">
        <v>9.4538682000000005</v>
      </c>
      <c r="F4503">
        <v>9.0299999999999994</v>
      </c>
      <c r="G4503">
        <v>112.907067366897</v>
      </c>
      <c r="H4503">
        <v>4.8298064889588197</v>
      </c>
      <c r="I4503">
        <v>25.5345641651673</v>
      </c>
      <c r="J4503">
        <v>-0.92680823099355703</v>
      </c>
      <c r="K4503">
        <v>7.0635120519129302</v>
      </c>
      <c r="L4503">
        <v>5.3670886743806197</v>
      </c>
      <c r="M4503">
        <v>96.610289354278393</v>
      </c>
      <c r="N4503">
        <v>0.83250425526814098</v>
      </c>
      <c r="O4503">
        <v>0.33222591362127502</v>
      </c>
      <c r="P4503">
        <v>155.80736543909299</v>
      </c>
      <c r="Q4503">
        <v>0.10342622367069999</v>
      </c>
    </row>
    <row r="4504" spans="1:17" hidden="1" x14ac:dyDescent="0.3">
      <c r="A4504" t="s">
        <v>9237</v>
      </c>
      <c r="B4504" t="s">
        <v>9238</v>
      </c>
      <c r="C4504" t="s">
        <v>10625</v>
      </c>
      <c r="D4504" t="s">
        <v>622</v>
      </c>
      <c r="E4504">
        <v>9.4135039999999996</v>
      </c>
      <c r="F4504">
        <v>24.55</v>
      </c>
      <c r="G4504">
        <v>11.7445941232124</v>
      </c>
      <c r="H4504">
        <v>10.050791320259799</v>
      </c>
      <c r="I4504">
        <v>-9.4177547972177997</v>
      </c>
      <c r="J4504">
        <v>-3.55966583298158</v>
      </c>
      <c r="K4504">
        <v>24.113231208628399</v>
      </c>
      <c r="L4504">
        <v>23.8660448897331</v>
      </c>
      <c r="M4504">
        <v>59.8283163799344</v>
      </c>
      <c r="N4504">
        <v>3.06718480138169</v>
      </c>
      <c r="O4504">
        <v>19.1446028513238</v>
      </c>
      <c r="P4504">
        <v>46.742378959952099</v>
      </c>
      <c r="Q4504">
        <v>3.0633751973505E-2</v>
      </c>
    </row>
    <row r="4505" spans="1:17" hidden="1" x14ac:dyDescent="0.3">
      <c r="A4505" t="s">
        <v>9239</v>
      </c>
      <c r="B4505" t="s">
        <v>9240</v>
      </c>
      <c r="C4505" t="s">
        <v>10625</v>
      </c>
      <c r="D4505" t="s">
        <v>359</v>
      </c>
      <c r="E4505">
        <v>9.3774999999999995</v>
      </c>
      <c r="F4505">
        <v>12.52</v>
      </c>
      <c r="G4505">
        <v>74.270651531942804</v>
      </c>
      <c r="H4505">
        <v>22.951964925907099</v>
      </c>
      <c r="I4505">
        <v>-3.0715052024792602</v>
      </c>
      <c r="J4505">
        <v>8.9510005865118707</v>
      </c>
      <c r="K4505">
        <v>10.1796246952803</v>
      </c>
      <c r="L4505">
        <v>9.5222695876146801</v>
      </c>
      <c r="M4505">
        <v>99.527717166912893</v>
      </c>
      <c r="N4505">
        <v>2.5344827586206899</v>
      </c>
      <c r="O4505">
        <v>0</v>
      </c>
      <c r="P4505">
        <v>101.935483870967</v>
      </c>
    </row>
    <row r="4506" spans="1:17" hidden="1" x14ac:dyDescent="0.3">
      <c r="A4506" t="s">
        <v>9241</v>
      </c>
      <c r="B4506" t="s">
        <v>9242</v>
      </c>
      <c r="C4506" t="s">
        <v>10625</v>
      </c>
      <c r="D4506" t="s">
        <v>3326</v>
      </c>
      <c r="E4506">
        <v>9.3774999999999995</v>
      </c>
      <c r="F4506">
        <v>6</v>
      </c>
      <c r="G4506">
        <v>41.826693084703898</v>
      </c>
      <c r="H4506">
        <v>31.124428676077301</v>
      </c>
      <c r="I4506">
        <v>-8.6592772528801802</v>
      </c>
      <c r="J4506">
        <v>6.0633852282294098</v>
      </c>
      <c r="K4506">
        <v>4.8339486026961698</v>
      </c>
      <c r="L4506">
        <v>4.8843121590052796</v>
      </c>
      <c r="M4506">
        <v>60.494994028488698</v>
      </c>
      <c r="N4506">
        <v>2.4522292993630499</v>
      </c>
      <c r="O4506">
        <v>26.6666666666666</v>
      </c>
      <c r="P4506">
        <v>69.491525423728802</v>
      </c>
      <c r="Q4506">
        <v>-2.0102650544939E-2</v>
      </c>
    </row>
    <row r="4507" spans="1:17" hidden="1" x14ac:dyDescent="0.3">
      <c r="A4507" t="s">
        <v>9243</v>
      </c>
      <c r="B4507" t="s">
        <v>9244</v>
      </c>
      <c r="C4507" t="s">
        <v>10625</v>
      </c>
      <c r="D4507" t="s">
        <v>51</v>
      </c>
      <c r="E4507">
        <v>9.2826400000000007</v>
      </c>
      <c r="F4507">
        <v>15.92</v>
      </c>
      <c r="G4507">
        <v>56.594426920234298</v>
      </c>
      <c r="H4507">
        <v>-16.0319106574212</v>
      </c>
      <c r="I4507">
        <v>58.697618042821702</v>
      </c>
      <c r="J4507">
        <v>-10.103452045968901</v>
      </c>
      <c r="K4507">
        <v>18.8676001551121</v>
      </c>
      <c r="L4507">
        <v>15.6862158127946</v>
      </c>
      <c r="M4507">
        <v>35.108510519140196</v>
      </c>
      <c r="N4507">
        <v>0.41425382535601402</v>
      </c>
      <c r="O4507">
        <v>83.479899497487395</v>
      </c>
      <c r="P4507">
        <v>240.17094017094001</v>
      </c>
      <c r="Q4507">
        <v>0.11653527180482701</v>
      </c>
    </row>
    <row r="4508" spans="1:17" hidden="1" x14ac:dyDescent="0.3">
      <c r="A4508" t="s">
        <v>9245</v>
      </c>
      <c r="B4508" t="s">
        <v>9246</v>
      </c>
      <c r="C4508" t="s">
        <v>10625</v>
      </c>
      <c r="D4508" t="s">
        <v>46</v>
      </c>
      <c r="E4508">
        <v>9.2749600000000001</v>
      </c>
      <c r="F4508">
        <v>29.04</v>
      </c>
      <c r="G4508">
        <v>70.560423633671306</v>
      </c>
      <c r="H4508">
        <v>72.824638866897601</v>
      </c>
      <c r="I4508">
        <v>29.906475827331001</v>
      </c>
      <c r="J4508">
        <v>32.417343161134703</v>
      </c>
      <c r="K4508">
        <v>20.7958945321074</v>
      </c>
      <c r="L4508">
        <v>19.417716598071902</v>
      </c>
      <c r="M4508">
        <v>91.952303067736295</v>
      </c>
      <c r="N4508">
        <v>2.2929457639135</v>
      </c>
      <c r="O4508">
        <v>10.3994490358126</v>
      </c>
      <c r="P4508">
        <v>123.384615384615</v>
      </c>
      <c r="Q4508">
        <v>0.170050319297921</v>
      </c>
    </row>
    <row r="4509" spans="1:17" hidden="1" x14ac:dyDescent="0.3">
      <c r="A4509" t="s">
        <v>9247</v>
      </c>
      <c r="B4509" t="s">
        <v>9248</v>
      </c>
      <c r="C4509" t="s">
        <v>10625</v>
      </c>
      <c r="D4509" t="s">
        <v>527</v>
      </c>
      <c r="E4509">
        <v>9.2701124999999998</v>
      </c>
      <c r="F4509">
        <v>34.729999999999997</v>
      </c>
      <c r="G4509">
        <v>-32.891823160161103</v>
      </c>
      <c r="H4509">
        <v>49.458286926980797</v>
      </c>
      <c r="I4509">
        <v>-16.979051579170999</v>
      </c>
      <c r="J4509">
        <v>9.1521729571889807</v>
      </c>
      <c r="K4509">
        <v>23.794176522824898</v>
      </c>
      <c r="L4509">
        <v>22.536891613669699</v>
      </c>
      <c r="M4509">
        <v>100</v>
      </c>
      <c r="N4509">
        <v>1.66849615806805</v>
      </c>
      <c r="O4509">
        <v>5.5152736696071099</v>
      </c>
      <c r="P4509">
        <v>1020.32258064516</v>
      </c>
    </row>
    <row r="4510" spans="1:17" hidden="1" x14ac:dyDescent="0.3">
      <c r="A4510" t="s">
        <v>9249</v>
      </c>
      <c r="B4510" t="s">
        <v>9250</v>
      </c>
      <c r="C4510" t="s">
        <v>10625</v>
      </c>
      <c r="D4510" t="s">
        <v>263</v>
      </c>
      <c r="E4510">
        <v>9.2606529999999996</v>
      </c>
      <c r="F4510">
        <v>23.16</v>
      </c>
      <c r="G4510">
        <v>65.335167660975102</v>
      </c>
      <c r="H4510">
        <v>19.466103065944498</v>
      </c>
      <c r="I4510">
        <v>-32.409820264715101</v>
      </c>
      <c r="J4510">
        <v>-1.0641647152776199</v>
      </c>
      <c r="K4510">
        <v>22.623667790271998</v>
      </c>
      <c r="L4510">
        <v>21.2139072056525</v>
      </c>
      <c r="M4510">
        <v>56.594258448514701</v>
      </c>
      <c r="N4510">
        <v>1.69214395797187</v>
      </c>
      <c r="O4510">
        <v>45.034542314334999</v>
      </c>
      <c r="P4510">
        <v>104.955752212389</v>
      </c>
    </row>
    <row r="4511" spans="1:17" hidden="1" x14ac:dyDescent="0.3">
      <c r="A4511" t="s">
        <v>9251</v>
      </c>
      <c r="B4511" t="s">
        <v>9252</v>
      </c>
      <c r="C4511" t="s">
        <v>10625</v>
      </c>
      <c r="D4511" t="s">
        <v>2929</v>
      </c>
      <c r="E4511">
        <v>9.2584519499999995</v>
      </c>
      <c r="F4511">
        <v>8.9</v>
      </c>
      <c r="G4511">
        <v>63.733017123340602</v>
      </c>
      <c r="H4511">
        <v>-7.5238352657659302</v>
      </c>
      <c r="I4511">
        <v>-4.3937977906041601</v>
      </c>
      <c r="J4511">
        <v>-5.1404604160863299</v>
      </c>
      <c r="K4511">
        <v>9.1426987903463992</v>
      </c>
      <c r="L4511">
        <v>7.7659998891803399</v>
      </c>
      <c r="M4511">
        <v>32.534645013078801</v>
      </c>
      <c r="N4511">
        <v>0.37714145020312601</v>
      </c>
      <c r="O4511">
        <v>22.3595505617977</v>
      </c>
      <c r="P4511">
        <v>110.900473933649</v>
      </c>
      <c r="Q4511">
        <v>6.8513823598406007E-2</v>
      </c>
    </row>
    <row r="4512" spans="1:17" hidden="1" x14ac:dyDescent="0.3">
      <c r="A4512" t="s">
        <v>9253</v>
      </c>
      <c r="B4512" t="s">
        <v>9254</v>
      </c>
      <c r="C4512" t="s">
        <v>10625</v>
      </c>
      <c r="D4512" t="s">
        <v>408</v>
      </c>
      <c r="E4512">
        <v>9.2387499999999996</v>
      </c>
      <c r="F4512">
        <v>20.399999999999999</v>
      </c>
      <c r="G4512">
        <v>21.676309681472802</v>
      </c>
      <c r="H4512">
        <v>12.005386911350801</v>
      </c>
      <c r="I4512">
        <v>20.201367443776199</v>
      </c>
      <c r="J4512">
        <v>-0.68421437224100401</v>
      </c>
      <c r="K4512">
        <v>17.985021007889301</v>
      </c>
      <c r="L4512">
        <v>16.162044606889001</v>
      </c>
      <c r="M4512">
        <v>52.147181814217603</v>
      </c>
      <c r="N4512">
        <v>0.86732016955290003</v>
      </c>
      <c r="O4512">
        <v>4.3627450980392197</v>
      </c>
      <c r="P4512">
        <v>81.172291296625204</v>
      </c>
      <c r="Q4512">
        <v>7.4140459933125E-2</v>
      </c>
    </row>
    <row r="4513" spans="1:17" hidden="1" x14ac:dyDescent="0.3">
      <c r="A4513" t="s">
        <v>9255</v>
      </c>
      <c r="B4513" t="s">
        <v>9256</v>
      </c>
      <c r="C4513" t="s">
        <v>10625</v>
      </c>
      <c r="D4513" t="s">
        <v>408</v>
      </c>
      <c r="E4513">
        <v>9.2301394999999999</v>
      </c>
      <c r="F4513">
        <v>11.29</v>
      </c>
      <c r="G4513">
        <v>3.0469223502255002E-2</v>
      </c>
      <c r="H4513">
        <v>15.439562586519701</v>
      </c>
      <c r="I4513">
        <v>16.2063453310071</v>
      </c>
      <c r="J4513">
        <v>-0.92680823099355703</v>
      </c>
      <c r="K4513">
        <v>9.2196505338234793</v>
      </c>
      <c r="L4513">
        <v>8.9648112242428493</v>
      </c>
      <c r="M4513">
        <v>100</v>
      </c>
      <c r="N4513">
        <v>0.24804177545691899</v>
      </c>
      <c r="O4513">
        <v>0</v>
      </c>
      <c r="P4513">
        <v>27.282976324689901</v>
      </c>
    </row>
    <row r="4514" spans="1:17" hidden="1" x14ac:dyDescent="0.3">
      <c r="A4514" t="s">
        <v>9257</v>
      </c>
      <c r="B4514" t="s">
        <v>9258</v>
      </c>
      <c r="C4514" t="s">
        <v>10625</v>
      </c>
      <c r="D4514" t="s">
        <v>689</v>
      </c>
      <c r="E4514">
        <v>9.2155660000000008</v>
      </c>
      <c r="F4514">
        <v>33.9</v>
      </c>
      <c r="G4514">
        <v>46.181321507128899</v>
      </c>
      <c r="H4514">
        <v>-42.374613195247001</v>
      </c>
      <c r="I4514">
        <v>91.6072673763382</v>
      </c>
      <c r="J4514">
        <v>-15.816109432783</v>
      </c>
      <c r="K4514">
        <v>46.7607375529103</v>
      </c>
      <c r="L4514">
        <v>39.451352808870503</v>
      </c>
      <c r="M4514">
        <v>14.2869844073451</v>
      </c>
      <c r="N4514">
        <v>2.3973838807697798</v>
      </c>
      <c r="O4514">
        <v>83.421828908554502</v>
      </c>
      <c r="P4514">
        <v>103.48139255702201</v>
      </c>
      <c r="Q4514">
        <v>-2.5486019674670998E-2</v>
      </c>
    </row>
    <row r="4515" spans="1:17" hidden="1" x14ac:dyDescent="0.3">
      <c r="A4515" t="s">
        <v>9259</v>
      </c>
      <c r="B4515" t="s">
        <v>9260</v>
      </c>
      <c r="C4515" t="s">
        <v>10625</v>
      </c>
      <c r="D4515" t="s">
        <v>72</v>
      </c>
      <c r="E4515">
        <v>9.1270232789343204</v>
      </c>
      <c r="F4515">
        <v>45.01</v>
      </c>
      <c r="G4515">
        <v>6.7058262321455997</v>
      </c>
      <c r="H4515">
        <v>-0.170193511041176</v>
      </c>
      <c r="I4515">
        <v>4.66006224365323</v>
      </c>
      <c r="J4515">
        <v>-0.92680823099355703</v>
      </c>
      <c r="K4515">
        <v>34.888170478878003</v>
      </c>
      <c r="M4515">
        <v>99.999999999997797</v>
      </c>
      <c r="N4515">
        <v>0</v>
      </c>
      <c r="O4515">
        <v>0</v>
      </c>
      <c r="P4515">
        <v>33.9583333333333</v>
      </c>
    </row>
    <row r="4516" spans="1:17" hidden="1" x14ac:dyDescent="0.3">
      <c r="A4516" t="s">
        <v>9261</v>
      </c>
      <c r="B4516" t="s">
        <v>9262</v>
      </c>
      <c r="C4516" t="s">
        <v>10625</v>
      </c>
      <c r="D4516" t="s">
        <v>113</v>
      </c>
      <c r="E4516">
        <v>9.0909700000000004</v>
      </c>
      <c r="F4516">
        <v>0.49</v>
      </c>
      <c r="G4516">
        <v>-27.664832339024802</v>
      </c>
      <c r="H4516">
        <v>-1.4056918058503101</v>
      </c>
      <c r="I4516">
        <v>-11.7520607580348</v>
      </c>
      <c r="J4516">
        <v>-1.14909040529885</v>
      </c>
      <c r="K4516">
        <v>0.49033892648644301</v>
      </c>
      <c r="L4516">
        <v>0.513540236179031</v>
      </c>
      <c r="M4516">
        <v>42.892589935559599</v>
      </c>
      <c r="N4516">
        <v>0.63816648174395496</v>
      </c>
      <c r="O4516">
        <v>24.4897959183673</v>
      </c>
      <c r="P4516">
        <v>0</v>
      </c>
      <c r="Q4516">
        <v>-0.157853620167485</v>
      </c>
    </row>
    <row r="4517" spans="1:17" hidden="1" x14ac:dyDescent="0.3">
      <c r="A4517" t="s">
        <v>9263</v>
      </c>
      <c r="B4517" t="s">
        <v>9264</v>
      </c>
      <c r="C4517" t="s">
        <v>10625</v>
      </c>
      <c r="E4517">
        <v>9.0800426000000005</v>
      </c>
      <c r="F4517">
        <v>29.98</v>
      </c>
      <c r="G4517">
        <v>-27.930966736895801</v>
      </c>
      <c r="H4517">
        <v>-1.4056918058503101</v>
      </c>
      <c r="I4517">
        <v>-6.7800719625166002</v>
      </c>
      <c r="J4517">
        <v>-1.14909040529885</v>
      </c>
      <c r="K4517">
        <v>29.878892195553199</v>
      </c>
      <c r="L4517">
        <v>29.681065786700501</v>
      </c>
      <c r="M4517">
        <v>99.999999998127706</v>
      </c>
      <c r="N4517">
        <v>9.8333333333333304</v>
      </c>
      <c r="O4517">
        <v>0.26684456304202298</v>
      </c>
      <c r="P4517">
        <v>4.97198879551821</v>
      </c>
    </row>
    <row r="4518" spans="1:17" hidden="1" x14ac:dyDescent="0.3">
      <c r="A4518" t="s">
        <v>9265</v>
      </c>
      <c r="B4518" t="s">
        <v>9266</v>
      </c>
      <c r="C4518" t="s">
        <v>10625</v>
      </c>
      <c r="D4518" t="s">
        <v>139</v>
      </c>
      <c r="E4518">
        <v>9.0512259999999998</v>
      </c>
      <c r="F4518">
        <v>7.6</v>
      </c>
      <c r="G4518">
        <v>44.670768568004497</v>
      </c>
      <c r="H4518">
        <v>-12.423655877706601</v>
      </c>
      <c r="I4518">
        <v>-16.752060758034801</v>
      </c>
      <c r="J4518">
        <v>-5.2781226633633702</v>
      </c>
      <c r="K4518">
        <v>8.0898691098683795</v>
      </c>
      <c r="L4518">
        <v>7.3213820326393799</v>
      </c>
      <c r="M4518">
        <v>33.982731495704201</v>
      </c>
      <c r="N4518">
        <v>1.02081025939959</v>
      </c>
      <c r="O4518">
        <v>25</v>
      </c>
      <c r="P4518">
        <v>102.666666666666</v>
      </c>
      <c r="Q4518">
        <v>8.4665707172804E-2</v>
      </c>
    </row>
    <row r="4519" spans="1:17" hidden="1" x14ac:dyDescent="0.3">
      <c r="A4519" t="s">
        <v>9267</v>
      </c>
      <c r="B4519" t="s">
        <v>9268</v>
      </c>
      <c r="C4519" t="s">
        <v>10625</v>
      </c>
      <c r="D4519" t="s">
        <v>527</v>
      </c>
      <c r="E4519">
        <v>9.0467242199999998</v>
      </c>
      <c r="F4519">
        <v>20</v>
      </c>
      <c r="G4519">
        <v>72.335167660975102</v>
      </c>
      <c r="H4519">
        <v>7.5365110294822903</v>
      </c>
      <c r="I4519">
        <v>-6.7651841176148704</v>
      </c>
      <c r="J4519">
        <v>-1.2490904052988501</v>
      </c>
      <c r="K4519">
        <v>18.704299999095898</v>
      </c>
      <c r="L4519">
        <v>16.234711915411602</v>
      </c>
      <c r="M4519">
        <v>56.863781355222201</v>
      </c>
      <c r="N4519">
        <v>0.55382108265103602</v>
      </c>
      <c r="O4519">
        <v>4.3499999999999996</v>
      </c>
      <c r="P4519">
        <v>124.971878515185</v>
      </c>
      <c r="Q4519">
        <v>9.8311576821760005E-2</v>
      </c>
    </row>
    <row r="4520" spans="1:17" hidden="1" x14ac:dyDescent="0.3">
      <c r="A4520" t="s">
        <v>9269</v>
      </c>
      <c r="B4520" t="s">
        <v>9270</v>
      </c>
      <c r="C4520" t="s">
        <v>10625</v>
      </c>
      <c r="D4520" t="s">
        <v>139</v>
      </c>
      <c r="E4520">
        <v>9.0109463999999999</v>
      </c>
      <c r="F4520">
        <v>16.899999999999999</v>
      </c>
      <c r="G4520">
        <v>40.997842311673601</v>
      </c>
      <c r="H4520">
        <v>-7.0199219336991101</v>
      </c>
      <c r="I4520">
        <v>3.5276118204099101</v>
      </c>
      <c r="J4520">
        <v>3.3432172870088399</v>
      </c>
      <c r="K4520">
        <v>16.779144325921202</v>
      </c>
      <c r="L4520">
        <v>15.676354548679001</v>
      </c>
      <c r="M4520">
        <v>51.400250100403099</v>
      </c>
      <c r="N4520">
        <v>0.50642532916067495</v>
      </c>
      <c r="O4520">
        <v>11.242603550295801</v>
      </c>
      <c r="P4520">
        <v>68.831168831168796</v>
      </c>
      <c r="Q4520">
        <v>1.7377119004462E-2</v>
      </c>
    </row>
    <row r="4521" spans="1:17" hidden="1" x14ac:dyDescent="0.3">
      <c r="A4521" t="s">
        <v>9271</v>
      </c>
      <c r="B4521" t="s">
        <v>9272</v>
      </c>
      <c r="C4521" t="s">
        <v>10625</v>
      </c>
      <c r="E4521">
        <v>8.9793879000000008</v>
      </c>
      <c r="F4521">
        <v>16.62</v>
      </c>
      <c r="G4521">
        <v>53.9745119232702</v>
      </c>
      <c r="H4521">
        <v>-23.1883419488436</v>
      </c>
      <c r="I4521">
        <v>2.08355568032135</v>
      </c>
      <c r="J4521">
        <v>-4.4490314777796902</v>
      </c>
      <c r="K4521">
        <v>17.024621384223</v>
      </c>
      <c r="L4521">
        <v>14.500424478089601</v>
      </c>
      <c r="M4521">
        <v>37.045178895092299</v>
      </c>
      <c r="N4521">
        <v>1.17603567980137</v>
      </c>
      <c r="O4521">
        <v>30.445246690733999</v>
      </c>
      <c r="P4521">
        <v>105.18518518518501</v>
      </c>
      <c r="Q4521">
        <v>0.14171626252436201</v>
      </c>
    </row>
    <row r="4522" spans="1:17" hidden="1" x14ac:dyDescent="0.3">
      <c r="A4522" t="s">
        <v>9273</v>
      </c>
      <c r="B4522" t="s">
        <v>9274</v>
      </c>
      <c r="C4522" t="s">
        <v>10625</v>
      </c>
      <c r="D4522" t="s">
        <v>1672</v>
      </c>
      <c r="E4522">
        <v>8.9642700000000008</v>
      </c>
      <c r="F4522">
        <v>12.6</v>
      </c>
      <c r="G4522">
        <v>-89.940281440821295</v>
      </c>
      <c r="H4522">
        <v>-11.405691805850299</v>
      </c>
      <c r="I4522">
        <v>-48.752060758034801</v>
      </c>
      <c r="J4522">
        <v>-11.1490904052988</v>
      </c>
      <c r="K4522">
        <v>14.1639458443544</v>
      </c>
      <c r="L4522">
        <v>16.814874593486799</v>
      </c>
      <c r="M4522">
        <v>2.2521098671430002E-3</v>
      </c>
      <c r="N4522">
        <v>3.2222222222222201</v>
      </c>
      <c r="O4522">
        <v>165.079365079365</v>
      </c>
      <c r="P4522">
        <v>10.623353819139499</v>
      </c>
    </row>
    <row r="4523" spans="1:17" hidden="1" x14ac:dyDescent="0.3">
      <c r="A4523" t="s">
        <v>9275</v>
      </c>
      <c r="B4523" t="s">
        <v>9276</v>
      </c>
      <c r="C4523" t="s">
        <v>10625</v>
      </c>
      <c r="D4523" t="s">
        <v>72</v>
      </c>
      <c r="E4523">
        <v>8.9608781999999998</v>
      </c>
      <c r="F4523">
        <v>20.41</v>
      </c>
      <c r="G4523">
        <v>402.46503779084497</v>
      </c>
      <c r="H4523">
        <v>46.3786508824805</v>
      </c>
      <c r="I4523">
        <v>450.50689241000902</v>
      </c>
      <c r="J4523">
        <v>9.1596196277772197</v>
      </c>
      <c r="K4523">
        <v>14.143143536936901</v>
      </c>
      <c r="L4523">
        <v>8.5029735718063897</v>
      </c>
      <c r="M4523">
        <v>99.999999987388904</v>
      </c>
      <c r="N4523">
        <v>0.36907952914154402</v>
      </c>
      <c r="O4523">
        <v>0</v>
      </c>
      <c r="P4523">
        <v>489.88439306358299</v>
      </c>
    </row>
    <row r="4524" spans="1:17" hidden="1" x14ac:dyDescent="0.3">
      <c r="A4524" t="s">
        <v>9277</v>
      </c>
      <c r="B4524" t="s">
        <v>9278</v>
      </c>
      <c r="C4524" t="s">
        <v>10625</v>
      </c>
      <c r="D4524" t="s">
        <v>408</v>
      </c>
      <c r="E4524">
        <v>8.9600000000000009</v>
      </c>
      <c r="F4524">
        <v>8.9600000000000009</v>
      </c>
      <c r="G4524">
        <v>-58.794732415888802</v>
      </c>
      <c r="H4524">
        <v>-1.85013625029475</v>
      </c>
      <c r="I4524">
        <v>10.987665269362401</v>
      </c>
      <c r="J4524">
        <v>-9.06275947004705</v>
      </c>
      <c r="K4524">
        <v>8.3888416972465407</v>
      </c>
      <c r="L4524">
        <v>8.0730280142007604</v>
      </c>
      <c r="M4524">
        <v>51.828641892808399</v>
      </c>
      <c r="N4524">
        <v>1.27669395150409</v>
      </c>
      <c r="O4524">
        <v>45.200892857142797</v>
      </c>
      <c r="P4524">
        <v>43.589743589743499</v>
      </c>
      <c r="Q4524">
        <v>0.157451268157008</v>
      </c>
    </row>
    <row r="4525" spans="1:17" hidden="1" x14ac:dyDescent="0.3">
      <c r="A4525" t="s">
        <v>9279</v>
      </c>
      <c r="B4525" t="s">
        <v>9280</v>
      </c>
      <c r="C4525" t="s">
        <v>10625</v>
      </c>
      <c r="D4525" t="s">
        <v>689</v>
      </c>
      <c r="E4525">
        <v>8.9285349999999397</v>
      </c>
      <c r="F4525">
        <v>8.75</v>
      </c>
      <c r="G4525">
        <v>-27.664832339024802</v>
      </c>
      <c r="H4525">
        <v>-1.4056918058503101</v>
      </c>
      <c r="I4525">
        <v>-11.7520607580348</v>
      </c>
      <c r="J4525">
        <v>-1.14909040529885</v>
      </c>
      <c r="K4525">
        <v>8.75</v>
      </c>
      <c r="L4525">
        <v>8.75</v>
      </c>
      <c r="M4525">
        <v>50</v>
      </c>
      <c r="O4525">
        <v>0</v>
      </c>
      <c r="P4525">
        <v>0</v>
      </c>
    </row>
    <row r="4526" spans="1:17" hidden="1" x14ac:dyDescent="0.3">
      <c r="A4526" t="s">
        <v>9281</v>
      </c>
      <c r="B4526" t="s">
        <v>9282</v>
      </c>
      <c r="C4526" t="s">
        <v>10625</v>
      </c>
      <c r="D4526" t="s">
        <v>4576</v>
      </c>
      <c r="E4526">
        <v>8.9261999999999997</v>
      </c>
      <c r="F4526">
        <v>42.75</v>
      </c>
      <c r="G4526">
        <v>25.013739089546501</v>
      </c>
      <c r="H4526">
        <v>-1.7553421555006601</v>
      </c>
      <c r="I4526">
        <v>-10.879007430993701</v>
      </c>
      <c r="J4526">
        <v>-0.56085511118120801</v>
      </c>
      <c r="K4526">
        <v>42.307594529818097</v>
      </c>
      <c r="L4526">
        <v>39.665938218617697</v>
      </c>
      <c r="M4526">
        <v>71.3624800165138</v>
      </c>
      <c r="N4526">
        <v>0.85507246376811596</v>
      </c>
      <c r="O4526">
        <v>5.1228070175438596</v>
      </c>
      <c r="P4526">
        <v>52.678571428571402</v>
      </c>
    </row>
    <row r="4527" spans="1:17" hidden="1" x14ac:dyDescent="0.3">
      <c r="A4527" t="s">
        <v>9283</v>
      </c>
      <c r="B4527" t="s">
        <v>9284</v>
      </c>
      <c r="C4527" t="s">
        <v>10625</v>
      </c>
      <c r="D4527" t="s">
        <v>290</v>
      </c>
      <c r="E4527">
        <v>8.9240139999999997</v>
      </c>
      <c r="F4527">
        <v>1.9</v>
      </c>
      <c r="G4527">
        <v>-31.7052363794289</v>
      </c>
      <c r="H4527">
        <v>-26.605691805850299</v>
      </c>
      <c r="I4527">
        <v>-35.752060758034801</v>
      </c>
      <c r="J4527">
        <v>-10.372391376172599</v>
      </c>
      <c r="K4527">
        <v>2.2437234808931499</v>
      </c>
      <c r="L4527">
        <v>2.1620479788335798</v>
      </c>
      <c r="M4527">
        <v>28.495501761419</v>
      </c>
      <c r="N4527">
        <v>0.34442804185939702</v>
      </c>
      <c r="O4527">
        <v>70</v>
      </c>
      <c r="P4527">
        <v>34.751773049645301</v>
      </c>
    </row>
    <row r="4528" spans="1:17" hidden="1" x14ac:dyDescent="0.3">
      <c r="A4528" t="s">
        <v>9285</v>
      </c>
      <c r="B4528" t="s">
        <v>9286</v>
      </c>
      <c r="C4528" t="s">
        <v>10625</v>
      </c>
      <c r="D4528" t="s">
        <v>4684</v>
      </c>
      <c r="E4528">
        <v>8.92384983</v>
      </c>
      <c r="F4528">
        <v>1.28</v>
      </c>
      <c r="G4528">
        <v>-8.0386641147258295</v>
      </c>
      <c r="H4528">
        <v>-2.9681918058503101</v>
      </c>
      <c r="I4528">
        <v>-45.085394091368101</v>
      </c>
      <c r="J4528">
        <v>-0.34909040529885399</v>
      </c>
      <c r="K4528">
        <v>1.3202546482906501</v>
      </c>
      <c r="L4528">
        <v>1.34726120643396</v>
      </c>
      <c r="M4528">
        <v>44.244214133797598</v>
      </c>
      <c r="N4528">
        <v>1.18433779137193</v>
      </c>
      <c r="O4528">
        <v>99.218749999999901</v>
      </c>
      <c r="P4528">
        <v>56.097560975609703</v>
      </c>
      <c r="Q4528">
        <v>2.3146736074307998E-2</v>
      </c>
    </row>
    <row r="4529" spans="1:17" hidden="1" x14ac:dyDescent="0.3">
      <c r="A4529" t="s">
        <v>9287</v>
      </c>
      <c r="B4529" t="s">
        <v>9288</v>
      </c>
      <c r="C4529" t="s">
        <v>10625</v>
      </c>
      <c r="D4529" t="s">
        <v>3370</v>
      </c>
      <c r="E4529">
        <v>8.8927937499999992</v>
      </c>
      <c r="F4529">
        <v>10.87</v>
      </c>
      <c r="G4529">
        <v>260.54945337525999</v>
      </c>
      <c r="H4529">
        <v>15.085904832805101</v>
      </c>
      <c r="I4529">
        <v>10.7958535598907</v>
      </c>
      <c r="J4529">
        <v>-8.7324237386321801</v>
      </c>
      <c r="K4529">
        <v>11.060667260227</v>
      </c>
      <c r="L4529">
        <v>9.2532911021299604</v>
      </c>
      <c r="M4529">
        <v>37.676859653246801</v>
      </c>
      <c r="N4529">
        <v>0.37010313469852402</v>
      </c>
      <c r="O4529">
        <v>34.130634774609</v>
      </c>
      <c r="P4529">
        <v>288.21428571428498</v>
      </c>
    </row>
    <row r="4530" spans="1:17" hidden="1" x14ac:dyDescent="0.3">
      <c r="A4530" t="s">
        <v>9289</v>
      </c>
      <c r="B4530" t="s">
        <v>8820</v>
      </c>
      <c r="C4530" t="s">
        <v>10625</v>
      </c>
      <c r="D4530" t="s">
        <v>921</v>
      </c>
      <c r="E4530">
        <v>8.8626465000000003</v>
      </c>
      <c r="F4530">
        <v>10.91</v>
      </c>
      <c r="G4530">
        <v>94.534760328999496</v>
      </c>
      <c r="H4530">
        <v>2.1584629803003899</v>
      </c>
      <c r="I4530">
        <v>81.687655554021902</v>
      </c>
      <c r="J4530">
        <v>-12.637341058040301</v>
      </c>
      <c r="K4530">
        <v>10.124953308805599</v>
      </c>
      <c r="L4530">
        <v>8.3698967411098106</v>
      </c>
      <c r="M4530">
        <v>42.885821148697097</v>
      </c>
      <c r="N4530">
        <v>1.74308712331197</v>
      </c>
      <c r="O4530">
        <v>43.996333638863398</v>
      </c>
      <c r="P4530">
        <v>122.199592668024</v>
      </c>
    </row>
    <row r="4531" spans="1:17" hidden="1" x14ac:dyDescent="0.3">
      <c r="A4531" t="s">
        <v>9290</v>
      </c>
      <c r="B4531" t="s">
        <v>9291</v>
      </c>
      <c r="C4531" t="s">
        <v>10625</v>
      </c>
      <c r="D4531" t="s">
        <v>622</v>
      </c>
      <c r="E4531">
        <v>8.85906703499999</v>
      </c>
      <c r="F4531">
        <v>13.65</v>
      </c>
      <c r="G4531">
        <v>12.747492898812199</v>
      </c>
      <c r="H4531">
        <v>4.8298064889588197</v>
      </c>
      <c r="I4531">
        <v>10.364650145107101</v>
      </c>
      <c r="J4531">
        <v>-0.92680823099355703</v>
      </c>
      <c r="K4531">
        <v>10.766882227302601</v>
      </c>
      <c r="L4531">
        <v>8.8523536992280896</v>
      </c>
      <c r="M4531">
        <v>99.999999996405293</v>
      </c>
      <c r="N4531">
        <v>1.9136434693547499</v>
      </c>
      <c r="O4531">
        <v>0</v>
      </c>
      <c r="P4531">
        <v>70.625</v>
      </c>
    </row>
    <row r="4532" spans="1:17" hidden="1" x14ac:dyDescent="0.3">
      <c r="A4532" t="s">
        <v>9292</v>
      </c>
      <c r="B4532" t="s">
        <v>9293</v>
      </c>
      <c r="C4532" t="s">
        <v>10625</v>
      </c>
      <c r="D4532" t="s">
        <v>622</v>
      </c>
      <c r="E4532">
        <v>8.8344159999999992</v>
      </c>
      <c r="F4532">
        <v>30.35</v>
      </c>
      <c r="G4532">
        <v>24.161080617453301</v>
      </c>
      <c r="H4532">
        <v>15.2675442997862</v>
      </c>
      <c r="I4532">
        <v>-5.5217492424590304</v>
      </c>
      <c r="J4532">
        <v>6.56561119586563</v>
      </c>
      <c r="K4532">
        <v>27.325307767901801</v>
      </c>
      <c r="L4532">
        <v>25.475595458664099</v>
      </c>
      <c r="M4532">
        <v>55.386016085656898</v>
      </c>
      <c r="N4532">
        <v>1.86804536131405</v>
      </c>
      <c r="O4532">
        <v>14.1350906095551</v>
      </c>
      <c r="P4532">
        <v>82.172869147659</v>
      </c>
      <c r="Q4532">
        <v>8.0862566990010001E-2</v>
      </c>
    </row>
    <row r="4533" spans="1:17" hidden="1" x14ac:dyDescent="0.3">
      <c r="A4533" t="s">
        <v>9294</v>
      </c>
      <c r="B4533" t="s">
        <v>9295</v>
      </c>
      <c r="C4533" t="s">
        <v>10625</v>
      </c>
      <c r="D4533" t="s">
        <v>51</v>
      </c>
      <c r="E4533">
        <v>8.7788961000000008</v>
      </c>
      <c r="F4533">
        <v>8.7100000000000009</v>
      </c>
      <c r="G4533">
        <v>56.115913951443801</v>
      </c>
      <c r="H4533">
        <v>4.7695655251033999</v>
      </c>
      <c r="I4533">
        <v>16.07665367785</v>
      </c>
      <c r="J4533">
        <v>-0.92680823099355703</v>
      </c>
      <c r="K4533">
        <v>6.4198747057674197</v>
      </c>
      <c r="L4533">
        <v>5.12451483689492</v>
      </c>
      <c r="M4533">
        <v>99.999999998361602</v>
      </c>
      <c r="N4533">
        <v>2.3698163522536599E-2</v>
      </c>
      <c r="O4533">
        <v>0</v>
      </c>
      <c r="P4533">
        <v>173.899371069182</v>
      </c>
    </row>
    <row r="4534" spans="1:17" hidden="1" x14ac:dyDescent="0.3">
      <c r="A4534" t="s">
        <v>9296</v>
      </c>
      <c r="B4534" t="s">
        <v>9297</v>
      </c>
      <c r="C4534" t="s">
        <v>10625</v>
      </c>
      <c r="D4534" t="s">
        <v>689</v>
      </c>
      <c r="E4534">
        <v>8.7731291999999996</v>
      </c>
      <c r="F4534">
        <v>12.21</v>
      </c>
      <c r="G4534">
        <v>254.309992898812</v>
      </c>
      <c r="H4534">
        <v>59.437649626213698</v>
      </c>
      <c r="I4534">
        <v>29.429698120241198</v>
      </c>
      <c r="J4534">
        <v>4.0602940905885498</v>
      </c>
      <c r="K4534">
        <v>8.4209782355772091</v>
      </c>
      <c r="L4534">
        <v>7.1581636116869598</v>
      </c>
      <c r="M4534">
        <v>92.486962262024306</v>
      </c>
      <c r="N4534">
        <v>2.95675746755545</v>
      </c>
      <c r="O4534">
        <v>0</v>
      </c>
      <c r="P4534">
        <v>281.5625</v>
      </c>
      <c r="Q4534">
        <v>0.119281759776102</v>
      </c>
    </row>
    <row r="4535" spans="1:17" hidden="1" x14ac:dyDescent="0.3">
      <c r="A4535" t="s">
        <v>9298</v>
      </c>
      <c r="B4535" t="s">
        <v>9299</v>
      </c>
      <c r="C4535" t="s">
        <v>10625</v>
      </c>
      <c r="D4535" t="s">
        <v>1388</v>
      </c>
      <c r="E4535">
        <v>8.7160286500000002</v>
      </c>
      <c r="F4535">
        <v>1.33</v>
      </c>
      <c r="G4535">
        <v>62.335167660975102</v>
      </c>
      <c r="H4535">
        <v>-7.7437199748643897</v>
      </c>
      <c r="I4535">
        <v>-41.752060758034801</v>
      </c>
      <c r="J4535">
        <v>-1.89535906201527</v>
      </c>
      <c r="K4535">
        <v>1.73476866597351</v>
      </c>
      <c r="L4535">
        <v>1.58601262931683</v>
      </c>
      <c r="M4535">
        <v>8.5870013428826208</v>
      </c>
      <c r="N4535">
        <v>0.92610776546927198</v>
      </c>
      <c r="O4535">
        <v>87.969924812030001</v>
      </c>
      <c r="Q4535">
        <v>7.9608386387850002E-3</v>
      </c>
    </row>
    <row r="4536" spans="1:17" hidden="1" x14ac:dyDescent="0.3">
      <c r="A4536" t="s">
        <v>9300</v>
      </c>
      <c r="B4536" t="s">
        <v>9301</v>
      </c>
      <c r="C4536" t="s">
        <v>10625</v>
      </c>
      <c r="D4536" t="s">
        <v>72</v>
      </c>
      <c r="E4536">
        <v>8.6943901710000002</v>
      </c>
      <c r="F4536">
        <v>3.95</v>
      </c>
      <c r="G4536">
        <v>2.26937818729089</v>
      </c>
      <c r="H4536">
        <v>9.9831970830385597</v>
      </c>
      <c r="I4536">
        <v>-15.6450047969642</v>
      </c>
      <c r="J4536">
        <v>7.2292879730795097</v>
      </c>
      <c r="K4536">
        <v>4.0297056546289296</v>
      </c>
      <c r="L4536">
        <v>3.9421816930532101</v>
      </c>
      <c r="M4536">
        <v>52.338578009845797</v>
      </c>
      <c r="N4536">
        <v>0.38503179312810398</v>
      </c>
      <c r="O4536">
        <v>27.848101265822699</v>
      </c>
      <c r="P4536">
        <v>37.630662020905902</v>
      </c>
      <c r="Q4536">
        <v>3.4904914277914999E-2</v>
      </c>
    </row>
    <row r="4537" spans="1:17" hidden="1" x14ac:dyDescent="0.3">
      <c r="A4537" t="s">
        <v>9302</v>
      </c>
      <c r="B4537" t="s">
        <v>9303</v>
      </c>
      <c r="C4537" t="s">
        <v>10625</v>
      </c>
      <c r="D4537" t="s">
        <v>622</v>
      </c>
      <c r="E4537">
        <v>8.6762972999999999</v>
      </c>
      <c r="F4537">
        <v>15.09</v>
      </c>
      <c r="G4537">
        <v>341.38103327148298</v>
      </c>
      <c r="H4537">
        <v>4.7933101385938697</v>
      </c>
      <c r="I4537">
        <v>46.439026626358903</v>
      </c>
      <c r="J4537">
        <v>-0.92680823099355703</v>
      </c>
      <c r="K4537">
        <v>10.767047250377299</v>
      </c>
      <c r="L4537">
        <v>8.4493544498998503</v>
      </c>
      <c r="M4537">
        <v>99.133397223230105</v>
      </c>
      <c r="N4537">
        <v>0.24739837171953399</v>
      </c>
      <c r="O4537">
        <v>0</v>
      </c>
      <c r="P4537">
        <v>374.52830188679201</v>
      </c>
      <c r="Q4537">
        <v>0.14717553092517899</v>
      </c>
    </row>
    <row r="4538" spans="1:17" hidden="1" x14ac:dyDescent="0.3">
      <c r="A4538" t="s">
        <v>9304</v>
      </c>
      <c r="B4538" t="s">
        <v>9305</v>
      </c>
      <c r="C4538" t="s">
        <v>10625</v>
      </c>
      <c r="D4538" t="s">
        <v>622</v>
      </c>
      <c r="E4538">
        <v>8.6693166000000002</v>
      </c>
      <c r="F4538">
        <v>5.66</v>
      </c>
      <c r="G4538">
        <v>22.46779365567</v>
      </c>
      <c r="H4538">
        <v>11.094308194149599</v>
      </c>
      <c r="I4538">
        <v>3.7581433235978201</v>
      </c>
      <c r="J4538">
        <v>-4.5562454308525204</v>
      </c>
      <c r="K4538">
        <v>5.5565021940111601</v>
      </c>
      <c r="L4538">
        <v>5.2803175612944599</v>
      </c>
      <c r="M4538">
        <v>49.961734332850398</v>
      </c>
      <c r="N4538">
        <v>1.2239887167441501</v>
      </c>
      <c r="O4538">
        <v>11.307420494699601</v>
      </c>
      <c r="P4538">
        <v>57.2222222222222</v>
      </c>
      <c r="Q4538">
        <v>0.123846635038084</v>
      </c>
    </row>
    <row r="4539" spans="1:17" hidden="1" x14ac:dyDescent="0.3">
      <c r="A4539" t="s">
        <v>9306</v>
      </c>
      <c r="B4539" t="s">
        <v>9307</v>
      </c>
      <c r="C4539" t="s">
        <v>10625</v>
      </c>
      <c r="D4539" t="s">
        <v>408</v>
      </c>
      <c r="E4539">
        <v>8.6501249999999992</v>
      </c>
      <c r="F4539">
        <v>116.5</v>
      </c>
      <c r="G4539">
        <v>-27.664832339024802</v>
      </c>
      <c r="H4539">
        <v>-1.4056918058503101</v>
      </c>
      <c r="I4539">
        <v>-11.7520607580348</v>
      </c>
      <c r="J4539">
        <v>-1.14909040529885</v>
      </c>
      <c r="K4539">
        <v>116.499999645182</v>
      </c>
      <c r="L4539">
        <v>116.487551221034</v>
      </c>
      <c r="M4539">
        <v>100</v>
      </c>
      <c r="O4539">
        <v>0</v>
      </c>
      <c r="P4539">
        <v>0.43103448275862899</v>
      </c>
    </row>
    <row r="4540" spans="1:17" hidden="1" x14ac:dyDescent="0.3">
      <c r="A4540" t="s">
        <v>9308</v>
      </c>
      <c r="B4540" t="s">
        <v>9309</v>
      </c>
      <c r="C4540" t="s">
        <v>10625</v>
      </c>
      <c r="D4540" t="s">
        <v>408</v>
      </c>
      <c r="E4540">
        <v>8.6018208000000005</v>
      </c>
      <c r="F4540">
        <v>11.27</v>
      </c>
      <c r="G4540">
        <v>-26.315911475715499</v>
      </c>
      <c r="H4540">
        <v>-37.6765139444854</v>
      </c>
      <c r="I4540">
        <v>-53.358278374615097</v>
      </c>
      <c r="J4540">
        <v>-23.632750536017799</v>
      </c>
      <c r="K4540">
        <v>16.9256193430049</v>
      </c>
      <c r="L4540">
        <v>15.3090864771863</v>
      </c>
      <c r="M4540">
        <v>8.6277533831179004E-2</v>
      </c>
      <c r="N4540">
        <v>2.4814849295938499</v>
      </c>
      <c r="O4540">
        <v>90.062111801242196</v>
      </c>
      <c r="P4540">
        <v>25.2222222222222</v>
      </c>
      <c r="Q4540">
        <v>9.5116390647636995E-2</v>
      </c>
    </row>
    <row r="4541" spans="1:17" hidden="1" x14ac:dyDescent="0.3">
      <c r="A4541" t="s">
        <v>9310</v>
      </c>
      <c r="B4541" t="s">
        <v>9311</v>
      </c>
      <c r="C4541" t="s">
        <v>10625</v>
      </c>
      <c r="D4541" t="s">
        <v>4188</v>
      </c>
      <c r="E4541">
        <v>8.5785516319999999</v>
      </c>
      <c r="F4541">
        <v>4.41</v>
      </c>
      <c r="G4541">
        <v>12.781027533586499</v>
      </c>
      <c r="H4541">
        <v>-11.3641980299167</v>
      </c>
      <c r="I4541">
        <v>-41.640772999688203</v>
      </c>
      <c r="J4541">
        <v>-9.5879089706997007</v>
      </c>
      <c r="K4541">
        <v>4.4562330769718201</v>
      </c>
      <c r="L4541">
        <v>4.4933575471578697</v>
      </c>
      <c r="M4541">
        <v>39.265042334801997</v>
      </c>
      <c r="N4541">
        <v>1.23324053086615</v>
      </c>
      <c r="O4541">
        <v>124.48979591836699</v>
      </c>
      <c r="P4541">
        <v>59.782608695652101</v>
      </c>
      <c r="Q4541">
        <v>5.1190289387335997E-2</v>
      </c>
    </row>
    <row r="4542" spans="1:17" hidden="1" x14ac:dyDescent="0.3">
      <c r="A4542" t="s">
        <v>9312</v>
      </c>
      <c r="B4542" t="s">
        <v>9313</v>
      </c>
      <c r="C4542" t="s">
        <v>10625</v>
      </c>
      <c r="D4542" t="s">
        <v>733</v>
      </c>
      <c r="E4542">
        <v>8.5756189999999997</v>
      </c>
      <c r="F4542">
        <v>75.209999999999994</v>
      </c>
      <c r="G4542">
        <v>41.340763741842999</v>
      </c>
      <c r="H4542">
        <v>2.0473278667318802</v>
      </c>
      <c r="I4542">
        <v>14.333437984630701</v>
      </c>
      <c r="J4542">
        <v>1.6252706716452401</v>
      </c>
      <c r="K4542">
        <v>72.522430019584903</v>
      </c>
      <c r="L4542">
        <v>63.440829461497202</v>
      </c>
      <c r="M4542">
        <v>52.364653728359698</v>
      </c>
      <c r="N4542">
        <v>0.68838581687375</v>
      </c>
      <c r="O4542">
        <v>2.51296370163542</v>
      </c>
      <c r="P4542">
        <v>75.314685314685306</v>
      </c>
    </row>
    <row r="4543" spans="1:17" hidden="1" x14ac:dyDescent="0.3">
      <c r="A4543" t="s">
        <v>9314</v>
      </c>
      <c r="B4543" t="s">
        <v>9315</v>
      </c>
      <c r="C4543" t="s">
        <v>10625</v>
      </c>
      <c r="D4543" t="s">
        <v>408</v>
      </c>
      <c r="E4543">
        <v>8.5724999999999998</v>
      </c>
      <c r="F4543">
        <v>6.35</v>
      </c>
      <c r="G4543">
        <v>86.552206703525997</v>
      </c>
      <c r="H4543">
        <v>-18.5076018239996</v>
      </c>
      <c r="I4543">
        <v>-9.6389313131716499</v>
      </c>
      <c r="J4543">
        <v>-0.92680823099355703</v>
      </c>
      <c r="K4543">
        <v>7.5463026357455698</v>
      </c>
      <c r="L4543">
        <v>5.8819164980898204</v>
      </c>
      <c r="M4543">
        <v>9.0695747715912003E-2</v>
      </c>
      <c r="N4543">
        <v>1.1755898630935</v>
      </c>
      <c r="O4543">
        <v>54.330708661417297</v>
      </c>
      <c r="P4543">
        <v>139.62264150943301</v>
      </c>
      <c r="Q4543">
        <v>7.3346403819584002E-2</v>
      </c>
    </row>
    <row r="4544" spans="1:17" hidden="1" x14ac:dyDescent="0.3">
      <c r="A4544" t="s">
        <v>9316</v>
      </c>
      <c r="B4544" t="s">
        <v>9317</v>
      </c>
      <c r="C4544" t="s">
        <v>10625</v>
      </c>
      <c r="D4544" t="s">
        <v>408</v>
      </c>
      <c r="E4544">
        <v>8.5685249999999993</v>
      </c>
      <c r="F4544">
        <v>28.5</v>
      </c>
      <c r="G4544">
        <v>-37.015977377192797</v>
      </c>
      <c r="H4544">
        <v>-4.1028580742012801</v>
      </c>
      <c r="I4544">
        <v>-2.1366761426502001</v>
      </c>
      <c r="J4544">
        <v>-5.25407021687354</v>
      </c>
      <c r="K4544">
        <v>27.284317860586601</v>
      </c>
      <c r="L4544">
        <v>25.710890096475801</v>
      </c>
      <c r="M4544">
        <v>49.897537450455701</v>
      </c>
      <c r="N4544">
        <v>0.27753903452227402</v>
      </c>
      <c r="O4544">
        <v>10.3157894736842</v>
      </c>
      <c r="P4544">
        <v>36.428913355672499</v>
      </c>
      <c r="Q4544">
        <v>0.10649183557494001</v>
      </c>
    </row>
    <row r="4545" spans="1:17" hidden="1" x14ac:dyDescent="0.3">
      <c r="A4545" t="s">
        <v>9318</v>
      </c>
      <c r="B4545" t="s">
        <v>9319</v>
      </c>
      <c r="C4545" t="s">
        <v>10625</v>
      </c>
      <c r="D4545" t="s">
        <v>527</v>
      </c>
      <c r="E4545">
        <v>8.5339968000000006</v>
      </c>
      <c r="F4545">
        <v>26.52</v>
      </c>
      <c r="G4545">
        <v>-9.7981656723582304</v>
      </c>
      <c r="H4545">
        <v>20.360869708345199</v>
      </c>
      <c r="I4545">
        <v>9.6209369536356508</v>
      </c>
      <c r="J4545">
        <v>11.434242928034401</v>
      </c>
      <c r="K4545">
        <v>23.648645958909999</v>
      </c>
      <c r="L4545">
        <v>21.603895686804499</v>
      </c>
      <c r="M4545">
        <v>73.915277863262403</v>
      </c>
      <c r="N4545">
        <v>1.83946331337805</v>
      </c>
      <c r="O4545">
        <v>6.9004524886877796</v>
      </c>
      <c r="P4545">
        <v>83.656509695290794</v>
      </c>
      <c r="Q4545">
        <v>0.102222310346125</v>
      </c>
    </row>
    <row r="4546" spans="1:17" hidden="1" x14ac:dyDescent="0.3">
      <c r="A4546" t="s">
        <v>9320</v>
      </c>
      <c r="B4546" t="s">
        <v>9321</v>
      </c>
      <c r="C4546" t="s">
        <v>10625</v>
      </c>
      <c r="E4546">
        <v>8.5105424999999997</v>
      </c>
      <c r="F4546">
        <v>25.77</v>
      </c>
      <c r="G4546">
        <v>-22.6953822371919</v>
      </c>
      <c r="H4546">
        <v>-1.4056918058503101</v>
      </c>
      <c r="I4546">
        <v>-11.7520607580348</v>
      </c>
      <c r="J4546">
        <v>-1.14909040529885</v>
      </c>
      <c r="K4546">
        <v>25.764268810161401</v>
      </c>
      <c r="L4546">
        <v>25.443108535056702</v>
      </c>
      <c r="M4546">
        <v>100</v>
      </c>
      <c r="O4546">
        <v>0</v>
      </c>
      <c r="P4546">
        <v>4.9694501018329804</v>
      </c>
    </row>
    <row r="4547" spans="1:17" hidden="1" x14ac:dyDescent="0.3">
      <c r="A4547" t="s">
        <v>9322</v>
      </c>
      <c r="B4547" t="s">
        <v>9323</v>
      </c>
      <c r="C4547" t="s">
        <v>10625</v>
      </c>
      <c r="D4547" t="s">
        <v>408</v>
      </c>
      <c r="E4547">
        <v>8.4932567999999993</v>
      </c>
      <c r="F4547">
        <v>18.850000000000001</v>
      </c>
      <c r="G4547">
        <v>-19.950546624739101</v>
      </c>
      <c r="H4547">
        <v>-16.417456511732599</v>
      </c>
      <c r="I4547">
        <v>-2.1590375022208499</v>
      </c>
      <c r="J4547">
        <v>-3.10348779943567</v>
      </c>
      <c r="K4547">
        <v>19.490083997553299</v>
      </c>
      <c r="L4547">
        <v>18.660260134571502</v>
      </c>
      <c r="M4547">
        <v>36.727275583040999</v>
      </c>
      <c r="N4547">
        <v>2.1292482637226602</v>
      </c>
      <c r="O4547">
        <v>17.718832891246599</v>
      </c>
      <c r="P4547">
        <v>41.729323308270601</v>
      </c>
      <c r="Q4547">
        <v>1.9500313545873001E-2</v>
      </c>
    </row>
    <row r="4548" spans="1:17" hidden="1" x14ac:dyDescent="0.3">
      <c r="A4548" t="s">
        <v>9324</v>
      </c>
      <c r="B4548" t="s">
        <v>9325</v>
      </c>
      <c r="C4548" t="s">
        <v>10625</v>
      </c>
      <c r="D4548" t="s">
        <v>527</v>
      </c>
      <c r="E4548">
        <v>8.4801120000000001</v>
      </c>
      <c r="F4548">
        <v>13.77</v>
      </c>
      <c r="G4548">
        <v>181.77336990816599</v>
      </c>
      <c r="H4548">
        <v>48.195220394833797</v>
      </c>
      <c r="I4548">
        <v>49.112425223273497</v>
      </c>
      <c r="J4548">
        <v>-2.1302224807705499</v>
      </c>
      <c r="K4548">
        <v>11.306446715791701</v>
      </c>
      <c r="L4548">
        <v>8.4583789531960694</v>
      </c>
      <c r="M4548">
        <v>46.508545967582798</v>
      </c>
      <c r="N4548">
        <v>0.77333423213353703</v>
      </c>
      <c r="O4548">
        <v>40.377632534495199</v>
      </c>
      <c r="P4548">
        <v>291.19318181818102</v>
      </c>
      <c r="Q4548">
        <v>0.132425512756083</v>
      </c>
    </row>
    <row r="4549" spans="1:17" hidden="1" x14ac:dyDescent="0.3">
      <c r="A4549" t="s">
        <v>9326</v>
      </c>
      <c r="B4549" t="s">
        <v>9327</v>
      </c>
      <c r="C4549" t="s">
        <v>10625</v>
      </c>
      <c r="D4549" t="s">
        <v>622</v>
      </c>
      <c r="E4549">
        <v>8.4790606779999997</v>
      </c>
      <c r="F4549">
        <v>9</v>
      </c>
      <c r="G4549">
        <v>59.835167660975102</v>
      </c>
      <c r="H4549">
        <v>6.8984017614011304</v>
      </c>
      <c r="I4549">
        <v>-17.511223061699699</v>
      </c>
      <c r="J4549">
        <v>11.0933338371253</v>
      </c>
      <c r="K4549">
        <v>8.2637367729737292</v>
      </c>
      <c r="L4549">
        <v>7.1134428797388303</v>
      </c>
      <c r="M4549">
        <v>67.412694439230904</v>
      </c>
      <c r="N4549">
        <v>0.212170549466699</v>
      </c>
      <c r="O4549">
        <v>7.2222222222222099</v>
      </c>
      <c r="P4549">
        <v>113.776722090261</v>
      </c>
      <c r="Q4549">
        <v>6.4888987130111001E-2</v>
      </c>
    </row>
    <row r="4550" spans="1:17" hidden="1" x14ac:dyDescent="0.3">
      <c r="A4550" t="s">
        <v>9328</v>
      </c>
      <c r="B4550" t="s">
        <v>9329</v>
      </c>
      <c r="C4550" t="s">
        <v>10625</v>
      </c>
      <c r="D4550" t="s">
        <v>359</v>
      </c>
      <c r="E4550">
        <v>8.4302639999999993</v>
      </c>
      <c r="F4550">
        <v>29.29</v>
      </c>
      <c r="G4550">
        <v>19.152210267491299</v>
      </c>
      <c r="H4550">
        <v>-6.8934966838990999</v>
      </c>
      <c r="I4550">
        <v>-25.6809470348494</v>
      </c>
      <c r="J4550">
        <v>-6.5728192188581804</v>
      </c>
      <c r="K4550">
        <v>29.016546731748502</v>
      </c>
      <c r="L4550">
        <v>28.549226724377601</v>
      </c>
      <c r="M4550">
        <v>40.730596585084903</v>
      </c>
      <c r="N4550">
        <v>1.11685053812747</v>
      </c>
      <c r="O4550">
        <v>34.858313417548601</v>
      </c>
      <c r="P4550">
        <v>54.483122362869103</v>
      </c>
      <c r="Q4550">
        <v>9.3179641284770007E-2</v>
      </c>
    </row>
    <row r="4551" spans="1:17" hidden="1" x14ac:dyDescent="0.3">
      <c r="A4551" t="s">
        <v>9330</v>
      </c>
      <c r="B4551" t="s">
        <v>9331</v>
      </c>
      <c r="C4551" t="s">
        <v>10625</v>
      </c>
      <c r="D4551" t="s">
        <v>444</v>
      </c>
      <c r="E4551">
        <v>8.3892976000000008</v>
      </c>
      <c r="F4551">
        <v>16.059999999999999</v>
      </c>
      <c r="G4551">
        <v>-25.1105539226775</v>
      </c>
      <c r="H4551">
        <v>1.4855715505293201</v>
      </c>
      <c r="I4551">
        <v>-15.641947053666099</v>
      </c>
      <c r="J4551">
        <v>-2.9487304772844598</v>
      </c>
      <c r="K4551">
        <v>14.903060308820599</v>
      </c>
      <c r="L4551">
        <v>15.1687934781914</v>
      </c>
      <c r="M4551">
        <v>50.891259959275601</v>
      </c>
      <c r="N4551">
        <v>0.72619047619047605</v>
      </c>
      <c r="O4551">
        <v>58.219178082191704</v>
      </c>
      <c r="P4551">
        <v>42.123893805309699</v>
      </c>
      <c r="Q4551">
        <v>3.6564581339227999E-2</v>
      </c>
    </row>
    <row r="4552" spans="1:17" hidden="1" x14ac:dyDescent="0.3">
      <c r="A4552" t="s">
        <v>9332</v>
      </c>
      <c r="B4552" t="s">
        <v>9333</v>
      </c>
      <c r="C4552" t="s">
        <v>10625</v>
      </c>
      <c r="D4552" t="s">
        <v>1388</v>
      </c>
      <c r="E4552">
        <v>8.3718785150000006</v>
      </c>
      <c r="F4552">
        <v>25.83</v>
      </c>
      <c r="G4552">
        <v>-22.236260910453399</v>
      </c>
      <c r="H4552">
        <v>3.0943081941496802</v>
      </c>
      <c r="I4552">
        <v>-11.4413811463843</v>
      </c>
      <c r="J4552">
        <v>13.250909594701101</v>
      </c>
      <c r="K4552">
        <v>25.842301955516501</v>
      </c>
      <c r="L4552">
        <v>24.818229826792699</v>
      </c>
      <c r="M4552">
        <v>61.781632068651497</v>
      </c>
      <c r="N4552">
        <v>0.77636319961566103</v>
      </c>
      <c r="O4552">
        <v>23.5772357723577</v>
      </c>
      <c r="P4552">
        <v>58.953846153846101</v>
      </c>
      <c r="Q4552">
        <v>7.5844121698974004E-2</v>
      </c>
    </row>
    <row r="4553" spans="1:17" hidden="1" x14ac:dyDescent="0.3">
      <c r="A4553" t="s">
        <v>9334</v>
      </c>
      <c r="B4553" t="s">
        <v>9335</v>
      </c>
      <c r="C4553" t="s">
        <v>10625</v>
      </c>
      <c r="D4553" t="s">
        <v>139</v>
      </c>
      <c r="E4553">
        <v>8.3708818439999995</v>
      </c>
      <c r="F4553">
        <v>20.14</v>
      </c>
      <c r="G4553">
        <v>29.678917660975099</v>
      </c>
      <c r="H4553">
        <v>31.097584734123402</v>
      </c>
      <c r="I4553">
        <v>-9.5704270695518101</v>
      </c>
      <c r="J4553">
        <v>7.1529985073952904</v>
      </c>
      <c r="K4553">
        <v>16.6683114776739</v>
      </c>
      <c r="L4553">
        <v>15.9535403108033</v>
      </c>
      <c r="M4553">
        <v>72.8543762611544</v>
      </c>
      <c r="N4553">
        <v>0.91591119682393796</v>
      </c>
      <c r="O4553">
        <v>18.867924528301799</v>
      </c>
      <c r="P4553">
        <v>143.23671497584499</v>
      </c>
      <c r="Q4553">
        <v>1.7902905189078999E-2</v>
      </c>
    </row>
    <row r="4554" spans="1:17" hidden="1" x14ac:dyDescent="0.3">
      <c r="A4554" t="s">
        <v>9336</v>
      </c>
      <c r="B4554" t="s">
        <v>9337</v>
      </c>
      <c r="C4554" t="s">
        <v>10625</v>
      </c>
      <c r="D4554" t="s">
        <v>733</v>
      </c>
      <c r="E4554">
        <v>8.3382966300000003</v>
      </c>
      <c r="F4554">
        <v>90.65</v>
      </c>
      <c r="G4554">
        <v>28.0911814066795</v>
      </c>
      <c r="H4554">
        <v>0.31748151853145701</v>
      </c>
      <c r="I4554">
        <v>10.6652248597909</v>
      </c>
      <c r="J4554">
        <v>2.1459896992347098</v>
      </c>
      <c r="K4554">
        <v>87.488050546405503</v>
      </c>
      <c r="L4554">
        <v>77.381727527826101</v>
      </c>
      <c r="M4554">
        <v>46.9368374749682</v>
      </c>
      <c r="N4554">
        <v>0.81522491349480897</v>
      </c>
      <c r="O4554">
        <v>1.42305570876999</v>
      </c>
      <c r="P4554">
        <v>93.366040955631306</v>
      </c>
      <c r="Q4554">
        <v>2.6148773974396002E-2</v>
      </c>
    </row>
    <row r="4555" spans="1:17" hidden="1" x14ac:dyDescent="0.3">
      <c r="A4555" t="s">
        <v>9338</v>
      </c>
      <c r="B4555" t="s">
        <v>9339</v>
      </c>
      <c r="C4555" t="s">
        <v>10625</v>
      </c>
      <c r="D4555" t="s">
        <v>9340</v>
      </c>
      <c r="E4555">
        <v>8.337456628</v>
      </c>
      <c r="F4555">
        <v>10.28</v>
      </c>
      <c r="G4555">
        <v>-10.235984323536</v>
      </c>
      <c r="H4555">
        <v>-9.9274309362851003</v>
      </c>
      <c r="I4555">
        <v>-24.113527083695502</v>
      </c>
      <c r="J4555">
        <v>-2.3697476822941601</v>
      </c>
      <c r="K4555">
        <v>10.953437274056499</v>
      </c>
      <c r="L4555">
        <v>11.0798542002698</v>
      </c>
      <c r="M4555">
        <v>39.597570248188802</v>
      </c>
      <c r="N4555">
        <v>1.27320954907161</v>
      </c>
      <c r="O4555">
        <v>108.65758754863801</v>
      </c>
      <c r="P4555">
        <v>21.303999999999998</v>
      </c>
      <c r="Q4555">
        <v>4.0381072653581998E-2</v>
      </c>
    </row>
    <row r="4556" spans="1:17" hidden="1" x14ac:dyDescent="0.3">
      <c r="A4556" t="s">
        <v>9341</v>
      </c>
      <c r="B4556" t="s">
        <v>9342</v>
      </c>
      <c r="C4556" t="s">
        <v>10625</v>
      </c>
      <c r="D4556" t="s">
        <v>1763</v>
      </c>
      <c r="E4556">
        <v>8.3329000000000004</v>
      </c>
      <c r="F4556">
        <v>23.46</v>
      </c>
      <c r="G4556">
        <v>149.64013219998199</v>
      </c>
      <c r="H4556">
        <v>7.8060840725922302</v>
      </c>
      <c r="I4556">
        <v>111.676510670536</v>
      </c>
      <c r="J4556">
        <v>-7.6151335122528998</v>
      </c>
      <c r="K4556">
        <v>22.041667719064399</v>
      </c>
      <c r="L4556">
        <v>17.23346846367</v>
      </c>
      <c r="M4556">
        <v>33.457875386473098</v>
      </c>
      <c r="N4556">
        <v>0.89259840416652703</v>
      </c>
      <c r="O4556">
        <v>21.824381926683699</v>
      </c>
      <c r="P4556">
        <v>184.01937046004801</v>
      </c>
      <c r="Q4556">
        <v>0.13395100088379699</v>
      </c>
    </row>
    <row r="4557" spans="1:17" hidden="1" x14ac:dyDescent="0.3">
      <c r="A4557" t="s">
        <v>9343</v>
      </c>
      <c r="B4557" t="s">
        <v>9344</v>
      </c>
      <c r="C4557" t="s">
        <v>10625</v>
      </c>
      <c r="D4557" t="s">
        <v>359</v>
      </c>
      <c r="E4557">
        <v>8.3233291000000005</v>
      </c>
      <c r="F4557">
        <v>96.94</v>
      </c>
      <c r="G4557">
        <v>36.835422200259003</v>
      </c>
      <c r="H4557">
        <v>17.749717711004902</v>
      </c>
      <c r="I4557">
        <v>57.723463717489601</v>
      </c>
      <c r="J4557">
        <v>-6.82346420105993</v>
      </c>
      <c r="K4557">
        <v>88.008097319385996</v>
      </c>
      <c r="L4557">
        <v>73.534362037225904</v>
      </c>
      <c r="M4557">
        <v>50.3786599436865</v>
      </c>
      <c r="N4557">
        <v>0.82265486725663695</v>
      </c>
      <c r="O4557">
        <v>8.3144212915205298</v>
      </c>
      <c r="P4557">
        <v>99.876288659793801</v>
      </c>
      <c r="Q4557">
        <v>0.18318270534263101</v>
      </c>
    </row>
    <row r="4558" spans="1:17" hidden="1" x14ac:dyDescent="0.3">
      <c r="A4558" t="s">
        <v>9345</v>
      </c>
      <c r="B4558" t="s">
        <v>9346</v>
      </c>
      <c r="C4558" t="s">
        <v>10625</v>
      </c>
      <c r="D4558" t="s">
        <v>263</v>
      </c>
      <c r="E4558">
        <v>8.2934202760000009</v>
      </c>
      <c r="F4558">
        <v>5.53</v>
      </c>
      <c r="G4558">
        <v>14.1300394558469</v>
      </c>
      <c r="H4558">
        <v>-19.613784291399401</v>
      </c>
      <c r="I4558">
        <v>11.685439241965099</v>
      </c>
      <c r="J4558">
        <v>-7.9036208830583297</v>
      </c>
      <c r="K4558">
        <v>6.2874383210664204</v>
      </c>
      <c r="L4558">
        <v>5.6865419565864501</v>
      </c>
      <c r="M4558">
        <v>32.049020505414902</v>
      </c>
      <c r="N4558">
        <v>0.93766284269881295</v>
      </c>
      <c r="O4558">
        <v>57.866184448462903</v>
      </c>
      <c r="P4558">
        <v>42.525773195876198</v>
      </c>
      <c r="Q4558">
        <v>6.5305986333868998E-2</v>
      </c>
    </row>
    <row r="4559" spans="1:17" hidden="1" x14ac:dyDescent="0.3">
      <c r="A4559" t="s">
        <v>9347</v>
      </c>
      <c r="B4559" t="s">
        <v>9348</v>
      </c>
      <c r="C4559" t="s">
        <v>10625</v>
      </c>
      <c r="D4559" t="s">
        <v>527</v>
      </c>
      <c r="E4559">
        <v>8.2609999999999992</v>
      </c>
      <c r="F4559">
        <v>1.77</v>
      </c>
      <c r="G4559">
        <v>-22.931104528374</v>
      </c>
      <c r="H4559">
        <v>-12.0655902830076</v>
      </c>
      <c r="I4559">
        <v>-29.807616313590302</v>
      </c>
      <c r="J4559">
        <v>-5.4969164922553801</v>
      </c>
      <c r="K4559">
        <v>1.9034457888466501</v>
      </c>
      <c r="L4559">
        <v>1.93198613884987</v>
      </c>
      <c r="M4559">
        <v>24.1888983696293</v>
      </c>
      <c r="N4559">
        <v>0.42543984682774399</v>
      </c>
      <c r="O4559">
        <v>49.7175141242937</v>
      </c>
      <c r="P4559">
        <v>28.260869565217401</v>
      </c>
      <c r="Q4559">
        <v>-4.9317385685766997E-2</v>
      </c>
    </row>
    <row r="4560" spans="1:17" hidden="1" x14ac:dyDescent="0.3">
      <c r="A4560" t="s">
        <v>9349</v>
      </c>
      <c r="B4560" t="s">
        <v>9350</v>
      </c>
      <c r="C4560" t="s">
        <v>10625</v>
      </c>
      <c r="D4560" t="s">
        <v>263</v>
      </c>
      <c r="E4560">
        <v>8.2541949799999994</v>
      </c>
      <c r="F4560">
        <v>13.7</v>
      </c>
      <c r="G4560">
        <v>2.1929875661883602</v>
      </c>
      <c r="H4560">
        <v>4.8591773456167697</v>
      </c>
      <c r="I4560">
        <v>-1.26818979029289</v>
      </c>
      <c r="J4560">
        <v>2.0071836516680399</v>
      </c>
      <c r="K4560">
        <v>12.8965576422545</v>
      </c>
      <c r="L4560">
        <v>12.066731189668801</v>
      </c>
      <c r="M4560">
        <v>58.518028727867801</v>
      </c>
      <c r="N4560">
        <v>1.1710708659722</v>
      </c>
      <c r="O4560">
        <v>10.729927007299199</v>
      </c>
      <c r="P4560">
        <v>43.756558237145804</v>
      </c>
      <c r="Q4560">
        <v>0.103768481406929</v>
      </c>
    </row>
    <row r="4561" spans="1:17" hidden="1" x14ac:dyDescent="0.3">
      <c r="A4561" t="s">
        <v>9351</v>
      </c>
      <c r="B4561" t="s">
        <v>9352</v>
      </c>
      <c r="C4561" t="s">
        <v>10625</v>
      </c>
      <c r="D4561" t="s">
        <v>527</v>
      </c>
      <c r="E4561">
        <v>8.1978779999999993</v>
      </c>
      <c r="F4561">
        <v>13.89</v>
      </c>
      <c r="G4561">
        <v>-22.676170207505599</v>
      </c>
      <c r="H4561">
        <v>-1.4056918058503101</v>
      </c>
      <c r="I4561">
        <v>-11.7520607580348</v>
      </c>
      <c r="J4561">
        <v>-1.14909040529885</v>
      </c>
      <c r="K4561">
        <v>13.887357940438701</v>
      </c>
      <c r="L4561">
        <v>13.717270201035101</v>
      </c>
      <c r="M4561">
        <v>100</v>
      </c>
      <c r="O4561">
        <v>0</v>
      </c>
      <c r="P4561">
        <v>4.9886621315192698</v>
      </c>
    </row>
    <row r="4562" spans="1:17" hidden="1" x14ac:dyDescent="0.3">
      <c r="A4562" t="s">
        <v>9353</v>
      </c>
      <c r="B4562" t="s">
        <v>9354</v>
      </c>
      <c r="C4562" t="s">
        <v>10625</v>
      </c>
      <c r="D4562" t="s">
        <v>1465</v>
      </c>
      <c r="E4562">
        <v>8.1960125000000001</v>
      </c>
      <c r="F4562">
        <v>15.48</v>
      </c>
      <c r="G4562">
        <v>40.049143825655399</v>
      </c>
      <c r="H4562">
        <v>5.8550342667569399</v>
      </c>
      <c r="I4562">
        <v>0.584659125854882</v>
      </c>
      <c r="J4562">
        <v>11.074666500778401</v>
      </c>
      <c r="K4562">
        <v>14.6325049452534</v>
      </c>
      <c r="L4562">
        <v>13.144631773576901</v>
      </c>
      <c r="M4562">
        <v>64.221805380514994</v>
      </c>
      <c r="N4562">
        <v>0.91017577033821795</v>
      </c>
      <c r="O4562">
        <v>15.310077519379799</v>
      </c>
      <c r="P4562">
        <v>76.914285714285697</v>
      </c>
      <c r="Q4562">
        <v>5.6148214996795003E-2</v>
      </c>
    </row>
    <row r="4563" spans="1:17" hidden="1" x14ac:dyDescent="0.3">
      <c r="A4563" t="s">
        <v>9355</v>
      </c>
      <c r="B4563" t="s">
        <v>9356</v>
      </c>
      <c r="C4563" t="s">
        <v>10625</v>
      </c>
      <c r="D4563" t="s">
        <v>408</v>
      </c>
      <c r="E4563">
        <v>8.1754785000000005</v>
      </c>
      <c r="F4563">
        <v>30.53</v>
      </c>
      <c r="G4563">
        <v>5.9456709432508097</v>
      </c>
      <c r="H4563">
        <v>-9.6056918058503094</v>
      </c>
      <c r="I4563">
        <v>9.3987328927588294</v>
      </c>
      <c r="J4563">
        <v>-4.31364736732416</v>
      </c>
      <c r="K4563">
        <v>34.1442493278103</v>
      </c>
      <c r="L4563">
        <v>29.054591047421201</v>
      </c>
      <c r="M4563">
        <v>31.9517964962651</v>
      </c>
      <c r="N4563">
        <v>0.27011901002819999</v>
      </c>
      <c r="O4563">
        <v>45.561742548313099</v>
      </c>
      <c r="P4563">
        <v>60.684210526315702</v>
      </c>
      <c r="Q4563">
        <v>9.9304242101759005E-2</v>
      </c>
    </row>
    <row r="4564" spans="1:17" hidden="1" x14ac:dyDescent="0.3">
      <c r="A4564" t="s">
        <v>9357</v>
      </c>
      <c r="B4564" t="s">
        <v>9358</v>
      </c>
      <c r="C4564" t="s">
        <v>10625</v>
      </c>
      <c r="D4564" t="s">
        <v>1399</v>
      </c>
      <c r="E4564">
        <v>8.1186807999999999</v>
      </c>
      <c r="F4564">
        <v>7.66</v>
      </c>
      <c r="G4564">
        <v>-25.667495454870402</v>
      </c>
      <c r="H4564">
        <v>6.4816321378116601</v>
      </c>
      <c r="I4564">
        <v>-18.2233672293412</v>
      </c>
      <c r="J4564">
        <v>-1.14909040529885</v>
      </c>
      <c r="K4564">
        <v>7.406010981883</v>
      </c>
      <c r="L4564">
        <v>7.7148065460750797</v>
      </c>
      <c r="M4564">
        <v>54.5934109973985</v>
      </c>
      <c r="N4564">
        <v>0.27649769585253398</v>
      </c>
      <c r="O4564">
        <v>35.639686684073098</v>
      </c>
      <c r="P4564">
        <v>23.5483870967741</v>
      </c>
    </row>
    <row r="4565" spans="1:17" hidden="1" x14ac:dyDescent="0.3">
      <c r="A4565" t="s">
        <v>9359</v>
      </c>
      <c r="B4565" t="s">
        <v>9360</v>
      </c>
      <c r="C4565" t="s">
        <v>10625</v>
      </c>
      <c r="D4565" t="s">
        <v>408</v>
      </c>
      <c r="E4565">
        <v>8.1059160000000006</v>
      </c>
      <c r="F4565">
        <v>20.28</v>
      </c>
      <c r="G4565">
        <v>-0.81859188921762105</v>
      </c>
      <c r="H4565">
        <v>5.8967520956533797</v>
      </c>
      <c r="I4565">
        <v>17.685273768221901</v>
      </c>
      <c r="J4565">
        <v>-0.92680823099355703</v>
      </c>
      <c r="K4565">
        <v>18.096231859510901</v>
      </c>
      <c r="L4565">
        <v>15.764902150418299</v>
      </c>
      <c r="M4565">
        <v>99.999995118743996</v>
      </c>
      <c r="N4565">
        <v>11.6619718309859</v>
      </c>
      <c r="O4565">
        <v>0</v>
      </c>
      <c r="P4565">
        <v>35.200000000000003</v>
      </c>
    </row>
    <row r="4566" spans="1:17" hidden="1" x14ac:dyDescent="0.3">
      <c r="A4566" t="s">
        <v>9361</v>
      </c>
      <c r="B4566" t="s">
        <v>9362</v>
      </c>
      <c r="C4566" t="s">
        <v>10625</v>
      </c>
      <c r="D4566" t="s">
        <v>902</v>
      </c>
      <c r="E4566">
        <v>8.1035500000000003</v>
      </c>
      <c r="F4566">
        <v>12.3</v>
      </c>
      <c r="G4566">
        <v>-15.7449051324734</v>
      </c>
      <c r="H4566">
        <v>-4.4384786910962104</v>
      </c>
      <c r="I4566">
        <v>11.247939241965099</v>
      </c>
      <c r="J4566">
        <v>-6.5090904052988501</v>
      </c>
      <c r="K4566">
        <v>11.9988934688754</v>
      </c>
      <c r="L4566">
        <v>11.560403714627601</v>
      </c>
      <c r="M4566">
        <v>42.477157377008801</v>
      </c>
      <c r="N4566">
        <v>1.51252160003159</v>
      </c>
      <c r="O4566">
        <v>20.731707317073099</v>
      </c>
      <c r="P4566">
        <v>38.202247191011203</v>
      </c>
      <c r="Q4566">
        <v>4.6607978185804998E-2</v>
      </c>
    </row>
    <row r="4567" spans="1:17" hidden="1" x14ac:dyDescent="0.3">
      <c r="A4567" t="s">
        <v>9363</v>
      </c>
      <c r="B4567" t="s">
        <v>9364</v>
      </c>
      <c r="C4567" t="s">
        <v>10625</v>
      </c>
      <c r="D4567" t="s">
        <v>408</v>
      </c>
      <c r="E4567">
        <v>8.0426400000000005</v>
      </c>
      <c r="F4567">
        <v>29.05</v>
      </c>
      <c r="G4567">
        <v>93.415837371781706</v>
      </c>
      <c r="H4567">
        <v>-8.9883230436986601</v>
      </c>
      <c r="I4567">
        <v>8.8373954478597394</v>
      </c>
      <c r="J4567">
        <v>1.03650615507376</v>
      </c>
      <c r="K4567">
        <v>27.232788641719601</v>
      </c>
      <c r="L4567">
        <v>23.013880900732602</v>
      </c>
      <c r="M4567">
        <v>46.649315024922203</v>
      </c>
      <c r="N4567">
        <v>2.05516952699874</v>
      </c>
      <c r="O4567">
        <v>17.728055077452598</v>
      </c>
      <c r="P4567">
        <v>133.14606741572999</v>
      </c>
      <c r="Q4567">
        <v>0.11392686614674</v>
      </c>
    </row>
    <row r="4568" spans="1:17" hidden="1" x14ac:dyDescent="0.3">
      <c r="A4568" t="s">
        <v>9365</v>
      </c>
      <c r="B4568" t="s">
        <v>9366</v>
      </c>
      <c r="C4568" t="s">
        <v>10625</v>
      </c>
      <c r="D4568" t="s">
        <v>354</v>
      </c>
      <c r="E4568">
        <v>8.0095139999999994</v>
      </c>
      <c r="F4568">
        <v>12.28</v>
      </c>
      <c r="G4568">
        <v>12.6780248038322</v>
      </c>
      <c r="H4568">
        <v>-6.7903071904656898</v>
      </c>
      <c r="I4568">
        <v>10.802829461526001</v>
      </c>
      <c r="J4568">
        <v>5.5291402972163297</v>
      </c>
      <c r="K4568">
        <v>12.7950711846239</v>
      </c>
      <c r="L4568">
        <v>11.382279332367</v>
      </c>
      <c r="M4568">
        <v>49.314484031152098</v>
      </c>
      <c r="N4568">
        <v>0.91711658139987895</v>
      </c>
      <c r="O4568">
        <v>52.768729641693803</v>
      </c>
      <c r="P4568">
        <v>103.311258278145</v>
      </c>
      <c r="Q4568">
        <v>0.11183005119791101</v>
      </c>
    </row>
    <row r="4569" spans="1:17" hidden="1" x14ac:dyDescent="0.3">
      <c r="A4569" t="s">
        <v>9367</v>
      </c>
      <c r="B4569" t="s">
        <v>9368</v>
      </c>
      <c r="C4569" t="s">
        <v>10625</v>
      </c>
      <c r="D4569" t="s">
        <v>494</v>
      </c>
      <c r="E4569">
        <v>7.9956240000000003</v>
      </c>
      <c r="F4569">
        <v>7.7</v>
      </c>
      <c r="G4569">
        <v>-3.47128395192812</v>
      </c>
      <c r="H4569">
        <v>2.45582617018164</v>
      </c>
      <c r="I4569">
        <v>-36.630109538522603</v>
      </c>
      <c r="J4569">
        <v>1.4824885420695599</v>
      </c>
      <c r="K4569">
        <v>8.0079214422162792</v>
      </c>
      <c r="L4569">
        <v>8.1243916533353993</v>
      </c>
      <c r="M4569">
        <v>47.377864445803397</v>
      </c>
      <c r="N4569">
        <v>0.47172887781923101</v>
      </c>
      <c r="O4569">
        <v>97.142857142857096</v>
      </c>
      <c r="P4569">
        <v>49.514563106796103</v>
      </c>
      <c r="Q4569">
        <v>3.4139408959391E-2</v>
      </c>
    </row>
    <row r="4570" spans="1:17" hidden="1" x14ac:dyDescent="0.3">
      <c r="A4570" t="s">
        <v>9369</v>
      </c>
      <c r="B4570" t="s">
        <v>9370</v>
      </c>
      <c r="C4570" t="s">
        <v>10625</v>
      </c>
      <c r="D4570" t="s">
        <v>622</v>
      </c>
      <c r="E4570">
        <v>7.9236360000000001</v>
      </c>
      <c r="F4570">
        <v>22.56</v>
      </c>
      <c r="G4570">
        <v>100.856694112159</v>
      </c>
      <c r="H4570">
        <v>10.0398699965308</v>
      </c>
      <c r="I4570">
        <v>51.342375485798698</v>
      </c>
      <c r="J4570">
        <v>-0.92680823099355703</v>
      </c>
      <c r="K4570">
        <v>18.750468386015001</v>
      </c>
      <c r="L4570">
        <v>15.4874045666746</v>
      </c>
      <c r="M4570">
        <v>100</v>
      </c>
      <c r="N4570">
        <v>5.9873949579831898</v>
      </c>
      <c r="O4570">
        <v>0</v>
      </c>
      <c r="P4570">
        <v>128.10920121334601</v>
      </c>
    </row>
    <row r="4571" spans="1:17" hidden="1" x14ac:dyDescent="0.3">
      <c r="A4571" t="s">
        <v>9371</v>
      </c>
      <c r="B4571" t="s">
        <v>9372</v>
      </c>
      <c r="C4571" t="s">
        <v>10625</v>
      </c>
      <c r="D4571" t="s">
        <v>527</v>
      </c>
      <c r="E4571">
        <v>7.9103097</v>
      </c>
      <c r="F4571">
        <v>5.12</v>
      </c>
      <c r="G4571">
        <v>14.557389883197301</v>
      </c>
      <c r="H4571">
        <v>-4.5596806741248903</v>
      </c>
      <c r="I4571">
        <v>-11.946992531913899</v>
      </c>
      <c r="J4571">
        <v>-5.0164937202159798</v>
      </c>
      <c r="K4571">
        <v>5.5514028603492598</v>
      </c>
      <c r="L4571">
        <v>5.1083612699355996</v>
      </c>
      <c r="M4571">
        <v>32.755321153812702</v>
      </c>
      <c r="N4571">
        <v>0.38496913708846903</v>
      </c>
      <c r="O4571">
        <v>54.1015625</v>
      </c>
      <c r="P4571">
        <v>59.999999999999901</v>
      </c>
      <c r="Q4571">
        <v>6.9113932212454002E-2</v>
      </c>
    </row>
    <row r="4572" spans="1:17" hidden="1" x14ac:dyDescent="0.3">
      <c r="A4572" t="s">
        <v>9373</v>
      </c>
      <c r="B4572" t="s">
        <v>9374</v>
      </c>
      <c r="C4572" t="s">
        <v>10625</v>
      </c>
      <c r="D4572" t="s">
        <v>733</v>
      </c>
      <c r="E4572">
        <v>7.8703070319999897</v>
      </c>
      <c r="F4572">
        <v>85.4</v>
      </c>
      <c r="G4572">
        <v>-12.415169720941201</v>
      </c>
      <c r="H4572">
        <v>-6.4960766345073004</v>
      </c>
      <c r="I4572">
        <v>7.8557823792200701</v>
      </c>
      <c r="J4572">
        <v>2.27084917174041</v>
      </c>
      <c r="K4572">
        <v>86.1185706923346</v>
      </c>
      <c r="L4572">
        <v>81.684428319574593</v>
      </c>
      <c r="M4572">
        <v>56.3654480897074</v>
      </c>
      <c r="N4572">
        <v>0.67646354440415002</v>
      </c>
      <c r="O4572">
        <v>14.028103044496399</v>
      </c>
      <c r="P4572">
        <v>23.768115942028899</v>
      </c>
    </row>
    <row r="4573" spans="1:17" hidden="1" x14ac:dyDescent="0.3">
      <c r="A4573" t="s">
        <v>9375</v>
      </c>
      <c r="B4573" t="s">
        <v>9376</v>
      </c>
      <c r="C4573" t="s">
        <v>10625</v>
      </c>
      <c r="D4573" t="s">
        <v>1175</v>
      </c>
      <c r="E4573">
        <v>7.8682194000000001</v>
      </c>
      <c r="F4573">
        <v>3.9</v>
      </c>
      <c r="G4573">
        <v>51.234250229782397</v>
      </c>
      <c r="H4573">
        <v>5.3693759448271798</v>
      </c>
      <c r="I4573">
        <v>-28.240283456107601</v>
      </c>
      <c r="J4573">
        <v>-3.3823410256462498</v>
      </c>
      <c r="K4573">
        <v>3.8399813579895099</v>
      </c>
      <c r="L4573">
        <v>3.60890196674359</v>
      </c>
      <c r="M4573">
        <v>56.343881252790403</v>
      </c>
      <c r="N4573">
        <v>0.49271261662871602</v>
      </c>
      <c r="O4573">
        <v>26.6666666666666</v>
      </c>
      <c r="P4573">
        <v>105.263157894736</v>
      </c>
      <c r="Q4573">
        <v>6.1458122587858002E-2</v>
      </c>
    </row>
    <row r="4574" spans="1:17" hidden="1" x14ac:dyDescent="0.3">
      <c r="A4574" t="s">
        <v>9377</v>
      </c>
      <c r="B4574" t="s">
        <v>9378</v>
      </c>
      <c r="C4574" t="s">
        <v>10625</v>
      </c>
      <c r="D4574" t="s">
        <v>1672</v>
      </c>
      <c r="E4574">
        <v>7.8628225</v>
      </c>
      <c r="F4574">
        <v>14.7</v>
      </c>
      <c r="G4574">
        <v>-56.201536276798301</v>
      </c>
      <c r="H4574">
        <v>8.7968588318090895</v>
      </c>
      <c r="I4574">
        <v>-29.3529576190213</v>
      </c>
      <c r="J4574">
        <v>6.6278721772396496</v>
      </c>
      <c r="K4574">
        <v>13.4298714043542</v>
      </c>
      <c r="L4574">
        <v>15.742036229675801</v>
      </c>
      <c r="M4574">
        <v>72.270779853182304</v>
      </c>
      <c r="N4574">
        <v>1.3607110127892801</v>
      </c>
      <c r="O4574">
        <v>132.31292517006801</v>
      </c>
      <c r="P4574">
        <v>33.0316742081447</v>
      </c>
      <c r="Q4574">
        <v>8.0240271228059004E-2</v>
      </c>
    </row>
    <row r="4575" spans="1:17" hidden="1" x14ac:dyDescent="0.3">
      <c r="A4575" t="s">
        <v>9379</v>
      </c>
      <c r="B4575" t="s">
        <v>9380</v>
      </c>
      <c r="C4575" t="s">
        <v>10625</v>
      </c>
      <c r="D4575" t="s">
        <v>622</v>
      </c>
      <c r="E4575">
        <v>7.8476623999999999</v>
      </c>
      <c r="F4575">
        <v>12.71</v>
      </c>
      <c r="G4575">
        <v>12.005497331304699</v>
      </c>
      <c r="H4575">
        <v>9.1160473245844695</v>
      </c>
      <c r="I4575">
        <v>-31.3090227833512</v>
      </c>
      <c r="J4575">
        <v>-14.6276472466875</v>
      </c>
      <c r="K4575">
        <v>12.9287528067194</v>
      </c>
      <c r="L4575">
        <v>12.809540162505099</v>
      </c>
      <c r="M4575">
        <v>31.751405629939899</v>
      </c>
      <c r="N4575">
        <v>2.3550865344026999</v>
      </c>
      <c r="O4575">
        <v>49.881982690794601</v>
      </c>
      <c r="P4575">
        <v>45.756880733944897</v>
      </c>
      <c r="Q4575">
        <v>5.1207829307485998E-2</v>
      </c>
    </row>
    <row r="4576" spans="1:17" hidden="1" x14ac:dyDescent="0.3">
      <c r="A4576" t="s">
        <v>9381</v>
      </c>
      <c r="B4576" t="s">
        <v>9382</v>
      </c>
      <c r="C4576" t="s">
        <v>10625</v>
      </c>
      <c r="D4576" t="s">
        <v>397</v>
      </c>
      <c r="E4576">
        <v>7.7923423999999999</v>
      </c>
      <c r="F4576">
        <v>11.92</v>
      </c>
      <c r="G4576">
        <v>19.907986725972702</v>
      </c>
      <c r="H4576">
        <v>-0.170193511041176</v>
      </c>
      <c r="I4576">
        <v>10.308297723221401</v>
      </c>
      <c r="J4576">
        <v>-0.92680823099355703</v>
      </c>
      <c r="K4576">
        <v>8.8947108627393803</v>
      </c>
      <c r="L4576">
        <v>6.4803215083582097</v>
      </c>
      <c r="M4576">
        <v>99.999999999999602</v>
      </c>
      <c r="N4576">
        <v>0.25075611767940598</v>
      </c>
      <c r="O4576">
        <v>0</v>
      </c>
      <c r="P4576">
        <v>47.160493827160501</v>
      </c>
      <c r="Q4576">
        <v>0.116703139164822</v>
      </c>
    </row>
    <row r="4577" spans="1:17" hidden="1" x14ac:dyDescent="0.3">
      <c r="A4577" t="s">
        <v>9383</v>
      </c>
      <c r="B4577" t="s">
        <v>9384</v>
      </c>
      <c r="C4577" t="s">
        <v>10625</v>
      </c>
      <c r="D4577" t="s">
        <v>527</v>
      </c>
      <c r="E4577">
        <v>7.7544599999999999</v>
      </c>
      <c r="F4577">
        <v>7.77</v>
      </c>
      <c r="G4577">
        <v>-27.664832339024802</v>
      </c>
      <c r="H4577">
        <v>-1.4056918058503101</v>
      </c>
      <c r="I4577">
        <v>-11.7520607580348</v>
      </c>
      <c r="J4577">
        <v>-1.14909040529885</v>
      </c>
      <c r="K4577">
        <v>7.7699995165978102</v>
      </c>
      <c r="L4577">
        <v>7.75479247949235</v>
      </c>
      <c r="M4577">
        <v>100</v>
      </c>
      <c r="O4577">
        <v>0</v>
      </c>
      <c r="P4577">
        <v>0</v>
      </c>
    </row>
    <row r="4578" spans="1:17" hidden="1" x14ac:dyDescent="0.3">
      <c r="A4578" t="s">
        <v>9385</v>
      </c>
      <c r="B4578" t="s">
        <v>9386</v>
      </c>
      <c r="C4578" t="s">
        <v>10625</v>
      </c>
      <c r="D4578" t="s">
        <v>1672</v>
      </c>
      <c r="E4578">
        <v>7.7279999999999998</v>
      </c>
      <c r="F4578">
        <v>8.91</v>
      </c>
      <c r="G4578">
        <v>-79.658366821783503</v>
      </c>
      <c r="H4578">
        <v>-8.94338024806137</v>
      </c>
      <c r="I4578">
        <v>-45.110325529912103</v>
      </c>
      <c r="J4578">
        <v>-5.6143032817267002</v>
      </c>
      <c r="K4578">
        <v>9.9174719512482401</v>
      </c>
      <c r="L4578">
        <v>12.1522628764383</v>
      </c>
      <c r="M4578">
        <v>38.347317884317</v>
      </c>
      <c r="N4578">
        <v>2.4718107887276002</v>
      </c>
      <c r="O4578">
        <v>143.995510662177</v>
      </c>
      <c r="P4578">
        <v>1.8285714285714201</v>
      </c>
      <c r="Q4578">
        <v>3.8189743943011001E-2</v>
      </c>
    </row>
    <row r="4579" spans="1:17" hidden="1" x14ac:dyDescent="0.3">
      <c r="A4579" t="s">
        <v>9387</v>
      </c>
      <c r="B4579" t="s">
        <v>9388</v>
      </c>
      <c r="C4579" t="s">
        <v>10625</v>
      </c>
      <c r="D4579" t="s">
        <v>527</v>
      </c>
      <c r="E4579">
        <v>7.7213182500000004</v>
      </c>
      <c r="F4579">
        <v>3.84</v>
      </c>
      <c r="G4579">
        <v>16.6960699166141</v>
      </c>
      <c r="H4579">
        <v>1.83755143739291</v>
      </c>
      <c r="I4579">
        <v>-14.2901318240246</v>
      </c>
      <c r="J4579">
        <v>-1.9283111845196399</v>
      </c>
      <c r="K4579">
        <v>3.5936197676377599</v>
      </c>
      <c r="L4579">
        <v>3.4726287937896401</v>
      </c>
      <c r="M4579">
        <v>52.134125260941303</v>
      </c>
      <c r="N4579">
        <v>1.6175858054674599</v>
      </c>
      <c r="O4579">
        <v>21.3541666666666</v>
      </c>
      <c r="P4579">
        <v>61.344537815126003</v>
      </c>
      <c r="Q4579">
        <v>9.2025214623087007E-2</v>
      </c>
    </row>
    <row r="4580" spans="1:17" hidden="1" x14ac:dyDescent="0.3">
      <c r="A4580" t="s">
        <v>9389</v>
      </c>
      <c r="B4580" t="s">
        <v>9390</v>
      </c>
      <c r="C4580" t="s">
        <v>10625</v>
      </c>
      <c r="D4580" t="s">
        <v>921</v>
      </c>
      <c r="E4580">
        <v>7.7017344000000003</v>
      </c>
      <c r="F4580">
        <v>5.5</v>
      </c>
      <c r="G4580">
        <v>-48.868270734440301</v>
      </c>
      <c r="H4580">
        <v>4.0687607488942001</v>
      </c>
      <c r="I4580">
        <v>-32.842448132496799</v>
      </c>
      <c r="J4580">
        <v>3.3717052547373099</v>
      </c>
      <c r="K4580">
        <v>5.2606295809453698</v>
      </c>
      <c r="L4580">
        <v>5.6467724476125403</v>
      </c>
      <c r="M4580">
        <v>54.056782468693697</v>
      </c>
      <c r="N4580">
        <v>1.21082690259229</v>
      </c>
      <c r="O4580">
        <v>65.454545454545396</v>
      </c>
      <c r="P4580">
        <v>38.539042821158603</v>
      </c>
      <c r="Q4580">
        <v>2.2532782484798002E-2</v>
      </c>
    </row>
    <row r="4581" spans="1:17" hidden="1" x14ac:dyDescent="0.3">
      <c r="A4581" t="s">
        <v>9391</v>
      </c>
      <c r="B4581" t="s">
        <v>9392</v>
      </c>
      <c r="C4581" t="s">
        <v>10625</v>
      </c>
      <c r="E4581">
        <v>7.6619999999999999</v>
      </c>
      <c r="F4581">
        <v>51.08</v>
      </c>
      <c r="G4581">
        <v>77.970474015726694</v>
      </c>
      <c r="H4581">
        <v>53.429806488958803</v>
      </c>
      <c r="I4581">
        <v>-2.6265248365703102</v>
      </c>
      <c r="J4581">
        <v>0.12582334795380101</v>
      </c>
      <c r="K4581">
        <v>41.070167464165102</v>
      </c>
      <c r="L4581">
        <v>37.977716821624703</v>
      </c>
      <c r="M4581">
        <v>58.258015110080699</v>
      </c>
      <c r="N4581">
        <v>1.5527708159287099</v>
      </c>
      <c r="O4581">
        <v>1.4095536413468901</v>
      </c>
      <c r="P4581">
        <v>145.57692307692301</v>
      </c>
      <c r="Q4581">
        <v>7.1541984638417003E-2</v>
      </c>
    </row>
    <row r="4582" spans="1:17" hidden="1" x14ac:dyDescent="0.3">
      <c r="A4582" t="s">
        <v>9393</v>
      </c>
      <c r="B4582" t="s">
        <v>9394</v>
      </c>
      <c r="C4582" t="s">
        <v>10625</v>
      </c>
      <c r="D4582" t="s">
        <v>2663</v>
      </c>
      <c r="E4582">
        <v>7.6551002549999998</v>
      </c>
      <c r="F4582">
        <v>7.35</v>
      </c>
      <c r="G4582">
        <v>-12.821082339024899</v>
      </c>
      <c r="H4582">
        <v>3.5325797990879502</v>
      </c>
      <c r="I4582">
        <v>-19.877060758034801</v>
      </c>
      <c r="J4582">
        <v>5.2486842817665096</v>
      </c>
      <c r="K4582">
        <v>6.9867274881766797</v>
      </c>
      <c r="L4582">
        <v>6.8180636268210701</v>
      </c>
      <c r="M4582">
        <v>68.209896340231396</v>
      </c>
      <c r="N4582">
        <v>1.38473006550711</v>
      </c>
      <c r="O4582">
        <v>15.646258503401301</v>
      </c>
      <c r="P4582">
        <v>34.369287020109603</v>
      </c>
      <c r="Q4582">
        <v>-3.775745791351E-3</v>
      </c>
    </row>
    <row r="4583" spans="1:17" hidden="1" x14ac:dyDescent="0.3">
      <c r="A4583" t="s">
        <v>9395</v>
      </c>
      <c r="B4583" t="s">
        <v>9396</v>
      </c>
      <c r="C4583" t="s">
        <v>10625</v>
      </c>
      <c r="D4583" t="s">
        <v>54</v>
      </c>
      <c r="E4583">
        <v>7.6094904599999902</v>
      </c>
      <c r="F4583">
        <v>6.88</v>
      </c>
      <c r="G4583">
        <v>9.9351676609751003</v>
      </c>
      <c r="H4583">
        <v>-15.795935708289299</v>
      </c>
      <c r="I4583">
        <v>-45.278630806343998</v>
      </c>
      <c r="J4583">
        <v>-4.9847068436550197</v>
      </c>
      <c r="K4583">
        <v>8.0862147854971802</v>
      </c>
      <c r="L4583">
        <v>8.3166139967226904</v>
      </c>
      <c r="M4583">
        <v>20.320797918493898</v>
      </c>
      <c r="N4583">
        <v>2.3187891742910902</v>
      </c>
      <c r="O4583">
        <v>53.343023255813897</v>
      </c>
      <c r="P4583">
        <v>56.363636363636303</v>
      </c>
      <c r="Q4583">
        <v>2.5372220485681999E-2</v>
      </c>
    </row>
    <row r="4584" spans="1:17" hidden="1" x14ac:dyDescent="0.3">
      <c r="A4584" t="s">
        <v>9397</v>
      </c>
      <c r="B4584" t="s">
        <v>9398</v>
      </c>
      <c r="C4584" t="s">
        <v>10625</v>
      </c>
      <c r="D4584" t="s">
        <v>4868</v>
      </c>
      <c r="E4584">
        <v>7.5873848599999896</v>
      </c>
      <c r="F4584">
        <v>4.84</v>
      </c>
      <c r="G4584">
        <v>21.213750567523899</v>
      </c>
      <c r="H4584">
        <v>-18.517300949057599</v>
      </c>
      <c r="I4584">
        <v>-35.569610712871601</v>
      </c>
      <c r="J4584">
        <v>-0.92680823099355703</v>
      </c>
      <c r="K4584">
        <v>4.9227001067705496</v>
      </c>
      <c r="L4584">
        <v>4.5110246750777998</v>
      </c>
      <c r="M4584">
        <v>12.394536739869899</v>
      </c>
      <c r="N4584">
        <v>0.35726297866629703</v>
      </c>
      <c r="O4584">
        <v>32.438016528925601</v>
      </c>
      <c r="P4584">
        <v>69.230769230769198</v>
      </c>
      <c r="Q4584">
        <v>-1.4647202889597999E-2</v>
      </c>
    </row>
    <row r="4585" spans="1:17" hidden="1" x14ac:dyDescent="0.3">
      <c r="A4585" t="s">
        <v>9399</v>
      </c>
      <c r="B4585" t="s">
        <v>9400</v>
      </c>
      <c r="C4585" t="s">
        <v>10625</v>
      </c>
      <c r="D4585" t="s">
        <v>72</v>
      </c>
      <c r="E4585">
        <v>7.5763800000000003</v>
      </c>
      <c r="F4585">
        <v>25.77</v>
      </c>
      <c r="G4585">
        <v>-22.6953822371919</v>
      </c>
      <c r="H4585">
        <v>-1.4056918058503101</v>
      </c>
      <c r="I4585">
        <v>-11.7520607580348</v>
      </c>
      <c r="J4585">
        <v>-1.14909040529885</v>
      </c>
      <c r="K4585">
        <v>25.769664260579901</v>
      </c>
      <c r="L4585">
        <v>25.556359975475299</v>
      </c>
      <c r="M4585">
        <v>100</v>
      </c>
      <c r="O4585">
        <v>0</v>
      </c>
      <c r="P4585">
        <v>4.9694501018329804</v>
      </c>
    </row>
    <row r="4586" spans="1:17" hidden="1" x14ac:dyDescent="0.3">
      <c r="A4586" t="s">
        <v>9401</v>
      </c>
      <c r="B4586" t="s">
        <v>9402</v>
      </c>
      <c r="C4586" t="s">
        <v>10625</v>
      </c>
      <c r="D4586" t="s">
        <v>444</v>
      </c>
      <c r="E4586">
        <v>7.5613960000000002</v>
      </c>
      <c r="F4586">
        <v>5.96</v>
      </c>
      <c r="G4586">
        <v>-29.959914306238002</v>
      </c>
      <c r="H4586">
        <v>-25.353060226902901</v>
      </c>
      <c r="I4586">
        <v>-25.375249163831899</v>
      </c>
      <c r="J4586">
        <v>-11.9515595411013</v>
      </c>
      <c r="K4586">
        <v>6.6559756311588902</v>
      </c>
      <c r="L4586">
        <v>6.9931354670310801</v>
      </c>
      <c r="M4586">
        <v>39.525419007520902</v>
      </c>
      <c r="N4586">
        <v>1.05559160362407</v>
      </c>
      <c r="O4586">
        <v>65.268456375838895</v>
      </c>
      <c r="P4586">
        <v>50.886075949366997</v>
      </c>
      <c r="Q4586">
        <v>1.0381254853040001E-3</v>
      </c>
    </row>
    <row r="4587" spans="1:17" hidden="1" x14ac:dyDescent="0.3">
      <c r="A4587" t="s">
        <v>9403</v>
      </c>
      <c r="B4587" t="s">
        <v>9404</v>
      </c>
      <c r="C4587" t="s">
        <v>10625</v>
      </c>
      <c r="D4587" t="s">
        <v>2929</v>
      </c>
      <c r="E4587">
        <v>7.5521759819999996</v>
      </c>
      <c r="F4587">
        <v>6.3</v>
      </c>
      <c r="G4587">
        <v>-12.068502063795499</v>
      </c>
      <c r="H4587">
        <v>10.022879622721099</v>
      </c>
      <c r="I4587">
        <v>-2.5666188169602902</v>
      </c>
      <c r="J4587">
        <v>5.2714553410895704</v>
      </c>
      <c r="K4587">
        <v>5.9038235139726298</v>
      </c>
      <c r="L4587">
        <v>5.9916355489810096</v>
      </c>
      <c r="M4587">
        <v>63.576614596257301</v>
      </c>
      <c r="N4587">
        <v>2.4162399469675102</v>
      </c>
      <c r="O4587">
        <v>35.714285714285701</v>
      </c>
      <c r="P4587">
        <v>46.853146853146797</v>
      </c>
      <c r="Q4587">
        <v>3.8452634505593997E-2</v>
      </c>
    </row>
    <row r="4588" spans="1:17" hidden="1" x14ac:dyDescent="0.3">
      <c r="A4588" t="s">
        <v>9405</v>
      </c>
      <c r="B4588" t="s">
        <v>9406</v>
      </c>
      <c r="C4588" t="s">
        <v>10625</v>
      </c>
      <c r="D4588" t="s">
        <v>622</v>
      </c>
      <c r="E4588">
        <v>7.4900897999999998</v>
      </c>
      <c r="F4588">
        <v>24.21</v>
      </c>
      <c r="G4588">
        <v>64.478024803832199</v>
      </c>
      <c r="H4588">
        <v>-1.4056918058503101</v>
      </c>
      <c r="I4588">
        <v>9.6621819701497298</v>
      </c>
      <c r="J4588">
        <v>-1.14909040529885</v>
      </c>
      <c r="K4588">
        <v>22.460682751486502</v>
      </c>
      <c r="M4588">
        <v>99.997122905156402</v>
      </c>
      <c r="N4588">
        <v>0</v>
      </c>
      <c r="O4588">
        <v>0</v>
      </c>
      <c r="P4588">
        <v>101.75</v>
      </c>
    </row>
    <row r="4589" spans="1:17" hidden="1" x14ac:dyDescent="0.3">
      <c r="A4589" t="s">
        <v>9407</v>
      </c>
      <c r="B4589" t="s">
        <v>9408</v>
      </c>
      <c r="C4589" t="s">
        <v>10625</v>
      </c>
      <c r="D4589" t="s">
        <v>54</v>
      </c>
      <c r="E4589">
        <v>7.4874460000000003</v>
      </c>
      <c r="F4589">
        <v>6.75</v>
      </c>
      <c r="G4589">
        <v>36.568744303310801</v>
      </c>
      <c r="H4589">
        <v>17.475427075268499</v>
      </c>
      <c r="I4589">
        <v>18.305742710173199</v>
      </c>
      <c r="J4589">
        <v>-4.1448108047282402</v>
      </c>
      <c r="K4589">
        <v>6.3495566505894798</v>
      </c>
      <c r="L4589">
        <v>5.7428886248026698</v>
      </c>
      <c r="M4589">
        <v>52.383286941435998</v>
      </c>
      <c r="N4589">
        <v>0.70642785799796104</v>
      </c>
      <c r="O4589">
        <v>18.518518518518501</v>
      </c>
      <c r="P4589">
        <v>75.324675324675297</v>
      </c>
      <c r="Q4589">
        <v>0.10302801948403301</v>
      </c>
    </row>
    <row r="4590" spans="1:17" hidden="1" x14ac:dyDescent="0.3">
      <c r="A4590" t="s">
        <v>9409</v>
      </c>
      <c r="B4590" t="s">
        <v>9410</v>
      </c>
      <c r="C4590" t="s">
        <v>10625</v>
      </c>
      <c r="D4590" t="s">
        <v>689</v>
      </c>
      <c r="E4590">
        <v>7.4660602000000003</v>
      </c>
      <c r="F4590">
        <v>4.54</v>
      </c>
      <c r="G4590">
        <v>1.67989700570445</v>
      </c>
      <c r="H4590">
        <v>-22.9311155346638</v>
      </c>
      <c r="I4590">
        <v>-37.203620692353297</v>
      </c>
      <c r="J4590">
        <v>-6.6592944869315103</v>
      </c>
      <c r="K4590">
        <v>4.9948653726659504</v>
      </c>
      <c r="L4590">
        <v>4.63299959647496</v>
      </c>
      <c r="M4590">
        <v>12.1636369749493</v>
      </c>
      <c r="N4590">
        <v>0.81962633825484499</v>
      </c>
      <c r="O4590">
        <v>70.484581497797294</v>
      </c>
      <c r="P4590">
        <v>49.342105263157897</v>
      </c>
      <c r="Q4590">
        <v>8.4293636091064994E-2</v>
      </c>
    </row>
    <row r="4591" spans="1:17" hidden="1" x14ac:dyDescent="0.3">
      <c r="A4591" t="s">
        <v>9411</v>
      </c>
      <c r="B4591" t="s">
        <v>9412</v>
      </c>
      <c r="C4591" t="s">
        <v>10625</v>
      </c>
      <c r="D4591" t="s">
        <v>689</v>
      </c>
      <c r="E4591">
        <v>7.4277474000000003</v>
      </c>
      <c r="F4591">
        <v>273.3</v>
      </c>
      <c r="G4591">
        <v>6.1621865771134896</v>
      </c>
      <c r="H4591">
        <v>-5.49843500949543</v>
      </c>
      <c r="I4591">
        <v>9.6922598591673594</v>
      </c>
      <c r="J4591">
        <v>-1.19500746471002</v>
      </c>
      <c r="K4591">
        <v>210.35888228118699</v>
      </c>
      <c r="L4591">
        <v>128.627635896698</v>
      </c>
      <c r="M4591">
        <v>62.8079706779044</v>
      </c>
      <c r="N4591">
        <v>4.1545893719806699</v>
      </c>
      <c r="O4591">
        <v>0.60373216245883599</v>
      </c>
      <c r="P4591">
        <v>40.6949806949807</v>
      </c>
    </row>
    <row r="4592" spans="1:17" hidden="1" x14ac:dyDescent="0.3">
      <c r="A4592" t="s">
        <v>9413</v>
      </c>
      <c r="B4592" t="s">
        <v>9414</v>
      </c>
      <c r="C4592" t="s">
        <v>10625</v>
      </c>
      <c r="D4592" t="s">
        <v>1399</v>
      </c>
      <c r="E4592">
        <v>7.4257759999999999</v>
      </c>
      <c r="F4592">
        <v>190.6</v>
      </c>
      <c r="G4592">
        <v>-0.25841522672543199</v>
      </c>
      <c r="H4592">
        <v>-1.64123224029157</v>
      </c>
      <c r="I4592">
        <v>31.1800727252797</v>
      </c>
      <c r="J4592">
        <v>-1.14909040529885</v>
      </c>
      <c r="K4592">
        <v>179.10262671905801</v>
      </c>
      <c r="L4592">
        <v>151.40800969918499</v>
      </c>
      <c r="M4592">
        <v>31.826066720630799</v>
      </c>
      <c r="N4592">
        <v>0</v>
      </c>
      <c r="O4592">
        <v>5.5089192025183698</v>
      </c>
      <c r="P4592">
        <v>69.875222816399202</v>
      </c>
    </row>
    <row r="4593" spans="1:17" hidden="1" x14ac:dyDescent="0.3">
      <c r="A4593" t="s">
        <v>9415</v>
      </c>
      <c r="B4593" t="s">
        <v>9416</v>
      </c>
      <c r="C4593" t="s">
        <v>10625</v>
      </c>
      <c r="D4593" t="s">
        <v>622</v>
      </c>
      <c r="E4593">
        <v>7.4224607000000002</v>
      </c>
      <c r="F4593">
        <v>33.75</v>
      </c>
      <c r="G4593">
        <v>-20.861034870670402</v>
      </c>
      <c r="H4593">
        <v>-12.366313827420401</v>
      </c>
      <c r="I4593">
        <v>-27.165594592621201</v>
      </c>
      <c r="J4593">
        <v>17.500642215021902</v>
      </c>
      <c r="K4593">
        <v>33.789487567602897</v>
      </c>
      <c r="L4593">
        <v>31.516288855659301</v>
      </c>
      <c r="M4593">
        <v>76.068960527249303</v>
      </c>
      <c r="N4593">
        <v>7.7221108884435494E-2</v>
      </c>
      <c r="O4593">
        <v>33.037037037037003</v>
      </c>
      <c r="P4593">
        <v>51.345291479820602</v>
      </c>
    </row>
    <row r="4594" spans="1:17" hidden="1" x14ac:dyDescent="0.3">
      <c r="A4594" t="s">
        <v>9417</v>
      </c>
      <c r="B4594" t="s">
        <v>9418</v>
      </c>
      <c r="C4594" t="s">
        <v>10625</v>
      </c>
      <c r="D4594" t="s">
        <v>72</v>
      </c>
      <c r="E4594">
        <v>7.4039296779999999</v>
      </c>
      <c r="F4594">
        <v>22.1</v>
      </c>
      <c r="G4594">
        <v>-54.967463917972204</v>
      </c>
      <c r="H4594">
        <v>7.7605685549492804</v>
      </c>
      <c r="I4594">
        <v>-35.545164206310602</v>
      </c>
      <c r="J4594">
        <v>7.27705971576653</v>
      </c>
      <c r="K4594">
        <v>22.5115715443523</v>
      </c>
      <c r="L4594">
        <v>25.930124801556602</v>
      </c>
      <c r="M4594">
        <v>56.539596508161701</v>
      </c>
      <c r="N4594">
        <v>0.59921398770661405</v>
      </c>
      <c r="O4594">
        <v>58.325791855203597</v>
      </c>
      <c r="P4594">
        <v>21.095890410958901</v>
      </c>
      <c r="Q4594">
        <v>-1.1385012971916001E-2</v>
      </c>
    </row>
    <row r="4595" spans="1:17" hidden="1" x14ac:dyDescent="0.3">
      <c r="A4595" t="s">
        <v>9419</v>
      </c>
      <c r="B4595" t="s">
        <v>9420</v>
      </c>
      <c r="C4595" t="s">
        <v>10625</v>
      </c>
      <c r="D4595" t="s">
        <v>622</v>
      </c>
      <c r="E4595">
        <v>7.3947293069999898</v>
      </c>
      <c r="F4595">
        <v>14.21</v>
      </c>
      <c r="G4595">
        <v>-23.179538221377801</v>
      </c>
      <c r="H4595">
        <v>13.2866158864573</v>
      </c>
      <c r="I4595">
        <v>-19.1787708557546</v>
      </c>
      <c r="J4595">
        <v>1.6784958015976901</v>
      </c>
      <c r="K4595">
        <v>14.346814583759301</v>
      </c>
      <c r="L4595">
        <v>14.6687382247404</v>
      </c>
      <c r="M4595">
        <v>51.135414631098598</v>
      </c>
      <c r="N4595">
        <v>1.0585022053139701</v>
      </c>
      <c r="O4595">
        <v>32.301196340605202</v>
      </c>
      <c r="P4595">
        <v>21.452991452991402</v>
      </c>
      <c r="Q4595">
        <v>9.4713609712128999E-2</v>
      </c>
    </row>
    <row r="4596" spans="1:17" hidden="1" x14ac:dyDescent="0.3">
      <c r="A4596" t="s">
        <v>9421</v>
      </c>
      <c r="B4596" t="s">
        <v>9422</v>
      </c>
      <c r="C4596" t="s">
        <v>10625</v>
      </c>
      <c r="D4596" t="s">
        <v>1399</v>
      </c>
      <c r="E4596">
        <v>7.3922780099999903</v>
      </c>
      <c r="F4596">
        <v>22.9</v>
      </c>
      <c r="G4596">
        <v>142.47658594946</v>
      </c>
      <c r="H4596">
        <v>-7.0593676659406102</v>
      </c>
      <c r="I4596">
        <v>-13.877989227978199</v>
      </c>
      <c r="J4596">
        <v>-4.9832456207642704</v>
      </c>
      <c r="K4596">
        <v>25.4434056583504</v>
      </c>
      <c r="L4596">
        <v>20.867307198275501</v>
      </c>
      <c r="M4596">
        <v>1.62757681460785</v>
      </c>
      <c r="N4596">
        <v>0</v>
      </c>
      <c r="O4596">
        <v>44.104803493449701</v>
      </c>
      <c r="P4596">
        <v>209.041835357624</v>
      </c>
      <c r="Q4596">
        <v>8.0758959596356997E-2</v>
      </c>
    </row>
    <row r="4597" spans="1:17" hidden="1" x14ac:dyDescent="0.3">
      <c r="A4597" t="s">
        <v>9423</v>
      </c>
      <c r="B4597" t="s">
        <v>3430</v>
      </c>
      <c r="C4597" t="s">
        <v>10625</v>
      </c>
      <c r="D4597" t="s">
        <v>119</v>
      </c>
      <c r="E4597">
        <v>7.3860999999999999</v>
      </c>
      <c r="F4597">
        <v>6.06</v>
      </c>
      <c r="G4597">
        <v>-39.455225352125296</v>
      </c>
      <c r="H4597">
        <v>-8.8509472803028704</v>
      </c>
      <c r="I4597">
        <v>-37.759386765360802</v>
      </c>
      <c r="J4597">
        <v>-1.3065707202594801</v>
      </c>
      <c r="K4597">
        <v>6.9739286823914801</v>
      </c>
      <c r="L4597">
        <v>7.2378332530268903</v>
      </c>
      <c r="M4597">
        <v>38.964663275220097</v>
      </c>
      <c r="N4597">
        <v>0.69015648244512295</v>
      </c>
      <c r="O4597">
        <v>52.970297029702898</v>
      </c>
      <c r="P4597">
        <v>2.36486486486486</v>
      </c>
      <c r="Q4597">
        <v>9.2302195907110002E-2</v>
      </c>
    </row>
    <row r="4598" spans="1:17" hidden="1" x14ac:dyDescent="0.3">
      <c r="A4598" t="s">
        <v>9424</v>
      </c>
      <c r="B4598" t="s">
        <v>9425</v>
      </c>
      <c r="C4598" t="s">
        <v>10625</v>
      </c>
      <c r="E4598">
        <v>7.3848000000000003</v>
      </c>
      <c r="F4598">
        <v>0.34</v>
      </c>
      <c r="G4598">
        <v>-5.8239356726162796</v>
      </c>
      <c r="H4598">
        <v>-5.8844792253268796</v>
      </c>
      <c r="I4598">
        <v>-19.1847391017909</v>
      </c>
      <c r="J4598">
        <v>-3.8679847015817899</v>
      </c>
      <c r="K4598">
        <v>0.35536207639873302</v>
      </c>
      <c r="L4598">
        <v>0.46219644431026902</v>
      </c>
      <c r="M4598">
        <v>60.383016103946503</v>
      </c>
      <c r="N4598">
        <v>0.90380427408146802</v>
      </c>
      <c r="O4598">
        <v>14.705882352941099</v>
      </c>
      <c r="P4598">
        <v>21.428571428571399</v>
      </c>
      <c r="Q4598">
        <v>3.4167288116560002E-2</v>
      </c>
    </row>
    <row r="4599" spans="1:17" hidden="1" x14ac:dyDescent="0.3">
      <c r="A4599" t="s">
        <v>9426</v>
      </c>
      <c r="B4599" t="s">
        <v>9427</v>
      </c>
      <c r="C4599" t="s">
        <v>10625</v>
      </c>
      <c r="D4599" t="s">
        <v>51</v>
      </c>
      <c r="E4599">
        <v>7.3387776000000002</v>
      </c>
      <c r="F4599">
        <v>3.84</v>
      </c>
      <c r="G4599">
        <v>23.928595261016898</v>
      </c>
      <c r="H4599">
        <v>4.7478392758440604</v>
      </c>
      <c r="I4599">
        <v>14.4135650847485</v>
      </c>
      <c r="J4599">
        <v>-0.92680823099355703</v>
      </c>
      <c r="K4599">
        <v>2.8041901953720401</v>
      </c>
      <c r="L4599">
        <v>1.54569501532381</v>
      </c>
      <c r="M4599">
        <v>99.999458863950494</v>
      </c>
      <c r="N4599">
        <v>0.55226375765783797</v>
      </c>
      <c r="O4599">
        <v>0</v>
      </c>
      <c r="P4599">
        <v>51.181102362204697</v>
      </c>
    </row>
    <row r="4600" spans="1:17" hidden="1" x14ac:dyDescent="0.3">
      <c r="A4600" t="s">
        <v>9428</v>
      </c>
      <c r="B4600" t="s">
        <v>9429</v>
      </c>
      <c r="C4600" t="s">
        <v>10625</v>
      </c>
      <c r="D4600" t="s">
        <v>46</v>
      </c>
      <c r="E4600">
        <v>7.3212017999999999</v>
      </c>
      <c r="F4600">
        <v>10.23</v>
      </c>
      <c r="G4600">
        <v>4.8481210288507501</v>
      </c>
      <c r="H4600">
        <v>16.997085971927401</v>
      </c>
      <c r="I4600">
        <v>-26.001851202292901</v>
      </c>
      <c r="J4600">
        <v>6.8762527837190897</v>
      </c>
      <c r="K4600">
        <v>9.3911888085876196</v>
      </c>
      <c r="L4600">
        <v>9.2299695881770401</v>
      </c>
      <c r="M4600">
        <v>79.675948609469501</v>
      </c>
      <c r="N4600">
        <v>0.74577202651968999</v>
      </c>
      <c r="O4600">
        <v>43.695014662756499</v>
      </c>
      <c r="P4600">
        <v>65.533980582524293</v>
      </c>
      <c r="Q4600">
        <v>3.8980819587076998E-2</v>
      </c>
    </row>
    <row r="4601" spans="1:17" hidden="1" x14ac:dyDescent="0.3">
      <c r="A4601" t="s">
        <v>9430</v>
      </c>
      <c r="B4601" t="s">
        <v>9431</v>
      </c>
      <c r="C4601" t="s">
        <v>10625</v>
      </c>
      <c r="D4601" t="s">
        <v>308</v>
      </c>
      <c r="E4601">
        <v>7.2640250000000002</v>
      </c>
      <c r="F4601">
        <v>8.33</v>
      </c>
      <c r="G4601">
        <v>-23.1478938195769</v>
      </c>
      <c r="H4601">
        <v>-1.2974666976252101</v>
      </c>
      <c r="I4601">
        <v>-31.2689689705952</v>
      </c>
      <c r="J4601">
        <v>14.331558783215501</v>
      </c>
      <c r="K4601">
        <v>9.1995068263802402</v>
      </c>
      <c r="L4601">
        <v>9.0821789179632706</v>
      </c>
      <c r="M4601">
        <v>55.573523220809598</v>
      </c>
      <c r="N4601">
        <v>0.62111801242235998</v>
      </c>
      <c r="O4601">
        <v>48.2593037214885</v>
      </c>
      <c r="P4601">
        <v>13.3333333333333</v>
      </c>
    </row>
    <row r="4602" spans="1:17" hidden="1" x14ac:dyDescent="0.3">
      <c r="A4602" t="s">
        <v>9432</v>
      </c>
      <c r="B4602" t="s">
        <v>9433</v>
      </c>
      <c r="C4602" t="s">
        <v>10625</v>
      </c>
      <c r="D4602" t="s">
        <v>51</v>
      </c>
      <c r="E4602">
        <v>7.2427999999999999</v>
      </c>
      <c r="F4602">
        <v>3.13</v>
      </c>
      <c r="G4602">
        <v>-32.816347490539997</v>
      </c>
      <c r="H4602">
        <v>-25.405691805850299</v>
      </c>
      <c r="I4602">
        <v>-51.790374934280003</v>
      </c>
      <c r="J4602">
        <v>-17.171189852812599</v>
      </c>
      <c r="K4602">
        <v>3.8727895689959202</v>
      </c>
      <c r="L4602">
        <v>3.9318098514351698</v>
      </c>
      <c r="M4602">
        <v>23.496715988424601</v>
      </c>
      <c r="N4602">
        <v>2.1680641086183701</v>
      </c>
      <c r="O4602">
        <v>92.0127795527156</v>
      </c>
      <c r="P4602">
        <v>33.191489361702097</v>
      </c>
      <c r="Q4602">
        <v>-1.040874229994E-2</v>
      </c>
    </row>
    <row r="4603" spans="1:17" hidden="1" x14ac:dyDescent="0.3">
      <c r="A4603" t="s">
        <v>9434</v>
      </c>
      <c r="B4603" t="s">
        <v>9435</v>
      </c>
      <c r="C4603" t="s">
        <v>10625</v>
      </c>
      <c r="D4603" t="s">
        <v>4684</v>
      </c>
      <c r="E4603">
        <v>7.2326449999999998</v>
      </c>
      <c r="F4603">
        <v>11.14</v>
      </c>
      <c r="G4603">
        <v>4.1694871876023303</v>
      </c>
      <c r="H4603">
        <v>-1.4056918058503101</v>
      </c>
      <c r="I4603">
        <v>6.6326363726771902</v>
      </c>
      <c r="J4603">
        <v>-1.14909040529885</v>
      </c>
      <c r="K4603">
        <v>10.443614294286901</v>
      </c>
      <c r="L4603">
        <v>9.76626035255258</v>
      </c>
      <c r="M4603">
        <v>74.015420579939899</v>
      </c>
      <c r="N4603">
        <v>0</v>
      </c>
      <c r="O4603">
        <v>22.621184919209998</v>
      </c>
      <c r="P4603">
        <v>64.792899408284001</v>
      </c>
    </row>
    <row r="4604" spans="1:17" hidden="1" x14ac:dyDescent="0.3">
      <c r="A4604" t="s">
        <v>9436</v>
      </c>
      <c r="B4604" t="s">
        <v>9437</v>
      </c>
      <c r="C4604" t="s">
        <v>10625</v>
      </c>
      <c r="D4604" t="s">
        <v>1388</v>
      </c>
      <c r="E4604">
        <v>7.2237600000000004</v>
      </c>
      <c r="F4604">
        <v>12.29</v>
      </c>
      <c r="G4604">
        <v>18.644691470498898</v>
      </c>
      <c r="H4604">
        <v>-0.554627976063086</v>
      </c>
      <c r="I4604">
        <v>7.6874637779544799E-2</v>
      </c>
      <c r="J4604">
        <v>-9.9952442514527</v>
      </c>
      <c r="K4604">
        <v>12.076049460280901</v>
      </c>
      <c r="L4604">
        <v>11.266408567130499</v>
      </c>
      <c r="M4604">
        <v>41.063151912775702</v>
      </c>
      <c r="N4604">
        <v>1.4806428732072701</v>
      </c>
      <c r="O4604">
        <v>15.947925142392201</v>
      </c>
      <c r="P4604">
        <v>61.498028909329797</v>
      </c>
      <c r="Q4604">
        <v>9.9708792360925003E-2</v>
      </c>
    </row>
    <row r="4605" spans="1:17" hidden="1" x14ac:dyDescent="0.3">
      <c r="A4605" t="s">
        <v>9438</v>
      </c>
      <c r="B4605" t="s">
        <v>9439</v>
      </c>
      <c r="C4605" t="s">
        <v>10625</v>
      </c>
      <c r="D4605" t="s">
        <v>1465</v>
      </c>
      <c r="E4605">
        <v>7.20038</v>
      </c>
      <c r="F4605">
        <v>23</v>
      </c>
      <c r="G4605">
        <v>-26.7876393565687</v>
      </c>
      <c r="H4605">
        <v>-1.4056918058503101</v>
      </c>
      <c r="I4605">
        <v>-7.4909546836921104</v>
      </c>
      <c r="J4605">
        <v>-1.14909040529885</v>
      </c>
      <c r="K4605">
        <v>22.926247519087902</v>
      </c>
      <c r="L4605">
        <v>22.551813895846902</v>
      </c>
      <c r="M4605">
        <v>93.779490490814496</v>
      </c>
      <c r="N4605">
        <v>0.115125049622866</v>
      </c>
      <c r="O4605">
        <v>1.1304347826087</v>
      </c>
      <c r="P4605">
        <v>6.3337956541840104</v>
      </c>
    </row>
    <row r="4606" spans="1:17" hidden="1" x14ac:dyDescent="0.3">
      <c r="A4606" t="s">
        <v>9440</v>
      </c>
      <c r="B4606" t="s">
        <v>9441</v>
      </c>
      <c r="C4606" t="s">
        <v>10625</v>
      </c>
      <c r="D4606" t="s">
        <v>1672</v>
      </c>
      <c r="E4606">
        <v>7.1876160000000002</v>
      </c>
      <c r="F4606">
        <v>16.09</v>
      </c>
      <c r="G4606">
        <v>2.19796023563207</v>
      </c>
      <c r="H4606">
        <v>-15.462834662993099</v>
      </c>
      <c r="I4606">
        <v>-32.138008308752198</v>
      </c>
      <c r="J4606">
        <v>-5.3529120613498096</v>
      </c>
      <c r="K4606">
        <v>17.9667318167246</v>
      </c>
      <c r="L4606">
        <v>19.0949428629633</v>
      </c>
      <c r="M4606">
        <v>34.177556265603798</v>
      </c>
      <c r="N4606">
        <v>0.76254060032889903</v>
      </c>
      <c r="O4606">
        <v>81.044126786824094</v>
      </c>
      <c r="P4606">
        <v>76.813186813186803</v>
      </c>
      <c r="Q4606">
        <v>0.10922335765121401</v>
      </c>
    </row>
    <row r="4607" spans="1:17" hidden="1" x14ac:dyDescent="0.3">
      <c r="A4607" t="s">
        <v>9442</v>
      </c>
      <c r="B4607" t="s">
        <v>9443</v>
      </c>
      <c r="C4607" t="s">
        <v>10625</v>
      </c>
      <c r="D4607" t="s">
        <v>2624</v>
      </c>
      <c r="E4607">
        <v>7.1857575000000002</v>
      </c>
      <c r="F4607">
        <v>2.81</v>
      </c>
      <c r="G4607">
        <v>29.318407884438699</v>
      </c>
      <c r="H4607">
        <v>1.02486374970524</v>
      </c>
      <c r="I4607">
        <v>-41.149045682657899</v>
      </c>
      <c r="J4607">
        <v>7.3067919476423198</v>
      </c>
      <c r="K4607">
        <v>2.7730308670105299</v>
      </c>
      <c r="L4607">
        <v>2.70263889769751</v>
      </c>
      <c r="M4607">
        <v>57.360472536376101</v>
      </c>
      <c r="N4607">
        <v>0.79051383399209396</v>
      </c>
      <c r="O4607">
        <v>130.96085409252601</v>
      </c>
      <c r="P4607">
        <v>81.290322580645096</v>
      </c>
      <c r="Q4607">
        <v>8.5028495530754006E-2</v>
      </c>
    </row>
    <row r="4608" spans="1:17" hidden="1" x14ac:dyDescent="0.3">
      <c r="A4608" t="s">
        <v>9444</v>
      </c>
      <c r="B4608" t="s">
        <v>9445</v>
      </c>
      <c r="C4608" t="s">
        <v>10625</v>
      </c>
      <c r="D4608" t="s">
        <v>408</v>
      </c>
      <c r="E4608">
        <v>7.1626799999999999</v>
      </c>
      <c r="F4608">
        <v>1.33</v>
      </c>
      <c r="G4608">
        <v>54.526948482892898</v>
      </c>
      <c r="H4608">
        <v>4.6549142547557301</v>
      </c>
      <c r="I4608">
        <v>21.247939241965099</v>
      </c>
      <c r="J4608">
        <v>0.30018495701998599</v>
      </c>
      <c r="K4608">
        <v>1.32034625355655</v>
      </c>
      <c r="L4608">
        <v>1.1170006487844999</v>
      </c>
      <c r="M4608">
        <v>49.0414176475795</v>
      </c>
      <c r="N4608">
        <v>0.54121880538905598</v>
      </c>
      <c r="O4608">
        <v>20.300751879699199</v>
      </c>
      <c r="P4608">
        <v>98.507462686567095</v>
      </c>
      <c r="Q4608">
        <v>8.2634725999129993E-2</v>
      </c>
    </row>
    <row r="4609" spans="1:17" hidden="1" x14ac:dyDescent="0.3">
      <c r="A4609" t="s">
        <v>9446</v>
      </c>
      <c r="B4609" t="s">
        <v>9447</v>
      </c>
      <c r="C4609" t="s">
        <v>10625</v>
      </c>
      <c r="D4609" t="s">
        <v>497</v>
      </c>
      <c r="E4609">
        <v>7.1322183649999999</v>
      </c>
      <c r="F4609">
        <v>4.45</v>
      </c>
      <c r="G4609">
        <v>-52.874916372638303</v>
      </c>
      <c r="H4609">
        <v>-4.6665613710676901</v>
      </c>
      <c r="I4609">
        <v>-50.793156648445702</v>
      </c>
      <c r="J4609">
        <v>-2.26020151640996</v>
      </c>
      <c r="K4609">
        <v>6.2219089565501902</v>
      </c>
      <c r="L4609">
        <v>13.060633260489301</v>
      </c>
      <c r="M4609">
        <v>12.9695196257676</v>
      </c>
      <c r="N4609">
        <v>2.7530284043441902</v>
      </c>
      <c r="O4609">
        <v>84.269662921348299</v>
      </c>
      <c r="P4609">
        <v>4.2154566744730699</v>
      </c>
      <c r="Q4609">
        <v>-0.215007755347525</v>
      </c>
    </row>
    <row r="4610" spans="1:17" hidden="1" x14ac:dyDescent="0.3">
      <c r="A4610" t="s">
        <v>9448</v>
      </c>
      <c r="B4610" t="s">
        <v>9449</v>
      </c>
      <c r="C4610" t="s">
        <v>10625</v>
      </c>
      <c r="D4610" t="s">
        <v>545</v>
      </c>
      <c r="E4610">
        <v>7.1170193499999996</v>
      </c>
      <c r="F4610">
        <v>19.07</v>
      </c>
      <c r="G4610">
        <v>155.26601141732999</v>
      </c>
      <c r="H4610">
        <v>20.909171568323899</v>
      </c>
      <c r="I4610">
        <v>31.130676985437201</v>
      </c>
      <c r="J4610">
        <v>-0.92680823099355703</v>
      </c>
      <c r="K4610">
        <v>14.7308492856495</v>
      </c>
      <c r="L4610">
        <v>11.3408199474811</v>
      </c>
      <c r="M4610">
        <v>96.744643342054999</v>
      </c>
      <c r="N4610">
        <v>0.86375841058760905</v>
      </c>
      <c r="O4610">
        <v>0</v>
      </c>
      <c r="P4610">
        <v>231.65217391304299</v>
      </c>
      <c r="Q4610">
        <v>0.118225649274279</v>
      </c>
    </row>
    <row r="4611" spans="1:17" hidden="1" x14ac:dyDescent="0.3">
      <c r="A4611" t="s">
        <v>9450</v>
      </c>
      <c r="B4611" t="s">
        <v>9451</v>
      </c>
      <c r="C4611" t="s">
        <v>10625</v>
      </c>
      <c r="D4611" t="s">
        <v>21</v>
      </c>
      <c r="E4611">
        <v>7.0994999999999999</v>
      </c>
      <c r="F4611">
        <v>60.37</v>
      </c>
      <c r="G4611">
        <v>27.288966428942199</v>
      </c>
      <c r="H4611">
        <v>-1.4056918058503101</v>
      </c>
      <c r="I4611">
        <v>-1.52748526049968</v>
      </c>
      <c r="J4611">
        <v>-1.14909040529885</v>
      </c>
      <c r="K4611">
        <v>51.061239174582703</v>
      </c>
      <c r="L4611">
        <v>42.174426389185697</v>
      </c>
      <c r="M4611">
        <v>100</v>
      </c>
      <c r="N4611">
        <v>0</v>
      </c>
      <c r="O4611">
        <v>0</v>
      </c>
      <c r="P4611">
        <v>54.953798767967101</v>
      </c>
    </row>
    <row r="4612" spans="1:17" hidden="1" x14ac:dyDescent="0.3">
      <c r="A4612" t="s">
        <v>9452</v>
      </c>
      <c r="B4612" t="s">
        <v>9453</v>
      </c>
      <c r="C4612" t="s">
        <v>10625</v>
      </c>
      <c r="D4612" t="s">
        <v>6909</v>
      </c>
      <c r="E4612">
        <v>7.0941010000000002</v>
      </c>
      <c r="F4612">
        <v>22.5</v>
      </c>
      <c r="G4612">
        <v>-23.546368664799999</v>
      </c>
      <c r="H4612">
        <v>-13.345990313312999</v>
      </c>
      <c r="I4612">
        <v>-32.8046923369821</v>
      </c>
      <c r="J4612">
        <v>2.1009095947011298</v>
      </c>
      <c r="K4612">
        <v>22.624730020781598</v>
      </c>
      <c r="L4612">
        <v>22.980805482834899</v>
      </c>
      <c r="M4612">
        <v>48.494460279023002</v>
      </c>
      <c r="N4612">
        <v>0.54443084455324298</v>
      </c>
      <c r="O4612">
        <v>98.4444444444444</v>
      </c>
      <c r="P4612">
        <v>32.352941176470502</v>
      </c>
    </row>
    <row r="4613" spans="1:17" hidden="1" x14ac:dyDescent="0.3">
      <c r="A4613" t="s">
        <v>9454</v>
      </c>
      <c r="B4613" t="s">
        <v>9455</v>
      </c>
      <c r="C4613" t="s">
        <v>10625</v>
      </c>
      <c r="D4613" t="s">
        <v>180</v>
      </c>
      <c r="E4613">
        <v>7.087489605</v>
      </c>
      <c r="F4613">
        <v>13.37</v>
      </c>
      <c r="G4613">
        <v>-32.164832339024898</v>
      </c>
      <c r="H4613">
        <v>-6.9534446148390803</v>
      </c>
      <c r="I4613">
        <v>-29.068078074052099</v>
      </c>
      <c r="J4613">
        <v>4.3411056731325104</v>
      </c>
      <c r="K4613">
        <v>14.389964687203401</v>
      </c>
      <c r="L4613">
        <v>15.6438474653208</v>
      </c>
      <c r="M4613">
        <v>47.4363955263793</v>
      </c>
      <c r="N4613">
        <v>0.33548558659642302</v>
      </c>
      <c r="O4613">
        <v>63.799551234106197</v>
      </c>
      <c r="P4613">
        <v>8.2591093117408896</v>
      </c>
      <c r="Q4613">
        <v>-5.3244406466649999E-3</v>
      </c>
    </row>
    <row r="4614" spans="1:17" hidden="1" x14ac:dyDescent="0.3">
      <c r="A4614" t="s">
        <v>9456</v>
      </c>
      <c r="B4614" t="s">
        <v>9457</v>
      </c>
      <c r="C4614" t="s">
        <v>10625</v>
      </c>
      <c r="D4614" t="s">
        <v>408</v>
      </c>
      <c r="E4614">
        <v>7.0853417250000001</v>
      </c>
      <c r="F4614">
        <v>4.0199999999999996</v>
      </c>
      <c r="G4614">
        <v>18.516985842793201</v>
      </c>
      <c r="H4614">
        <v>14.558163615836399</v>
      </c>
      <c r="I4614">
        <v>37.136828130853999</v>
      </c>
      <c r="J4614">
        <v>22.248345492136998</v>
      </c>
      <c r="K4614">
        <v>3.1333850879902201</v>
      </c>
      <c r="L4614">
        <v>2.91151166723564</v>
      </c>
      <c r="M4614">
        <v>82.765421011278406</v>
      </c>
      <c r="N4614">
        <v>1.3528670621235099</v>
      </c>
      <c r="O4614">
        <v>0.497512437810954</v>
      </c>
      <c r="P4614">
        <v>103.030303030303</v>
      </c>
      <c r="Q4614">
        <v>8.2221527719919002E-2</v>
      </c>
    </row>
    <row r="4615" spans="1:17" hidden="1" x14ac:dyDescent="0.3">
      <c r="A4615" t="s">
        <v>9458</v>
      </c>
      <c r="B4615" t="s">
        <v>9459</v>
      </c>
      <c r="C4615" t="s">
        <v>10625</v>
      </c>
      <c r="D4615" t="s">
        <v>622</v>
      </c>
      <c r="E4615">
        <v>7.0694400000000002</v>
      </c>
      <c r="F4615">
        <v>30.24</v>
      </c>
      <c r="G4615">
        <v>-30.8968323390249</v>
      </c>
      <c r="H4615">
        <v>-15.9235682955578</v>
      </c>
      <c r="I4615">
        <v>1.9321497682809501</v>
      </c>
      <c r="J4615">
        <v>-0.83122645107127102</v>
      </c>
      <c r="K4615">
        <v>36.703995283236402</v>
      </c>
      <c r="L4615">
        <v>37.429996375718197</v>
      </c>
      <c r="M4615">
        <v>33.474885693077702</v>
      </c>
      <c r="N4615">
        <v>0.262288313198839</v>
      </c>
      <c r="O4615">
        <v>95.8333333333333</v>
      </c>
      <c r="P4615">
        <v>20.718562874251401</v>
      </c>
    </row>
    <row r="4616" spans="1:17" hidden="1" x14ac:dyDescent="0.3">
      <c r="A4616" t="s">
        <v>9460</v>
      </c>
      <c r="B4616" t="s">
        <v>9461</v>
      </c>
      <c r="C4616" t="s">
        <v>10625</v>
      </c>
      <c r="D4616" t="s">
        <v>224</v>
      </c>
      <c r="E4616">
        <v>7.0681944000000003</v>
      </c>
      <c r="F4616">
        <v>11.78</v>
      </c>
      <c r="G4616">
        <v>163.91932607681599</v>
      </c>
      <c r="H4616">
        <v>-4.7670363436654402</v>
      </c>
      <c r="I4616">
        <v>75.232066226092101</v>
      </c>
      <c r="J4616">
        <v>-4.0207120269204699</v>
      </c>
      <c r="K4616">
        <v>12.4231626656176</v>
      </c>
      <c r="L4616">
        <v>10.552234707215501</v>
      </c>
      <c r="M4616">
        <v>41.695591075368903</v>
      </c>
      <c r="N4616">
        <v>0.45171569317382099</v>
      </c>
      <c r="O4616">
        <v>56.706281833616302</v>
      </c>
      <c r="P4616">
        <v>216.666666666666</v>
      </c>
      <c r="Q4616">
        <v>0.123987318415698</v>
      </c>
    </row>
    <row r="4617" spans="1:17" hidden="1" x14ac:dyDescent="0.3">
      <c r="A4617" t="s">
        <v>9462</v>
      </c>
      <c r="B4617" t="s">
        <v>9463</v>
      </c>
      <c r="C4617" t="s">
        <v>10625</v>
      </c>
      <c r="D4617" t="s">
        <v>4587</v>
      </c>
      <c r="E4617">
        <v>7.0679999999999996</v>
      </c>
      <c r="F4617">
        <v>5.84</v>
      </c>
      <c r="G4617">
        <v>14.774192051219</v>
      </c>
      <c r="H4617">
        <v>-7.9136283137868197</v>
      </c>
      <c r="I4617">
        <v>-21.6286039679113</v>
      </c>
      <c r="J4617">
        <v>-0.63714501280739799</v>
      </c>
      <c r="K4617">
        <v>6.1827310761853802</v>
      </c>
      <c r="L4617">
        <v>6.0777203139712297</v>
      </c>
      <c r="M4617">
        <v>50.859889628825499</v>
      </c>
      <c r="N4617">
        <v>0.31412589708282701</v>
      </c>
      <c r="O4617">
        <v>37.328767123287598</v>
      </c>
      <c r="P4617">
        <v>53.684210526315802</v>
      </c>
      <c r="Q4617">
        <v>6.1783812133699998E-3</v>
      </c>
    </row>
    <row r="4618" spans="1:17" hidden="1" x14ac:dyDescent="0.3">
      <c r="A4618" t="s">
        <v>9464</v>
      </c>
      <c r="B4618" t="s">
        <v>9465</v>
      </c>
      <c r="C4618" t="s">
        <v>10625</v>
      </c>
      <c r="D4618" t="s">
        <v>527</v>
      </c>
      <c r="E4618">
        <v>7.0349999999999904</v>
      </c>
      <c r="F4618">
        <v>30.55</v>
      </c>
      <c r="G4618">
        <v>104.65455929595601</v>
      </c>
      <c r="H4618">
        <v>5.4049394233855503</v>
      </c>
      <c r="I4618">
        <v>6.20160719563314</v>
      </c>
      <c r="J4618">
        <v>7.8339604421587596</v>
      </c>
      <c r="K4618">
        <v>30.3212227492435</v>
      </c>
      <c r="L4618">
        <v>26.461122352230799</v>
      </c>
      <c r="M4618">
        <v>59.069059695734197</v>
      </c>
      <c r="N4618">
        <v>0.315958561285065</v>
      </c>
      <c r="O4618">
        <v>31.9476268412438</v>
      </c>
      <c r="P4618">
        <v>149.38775510203999</v>
      </c>
    </row>
    <row r="4619" spans="1:17" hidden="1" x14ac:dyDescent="0.3">
      <c r="A4619" t="s">
        <v>9466</v>
      </c>
      <c r="B4619" t="s">
        <v>9467</v>
      </c>
      <c r="C4619" t="s">
        <v>10625</v>
      </c>
      <c r="D4619" t="s">
        <v>290</v>
      </c>
      <c r="E4619">
        <v>7.0132246</v>
      </c>
      <c r="F4619">
        <v>6.83</v>
      </c>
      <c r="G4619">
        <v>-32.671786441945599</v>
      </c>
      <c r="H4619">
        <v>4.4855468648445402</v>
      </c>
      <c r="I4619">
        <v>-26.377060758034801</v>
      </c>
      <c r="J4619">
        <v>1.3362897116601999</v>
      </c>
      <c r="K4619">
        <v>6.8898149152989703</v>
      </c>
      <c r="M4619">
        <v>55.206623842413201</v>
      </c>
      <c r="N4619">
        <v>0.46482660552657401</v>
      </c>
      <c r="O4619">
        <v>116.983894582723</v>
      </c>
      <c r="P4619">
        <v>21.0992907801418</v>
      </c>
    </row>
    <row r="4620" spans="1:17" hidden="1" x14ac:dyDescent="0.3">
      <c r="A4620" t="s">
        <v>9468</v>
      </c>
      <c r="B4620" t="s">
        <v>9469</v>
      </c>
      <c r="C4620" t="s">
        <v>10625</v>
      </c>
      <c r="D4620" t="s">
        <v>303</v>
      </c>
      <c r="E4620">
        <v>7.0105694999999999</v>
      </c>
      <c r="F4620">
        <v>13.53</v>
      </c>
      <c r="G4620">
        <v>88.881678202326597</v>
      </c>
      <c r="H4620">
        <v>4.7948957054056702</v>
      </c>
      <c r="I4620">
        <v>10.2686604861377</v>
      </c>
      <c r="J4620">
        <v>-0.92680823099355703</v>
      </c>
      <c r="K4620">
        <v>10.2131383132244</v>
      </c>
      <c r="L4620">
        <v>9.6948937026948894</v>
      </c>
      <c r="M4620">
        <v>100</v>
      </c>
      <c r="N4620">
        <v>2.2127659574468002</v>
      </c>
      <c r="O4620">
        <v>0</v>
      </c>
      <c r="P4620">
        <v>116.134185303514</v>
      </c>
    </row>
    <row r="4621" spans="1:17" hidden="1" x14ac:dyDescent="0.3">
      <c r="A4621" t="s">
        <v>9470</v>
      </c>
      <c r="B4621" t="s">
        <v>9471</v>
      </c>
      <c r="C4621" t="s">
        <v>10625</v>
      </c>
      <c r="D4621" t="s">
        <v>568</v>
      </c>
      <c r="E4621">
        <v>7.0006409999999999</v>
      </c>
      <c r="F4621">
        <v>7.9</v>
      </c>
      <c r="G4621">
        <v>24.258244584052001</v>
      </c>
      <c r="H4621">
        <v>-22.4748741957874</v>
      </c>
      <c r="I4621">
        <v>51.134537180109497</v>
      </c>
      <c r="J4621">
        <v>-19.567291922091901</v>
      </c>
      <c r="K4621">
        <v>8.1872725183737298</v>
      </c>
      <c r="L4621">
        <v>6.6548856113177104</v>
      </c>
      <c r="M4621">
        <v>28.301870644430402</v>
      </c>
      <c r="N4621">
        <v>1.0885981308411199</v>
      </c>
      <c r="O4621">
        <v>42.278481012658197</v>
      </c>
      <c r="P4621">
        <v>125.071225071225</v>
      </c>
      <c r="Q4621">
        <v>1.500720485715E-2</v>
      </c>
    </row>
    <row r="4622" spans="1:17" hidden="1" x14ac:dyDescent="0.3">
      <c r="A4622" t="s">
        <v>9472</v>
      </c>
      <c r="B4622" t="s">
        <v>9473</v>
      </c>
      <c r="C4622" t="s">
        <v>10625</v>
      </c>
      <c r="D4622" t="s">
        <v>219</v>
      </c>
      <c r="E4622">
        <v>7.0000192349999901</v>
      </c>
      <c r="F4622">
        <v>4.91</v>
      </c>
      <c r="G4622">
        <v>140.641178589936</v>
      </c>
      <c r="H4622">
        <v>-6.39609487686758</v>
      </c>
      <c r="I4622">
        <v>58.1441330135914</v>
      </c>
      <c r="J4622">
        <v>6.6940468496031098</v>
      </c>
      <c r="K4622">
        <v>4.8681931142107704</v>
      </c>
      <c r="L4622">
        <v>4.0535761734267401</v>
      </c>
      <c r="M4622">
        <v>60.0750713428219</v>
      </c>
      <c r="N4622">
        <v>0.83924686646315005</v>
      </c>
      <c r="O4622">
        <v>44.399185336048802</v>
      </c>
      <c r="P4622">
        <v>183.815028901734</v>
      </c>
      <c r="Q4622">
        <v>0.122345429436646</v>
      </c>
    </row>
    <row r="4623" spans="1:17" hidden="1" x14ac:dyDescent="0.3">
      <c r="A4623" t="s">
        <v>9474</v>
      </c>
      <c r="B4623" t="s">
        <v>9475</v>
      </c>
      <c r="C4623" t="s">
        <v>10625</v>
      </c>
      <c r="D4623" t="s">
        <v>2161</v>
      </c>
      <c r="E4623">
        <v>6.9982499999999996</v>
      </c>
      <c r="F4623">
        <v>7.87</v>
      </c>
      <c r="G4623">
        <v>-74.668199342391901</v>
      </c>
      <c r="H4623">
        <v>26.799436399277798</v>
      </c>
      <c r="I4623">
        <v>-53.195513138987103</v>
      </c>
      <c r="J4623">
        <v>3.1624534055495399</v>
      </c>
      <c r="K4623">
        <v>6.8834919157413097</v>
      </c>
      <c r="L4623">
        <v>9.3609262178031791</v>
      </c>
      <c r="M4623">
        <v>66.7428893363209</v>
      </c>
      <c r="N4623">
        <v>1.27640542061694</v>
      </c>
      <c r="O4623">
        <v>128.71664548919901</v>
      </c>
      <c r="P4623">
        <v>52.224371373307498</v>
      </c>
    </row>
    <row r="4624" spans="1:17" hidden="1" x14ac:dyDescent="0.3">
      <c r="A4624" t="s">
        <v>9476</v>
      </c>
      <c r="B4624" t="s">
        <v>9477</v>
      </c>
      <c r="C4624" t="s">
        <v>10625</v>
      </c>
      <c r="D4624" t="s">
        <v>303</v>
      </c>
      <c r="E4624">
        <v>6.99117867</v>
      </c>
      <c r="F4624">
        <v>6.3</v>
      </c>
      <c r="G4624">
        <v>14.0030982799782</v>
      </c>
      <c r="H4624">
        <v>-9.7942536614171196</v>
      </c>
      <c r="I4624">
        <v>-26.7392815960924</v>
      </c>
      <c r="J4624">
        <v>-5.8318715221327997</v>
      </c>
      <c r="K4624">
        <v>7.2686776273193496</v>
      </c>
      <c r="L4624">
        <v>7.9583883038911196</v>
      </c>
      <c r="M4624">
        <v>48.622742037010902</v>
      </c>
      <c r="N4624">
        <v>1.5860855009697901</v>
      </c>
      <c r="O4624">
        <v>53.174603174603099</v>
      </c>
      <c r="P4624">
        <v>41.2556053811659</v>
      </c>
      <c r="Q4624">
        <v>-4.986549990954E-2</v>
      </c>
    </row>
    <row r="4625" spans="1:17" hidden="1" x14ac:dyDescent="0.3">
      <c r="A4625" t="s">
        <v>9478</v>
      </c>
      <c r="B4625" t="s">
        <v>9479</v>
      </c>
      <c r="C4625" t="s">
        <v>10625</v>
      </c>
      <c r="D4625" t="s">
        <v>54</v>
      </c>
      <c r="E4625">
        <v>6.96692</v>
      </c>
      <c r="F4625">
        <v>18.88</v>
      </c>
      <c r="G4625">
        <v>84.231912891053597</v>
      </c>
      <c r="H4625">
        <v>-0.60993583768056303</v>
      </c>
      <c r="I4625">
        <v>3.9342137517690898</v>
      </c>
      <c r="J4625">
        <v>-2.0875679861121998</v>
      </c>
      <c r="K4625">
        <v>18.006623491670201</v>
      </c>
      <c r="L4625">
        <v>16.1929919491505</v>
      </c>
      <c r="M4625">
        <v>55.879566019018199</v>
      </c>
      <c r="N4625">
        <v>1.53985353946297</v>
      </c>
      <c r="O4625">
        <v>50.635593220338897</v>
      </c>
      <c r="P4625">
        <v>112.373453318335</v>
      </c>
    </row>
    <row r="4626" spans="1:17" hidden="1" x14ac:dyDescent="0.3">
      <c r="A4626" t="s">
        <v>9480</v>
      </c>
      <c r="B4626" t="s">
        <v>9481</v>
      </c>
      <c r="C4626" t="s">
        <v>10625</v>
      </c>
      <c r="D4626" t="s">
        <v>408</v>
      </c>
      <c r="E4626">
        <v>6.9425226000000002</v>
      </c>
      <c r="F4626">
        <v>13.72</v>
      </c>
      <c r="G4626">
        <v>80.213955539763006</v>
      </c>
      <c r="H4626">
        <v>-32.616218121639697</v>
      </c>
      <c r="I4626">
        <v>40.185923738089201</v>
      </c>
      <c r="J4626">
        <v>2.58106832485988</v>
      </c>
      <c r="K4626">
        <v>15.1795246554081</v>
      </c>
      <c r="L4626">
        <v>12.811414686735001</v>
      </c>
      <c r="M4626">
        <v>35.832850969434801</v>
      </c>
      <c r="N4626">
        <v>0.55920442521815905</v>
      </c>
      <c r="O4626">
        <v>48.542274052478099</v>
      </c>
      <c r="P4626">
        <v>109.465648854961</v>
      </c>
      <c r="Q4626">
        <v>0.14339641963413799</v>
      </c>
    </row>
    <row r="4627" spans="1:17" hidden="1" x14ac:dyDescent="0.3">
      <c r="A4627" t="s">
        <v>9482</v>
      </c>
      <c r="B4627" t="s">
        <v>9483</v>
      </c>
      <c r="C4627" t="s">
        <v>10625</v>
      </c>
      <c r="D4627" t="s">
        <v>72</v>
      </c>
      <c r="E4627">
        <v>6.9295336079999998</v>
      </c>
      <c r="F4627">
        <v>1.03</v>
      </c>
      <c r="G4627">
        <v>13.431058071934</v>
      </c>
      <c r="H4627">
        <v>-5.1792767115106901</v>
      </c>
      <c r="I4627">
        <v>-9.77186273823283</v>
      </c>
      <c r="J4627">
        <v>-2.1199641917066199</v>
      </c>
      <c r="K4627">
        <v>1.0500012344066101</v>
      </c>
      <c r="L4627">
        <v>0.997180938840876</v>
      </c>
      <c r="M4627">
        <v>42.6446922163964</v>
      </c>
      <c r="N4627">
        <v>1.0559704938325301</v>
      </c>
      <c r="O4627">
        <v>19.417475728155299</v>
      </c>
      <c r="P4627">
        <v>63.492063492063401</v>
      </c>
      <c r="Q4627">
        <v>-6.5632237101244995E-2</v>
      </c>
    </row>
    <row r="4628" spans="1:17" hidden="1" x14ac:dyDescent="0.3">
      <c r="A4628" t="s">
        <v>9484</v>
      </c>
      <c r="B4628" t="s">
        <v>9485</v>
      </c>
      <c r="C4628" t="s">
        <v>10625</v>
      </c>
      <c r="D4628" t="s">
        <v>89</v>
      </c>
      <c r="E4628">
        <v>6.9235803000000002</v>
      </c>
      <c r="F4628">
        <v>30.69</v>
      </c>
      <c r="G4628">
        <v>352.61685780182</v>
      </c>
      <c r="H4628">
        <v>8.5697209092884208</v>
      </c>
      <c r="I4628">
        <v>201.09197593921201</v>
      </c>
      <c r="J4628">
        <v>0.77148251136781099</v>
      </c>
      <c r="K4628">
        <v>25.9332460543284</v>
      </c>
      <c r="L4628">
        <v>15.3703114572685</v>
      </c>
      <c r="M4628">
        <v>54.482702407873397</v>
      </c>
      <c r="N4628">
        <v>2.1474390309555802</v>
      </c>
      <c r="O4628">
        <v>12.9032258064516</v>
      </c>
      <c r="P4628">
        <v>433.739130434782</v>
      </c>
      <c r="Q4628">
        <v>0.16528502418016999</v>
      </c>
    </row>
    <row r="4629" spans="1:17" hidden="1" x14ac:dyDescent="0.3">
      <c r="A4629" t="s">
        <v>9486</v>
      </c>
      <c r="B4629" t="s">
        <v>9487</v>
      </c>
      <c r="C4629" t="s">
        <v>10625</v>
      </c>
      <c r="D4629" t="s">
        <v>1672</v>
      </c>
      <c r="E4629">
        <v>6.9209478000000004</v>
      </c>
      <c r="F4629">
        <v>22.11</v>
      </c>
      <c r="G4629">
        <v>16.374255608857801</v>
      </c>
      <c r="H4629">
        <v>-14.8814518715857</v>
      </c>
      <c r="I4629">
        <v>5.8543222206885703</v>
      </c>
      <c r="J4629">
        <v>-3.1956020332058301</v>
      </c>
      <c r="K4629">
        <v>22.189956675487601</v>
      </c>
      <c r="L4629">
        <v>18.7428217696418</v>
      </c>
      <c r="M4629">
        <v>39.126939882306701</v>
      </c>
      <c r="N4629">
        <v>0.27516391560578601</v>
      </c>
      <c r="O4629">
        <v>53.731343283582099</v>
      </c>
      <c r="P4629">
        <v>74.782608695652101</v>
      </c>
      <c r="Q4629">
        <v>8.2602379773344003E-2</v>
      </c>
    </row>
    <row r="4630" spans="1:17" hidden="1" x14ac:dyDescent="0.3">
      <c r="A4630" t="s">
        <v>9488</v>
      </c>
      <c r="B4630" t="s">
        <v>9489</v>
      </c>
      <c r="C4630" t="s">
        <v>10625</v>
      </c>
      <c r="D4630" t="s">
        <v>51</v>
      </c>
      <c r="E4630">
        <v>6.9000482999999999</v>
      </c>
      <c r="F4630">
        <v>23</v>
      </c>
      <c r="G4630">
        <v>-17.3530817395045</v>
      </c>
      <c r="H4630">
        <v>-1.4056918058503101</v>
      </c>
      <c r="I4630">
        <v>-6.9684616691965404</v>
      </c>
      <c r="J4630">
        <v>-1.14909040529885</v>
      </c>
      <c r="K4630">
        <v>22.997901554466701</v>
      </c>
      <c r="L4630">
        <v>22.539685601105401</v>
      </c>
      <c r="M4630">
        <v>10.6643431554632</v>
      </c>
      <c r="N4630">
        <v>0.114285714285714</v>
      </c>
      <c r="O4630">
        <v>5.1739130434782696</v>
      </c>
      <c r="P4630">
        <v>12.1951219512195</v>
      </c>
    </row>
    <row r="4631" spans="1:17" hidden="1" x14ac:dyDescent="0.3">
      <c r="A4631" t="s">
        <v>9490</v>
      </c>
      <c r="B4631" t="s">
        <v>9491</v>
      </c>
      <c r="C4631" t="s">
        <v>10625</v>
      </c>
      <c r="D4631" t="s">
        <v>72</v>
      </c>
      <c r="E4631">
        <v>6.89649100989155</v>
      </c>
      <c r="F4631">
        <v>6.88</v>
      </c>
      <c r="G4631">
        <v>126.209706406362</v>
      </c>
      <c r="H4631">
        <v>140.84782932090999</v>
      </c>
      <c r="I4631">
        <v>142.122477987352</v>
      </c>
      <c r="J4631">
        <v>-1.14909040529885</v>
      </c>
      <c r="M4631">
        <v>100</v>
      </c>
      <c r="O4631">
        <v>0</v>
      </c>
      <c r="P4631">
        <v>153.87453874538701</v>
      </c>
    </row>
    <row r="4632" spans="1:17" hidden="1" x14ac:dyDescent="0.3">
      <c r="A4632" t="s">
        <v>9492</v>
      </c>
      <c r="B4632" t="s">
        <v>9493</v>
      </c>
      <c r="C4632" t="s">
        <v>10625</v>
      </c>
      <c r="D4632">
        <v>0</v>
      </c>
      <c r="E4632">
        <v>6.8351499999999996</v>
      </c>
      <c r="F4632">
        <v>6.81</v>
      </c>
      <c r="G4632">
        <v>13.9152092410166</v>
      </c>
      <c r="H4632">
        <v>2.6464066022538799</v>
      </c>
      <c r="I4632">
        <v>26.381813481316001</v>
      </c>
      <c r="J4632">
        <v>-8.1348601336300295</v>
      </c>
      <c r="K4632">
        <v>6.52344411374236</v>
      </c>
      <c r="L4632">
        <v>6.2101980467586397</v>
      </c>
      <c r="M4632">
        <v>33.054303584157999</v>
      </c>
      <c r="N4632">
        <v>0.70131527958239304</v>
      </c>
      <c r="O4632">
        <v>21.2922173274596</v>
      </c>
      <c r="P4632">
        <v>60.613207547169701</v>
      </c>
    </row>
    <row r="4633" spans="1:17" hidden="1" x14ac:dyDescent="0.3">
      <c r="A4633" t="s">
        <v>9494</v>
      </c>
      <c r="B4633" t="s">
        <v>9495</v>
      </c>
      <c r="C4633" t="s">
        <v>10625</v>
      </c>
      <c r="D4633" t="s">
        <v>1888</v>
      </c>
      <c r="E4633">
        <v>6.812917101</v>
      </c>
      <c r="F4633">
        <v>2.17</v>
      </c>
      <c r="G4633">
        <v>127.629285308033</v>
      </c>
      <c r="H4633">
        <v>62.988247588089003</v>
      </c>
      <c r="I4633">
        <v>69.081272575298499</v>
      </c>
      <c r="J4633">
        <v>22.850909594701101</v>
      </c>
      <c r="K4633">
        <v>1.53442308948078</v>
      </c>
      <c r="L4633">
        <v>1.2160513048121599</v>
      </c>
      <c r="M4633">
        <v>90.963049546144106</v>
      </c>
      <c r="N4633">
        <v>1.0362649950473799</v>
      </c>
      <c r="O4633">
        <v>0</v>
      </c>
      <c r="P4633">
        <v>171.25</v>
      </c>
      <c r="Q4633">
        <v>8.3226102220427006E-2</v>
      </c>
    </row>
    <row r="4634" spans="1:17" hidden="1" x14ac:dyDescent="0.3">
      <c r="A4634" t="s">
        <v>9496</v>
      </c>
      <c r="B4634" t="s">
        <v>9497</v>
      </c>
      <c r="C4634" t="s">
        <v>10625</v>
      </c>
      <c r="D4634" t="s">
        <v>21</v>
      </c>
      <c r="E4634">
        <v>6.7772097999999996</v>
      </c>
      <c r="F4634">
        <v>15.94</v>
      </c>
      <c r="G4634">
        <v>67.137736801251293</v>
      </c>
      <c r="H4634">
        <v>4.7672653434683596</v>
      </c>
      <c r="I4634">
        <v>57.600617683565801</v>
      </c>
      <c r="J4634">
        <v>-0.92680823099355703</v>
      </c>
      <c r="K4634">
        <v>12.1262277043637</v>
      </c>
      <c r="L4634">
        <v>10.062234030240401</v>
      </c>
      <c r="M4634">
        <v>99.787861089351793</v>
      </c>
      <c r="N4634">
        <v>7.89038461538461</v>
      </c>
      <c r="O4634">
        <v>0</v>
      </c>
      <c r="P4634">
        <v>144.85407066052201</v>
      </c>
    </row>
    <row r="4635" spans="1:17" hidden="1" x14ac:dyDescent="0.3">
      <c r="A4635" t="s">
        <v>9498</v>
      </c>
      <c r="B4635" t="s">
        <v>9499</v>
      </c>
      <c r="C4635" t="s">
        <v>10625</v>
      </c>
      <c r="D4635" t="s">
        <v>733</v>
      </c>
      <c r="E4635">
        <v>6.7584707650000002</v>
      </c>
      <c r="F4635">
        <v>36.69</v>
      </c>
      <c r="G4635">
        <v>36.872947812396802</v>
      </c>
      <c r="H4635">
        <v>1.1778521424788</v>
      </c>
      <c r="I4635">
        <v>8.8990408532772403</v>
      </c>
      <c r="J4635">
        <v>1.75231804540537</v>
      </c>
      <c r="K4635">
        <v>35.626940712755903</v>
      </c>
      <c r="L4635">
        <v>31.5500047122149</v>
      </c>
      <c r="M4635">
        <v>51.4778037811056</v>
      </c>
      <c r="N4635">
        <v>0.47156532243170701</v>
      </c>
      <c r="O4635">
        <v>2.9435813573180898</v>
      </c>
      <c r="P4635">
        <v>68.689655172413794</v>
      </c>
    </row>
    <row r="4636" spans="1:17" hidden="1" x14ac:dyDescent="0.3">
      <c r="A4636" t="s">
        <v>9500</v>
      </c>
      <c r="B4636" t="s">
        <v>9501</v>
      </c>
      <c r="C4636" t="s">
        <v>10625</v>
      </c>
      <c r="D4636" t="s">
        <v>2161</v>
      </c>
      <c r="E4636">
        <v>6.7302</v>
      </c>
      <c r="F4636">
        <v>18</v>
      </c>
      <c r="G4636">
        <v>0.90659623240367504</v>
      </c>
      <c r="H4636">
        <v>-16.3797116452456</v>
      </c>
      <c r="I4636">
        <v>14.563728715649299</v>
      </c>
      <c r="J4636">
        <v>-1.14909040529885</v>
      </c>
      <c r="K4636">
        <v>20.414592451201798</v>
      </c>
      <c r="L4636">
        <v>18.830522434647399</v>
      </c>
      <c r="M4636">
        <v>26.543084890894601</v>
      </c>
      <c r="N4636">
        <v>0.44688644688644602</v>
      </c>
      <c r="O4636">
        <v>57.6666666666666</v>
      </c>
      <c r="P4636">
        <v>60</v>
      </c>
    </row>
    <row r="4637" spans="1:17" hidden="1" x14ac:dyDescent="0.3">
      <c r="A4637" t="s">
        <v>9502</v>
      </c>
      <c r="B4637" t="s">
        <v>9503</v>
      </c>
      <c r="C4637" t="s">
        <v>10625</v>
      </c>
      <c r="D4637" t="s">
        <v>359</v>
      </c>
      <c r="E4637">
        <v>6.7240799999999998</v>
      </c>
      <c r="F4637">
        <v>17.989999999999998</v>
      </c>
      <c r="G4637">
        <v>83.733522537590801</v>
      </c>
      <c r="H4637">
        <v>-10.2623745755765</v>
      </c>
      <c r="I4637">
        <v>-15.548852201885</v>
      </c>
      <c r="J4637">
        <v>6.2512891013425103</v>
      </c>
      <c r="K4637">
        <v>16.147545732762101</v>
      </c>
      <c r="L4637">
        <v>15.246621658491</v>
      </c>
      <c r="M4637">
        <v>58.757192552546798</v>
      </c>
      <c r="N4637">
        <v>0.69244935543277997</v>
      </c>
      <c r="O4637">
        <v>23.790994997220601</v>
      </c>
      <c r="P4637">
        <v>115.966386554621</v>
      </c>
      <c r="Q4637">
        <v>8.1858334690946999E-2</v>
      </c>
    </row>
    <row r="4638" spans="1:17" hidden="1" x14ac:dyDescent="0.3">
      <c r="A4638" t="s">
        <v>9504</v>
      </c>
      <c r="B4638" t="s">
        <v>9505</v>
      </c>
      <c r="C4638" t="s">
        <v>10625</v>
      </c>
      <c r="E4638">
        <v>6.7003608000000003</v>
      </c>
      <c r="F4638">
        <v>22.89</v>
      </c>
      <c r="G4638">
        <v>-27.664832339024802</v>
      </c>
      <c r="H4638">
        <v>-1.4056918058503101</v>
      </c>
      <c r="I4638">
        <v>-11.7520607580348</v>
      </c>
      <c r="J4638">
        <v>-1.14909040529885</v>
      </c>
      <c r="K4638">
        <v>22.89</v>
      </c>
      <c r="M4638">
        <v>50</v>
      </c>
      <c r="O4638">
        <v>0</v>
      </c>
      <c r="P4638">
        <v>0</v>
      </c>
    </row>
    <row r="4639" spans="1:17" hidden="1" x14ac:dyDescent="0.3">
      <c r="A4639" t="s">
        <v>9506</v>
      </c>
      <c r="B4639" t="s">
        <v>9507</v>
      </c>
      <c r="C4639" t="s">
        <v>10625</v>
      </c>
      <c r="D4639" t="s">
        <v>139</v>
      </c>
      <c r="E4639">
        <v>6.7001340000000003</v>
      </c>
      <c r="F4639">
        <v>0.75</v>
      </c>
      <c r="G4639">
        <v>-17.328751172252499</v>
      </c>
      <c r="H4639">
        <v>5.63656171527645</v>
      </c>
      <c r="I4639">
        <v>-28.418727424701402</v>
      </c>
      <c r="J4639">
        <v>-2.4477917040001498</v>
      </c>
      <c r="K4639">
        <v>0.725211089685596</v>
      </c>
      <c r="L4639">
        <v>0.75813365794880405</v>
      </c>
      <c r="M4639">
        <v>55.5895390345283</v>
      </c>
      <c r="N4639">
        <v>0.31285496659377499</v>
      </c>
      <c r="O4639">
        <v>81.3333333333333</v>
      </c>
      <c r="P4639">
        <v>59.574468085106403</v>
      </c>
    </row>
    <row r="4640" spans="1:17" hidden="1" x14ac:dyDescent="0.3">
      <c r="A4640" t="s">
        <v>9508</v>
      </c>
      <c r="B4640" t="s">
        <v>9509</v>
      </c>
      <c r="C4640" t="s">
        <v>10625</v>
      </c>
      <c r="D4640" t="s">
        <v>80</v>
      </c>
      <c r="E4640">
        <v>6.6950000000000003</v>
      </c>
      <c r="F4640">
        <v>20.5</v>
      </c>
      <c r="G4640">
        <v>30.636325962133402</v>
      </c>
      <c r="H4640">
        <v>12.945365941433799</v>
      </c>
      <c r="I4640">
        <v>-2.9987451081674501</v>
      </c>
      <c r="J4640">
        <v>6.9590177028092501</v>
      </c>
      <c r="K4640">
        <v>18.1416325633326</v>
      </c>
      <c r="L4640">
        <v>16.511033905092599</v>
      </c>
      <c r="M4640">
        <v>58.7252316156872</v>
      </c>
      <c r="N4640">
        <v>0.93599380085238204</v>
      </c>
      <c r="O4640">
        <v>6.7317073170731696</v>
      </c>
      <c r="P4640">
        <v>89.289012003693401</v>
      </c>
      <c r="Q4640">
        <v>5.0493874283725003E-2</v>
      </c>
    </row>
    <row r="4641" spans="1:17" hidden="1" x14ac:dyDescent="0.3">
      <c r="A4641" t="s">
        <v>9510</v>
      </c>
      <c r="B4641" t="s">
        <v>9511</v>
      </c>
      <c r="C4641" t="s">
        <v>10625</v>
      </c>
      <c r="D4641" t="s">
        <v>54</v>
      </c>
      <c r="E4641">
        <v>6.6622313919999998</v>
      </c>
      <c r="F4641">
        <v>7.97</v>
      </c>
      <c r="G4641">
        <v>84.303252767358003</v>
      </c>
      <c r="H4641">
        <v>35.066910933875697</v>
      </c>
      <c r="I4641">
        <v>-12.499258765506699</v>
      </c>
      <c r="J4641">
        <v>-10.7862786139156</v>
      </c>
      <c r="K4641">
        <v>7.4278144242946196</v>
      </c>
      <c r="L4641">
        <v>6.4441401487499697</v>
      </c>
      <c r="M4641">
        <v>48.108809498146101</v>
      </c>
      <c r="N4641">
        <v>0.90403555477967301</v>
      </c>
      <c r="O4641">
        <v>16.185696361354999</v>
      </c>
      <c r="P4641">
        <v>111.96808510638201</v>
      </c>
    </row>
    <row r="4642" spans="1:17" hidden="1" x14ac:dyDescent="0.3">
      <c r="A4642" t="s">
        <v>9512</v>
      </c>
      <c r="B4642" t="s">
        <v>9513</v>
      </c>
      <c r="C4642" t="s">
        <v>10625</v>
      </c>
      <c r="D4642" t="s">
        <v>2624</v>
      </c>
      <c r="E4642">
        <v>6.656936</v>
      </c>
      <c r="F4642">
        <v>4.3</v>
      </c>
      <c r="G4642">
        <v>-9.8566131609427092</v>
      </c>
      <c r="H4642">
        <v>11.704848039908001</v>
      </c>
      <c r="I4642">
        <v>-12.444901404686</v>
      </c>
      <c r="J4642">
        <v>7.4928849033431302</v>
      </c>
      <c r="K4642">
        <v>3.8696922950091501</v>
      </c>
      <c r="L4642">
        <v>3.9090971027842998</v>
      </c>
      <c r="M4642">
        <v>81.360934121249798</v>
      </c>
      <c r="N4642">
        <v>0.94355743223312905</v>
      </c>
      <c r="O4642">
        <v>27.906976744186</v>
      </c>
      <c r="P4642">
        <v>50.877192982456101</v>
      </c>
      <c r="Q4642">
        <v>4.8164958402201002E-2</v>
      </c>
    </row>
    <row r="4643" spans="1:17" hidden="1" x14ac:dyDescent="0.3">
      <c r="A4643" t="s">
        <v>9514</v>
      </c>
      <c r="B4643" t="s">
        <v>9515</v>
      </c>
      <c r="C4643" t="s">
        <v>10625</v>
      </c>
      <c r="D4643" t="s">
        <v>1763</v>
      </c>
      <c r="E4643">
        <v>6.6551625359999997</v>
      </c>
      <c r="F4643">
        <v>0.44</v>
      </c>
      <c r="G4643">
        <v>-17.2525071011877</v>
      </c>
      <c r="H4643">
        <v>4.7078552694466298</v>
      </c>
      <c r="I4643">
        <v>-38.9454834526992</v>
      </c>
      <c r="J4643">
        <v>-0.92680823099355703</v>
      </c>
      <c r="K4643">
        <v>0.50015139076843396</v>
      </c>
      <c r="L4643">
        <v>0.51591756737306704</v>
      </c>
      <c r="M4643">
        <v>80.236594018416795</v>
      </c>
      <c r="N4643">
        <v>1.77570422062027</v>
      </c>
      <c r="O4643">
        <v>56.818181818181799</v>
      </c>
      <c r="P4643">
        <v>18.918918918918902</v>
      </c>
      <c r="Q4643">
        <v>1.737423364771E-2</v>
      </c>
    </row>
    <row r="4644" spans="1:17" hidden="1" x14ac:dyDescent="0.3">
      <c r="A4644" t="s">
        <v>9516</v>
      </c>
      <c r="B4644" t="s">
        <v>9517</v>
      </c>
      <c r="C4644" t="s">
        <v>10625</v>
      </c>
      <c r="D4644" t="s">
        <v>1672</v>
      </c>
      <c r="E4644">
        <v>6.6550000000000002</v>
      </c>
      <c r="F4644">
        <v>10.65</v>
      </c>
      <c r="G4644">
        <v>-2.2231362259506899</v>
      </c>
      <c r="H4644">
        <v>-1.4056918058503101</v>
      </c>
      <c r="I4644">
        <v>-30.825009086302199</v>
      </c>
      <c r="J4644">
        <v>-17.878840594549398</v>
      </c>
      <c r="K4644">
        <v>10.9936608173776</v>
      </c>
      <c r="L4644">
        <v>10.8508875985996</v>
      </c>
      <c r="M4644">
        <v>35.844408885866997</v>
      </c>
      <c r="N4644">
        <v>1.35148514851485</v>
      </c>
      <c r="O4644">
        <v>47.042253521126703</v>
      </c>
      <c r="P4644">
        <v>42</v>
      </c>
      <c r="Q4644">
        <v>-0.116251994805268</v>
      </c>
    </row>
    <row r="4645" spans="1:17" hidden="1" x14ac:dyDescent="0.3">
      <c r="A4645" t="s">
        <v>9518</v>
      </c>
      <c r="B4645" t="s">
        <v>9519</v>
      </c>
      <c r="C4645" t="s">
        <v>10625</v>
      </c>
      <c r="D4645" t="s">
        <v>527</v>
      </c>
      <c r="E4645">
        <v>6.6433499999999999</v>
      </c>
      <c r="F4645">
        <v>9.99</v>
      </c>
      <c r="G4645">
        <v>17.538656033068101</v>
      </c>
      <c r="H4645">
        <v>4.3085939084353999</v>
      </c>
      <c r="I4645">
        <v>-0.75206075803481698</v>
      </c>
      <c r="J4645">
        <v>-3.0154951204265501</v>
      </c>
      <c r="K4645">
        <v>9.5191809280170894</v>
      </c>
      <c r="L4645">
        <v>8.3669398910619304</v>
      </c>
      <c r="M4645">
        <v>48.811683200954697</v>
      </c>
      <c r="N4645">
        <v>0.50640697143436997</v>
      </c>
      <c r="O4645">
        <v>5.5055055055055</v>
      </c>
      <c r="P4645">
        <v>67.336683417085396</v>
      </c>
      <c r="Q4645">
        <v>1.663382851007E-3</v>
      </c>
    </row>
    <row r="4646" spans="1:17" hidden="1" x14ac:dyDescent="0.3">
      <c r="A4646" t="s">
        <v>9520</v>
      </c>
      <c r="B4646" t="s">
        <v>9521</v>
      </c>
      <c r="C4646" t="s">
        <v>10625</v>
      </c>
      <c r="D4646" t="s">
        <v>1002</v>
      </c>
      <c r="E4646">
        <v>6.6419594000000002</v>
      </c>
      <c r="F4646">
        <v>5.14</v>
      </c>
      <c r="G4646">
        <v>-12.159214361496799</v>
      </c>
      <c r="H4646">
        <v>-1.4056918058503101</v>
      </c>
      <c r="I4646">
        <v>-6.8541015743613602</v>
      </c>
      <c r="J4646">
        <v>-1.14909040529885</v>
      </c>
      <c r="K4646">
        <v>5.1153326304105597</v>
      </c>
      <c r="L4646">
        <v>4.8572302229778597</v>
      </c>
      <c r="M4646">
        <v>100</v>
      </c>
      <c r="N4646">
        <v>0</v>
      </c>
      <c r="O4646">
        <v>0</v>
      </c>
      <c r="P4646">
        <v>15.505617977528001</v>
      </c>
    </row>
    <row r="4647" spans="1:17" hidden="1" x14ac:dyDescent="0.3">
      <c r="A4647" t="s">
        <v>9522</v>
      </c>
      <c r="B4647" t="s">
        <v>9523</v>
      </c>
      <c r="C4647" t="s">
        <v>10625</v>
      </c>
      <c r="D4647" t="s">
        <v>263</v>
      </c>
      <c r="E4647">
        <v>6.620463</v>
      </c>
      <c r="F4647">
        <v>16.059999999999999</v>
      </c>
      <c r="G4647">
        <v>-21.658231678958899</v>
      </c>
      <c r="H4647">
        <v>0.59430819414968705</v>
      </c>
      <c r="I4647">
        <v>-5.3944448639950897</v>
      </c>
      <c r="J4647">
        <v>0.85090959470114902</v>
      </c>
      <c r="K4647">
        <v>15.736191058237299</v>
      </c>
      <c r="L4647">
        <v>15.5393560948198</v>
      </c>
      <c r="M4647">
        <v>53.8883369456886</v>
      </c>
      <c r="N4647">
        <v>0.16634288832536101</v>
      </c>
      <c r="O4647">
        <v>54.1718555417185</v>
      </c>
      <c r="P4647">
        <v>32.727272727272698</v>
      </c>
      <c r="Q4647">
        <v>4.9457748724598002E-2</v>
      </c>
    </row>
    <row r="4648" spans="1:17" hidden="1" x14ac:dyDescent="0.3">
      <c r="A4648" t="s">
        <v>9524</v>
      </c>
      <c r="B4648" t="s">
        <v>9525</v>
      </c>
      <c r="C4648" t="s">
        <v>10625</v>
      </c>
      <c r="D4648" t="s">
        <v>4587</v>
      </c>
      <c r="E4648">
        <v>6.6029999999999998</v>
      </c>
      <c r="F4648">
        <v>3.1</v>
      </c>
      <c r="G4648">
        <v>-24.331499005691501</v>
      </c>
      <c r="H4648">
        <v>-27.945976166039799</v>
      </c>
      <c r="I4648">
        <v>9.8165666929455799</v>
      </c>
      <c r="J4648">
        <v>-8.3347191478138107</v>
      </c>
      <c r="K4648">
        <v>3.6686002148790098</v>
      </c>
      <c r="L4648">
        <v>3.1650329487106799</v>
      </c>
      <c r="M4648">
        <v>9.6192711582376198</v>
      </c>
      <c r="N4648">
        <v>0.210180208329213</v>
      </c>
      <c r="O4648">
        <v>75.483870967741893</v>
      </c>
      <c r="P4648">
        <v>85.62874251497</v>
      </c>
      <c r="Q4648">
        <v>5.1368803843224002E-2</v>
      </c>
    </row>
    <row r="4649" spans="1:17" hidden="1" x14ac:dyDescent="0.3">
      <c r="A4649" t="s">
        <v>9526</v>
      </c>
      <c r="B4649" t="s">
        <v>9527</v>
      </c>
      <c r="C4649" t="s">
        <v>10625</v>
      </c>
      <c r="D4649" t="s">
        <v>231</v>
      </c>
      <c r="E4649">
        <v>6.6007616000000002</v>
      </c>
      <c r="F4649">
        <v>6.41</v>
      </c>
      <c r="G4649">
        <v>39.240999392318699</v>
      </c>
      <c r="H4649">
        <v>4.7397901223467001</v>
      </c>
      <c r="I4649">
        <v>13.6315402125428</v>
      </c>
      <c r="J4649">
        <v>-0.92680823099355703</v>
      </c>
      <c r="K4649">
        <v>4.8294007828508603</v>
      </c>
      <c r="L4649">
        <v>3.94397525369072</v>
      </c>
      <c r="M4649">
        <v>99.999999403158697</v>
      </c>
      <c r="N4649">
        <v>0.85333833458364505</v>
      </c>
      <c r="O4649">
        <v>0</v>
      </c>
      <c r="P4649">
        <v>119.520547945205</v>
      </c>
    </row>
    <row r="4650" spans="1:17" hidden="1" x14ac:dyDescent="0.3">
      <c r="A4650" t="s">
        <v>9528</v>
      </c>
      <c r="B4650" t="s">
        <v>9529</v>
      </c>
      <c r="C4650" t="s">
        <v>10625</v>
      </c>
      <c r="D4650" t="s">
        <v>72</v>
      </c>
      <c r="E4650">
        <v>6.59112016</v>
      </c>
      <c r="F4650">
        <v>6.4</v>
      </c>
      <c r="G4650">
        <v>1.6280969539043999</v>
      </c>
      <c r="H4650">
        <v>-1.25208197482113</v>
      </c>
      <c r="I4650">
        <v>-22.986457429324599</v>
      </c>
      <c r="J4650">
        <v>4.0121999172817802</v>
      </c>
      <c r="K4650">
        <v>6.6405276341245703</v>
      </c>
      <c r="L4650">
        <v>6.6300451917732897</v>
      </c>
      <c r="M4650">
        <v>55.680839938676101</v>
      </c>
      <c r="N4650">
        <v>0.43265617890957803</v>
      </c>
      <c r="O4650">
        <v>70.3125</v>
      </c>
      <c r="P4650">
        <v>43.820224719101098</v>
      </c>
      <c r="Q4650">
        <v>1.0275272596993E-2</v>
      </c>
    </row>
    <row r="4651" spans="1:17" hidden="1" x14ac:dyDescent="0.3">
      <c r="A4651" t="s">
        <v>9530</v>
      </c>
      <c r="B4651" t="s">
        <v>9531</v>
      </c>
      <c r="C4651" t="s">
        <v>10625</v>
      </c>
      <c r="D4651" t="s">
        <v>1175</v>
      </c>
      <c r="E4651">
        <v>6.5700253999999996</v>
      </c>
      <c r="F4651">
        <v>6</v>
      </c>
      <c r="G4651">
        <v>175.36547069127801</v>
      </c>
      <c r="H4651">
        <v>-25.8848584725169</v>
      </c>
      <c r="I4651">
        <v>46.142676084070402</v>
      </c>
      <c r="J4651">
        <v>13.475415523554901</v>
      </c>
      <c r="K4651">
        <v>6.3887218948897697</v>
      </c>
      <c r="M4651">
        <v>49.579756778004104</v>
      </c>
      <c r="N4651">
        <v>1.20945892202644</v>
      </c>
      <c r="O4651">
        <v>71.6666666666666</v>
      </c>
      <c r="P4651">
        <v>217.46031746031699</v>
      </c>
    </row>
    <row r="4652" spans="1:17" hidden="1" x14ac:dyDescent="0.3">
      <c r="A4652" t="s">
        <v>9532</v>
      </c>
      <c r="B4652" t="s">
        <v>9533</v>
      </c>
      <c r="C4652" t="s">
        <v>10625</v>
      </c>
      <c r="D4652" t="s">
        <v>530</v>
      </c>
      <c r="E4652">
        <v>6.5664999999999996</v>
      </c>
      <c r="F4652">
        <v>2.2400000000000002</v>
      </c>
      <c r="G4652">
        <v>-49.068341110954698</v>
      </c>
      <c r="H4652">
        <v>10.789430145369099</v>
      </c>
      <c r="I4652">
        <v>-24.252060758034801</v>
      </c>
      <c r="J4652">
        <v>-2.4366440533675302</v>
      </c>
      <c r="K4652">
        <v>2.23083844855935</v>
      </c>
      <c r="L4652">
        <v>2.4714876935988199</v>
      </c>
      <c r="M4652">
        <v>55.038408052205902</v>
      </c>
      <c r="N4652">
        <v>0.81971278564891503</v>
      </c>
      <c r="O4652">
        <v>52.232142857142797</v>
      </c>
      <c r="P4652">
        <v>17.8947368421052</v>
      </c>
      <c r="Q4652">
        <v>-3.6560979103653003E-2</v>
      </c>
    </row>
    <row r="4653" spans="1:17" hidden="1" x14ac:dyDescent="0.3">
      <c r="A4653" t="s">
        <v>9534</v>
      </c>
      <c r="B4653" t="s">
        <v>9535</v>
      </c>
      <c r="C4653" t="s">
        <v>10625</v>
      </c>
      <c r="D4653" t="s">
        <v>139</v>
      </c>
      <c r="E4653">
        <v>6.5162496000000001</v>
      </c>
      <c r="F4653">
        <v>34.72</v>
      </c>
      <c r="G4653">
        <v>15.3757003627824</v>
      </c>
      <c r="H4653">
        <v>8.9890143517243395</v>
      </c>
      <c r="I4653">
        <v>32.6901720023792</v>
      </c>
      <c r="J4653">
        <v>7.4564961026260397</v>
      </c>
      <c r="K4653">
        <v>28.7035501039013</v>
      </c>
      <c r="L4653">
        <v>24.798407291424201</v>
      </c>
      <c r="M4653">
        <v>99.999674278631701</v>
      </c>
      <c r="N4653">
        <v>1.9580246913580199</v>
      </c>
      <c r="O4653">
        <v>0</v>
      </c>
      <c r="P4653">
        <v>50.956521739130402</v>
      </c>
    </row>
    <row r="4654" spans="1:17" hidden="1" x14ac:dyDescent="0.3">
      <c r="A4654" t="s">
        <v>9536</v>
      </c>
      <c r="B4654" t="s">
        <v>9537</v>
      </c>
      <c r="C4654" t="s">
        <v>10625</v>
      </c>
      <c r="D4654" t="s">
        <v>4188</v>
      </c>
      <c r="E4654">
        <v>6.5152502480000001</v>
      </c>
      <c r="F4654">
        <v>6.57</v>
      </c>
      <c r="G4654">
        <v>-23.379118053310599</v>
      </c>
      <c r="H4654">
        <v>1.5548345099391501</v>
      </c>
      <c r="I4654">
        <v>-36.666346472320498</v>
      </c>
      <c r="J4654">
        <v>0.639527480879997</v>
      </c>
      <c r="K4654">
        <v>5.7572301904058101</v>
      </c>
      <c r="L4654">
        <v>6.30844462593193</v>
      </c>
      <c r="M4654">
        <v>73.426693349190799</v>
      </c>
      <c r="N4654">
        <v>1.72612146944803</v>
      </c>
      <c r="O4654">
        <v>64.079147640791405</v>
      </c>
      <c r="P4654">
        <v>35.463917525773198</v>
      </c>
      <c r="Q4654">
        <v>6.6890997935990003E-3</v>
      </c>
    </row>
    <row r="4655" spans="1:17" hidden="1" x14ac:dyDescent="0.3">
      <c r="A4655" t="s">
        <v>9538</v>
      </c>
      <c r="B4655" t="s">
        <v>9539</v>
      </c>
      <c r="C4655" t="s">
        <v>10625</v>
      </c>
      <c r="D4655" t="s">
        <v>308</v>
      </c>
      <c r="E4655">
        <v>6.5131620000000003</v>
      </c>
      <c r="F4655">
        <v>10.83</v>
      </c>
      <c r="G4655">
        <v>12.489428382683201</v>
      </c>
      <c r="H4655">
        <v>-0.170193511041176</v>
      </c>
      <c r="I4655">
        <v>22.462209943431802</v>
      </c>
      <c r="J4655">
        <v>-0.92680823099355703</v>
      </c>
      <c r="K4655">
        <v>9.3327248785925399</v>
      </c>
      <c r="L4655">
        <v>6.9593432566267701</v>
      </c>
      <c r="M4655">
        <v>99.999999684640002</v>
      </c>
      <c r="N4655">
        <v>11.865211200759299</v>
      </c>
      <c r="O4655">
        <v>0</v>
      </c>
      <c r="P4655">
        <v>39.741935483870897</v>
      </c>
    </row>
    <row r="4656" spans="1:17" hidden="1" x14ac:dyDescent="0.3">
      <c r="A4656" t="s">
        <v>9540</v>
      </c>
      <c r="B4656" t="s">
        <v>9541</v>
      </c>
      <c r="C4656" t="s">
        <v>10625</v>
      </c>
      <c r="D4656" t="s">
        <v>789</v>
      </c>
      <c r="E4656">
        <v>6.497064</v>
      </c>
      <c r="F4656">
        <v>153.5</v>
      </c>
      <c r="G4656">
        <v>-12.554221165421501</v>
      </c>
      <c r="H4656">
        <v>-49.713384113542602</v>
      </c>
      <c r="I4656">
        <v>-74.755194043163698</v>
      </c>
      <c r="J4656">
        <v>-6.0457787721259102</v>
      </c>
      <c r="K4656">
        <v>267.65243751999202</v>
      </c>
      <c r="L4656">
        <v>284.11500080400702</v>
      </c>
      <c r="M4656">
        <v>26.111070113767699</v>
      </c>
      <c r="N4656">
        <v>0.35239786856127803</v>
      </c>
      <c r="O4656">
        <v>215.17915309446201</v>
      </c>
      <c r="P4656">
        <v>20.676100628930801</v>
      </c>
    </row>
    <row r="4657" spans="1:17" hidden="1" x14ac:dyDescent="0.3">
      <c r="A4657" t="s">
        <v>9542</v>
      </c>
      <c r="B4657" t="s">
        <v>9543</v>
      </c>
      <c r="C4657" t="s">
        <v>10625</v>
      </c>
      <c r="D4657" t="s">
        <v>400</v>
      </c>
      <c r="E4657">
        <v>6.4889999999999999</v>
      </c>
      <c r="F4657">
        <v>6.18</v>
      </c>
      <c r="G4657">
        <v>204.593232177104</v>
      </c>
      <c r="H4657">
        <v>13.4641966699861</v>
      </c>
      <c r="I4657">
        <v>34.347230022106999</v>
      </c>
      <c r="J4657">
        <v>-6.0721673283757802</v>
      </c>
      <c r="K4657">
        <v>5.1197917892591498</v>
      </c>
      <c r="L4657">
        <v>3.67636196891895</v>
      </c>
      <c r="M4657">
        <v>52.0236585940116</v>
      </c>
      <c r="N4657">
        <v>0.110714285714285</v>
      </c>
      <c r="O4657">
        <v>5.1779935275080904</v>
      </c>
      <c r="P4657">
        <v>234.05405405405401</v>
      </c>
    </row>
    <row r="4658" spans="1:17" hidden="1" x14ac:dyDescent="0.3">
      <c r="A4658" t="s">
        <v>9544</v>
      </c>
      <c r="B4658" t="s">
        <v>9545</v>
      </c>
      <c r="C4658" t="s">
        <v>10625</v>
      </c>
      <c r="D4658" t="s">
        <v>1388</v>
      </c>
      <c r="E4658">
        <v>6.4752751999999996</v>
      </c>
      <c r="F4658">
        <v>11.85</v>
      </c>
      <c r="G4658">
        <v>55.205538031345398</v>
      </c>
      <c r="H4658">
        <v>12.1025686411856</v>
      </c>
      <c r="I4658">
        <v>31.710408975621299</v>
      </c>
      <c r="J4658">
        <v>8.4193898948887504</v>
      </c>
      <c r="K4658">
        <v>10.642139723655299</v>
      </c>
      <c r="L4658">
        <v>8.7287823719065294</v>
      </c>
      <c r="M4658">
        <v>55.724741405565098</v>
      </c>
      <c r="N4658">
        <v>0.676645107351455</v>
      </c>
      <c r="O4658">
        <v>4.0506329113924</v>
      </c>
      <c r="P4658">
        <v>136.526946107784</v>
      </c>
      <c r="Q4658">
        <v>9.1690837373889E-2</v>
      </c>
    </row>
    <row r="4659" spans="1:17" hidden="1" x14ac:dyDescent="0.3">
      <c r="A4659" t="s">
        <v>9546</v>
      </c>
      <c r="B4659" t="s">
        <v>9547</v>
      </c>
      <c r="C4659" t="s">
        <v>10625</v>
      </c>
      <c r="D4659" t="s">
        <v>3135</v>
      </c>
      <c r="E4659">
        <v>6.4729830000000002</v>
      </c>
      <c r="F4659">
        <v>15.33</v>
      </c>
      <c r="G4659">
        <v>-26.809569181130101</v>
      </c>
      <c r="H4659">
        <v>-22.3585883949136</v>
      </c>
      <c r="I4659">
        <v>6.2617960548982001</v>
      </c>
      <c r="J4659">
        <v>-1.08055030934272</v>
      </c>
      <c r="K4659">
        <v>15.7379289696173</v>
      </c>
      <c r="L4659">
        <v>15.532543972418599</v>
      </c>
      <c r="M4659">
        <v>45.389427204266603</v>
      </c>
      <c r="N4659">
        <v>2.7141350210970399</v>
      </c>
      <c r="O4659">
        <v>32.420091324200897</v>
      </c>
      <c r="P4659">
        <v>28.284518828451802</v>
      </c>
    </row>
    <row r="4660" spans="1:17" hidden="1" x14ac:dyDescent="0.3">
      <c r="A4660" t="s">
        <v>9548</v>
      </c>
      <c r="B4660" t="s">
        <v>9549</v>
      </c>
      <c r="C4660" t="s">
        <v>10625</v>
      </c>
      <c r="D4660" t="s">
        <v>224</v>
      </c>
      <c r="E4660">
        <v>6.4647920000000001</v>
      </c>
      <c r="F4660">
        <v>0.81</v>
      </c>
      <c r="G4660">
        <v>9.6233032541954504</v>
      </c>
      <c r="H4660">
        <v>-16.2993088271269</v>
      </c>
      <c r="I4660">
        <v>-24.655286564486399</v>
      </c>
      <c r="J4660">
        <v>-7.0314433464753101</v>
      </c>
      <c r="K4660">
        <v>0.82821564561260297</v>
      </c>
      <c r="L4660">
        <v>0.732685450374992</v>
      </c>
      <c r="M4660">
        <v>17.460013367964301</v>
      </c>
      <c r="N4660">
        <v>0.71476542508407304</v>
      </c>
      <c r="O4660">
        <v>30.8641975308642</v>
      </c>
      <c r="P4660">
        <v>58.823529411764703</v>
      </c>
      <c r="Q4660">
        <v>7.5859144121487004E-2</v>
      </c>
    </row>
    <row r="4661" spans="1:17" hidden="1" x14ac:dyDescent="0.3">
      <c r="A4661" t="s">
        <v>9550</v>
      </c>
      <c r="B4661" t="s">
        <v>9551</v>
      </c>
      <c r="C4661" t="s">
        <v>10625</v>
      </c>
      <c r="D4661" t="s">
        <v>72</v>
      </c>
      <c r="E4661">
        <v>6.4416000000000002</v>
      </c>
      <c r="F4661">
        <v>3.59</v>
      </c>
      <c r="G4661">
        <v>72.893826878852096</v>
      </c>
      <c r="H4661">
        <v>39.394308194149602</v>
      </c>
      <c r="I4661">
        <v>45.016498193930197</v>
      </c>
      <c r="J4661">
        <v>6.1679827654328498</v>
      </c>
      <c r="K4661">
        <v>2.64478261843476</v>
      </c>
      <c r="L4661">
        <v>2.0431927828709302</v>
      </c>
      <c r="M4661">
        <v>99.676533502087693</v>
      </c>
      <c r="N4661">
        <v>0.361087285126726</v>
      </c>
      <c r="O4661">
        <v>0</v>
      </c>
      <c r="P4661">
        <v>100.55865921787699</v>
      </c>
      <c r="Q4661">
        <v>0.17320368524744301</v>
      </c>
    </row>
    <row r="4662" spans="1:17" hidden="1" x14ac:dyDescent="0.3">
      <c r="A4662" t="s">
        <v>9552</v>
      </c>
      <c r="B4662" t="s">
        <v>9553</v>
      </c>
      <c r="C4662" t="s">
        <v>10625</v>
      </c>
      <c r="D4662" t="s">
        <v>622</v>
      </c>
      <c r="E4662">
        <v>6.4298259</v>
      </c>
      <c r="F4662">
        <v>20.45</v>
      </c>
      <c r="G4662">
        <v>-72.094180165111794</v>
      </c>
      <c r="H4662">
        <v>9.8470798127749593</v>
      </c>
      <c r="I4662">
        <v>-43.380278745330003</v>
      </c>
      <c r="J4662">
        <v>6.98668545677012</v>
      </c>
      <c r="K4662">
        <v>19.210742693226798</v>
      </c>
      <c r="L4662">
        <v>23.803950697697399</v>
      </c>
      <c r="M4662">
        <v>77.119899774467001</v>
      </c>
      <c r="N4662">
        <v>3.2292185351714902</v>
      </c>
      <c r="O4662">
        <v>114.621026894865</v>
      </c>
      <c r="P4662">
        <v>28.778337531486098</v>
      </c>
      <c r="Q4662">
        <v>4.6785099976436997E-2</v>
      </c>
    </row>
    <row r="4663" spans="1:17" hidden="1" x14ac:dyDescent="0.3">
      <c r="A4663" t="s">
        <v>9554</v>
      </c>
      <c r="B4663" t="s">
        <v>9555</v>
      </c>
      <c r="C4663" t="s">
        <v>10625</v>
      </c>
      <c r="D4663" t="s">
        <v>1672</v>
      </c>
      <c r="E4663">
        <v>6.4157999999999999</v>
      </c>
      <c r="F4663">
        <v>12.58</v>
      </c>
      <c r="G4663">
        <v>-27.664832339024802</v>
      </c>
      <c r="H4663">
        <v>-1.4056918058503101</v>
      </c>
      <c r="I4663">
        <v>-11.7520607580348</v>
      </c>
      <c r="J4663">
        <v>-1.14909040529885</v>
      </c>
      <c r="K4663">
        <v>12.58</v>
      </c>
      <c r="L4663">
        <v>12.579999999999901</v>
      </c>
      <c r="M4663">
        <v>50</v>
      </c>
      <c r="O4663">
        <v>0</v>
      </c>
      <c r="P4663">
        <v>0</v>
      </c>
    </row>
    <row r="4664" spans="1:17" hidden="1" x14ac:dyDescent="0.3">
      <c r="A4664" t="s">
        <v>9556</v>
      </c>
      <c r="B4664" t="s">
        <v>9557</v>
      </c>
      <c r="C4664" t="s">
        <v>10625</v>
      </c>
      <c r="D4664" t="s">
        <v>266</v>
      </c>
      <c r="E4664">
        <v>6.3879105740000002</v>
      </c>
      <c r="F4664">
        <v>8.1300000000000008</v>
      </c>
      <c r="G4664">
        <v>62.288438689012402</v>
      </c>
      <c r="H4664">
        <v>-1.17067417952834</v>
      </c>
      <c r="I4664">
        <v>-42.145896374473097</v>
      </c>
      <c r="J4664">
        <v>-10.2109240939982</v>
      </c>
      <c r="K4664">
        <v>9.0844389948975692</v>
      </c>
      <c r="L4664">
        <v>8.27380706310392</v>
      </c>
      <c r="M4664">
        <v>28.362465464589199</v>
      </c>
      <c r="N4664">
        <v>0.943842552607012</v>
      </c>
      <c r="O4664">
        <v>82.164821648216403</v>
      </c>
      <c r="P4664">
        <v>171</v>
      </c>
      <c r="Q4664">
        <v>8.5926104174803994E-2</v>
      </c>
    </row>
    <row r="4665" spans="1:17" hidden="1" x14ac:dyDescent="0.3">
      <c r="A4665" t="s">
        <v>9558</v>
      </c>
      <c r="B4665" t="s">
        <v>9559</v>
      </c>
      <c r="C4665" t="s">
        <v>10625</v>
      </c>
      <c r="D4665" t="s">
        <v>689</v>
      </c>
      <c r="E4665">
        <v>6.3841278700000004</v>
      </c>
      <c r="F4665">
        <v>2233.4</v>
      </c>
      <c r="G4665">
        <v>88.970310005414603</v>
      </c>
      <c r="H4665">
        <v>19.2608803115798</v>
      </c>
      <c r="I4665">
        <v>16.309865847469698</v>
      </c>
      <c r="J4665">
        <v>22.581349941394201</v>
      </c>
      <c r="K4665">
        <v>1851.08214023802</v>
      </c>
      <c r="L4665">
        <v>1720.10732060589</v>
      </c>
      <c r="M4665">
        <v>73.701708843456601</v>
      </c>
      <c r="N4665">
        <v>2.7498023715415001</v>
      </c>
      <c r="O4665">
        <v>0</v>
      </c>
      <c r="P4665">
        <v>157.898383371824</v>
      </c>
      <c r="Q4665">
        <v>6.8448271832245999E-2</v>
      </c>
    </row>
    <row r="4666" spans="1:17" hidden="1" x14ac:dyDescent="0.3">
      <c r="A4666" t="s">
        <v>9560</v>
      </c>
      <c r="B4666" t="s">
        <v>9561</v>
      </c>
      <c r="C4666" t="s">
        <v>10625</v>
      </c>
      <c r="D4666" t="s">
        <v>4439</v>
      </c>
      <c r="E4666">
        <v>6.3787500000000001</v>
      </c>
      <c r="F4666">
        <v>13.12</v>
      </c>
      <c r="G4666">
        <v>80.259097930388705</v>
      </c>
      <c r="H4666">
        <v>24.096316226278098</v>
      </c>
      <c r="I4666">
        <v>37.3388483328742</v>
      </c>
      <c r="J4666">
        <v>26.4019300028644</v>
      </c>
      <c r="K4666">
        <v>9.5269010131909795</v>
      </c>
      <c r="L4666">
        <v>8.2499136988060702</v>
      </c>
      <c r="M4666">
        <v>82.387911573454502</v>
      </c>
      <c r="N4666">
        <v>2.0092942298216498</v>
      </c>
      <c r="O4666">
        <v>0</v>
      </c>
      <c r="P4666">
        <v>130.17543859649101</v>
      </c>
      <c r="Q4666">
        <v>5.2968181651142997E-2</v>
      </c>
    </row>
    <row r="4667" spans="1:17" hidden="1" x14ac:dyDescent="0.3">
      <c r="A4667" t="s">
        <v>9562</v>
      </c>
      <c r="B4667" t="s">
        <v>9563</v>
      </c>
      <c r="C4667" t="s">
        <v>10625</v>
      </c>
      <c r="D4667" t="s">
        <v>139</v>
      </c>
      <c r="E4667">
        <v>6.3702547999999997</v>
      </c>
      <c r="F4667">
        <v>13.08</v>
      </c>
      <c r="G4667">
        <v>4.0572220416397604</v>
      </c>
      <c r="H4667">
        <v>11.337671026008</v>
      </c>
      <c r="I4667">
        <v>-22.772468921300099</v>
      </c>
      <c r="J4667">
        <v>3.9664211458562599</v>
      </c>
      <c r="K4667">
        <v>12.2268761741948</v>
      </c>
      <c r="L4667">
        <v>12.440013756106101</v>
      </c>
      <c r="M4667">
        <v>64.250476387765502</v>
      </c>
      <c r="N4667">
        <v>1.63529581479622</v>
      </c>
      <c r="O4667">
        <v>44.1896024464831</v>
      </c>
      <c r="P4667">
        <v>42.019543973941303</v>
      </c>
      <c r="Q4667">
        <v>1.7993381961209001E-2</v>
      </c>
    </row>
    <row r="4668" spans="1:17" hidden="1" x14ac:dyDescent="0.3">
      <c r="A4668" t="s">
        <v>9564</v>
      </c>
      <c r="B4668" t="s">
        <v>9565</v>
      </c>
      <c r="C4668" t="s">
        <v>10625</v>
      </c>
      <c r="D4668" t="s">
        <v>378</v>
      </c>
      <c r="E4668">
        <v>6.3436780019999999</v>
      </c>
      <c r="F4668">
        <v>11.47</v>
      </c>
      <c r="G4668">
        <v>73.563237836413606</v>
      </c>
      <c r="H4668">
        <v>-44.626471026629503</v>
      </c>
      <c r="I4668">
        <v>10.3991639491004</v>
      </c>
      <c r="J4668">
        <v>-10.967572253483601</v>
      </c>
      <c r="K4668">
        <v>15.2363914985329</v>
      </c>
      <c r="L4668">
        <v>12.350644292396201</v>
      </c>
      <c r="M4668">
        <v>14.8831442426909</v>
      </c>
      <c r="N4668">
        <v>0.90373458210396196</v>
      </c>
      <c r="O4668">
        <v>109.15431560592801</v>
      </c>
      <c r="P4668">
        <v>111.23388581952101</v>
      </c>
      <c r="Q4668">
        <v>9.9962848845405003E-2</v>
      </c>
    </row>
    <row r="4669" spans="1:17" hidden="1" x14ac:dyDescent="0.3">
      <c r="A4669" t="s">
        <v>9566</v>
      </c>
      <c r="B4669" t="s">
        <v>9567</v>
      </c>
      <c r="C4669" t="s">
        <v>10625</v>
      </c>
      <c r="E4669">
        <v>6.3417199999999996</v>
      </c>
      <c r="F4669">
        <v>15.7</v>
      </c>
      <c r="G4669">
        <v>3.3869205825109798</v>
      </c>
      <c r="H4669">
        <v>6.21135920742711</v>
      </c>
      <c r="I4669">
        <v>-9.9362371523279496</v>
      </c>
      <c r="J4669">
        <v>1.8609430395172</v>
      </c>
      <c r="K4669">
        <v>14.229303784641401</v>
      </c>
      <c r="L4669">
        <v>13.819407514163901</v>
      </c>
      <c r="M4669">
        <v>74.2261550902019</v>
      </c>
      <c r="N4669">
        <v>0.89146322004148704</v>
      </c>
      <c r="O4669">
        <v>3.4394904458598701</v>
      </c>
      <c r="P4669">
        <v>53.7708129285014</v>
      </c>
      <c r="Q4669">
        <v>-0.105130237067701</v>
      </c>
    </row>
    <row r="4670" spans="1:17" hidden="1" x14ac:dyDescent="0.3">
      <c r="A4670" t="s">
        <v>9568</v>
      </c>
      <c r="B4670" t="s">
        <v>9569</v>
      </c>
      <c r="C4670" t="s">
        <v>10625</v>
      </c>
      <c r="D4670" t="s">
        <v>733</v>
      </c>
      <c r="E4670">
        <v>6.3247861439999999</v>
      </c>
      <c r="F4670">
        <v>95</v>
      </c>
      <c r="G4670">
        <v>26.505891451951999</v>
      </c>
      <c r="H4670">
        <v>-0.42582174514097498</v>
      </c>
      <c r="I4670">
        <v>2.0203943317855302</v>
      </c>
      <c r="J4670">
        <v>0.83004264837437602</v>
      </c>
      <c r="K4670">
        <v>93.176567450264997</v>
      </c>
      <c r="L4670">
        <v>83.838100830742206</v>
      </c>
      <c r="M4670">
        <v>63.753004305415402</v>
      </c>
      <c r="N4670">
        <v>0.49531465409417802</v>
      </c>
      <c r="O4670">
        <v>5.3684210526315699</v>
      </c>
      <c r="P4670">
        <v>56.765676567656698</v>
      </c>
    </row>
    <row r="4671" spans="1:17" hidden="1" x14ac:dyDescent="0.3">
      <c r="A4671" t="s">
        <v>9570</v>
      </c>
      <c r="B4671" t="s">
        <v>9571</v>
      </c>
      <c r="C4671" t="s">
        <v>10625</v>
      </c>
      <c r="D4671" t="s">
        <v>224</v>
      </c>
      <c r="E4671">
        <v>6.3066559499999997</v>
      </c>
      <c r="F4671">
        <v>6.6</v>
      </c>
      <c r="G4671">
        <v>-58.914832339024898</v>
      </c>
      <c r="K4671">
        <v>7.8976443621726604</v>
      </c>
      <c r="M4671">
        <v>24.8553728216223</v>
      </c>
      <c r="N4671">
        <v>1</v>
      </c>
      <c r="O4671">
        <v>45.454545454545404</v>
      </c>
      <c r="P4671">
        <v>4.7619047619047601</v>
      </c>
    </row>
    <row r="4672" spans="1:17" hidden="1" x14ac:dyDescent="0.3">
      <c r="A4672" t="s">
        <v>9572</v>
      </c>
      <c r="B4672" t="s">
        <v>9573</v>
      </c>
      <c r="C4672" t="s">
        <v>10625</v>
      </c>
      <c r="D4672" t="s">
        <v>622</v>
      </c>
      <c r="E4672">
        <v>6.2997750000000003</v>
      </c>
      <c r="F4672">
        <v>7.65</v>
      </c>
      <c r="G4672">
        <v>12.346033044797601</v>
      </c>
      <c r="H4672">
        <v>48.373495809347098</v>
      </c>
      <c r="I4672">
        <v>41.923369006317103</v>
      </c>
      <c r="J4672">
        <v>-0.92680823099355703</v>
      </c>
      <c r="K4672">
        <v>5.2193792240115897</v>
      </c>
      <c r="L4672">
        <v>4.82655183499483</v>
      </c>
      <c r="M4672">
        <v>94.318591444956198</v>
      </c>
      <c r="N4672">
        <v>0.54606739745633104</v>
      </c>
      <c r="O4672">
        <v>0</v>
      </c>
      <c r="P4672">
        <v>224.15254237288099</v>
      </c>
      <c r="Q4672">
        <v>0.13121455331233201</v>
      </c>
    </row>
    <row r="4673" spans="1:17" hidden="1" x14ac:dyDescent="0.3">
      <c r="A4673" t="s">
        <v>9574</v>
      </c>
      <c r="B4673" t="s">
        <v>9575</v>
      </c>
      <c r="C4673" t="s">
        <v>10625</v>
      </c>
      <c r="D4673" t="s">
        <v>527</v>
      </c>
      <c r="E4673">
        <v>6.2888099999999998</v>
      </c>
      <c r="F4673">
        <v>19.45</v>
      </c>
      <c r="G4673">
        <v>224.05307001178801</v>
      </c>
      <c r="H4673">
        <v>29.628790952770299</v>
      </c>
      <c r="I4673">
        <v>52.6604498083218</v>
      </c>
      <c r="J4673">
        <v>-3.4627150839620899</v>
      </c>
      <c r="K4673">
        <v>16.226608636299702</v>
      </c>
      <c r="L4673">
        <v>13.9239066573474</v>
      </c>
      <c r="M4673">
        <v>63.054983373876098</v>
      </c>
      <c r="N4673">
        <v>1.7122366231513799</v>
      </c>
      <c r="O4673">
        <v>7.0437017994858504</v>
      </c>
      <c r="P4673">
        <v>251.71790235081301</v>
      </c>
    </row>
    <row r="4674" spans="1:17" hidden="1" x14ac:dyDescent="0.3">
      <c r="A4674" t="s">
        <v>9576</v>
      </c>
      <c r="B4674" t="s">
        <v>9577</v>
      </c>
      <c r="C4674" t="s">
        <v>10625</v>
      </c>
      <c r="D4674" t="s">
        <v>9578</v>
      </c>
      <c r="E4674">
        <v>6.2788494999999998</v>
      </c>
      <c r="F4674">
        <v>3.71</v>
      </c>
      <c r="G4674">
        <v>7.7366275149896797</v>
      </c>
      <c r="H4674">
        <v>0.17742165061406301</v>
      </c>
      <c r="I4674">
        <v>-18.065192071166098</v>
      </c>
      <c r="J4674">
        <v>-3.1847138149680601</v>
      </c>
      <c r="K4674">
        <v>3.7139664109537902</v>
      </c>
      <c r="L4674">
        <v>3.6381639477058099</v>
      </c>
      <c r="M4674">
        <v>50.006922312267697</v>
      </c>
      <c r="N4674">
        <v>1.0547912475338399</v>
      </c>
      <c r="O4674">
        <v>36.927223719676498</v>
      </c>
      <c r="P4674">
        <v>46.640316205533601</v>
      </c>
      <c r="Q4674">
        <v>8.5789076077114002E-2</v>
      </c>
    </row>
    <row r="4675" spans="1:17" hidden="1" x14ac:dyDescent="0.3">
      <c r="A4675" t="s">
        <v>9579</v>
      </c>
      <c r="B4675" t="s">
        <v>9580</v>
      </c>
      <c r="C4675" t="s">
        <v>10625</v>
      </c>
      <c r="D4675" t="s">
        <v>124</v>
      </c>
      <c r="E4675">
        <v>6.2676249999999998</v>
      </c>
      <c r="F4675">
        <v>1.35</v>
      </c>
      <c r="G4675">
        <v>59.835167660975102</v>
      </c>
      <c r="H4675">
        <v>3.3187176429685801</v>
      </c>
      <c r="I4675">
        <v>28.872939241965099</v>
      </c>
      <c r="J4675">
        <v>0.37762715195305402</v>
      </c>
      <c r="K4675">
        <v>1.5123378722979901</v>
      </c>
      <c r="L4675">
        <v>1.3138920710197199</v>
      </c>
      <c r="M4675">
        <v>41.148612925625301</v>
      </c>
      <c r="N4675">
        <v>0.58663403645741397</v>
      </c>
      <c r="O4675">
        <v>88.148148148148096</v>
      </c>
      <c r="P4675">
        <v>107.692307692307</v>
      </c>
      <c r="Q4675">
        <v>3.5509016701474001E-2</v>
      </c>
    </row>
    <row r="4676" spans="1:17" hidden="1" x14ac:dyDescent="0.3">
      <c r="A4676" t="s">
        <v>9581</v>
      </c>
      <c r="B4676" t="s">
        <v>9582</v>
      </c>
      <c r="C4676" t="s">
        <v>10625</v>
      </c>
      <c r="D4676" t="s">
        <v>1465</v>
      </c>
      <c r="E4676">
        <v>6.2375759999999998</v>
      </c>
      <c r="F4676">
        <v>12.3</v>
      </c>
      <c r="G4676">
        <v>-13.246227687862101</v>
      </c>
      <c r="H4676">
        <v>17.780354705777501</v>
      </c>
      <c r="I4676">
        <v>7.6654149701205103</v>
      </c>
      <c r="J4676">
        <v>4.8853923533218397</v>
      </c>
      <c r="K4676">
        <v>11.3912355528009</v>
      </c>
      <c r="L4676">
        <v>10.769728567390001</v>
      </c>
      <c r="M4676">
        <v>52.012972478656003</v>
      </c>
      <c r="N4676">
        <v>0.61268517924709798</v>
      </c>
      <c r="O4676">
        <v>13.739837398373901</v>
      </c>
      <c r="P4676">
        <v>44.705882352941103</v>
      </c>
      <c r="Q4676">
        <v>7.7967110393642999E-2</v>
      </c>
    </row>
    <row r="4677" spans="1:17" hidden="1" x14ac:dyDescent="0.3">
      <c r="A4677" t="s">
        <v>9583</v>
      </c>
      <c r="B4677" t="s">
        <v>9584</v>
      </c>
      <c r="C4677" t="s">
        <v>10625</v>
      </c>
      <c r="D4677" t="s">
        <v>733</v>
      </c>
      <c r="E4677">
        <v>6.1746908559999998</v>
      </c>
      <c r="F4677">
        <v>109.57</v>
      </c>
      <c r="G4677">
        <v>57.388368133868099</v>
      </c>
      <c r="H4677">
        <v>0.90912300896449705</v>
      </c>
      <c r="I4677">
        <v>5.44763974469274</v>
      </c>
      <c r="J4677">
        <v>4.9376991492326301</v>
      </c>
      <c r="K4677">
        <v>106.093835523756</v>
      </c>
      <c r="L4677">
        <v>92.882476169966594</v>
      </c>
      <c r="M4677">
        <v>67.7882302660921</v>
      </c>
      <c r="N4677">
        <v>0.87256378549857805</v>
      </c>
      <c r="O4677">
        <v>3.6871406406863101</v>
      </c>
      <c r="P4677">
        <v>88.913793103448199</v>
      </c>
    </row>
    <row r="4678" spans="1:17" hidden="1" x14ac:dyDescent="0.3">
      <c r="A4678" t="s">
        <v>9585</v>
      </c>
      <c r="B4678" t="s">
        <v>9586</v>
      </c>
      <c r="C4678" t="s">
        <v>10625</v>
      </c>
      <c r="D4678" t="s">
        <v>736</v>
      </c>
      <c r="E4678">
        <v>6.1664000000000003</v>
      </c>
      <c r="F4678">
        <v>8</v>
      </c>
      <c r="G4678">
        <v>-48.299752973945502</v>
      </c>
      <c r="H4678">
        <v>11.270364532177799</v>
      </c>
      <c r="I4678">
        <v>-24.7955390189043</v>
      </c>
      <c r="J4678">
        <v>-7.0314433464753199</v>
      </c>
      <c r="K4678">
        <v>7.5626284231221002</v>
      </c>
      <c r="L4678">
        <v>7.9393229278071598</v>
      </c>
      <c r="M4678">
        <v>60.033916283611802</v>
      </c>
      <c r="N4678">
        <v>2.7067669172932298</v>
      </c>
      <c r="O4678">
        <v>76.499999999999901</v>
      </c>
      <c r="P4678">
        <v>23.076923076922998</v>
      </c>
      <c r="Q4678">
        <v>3.5102889485523002E-2</v>
      </c>
    </row>
    <row r="4679" spans="1:17" hidden="1" x14ac:dyDescent="0.3">
      <c r="A4679" t="s">
        <v>9587</v>
      </c>
      <c r="B4679" t="s">
        <v>9588</v>
      </c>
      <c r="C4679" t="s">
        <v>10625</v>
      </c>
      <c r="D4679" t="s">
        <v>733</v>
      </c>
      <c r="E4679">
        <v>6.1661835759999999</v>
      </c>
      <c r="F4679">
        <v>36.92</v>
      </c>
      <c r="G4679">
        <v>37.673277826671402</v>
      </c>
      <c r="H4679">
        <v>1.43791008988428</v>
      </c>
      <c r="I4679">
        <v>8.7833620300814097</v>
      </c>
      <c r="J4679">
        <v>1.38009247407858</v>
      </c>
      <c r="K4679">
        <v>35.857975835457196</v>
      </c>
      <c r="L4679">
        <v>31.757938574858098</v>
      </c>
      <c r="M4679">
        <v>46.0553371054271</v>
      </c>
      <c r="N4679">
        <v>0.41796519081176797</v>
      </c>
      <c r="O4679">
        <v>3.3044420368363898</v>
      </c>
      <c r="P4679">
        <v>73.904851625058797</v>
      </c>
    </row>
    <row r="4680" spans="1:17" hidden="1" x14ac:dyDescent="0.3">
      <c r="A4680" t="s">
        <v>9589</v>
      </c>
      <c r="B4680" t="s">
        <v>9590</v>
      </c>
      <c r="C4680" t="s">
        <v>10625</v>
      </c>
      <c r="D4680" t="s">
        <v>80</v>
      </c>
      <c r="E4680">
        <v>6.1622000000000003</v>
      </c>
      <c r="F4680">
        <v>12.56</v>
      </c>
      <c r="G4680">
        <v>-22.585840434521</v>
      </c>
      <c r="H4680">
        <v>-0.170193511041176</v>
      </c>
      <c r="I4680">
        <v>-11.0766309936828</v>
      </c>
      <c r="J4680">
        <v>-0.92680823099355703</v>
      </c>
      <c r="M4680">
        <v>100</v>
      </c>
      <c r="O4680">
        <v>0</v>
      </c>
      <c r="P4680">
        <v>4.6666666666666599</v>
      </c>
    </row>
    <row r="4681" spans="1:17" hidden="1" x14ac:dyDescent="0.3">
      <c r="A4681" t="s">
        <v>9591</v>
      </c>
      <c r="B4681" t="s">
        <v>9592</v>
      </c>
      <c r="C4681" t="s">
        <v>10625</v>
      </c>
      <c r="D4681" t="s">
        <v>622</v>
      </c>
      <c r="E4681">
        <v>6.1565580000000004</v>
      </c>
      <c r="F4681">
        <v>26.58</v>
      </c>
      <c r="G4681">
        <v>-3.5751964846831701</v>
      </c>
      <c r="H4681">
        <v>-4.6536856919794696</v>
      </c>
      <c r="I4681">
        <v>-18.3906276705743</v>
      </c>
      <c r="J4681">
        <v>-5.9611204804868203</v>
      </c>
      <c r="K4681">
        <v>24.844610833201902</v>
      </c>
      <c r="L4681">
        <v>25.676423369470299</v>
      </c>
      <c r="M4681">
        <v>24.793853677968301</v>
      </c>
      <c r="N4681">
        <v>2.29071891084177</v>
      </c>
      <c r="O4681">
        <v>64.672686230248303</v>
      </c>
      <c r="P4681">
        <v>76.846307385229494</v>
      </c>
      <c r="Q4681">
        <v>-0.102800156815892</v>
      </c>
    </row>
    <row r="4682" spans="1:17" hidden="1" x14ac:dyDescent="0.3">
      <c r="A4682" t="s">
        <v>9593</v>
      </c>
      <c r="B4682" t="s">
        <v>9594</v>
      </c>
      <c r="C4682" t="s">
        <v>10625</v>
      </c>
      <c r="D4682" t="s">
        <v>622</v>
      </c>
      <c r="E4682">
        <v>6.15</v>
      </c>
      <c r="F4682">
        <v>20.5</v>
      </c>
      <c r="G4682">
        <v>-89.109255886137902</v>
      </c>
      <c r="H4682">
        <v>-6.4103257261468798</v>
      </c>
      <c r="I4682">
        <v>-33.268140390500299</v>
      </c>
      <c r="J4682">
        <v>-1.14909040529885</v>
      </c>
      <c r="K4682">
        <v>22.280894615492201</v>
      </c>
      <c r="L4682">
        <v>25.7193609175857</v>
      </c>
      <c r="M4682">
        <v>39.498160631907702</v>
      </c>
      <c r="N4682">
        <v>0.119918699186991</v>
      </c>
      <c r="O4682">
        <v>159.365853658536</v>
      </c>
      <c r="P4682">
        <v>53.673163418290798</v>
      </c>
    </row>
    <row r="4683" spans="1:17" hidden="1" x14ac:dyDescent="0.3">
      <c r="A4683" t="s">
        <v>9595</v>
      </c>
      <c r="B4683" t="s">
        <v>9596</v>
      </c>
      <c r="C4683" t="s">
        <v>10625</v>
      </c>
      <c r="D4683" t="s">
        <v>527</v>
      </c>
      <c r="E4683">
        <v>6.1272000000000002</v>
      </c>
      <c r="F4683">
        <v>13.98</v>
      </c>
      <c r="G4683">
        <v>136.10875256663499</v>
      </c>
      <c r="H4683">
        <v>-33.619432263865498</v>
      </c>
      <c r="I4683">
        <v>28.0479392419651</v>
      </c>
      <c r="J4683">
        <v>-6.5468176780261196</v>
      </c>
      <c r="K4683">
        <v>16.0711929960591</v>
      </c>
      <c r="L4683">
        <v>13.2057887215101</v>
      </c>
      <c r="M4683">
        <v>32.477351096506801</v>
      </c>
      <c r="N4683">
        <v>0.87049173195802898</v>
      </c>
      <c r="O4683">
        <v>78.826895565092997</v>
      </c>
      <c r="P4683">
        <v>177.38095238095201</v>
      </c>
      <c r="Q4683">
        <v>3.5846644360068E-2</v>
      </c>
    </row>
    <row r="4684" spans="1:17" hidden="1" x14ac:dyDescent="0.3">
      <c r="A4684" t="s">
        <v>9597</v>
      </c>
      <c r="B4684" t="s">
        <v>9598</v>
      </c>
      <c r="C4684" t="s">
        <v>10625</v>
      </c>
      <c r="D4684" t="s">
        <v>2161</v>
      </c>
      <c r="E4684">
        <v>6.1036015859999999</v>
      </c>
      <c r="F4684">
        <v>12.42</v>
      </c>
      <c r="G4684">
        <v>-39.972113566402001</v>
      </c>
      <c r="H4684">
        <v>1.20084333557407</v>
      </c>
      <c r="I4684">
        <v>-43.429572170153399</v>
      </c>
      <c r="J4684">
        <v>1.17583219074614E-2</v>
      </c>
      <c r="K4684">
        <v>14.7795272911076</v>
      </c>
      <c r="L4684">
        <v>15.2215816354702</v>
      </c>
      <c r="M4684">
        <v>78.991841163284207</v>
      </c>
      <c r="N4684">
        <v>1.9055648020840801</v>
      </c>
      <c r="O4684">
        <v>56.441223832528102</v>
      </c>
      <c r="P4684">
        <v>16.074766355140198</v>
      </c>
      <c r="Q4684">
        <v>5.3605504746522002E-2</v>
      </c>
    </row>
    <row r="4685" spans="1:17" hidden="1" x14ac:dyDescent="0.3">
      <c r="A4685" t="s">
        <v>9599</v>
      </c>
      <c r="B4685" t="s">
        <v>9600</v>
      </c>
      <c r="C4685" t="s">
        <v>10625</v>
      </c>
      <c r="D4685" t="s">
        <v>139</v>
      </c>
      <c r="E4685">
        <v>6.1011333571683997</v>
      </c>
      <c r="F4685">
        <v>8.1300000000000008</v>
      </c>
      <c r="G4685">
        <v>-90.147527309029499</v>
      </c>
      <c r="H4685">
        <v>11.510974860816299</v>
      </c>
      <c r="I4685">
        <v>-41.846643733099299</v>
      </c>
      <c r="J4685">
        <v>-1.14909040529885</v>
      </c>
      <c r="K4685">
        <v>8.1450863234379902</v>
      </c>
      <c r="L4685">
        <v>10.984220039523301</v>
      </c>
      <c r="M4685">
        <v>42.984386876221102</v>
      </c>
      <c r="N4685">
        <v>8.0971659919028299E-2</v>
      </c>
      <c r="O4685">
        <v>179.70479704797</v>
      </c>
      <c r="P4685">
        <v>28.639240506329099</v>
      </c>
    </row>
    <row r="4686" spans="1:17" hidden="1" x14ac:dyDescent="0.3">
      <c r="A4686" t="s">
        <v>9601</v>
      </c>
      <c r="B4686" t="s">
        <v>9602</v>
      </c>
      <c r="C4686" t="s">
        <v>10625</v>
      </c>
      <c r="D4686" t="s">
        <v>527</v>
      </c>
      <c r="E4686">
        <v>6.0916800000000002</v>
      </c>
      <c r="F4686">
        <v>18.13</v>
      </c>
      <c r="G4686">
        <v>29.445850720765598</v>
      </c>
      <c r="H4686">
        <v>-0.170193511041176</v>
      </c>
      <c r="I4686">
        <v>10.3567246660626</v>
      </c>
      <c r="J4686">
        <v>-0.92680823099355703</v>
      </c>
      <c r="K4686">
        <v>14.3286341539488</v>
      </c>
      <c r="L4686">
        <v>11.260820135545099</v>
      </c>
      <c r="M4686">
        <v>99.999999999956898</v>
      </c>
      <c r="N4686">
        <v>0.78314785373608897</v>
      </c>
      <c r="O4686">
        <v>0</v>
      </c>
      <c r="P4686">
        <v>60.726950354609897</v>
      </c>
    </row>
    <row r="4687" spans="1:17" hidden="1" x14ac:dyDescent="0.3">
      <c r="A4687" t="s">
        <v>9603</v>
      </c>
      <c r="B4687" t="s">
        <v>9604</v>
      </c>
      <c r="C4687" t="s">
        <v>10625</v>
      </c>
      <c r="D4687" t="s">
        <v>89</v>
      </c>
      <c r="E4687">
        <v>6.0766559999999998</v>
      </c>
      <c r="F4687">
        <v>11.05</v>
      </c>
      <c r="G4687">
        <v>20.062440388247801</v>
      </c>
      <c r="H4687">
        <v>13.3979335717931</v>
      </c>
      <c r="I4687">
        <v>12.965772199075801</v>
      </c>
      <c r="J4687">
        <v>1.09306206106885</v>
      </c>
      <c r="K4687">
        <v>10.2357522984483</v>
      </c>
      <c r="L4687">
        <v>9.0296836250201906</v>
      </c>
      <c r="M4687">
        <v>61.6352339113159</v>
      </c>
      <c r="N4687">
        <v>1.0509778339996201</v>
      </c>
      <c r="O4687">
        <v>13.1221719457013</v>
      </c>
      <c r="P4687">
        <v>71.317829457364297</v>
      </c>
      <c r="Q4687">
        <v>8.3934143897804001E-2</v>
      </c>
    </row>
    <row r="4688" spans="1:17" hidden="1" x14ac:dyDescent="0.3">
      <c r="A4688" t="s">
        <v>9605</v>
      </c>
      <c r="B4688" t="s">
        <v>9606</v>
      </c>
      <c r="C4688" t="s">
        <v>10625</v>
      </c>
      <c r="D4688" t="s">
        <v>408</v>
      </c>
      <c r="E4688">
        <v>6.0449999999999999</v>
      </c>
      <c r="F4688">
        <v>19.5</v>
      </c>
      <c r="G4688">
        <v>11.820146201747599</v>
      </c>
      <c r="H4688">
        <v>11.31107119993</v>
      </c>
      <c r="I4688">
        <v>1.8181197894316701</v>
      </c>
      <c r="J4688">
        <v>2.0255127693043198</v>
      </c>
      <c r="K4688">
        <v>18.539032899353899</v>
      </c>
      <c r="L4688">
        <v>17.979188482158602</v>
      </c>
      <c r="M4688">
        <v>65.689141350313406</v>
      </c>
      <c r="N4688">
        <v>0.78583295040825696</v>
      </c>
      <c r="O4688">
        <v>40.871794871794798</v>
      </c>
      <c r="P4688">
        <v>57.258064516128997</v>
      </c>
      <c r="Q4688">
        <v>3.6288117086229997E-2</v>
      </c>
    </row>
    <row r="4689" spans="1:17" hidden="1" x14ac:dyDescent="0.3">
      <c r="A4689" t="s">
        <v>9607</v>
      </c>
      <c r="B4689" t="s">
        <v>9608</v>
      </c>
      <c r="C4689" t="s">
        <v>10625</v>
      </c>
      <c r="D4689" t="s">
        <v>530</v>
      </c>
      <c r="E4689">
        <v>6.02</v>
      </c>
      <c r="F4689">
        <v>6.22</v>
      </c>
      <c r="G4689">
        <v>60.820016145823502</v>
      </c>
      <c r="H4689">
        <v>8.6491528010966601</v>
      </c>
      <c r="I4689">
        <v>1.95909097871106</v>
      </c>
      <c r="J4689">
        <v>2.2873357115396198</v>
      </c>
      <c r="K4689">
        <v>6.0406242583052201</v>
      </c>
      <c r="L4689">
        <v>5.8177673143807702</v>
      </c>
      <c r="M4689">
        <v>58.583499622120499</v>
      </c>
      <c r="N4689">
        <v>1.5848304988303701</v>
      </c>
      <c r="O4689">
        <v>43.086816720257197</v>
      </c>
      <c r="P4689">
        <v>105.960264900662</v>
      </c>
      <c r="Q4689">
        <v>0.113570031687588</v>
      </c>
    </row>
    <row r="4690" spans="1:17" hidden="1" x14ac:dyDescent="0.3">
      <c r="A4690" t="s">
        <v>9609</v>
      </c>
      <c r="B4690" t="s">
        <v>9610</v>
      </c>
      <c r="C4690" t="s">
        <v>10625</v>
      </c>
      <c r="D4690" t="s">
        <v>527</v>
      </c>
      <c r="E4690">
        <v>5.9939999999999998</v>
      </c>
      <c r="F4690">
        <v>19.79</v>
      </c>
      <c r="G4690">
        <v>40.904162550242503</v>
      </c>
      <c r="H4690">
        <v>-4.9305590197566396</v>
      </c>
      <c r="I4690">
        <v>-23.796505202479199</v>
      </c>
      <c r="J4690">
        <v>6.5598044734073397</v>
      </c>
      <c r="K4690">
        <v>20.241921549238398</v>
      </c>
      <c r="L4690">
        <v>19.891475183010499</v>
      </c>
      <c r="M4690">
        <v>53.300567035031698</v>
      </c>
      <c r="N4690">
        <v>4.6897824923318101</v>
      </c>
      <c r="O4690">
        <v>54.118241536129297</v>
      </c>
      <c r="P4690">
        <v>68.568994889267401</v>
      </c>
    </row>
    <row r="4691" spans="1:17" hidden="1" x14ac:dyDescent="0.3">
      <c r="A4691" t="s">
        <v>9611</v>
      </c>
      <c r="B4691" t="s">
        <v>9612</v>
      </c>
      <c r="C4691" t="s">
        <v>10625</v>
      </c>
      <c r="D4691" t="s">
        <v>46</v>
      </c>
      <c r="E4691">
        <v>5.9916159999999996</v>
      </c>
      <c r="F4691">
        <v>13.6</v>
      </c>
      <c r="G4691">
        <v>98.248788923433494</v>
      </c>
      <c r="H4691">
        <v>-6.3007967009552202</v>
      </c>
      <c r="I4691">
        <v>-6.0799550859291402</v>
      </c>
      <c r="J4691">
        <v>-1.14909040529885</v>
      </c>
      <c r="K4691">
        <v>12.600485718950701</v>
      </c>
      <c r="L4691">
        <v>10.3461013131916</v>
      </c>
      <c r="M4691">
        <v>1.82265070363327</v>
      </c>
      <c r="N4691">
        <v>6.2294027811269099E-3</v>
      </c>
      <c r="O4691">
        <v>5.7352941176470598</v>
      </c>
      <c r="P4691">
        <v>140.28268551236701</v>
      </c>
    </row>
    <row r="4692" spans="1:17" hidden="1" x14ac:dyDescent="0.3">
      <c r="A4692" t="s">
        <v>9613</v>
      </c>
      <c r="B4692" t="s">
        <v>9614</v>
      </c>
      <c r="C4692" t="s">
        <v>10625</v>
      </c>
      <c r="D4692" t="s">
        <v>119</v>
      </c>
      <c r="E4692">
        <v>5.9855999999999998</v>
      </c>
      <c r="F4692">
        <v>1.29</v>
      </c>
      <c r="G4692">
        <v>32.0067521580715</v>
      </c>
      <c r="H4692">
        <v>4.7078552694466298</v>
      </c>
      <c r="I4692">
        <v>16.6461412835448</v>
      </c>
      <c r="J4692">
        <v>-0.92680823099355703</v>
      </c>
      <c r="K4692">
        <v>1.00585501064079</v>
      </c>
      <c r="L4692">
        <v>0.80696899519431498</v>
      </c>
      <c r="M4692">
        <v>99.999892539553997</v>
      </c>
      <c r="N4692">
        <v>1.2107763122031201</v>
      </c>
      <c r="O4692">
        <v>0</v>
      </c>
      <c r="P4692">
        <v>122.413793103448</v>
      </c>
      <c r="Q4692">
        <v>0.106878378828117</v>
      </c>
    </row>
    <row r="4693" spans="1:17" hidden="1" x14ac:dyDescent="0.3">
      <c r="A4693" t="s">
        <v>9615</v>
      </c>
      <c r="B4693" t="s">
        <v>9616</v>
      </c>
      <c r="C4693" t="s">
        <v>10625</v>
      </c>
      <c r="D4693" t="s">
        <v>622</v>
      </c>
      <c r="E4693">
        <v>5.9742828000000001</v>
      </c>
      <c r="F4693">
        <v>11.21</v>
      </c>
      <c r="G4693">
        <v>42.339020886709399</v>
      </c>
      <c r="H4693">
        <v>-0.170193511041176</v>
      </c>
      <c r="I4693">
        <v>28.698930103574</v>
      </c>
      <c r="J4693">
        <v>-0.92680823099355703</v>
      </c>
      <c r="K4693">
        <v>7.9692611571240999</v>
      </c>
      <c r="M4693">
        <v>98.631085820069799</v>
      </c>
      <c r="N4693">
        <v>0</v>
      </c>
      <c r="O4693">
        <v>5.26315789473683</v>
      </c>
      <c r="P4693">
        <v>69.591527987897095</v>
      </c>
    </row>
    <row r="4694" spans="1:17" hidden="1" x14ac:dyDescent="0.3">
      <c r="A4694" t="s">
        <v>9617</v>
      </c>
      <c r="B4694" t="s">
        <v>9618</v>
      </c>
      <c r="C4694" t="s">
        <v>10625</v>
      </c>
      <c r="D4694" t="s">
        <v>1672</v>
      </c>
      <c r="E4694">
        <v>5.9664219999999997</v>
      </c>
      <c r="F4694">
        <v>13.09</v>
      </c>
      <c r="G4694">
        <v>32.948664593490399</v>
      </c>
      <c r="H4694">
        <v>7.6776415274830097</v>
      </c>
      <c r="I4694">
        <v>-4.4569787908217</v>
      </c>
      <c r="J4694">
        <v>3.8228422330331302</v>
      </c>
      <c r="K4694">
        <v>12.044424090437399</v>
      </c>
      <c r="L4694">
        <v>11.2835758935403</v>
      </c>
      <c r="M4694">
        <v>67.075696083782205</v>
      </c>
      <c r="N4694">
        <v>0.72619047619047605</v>
      </c>
      <c r="O4694">
        <v>22.230710466004499</v>
      </c>
      <c r="P4694">
        <v>67.820512820512803</v>
      </c>
    </row>
    <row r="4695" spans="1:17" hidden="1" x14ac:dyDescent="0.3">
      <c r="A4695" t="s">
        <v>9619</v>
      </c>
      <c r="B4695" t="s">
        <v>9620</v>
      </c>
      <c r="C4695" t="s">
        <v>10625</v>
      </c>
      <c r="D4695" t="s">
        <v>622</v>
      </c>
      <c r="E4695">
        <v>5.9296201999999996</v>
      </c>
      <c r="F4695">
        <v>14</v>
      </c>
      <c r="G4695">
        <v>37.235049875344899</v>
      </c>
      <c r="H4695">
        <v>-4.4527832185926899</v>
      </c>
      <c r="I4695">
        <v>-2.20589487384076</v>
      </c>
      <c r="J4695">
        <v>6.5432172870088303</v>
      </c>
      <c r="K4695">
        <v>13.700417313277301</v>
      </c>
      <c r="L4695">
        <v>12.8883828082528</v>
      </c>
      <c r="M4695">
        <v>64.392078973340702</v>
      </c>
      <c r="N4695">
        <v>4.6935286935286902</v>
      </c>
      <c r="O4695">
        <v>14.6428571428571</v>
      </c>
      <c r="P4695">
        <v>74.563591022443902</v>
      </c>
    </row>
    <row r="4696" spans="1:17" hidden="1" x14ac:dyDescent="0.3">
      <c r="A4696" t="s">
        <v>9621</v>
      </c>
      <c r="B4696" t="s">
        <v>9622</v>
      </c>
      <c r="C4696" t="s">
        <v>10625</v>
      </c>
      <c r="D4696" t="s">
        <v>3632</v>
      </c>
      <c r="E4696">
        <v>5.9120124000000001</v>
      </c>
      <c r="F4696">
        <v>9.24</v>
      </c>
      <c r="G4696">
        <v>318.71197925517799</v>
      </c>
      <c r="H4696">
        <v>45.196249941722499</v>
      </c>
      <c r="I4696">
        <v>259.33227659136202</v>
      </c>
      <c r="J4696">
        <v>8.9359642727084303</v>
      </c>
      <c r="K4696">
        <v>5.9797604422977004</v>
      </c>
      <c r="L4696">
        <v>3.00753157216556</v>
      </c>
      <c r="M4696">
        <v>99.998831705725195</v>
      </c>
      <c r="N4696">
        <v>1.49502410468319</v>
      </c>
      <c r="O4696">
        <v>0</v>
      </c>
      <c r="P4696">
        <v>346.37681159420202</v>
      </c>
    </row>
    <row r="4697" spans="1:17" hidden="1" x14ac:dyDescent="0.3">
      <c r="A4697" t="s">
        <v>9623</v>
      </c>
      <c r="B4697" t="s">
        <v>9624</v>
      </c>
      <c r="C4697" t="s">
        <v>10625</v>
      </c>
      <c r="D4697" t="s">
        <v>21</v>
      </c>
      <c r="E4697">
        <v>5.8821053299999999</v>
      </c>
      <c r="F4697">
        <v>2.54</v>
      </c>
      <c r="G4697">
        <v>9.6324649582724007</v>
      </c>
      <c r="H4697">
        <v>14.048853648695101</v>
      </c>
      <c r="I4697">
        <v>3.1800659387977599</v>
      </c>
      <c r="J4697">
        <v>3.8095872806515598</v>
      </c>
      <c r="K4697">
        <v>2.22705153862344</v>
      </c>
      <c r="L4697">
        <v>1.9679757409263401</v>
      </c>
      <c r="M4697">
        <v>99.999811928189899</v>
      </c>
      <c r="N4697">
        <v>0.44696969696969702</v>
      </c>
      <c r="O4697">
        <v>0</v>
      </c>
      <c r="P4697">
        <v>44.318181818181799</v>
      </c>
    </row>
    <row r="4698" spans="1:17" hidden="1" x14ac:dyDescent="0.3">
      <c r="A4698" t="s">
        <v>9625</v>
      </c>
      <c r="B4698" t="s">
        <v>9626</v>
      </c>
      <c r="C4698" t="s">
        <v>10625</v>
      </c>
      <c r="D4698" t="s">
        <v>622</v>
      </c>
      <c r="E4698">
        <v>5.8239999999999998</v>
      </c>
      <c r="F4698">
        <v>64</v>
      </c>
      <c r="G4698">
        <v>-43.443224232695101</v>
      </c>
      <c r="H4698">
        <v>-11.416940399775999</v>
      </c>
      <c r="I4698">
        <v>-28.645970639868299</v>
      </c>
      <c r="J4698">
        <v>2.8652115612215399</v>
      </c>
      <c r="K4698">
        <v>67.597613774352894</v>
      </c>
      <c r="L4698">
        <v>71.541535597372899</v>
      </c>
      <c r="M4698">
        <v>45.8787294059129</v>
      </c>
      <c r="N4698">
        <v>2.1565461565461499</v>
      </c>
      <c r="O4698">
        <v>50.625</v>
      </c>
      <c r="P4698">
        <v>15.7323688969258</v>
      </c>
      <c r="Q4698">
        <v>0.13732994620050601</v>
      </c>
    </row>
    <row r="4699" spans="1:17" hidden="1" x14ac:dyDescent="0.3">
      <c r="A4699" t="s">
        <v>9627</v>
      </c>
      <c r="B4699" t="s">
        <v>9628</v>
      </c>
      <c r="C4699" t="s">
        <v>10625</v>
      </c>
      <c r="D4699" t="s">
        <v>21</v>
      </c>
      <c r="E4699">
        <v>5.8192919999999999</v>
      </c>
      <c r="F4699">
        <v>13.08</v>
      </c>
      <c r="G4699">
        <v>19.879101447743601</v>
      </c>
      <c r="H4699">
        <v>4.8057294424098602</v>
      </c>
      <c r="I4699">
        <v>16.284615354905199</v>
      </c>
      <c r="J4699">
        <v>4.1334327328618699</v>
      </c>
      <c r="K4699">
        <v>9.6251149532652196</v>
      </c>
      <c r="M4699">
        <v>100</v>
      </c>
      <c r="N4699">
        <v>4.9862315622151003</v>
      </c>
      <c r="O4699">
        <v>0</v>
      </c>
      <c r="P4699">
        <v>47.131608548931297</v>
      </c>
    </row>
    <row r="4700" spans="1:17" hidden="1" x14ac:dyDescent="0.3">
      <c r="A4700" t="s">
        <v>9629</v>
      </c>
      <c r="B4700" t="s">
        <v>9630</v>
      </c>
      <c r="C4700" t="s">
        <v>10625</v>
      </c>
      <c r="D4700" t="s">
        <v>127</v>
      </c>
      <c r="E4700">
        <v>5.7989772000000004</v>
      </c>
      <c r="F4700">
        <v>11.11</v>
      </c>
      <c r="G4700">
        <v>20.4685009943084</v>
      </c>
      <c r="H4700">
        <v>-4.2375502129299596</v>
      </c>
      <c r="I4700">
        <v>-17.599518385153399</v>
      </c>
      <c r="J4700">
        <v>4.0233233878046004</v>
      </c>
      <c r="K4700">
        <v>11.0958127183498</v>
      </c>
      <c r="L4700">
        <v>10.5571395371599</v>
      </c>
      <c r="M4700">
        <v>53.375814885976197</v>
      </c>
      <c r="N4700">
        <v>0.62779291553133498</v>
      </c>
      <c r="O4700">
        <v>32.763276327632703</v>
      </c>
      <c r="P4700">
        <v>71.715610510046304</v>
      </c>
      <c r="Q4700">
        <v>6.4643343285520002E-2</v>
      </c>
    </row>
    <row r="4701" spans="1:17" hidden="1" x14ac:dyDescent="0.3">
      <c r="A4701" t="s">
        <v>9631</v>
      </c>
      <c r="B4701" t="s">
        <v>9632</v>
      </c>
      <c r="C4701" t="s">
        <v>10625</v>
      </c>
      <c r="D4701" t="s">
        <v>54</v>
      </c>
      <c r="E4701">
        <v>5.7923999999999998</v>
      </c>
      <c r="F4701">
        <v>61.15</v>
      </c>
      <c r="G4701">
        <v>11.692505856052501</v>
      </c>
      <c r="H4701">
        <v>7.1638088689135104</v>
      </c>
      <c r="I4701">
        <v>-11.3580367882433</v>
      </c>
      <c r="J4701">
        <v>-19.680735974919099</v>
      </c>
      <c r="K4701">
        <v>66.366731446293798</v>
      </c>
      <c r="L4701">
        <v>60.323410266300698</v>
      </c>
      <c r="M4701">
        <v>29.534219344606399</v>
      </c>
      <c r="N4701">
        <v>0.642109492292402</v>
      </c>
      <c r="O4701">
        <v>42.273098937039997</v>
      </c>
      <c r="P4701">
        <v>46.677860398177003</v>
      </c>
      <c r="Q4701">
        <v>3.1410401220992E-2</v>
      </c>
    </row>
    <row r="4702" spans="1:17" hidden="1" x14ac:dyDescent="0.3">
      <c r="A4702" t="s">
        <v>9633</v>
      </c>
      <c r="B4702" t="s">
        <v>9634</v>
      </c>
      <c r="C4702" t="s">
        <v>10625</v>
      </c>
      <c r="D4702" t="s">
        <v>127</v>
      </c>
      <c r="E4702">
        <v>5.7726499999999996</v>
      </c>
      <c r="F4702">
        <v>10.75</v>
      </c>
      <c r="G4702">
        <v>-1.7866121985096599</v>
      </c>
      <c r="H4702">
        <v>10.292030761437401</v>
      </c>
      <c r="I4702">
        <v>-16.196505202479202</v>
      </c>
      <c r="J4702">
        <v>-2.06736405084524</v>
      </c>
      <c r="K4702">
        <v>10.602795370528</v>
      </c>
      <c r="L4702">
        <v>10.277457404663799</v>
      </c>
      <c r="M4702">
        <v>51.4071705942455</v>
      </c>
      <c r="N4702">
        <v>0.79576241825046101</v>
      </c>
      <c r="O4702">
        <v>20.930232558139501</v>
      </c>
      <c r="P4702">
        <v>34.207240948813897</v>
      </c>
      <c r="Q4702">
        <v>1.5165018580789001E-2</v>
      </c>
    </row>
    <row r="4703" spans="1:17" hidden="1" x14ac:dyDescent="0.3">
      <c r="A4703" t="s">
        <v>9635</v>
      </c>
      <c r="B4703" t="s">
        <v>9636</v>
      </c>
      <c r="C4703" t="s">
        <v>10625</v>
      </c>
      <c r="D4703" t="s">
        <v>5869</v>
      </c>
      <c r="E4703">
        <v>5.7471911000000002</v>
      </c>
      <c r="F4703">
        <v>9.9700000000000006</v>
      </c>
      <c r="G4703">
        <v>-86.123165672358198</v>
      </c>
      <c r="H4703">
        <v>-5.5056918058503097</v>
      </c>
      <c r="I4703">
        <v>-59.553107878453602</v>
      </c>
      <c r="J4703">
        <v>-13.967272223480601</v>
      </c>
      <c r="K4703">
        <v>11.207327073278</v>
      </c>
      <c r="L4703">
        <v>15.5202508173571</v>
      </c>
      <c r="M4703">
        <v>28.152372686048899</v>
      </c>
      <c r="N4703">
        <v>1.06075418994413</v>
      </c>
      <c r="O4703">
        <v>157.67301905717099</v>
      </c>
      <c r="P4703">
        <v>30.3267973856209</v>
      </c>
      <c r="Q4703">
        <v>-4.2570247315344999E-2</v>
      </c>
    </row>
    <row r="4704" spans="1:17" hidden="1" x14ac:dyDescent="0.3">
      <c r="A4704" t="s">
        <v>9637</v>
      </c>
      <c r="B4704" t="s">
        <v>9638</v>
      </c>
      <c r="C4704" t="s">
        <v>10625</v>
      </c>
      <c r="D4704" t="s">
        <v>527</v>
      </c>
      <c r="E4704">
        <v>5.7459119999999997</v>
      </c>
      <c r="F4704">
        <v>6.51</v>
      </c>
      <c r="G4704">
        <v>93.013133762669995</v>
      </c>
      <c r="H4704">
        <v>3.6790539568615399</v>
      </c>
      <c r="I4704">
        <v>-15.3076163135903</v>
      </c>
      <c r="J4704">
        <v>10.1615020543061</v>
      </c>
      <c r="K4704">
        <v>6.0063168842099497</v>
      </c>
      <c r="L4704">
        <v>6.0601192785848799</v>
      </c>
      <c r="M4704">
        <v>64.401219360201296</v>
      </c>
      <c r="N4704">
        <v>0.89654360726870497</v>
      </c>
      <c r="O4704">
        <v>35.3302611367127</v>
      </c>
      <c r="P4704">
        <v>120.677966101694</v>
      </c>
      <c r="Q4704">
        <v>6.3020024487497994E-2</v>
      </c>
    </row>
    <row r="4705" spans="1:17" hidden="1" x14ac:dyDescent="0.3">
      <c r="A4705" t="s">
        <v>9639</v>
      </c>
      <c r="B4705" t="s">
        <v>9640</v>
      </c>
      <c r="C4705" t="s">
        <v>10625</v>
      </c>
      <c r="D4705" t="s">
        <v>733</v>
      </c>
      <c r="E4705">
        <v>5.722810688</v>
      </c>
      <c r="F4705">
        <v>216.13</v>
      </c>
      <c r="G4705">
        <v>33.086376288717702</v>
      </c>
      <c r="H4705">
        <v>2.63447075690368</v>
      </c>
      <c r="I4705">
        <v>11.532406756653399</v>
      </c>
      <c r="J4705">
        <v>2.46995721374876</v>
      </c>
      <c r="K4705">
        <v>207.27461813975901</v>
      </c>
      <c r="L4705">
        <v>182.044602625728</v>
      </c>
      <c r="M4705">
        <v>41.480968958534298</v>
      </c>
      <c r="N4705">
        <v>0.42358241656508899</v>
      </c>
      <c r="O4705">
        <v>3.0398371350575899</v>
      </c>
      <c r="P4705">
        <v>66.253846153846098</v>
      </c>
    </row>
    <row r="4706" spans="1:17" hidden="1" x14ac:dyDescent="0.3">
      <c r="A4706" t="s">
        <v>9641</v>
      </c>
      <c r="B4706" t="s">
        <v>9642</v>
      </c>
      <c r="C4706" t="s">
        <v>10625</v>
      </c>
      <c r="D4706" t="s">
        <v>21</v>
      </c>
      <c r="E4706">
        <v>5.72</v>
      </c>
      <c r="F4706">
        <v>25.9</v>
      </c>
      <c r="G4706">
        <v>86.561801242447302</v>
      </c>
      <c r="H4706">
        <v>-6.6880233176900203</v>
      </c>
      <c r="I4706">
        <v>42.690396010003298</v>
      </c>
      <c r="J4706">
        <v>0.21543201185514599</v>
      </c>
      <c r="K4706">
        <v>26.574514739010599</v>
      </c>
      <c r="L4706">
        <v>23.895430212329899</v>
      </c>
      <c r="M4706">
        <v>52.151131175259998</v>
      </c>
      <c r="N4706">
        <v>0.67314961765978898</v>
      </c>
      <c r="O4706">
        <v>47.953667953667903</v>
      </c>
      <c r="P4706">
        <v>159</v>
      </c>
      <c r="Q4706">
        <v>0.136587717093134</v>
      </c>
    </row>
    <row r="4707" spans="1:17" hidden="1" x14ac:dyDescent="0.3">
      <c r="A4707" t="s">
        <v>9643</v>
      </c>
      <c r="B4707" t="s">
        <v>9644</v>
      </c>
      <c r="C4707" t="s">
        <v>10625</v>
      </c>
      <c r="D4707" t="s">
        <v>568</v>
      </c>
      <c r="E4707">
        <v>5.7179927507280599</v>
      </c>
      <c r="F4707">
        <v>4.5999999999999996</v>
      </c>
      <c r="G4707">
        <v>-65.424550111940405</v>
      </c>
      <c r="H4707">
        <v>-0.170193511041176</v>
      </c>
      <c r="I4707">
        <v>-11.0766309936828</v>
      </c>
      <c r="J4707">
        <v>-0.92680823099355703</v>
      </c>
      <c r="K4707">
        <v>4.8215820858283003</v>
      </c>
      <c r="L4707">
        <v>6.0674937826678903</v>
      </c>
      <c r="M4707">
        <v>0</v>
      </c>
      <c r="O4707">
        <v>61.739130434782602</v>
      </c>
      <c r="P4707">
        <v>0</v>
      </c>
    </row>
    <row r="4708" spans="1:17" hidden="1" x14ac:dyDescent="0.3">
      <c r="A4708" t="s">
        <v>9645</v>
      </c>
      <c r="B4708" t="s">
        <v>9646</v>
      </c>
      <c r="C4708" t="s">
        <v>10625</v>
      </c>
      <c r="D4708" t="s">
        <v>733</v>
      </c>
      <c r="E4708">
        <v>5.7107817000000001</v>
      </c>
      <c r="F4708">
        <v>42.66</v>
      </c>
      <c r="G4708">
        <v>22.335167660974999</v>
      </c>
      <c r="H4708">
        <v>7.5989259468433801</v>
      </c>
      <c r="I4708">
        <v>6.4524280200200197</v>
      </c>
      <c r="J4708">
        <v>0.81875216729533795</v>
      </c>
      <c r="K4708">
        <v>39.663503121356399</v>
      </c>
      <c r="L4708">
        <v>35.351483953201303</v>
      </c>
      <c r="M4708">
        <v>46.348393818943599</v>
      </c>
      <c r="N4708">
        <v>0.78076035016372802</v>
      </c>
      <c r="O4708">
        <v>1.9456165025785399</v>
      </c>
      <c r="P4708">
        <v>58.293135435992497</v>
      </c>
    </row>
    <row r="4709" spans="1:17" hidden="1" x14ac:dyDescent="0.3">
      <c r="A4709" t="s">
        <v>9647</v>
      </c>
      <c r="B4709" t="s">
        <v>9648</v>
      </c>
      <c r="C4709" t="s">
        <v>10625</v>
      </c>
      <c r="D4709" t="s">
        <v>21</v>
      </c>
      <c r="E4709">
        <v>5.7102839999999997</v>
      </c>
      <c r="F4709">
        <v>15</v>
      </c>
      <c r="G4709">
        <v>45.345548283812398</v>
      </c>
      <c r="H4709">
        <v>39.939510963684697</v>
      </c>
      <c r="I4709">
        <v>12.2148813907255</v>
      </c>
      <c r="J4709">
        <v>26.212763427143098</v>
      </c>
      <c r="K4709">
        <v>11.394102442646499</v>
      </c>
      <c r="L4709">
        <v>10.622121291738001</v>
      </c>
      <c r="M4709">
        <v>98.045479445414301</v>
      </c>
      <c r="N4709">
        <v>0.626787678767876</v>
      </c>
      <c r="O4709">
        <v>4.1333333333333204</v>
      </c>
      <c r="P4709">
        <v>114.28571428571399</v>
      </c>
      <c r="Q4709">
        <v>0.172996073484494</v>
      </c>
    </row>
    <row r="4710" spans="1:17" hidden="1" x14ac:dyDescent="0.3">
      <c r="A4710" t="s">
        <v>9649</v>
      </c>
      <c r="B4710" t="s">
        <v>9650</v>
      </c>
      <c r="C4710" t="s">
        <v>10625</v>
      </c>
      <c r="D4710" t="s">
        <v>568</v>
      </c>
      <c r="E4710">
        <v>5.7</v>
      </c>
      <c r="F4710">
        <v>19</v>
      </c>
      <c r="G4710">
        <v>-2.7470151135153702</v>
      </c>
      <c r="H4710">
        <v>11.2870721324652</v>
      </c>
      <c r="I4710">
        <v>-29.394020012477799</v>
      </c>
      <c r="J4710">
        <v>-1.14909040529885</v>
      </c>
      <c r="K4710">
        <v>17.324881802244299</v>
      </c>
      <c r="L4710">
        <v>18.883904714872401</v>
      </c>
      <c r="M4710">
        <v>99.966183638035901</v>
      </c>
      <c r="N4710">
        <v>5.8064516129032198</v>
      </c>
      <c r="O4710">
        <v>21.421052631578899</v>
      </c>
      <c r="P4710">
        <v>24.917817225509499</v>
      </c>
    </row>
    <row r="4711" spans="1:17" hidden="1" x14ac:dyDescent="0.3">
      <c r="A4711" t="s">
        <v>9651</v>
      </c>
      <c r="B4711" t="s">
        <v>9652</v>
      </c>
      <c r="C4711" t="s">
        <v>10625</v>
      </c>
      <c r="D4711" t="s">
        <v>72</v>
      </c>
      <c r="E4711">
        <v>5.6866941000000004</v>
      </c>
      <c r="F4711">
        <v>5.6</v>
      </c>
      <c r="G4711">
        <v>-34.331499005691498</v>
      </c>
      <c r="H4711">
        <v>6.8635389633804396</v>
      </c>
      <c r="I4711">
        <v>-28.045035346973499</v>
      </c>
      <c r="J4711">
        <v>0.47545833116323599</v>
      </c>
      <c r="K4711">
        <v>5.5948193465696896</v>
      </c>
      <c r="L4711">
        <v>5.8797513708867397</v>
      </c>
      <c r="M4711">
        <v>48.035033361273598</v>
      </c>
      <c r="N4711">
        <v>1.08137999730226</v>
      </c>
      <c r="O4711">
        <v>29.6428571428571</v>
      </c>
      <c r="P4711">
        <v>14.285714285714199</v>
      </c>
      <c r="Q4711">
        <v>-3.4018243285114998E-2</v>
      </c>
    </row>
    <row r="4712" spans="1:17" hidden="1" x14ac:dyDescent="0.3">
      <c r="A4712" t="s">
        <v>9653</v>
      </c>
      <c r="B4712" t="s">
        <v>9654</v>
      </c>
      <c r="C4712" t="s">
        <v>10625</v>
      </c>
      <c r="D4712" t="s">
        <v>408</v>
      </c>
      <c r="E4712">
        <v>5.6861370000000004</v>
      </c>
      <c r="F4712">
        <v>18.95</v>
      </c>
      <c r="G4712">
        <v>-27.664832339024802</v>
      </c>
      <c r="H4712">
        <v>-1.4056918058503101</v>
      </c>
      <c r="I4712">
        <v>-11.7520607580348</v>
      </c>
      <c r="J4712">
        <v>-1.14909040529885</v>
      </c>
      <c r="K4712">
        <v>18.949999983441799</v>
      </c>
      <c r="L4712">
        <v>18.949401361489102</v>
      </c>
      <c r="M4712">
        <v>100</v>
      </c>
      <c r="O4712">
        <v>0</v>
      </c>
      <c r="P4712">
        <v>0</v>
      </c>
    </row>
    <row r="4713" spans="1:17" hidden="1" x14ac:dyDescent="0.3">
      <c r="A4713" t="s">
        <v>9655</v>
      </c>
      <c r="B4713" t="s">
        <v>9656</v>
      </c>
      <c r="C4713" t="s">
        <v>10625</v>
      </c>
      <c r="D4713" t="s">
        <v>571</v>
      </c>
      <c r="E4713">
        <v>5.6850480000000001</v>
      </c>
      <c r="F4713">
        <v>15.9</v>
      </c>
      <c r="G4713">
        <v>306.761397169171</v>
      </c>
      <c r="H4713">
        <v>4.4090046797726696</v>
      </c>
      <c r="I4713">
        <v>87.246687677509598</v>
      </c>
      <c r="J4713">
        <v>-1.6896309458393901</v>
      </c>
      <c r="K4713">
        <v>14.444218715647001</v>
      </c>
      <c r="L4713">
        <v>10.590672892169801</v>
      </c>
      <c r="M4713">
        <v>67.018832908669907</v>
      </c>
      <c r="N4713">
        <v>1.5343232451170901</v>
      </c>
      <c r="O4713">
        <v>6.7924528301886697</v>
      </c>
      <c r="P4713">
        <v>334.426229508196</v>
      </c>
    </row>
    <row r="4714" spans="1:17" hidden="1" x14ac:dyDescent="0.3">
      <c r="A4714" t="s">
        <v>9657</v>
      </c>
      <c r="B4714" t="s">
        <v>9658</v>
      </c>
      <c r="C4714" t="s">
        <v>10625</v>
      </c>
      <c r="D4714" t="s">
        <v>290</v>
      </c>
      <c r="E4714">
        <v>5.6821904700000001</v>
      </c>
      <c r="F4714">
        <v>3.3</v>
      </c>
      <c r="G4714">
        <v>-41.727332339024898</v>
      </c>
      <c r="H4714">
        <v>-15.6914060915646</v>
      </c>
      <c r="I4714">
        <v>-59.3711083770824</v>
      </c>
      <c r="J4714">
        <v>-1.14909040529885</v>
      </c>
      <c r="K4714">
        <v>3.6275453313306398</v>
      </c>
      <c r="L4714">
        <v>3.7515556814928699</v>
      </c>
      <c r="M4714">
        <v>35.861358764350598</v>
      </c>
      <c r="N4714">
        <v>0.41751723781222899</v>
      </c>
      <c r="O4714">
        <v>105.757575757575</v>
      </c>
      <c r="P4714">
        <v>24.999999999999901</v>
      </c>
      <c r="Q4714">
        <v>6.1241146084646002E-2</v>
      </c>
    </row>
    <row r="4715" spans="1:17" hidden="1" x14ac:dyDescent="0.3">
      <c r="A4715" t="s">
        <v>9659</v>
      </c>
      <c r="B4715" t="s">
        <v>9660</v>
      </c>
      <c r="C4715" t="s">
        <v>10625</v>
      </c>
      <c r="D4715" t="s">
        <v>789</v>
      </c>
      <c r="E4715">
        <v>5.6595000000000004</v>
      </c>
      <c r="F4715">
        <v>5.24</v>
      </c>
      <c r="G4715">
        <v>-20.726056828820798</v>
      </c>
      <c r="H4715">
        <v>-7.6665613710677096</v>
      </c>
      <c r="I4715">
        <v>-22.938501436000902</v>
      </c>
      <c r="J4715">
        <v>2.90496364875519</v>
      </c>
      <c r="K4715">
        <v>5.6101852291670999</v>
      </c>
      <c r="L4715">
        <v>5.79250114423205</v>
      </c>
      <c r="M4715">
        <v>50.308112339087899</v>
      </c>
      <c r="N4715">
        <v>0.55623702976112999</v>
      </c>
      <c r="O4715">
        <v>61.832061068702203</v>
      </c>
      <c r="P4715">
        <v>24.761904761904699</v>
      </c>
      <c r="Q4715">
        <v>-5.3352280463308997E-2</v>
      </c>
    </row>
    <row r="4716" spans="1:17" hidden="1" x14ac:dyDescent="0.3">
      <c r="A4716" t="s">
        <v>9661</v>
      </c>
      <c r="B4716" t="s">
        <v>9662</v>
      </c>
      <c r="C4716" t="s">
        <v>10625</v>
      </c>
      <c r="D4716" t="s">
        <v>527</v>
      </c>
      <c r="E4716">
        <v>5.6520000000000001</v>
      </c>
      <c r="F4716">
        <v>8.9499999999999993</v>
      </c>
      <c r="G4716">
        <v>18.1006399736786</v>
      </c>
      <c r="H4716">
        <v>5.1553941670003596</v>
      </c>
      <c r="I4716">
        <v>40.9783146685863</v>
      </c>
      <c r="J4716">
        <v>8.3857933156313802</v>
      </c>
      <c r="K4716">
        <v>7.6181474653078904</v>
      </c>
      <c r="L4716">
        <v>6.3935186577182099</v>
      </c>
      <c r="M4716">
        <v>79.032034203219595</v>
      </c>
      <c r="N4716">
        <v>0.95370962355074196</v>
      </c>
      <c r="O4716">
        <v>12.178770949720599</v>
      </c>
      <c r="P4716">
        <v>96.271929824561397</v>
      </c>
      <c r="Q4716">
        <v>5.4742001139241998E-2</v>
      </c>
    </row>
    <row r="4717" spans="1:17" hidden="1" x14ac:dyDescent="0.3">
      <c r="A4717" t="s">
        <v>9663</v>
      </c>
      <c r="B4717" t="s">
        <v>9664</v>
      </c>
      <c r="C4717" t="s">
        <v>10625</v>
      </c>
      <c r="D4717" t="s">
        <v>733</v>
      </c>
      <c r="E4717">
        <v>5.6472677519999896</v>
      </c>
      <c r="F4717">
        <v>20.65</v>
      </c>
      <c r="G4717">
        <v>10.48520251903</v>
      </c>
      <c r="H4717">
        <v>4.2309463421114204</v>
      </c>
      <c r="I4717">
        <v>1.5849315581012899</v>
      </c>
      <c r="J4717">
        <v>2.1990139767789301</v>
      </c>
      <c r="K4717">
        <v>19.7830426949374</v>
      </c>
      <c r="L4717">
        <v>18.113789716257401</v>
      </c>
      <c r="M4717">
        <v>60.5497023931554</v>
      </c>
      <c r="N4717">
        <v>0.62698607502277304</v>
      </c>
      <c r="O4717">
        <v>3.9709443099273698</v>
      </c>
      <c r="P4717">
        <v>58.846153846153797</v>
      </c>
    </row>
    <row r="4718" spans="1:17" hidden="1" x14ac:dyDescent="0.3">
      <c r="A4718" t="s">
        <v>9665</v>
      </c>
      <c r="B4718" t="s">
        <v>9666</v>
      </c>
      <c r="C4718" t="s">
        <v>10625</v>
      </c>
      <c r="D4718" t="s">
        <v>5323</v>
      </c>
      <c r="E4718">
        <v>5.6435643000000004</v>
      </c>
      <c r="F4718">
        <v>18.22</v>
      </c>
      <c r="G4718">
        <v>-42.802233363710499</v>
      </c>
      <c r="H4718">
        <v>-25.558917612301901</v>
      </c>
      <c r="I4718">
        <v>-20.423739956029799</v>
      </c>
      <c r="J4718">
        <v>3.3509095947011298</v>
      </c>
      <c r="K4718">
        <v>21.3809453487798</v>
      </c>
      <c r="L4718">
        <v>20.844395999593502</v>
      </c>
      <c r="M4718">
        <v>41.880440269863001</v>
      </c>
      <c r="N4718">
        <v>1.1155638838207</v>
      </c>
      <c r="O4718">
        <v>52.689352360043898</v>
      </c>
      <c r="P4718">
        <v>24.538619275461301</v>
      </c>
      <c r="Q4718">
        <v>1.4192408796322E-2</v>
      </c>
    </row>
    <row r="4719" spans="1:17" hidden="1" x14ac:dyDescent="0.3">
      <c r="A4719" t="s">
        <v>9667</v>
      </c>
      <c r="B4719" t="s">
        <v>9668</v>
      </c>
      <c r="C4719" t="s">
        <v>10625</v>
      </c>
      <c r="D4719" t="s">
        <v>139</v>
      </c>
      <c r="E4719">
        <v>5.6340000000000003</v>
      </c>
      <c r="F4719">
        <v>19.149999999999999</v>
      </c>
      <c r="G4719">
        <v>155.20075111739999</v>
      </c>
      <c r="H4719">
        <v>18.517679841659199</v>
      </c>
      <c r="I4719">
        <v>-41.425215366921996</v>
      </c>
      <c r="J4719">
        <v>-5.1368204666485298</v>
      </c>
      <c r="K4719">
        <v>17.616736832034402</v>
      </c>
      <c r="L4719">
        <v>15.7831274951225</v>
      </c>
      <c r="M4719">
        <v>47.475484136198702</v>
      </c>
      <c r="N4719">
        <v>0.85796210352064795</v>
      </c>
      <c r="O4719">
        <v>76.449086161879904</v>
      </c>
      <c r="P4719">
        <v>198.28660436137</v>
      </c>
    </row>
    <row r="4720" spans="1:17" hidden="1" x14ac:dyDescent="0.3">
      <c r="A4720" t="s">
        <v>9669</v>
      </c>
      <c r="B4720" t="s">
        <v>9670</v>
      </c>
      <c r="C4720" t="s">
        <v>10625</v>
      </c>
      <c r="D4720" t="s">
        <v>263</v>
      </c>
      <c r="E4720">
        <v>5.6240168380000002</v>
      </c>
      <c r="F4720">
        <v>5.14</v>
      </c>
      <c r="G4720">
        <v>-17.1271979304227</v>
      </c>
      <c r="H4720">
        <v>-7.2664976666561802</v>
      </c>
      <c r="I4720">
        <v>-15.677294402894599</v>
      </c>
      <c r="J4720">
        <v>-6.1398482611214096</v>
      </c>
      <c r="K4720">
        <v>4.9616013679842697</v>
      </c>
      <c r="L4720">
        <v>4.9787898201589398</v>
      </c>
      <c r="M4720">
        <v>7.8383135176174497</v>
      </c>
      <c r="N4720">
        <v>0.59934251226495106</v>
      </c>
      <c r="O4720">
        <v>34.241245136186699</v>
      </c>
      <c r="P4720">
        <v>38.918918918918898</v>
      </c>
      <c r="Q4720">
        <v>3.2847783971359998E-2</v>
      </c>
    </row>
    <row r="4721" spans="1:17" hidden="1" x14ac:dyDescent="0.3">
      <c r="A4721" t="s">
        <v>9671</v>
      </c>
      <c r="B4721" t="s">
        <v>9672</v>
      </c>
      <c r="C4721" t="s">
        <v>10625</v>
      </c>
      <c r="E4721">
        <v>5.6220967599999998</v>
      </c>
      <c r="F4721">
        <v>8.25</v>
      </c>
      <c r="G4721">
        <v>94.707135315961594</v>
      </c>
      <c r="H4721">
        <v>-39.714149517293102</v>
      </c>
      <c r="I4721">
        <v>-15.1478453013603</v>
      </c>
      <c r="J4721">
        <v>-11.014095597406801</v>
      </c>
      <c r="K4721">
        <v>12.7969038143139</v>
      </c>
      <c r="L4721">
        <v>11.203794337220099</v>
      </c>
      <c r="M4721">
        <v>20.032534207363199</v>
      </c>
      <c r="N4721">
        <v>0.46453887569319402</v>
      </c>
      <c r="O4721">
        <v>144.12121212121201</v>
      </c>
      <c r="P4721">
        <v>132.39436619718299</v>
      </c>
      <c r="Q4721">
        <v>3.6370099330702003E-2</v>
      </c>
    </row>
    <row r="4722" spans="1:17" hidden="1" x14ac:dyDescent="0.3">
      <c r="A4722" t="s">
        <v>9673</v>
      </c>
      <c r="B4722" t="s">
        <v>9674</v>
      </c>
      <c r="C4722" t="s">
        <v>10625</v>
      </c>
      <c r="D4722" t="s">
        <v>484</v>
      </c>
      <c r="E4722">
        <v>5.5849055999999999</v>
      </c>
      <c r="F4722">
        <v>5.36</v>
      </c>
      <c r="G4722">
        <v>-21.947988437140499</v>
      </c>
      <c r="H4722">
        <v>13.8923064889588</v>
      </c>
      <c r="I4722">
        <v>-17.533873576579801</v>
      </c>
      <c r="J4722">
        <v>-6.47209473746305</v>
      </c>
      <c r="K4722">
        <v>5.3618126499590897</v>
      </c>
      <c r="L4722">
        <v>6.2117532748540096</v>
      </c>
      <c r="M4722">
        <v>90.902546874485793</v>
      </c>
      <c r="N4722">
        <v>1.4910361062103401</v>
      </c>
      <c r="O4722">
        <v>13.619402985074601</v>
      </c>
      <c r="P4722">
        <v>30.4136253041362</v>
      </c>
      <c r="Q4722">
        <v>-2.1800741376096E-2</v>
      </c>
    </row>
    <row r="4723" spans="1:17" hidden="1" x14ac:dyDescent="0.3">
      <c r="A4723" t="s">
        <v>9675</v>
      </c>
      <c r="B4723" t="s">
        <v>9676</v>
      </c>
      <c r="C4723" t="s">
        <v>10625</v>
      </c>
      <c r="D4723" t="s">
        <v>408</v>
      </c>
      <c r="E4723">
        <v>5.58</v>
      </c>
      <c r="F4723">
        <v>15.65</v>
      </c>
      <c r="G4723">
        <v>-34.896604716025401</v>
      </c>
      <c r="H4723">
        <v>-4.2270084202703702</v>
      </c>
      <c r="I4723">
        <v>-26.697712931947802</v>
      </c>
      <c r="J4723">
        <v>0.49025385699622598</v>
      </c>
      <c r="K4723">
        <v>15.6610950074496</v>
      </c>
      <c r="L4723">
        <v>16.737902949112801</v>
      </c>
      <c r="M4723">
        <v>50.644242131557903</v>
      </c>
      <c r="N4723">
        <v>0.69662506266986801</v>
      </c>
      <c r="O4723">
        <v>31.9488817891373</v>
      </c>
      <c r="P4723">
        <v>10.914245216158699</v>
      </c>
      <c r="Q4723">
        <v>4.0251108217159999E-2</v>
      </c>
    </row>
    <row r="4724" spans="1:17" hidden="1" x14ac:dyDescent="0.3">
      <c r="A4724" t="s">
        <v>9677</v>
      </c>
      <c r="B4724" t="s">
        <v>9678</v>
      </c>
      <c r="C4724" t="s">
        <v>10625</v>
      </c>
      <c r="D4724" t="s">
        <v>354</v>
      </c>
      <c r="E4724">
        <v>5.5760630000000004</v>
      </c>
      <c r="F4724">
        <v>11.78</v>
      </c>
      <c r="G4724">
        <v>3.4911111008100599</v>
      </c>
      <c r="H4724">
        <v>-5.7034733827332396</v>
      </c>
      <c r="I4724">
        <v>-29.666817586633702</v>
      </c>
      <c r="J4724">
        <v>-0.92680823099355703</v>
      </c>
      <c r="K4724">
        <v>12.5081545635068</v>
      </c>
      <c r="L4724">
        <v>12.710914231120899</v>
      </c>
      <c r="M4724">
        <v>0.25775064086543897</v>
      </c>
      <c r="N4724">
        <v>4.0712468193384197</v>
      </c>
      <c r="O4724">
        <v>57.7249575551782</v>
      </c>
      <c r="P4724">
        <v>30.743618201997698</v>
      </c>
      <c r="Q4724">
        <v>3.2242174721495001E-2</v>
      </c>
    </row>
    <row r="4725" spans="1:17" hidden="1" x14ac:dyDescent="0.3">
      <c r="A4725" t="s">
        <v>9679</v>
      </c>
      <c r="B4725" t="s">
        <v>9680</v>
      </c>
      <c r="C4725" t="s">
        <v>10625</v>
      </c>
      <c r="D4725" t="s">
        <v>290</v>
      </c>
      <c r="E4725">
        <v>5.5733699999999997</v>
      </c>
      <c r="F4725">
        <v>3.36</v>
      </c>
      <c r="G4725">
        <v>34.654008240685201</v>
      </c>
      <c r="H4725">
        <v>-10.994732901740701</v>
      </c>
      <c r="I4725">
        <v>-18.677268514267499</v>
      </c>
      <c r="J4725">
        <v>-1.14909040529885</v>
      </c>
      <c r="K4725">
        <v>3.2746105984711198</v>
      </c>
      <c r="L4725">
        <v>3.40528329285423</v>
      </c>
      <c r="M4725">
        <v>54.278479478268899</v>
      </c>
      <c r="N4725">
        <v>0.82948219753133901</v>
      </c>
      <c r="O4725">
        <v>59.821428571428498</v>
      </c>
      <c r="P4725">
        <v>76.842105263157805</v>
      </c>
      <c r="Q4725">
        <v>7.5267564678359999E-3</v>
      </c>
    </row>
    <row r="4726" spans="1:17" hidden="1" x14ac:dyDescent="0.3">
      <c r="A4726" t="s">
        <v>9681</v>
      </c>
      <c r="B4726" t="s">
        <v>9682</v>
      </c>
      <c r="C4726" t="s">
        <v>10625</v>
      </c>
      <c r="D4726" t="s">
        <v>622</v>
      </c>
      <c r="E4726">
        <v>5.5706210450000002</v>
      </c>
      <c r="F4726">
        <v>1.05</v>
      </c>
      <c r="G4726">
        <v>-5.5931859894901201</v>
      </c>
      <c r="H4726">
        <v>-1.87035303188851</v>
      </c>
      <c r="I4726">
        <v>-12.2495918825592</v>
      </c>
      <c r="J4726">
        <v>1.0670674632677399</v>
      </c>
      <c r="K4726">
        <v>0.87095729667658806</v>
      </c>
      <c r="L4726">
        <v>0.71054764949087601</v>
      </c>
      <c r="M4726">
        <v>93.6507375906683</v>
      </c>
      <c r="N4726">
        <v>1</v>
      </c>
      <c r="Q4726">
        <v>2.6574399778243E-2</v>
      </c>
    </row>
    <row r="4727" spans="1:17" hidden="1" x14ac:dyDescent="0.3">
      <c r="A4727" t="s">
        <v>9683</v>
      </c>
      <c r="B4727" t="s">
        <v>9684</v>
      </c>
      <c r="C4727" t="s">
        <v>10625</v>
      </c>
      <c r="D4727" t="s">
        <v>54</v>
      </c>
      <c r="E4727">
        <v>5.57</v>
      </c>
      <c r="F4727">
        <v>5.69</v>
      </c>
      <c r="G4727">
        <v>25.856294421538401</v>
      </c>
      <c r="H4727">
        <v>-14.2382426665701</v>
      </c>
      <c r="I4727">
        <v>-8.2975153034893498</v>
      </c>
      <c r="J4727">
        <v>-4.4477015164099498</v>
      </c>
      <c r="K4727">
        <v>5.8989172503954199</v>
      </c>
      <c r="L4727">
        <v>5.4104245487969997</v>
      </c>
      <c r="M4727">
        <v>33.628221839071003</v>
      </c>
      <c r="N4727">
        <v>0.52352056089075105</v>
      </c>
      <c r="O4727">
        <v>38.312829525483203</v>
      </c>
      <c r="P4727">
        <v>67.352941176470594</v>
      </c>
      <c r="Q4727">
        <v>4.1038436683102003E-2</v>
      </c>
    </row>
    <row r="4728" spans="1:17" hidden="1" x14ac:dyDescent="0.3">
      <c r="A4728" t="s">
        <v>9685</v>
      </c>
      <c r="B4728" t="s">
        <v>9686</v>
      </c>
      <c r="C4728" t="s">
        <v>10625</v>
      </c>
      <c r="D4728" t="s">
        <v>1175</v>
      </c>
      <c r="E4728">
        <v>5.5459199999999997</v>
      </c>
      <c r="F4728">
        <v>1.54</v>
      </c>
      <c r="G4728">
        <v>-0.39210506629761699</v>
      </c>
      <c r="H4728">
        <v>2.51587682160066</v>
      </c>
      <c r="I4728">
        <v>-31.543727424701402</v>
      </c>
      <c r="J4728">
        <v>0.12479494501961701</v>
      </c>
      <c r="K4728">
        <v>1.65151987945262</v>
      </c>
      <c r="L4728">
        <v>1.6816548851106501</v>
      </c>
      <c r="M4728">
        <v>46.113546371638897</v>
      </c>
      <c r="N4728">
        <v>0.365204557388488</v>
      </c>
      <c r="O4728">
        <v>46.7532467532467</v>
      </c>
      <c r="P4728">
        <v>32.758620689655103</v>
      </c>
      <c r="Q4728">
        <v>-1.4578034552466E-2</v>
      </c>
    </row>
    <row r="4729" spans="1:17" hidden="1" x14ac:dyDescent="0.3">
      <c r="A4729" t="s">
        <v>9687</v>
      </c>
      <c r="B4729" t="s">
        <v>9688</v>
      </c>
      <c r="C4729" t="s">
        <v>10625</v>
      </c>
      <c r="D4729" t="s">
        <v>72</v>
      </c>
      <c r="E4729">
        <v>5.5385099999999996</v>
      </c>
      <c r="F4729">
        <v>18.25</v>
      </c>
      <c r="G4729">
        <v>-37.094112736047201</v>
      </c>
      <c r="H4729">
        <v>-6.5512219513804499</v>
      </c>
      <c r="I4729">
        <v>-27.456448748796898</v>
      </c>
      <c r="J4729">
        <v>-1.8023293818911299</v>
      </c>
      <c r="K4729">
        <v>19.6990164453719</v>
      </c>
      <c r="L4729">
        <v>19.182760576493902</v>
      </c>
      <c r="M4729">
        <v>33.7127539398005</v>
      </c>
      <c r="N4729">
        <v>0.23893653516294999</v>
      </c>
      <c r="O4729">
        <v>42.410958904109499</v>
      </c>
      <c r="P4729">
        <v>40.384615384615302</v>
      </c>
      <c r="Q4729">
        <v>6.2237755717142997E-2</v>
      </c>
    </row>
    <row r="4730" spans="1:17" hidden="1" x14ac:dyDescent="0.3">
      <c r="A4730" t="s">
        <v>9689</v>
      </c>
      <c r="B4730" t="s">
        <v>9690</v>
      </c>
      <c r="C4730" t="s">
        <v>10625</v>
      </c>
      <c r="D4730" t="s">
        <v>89</v>
      </c>
      <c r="E4730">
        <v>5.5353750000000002</v>
      </c>
      <c r="F4730">
        <v>4.3499999999999996</v>
      </c>
      <c r="G4730">
        <v>-107.525943450136</v>
      </c>
      <c r="I4730">
        <v>-24.752060758034801</v>
      </c>
      <c r="K4730">
        <v>17.265326357059401</v>
      </c>
      <c r="L4730">
        <v>64.568764294626902</v>
      </c>
      <c r="M4730">
        <v>49.458628392849597</v>
      </c>
      <c r="N4730">
        <v>1</v>
      </c>
      <c r="O4730">
        <v>396.55172413793099</v>
      </c>
      <c r="P4730">
        <v>10.126582278480999</v>
      </c>
    </row>
    <row r="4731" spans="1:17" hidden="1" x14ac:dyDescent="0.3">
      <c r="A4731" t="s">
        <v>9691</v>
      </c>
      <c r="B4731" t="s">
        <v>9692</v>
      </c>
      <c r="C4731" t="s">
        <v>10625</v>
      </c>
      <c r="D4731" t="s">
        <v>689</v>
      </c>
      <c r="E4731">
        <v>5.5074430000000003</v>
      </c>
      <c r="F4731">
        <v>11.69</v>
      </c>
      <c r="G4731">
        <v>-4.4825351841250001</v>
      </c>
      <c r="H4731">
        <v>-0.47976587992439501</v>
      </c>
      <c r="I4731">
        <v>13.2746772098796</v>
      </c>
      <c r="J4731">
        <v>17.329170464266301</v>
      </c>
      <c r="K4731">
        <v>10.761512139206401</v>
      </c>
      <c r="L4731">
        <v>10.965758172873601</v>
      </c>
      <c r="M4731">
        <v>64.692618552129801</v>
      </c>
      <c r="N4731">
        <v>2.2681734908128099</v>
      </c>
      <c r="O4731">
        <v>23.866552609067501</v>
      </c>
      <c r="P4731">
        <v>44.499381953028397</v>
      </c>
      <c r="Q4731">
        <v>0.104188156110005</v>
      </c>
    </row>
    <row r="4732" spans="1:17" hidden="1" x14ac:dyDescent="0.3">
      <c r="A4732" t="s">
        <v>9693</v>
      </c>
      <c r="B4732" t="s">
        <v>9694</v>
      </c>
      <c r="C4732" t="s">
        <v>10625</v>
      </c>
      <c r="D4732" t="s">
        <v>1672</v>
      </c>
      <c r="E4732">
        <v>5.5071636000000002</v>
      </c>
      <c r="F4732">
        <v>10.45</v>
      </c>
      <c r="G4732">
        <v>18.284888331366101</v>
      </c>
      <c r="H4732">
        <v>6.3696861639120996</v>
      </c>
      <c r="I4732">
        <v>13.3976398407675</v>
      </c>
      <c r="J4732">
        <v>-1.3490904052988499</v>
      </c>
      <c r="K4732">
        <v>10.244086277108501</v>
      </c>
      <c r="L4732">
        <v>9.5497536789223094</v>
      </c>
      <c r="M4732">
        <v>48.594012669699303</v>
      </c>
      <c r="N4732">
        <v>0.93233535942130896</v>
      </c>
      <c r="O4732">
        <v>23.9234449760765</v>
      </c>
      <c r="P4732">
        <v>65.610142630744804</v>
      </c>
      <c r="Q4732">
        <v>4.4719269833046998E-2</v>
      </c>
    </row>
    <row r="4733" spans="1:17" hidden="1" x14ac:dyDescent="0.3">
      <c r="A4733" t="s">
        <v>9695</v>
      </c>
      <c r="B4733" t="s">
        <v>9696</v>
      </c>
      <c r="C4733" t="s">
        <v>10625</v>
      </c>
      <c r="D4733" t="s">
        <v>224</v>
      </c>
      <c r="E4733">
        <v>5.4890999999999996</v>
      </c>
      <c r="F4733">
        <v>3.21</v>
      </c>
      <c r="G4733">
        <v>18.6565838079031</v>
      </c>
      <c r="H4733">
        <v>-10.1701935110411</v>
      </c>
      <c r="I4733">
        <v>10.5142780972262</v>
      </c>
      <c r="J4733">
        <v>9.2772734016595102</v>
      </c>
      <c r="K4733">
        <v>2.90236186254279</v>
      </c>
      <c r="L4733">
        <v>2.8417021037566101</v>
      </c>
      <c r="M4733">
        <v>48.980031814524402</v>
      </c>
      <c r="N4733">
        <v>0.68441747015216203</v>
      </c>
      <c r="O4733">
        <v>12.149532710280299</v>
      </c>
      <c r="P4733">
        <v>64.615384615384599</v>
      </c>
      <c r="Q4733">
        <v>7.1843697775373999E-2</v>
      </c>
    </row>
    <row r="4734" spans="1:17" hidden="1" x14ac:dyDescent="0.3">
      <c r="A4734" t="s">
        <v>9697</v>
      </c>
      <c r="B4734" t="s">
        <v>9698</v>
      </c>
      <c r="C4734" t="s">
        <v>10625</v>
      </c>
      <c r="D4734" t="s">
        <v>527</v>
      </c>
      <c r="E4734">
        <v>5.4878999999999998</v>
      </c>
      <c r="F4734">
        <v>16.63</v>
      </c>
      <c r="G4734">
        <v>-37.382530493205103</v>
      </c>
      <c r="H4734">
        <v>-1.4056918058503101</v>
      </c>
      <c r="I4734">
        <v>-11.7520607580348</v>
      </c>
      <c r="J4734">
        <v>-1.14909040529885</v>
      </c>
      <c r="K4734">
        <v>16.632450571203101</v>
      </c>
      <c r="L4734">
        <v>16.716449050790001</v>
      </c>
      <c r="M4734">
        <v>2.3131596830000001E-6</v>
      </c>
      <c r="O4734">
        <v>16.295850871918201</v>
      </c>
      <c r="P4734">
        <v>0</v>
      </c>
    </row>
    <row r="4735" spans="1:17" hidden="1" x14ac:dyDescent="0.3">
      <c r="A4735" t="s">
        <v>9699</v>
      </c>
      <c r="B4735" t="s">
        <v>9700</v>
      </c>
      <c r="C4735" t="s">
        <v>10625</v>
      </c>
      <c r="D4735" t="s">
        <v>46</v>
      </c>
      <c r="E4735">
        <v>5.4826199999999998</v>
      </c>
      <c r="F4735">
        <v>2.27</v>
      </c>
      <c r="G4735">
        <v>43.011859390298397</v>
      </c>
      <c r="H4735">
        <v>15.594308194149599</v>
      </c>
      <c r="I4735">
        <v>4.6581956522215897</v>
      </c>
      <c r="J4735">
        <v>-1.14909040529885</v>
      </c>
      <c r="K4735">
        <v>1.83174931780106</v>
      </c>
      <c r="L4735">
        <v>1.6653390874276499</v>
      </c>
      <c r="M4735">
        <v>73.458595993716699</v>
      </c>
      <c r="N4735">
        <v>1.8251945034088499</v>
      </c>
      <c r="O4735">
        <v>7.9295154185022199</v>
      </c>
      <c r="P4735">
        <v>99.122807017543806</v>
      </c>
      <c r="Q4735">
        <v>6.7629268994920999E-2</v>
      </c>
    </row>
    <row r="4736" spans="1:17" hidden="1" x14ac:dyDescent="0.3">
      <c r="A4736" t="s">
        <v>9701</v>
      </c>
      <c r="B4736" t="s">
        <v>9702</v>
      </c>
      <c r="C4736" t="s">
        <v>10625</v>
      </c>
      <c r="D4736" t="s">
        <v>51</v>
      </c>
      <c r="E4736">
        <v>5.4767999999999999</v>
      </c>
      <c r="F4736">
        <v>26.08</v>
      </c>
      <c r="G4736">
        <v>-31.072239746432299</v>
      </c>
      <c r="H4736">
        <v>-9.1524197860413299</v>
      </c>
      <c r="I4736">
        <v>-45.843544205090602</v>
      </c>
      <c r="J4736">
        <v>3.84285806491047</v>
      </c>
      <c r="K4736">
        <v>27.9212461698359</v>
      </c>
      <c r="L4736">
        <v>28.982243952575899</v>
      </c>
      <c r="M4736">
        <v>41.5105210993245</v>
      </c>
      <c r="N4736">
        <v>1.1698113207547101</v>
      </c>
      <c r="O4736">
        <v>68.098159509202404</v>
      </c>
      <c r="P4736">
        <v>4.9919484702093397</v>
      </c>
    </row>
    <row r="4737" spans="1:17" hidden="1" x14ac:dyDescent="0.3">
      <c r="A4737" t="s">
        <v>9703</v>
      </c>
      <c r="B4737" t="s">
        <v>9704</v>
      </c>
      <c r="C4737" t="s">
        <v>10625</v>
      </c>
      <c r="D4737" t="s">
        <v>622</v>
      </c>
      <c r="E4737">
        <v>5.4413648500000003</v>
      </c>
      <c r="F4737">
        <v>15.24</v>
      </c>
      <c r="G4737">
        <v>0.94276259768396997</v>
      </c>
      <c r="H4737">
        <v>-6.0069187997153399</v>
      </c>
      <c r="I4737">
        <v>-44.467292546114201</v>
      </c>
      <c r="J4737">
        <v>-7.0207611074780196</v>
      </c>
      <c r="K4737">
        <v>16.468047188679201</v>
      </c>
      <c r="L4737">
        <v>16.0826464872213</v>
      </c>
      <c r="M4737">
        <v>29.122649677109401</v>
      </c>
      <c r="N4737">
        <v>0.36487285283703502</v>
      </c>
      <c r="O4737">
        <v>112.992125984251</v>
      </c>
      <c r="P4737">
        <v>64.224137931034406</v>
      </c>
      <c r="Q4737">
        <v>0.12509448947794499</v>
      </c>
    </row>
    <row r="4738" spans="1:17" hidden="1" x14ac:dyDescent="0.3">
      <c r="A4738" t="s">
        <v>9705</v>
      </c>
      <c r="B4738" t="s">
        <v>9706</v>
      </c>
      <c r="C4738" t="s">
        <v>10625</v>
      </c>
      <c r="E4738">
        <v>5.4386640000000002</v>
      </c>
      <c r="F4738">
        <v>8.4</v>
      </c>
      <c r="G4738">
        <v>102.472153962344</v>
      </c>
      <c r="H4738">
        <v>5.7371653370068296</v>
      </c>
      <c r="I4738">
        <v>51.354735358470002</v>
      </c>
      <c r="J4738">
        <v>-7.3990904052988604</v>
      </c>
      <c r="K4738">
        <v>7.9418564937500404</v>
      </c>
      <c r="L4738">
        <v>6.1232299278308702</v>
      </c>
      <c r="M4738">
        <v>48.194722408036398</v>
      </c>
      <c r="N4738">
        <v>7.3905162836929106E-2</v>
      </c>
      <c r="O4738">
        <v>9.4047619047618891</v>
      </c>
      <c r="P4738">
        <v>180</v>
      </c>
      <c r="Q4738">
        <v>8.6557341797963996E-2</v>
      </c>
    </row>
    <row r="4739" spans="1:17" hidden="1" x14ac:dyDescent="0.3">
      <c r="A4739" t="s">
        <v>9707</v>
      </c>
      <c r="B4739" t="s">
        <v>9708</v>
      </c>
      <c r="C4739" t="s">
        <v>10625</v>
      </c>
      <c r="D4739" t="s">
        <v>408</v>
      </c>
      <c r="E4739">
        <v>5.4377129789999996</v>
      </c>
      <c r="F4739">
        <v>35.130000000000003</v>
      </c>
      <c r="G4739">
        <v>273.36256492124897</v>
      </c>
      <c r="H4739">
        <v>13.3232435305311</v>
      </c>
      <c r="I4739">
        <v>289.27533650223899</v>
      </c>
      <c r="J4739">
        <v>4.9197501744113001</v>
      </c>
      <c r="K4739">
        <v>28.718219661375802</v>
      </c>
      <c r="M4739">
        <v>100</v>
      </c>
      <c r="N4739">
        <v>6.3881069345550198E-2</v>
      </c>
      <c r="O4739">
        <v>0</v>
      </c>
      <c r="P4739">
        <v>301.02739726027397</v>
      </c>
    </row>
    <row r="4740" spans="1:17" hidden="1" x14ac:dyDescent="0.3">
      <c r="A4740" t="s">
        <v>9709</v>
      </c>
      <c r="B4740" t="s">
        <v>9710</v>
      </c>
      <c r="C4740" t="s">
        <v>10625</v>
      </c>
      <c r="D4740" t="s">
        <v>733</v>
      </c>
      <c r="E4740">
        <v>5.4082145400000003</v>
      </c>
      <c r="F4740">
        <v>31.46</v>
      </c>
      <c r="G4740">
        <v>14.881610796453099</v>
      </c>
      <c r="H4740">
        <v>0.82083287953206696</v>
      </c>
      <c r="I4740">
        <v>11.814317875115201</v>
      </c>
      <c r="J4740">
        <v>0.78141152520307999</v>
      </c>
      <c r="K4740">
        <v>30.756519185288798</v>
      </c>
      <c r="L4740">
        <v>27.5552144070449</v>
      </c>
      <c r="M4740">
        <v>52.608347411978002</v>
      </c>
      <c r="N4740">
        <v>0.48324397328148</v>
      </c>
      <c r="O4740">
        <v>4.1322314049586604</v>
      </c>
      <c r="P4740">
        <v>46.803546430237901</v>
      </c>
    </row>
    <row r="4741" spans="1:17" hidden="1" x14ac:dyDescent="0.3">
      <c r="A4741" t="s">
        <v>9711</v>
      </c>
      <c r="B4741" t="s">
        <v>9712</v>
      </c>
      <c r="C4741" t="s">
        <v>10625</v>
      </c>
      <c r="D4741" t="s">
        <v>72</v>
      </c>
      <c r="E4741">
        <v>5.3901250000000003</v>
      </c>
      <c r="F4741">
        <v>5.39</v>
      </c>
      <c r="G4741">
        <v>-36.617535041727599</v>
      </c>
      <c r="H4741">
        <v>1.2814483093128199</v>
      </c>
      <c r="I4741">
        <v>-12.8529781892274</v>
      </c>
      <c r="J4741">
        <v>2.7344047403321898</v>
      </c>
      <c r="K4741">
        <v>5.4147119535958801</v>
      </c>
      <c r="L4741">
        <v>5.7612423613802601</v>
      </c>
      <c r="M4741">
        <v>55.485167108941198</v>
      </c>
      <c r="N4741">
        <v>0.22410308163051099</v>
      </c>
      <c r="O4741">
        <v>44.5269016697588</v>
      </c>
      <c r="P4741">
        <v>19.7777777777777</v>
      </c>
      <c r="Q4741">
        <v>2.2693949848487001E-2</v>
      </c>
    </row>
    <row r="4742" spans="1:17" hidden="1" x14ac:dyDescent="0.3">
      <c r="A4742" t="s">
        <v>9713</v>
      </c>
      <c r="B4742" t="s">
        <v>9714</v>
      </c>
      <c r="C4742" t="s">
        <v>10625</v>
      </c>
      <c r="D4742" t="s">
        <v>733</v>
      </c>
      <c r="E4742">
        <v>5.3691015169999998</v>
      </c>
      <c r="F4742">
        <v>121.49</v>
      </c>
      <c r="G4742">
        <v>16.983340062451401</v>
      </c>
      <c r="H4742">
        <v>4.1737073357805796</v>
      </c>
      <c r="I4742">
        <v>8.7139779132591801</v>
      </c>
      <c r="J4742">
        <v>1.7797798875881701</v>
      </c>
      <c r="K4742">
        <v>116.109792286717</v>
      </c>
      <c r="L4742">
        <v>104.603991162962</v>
      </c>
      <c r="M4742">
        <v>48.897049978633802</v>
      </c>
      <c r="N4742">
        <v>0.89600322293656498</v>
      </c>
      <c r="O4742">
        <v>18.199028726644102</v>
      </c>
      <c r="P4742">
        <v>46.727053140096601</v>
      </c>
    </row>
    <row r="4743" spans="1:17" hidden="1" x14ac:dyDescent="0.3">
      <c r="A4743" t="s">
        <v>9715</v>
      </c>
      <c r="B4743" t="s">
        <v>9716</v>
      </c>
      <c r="C4743" t="s">
        <v>10625</v>
      </c>
      <c r="E4743">
        <v>5.3247495869999897</v>
      </c>
      <c r="F4743">
        <v>5.3</v>
      </c>
      <c r="G4743">
        <v>3.52328647285628</v>
      </c>
      <c r="H4743">
        <v>-1.2170125605672999</v>
      </c>
      <c r="I4743">
        <v>-13.785332477073601</v>
      </c>
      <c r="J4743">
        <v>-1.8967539567007199</v>
      </c>
      <c r="K4743">
        <v>5.212201999486</v>
      </c>
      <c r="L4743">
        <v>4.9761430290169901</v>
      </c>
      <c r="M4743">
        <v>49.182975221677196</v>
      </c>
      <c r="N4743">
        <v>0.52227600955644804</v>
      </c>
      <c r="O4743">
        <v>19.0566037735849</v>
      </c>
      <c r="P4743">
        <v>47.2222222222222</v>
      </c>
      <c r="Q4743">
        <v>-3.9813724450142002E-2</v>
      </c>
    </row>
    <row r="4744" spans="1:17" hidden="1" x14ac:dyDescent="0.3">
      <c r="A4744" t="s">
        <v>9717</v>
      </c>
      <c r="B4744" t="s">
        <v>9718</v>
      </c>
      <c r="C4744" t="s">
        <v>10625</v>
      </c>
      <c r="D4744" t="s">
        <v>733</v>
      </c>
      <c r="E4744">
        <v>5.3081630099999897</v>
      </c>
      <c r="F4744">
        <v>23</v>
      </c>
      <c r="G4744">
        <v>15.2810968095145</v>
      </c>
      <c r="H4744">
        <v>3.0745949325009301</v>
      </c>
      <c r="I4744">
        <v>8.1645190125595501</v>
      </c>
      <c r="J4744">
        <v>2.4953540391455902</v>
      </c>
      <c r="K4744">
        <v>21.881139546461299</v>
      </c>
      <c r="L4744">
        <v>19.735065043152598</v>
      </c>
      <c r="M4744">
        <v>49.829539143146199</v>
      </c>
      <c r="N4744">
        <v>0.74495769460207295</v>
      </c>
      <c r="O4744">
        <v>3.4782608695652102</v>
      </c>
      <c r="P4744">
        <v>45.9390862944162</v>
      </c>
    </row>
    <row r="4745" spans="1:17" hidden="1" x14ac:dyDescent="0.3">
      <c r="A4745" t="s">
        <v>9719</v>
      </c>
      <c r="B4745" t="s">
        <v>9720</v>
      </c>
      <c r="C4745" t="s">
        <v>10625</v>
      </c>
      <c r="D4745" t="s">
        <v>359</v>
      </c>
      <c r="E4745">
        <v>5.2624240000000002</v>
      </c>
      <c r="F4745">
        <v>14.6</v>
      </c>
      <c r="G4745">
        <v>28.151603093205601</v>
      </c>
      <c r="H4745">
        <v>-12.489735654815</v>
      </c>
      <c r="I4745">
        <v>-23.906092045640101</v>
      </c>
      <c r="J4745">
        <v>-7.2584151641412999</v>
      </c>
      <c r="K4745">
        <v>15.0494589852737</v>
      </c>
      <c r="L4745">
        <v>12.1789422461841</v>
      </c>
      <c r="M4745">
        <v>19.6701067295886</v>
      </c>
      <c r="N4745">
        <v>1.03124111314239</v>
      </c>
      <c r="O4745">
        <v>30.684931506849299</v>
      </c>
      <c r="P4745">
        <v>92.105263157894697</v>
      </c>
    </row>
    <row r="4746" spans="1:17" hidden="1" x14ac:dyDescent="0.3">
      <c r="A4746" t="s">
        <v>9721</v>
      </c>
      <c r="B4746" t="s">
        <v>9722</v>
      </c>
      <c r="C4746" t="s">
        <v>10625</v>
      </c>
      <c r="D4746" t="s">
        <v>354</v>
      </c>
      <c r="E4746">
        <v>5.2413239999999996</v>
      </c>
      <c r="F4746">
        <v>6.6</v>
      </c>
      <c r="G4746">
        <v>-9.8076894818820399</v>
      </c>
      <c r="H4746">
        <v>23.831499845003499</v>
      </c>
      <c r="I4746">
        <v>2.0410426902410301</v>
      </c>
      <c r="J4746">
        <v>4.4509095947011303</v>
      </c>
      <c r="K4746">
        <v>5.8375007425601098</v>
      </c>
      <c r="L4746">
        <v>5.7514000179905604</v>
      </c>
      <c r="M4746">
        <v>63.447674868294698</v>
      </c>
      <c r="N4746">
        <v>1.2993680500299201</v>
      </c>
      <c r="O4746">
        <v>11.363636363636299</v>
      </c>
      <c r="P4746">
        <v>43.167028199566097</v>
      </c>
      <c r="Q4746">
        <v>7.8907088759691005E-2</v>
      </c>
    </row>
    <row r="4747" spans="1:17" hidden="1" x14ac:dyDescent="0.3">
      <c r="A4747" t="s">
        <v>9723</v>
      </c>
      <c r="B4747" t="s">
        <v>9724</v>
      </c>
      <c r="C4747" t="s">
        <v>10625</v>
      </c>
      <c r="D4747" t="s">
        <v>139</v>
      </c>
      <c r="E4747">
        <v>5.2393184000000002</v>
      </c>
      <c r="F4747">
        <v>7.38</v>
      </c>
      <c r="G4747">
        <v>2.95463668752376</v>
      </c>
      <c r="H4747">
        <v>-7.1697668728744404</v>
      </c>
      <c r="I4747">
        <v>-37.581206486677999</v>
      </c>
      <c r="J4747">
        <v>1.47864682097852</v>
      </c>
      <c r="K4747">
        <v>7.3181501444447603</v>
      </c>
      <c r="L4747">
        <v>7.2461280434710398</v>
      </c>
      <c r="M4747">
        <v>48.012058509001001</v>
      </c>
      <c r="N4747">
        <v>1.2258300491976399</v>
      </c>
      <c r="O4747">
        <v>51.897018970189698</v>
      </c>
      <c r="P4747">
        <v>89.230769230769198</v>
      </c>
      <c r="Q4747">
        <v>8.0838318872779993E-2</v>
      </c>
    </row>
    <row r="4748" spans="1:17" hidden="1" x14ac:dyDescent="0.3">
      <c r="A4748" t="s">
        <v>9725</v>
      </c>
      <c r="B4748" t="s">
        <v>9726</v>
      </c>
      <c r="C4748" t="s">
        <v>10625</v>
      </c>
      <c r="D4748" t="s">
        <v>858</v>
      </c>
      <c r="E4748">
        <v>5.2244022599999997</v>
      </c>
      <c r="F4748">
        <v>111.91</v>
      </c>
      <c r="G4748">
        <v>-27.664832339024802</v>
      </c>
      <c r="H4748">
        <v>26.185881093359601</v>
      </c>
      <c r="I4748">
        <v>209.92083375188099</v>
      </c>
      <c r="J4748">
        <v>26.442482493911001</v>
      </c>
      <c r="K4748">
        <v>82.555998392337301</v>
      </c>
      <c r="M4748">
        <v>100</v>
      </c>
      <c r="N4748">
        <v>5.71875</v>
      </c>
      <c r="O4748">
        <v>0</v>
      </c>
    </row>
    <row r="4749" spans="1:17" hidden="1" x14ac:dyDescent="0.3">
      <c r="A4749" t="s">
        <v>9727</v>
      </c>
      <c r="B4749" t="s">
        <v>9728</v>
      </c>
      <c r="C4749" t="s">
        <v>10625</v>
      </c>
      <c r="D4749" t="s">
        <v>46</v>
      </c>
      <c r="E4749">
        <v>5.2101920000000002</v>
      </c>
      <c r="F4749">
        <v>1.48</v>
      </c>
      <c r="G4749">
        <v>84.176064327383699</v>
      </c>
      <c r="H4749">
        <v>16.3587321087935</v>
      </c>
      <c r="I4749">
        <v>16.5095759028688</v>
      </c>
      <c r="J4749">
        <v>-0.92680823099355703</v>
      </c>
      <c r="K4749">
        <v>0.99378762228253004</v>
      </c>
      <c r="L4749">
        <v>0.70959646547578303</v>
      </c>
      <c r="M4749">
        <v>99.861752185164605</v>
      </c>
      <c r="N4749">
        <v>0.58825744558991899</v>
      </c>
      <c r="O4749">
        <v>0</v>
      </c>
      <c r="P4749">
        <v>111.428571428571</v>
      </c>
      <c r="Q4749">
        <v>0.124927255296577</v>
      </c>
    </row>
    <row r="4750" spans="1:17" hidden="1" x14ac:dyDescent="0.3">
      <c r="A4750" t="s">
        <v>9729</v>
      </c>
      <c r="B4750" t="s">
        <v>9730</v>
      </c>
      <c r="C4750" t="s">
        <v>10625</v>
      </c>
      <c r="D4750" t="s">
        <v>124</v>
      </c>
      <c r="E4750">
        <v>5.1925499999999998</v>
      </c>
      <c r="F4750">
        <v>10</v>
      </c>
      <c r="G4750">
        <v>-18.494526662169001</v>
      </c>
      <c r="H4750">
        <v>4.0214438725416501</v>
      </c>
      <c r="I4750">
        <v>-7.5853940913681503</v>
      </c>
      <c r="J4750">
        <v>3.4371508708726299</v>
      </c>
      <c r="K4750">
        <v>9.8337265788824393</v>
      </c>
      <c r="L4750">
        <v>9.7033567053063408</v>
      </c>
      <c r="M4750">
        <v>55.7790463219565</v>
      </c>
      <c r="N4750">
        <v>2.0001059450946701</v>
      </c>
      <c r="O4750">
        <v>59.9</v>
      </c>
      <c r="P4750">
        <v>42.450142450142401</v>
      </c>
      <c r="Q4750">
        <v>2.3399192407476999E-2</v>
      </c>
    </row>
    <row r="4751" spans="1:17" hidden="1" x14ac:dyDescent="0.3">
      <c r="A4751" t="s">
        <v>9731</v>
      </c>
      <c r="B4751" t="s">
        <v>9732</v>
      </c>
      <c r="C4751" t="s">
        <v>10625</v>
      </c>
      <c r="D4751" t="s">
        <v>527</v>
      </c>
      <c r="E4751">
        <v>5.1708999999999996</v>
      </c>
      <c r="F4751">
        <v>8.9</v>
      </c>
      <c r="G4751">
        <v>40.962717883835097</v>
      </c>
      <c r="H4751">
        <v>6.1250550969327797</v>
      </c>
      <c r="I4751">
        <v>31.641497910226899</v>
      </c>
      <c r="J4751">
        <v>1.94015623334501</v>
      </c>
      <c r="K4751">
        <v>7.9173124205412302</v>
      </c>
      <c r="L4751">
        <v>6.77047976227382</v>
      </c>
      <c r="M4751">
        <v>65.002481813044398</v>
      </c>
      <c r="N4751">
        <v>1.3231500145339801</v>
      </c>
      <c r="O4751">
        <v>5.1685393258426897</v>
      </c>
      <c r="P4751">
        <v>89.361702127659498</v>
      </c>
    </row>
    <row r="4752" spans="1:17" hidden="1" x14ac:dyDescent="0.3">
      <c r="A4752" t="s">
        <v>9733</v>
      </c>
      <c r="B4752" t="s">
        <v>9734</v>
      </c>
      <c r="C4752" t="s">
        <v>10625</v>
      </c>
      <c r="D4752" t="s">
        <v>408</v>
      </c>
      <c r="E4752">
        <v>5.1251199999999999</v>
      </c>
      <c r="F4752">
        <v>12.9</v>
      </c>
      <c r="G4752">
        <v>9.2778428202107701</v>
      </c>
      <c r="H4752">
        <v>-0.50479090494942103</v>
      </c>
      <c r="I4752">
        <v>-32.707943110975997</v>
      </c>
      <c r="J4752">
        <v>-10.560855111181199</v>
      </c>
      <c r="K4752">
        <v>12.6950336004811</v>
      </c>
      <c r="L4752">
        <v>13.6123283887319</v>
      </c>
      <c r="M4752">
        <v>41.308148573189001</v>
      </c>
      <c r="N4752">
        <v>2.0282796543597801</v>
      </c>
      <c r="O4752">
        <v>81.162790697674396</v>
      </c>
      <c r="P4752">
        <v>44.4568868980963</v>
      </c>
      <c r="Q4752">
        <v>6.9402941510174995E-2</v>
      </c>
    </row>
    <row r="4753" spans="1:17" hidden="1" x14ac:dyDescent="0.3">
      <c r="A4753" t="s">
        <v>9735</v>
      </c>
      <c r="B4753" t="s">
        <v>9736</v>
      </c>
      <c r="C4753" t="s">
        <v>10625</v>
      </c>
      <c r="D4753" t="s">
        <v>527</v>
      </c>
      <c r="E4753">
        <v>5.1172599999999999</v>
      </c>
      <c r="F4753">
        <v>16.55</v>
      </c>
      <c r="G4753">
        <v>-27.664832339024802</v>
      </c>
      <c r="H4753">
        <v>-1.4056918058503101</v>
      </c>
      <c r="I4753">
        <v>-11.7520607580348</v>
      </c>
      <c r="J4753">
        <v>-1.14909040529885</v>
      </c>
      <c r="K4753">
        <v>16.549999999999901</v>
      </c>
      <c r="L4753">
        <v>16.55</v>
      </c>
      <c r="M4753">
        <v>100</v>
      </c>
      <c r="O4753">
        <v>0</v>
      </c>
      <c r="P4753">
        <v>0</v>
      </c>
    </row>
    <row r="4754" spans="1:17" hidden="1" x14ac:dyDescent="0.3">
      <c r="A4754" t="s">
        <v>9737</v>
      </c>
      <c r="B4754" t="s">
        <v>9738</v>
      </c>
      <c r="C4754" t="s">
        <v>10625</v>
      </c>
      <c r="D4754" t="s">
        <v>290</v>
      </c>
      <c r="E4754">
        <v>5.1064352749999999</v>
      </c>
      <c r="F4754">
        <v>175.05</v>
      </c>
      <c r="G4754">
        <v>19.869933779812001</v>
      </c>
      <c r="H4754">
        <v>-1.4056918058503101</v>
      </c>
      <c r="I4754">
        <v>35.782705360802098</v>
      </c>
      <c r="J4754">
        <v>-1.14909040529885</v>
      </c>
      <c r="K4754">
        <v>170.454889284855</v>
      </c>
      <c r="L4754">
        <v>145.652734627342</v>
      </c>
      <c r="M4754">
        <v>99.999999999866205</v>
      </c>
      <c r="N4754">
        <v>0</v>
      </c>
      <c r="O4754">
        <v>0</v>
      </c>
      <c r="P4754">
        <v>47.534766118836899</v>
      </c>
    </row>
    <row r="4755" spans="1:17" hidden="1" x14ac:dyDescent="0.3">
      <c r="A4755" t="s">
        <v>9739</v>
      </c>
      <c r="B4755" t="s">
        <v>9740</v>
      </c>
      <c r="C4755" t="s">
        <v>10625</v>
      </c>
      <c r="D4755" t="s">
        <v>21</v>
      </c>
      <c r="E4755">
        <v>5.1014814199999998</v>
      </c>
      <c r="F4755">
        <v>3.22</v>
      </c>
      <c r="G4755">
        <v>25.668500994308399</v>
      </c>
      <c r="H4755">
        <v>-0.14783017063018999</v>
      </c>
      <c r="I4755">
        <v>-35.987354875681802</v>
      </c>
      <c r="J4755">
        <v>-9.4111986674071009</v>
      </c>
      <c r="K4755">
        <v>3.2314191758970399</v>
      </c>
      <c r="M4755">
        <v>28.8997346451659</v>
      </c>
      <c r="N4755">
        <v>0.693674277411374</v>
      </c>
      <c r="O4755">
        <v>45.962732919254599</v>
      </c>
      <c r="P4755">
        <v>61</v>
      </c>
      <c r="Q4755">
        <v>2.9896453236524002E-2</v>
      </c>
    </row>
    <row r="4756" spans="1:17" hidden="1" x14ac:dyDescent="0.3">
      <c r="A4756" t="s">
        <v>9741</v>
      </c>
      <c r="B4756" t="s">
        <v>9742</v>
      </c>
      <c r="C4756" t="s">
        <v>10625</v>
      </c>
      <c r="D4756" t="s">
        <v>527</v>
      </c>
      <c r="E4756">
        <v>5.0999999999999996</v>
      </c>
      <c r="F4756">
        <v>17</v>
      </c>
      <c r="G4756">
        <v>15.6741221297778</v>
      </c>
      <c r="H4756">
        <v>-4.2628346629931704</v>
      </c>
      <c r="I4756">
        <v>0.98003473268135899</v>
      </c>
      <c r="J4756">
        <v>-4.0062332624417101</v>
      </c>
      <c r="K4756">
        <v>16.857024742336002</v>
      </c>
      <c r="L4756">
        <v>15.3207347693087</v>
      </c>
      <c r="M4756">
        <v>46.4667929469189</v>
      </c>
      <c r="N4756">
        <v>0.75769956975268504</v>
      </c>
      <c r="O4756">
        <v>16.176470588235301</v>
      </c>
      <c r="P4756">
        <v>66.340508806262207</v>
      </c>
      <c r="Q4756">
        <v>1.7908707466445E-2</v>
      </c>
    </row>
    <row r="4757" spans="1:17" hidden="1" x14ac:dyDescent="0.3">
      <c r="A4757" t="s">
        <v>9743</v>
      </c>
      <c r="B4757" t="s">
        <v>9744</v>
      </c>
      <c r="C4757" t="s">
        <v>10625</v>
      </c>
      <c r="D4757" t="s">
        <v>124</v>
      </c>
      <c r="E4757">
        <v>5.085</v>
      </c>
      <c r="F4757">
        <v>10.67</v>
      </c>
      <c r="G4757">
        <v>126.382786708594</v>
      </c>
      <c r="H4757">
        <v>-4.0851176431708804</v>
      </c>
      <c r="I4757">
        <v>-20.866200451390799</v>
      </c>
      <c r="J4757">
        <v>7.8541250287847397</v>
      </c>
      <c r="K4757">
        <v>10.14833663876</v>
      </c>
      <c r="L4757">
        <v>9.2408758281672991</v>
      </c>
      <c r="M4757">
        <v>61.639262536544699</v>
      </c>
      <c r="N4757">
        <v>0.2059808141334</v>
      </c>
      <c r="O4757">
        <v>40.112464854732899</v>
      </c>
      <c r="P4757">
        <v>154.04761904761901</v>
      </c>
      <c r="Q4757">
        <v>5.1551329013884997E-2</v>
      </c>
    </row>
    <row r="4758" spans="1:17" hidden="1" x14ac:dyDescent="0.3">
      <c r="A4758" t="s">
        <v>9745</v>
      </c>
      <c r="B4758" t="s">
        <v>9746</v>
      </c>
      <c r="C4758" t="s">
        <v>10625</v>
      </c>
      <c r="D4758" t="s">
        <v>921</v>
      </c>
      <c r="E4758">
        <v>5.0793600000000003</v>
      </c>
      <c r="F4758">
        <v>4.8099999999999996</v>
      </c>
      <c r="G4758">
        <v>-82.466659801373893</v>
      </c>
      <c r="H4758">
        <v>-18.5572902852347</v>
      </c>
      <c r="I4758">
        <v>-64.826630993682798</v>
      </c>
      <c r="J4758">
        <v>-0.92680823099355703</v>
      </c>
      <c r="K4758">
        <v>8.5326236058717893</v>
      </c>
      <c r="L4758">
        <v>10.4319411338398</v>
      </c>
      <c r="M4758">
        <v>3.4093890966180001E-3</v>
      </c>
      <c r="N4758">
        <v>0.95900394776799203</v>
      </c>
      <c r="O4758">
        <v>162.37006237006199</v>
      </c>
      <c r="P4758">
        <v>0</v>
      </c>
      <c r="Q4758">
        <v>-0.15829571633494</v>
      </c>
    </row>
    <row r="4759" spans="1:17" hidden="1" x14ac:dyDescent="0.3">
      <c r="A4759" t="s">
        <v>9747</v>
      </c>
      <c r="B4759" t="s">
        <v>9748</v>
      </c>
      <c r="C4759" t="s">
        <v>10625</v>
      </c>
      <c r="D4759" t="s">
        <v>527</v>
      </c>
      <c r="E4759">
        <v>5.0680500000000004</v>
      </c>
      <c r="F4759">
        <v>27.2</v>
      </c>
      <c r="G4759">
        <v>23.446278772086199</v>
      </c>
      <c r="H4759">
        <v>10.3311955544248</v>
      </c>
      <c r="I4759">
        <v>-4.2421793351099204</v>
      </c>
      <c r="J4759">
        <v>7.1425762613678003</v>
      </c>
      <c r="K4759">
        <v>23.267169954694999</v>
      </c>
      <c r="L4759">
        <v>21.6263553086863</v>
      </c>
      <c r="M4759">
        <v>73.994930027188502</v>
      </c>
      <c r="N4759">
        <v>0.647755439272927</v>
      </c>
      <c r="O4759">
        <v>2.2794117647058898</v>
      </c>
      <c r="P4759">
        <v>77.198697068403902</v>
      </c>
      <c r="Q4759">
        <v>0.13405654346750001</v>
      </c>
    </row>
    <row r="4760" spans="1:17" hidden="1" x14ac:dyDescent="0.3">
      <c r="A4760" t="s">
        <v>9749</v>
      </c>
      <c r="B4760" t="s">
        <v>9750</v>
      </c>
      <c r="C4760" t="s">
        <v>10625</v>
      </c>
      <c r="D4760" t="s">
        <v>127</v>
      </c>
      <c r="E4760">
        <v>5.0652321599999999</v>
      </c>
      <c r="F4760">
        <v>0.3</v>
      </c>
      <c r="G4760">
        <v>-5.5931859894901201</v>
      </c>
      <c r="H4760">
        <v>-1.87035303188851</v>
      </c>
      <c r="I4760">
        <v>-12.2495918825592</v>
      </c>
      <c r="J4760">
        <v>1.0670674632677399</v>
      </c>
      <c r="K4760">
        <v>0.38104149371468099</v>
      </c>
      <c r="L4760">
        <v>0.316837459592406</v>
      </c>
      <c r="M4760">
        <v>38.332852816306797</v>
      </c>
      <c r="N4760">
        <v>1</v>
      </c>
      <c r="Q4760">
        <v>5.2048647419290002E-2</v>
      </c>
    </row>
    <row r="4761" spans="1:17" hidden="1" x14ac:dyDescent="0.3">
      <c r="A4761" t="s">
        <v>9751</v>
      </c>
      <c r="B4761" t="s">
        <v>9752</v>
      </c>
      <c r="C4761" t="s">
        <v>10625</v>
      </c>
      <c r="D4761" t="s">
        <v>139</v>
      </c>
      <c r="E4761">
        <v>5.055555</v>
      </c>
      <c r="F4761">
        <v>4.8499999999999996</v>
      </c>
      <c r="G4761">
        <v>-5.5931859894901201</v>
      </c>
      <c r="H4761">
        <v>-1.87035303188851</v>
      </c>
      <c r="I4761">
        <v>-12.2495918825592</v>
      </c>
      <c r="J4761">
        <v>1.0670674632677399</v>
      </c>
      <c r="K4761">
        <v>5.1230840222052203</v>
      </c>
      <c r="M4761">
        <v>99.999956885964906</v>
      </c>
      <c r="N4761">
        <v>1</v>
      </c>
    </row>
    <row r="4762" spans="1:17" hidden="1" x14ac:dyDescent="0.3">
      <c r="A4762" t="s">
        <v>9753</v>
      </c>
      <c r="B4762" t="s">
        <v>9754</v>
      </c>
      <c r="C4762" t="s">
        <v>10625</v>
      </c>
      <c r="E4762">
        <v>5.0401680000000004</v>
      </c>
      <c r="F4762">
        <v>0.55000000000000004</v>
      </c>
      <c r="G4762">
        <v>-31.173604268849399</v>
      </c>
      <c r="H4762">
        <v>-8.0723584725169708</v>
      </c>
      <c r="I4762">
        <v>-39.383639705403198</v>
      </c>
      <c r="J4762">
        <v>8.6548311633286001</v>
      </c>
      <c r="K4762">
        <v>0.58440020161431705</v>
      </c>
      <c r="L4762">
        <v>0.65968485195791804</v>
      </c>
      <c r="M4762">
        <v>48.469763614675898</v>
      </c>
      <c r="N4762">
        <v>0.62263898452307598</v>
      </c>
      <c r="O4762">
        <v>74.545454545454504</v>
      </c>
      <c r="P4762">
        <v>7.8431372549019702</v>
      </c>
      <c r="Q4762">
        <v>-1.0035857392168E-2</v>
      </c>
    </row>
    <row r="4763" spans="1:17" hidden="1" x14ac:dyDescent="0.3">
      <c r="A4763" t="s">
        <v>9755</v>
      </c>
      <c r="B4763" t="s">
        <v>9756</v>
      </c>
      <c r="C4763" t="s">
        <v>10625</v>
      </c>
      <c r="D4763" t="s">
        <v>359</v>
      </c>
      <c r="E4763">
        <v>5.0038064999999996</v>
      </c>
      <c r="F4763">
        <v>12.12</v>
      </c>
      <c r="G4763">
        <v>47.226942552750003</v>
      </c>
      <c r="H4763">
        <v>11.2772350234179</v>
      </c>
      <c r="I4763">
        <v>18.430538597496799</v>
      </c>
      <c r="J4763">
        <v>6.1929170296453897</v>
      </c>
      <c r="K4763">
        <v>10.184132325552801</v>
      </c>
      <c r="L4763">
        <v>9.2265639697256496</v>
      </c>
      <c r="M4763">
        <v>80.393963535615796</v>
      </c>
      <c r="N4763">
        <v>4.4000380656314899</v>
      </c>
      <c r="O4763">
        <v>0</v>
      </c>
      <c r="P4763">
        <v>74.891774891774901</v>
      </c>
    </row>
    <row r="4764" spans="1:17" hidden="1" x14ac:dyDescent="0.3">
      <c r="A4764" t="s">
        <v>9757</v>
      </c>
      <c r="B4764" t="s">
        <v>9758</v>
      </c>
      <c r="C4764" t="s">
        <v>10625</v>
      </c>
      <c r="D4764" t="s">
        <v>21</v>
      </c>
      <c r="E4764">
        <v>4.9966629999999999</v>
      </c>
      <c r="F4764">
        <v>9.07</v>
      </c>
      <c r="G4764">
        <v>-8.0078402545921694</v>
      </c>
      <c r="H4764">
        <v>12.8260462294141</v>
      </c>
      <c r="I4764">
        <v>-35.597568734525098</v>
      </c>
      <c r="J4764">
        <v>4.6852153123207403</v>
      </c>
      <c r="K4764">
        <v>8.4821816525850409</v>
      </c>
      <c r="L4764">
        <v>8.36799503494432</v>
      </c>
      <c r="M4764">
        <v>67.028470673479205</v>
      </c>
      <c r="N4764">
        <v>0.558997698798261</v>
      </c>
      <c r="O4764">
        <v>37.816979051819096</v>
      </c>
      <c r="P4764">
        <v>47.960848287112498</v>
      </c>
      <c r="Q4764">
        <v>0.115987449856485</v>
      </c>
    </row>
    <row r="4765" spans="1:17" hidden="1" x14ac:dyDescent="0.3">
      <c r="A4765" t="s">
        <v>9759</v>
      </c>
      <c r="B4765" t="s">
        <v>9760</v>
      </c>
      <c r="C4765" t="s">
        <v>10625</v>
      </c>
      <c r="E4765">
        <v>4.9960785000000003</v>
      </c>
      <c r="F4765">
        <v>15.93</v>
      </c>
      <c r="G4765">
        <v>81.9404308188698</v>
      </c>
      <c r="H4765">
        <v>14.287738851083899</v>
      </c>
      <c r="I4765">
        <v>28.724129718155599</v>
      </c>
      <c r="J4765">
        <v>28.768942381586399</v>
      </c>
      <c r="K4765">
        <v>14.334835635446399</v>
      </c>
      <c r="L4765">
        <v>12.6889966684694</v>
      </c>
      <c r="M4765">
        <v>67.1193704550533</v>
      </c>
      <c r="N4765">
        <v>1.51353691083402</v>
      </c>
      <c r="O4765">
        <v>17.514124293785301</v>
      </c>
      <c r="P4765">
        <v>150.86614173228301</v>
      </c>
      <c r="Q4765">
        <v>-8.1113916807700002E-4</v>
      </c>
    </row>
    <row r="4766" spans="1:17" hidden="1" x14ac:dyDescent="0.3">
      <c r="A4766" t="s">
        <v>9761</v>
      </c>
      <c r="B4766" t="s">
        <v>9762</v>
      </c>
      <c r="C4766" t="s">
        <v>10625</v>
      </c>
      <c r="D4766" t="s">
        <v>7265</v>
      </c>
      <c r="E4766">
        <v>4.9836875139999997</v>
      </c>
      <c r="F4766">
        <v>5.07</v>
      </c>
      <c r="G4766">
        <v>-66.580494989627297</v>
      </c>
      <c r="H4766">
        <v>8.0398934097554307</v>
      </c>
      <c r="I4766">
        <v>-34.700389025512003</v>
      </c>
      <c r="J4766">
        <v>-1.14909040529885</v>
      </c>
      <c r="K4766">
        <v>5.1570326263432102</v>
      </c>
      <c r="L4766">
        <v>6.0367943913218101</v>
      </c>
      <c r="M4766">
        <v>44.131208809614698</v>
      </c>
      <c r="N4766">
        <v>0.952380952380952</v>
      </c>
      <c r="O4766">
        <v>63.708086785009797</v>
      </c>
      <c r="P4766">
        <v>33.421052631578902</v>
      </c>
    </row>
    <row r="4767" spans="1:17" hidden="1" x14ac:dyDescent="0.3">
      <c r="A4767" t="s">
        <v>9763</v>
      </c>
      <c r="B4767" t="s">
        <v>9764</v>
      </c>
      <c r="C4767" t="s">
        <v>10625</v>
      </c>
      <c r="D4767" t="s">
        <v>51</v>
      </c>
      <c r="E4767">
        <v>4.9778556380000003</v>
      </c>
      <c r="F4767">
        <v>9</v>
      </c>
      <c r="G4767">
        <v>89.726472008801196</v>
      </c>
      <c r="H4767">
        <v>-16.023941340300901</v>
      </c>
      <c r="I4767">
        <v>-28.031130525476598</v>
      </c>
      <c r="J4767">
        <v>14.0519146198267</v>
      </c>
      <c r="K4767">
        <v>9.8514060914207793</v>
      </c>
      <c r="L4767">
        <v>9.3879536634353098</v>
      </c>
      <c r="M4767">
        <v>65.112314098597494</v>
      </c>
      <c r="N4767">
        <v>1.4843734686229799</v>
      </c>
      <c r="O4767">
        <v>62.4444444444444</v>
      </c>
      <c r="P4767">
        <v>140</v>
      </c>
      <c r="Q4767">
        <v>7.7218952103922003E-2</v>
      </c>
    </row>
    <row r="4768" spans="1:17" hidden="1" x14ac:dyDescent="0.3">
      <c r="A4768" t="s">
        <v>9765</v>
      </c>
      <c r="B4768" t="s">
        <v>9766</v>
      </c>
      <c r="C4768" t="s">
        <v>10625</v>
      </c>
      <c r="D4768" t="s">
        <v>359</v>
      </c>
      <c r="E4768">
        <v>4.9749999999999996</v>
      </c>
      <c r="F4768">
        <v>9.9499999999999993</v>
      </c>
      <c r="G4768">
        <v>-22.707026431851901</v>
      </c>
      <c r="H4768">
        <v>-1.4056918058503101</v>
      </c>
      <c r="I4768">
        <v>-6.7942548508618303</v>
      </c>
      <c r="J4768">
        <v>-1.14909040529885</v>
      </c>
      <c r="K4768">
        <v>9.8293928903336294</v>
      </c>
      <c r="L4768">
        <v>9.7476293393619393</v>
      </c>
      <c r="M4768">
        <v>100</v>
      </c>
      <c r="N4768">
        <v>0</v>
      </c>
      <c r="O4768">
        <v>0</v>
      </c>
      <c r="P4768">
        <v>10.432852386237499</v>
      </c>
    </row>
    <row r="4769" spans="1:17" hidden="1" x14ac:dyDescent="0.3">
      <c r="A4769" t="s">
        <v>9767</v>
      </c>
      <c r="B4769" t="s">
        <v>9768</v>
      </c>
      <c r="C4769" t="s">
        <v>10625</v>
      </c>
      <c r="D4769" t="s">
        <v>527</v>
      </c>
      <c r="E4769">
        <v>4.8903749999999997</v>
      </c>
      <c r="F4769">
        <v>126.75</v>
      </c>
      <c r="G4769">
        <v>230.58841808494299</v>
      </c>
      <c r="H4769">
        <v>-21.9387618946953</v>
      </c>
      <c r="I4769">
        <v>66.292608437076794</v>
      </c>
      <c r="J4769">
        <v>5.0514372991866301</v>
      </c>
      <c r="K4769">
        <v>137.602349460889</v>
      </c>
      <c r="L4769">
        <v>112.133473122192</v>
      </c>
      <c r="M4769">
        <v>47.971230262472801</v>
      </c>
      <c r="N4769">
        <v>0.41547990499697202</v>
      </c>
      <c r="O4769">
        <v>57.435897435897402</v>
      </c>
      <c r="P4769">
        <v>258.25325042396798</v>
      </c>
      <c r="Q4769">
        <v>0.15127146607188099</v>
      </c>
    </row>
    <row r="4770" spans="1:17" hidden="1" x14ac:dyDescent="0.3">
      <c r="A4770" t="s">
        <v>9769</v>
      </c>
      <c r="B4770" t="s">
        <v>9770</v>
      </c>
      <c r="C4770" t="s">
        <v>10625</v>
      </c>
      <c r="D4770" t="s">
        <v>622</v>
      </c>
      <c r="E4770">
        <v>4.8839282500000003</v>
      </c>
      <c r="F4770">
        <v>8.5500000000000007</v>
      </c>
      <c r="G4770">
        <v>-0.99816567235822196</v>
      </c>
      <c r="H4770">
        <v>36.497534000601298</v>
      </c>
      <c r="I4770">
        <v>21.841689241965099</v>
      </c>
      <c r="J4770">
        <v>25.5175762613678</v>
      </c>
      <c r="K4770">
        <v>6.4554101500029004</v>
      </c>
      <c r="L4770">
        <v>7.1609969886575202</v>
      </c>
      <c r="M4770">
        <v>92.426060337904403</v>
      </c>
      <c r="N4770">
        <v>1.11057692307692</v>
      </c>
      <c r="O4770">
        <v>0</v>
      </c>
      <c r="P4770">
        <v>108.536585365853</v>
      </c>
    </row>
    <row r="4771" spans="1:17" hidden="1" x14ac:dyDescent="0.3">
      <c r="A4771" t="s">
        <v>9771</v>
      </c>
      <c r="B4771" t="s">
        <v>9772</v>
      </c>
      <c r="C4771" t="s">
        <v>10625</v>
      </c>
      <c r="D4771" t="s">
        <v>397</v>
      </c>
      <c r="E4771">
        <v>4.8699687000000003</v>
      </c>
      <c r="F4771">
        <v>3.4</v>
      </c>
      <c r="G4771">
        <v>-74.951654044451203</v>
      </c>
      <c r="H4771">
        <v>9.70541930526079</v>
      </c>
      <c r="I4771">
        <v>-64.529838535812601</v>
      </c>
      <c r="J4771">
        <v>1.79208606528938</v>
      </c>
      <c r="K4771">
        <v>3.54643814848757</v>
      </c>
      <c r="L4771">
        <v>4.7206203477429103</v>
      </c>
      <c r="M4771">
        <v>53.266714040276597</v>
      </c>
      <c r="N4771">
        <v>0.82981676846196495</v>
      </c>
      <c r="O4771">
        <v>111.764705882352</v>
      </c>
      <c r="P4771">
        <v>17.241379310344801</v>
      </c>
      <c r="Q4771">
        <v>-6.0940063162104999E-2</v>
      </c>
    </row>
    <row r="4772" spans="1:17" hidden="1" x14ac:dyDescent="0.3">
      <c r="A4772" t="s">
        <v>9773</v>
      </c>
      <c r="B4772" t="s">
        <v>9774</v>
      </c>
      <c r="C4772" t="s">
        <v>10625</v>
      </c>
      <c r="D4772" t="s">
        <v>163</v>
      </c>
      <c r="E4772">
        <v>4.8364752799999904</v>
      </c>
      <c r="F4772">
        <v>5.6</v>
      </c>
      <c r="G4772">
        <v>-23.961128635321199</v>
      </c>
      <c r="K4772">
        <v>5.4856592989664099</v>
      </c>
      <c r="L4772">
        <v>5.3129273959650396</v>
      </c>
      <c r="M4772">
        <v>11.3707014279082</v>
      </c>
      <c r="N4772">
        <v>1</v>
      </c>
      <c r="O4772">
        <v>29.464285714285701</v>
      </c>
      <c r="P4772">
        <v>31.764705882352899</v>
      </c>
      <c r="Q4772">
        <v>-8.5879446318412003E-2</v>
      </c>
    </row>
    <row r="4773" spans="1:17" hidden="1" x14ac:dyDescent="0.3">
      <c r="A4773" t="s">
        <v>9775</v>
      </c>
      <c r="B4773" t="s">
        <v>9776</v>
      </c>
      <c r="C4773" t="s">
        <v>10625</v>
      </c>
      <c r="D4773" t="s">
        <v>471</v>
      </c>
      <c r="E4773">
        <v>4.826892</v>
      </c>
      <c r="F4773">
        <v>14.7</v>
      </c>
      <c r="G4773">
        <v>47.124717098100497</v>
      </c>
      <c r="H4773">
        <v>2.8467306979360099</v>
      </c>
      <c r="I4773">
        <v>-3.7773609206901302</v>
      </c>
      <c r="J4773">
        <v>-0.92680823099355703</v>
      </c>
      <c r="K4773">
        <v>10.8872957613835</v>
      </c>
      <c r="L4773">
        <v>10.345547564785001</v>
      </c>
      <c r="M4773">
        <v>79.593352901964096</v>
      </c>
      <c r="N4773">
        <v>2.7279947262682001</v>
      </c>
      <c r="O4773">
        <v>6.12244897959184</v>
      </c>
      <c r="P4773">
        <v>102.20082530949099</v>
      </c>
      <c r="Q4773">
        <v>0.15569258506744699</v>
      </c>
    </row>
    <row r="4774" spans="1:17" hidden="1" x14ac:dyDescent="0.3">
      <c r="A4774" t="s">
        <v>9777</v>
      </c>
      <c r="B4774" t="s">
        <v>9778</v>
      </c>
      <c r="C4774" t="s">
        <v>10625</v>
      </c>
      <c r="D4774" t="s">
        <v>397</v>
      </c>
      <c r="E4774">
        <v>4.8247159999999996</v>
      </c>
      <c r="F4774">
        <v>9.49</v>
      </c>
      <c r="G4774">
        <v>30.501834327641699</v>
      </c>
      <c r="H4774">
        <v>-45.908615782458497</v>
      </c>
      <c r="I4774">
        <v>-56.254984734643003</v>
      </c>
      <c r="J4774">
        <v>-12.8700206378569</v>
      </c>
      <c r="K4774">
        <v>13.7301150463136</v>
      </c>
      <c r="L4774">
        <v>13.790879854832999</v>
      </c>
      <c r="M4774">
        <v>10.839109948668201</v>
      </c>
      <c r="N4774">
        <v>2.0865384615384599</v>
      </c>
      <c r="O4774">
        <v>112.01264488935701</v>
      </c>
      <c r="P4774">
        <v>84.271844660194105</v>
      </c>
    </row>
    <row r="4775" spans="1:17" hidden="1" x14ac:dyDescent="0.3">
      <c r="A4775" t="s">
        <v>9779</v>
      </c>
      <c r="B4775" t="s">
        <v>9780</v>
      </c>
      <c r="C4775" t="s">
        <v>10625</v>
      </c>
      <c r="D4775" t="s">
        <v>46</v>
      </c>
      <c r="E4775">
        <v>4.8197173500000003</v>
      </c>
      <c r="F4775">
        <v>12.17</v>
      </c>
      <c r="G4775">
        <v>39.276182750138297</v>
      </c>
      <c r="H4775">
        <v>11.094308194149599</v>
      </c>
      <c r="I4775">
        <v>-6.5662353474903101</v>
      </c>
      <c r="J4775">
        <v>4.3196595947011298</v>
      </c>
      <c r="K4775">
        <v>11.745259112203</v>
      </c>
      <c r="L4775">
        <v>11.225691565689299</v>
      </c>
      <c r="M4775">
        <v>68.646372977882606</v>
      </c>
      <c r="N4775">
        <v>0.60889852863590999</v>
      </c>
      <c r="O4775">
        <v>22.678718159408302</v>
      </c>
      <c r="P4775">
        <v>75.1079136690647</v>
      </c>
      <c r="Q4775">
        <v>3.1486307808635997E-2</v>
      </c>
    </row>
    <row r="4776" spans="1:17" hidden="1" x14ac:dyDescent="0.3">
      <c r="A4776" t="s">
        <v>9781</v>
      </c>
      <c r="B4776" t="s">
        <v>9782</v>
      </c>
      <c r="C4776" t="s">
        <v>10625</v>
      </c>
      <c r="D4776" t="s">
        <v>408</v>
      </c>
      <c r="E4776">
        <v>4.81325</v>
      </c>
      <c r="F4776">
        <v>15.51</v>
      </c>
      <c r="G4776">
        <v>227.25507612779401</v>
      </c>
      <c r="H4776">
        <v>-39.927900191072297</v>
      </c>
      <c r="I4776">
        <v>13.936756097718799</v>
      </c>
      <c r="J4776">
        <v>-19.820150262520102</v>
      </c>
      <c r="K4776">
        <v>19.1379599730903</v>
      </c>
      <c r="L4776">
        <v>14.5266141410722</v>
      </c>
      <c r="M4776">
        <v>2.8047132219963902</v>
      </c>
      <c r="N4776">
        <v>1.0019990557224201</v>
      </c>
      <c r="O4776">
        <v>92.585428755641502</v>
      </c>
      <c r="P4776">
        <v>254.91990846681901</v>
      </c>
      <c r="Q4776">
        <v>8.646881154022E-2</v>
      </c>
    </row>
    <row r="4777" spans="1:17" hidden="1" x14ac:dyDescent="0.3">
      <c r="A4777" t="s">
        <v>9783</v>
      </c>
      <c r="B4777" t="s">
        <v>9784</v>
      </c>
      <c r="C4777" t="s">
        <v>10625</v>
      </c>
      <c r="D4777" t="s">
        <v>484</v>
      </c>
      <c r="E4777">
        <v>4.811005948</v>
      </c>
      <c r="F4777">
        <v>4.78</v>
      </c>
      <c r="G4777">
        <v>-30.295103450071998</v>
      </c>
      <c r="H4777">
        <v>-18.3815756248623</v>
      </c>
      <c r="I4777">
        <v>-5.08993476308415</v>
      </c>
      <c r="J4777">
        <v>-0.92680823099355703</v>
      </c>
      <c r="K4777">
        <v>5.0961060808724197</v>
      </c>
      <c r="L4777">
        <v>5.6177734237447501</v>
      </c>
      <c r="M4777">
        <v>6.2213589083900196</v>
      </c>
      <c r="N4777">
        <v>7.6429641610546495E-2</v>
      </c>
      <c r="O4777">
        <v>42.050209205020899</v>
      </c>
      <c r="P4777">
        <v>25.789473684210499</v>
      </c>
      <c r="Q4777">
        <v>-4.6852859618033003E-2</v>
      </c>
    </row>
    <row r="4778" spans="1:17" hidden="1" x14ac:dyDescent="0.3">
      <c r="A4778" t="s">
        <v>9785</v>
      </c>
      <c r="B4778" t="s">
        <v>9786</v>
      </c>
      <c r="C4778" t="s">
        <v>10625</v>
      </c>
      <c r="D4778" t="s">
        <v>622</v>
      </c>
      <c r="E4778">
        <v>4.7699999999999996</v>
      </c>
      <c r="F4778">
        <v>15.9</v>
      </c>
      <c r="G4778">
        <v>1.9107747834589099</v>
      </c>
      <c r="H4778">
        <v>-11.5075628010797</v>
      </c>
      <c r="I4778">
        <v>-31.377382873382</v>
      </c>
      <c r="J4778">
        <v>2.4749889448729299</v>
      </c>
      <c r="K4778">
        <v>18.5110745776601</v>
      </c>
      <c r="L4778">
        <v>16.995814542670299</v>
      </c>
      <c r="M4778">
        <v>4.8755470800427103</v>
      </c>
      <c r="N4778">
        <v>0.53916363363476005</v>
      </c>
      <c r="O4778">
        <v>38.364779874213802</v>
      </c>
      <c r="P4778">
        <v>38.260869565217298</v>
      </c>
      <c r="Q4778">
        <v>8.7354147670653998E-2</v>
      </c>
    </row>
    <row r="4779" spans="1:17" hidden="1" x14ac:dyDescent="0.3">
      <c r="A4779" t="s">
        <v>9787</v>
      </c>
      <c r="B4779" t="s">
        <v>9788</v>
      </c>
      <c r="C4779" t="s">
        <v>10625</v>
      </c>
      <c r="D4779" t="s">
        <v>72</v>
      </c>
      <c r="E4779">
        <v>4.76</v>
      </c>
      <c r="F4779">
        <v>2.7</v>
      </c>
      <c r="G4779">
        <v>-18.793864597089399</v>
      </c>
      <c r="H4779">
        <v>2.2980118978533701</v>
      </c>
      <c r="I4779">
        <v>2.6547189029821401</v>
      </c>
      <c r="J4779">
        <v>2.1719428050332401</v>
      </c>
      <c r="K4779">
        <v>2.6827164868604898</v>
      </c>
      <c r="L4779">
        <v>2.5488872261484801</v>
      </c>
      <c r="M4779">
        <v>53.989481723323401</v>
      </c>
      <c r="N4779">
        <v>1.10876475604647</v>
      </c>
      <c r="O4779">
        <v>17.037037037036999</v>
      </c>
      <c r="P4779">
        <v>35</v>
      </c>
      <c r="Q4779">
        <v>4.6896232829262002E-2</v>
      </c>
    </row>
    <row r="4780" spans="1:17" hidden="1" x14ac:dyDescent="0.3">
      <c r="A4780" t="s">
        <v>9789</v>
      </c>
      <c r="B4780" t="s">
        <v>9790</v>
      </c>
      <c r="C4780" t="s">
        <v>10625</v>
      </c>
      <c r="D4780" t="s">
        <v>3834</v>
      </c>
      <c r="E4780">
        <v>4.7569679999999996</v>
      </c>
      <c r="F4780">
        <v>0.75</v>
      </c>
      <c r="G4780">
        <v>-12.2802169544095</v>
      </c>
      <c r="H4780">
        <v>2.75889837503573E-3</v>
      </c>
      <c r="I4780">
        <v>-9.0123347306375496</v>
      </c>
      <c r="J4780">
        <v>7.9418186856102198</v>
      </c>
      <c r="K4780">
        <v>0.68415256955941195</v>
      </c>
      <c r="L4780">
        <v>0.68683426513630197</v>
      </c>
      <c r="M4780">
        <v>66.035633051277102</v>
      </c>
      <c r="N4780">
        <v>1.2138613843988899</v>
      </c>
      <c r="O4780">
        <v>24</v>
      </c>
      <c r="P4780">
        <v>38.8888888888888</v>
      </c>
      <c r="Q4780">
        <v>-4.8598011823659998E-2</v>
      </c>
    </row>
    <row r="4781" spans="1:17" hidden="1" x14ac:dyDescent="0.3">
      <c r="A4781" t="s">
        <v>9791</v>
      </c>
      <c r="B4781" t="s">
        <v>9792</v>
      </c>
      <c r="C4781" t="s">
        <v>10625</v>
      </c>
      <c r="D4781" t="s">
        <v>72</v>
      </c>
      <c r="E4781">
        <v>4.7452120000000004</v>
      </c>
      <c r="F4781">
        <v>11.61</v>
      </c>
      <c r="G4781">
        <v>-37.664832339024898</v>
      </c>
      <c r="H4781">
        <v>0.70698425048771196</v>
      </c>
      <c r="I4781">
        <v>-9.1902233022044406</v>
      </c>
      <c r="J4781">
        <v>-0.19173618423706701</v>
      </c>
      <c r="K4781">
        <v>11.7764539246848</v>
      </c>
      <c r="L4781">
        <v>12.0348297439402</v>
      </c>
      <c r="M4781">
        <v>44.570061116277003</v>
      </c>
      <c r="N4781">
        <v>0.61342502961828504</v>
      </c>
      <c r="O4781">
        <v>20.5857019810508</v>
      </c>
      <c r="P4781">
        <v>22.857142857142801</v>
      </c>
      <c r="Q4781">
        <v>-7.4182799229213003E-2</v>
      </c>
    </row>
    <row r="4782" spans="1:17" hidden="1" x14ac:dyDescent="0.3">
      <c r="A4782" t="s">
        <v>9793</v>
      </c>
      <c r="B4782" t="s">
        <v>9794</v>
      </c>
      <c r="C4782" t="s">
        <v>10625</v>
      </c>
      <c r="D4782" t="s">
        <v>4188</v>
      </c>
      <c r="E4782">
        <v>4.7286225000000002</v>
      </c>
      <c r="F4782">
        <v>16.5</v>
      </c>
      <c r="G4782">
        <v>18.2237618254313</v>
      </c>
      <c r="H4782">
        <v>19.748154347995801</v>
      </c>
      <c r="I4782">
        <v>-16.760696336618501</v>
      </c>
      <c r="J4782">
        <v>4.2725963416891002</v>
      </c>
      <c r="K4782">
        <v>14.917716025202999</v>
      </c>
      <c r="L4782">
        <v>14.745179789847599</v>
      </c>
      <c r="M4782">
        <v>57.750370200654203</v>
      </c>
      <c r="N4782">
        <v>0.41133821648645502</v>
      </c>
      <c r="O4782">
        <v>26.363636363636299</v>
      </c>
      <c r="P4782">
        <v>62.561576354679801</v>
      </c>
      <c r="Q4782">
        <v>8.0148574472882997E-2</v>
      </c>
    </row>
    <row r="4783" spans="1:17" hidden="1" x14ac:dyDescent="0.3">
      <c r="A4783" t="s">
        <v>9795</v>
      </c>
      <c r="B4783" t="s">
        <v>9796</v>
      </c>
      <c r="C4783" t="s">
        <v>10625</v>
      </c>
      <c r="D4783" t="s">
        <v>1175</v>
      </c>
      <c r="E4783">
        <v>4.726</v>
      </c>
      <c r="F4783">
        <v>2.78</v>
      </c>
      <c r="G4783">
        <v>2.2417097170498499</v>
      </c>
      <c r="H4783">
        <v>-8.7390251391836493</v>
      </c>
      <c r="I4783">
        <v>-33.220987311707098</v>
      </c>
      <c r="J4783">
        <v>-1.8633761195845699</v>
      </c>
      <c r="K4783">
        <v>2.91289164832589</v>
      </c>
      <c r="L4783">
        <v>2.97189999465418</v>
      </c>
      <c r="M4783">
        <v>39.711438605515397</v>
      </c>
      <c r="N4783">
        <v>0.93017397527330103</v>
      </c>
      <c r="O4783">
        <v>60.071942446043103</v>
      </c>
      <c r="P4783">
        <v>49.462365591397798</v>
      </c>
      <c r="Q4783">
        <v>9.4694631510690002E-3</v>
      </c>
    </row>
    <row r="4784" spans="1:17" hidden="1" x14ac:dyDescent="0.3">
      <c r="A4784" t="s">
        <v>9797</v>
      </c>
      <c r="B4784" t="s">
        <v>9798</v>
      </c>
      <c r="C4784" t="s">
        <v>10625</v>
      </c>
      <c r="D4784" t="s">
        <v>21</v>
      </c>
      <c r="E4784">
        <v>4.6497527999999999</v>
      </c>
      <c r="F4784">
        <v>4.5199999999999996</v>
      </c>
      <c r="G4784">
        <v>-30.251039235576599</v>
      </c>
      <c r="H4784">
        <v>-15.8501362502947</v>
      </c>
      <c r="I4784">
        <v>8.7812725752984999</v>
      </c>
      <c r="J4784">
        <v>-1.79425169562144</v>
      </c>
      <c r="K4784">
        <v>5.52990288727357</v>
      </c>
      <c r="L4784">
        <v>5.1984146471171204</v>
      </c>
      <c r="M4784">
        <v>39.334493878126402</v>
      </c>
      <c r="N4784">
        <v>4.6552901023890696</v>
      </c>
      <c r="O4784">
        <v>76.991150442477803</v>
      </c>
      <c r="P4784">
        <v>127.135678391959</v>
      </c>
    </row>
    <row r="4785" spans="1:17" hidden="1" x14ac:dyDescent="0.3">
      <c r="A4785" t="s">
        <v>9799</v>
      </c>
      <c r="B4785" t="s">
        <v>9800</v>
      </c>
      <c r="C4785" t="s">
        <v>10625</v>
      </c>
      <c r="D4785" t="s">
        <v>408</v>
      </c>
      <c r="E4785">
        <v>4.6441547999999999</v>
      </c>
      <c r="F4785">
        <v>14.71</v>
      </c>
      <c r="G4785">
        <v>78.9362912564807</v>
      </c>
      <c r="H4785">
        <v>-6.7267927232815099</v>
      </c>
      <c r="I4785">
        <v>-4.3797979843121801</v>
      </c>
      <c r="J4785">
        <v>-1.2136481845112399</v>
      </c>
      <c r="K4785">
        <v>16.409744845410302</v>
      </c>
      <c r="L4785">
        <v>15.4351935624343</v>
      </c>
      <c r="M4785">
        <v>29.019942663400101</v>
      </c>
      <c r="N4785">
        <v>0.117175677265064</v>
      </c>
      <c r="O4785">
        <v>96.125084976206594</v>
      </c>
      <c r="P4785">
        <v>106.601123595505</v>
      </c>
    </row>
    <row r="4786" spans="1:17" hidden="1" x14ac:dyDescent="0.3">
      <c r="A4786" t="s">
        <v>9801</v>
      </c>
      <c r="B4786" t="s">
        <v>9802</v>
      </c>
      <c r="C4786" t="s">
        <v>10625</v>
      </c>
      <c r="D4786" t="s">
        <v>408</v>
      </c>
      <c r="E4786">
        <v>4.6434800000000003</v>
      </c>
      <c r="F4786">
        <v>14.5</v>
      </c>
      <c r="G4786">
        <v>88.521302422621801</v>
      </c>
      <c r="H4786">
        <v>3.1207563767673498</v>
      </c>
      <c r="I4786">
        <v>76.261870298306803</v>
      </c>
      <c r="J4786">
        <v>-4.0145275292391602</v>
      </c>
      <c r="K4786">
        <v>10.483098784248099</v>
      </c>
      <c r="L4786">
        <v>10.169409713013801</v>
      </c>
      <c r="M4786">
        <v>97.505764800003703</v>
      </c>
      <c r="N4786">
        <v>0.534246575342465</v>
      </c>
      <c r="O4786">
        <v>0</v>
      </c>
      <c r="P4786">
        <v>159.39177101967701</v>
      </c>
    </row>
    <row r="4787" spans="1:17" hidden="1" x14ac:dyDescent="0.3">
      <c r="A4787" t="s">
        <v>9803</v>
      </c>
      <c r="B4787" t="s">
        <v>9804</v>
      </c>
      <c r="C4787" t="s">
        <v>10625</v>
      </c>
      <c r="D4787" t="s">
        <v>139</v>
      </c>
      <c r="E4787">
        <v>4.6366319999999996</v>
      </c>
      <c r="F4787">
        <v>1.03</v>
      </c>
      <c r="G4787">
        <v>-10.619377793570299</v>
      </c>
      <c r="H4787">
        <v>-17.534724063914801</v>
      </c>
      <c r="I4787">
        <v>15.4084330691256</v>
      </c>
      <c r="J4787">
        <v>-8.2919475481559992</v>
      </c>
      <c r="K4787">
        <v>1.11936117308129</v>
      </c>
      <c r="L4787">
        <v>1.0440572661716601</v>
      </c>
      <c r="M4787">
        <v>15.209122719710701</v>
      </c>
      <c r="N4787">
        <v>0.110770482437866</v>
      </c>
      <c r="O4787">
        <v>66.019417475728105</v>
      </c>
      <c r="P4787">
        <v>41.095890410958901</v>
      </c>
      <c r="Q4787">
        <v>1.6030477179882999E-2</v>
      </c>
    </row>
    <row r="4788" spans="1:17" hidden="1" x14ac:dyDescent="0.3">
      <c r="A4788" t="s">
        <v>9805</v>
      </c>
      <c r="B4788" t="s">
        <v>9806</v>
      </c>
      <c r="C4788" t="s">
        <v>10625</v>
      </c>
      <c r="D4788" t="s">
        <v>444</v>
      </c>
      <c r="E4788">
        <v>4.6282500000000004</v>
      </c>
      <c r="F4788">
        <v>9.81</v>
      </c>
      <c r="G4788">
        <v>63.936730160975102</v>
      </c>
      <c r="H4788">
        <v>-10.0078423434847</v>
      </c>
      <c r="I4788">
        <v>-27.473710242570899</v>
      </c>
      <c r="J4788">
        <v>2.2801131345241501</v>
      </c>
      <c r="K4788">
        <v>10.5099609172236</v>
      </c>
      <c r="L4788">
        <v>10.4613075492551</v>
      </c>
      <c r="M4788">
        <v>41.950851414355</v>
      </c>
      <c r="N4788">
        <v>0.66752341537791304</v>
      </c>
      <c r="O4788">
        <v>113.96534148827701</v>
      </c>
      <c r="P4788">
        <v>92.730844793713104</v>
      </c>
      <c r="Q4788">
        <v>2.3959273633012E-2</v>
      </c>
    </row>
    <row r="4789" spans="1:17" hidden="1" x14ac:dyDescent="0.3">
      <c r="A4789" t="s">
        <v>9807</v>
      </c>
      <c r="B4789" t="s">
        <v>9808</v>
      </c>
      <c r="C4789" t="s">
        <v>10625</v>
      </c>
      <c r="D4789" t="s">
        <v>139</v>
      </c>
      <c r="E4789">
        <v>4.6149782299999904</v>
      </c>
      <c r="F4789">
        <v>8.39</v>
      </c>
      <c r="G4789">
        <v>6.5751676609751097</v>
      </c>
      <c r="H4789">
        <v>-26.159055034549802</v>
      </c>
      <c r="I4789">
        <v>-28.517933773907799</v>
      </c>
      <c r="J4789">
        <v>-18.407473048296801</v>
      </c>
      <c r="K4789">
        <v>10.1034335995055</v>
      </c>
      <c r="L4789">
        <v>9.9327048242742997</v>
      </c>
      <c r="M4789">
        <v>27.287911049618099</v>
      </c>
      <c r="N4789">
        <v>0.51512768533761399</v>
      </c>
      <c r="O4789">
        <v>71.632896305125101</v>
      </c>
      <c r="P4789">
        <v>80.042918454935602</v>
      </c>
      <c r="Q4789">
        <v>3.3138139784414003E-2</v>
      </c>
    </row>
    <row r="4790" spans="1:17" hidden="1" x14ac:dyDescent="0.3">
      <c r="A4790" t="s">
        <v>9809</v>
      </c>
      <c r="B4790" t="s">
        <v>9810</v>
      </c>
      <c r="C4790" t="s">
        <v>10625</v>
      </c>
      <c r="D4790" t="s">
        <v>290</v>
      </c>
      <c r="E4790">
        <v>4.6119787600000004</v>
      </c>
      <c r="F4790">
        <v>1.72</v>
      </c>
      <c r="G4790">
        <v>28.698804024611398</v>
      </c>
      <c r="H4790">
        <v>-16.676627766441399</v>
      </c>
      <c r="I4790">
        <v>-13.466346472320501</v>
      </c>
      <c r="J4790">
        <v>-1.14909040529885</v>
      </c>
      <c r="K4790">
        <v>1.88548288047874</v>
      </c>
      <c r="L4790">
        <v>1.3332806907621</v>
      </c>
      <c r="M4790">
        <v>0.25901411571074101</v>
      </c>
      <c r="N4790">
        <v>4.99125013698362</v>
      </c>
      <c r="O4790">
        <v>61.6279069767441</v>
      </c>
      <c r="P4790">
        <v>72</v>
      </c>
      <c r="Q4790">
        <v>2.7809356149603E-2</v>
      </c>
    </row>
    <row r="4791" spans="1:17" hidden="1" x14ac:dyDescent="0.3">
      <c r="A4791" t="s">
        <v>9811</v>
      </c>
      <c r="B4791" t="s">
        <v>9812</v>
      </c>
      <c r="C4791" t="s">
        <v>10625</v>
      </c>
      <c r="D4791" t="s">
        <v>354</v>
      </c>
      <c r="E4791">
        <v>4.6071299999999997</v>
      </c>
      <c r="F4791">
        <v>30.35</v>
      </c>
      <c r="G4791">
        <v>68.141619273878305</v>
      </c>
      <c r="H4791">
        <v>19.751992824888202</v>
      </c>
      <c r="I4791">
        <v>84.054390854868402</v>
      </c>
      <c r="J4791">
        <v>-1.14909040529885</v>
      </c>
      <c r="K4791">
        <v>19.253941353197401</v>
      </c>
      <c r="M4791">
        <v>99.995747070159794</v>
      </c>
      <c r="N4791">
        <v>0.101694915254237</v>
      </c>
      <c r="O4791">
        <v>0</v>
      </c>
      <c r="P4791">
        <v>100.993377483443</v>
      </c>
    </row>
    <row r="4792" spans="1:17" hidden="1" x14ac:dyDescent="0.3">
      <c r="A4792" t="s">
        <v>9813</v>
      </c>
      <c r="B4792" t="s">
        <v>9814</v>
      </c>
      <c r="C4792" t="s">
        <v>10625</v>
      </c>
      <c r="D4792" t="s">
        <v>21</v>
      </c>
      <c r="E4792">
        <v>4.6030204079999999</v>
      </c>
      <c r="F4792">
        <v>1.37</v>
      </c>
      <c r="G4792">
        <v>-45.134711857097102</v>
      </c>
      <c r="H4792">
        <v>-26.686590682254799</v>
      </c>
      <c r="I4792">
        <v>-49.761110531790401</v>
      </c>
      <c r="J4792">
        <v>-13.0696202066233</v>
      </c>
      <c r="K4792">
        <v>1.76067403463062</v>
      </c>
      <c r="L4792">
        <v>1.7508401131095901</v>
      </c>
      <c r="M4792">
        <v>14.5416413011838</v>
      </c>
      <c r="N4792">
        <v>0.45416156511717098</v>
      </c>
      <c r="O4792">
        <v>86.861313868613095</v>
      </c>
      <c r="P4792">
        <v>61.176470588235297</v>
      </c>
      <c r="Q4792">
        <v>3.2665256155914001E-2</v>
      </c>
    </row>
    <row r="4793" spans="1:17" hidden="1" x14ac:dyDescent="0.3">
      <c r="A4793" t="s">
        <v>9815</v>
      </c>
      <c r="B4793" t="s">
        <v>9816</v>
      </c>
      <c r="C4793" t="s">
        <v>10625</v>
      </c>
      <c r="D4793" t="s">
        <v>204</v>
      </c>
      <c r="E4793">
        <v>4.5678717000000004</v>
      </c>
      <c r="F4793">
        <v>12.56</v>
      </c>
      <c r="G4793">
        <v>48.245531806633302</v>
      </c>
      <c r="H4793">
        <v>-1.2383277891139</v>
      </c>
      <c r="I4793">
        <v>-14.688691360816801</v>
      </c>
      <c r="J4793">
        <v>-5.38909040529885</v>
      </c>
      <c r="K4793">
        <v>11.8079084080524</v>
      </c>
      <c r="L4793">
        <v>11.0112074626861</v>
      </c>
      <c r="M4793">
        <v>49.882967890588397</v>
      </c>
      <c r="N4793">
        <v>0.375197237096416</v>
      </c>
      <c r="O4793">
        <v>55.732484076433003</v>
      </c>
      <c r="P4793">
        <v>75.910364145658207</v>
      </c>
      <c r="Q4793">
        <v>2.980065132737E-2</v>
      </c>
    </row>
    <row r="4794" spans="1:17" hidden="1" x14ac:dyDescent="0.3">
      <c r="A4794" t="s">
        <v>9817</v>
      </c>
      <c r="B4794" t="s">
        <v>9818</v>
      </c>
      <c r="C4794" t="s">
        <v>10625</v>
      </c>
      <c r="D4794" t="s">
        <v>471</v>
      </c>
      <c r="E4794">
        <v>4.5334341259999897</v>
      </c>
      <c r="F4794">
        <v>1.39</v>
      </c>
      <c r="G4794">
        <v>26.779612105419499</v>
      </c>
      <c r="H4794">
        <v>-0.68105412469089599</v>
      </c>
      <c r="I4794">
        <v>4.0812725752984997</v>
      </c>
      <c r="J4794">
        <v>-0.42445272413943402</v>
      </c>
      <c r="K4794">
        <v>1.2068282643031301</v>
      </c>
      <c r="L4794">
        <v>1.0350881568642301</v>
      </c>
      <c r="M4794">
        <v>38.924015980321201</v>
      </c>
      <c r="N4794">
        <v>1.2585998373454099</v>
      </c>
      <c r="O4794">
        <v>7.1942446043165402</v>
      </c>
      <c r="P4794">
        <v>85.3333333333333</v>
      </c>
      <c r="Q4794">
        <v>9.1254770289809998E-3</v>
      </c>
    </row>
    <row r="4795" spans="1:17" hidden="1" x14ac:dyDescent="0.3">
      <c r="A4795" t="s">
        <v>9819</v>
      </c>
      <c r="B4795" t="s">
        <v>9820</v>
      </c>
      <c r="C4795" t="s">
        <v>10625</v>
      </c>
      <c r="D4795" t="s">
        <v>51</v>
      </c>
      <c r="E4795">
        <v>4.52709048</v>
      </c>
      <c r="F4795">
        <v>10.199999999999999</v>
      </c>
      <c r="G4795">
        <v>42.052305764136399</v>
      </c>
      <c r="H4795">
        <v>-1.4056918058503101</v>
      </c>
      <c r="I4795">
        <v>35.0105291700227</v>
      </c>
      <c r="J4795">
        <v>-1.14909040529885</v>
      </c>
      <c r="K4795">
        <v>9.4098875992905597</v>
      </c>
      <c r="L4795">
        <v>7.7346720998975798</v>
      </c>
      <c r="M4795">
        <v>100</v>
      </c>
      <c r="N4795">
        <v>0</v>
      </c>
      <c r="O4795">
        <v>0</v>
      </c>
      <c r="P4795">
        <v>69.717138103161403</v>
      </c>
    </row>
    <row r="4796" spans="1:17" hidden="1" x14ac:dyDescent="0.3">
      <c r="A4796" t="s">
        <v>9821</v>
      </c>
      <c r="B4796" t="s">
        <v>9822</v>
      </c>
      <c r="C4796" t="s">
        <v>10625</v>
      </c>
      <c r="D4796" t="s">
        <v>527</v>
      </c>
      <c r="E4796">
        <v>4.524</v>
      </c>
      <c r="F4796">
        <v>15.08</v>
      </c>
      <c r="G4796">
        <v>6.5540590035150403</v>
      </c>
      <c r="H4796">
        <v>4.8032812900198296</v>
      </c>
      <c r="I4796">
        <v>10.3404382494733</v>
      </c>
      <c r="J4796">
        <v>-0.92680823099355703</v>
      </c>
      <c r="K4796">
        <v>11.2622006137335</v>
      </c>
      <c r="M4796">
        <v>100</v>
      </c>
      <c r="N4796">
        <v>0</v>
      </c>
      <c r="O4796">
        <v>0</v>
      </c>
      <c r="P4796">
        <v>33.806566104702704</v>
      </c>
    </row>
    <row r="4797" spans="1:17" hidden="1" x14ac:dyDescent="0.3">
      <c r="A4797" t="s">
        <v>9823</v>
      </c>
      <c r="B4797" t="s">
        <v>9824</v>
      </c>
      <c r="C4797" t="s">
        <v>10625</v>
      </c>
      <c r="D4797" t="s">
        <v>527</v>
      </c>
      <c r="E4797">
        <v>4.5230430000000004</v>
      </c>
      <c r="F4797">
        <v>6.09</v>
      </c>
      <c r="G4797">
        <v>-9.1823420666513496</v>
      </c>
      <c r="H4797">
        <v>-3.9656918058503199</v>
      </c>
      <c r="I4797">
        <v>-46.1977012316623</v>
      </c>
      <c r="J4797">
        <v>-10.793007319245399</v>
      </c>
      <c r="K4797">
        <v>6.2153874000991296</v>
      </c>
      <c r="L4797">
        <v>5.9148421947102197</v>
      </c>
      <c r="M4797">
        <v>41.611521634531002</v>
      </c>
      <c r="N4797">
        <v>0.75600000000000001</v>
      </c>
      <c r="O4797">
        <v>62.2331691297208</v>
      </c>
      <c r="P4797">
        <v>87.384615384615302</v>
      </c>
    </row>
    <row r="4798" spans="1:17" hidden="1" x14ac:dyDescent="0.3">
      <c r="A4798" t="s">
        <v>9825</v>
      </c>
      <c r="B4798" t="s">
        <v>9826</v>
      </c>
      <c r="C4798" t="s">
        <v>10625</v>
      </c>
      <c r="D4798" t="s">
        <v>527</v>
      </c>
      <c r="E4798">
        <v>4.5002700000000004</v>
      </c>
      <c r="F4798">
        <v>9</v>
      </c>
      <c r="G4798">
        <v>26.593646744966101</v>
      </c>
      <c r="H4798">
        <v>-3.65737299822066</v>
      </c>
      <c r="I4798">
        <v>6.5704278298465599</v>
      </c>
      <c r="J4798">
        <v>-0.92680823099355703</v>
      </c>
      <c r="K4798">
        <v>7.9949358453009696</v>
      </c>
      <c r="L4798">
        <v>6.4993605370869796</v>
      </c>
      <c r="M4798">
        <v>6.6895705269672199</v>
      </c>
      <c r="N4798">
        <v>0.56162005785920899</v>
      </c>
      <c r="O4798">
        <v>9.7777777777777892</v>
      </c>
      <c r="P4798">
        <v>53.846153846153797</v>
      </c>
    </row>
    <row r="4799" spans="1:17" hidden="1" x14ac:dyDescent="0.3">
      <c r="A4799" t="s">
        <v>9827</v>
      </c>
      <c r="B4799" t="s">
        <v>9828</v>
      </c>
      <c r="C4799" t="s">
        <v>10625</v>
      </c>
      <c r="D4799" t="s">
        <v>622</v>
      </c>
      <c r="E4799">
        <v>4.4980230600000004</v>
      </c>
      <c r="F4799">
        <v>13.8</v>
      </c>
      <c r="G4799">
        <v>-48.581737783150899</v>
      </c>
      <c r="K4799">
        <v>17.182926074637699</v>
      </c>
      <c r="L4799">
        <v>23.662368761796301</v>
      </c>
      <c r="M4799">
        <v>89.584477983611194</v>
      </c>
      <c r="N4799">
        <v>1</v>
      </c>
      <c r="O4799">
        <v>26.449275362318801</v>
      </c>
      <c r="P4799">
        <v>15</v>
      </c>
    </row>
    <row r="4800" spans="1:17" hidden="1" x14ac:dyDescent="0.3">
      <c r="A4800" t="s">
        <v>9829</v>
      </c>
      <c r="B4800" t="s">
        <v>9830</v>
      </c>
      <c r="C4800" t="s">
        <v>10625</v>
      </c>
      <c r="D4800" t="s">
        <v>54</v>
      </c>
      <c r="E4800">
        <v>4.4838141350000003</v>
      </c>
      <c r="F4800">
        <v>5.61</v>
      </c>
      <c r="G4800">
        <v>-43.176880531795902</v>
      </c>
      <c r="H4800">
        <v>0.11233475961457901</v>
      </c>
      <c r="I4800">
        <v>-8.2465257026842593</v>
      </c>
      <c r="J4800">
        <v>-1.14909040529885</v>
      </c>
      <c r="K4800">
        <v>5.3743950704882604</v>
      </c>
      <c r="L4800">
        <v>5.7419381655351804</v>
      </c>
      <c r="M4800">
        <v>77.780241719598806</v>
      </c>
      <c r="N4800">
        <v>3.6090225563909701</v>
      </c>
      <c r="O4800">
        <v>18.3600713012477</v>
      </c>
      <c r="P4800">
        <v>12.2</v>
      </c>
    </row>
    <row r="4801" spans="1:17" hidden="1" x14ac:dyDescent="0.3">
      <c r="A4801" t="s">
        <v>9831</v>
      </c>
      <c r="B4801" t="s">
        <v>9832</v>
      </c>
      <c r="C4801" t="s">
        <v>10625</v>
      </c>
      <c r="D4801" t="s">
        <v>858</v>
      </c>
      <c r="E4801">
        <v>4.4664679999999999</v>
      </c>
      <c r="F4801">
        <v>5.68</v>
      </c>
      <c r="G4801">
        <v>29.675887882581701</v>
      </c>
      <c r="H4801">
        <v>-10.233942207134399</v>
      </c>
      <c r="I4801">
        <v>-41.887362111048297</v>
      </c>
      <c r="J4801">
        <v>-6.0067118458348601</v>
      </c>
      <c r="K4801">
        <v>6.8983203892676901</v>
      </c>
      <c r="L4801">
        <v>6.9232853503511</v>
      </c>
      <c r="M4801">
        <v>19.7465427260226</v>
      </c>
      <c r="N4801">
        <v>0.26835043409629</v>
      </c>
      <c r="O4801">
        <v>89.084507042253506</v>
      </c>
      <c r="P4801">
        <v>86.842105263157805</v>
      </c>
    </row>
    <row r="4802" spans="1:17" hidden="1" x14ac:dyDescent="0.3">
      <c r="A4802" t="s">
        <v>9833</v>
      </c>
      <c r="B4802" t="s">
        <v>9834</v>
      </c>
      <c r="C4802" t="s">
        <v>10625</v>
      </c>
      <c r="D4802" t="s">
        <v>303</v>
      </c>
      <c r="E4802">
        <v>4.4065224000000001</v>
      </c>
      <c r="F4802">
        <v>6.12</v>
      </c>
      <c r="G4802">
        <v>-63.243779707445903</v>
      </c>
      <c r="H4802">
        <v>-19.587509987668501</v>
      </c>
      <c r="I4802">
        <v>-27.4545400968777</v>
      </c>
      <c r="J4802">
        <v>-1.14909040529885</v>
      </c>
      <c r="K4802">
        <v>7.1254577627435198</v>
      </c>
      <c r="L4802">
        <v>7.7622444895569798</v>
      </c>
      <c r="M4802">
        <v>0.28287232341079999</v>
      </c>
      <c r="N4802">
        <v>0.32258064516128998</v>
      </c>
      <c r="O4802">
        <v>56.862745098039198</v>
      </c>
      <c r="P4802">
        <v>0</v>
      </c>
    </row>
    <row r="4803" spans="1:17" hidden="1" x14ac:dyDescent="0.3">
      <c r="A4803" t="s">
        <v>9835</v>
      </c>
      <c r="B4803" t="s">
        <v>9836</v>
      </c>
      <c r="C4803" t="s">
        <v>10625</v>
      </c>
      <c r="D4803" t="s">
        <v>18</v>
      </c>
      <c r="E4803">
        <v>4.3952548</v>
      </c>
      <c r="F4803">
        <v>12.92</v>
      </c>
      <c r="G4803">
        <v>80.722264435168597</v>
      </c>
      <c r="H4803">
        <v>-4.3358195293664696</v>
      </c>
      <c r="I4803">
        <v>159.676510670536</v>
      </c>
      <c r="J4803">
        <v>-1.14909040529885</v>
      </c>
      <c r="K4803">
        <v>12.4050592323117</v>
      </c>
      <c r="L4803">
        <v>9.1931651717934209</v>
      </c>
      <c r="M4803">
        <v>31.895071169197699</v>
      </c>
      <c r="N4803">
        <v>4.9751243781094502E-2</v>
      </c>
      <c r="O4803">
        <v>3.0185758513932002</v>
      </c>
      <c r="P4803">
        <v>184.58149779735601</v>
      </c>
    </row>
    <row r="4804" spans="1:17" hidden="1" x14ac:dyDescent="0.3">
      <c r="A4804" t="s">
        <v>9837</v>
      </c>
      <c r="B4804" t="s">
        <v>9838</v>
      </c>
      <c r="C4804" t="s">
        <v>10625</v>
      </c>
      <c r="D4804" t="s">
        <v>127</v>
      </c>
      <c r="E4804">
        <v>4.3573556880000002</v>
      </c>
      <c r="F4804">
        <v>9.84</v>
      </c>
      <c r="G4804">
        <v>-17.597718245065099</v>
      </c>
      <c r="H4804">
        <v>-1.4056918058503101</v>
      </c>
      <c r="I4804">
        <v>-1.6849466640750801</v>
      </c>
      <c r="J4804">
        <v>-1.14909040529885</v>
      </c>
      <c r="K4804">
        <v>9.4807870146977002</v>
      </c>
      <c r="L4804">
        <v>9.1532631506387094</v>
      </c>
      <c r="M4804">
        <v>100</v>
      </c>
      <c r="N4804">
        <v>0</v>
      </c>
      <c r="O4804">
        <v>0</v>
      </c>
      <c r="P4804">
        <v>10.067114093959701</v>
      </c>
    </row>
    <row r="4805" spans="1:17" hidden="1" x14ac:dyDescent="0.3">
      <c r="A4805" t="s">
        <v>9839</v>
      </c>
      <c r="B4805" t="s">
        <v>9840</v>
      </c>
      <c r="C4805" t="s">
        <v>10625</v>
      </c>
      <c r="D4805" t="s">
        <v>139</v>
      </c>
      <c r="E4805">
        <v>4.3448399999999996</v>
      </c>
      <c r="F4805">
        <v>7.29</v>
      </c>
      <c r="G4805">
        <v>-27.664832339024802</v>
      </c>
      <c r="H4805">
        <v>-1.4056918058503101</v>
      </c>
      <c r="I4805">
        <v>-11.7520607580348</v>
      </c>
      <c r="J4805">
        <v>-1.14909040529885</v>
      </c>
      <c r="K4805">
        <v>7.2899998405869502</v>
      </c>
      <c r="L4805">
        <v>7.2826730067038303</v>
      </c>
      <c r="M4805">
        <v>98.182515309086796</v>
      </c>
      <c r="O4805">
        <v>0</v>
      </c>
      <c r="P4805">
        <v>0</v>
      </c>
    </row>
    <row r="4806" spans="1:17" hidden="1" x14ac:dyDescent="0.3">
      <c r="A4806" t="s">
        <v>9841</v>
      </c>
      <c r="B4806" t="s">
        <v>9842</v>
      </c>
      <c r="C4806" t="s">
        <v>10625</v>
      </c>
      <c r="D4806" t="s">
        <v>527</v>
      </c>
      <c r="E4806">
        <v>4.34</v>
      </c>
      <c r="F4806">
        <v>43.4</v>
      </c>
      <c r="G4806">
        <v>-2.4123070864996401</v>
      </c>
      <c r="H4806">
        <v>-6.0210764212349304</v>
      </c>
      <c r="I4806">
        <v>38.472930588451803</v>
      </c>
      <c r="J4806">
        <v>2.2581052106172699</v>
      </c>
      <c r="K4806">
        <v>41.599558105147104</v>
      </c>
      <c r="L4806">
        <v>38.358694515779803</v>
      </c>
      <c r="M4806">
        <v>56.811737000969899</v>
      </c>
      <c r="N4806">
        <v>1.59599638416894</v>
      </c>
      <c r="O4806">
        <v>16.589861751152</v>
      </c>
      <c r="P4806">
        <v>82.046979865771803</v>
      </c>
    </row>
    <row r="4807" spans="1:17" hidden="1" x14ac:dyDescent="0.3">
      <c r="A4807" t="s">
        <v>9843</v>
      </c>
      <c r="B4807" t="s">
        <v>9844</v>
      </c>
      <c r="C4807" t="s">
        <v>10625</v>
      </c>
      <c r="E4807">
        <v>4.3214399999999999</v>
      </c>
      <c r="F4807">
        <v>1.43</v>
      </c>
      <c r="G4807">
        <v>-28.359276783469301</v>
      </c>
      <c r="H4807">
        <v>-7.2880447470267899</v>
      </c>
      <c r="I4807">
        <v>-39.163228270725099</v>
      </c>
      <c r="J4807">
        <v>-1.83874557771264</v>
      </c>
      <c r="K4807">
        <v>1.5101428427306001</v>
      </c>
      <c r="L4807">
        <v>1.60816275582386</v>
      </c>
      <c r="M4807">
        <v>47.470320900710199</v>
      </c>
      <c r="N4807">
        <v>0.69766111807382003</v>
      </c>
      <c r="O4807">
        <v>60.839160839160797</v>
      </c>
      <c r="P4807">
        <v>27.678571428571399</v>
      </c>
      <c r="Q4807">
        <v>-0.13758744796650499</v>
      </c>
    </row>
    <row r="4808" spans="1:17" hidden="1" x14ac:dyDescent="0.3">
      <c r="A4808" t="s">
        <v>9845</v>
      </c>
      <c r="B4808" t="s">
        <v>9846</v>
      </c>
      <c r="C4808" t="s">
        <v>10625</v>
      </c>
      <c r="D4808" t="s">
        <v>527</v>
      </c>
      <c r="E4808">
        <v>4.3006500000000001</v>
      </c>
      <c r="F4808">
        <v>8.68</v>
      </c>
      <c r="G4808">
        <v>84.042484734145802</v>
      </c>
      <c r="H4808">
        <v>-11.783050296416301</v>
      </c>
      <c r="I4808">
        <v>-36.404838535812601</v>
      </c>
      <c r="J4808">
        <v>-2.6467862578334</v>
      </c>
      <c r="K4808">
        <v>9.3038264150991896</v>
      </c>
      <c r="L4808">
        <v>8.32457242620589</v>
      </c>
      <c r="M4808">
        <v>42.581729237922602</v>
      </c>
      <c r="N4808">
        <v>1.9624610150269299</v>
      </c>
      <c r="O4808">
        <v>35.36866359447</v>
      </c>
      <c r="P4808">
        <v>134.59459459459401</v>
      </c>
      <c r="Q4808">
        <v>0.106593773053181</v>
      </c>
    </row>
    <row r="4809" spans="1:17" hidden="1" x14ac:dyDescent="0.3">
      <c r="A4809" t="s">
        <v>9847</v>
      </c>
      <c r="B4809" t="s">
        <v>9848</v>
      </c>
      <c r="C4809" t="s">
        <v>10625</v>
      </c>
      <c r="D4809" t="s">
        <v>408</v>
      </c>
      <c r="E4809">
        <v>4.2851952000000004</v>
      </c>
      <c r="F4809">
        <v>8.16</v>
      </c>
      <c r="G4809">
        <v>24.858532146956399</v>
      </c>
      <c r="H4809">
        <v>11.4890450362549</v>
      </c>
      <c r="I4809">
        <v>33.443668779331702</v>
      </c>
      <c r="J4809">
        <v>18.683311829337999</v>
      </c>
      <c r="K4809">
        <v>7.5172169506981996</v>
      </c>
      <c r="L4809">
        <v>6.7661376321802402</v>
      </c>
      <c r="M4809">
        <v>65.985423891512895</v>
      </c>
      <c r="N4809">
        <v>1.0239291978718601</v>
      </c>
      <c r="O4809">
        <v>6.37254901960784</v>
      </c>
      <c r="P4809">
        <v>77.7777777777777</v>
      </c>
      <c r="Q4809">
        <v>5.5503690113004003E-2</v>
      </c>
    </row>
    <row r="4810" spans="1:17" hidden="1" x14ac:dyDescent="0.3">
      <c r="A4810" t="s">
        <v>9849</v>
      </c>
      <c r="B4810" t="s">
        <v>9850</v>
      </c>
      <c r="C4810" t="s">
        <v>10625</v>
      </c>
      <c r="D4810" t="s">
        <v>622</v>
      </c>
      <c r="E4810">
        <v>4.2766700000000002</v>
      </c>
      <c r="F4810">
        <v>66.099999999999994</v>
      </c>
      <c r="G4810">
        <v>116.658932013203</v>
      </c>
      <c r="H4810">
        <v>9.9964731556254804</v>
      </c>
      <c r="I4810">
        <v>4.1403813821233202</v>
      </c>
      <c r="J4810">
        <v>-0.92680823099355703</v>
      </c>
      <c r="K4810">
        <v>54.299136040406196</v>
      </c>
      <c r="L4810">
        <v>42.802643893182001</v>
      </c>
      <c r="M4810">
        <v>99.996904856162004</v>
      </c>
      <c r="N4810">
        <v>5.7488653555219302E-3</v>
      </c>
      <c r="O4810">
        <v>0</v>
      </c>
      <c r="P4810">
        <v>143.91143911439099</v>
      </c>
      <c r="Q4810">
        <v>0.13362588755282201</v>
      </c>
    </row>
    <row r="4811" spans="1:17" hidden="1" x14ac:dyDescent="0.3">
      <c r="A4811" t="s">
        <v>9851</v>
      </c>
      <c r="B4811" t="s">
        <v>9852</v>
      </c>
      <c r="C4811" t="s">
        <v>10625</v>
      </c>
      <c r="D4811" t="s">
        <v>689</v>
      </c>
      <c r="E4811">
        <v>4.2680809999999996</v>
      </c>
      <c r="F4811">
        <v>8.66</v>
      </c>
      <c r="G4811">
        <v>-17.486715290678799</v>
      </c>
      <c r="H4811">
        <v>8.7724252424957303</v>
      </c>
      <c r="I4811">
        <v>-1.5739437096887601</v>
      </c>
      <c r="J4811">
        <v>3.8206065643981102</v>
      </c>
      <c r="M4811">
        <v>100</v>
      </c>
      <c r="O4811">
        <v>0</v>
      </c>
      <c r="P4811">
        <v>10.178117048346</v>
      </c>
    </row>
    <row r="4812" spans="1:17" hidden="1" x14ac:dyDescent="0.3">
      <c r="A4812" t="s">
        <v>9853</v>
      </c>
      <c r="B4812" t="s">
        <v>9854</v>
      </c>
      <c r="C4812" t="s">
        <v>10625</v>
      </c>
      <c r="D4812" t="s">
        <v>1763</v>
      </c>
      <c r="E4812">
        <v>4.2481639710000003</v>
      </c>
      <c r="F4812">
        <v>9.27</v>
      </c>
      <c r="G4812">
        <v>-15.301195975388501</v>
      </c>
      <c r="H4812">
        <v>-12.484123178399299</v>
      </c>
      <c r="I4812">
        <v>-26.077384233080998</v>
      </c>
      <c r="J4812">
        <v>-0.48316365724113503</v>
      </c>
      <c r="K4812">
        <v>9.3053824345390197</v>
      </c>
      <c r="L4812">
        <v>9.8738276531712792</v>
      </c>
      <c r="M4812">
        <v>46.191547231985098</v>
      </c>
      <c r="N4812">
        <v>0.94123103860342605</v>
      </c>
      <c r="O4812">
        <v>73.678532901833904</v>
      </c>
      <c r="P4812">
        <v>26.986301369863</v>
      </c>
      <c r="Q4812">
        <v>-5.9910412598028998E-2</v>
      </c>
    </row>
    <row r="4813" spans="1:17" hidden="1" x14ac:dyDescent="0.3">
      <c r="A4813" t="s">
        <v>9855</v>
      </c>
      <c r="B4813" t="s">
        <v>9856</v>
      </c>
      <c r="C4813" t="s">
        <v>10625</v>
      </c>
      <c r="D4813" t="s">
        <v>571</v>
      </c>
      <c r="E4813">
        <v>4.1656705000000001</v>
      </c>
      <c r="F4813">
        <v>5.25</v>
      </c>
      <c r="G4813">
        <v>15.3869387781413</v>
      </c>
      <c r="H4813">
        <v>15.9188695976584</v>
      </c>
      <c r="I4813">
        <v>8.11095294059532</v>
      </c>
      <c r="J4813">
        <v>-10.3171718993565</v>
      </c>
      <c r="K4813">
        <v>4.5807097962334202</v>
      </c>
      <c r="L4813">
        <v>4.1987416215313198</v>
      </c>
      <c r="M4813">
        <v>54.946425954343901</v>
      </c>
      <c r="N4813">
        <v>1.8423920769558799</v>
      </c>
      <c r="O4813">
        <v>12.3809523809523</v>
      </c>
      <c r="P4813">
        <v>129.25764192139701</v>
      </c>
      <c r="Q4813">
        <v>6.4181618310525004E-2</v>
      </c>
    </row>
    <row r="4814" spans="1:17" hidden="1" x14ac:dyDescent="0.3">
      <c r="A4814" t="s">
        <v>9857</v>
      </c>
      <c r="B4814" t="s">
        <v>9858</v>
      </c>
      <c r="C4814" t="s">
        <v>10625</v>
      </c>
      <c r="E4814">
        <v>4.1231615000000001</v>
      </c>
      <c r="F4814">
        <v>10.07</v>
      </c>
      <c r="G4814">
        <v>12.608604009923299</v>
      </c>
      <c r="H4814">
        <v>-9.8118317362971492</v>
      </c>
      <c r="I4814">
        <v>28.784480117428199</v>
      </c>
      <c r="J4814">
        <v>-0.92680823099355703</v>
      </c>
      <c r="M4814">
        <v>0.95082081740623903</v>
      </c>
      <c r="N4814">
        <v>0.11348446900607</v>
      </c>
      <c r="O4814">
        <v>26.415094339622598</v>
      </c>
      <c r="P4814">
        <v>39.8611111111111</v>
      </c>
    </row>
    <row r="4815" spans="1:17" hidden="1" x14ac:dyDescent="0.3">
      <c r="A4815" t="s">
        <v>9859</v>
      </c>
      <c r="B4815" t="s">
        <v>9860</v>
      </c>
      <c r="C4815" t="s">
        <v>10625</v>
      </c>
      <c r="D4815" t="s">
        <v>408</v>
      </c>
      <c r="E4815">
        <v>4.1102740000000004</v>
      </c>
      <c r="F4815">
        <v>13.39</v>
      </c>
      <c r="G4815">
        <v>-28.845644147142899</v>
      </c>
      <c r="H4815">
        <v>-42.4809606230546</v>
      </c>
      <c r="I4815">
        <v>-57.738345550289701</v>
      </c>
      <c r="J4815">
        <v>-14.275279371690701</v>
      </c>
      <c r="K4815">
        <v>17.299959587821899</v>
      </c>
      <c r="L4815">
        <v>16.6665762141198</v>
      </c>
      <c r="M4815">
        <v>14.014415293856</v>
      </c>
      <c r="N4815">
        <v>1.51430340557275</v>
      </c>
      <c r="O4815">
        <v>100.149365197908</v>
      </c>
      <c r="P4815">
        <v>27.645376549094301</v>
      </c>
      <c r="Q4815">
        <v>9.0131305766116998E-2</v>
      </c>
    </row>
    <row r="4816" spans="1:17" hidden="1" x14ac:dyDescent="0.3">
      <c r="A4816" t="s">
        <v>9861</v>
      </c>
      <c r="B4816" t="s">
        <v>9862</v>
      </c>
      <c r="C4816" t="s">
        <v>10625</v>
      </c>
      <c r="E4816">
        <v>4.0844120000000004</v>
      </c>
      <c r="F4816">
        <v>8.3800000000000008</v>
      </c>
      <c r="G4816">
        <v>-47.442983291663801</v>
      </c>
      <c r="H4816">
        <v>-14.121413023236199</v>
      </c>
      <c r="I4816">
        <v>-31.267107184158998</v>
      </c>
      <c r="J4816">
        <v>-10.3723934465993</v>
      </c>
      <c r="K4816">
        <v>10.4191421526608</v>
      </c>
      <c r="M4816">
        <v>1.6719166639999999E-6</v>
      </c>
      <c r="N4816">
        <v>5.1764705882352899</v>
      </c>
      <c r="O4816">
        <v>25.298329355608502</v>
      </c>
      <c r="P4816">
        <v>0</v>
      </c>
    </row>
    <row r="4817" spans="1:17" hidden="1" x14ac:dyDescent="0.3">
      <c r="A4817" t="s">
        <v>9863</v>
      </c>
      <c r="B4817" t="s">
        <v>9864</v>
      </c>
      <c r="C4817" t="s">
        <v>10625</v>
      </c>
      <c r="D4817" t="s">
        <v>408</v>
      </c>
      <c r="E4817">
        <v>4.0754999999999999</v>
      </c>
      <c r="F4817">
        <v>12.96</v>
      </c>
      <c r="G4817">
        <v>-8.9835136577061991</v>
      </c>
      <c r="H4817">
        <v>-17.3920863636734</v>
      </c>
      <c r="I4817">
        <v>-45.324587667312102</v>
      </c>
      <c r="J4817">
        <v>-15.3852015164099</v>
      </c>
      <c r="K4817">
        <v>15.3003768933762</v>
      </c>
      <c r="L4817">
        <v>17.016456241278199</v>
      </c>
      <c r="M4817">
        <v>25.8360964472568</v>
      </c>
      <c r="N4817">
        <v>0.24899598393574199</v>
      </c>
      <c r="O4817">
        <v>94.4444444444444</v>
      </c>
      <c r="P4817">
        <v>31.573604060913699</v>
      </c>
      <c r="Q4817">
        <v>7.3386498262156999E-2</v>
      </c>
    </row>
    <row r="4818" spans="1:17" hidden="1" x14ac:dyDescent="0.3">
      <c r="A4818" t="s">
        <v>9865</v>
      </c>
      <c r="B4818" t="s">
        <v>9866</v>
      </c>
      <c r="C4818" t="s">
        <v>10625</v>
      </c>
      <c r="D4818" t="s">
        <v>1434</v>
      </c>
      <c r="E4818">
        <v>4.0140180000000001</v>
      </c>
      <c r="F4818">
        <v>2.69</v>
      </c>
      <c r="G4818">
        <v>-59.833960735272903</v>
      </c>
      <c r="H4818">
        <v>-14.5035268443745</v>
      </c>
      <c r="I4818">
        <v>-40.287157309472299</v>
      </c>
      <c r="J4818">
        <v>-5.7416230458083799</v>
      </c>
      <c r="K4818">
        <v>4.0037934581037096</v>
      </c>
      <c r="L4818">
        <v>4.9581889184650096</v>
      </c>
      <c r="M4818">
        <v>47.596605938774999</v>
      </c>
      <c r="N4818">
        <v>0.99616949964088997</v>
      </c>
      <c r="O4818">
        <v>63.197026022304797</v>
      </c>
      <c r="P4818">
        <v>3.8610038610038702</v>
      </c>
      <c r="Q4818">
        <v>-1.4153264101617999E-2</v>
      </c>
    </row>
    <row r="4819" spans="1:17" hidden="1" x14ac:dyDescent="0.3">
      <c r="A4819" t="s">
        <v>9867</v>
      </c>
      <c r="B4819" t="s">
        <v>9868</v>
      </c>
      <c r="C4819" t="s">
        <v>10625</v>
      </c>
      <c r="E4819">
        <v>3.9870673000000001</v>
      </c>
      <c r="F4819">
        <v>4.78</v>
      </c>
      <c r="G4819">
        <v>-45.108701078230403</v>
      </c>
      <c r="H4819">
        <v>0.461528111162127</v>
      </c>
      <c r="I4819">
        <v>-24.842969848943898</v>
      </c>
      <c r="J4819">
        <v>-1.75637785469157</v>
      </c>
      <c r="K4819">
        <v>4.8565016931849598</v>
      </c>
      <c r="L4819">
        <v>5.27287433774565</v>
      </c>
      <c r="M4819">
        <v>56.814682538251397</v>
      </c>
      <c r="N4819">
        <v>0.48596865443948001</v>
      </c>
      <c r="O4819">
        <v>66.317991631799103</v>
      </c>
      <c r="P4819">
        <v>12.4705882352941</v>
      </c>
      <c r="Q4819">
        <v>-1.5663760465269998E-2</v>
      </c>
    </row>
    <row r="4820" spans="1:17" hidden="1" x14ac:dyDescent="0.3">
      <c r="A4820" t="s">
        <v>9869</v>
      </c>
      <c r="B4820" t="s">
        <v>9870</v>
      </c>
      <c r="C4820" t="s">
        <v>10625</v>
      </c>
      <c r="D4820" t="s">
        <v>72</v>
      </c>
      <c r="E4820">
        <v>3.9803980000000001</v>
      </c>
      <c r="F4820">
        <v>1.93</v>
      </c>
      <c r="G4820">
        <v>34.520041610554898</v>
      </c>
      <c r="H4820">
        <v>1.7031164843051201</v>
      </c>
      <c r="I4820">
        <v>-8.5435046083022108</v>
      </c>
      <c r="J4820">
        <v>-1.64909040529885</v>
      </c>
      <c r="K4820">
        <v>1.99560058269509</v>
      </c>
      <c r="L4820">
        <v>1.7931265714448701</v>
      </c>
      <c r="M4820">
        <v>51.749749982875301</v>
      </c>
      <c r="N4820">
        <v>1.1260576956753501</v>
      </c>
      <c r="O4820">
        <v>23.834196891191699</v>
      </c>
      <c r="P4820">
        <v>114.444444444444</v>
      </c>
      <c r="Q4820">
        <v>7.7051562925656E-2</v>
      </c>
    </row>
    <row r="4821" spans="1:17" hidden="1" x14ac:dyDescent="0.3">
      <c r="A4821" t="s">
        <v>9871</v>
      </c>
      <c r="B4821" t="s">
        <v>9872</v>
      </c>
      <c r="C4821" t="s">
        <v>10625</v>
      </c>
      <c r="E4821">
        <v>3.9706039999999998</v>
      </c>
      <c r="F4821">
        <v>45.1</v>
      </c>
      <c r="G4821">
        <v>4.9822264845045199</v>
      </c>
      <c r="H4821">
        <v>-1.4056918058503101</v>
      </c>
      <c r="I4821">
        <v>46.493553277052897</v>
      </c>
      <c r="J4821">
        <v>-1.14909040529885</v>
      </c>
      <c r="K4821">
        <v>44.437418806534701</v>
      </c>
      <c r="L4821">
        <v>38.711651232671699</v>
      </c>
      <c r="M4821">
        <v>50.127975425573403</v>
      </c>
      <c r="N4821">
        <v>0</v>
      </c>
      <c r="O4821">
        <v>0.86474501108646495</v>
      </c>
      <c r="P4821">
        <v>58.245614035087698</v>
      </c>
    </row>
    <row r="4822" spans="1:17" hidden="1" x14ac:dyDescent="0.3">
      <c r="A4822" t="s">
        <v>9873</v>
      </c>
      <c r="B4822" t="s">
        <v>9874</v>
      </c>
      <c r="C4822" t="s">
        <v>10625</v>
      </c>
      <c r="D4822" t="s">
        <v>1175</v>
      </c>
      <c r="E4822">
        <v>3.9339140750000001</v>
      </c>
      <c r="F4822">
        <v>4.83</v>
      </c>
      <c r="G4822">
        <v>51.8890710067</v>
      </c>
      <c r="H4822">
        <v>-1.1854274886697</v>
      </c>
      <c r="I4822">
        <v>-33.974282980257001</v>
      </c>
      <c r="J4822">
        <v>-16.889831146039601</v>
      </c>
      <c r="K4822">
        <v>4.9177932539955904</v>
      </c>
      <c r="L4822">
        <v>5.0988708523746604</v>
      </c>
      <c r="M4822">
        <v>34.936244160129</v>
      </c>
      <c r="N4822">
        <v>0.936572998832227</v>
      </c>
      <c r="O4822">
        <v>55.279503105590003</v>
      </c>
      <c r="P4822">
        <v>121.559633027522</v>
      </c>
      <c r="Q4822">
        <v>-9.0371386916756002E-2</v>
      </c>
    </row>
    <row r="4823" spans="1:17" hidden="1" x14ac:dyDescent="0.3">
      <c r="A4823" t="s">
        <v>9875</v>
      </c>
      <c r="B4823" t="s">
        <v>9876</v>
      </c>
      <c r="C4823" t="s">
        <v>10625</v>
      </c>
      <c r="D4823" t="s">
        <v>622</v>
      </c>
      <c r="E4823">
        <v>3.9158482499999998</v>
      </c>
      <c r="F4823">
        <v>4.47</v>
      </c>
      <c r="G4823">
        <v>-10.0332533916564</v>
      </c>
      <c r="H4823">
        <v>-5.1667537527529701</v>
      </c>
      <c r="I4823">
        <v>-18.820667826641799</v>
      </c>
      <c r="J4823">
        <v>-2.2854540416625002</v>
      </c>
      <c r="K4823">
        <v>4.4448130719393601</v>
      </c>
      <c r="L4823">
        <v>4.4755119609461396</v>
      </c>
      <c r="M4823">
        <v>51.950285082168698</v>
      </c>
      <c r="N4823">
        <v>0.64651049973906805</v>
      </c>
      <c r="O4823">
        <v>34.228187919462997</v>
      </c>
      <c r="P4823">
        <v>26.271186440677901</v>
      </c>
      <c r="Q4823">
        <v>3.1764275431120002E-2</v>
      </c>
    </row>
    <row r="4824" spans="1:17" hidden="1" x14ac:dyDescent="0.3">
      <c r="A4824" t="s">
        <v>9877</v>
      </c>
      <c r="B4824" t="s">
        <v>9878</v>
      </c>
      <c r="C4824" t="s">
        <v>10625</v>
      </c>
      <c r="E4824">
        <v>3.911184</v>
      </c>
      <c r="F4824">
        <v>9.42</v>
      </c>
      <c r="G4824">
        <v>-34.332153118886801</v>
      </c>
      <c r="H4824">
        <v>-14.237179156974101</v>
      </c>
      <c r="I4824">
        <v>-38.109938507238198</v>
      </c>
      <c r="J4824">
        <v>-5.9003532045385096</v>
      </c>
      <c r="K4824">
        <v>10.271059415231999</v>
      </c>
      <c r="L4824">
        <v>10.2741387428047</v>
      </c>
      <c r="M4824">
        <v>48.871747417562503</v>
      </c>
      <c r="N4824">
        <v>3.3437779767233602</v>
      </c>
      <c r="O4824">
        <v>59.660297239915003</v>
      </c>
      <c r="P4824">
        <v>41.441441441441398</v>
      </c>
      <c r="Q4824">
        <v>2.2313024410869998E-2</v>
      </c>
    </row>
    <row r="4825" spans="1:17" hidden="1" x14ac:dyDescent="0.3">
      <c r="A4825" t="s">
        <v>9879</v>
      </c>
      <c r="B4825" t="s">
        <v>9880</v>
      </c>
      <c r="C4825" t="s">
        <v>10625</v>
      </c>
      <c r="D4825" t="s">
        <v>308</v>
      </c>
      <c r="E4825">
        <v>3.901932</v>
      </c>
      <c r="F4825">
        <v>3</v>
      </c>
      <c r="K4825">
        <v>3.13914626791387</v>
      </c>
      <c r="L4825">
        <v>4.4077132628643598</v>
      </c>
      <c r="M4825">
        <v>99.841790054050605</v>
      </c>
      <c r="N4825">
        <v>1</v>
      </c>
    </row>
    <row r="4826" spans="1:17" hidden="1" x14ac:dyDescent="0.3">
      <c r="A4826" t="s">
        <v>9881</v>
      </c>
      <c r="B4826" t="s">
        <v>9882</v>
      </c>
      <c r="C4826" t="s">
        <v>10625</v>
      </c>
      <c r="D4826" t="s">
        <v>733</v>
      </c>
      <c r="E4826">
        <v>3.8994098080000001</v>
      </c>
      <c r="F4826">
        <v>586.32000000000005</v>
      </c>
      <c r="G4826">
        <v>8.3849170576708598</v>
      </c>
      <c r="H4826">
        <v>3.13187942552335</v>
      </c>
      <c r="I4826">
        <v>2.1805497118264401</v>
      </c>
      <c r="J4826">
        <v>2.60626686302124</v>
      </c>
      <c r="K4826">
        <v>552.64358363892302</v>
      </c>
      <c r="L4826">
        <v>505.441759808119</v>
      </c>
      <c r="M4826">
        <v>60.046073572563003</v>
      </c>
      <c r="N4826">
        <v>0.98269715981045902</v>
      </c>
      <c r="O4826">
        <v>0.96193205075725197</v>
      </c>
      <c r="P4826">
        <v>39.248563150144797</v>
      </c>
      <c r="Q4826">
        <v>2.4635765917062999E-2</v>
      </c>
    </row>
    <row r="4827" spans="1:17" hidden="1" x14ac:dyDescent="0.3">
      <c r="A4827" t="s">
        <v>9883</v>
      </c>
      <c r="B4827" t="s">
        <v>9884</v>
      </c>
      <c r="C4827" t="s">
        <v>10625</v>
      </c>
      <c r="D4827" t="s">
        <v>408</v>
      </c>
      <c r="E4827">
        <v>3.875</v>
      </c>
      <c r="F4827">
        <v>7.75</v>
      </c>
      <c r="G4827">
        <v>10.9755969990788</v>
      </c>
      <c r="H4827">
        <v>10.913148773859801</v>
      </c>
      <c r="I4827">
        <v>17.414605908631799</v>
      </c>
      <c r="J4827">
        <v>5.1609233121222697</v>
      </c>
      <c r="K4827">
        <v>7.1934389460578902</v>
      </c>
      <c r="L4827">
        <v>7.1559452337333003</v>
      </c>
      <c r="M4827">
        <v>54.861719557938798</v>
      </c>
      <c r="N4827">
        <v>0.56021838806286595</v>
      </c>
      <c r="O4827">
        <v>65.419354838709694</v>
      </c>
      <c r="P4827">
        <v>52.859960552268198</v>
      </c>
      <c r="Q4827">
        <v>6.8270677613055997E-2</v>
      </c>
    </row>
    <row r="4828" spans="1:17" hidden="1" x14ac:dyDescent="0.3">
      <c r="A4828" t="s">
        <v>9885</v>
      </c>
      <c r="B4828" t="s">
        <v>9886</v>
      </c>
      <c r="C4828" t="s">
        <v>10625</v>
      </c>
      <c r="D4828" t="s">
        <v>219</v>
      </c>
      <c r="E4828">
        <v>3.8739599999999998</v>
      </c>
      <c r="F4828">
        <v>6.42</v>
      </c>
      <c r="G4828">
        <v>-35.950546624739097</v>
      </c>
      <c r="H4828">
        <v>45.005791447738197</v>
      </c>
      <c r="I4828">
        <v>66.581272575298499</v>
      </c>
      <c r="J4828">
        <v>8.9228520407443206</v>
      </c>
      <c r="K4828">
        <v>4.52515780701534</v>
      </c>
      <c r="L4828">
        <v>4.4990331648963497</v>
      </c>
      <c r="M4828">
        <v>99.554598331375701</v>
      </c>
      <c r="N4828">
        <v>2.8490028490028401</v>
      </c>
      <c r="O4828">
        <v>9.0342679127725898</v>
      </c>
      <c r="P4828">
        <v>92.215568862275404</v>
      </c>
    </row>
    <row r="4829" spans="1:17" hidden="1" x14ac:dyDescent="0.3">
      <c r="A4829" t="s">
        <v>9887</v>
      </c>
      <c r="B4829" t="s">
        <v>9888</v>
      </c>
      <c r="C4829" t="s">
        <v>10625</v>
      </c>
      <c r="D4829" t="s">
        <v>408</v>
      </c>
      <c r="E4829">
        <v>3.8540019000000001</v>
      </c>
      <c r="F4829">
        <v>11.49</v>
      </c>
      <c r="G4829">
        <v>47.755014989219298</v>
      </c>
      <c r="H4829">
        <v>32.1251138813534</v>
      </c>
      <c r="I4829">
        <v>-19.8320607580348</v>
      </c>
      <c r="J4829">
        <v>9.0170875028145208</v>
      </c>
      <c r="K4829">
        <v>9.4735588451979407</v>
      </c>
      <c r="L4829">
        <v>8.9909884860047296</v>
      </c>
      <c r="M4829">
        <v>95.445300157081704</v>
      </c>
      <c r="N4829">
        <v>0.70953128041867497</v>
      </c>
      <c r="O4829">
        <v>11.749347258485599</v>
      </c>
      <c r="P4829">
        <v>101.933216168717</v>
      </c>
      <c r="Q4829">
        <v>8.9109923823819007E-2</v>
      </c>
    </row>
    <row r="4830" spans="1:17" hidden="1" x14ac:dyDescent="0.3">
      <c r="A4830" t="s">
        <v>9889</v>
      </c>
      <c r="B4830" t="s">
        <v>9890</v>
      </c>
      <c r="C4830" t="s">
        <v>10625</v>
      </c>
      <c r="D4830" t="s">
        <v>127</v>
      </c>
      <c r="E4830">
        <v>3.8500893</v>
      </c>
      <c r="F4830">
        <v>7.82</v>
      </c>
      <c r="G4830">
        <v>-48.834187177734499</v>
      </c>
      <c r="H4830">
        <v>1.2155401731798201</v>
      </c>
      <c r="I4830">
        <v>-10.5877658033129</v>
      </c>
      <c r="J4830">
        <v>-3.2740904052988502</v>
      </c>
      <c r="K4830">
        <v>7.8118917541431996</v>
      </c>
      <c r="L4830">
        <v>7.7070342550655297</v>
      </c>
      <c r="M4830">
        <v>47.855981854972399</v>
      </c>
      <c r="N4830">
        <v>1.42145471460425</v>
      </c>
      <c r="O4830">
        <v>45.524296675191799</v>
      </c>
      <c r="P4830">
        <v>21.996879875194999</v>
      </c>
      <c r="Q4830">
        <v>5.9268115108983999E-2</v>
      </c>
    </row>
    <row r="4831" spans="1:17" hidden="1" x14ac:dyDescent="0.3">
      <c r="A4831" t="s">
        <v>9891</v>
      </c>
      <c r="B4831" t="s">
        <v>9892</v>
      </c>
      <c r="C4831" t="s">
        <v>10625</v>
      </c>
      <c r="D4831" t="s">
        <v>408</v>
      </c>
      <c r="E4831">
        <v>3.843</v>
      </c>
      <c r="F4831">
        <v>195.95</v>
      </c>
      <c r="G4831">
        <v>1340.1254298332501</v>
      </c>
      <c r="H4831">
        <v>27.683995799121099</v>
      </c>
      <c r="I4831">
        <v>500.59168924196501</v>
      </c>
      <c r="J4831">
        <v>4.9232253551206799</v>
      </c>
      <c r="K4831">
        <v>146.05350243238701</v>
      </c>
      <c r="L4831">
        <v>82.060092447847197</v>
      </c>
      <c r="M4831">
        <v>100</v>
      </c>
      <c r="N4831">
        <v>6.6369896611576404</v>
      </c>
      <c r="O4831">
        <v>0</v>
      </c>
      <c r="P4831">
        <v>1367.7902621722801</v>
      </c>
    </row>
    <row r="4832" spans="1:17" hidden="1" x14ac:dyDescent="0.3">
      <c r="A4832" t="s">
        <v>9893</v>
      </c>
      <c r="B4832" t="s">
        <v>9894</v>
      </c>
      <c r="C4832" t="s">
        <v>10625</v>
      </c>
      <c r="D4832" t="s">
        <v>527</v>
      </c>
      <c r="E4832">
        <v>3.82</v>
      </c>
      <c r="F4832">
        <v>3.82</v>
      </c>
      <c r="G4832">
        <v>97.041050013916205</v>
      </c>
      <c r="H4832">
        <v>3.2518424407250199</v>
      </c>
      <c r="I4832">
        <v>13.493840881309399</v>
      </c>
      <c r="J4832">
        <v>2.9381030551916001</v>
      </c>
      <c r="K4832">
        <v>3.6660071155645002</v>
      </c>
      <c r="L4832">
        <v>3.1509675806350201</v>
      </c>
      <c r="M4832">
        <v>67.957686143073104</v>
      </c>
      <c r="N4832">
        <v>0.65878598845230796</v>
      </c>
      <c r="O4832">
        <v>7.8534031413612704</v>
      </c>
      <c r="P4832">
        <v>148.05194805194799</v>
      </c>
      <c r="Q4832">
        <v>0.102026984544656</v>
      </c>
    </row>
    <row r="4833" spans="1:17" hidden="1" x14ac:dyDescent="0.3">
      <c r="A4833" t="s">
        <v>9895</v>
      </c>
      <c r="B4833" t="s">
        <v>9896</v>
      </c>
      <c r="C4833" t="s">
        <v>10625</v>
      </c>
      <c r="D4833" t="s">
        <v>127</v>
      </c>
      <c r="E4833">
        <v>3.8002888000000001</v>
      </c>
      <c r="F4833">
        <v>6.52</v>
      </c>
      <c r="G4833">
        <v>-59.033253391656402</v>
      </c>
      <c r="H4833">
        <v>7.1657367655782496</v>
      </c>
      <c r="I4833">
        <v>-48.8176978236718</v>
      </c>
      <c r="J4833">
        <v>-0.369059204050807</v>
      </c>
      <c r="K4833">
        <v>6.4770861985765196</v>
      </c>
      <c r="L4833">
        <v>7.6661473951874504</v>
      </c>
      <c r="M4833">
        <v>61.776756796075702</v>
      </c>
      <c r="N4833">
        <v>1.28419240998635</v>
      </c>
      <c r="O4833">
        <v>87.423312883435599</v>
      </c>
      <c r="P4833">
        <v>13.7870855148341</v>
      </c>
      <c r="Q4833">
        <v>8.3632128158959998E-2</v>
      </c>
    </row>
    <row r="4834" spans="1:17" hidden="1" x14ac:dyDescent="0.3">
      <c r="A4834" t="s">
        <v>9897</v>
      </c>
      <c r="B4834" t="s">
        <v>9898</v>
      </c>
      <c r="C4834" t="s">
        <v>10625</v>
      </c>
      <c r="D4834" t="s">
        <v>622</v>
      </c>
      <c r="E4834">
        <v>3.78583252</v>
      </c>
      <c r="F4834">
        <v>3.32</v>
      </c>
      <c r="G4834">
        <v>-10.761279031012201</v>
      </c>
      <c r="H4834">
        <v>26.547363740867201</v>
      </c>
      <c r="I4834">
        <v>-11.675433388892399</v>
      </c>
      <c r="J4834">
        <v>-0.92680823099355703</v>
      </c>
      <c r="K4834">
        <v>2.7374761177354201</v>
      </c>
      <c r="L4834">
        <v>2.5590929455760101</v>
      </c>
      <c r="M4834">
        <v>98.673089305276605</v>
      </c>
      <c r="N4834">
        <v>0.336081166772352</v>
      </c>
      <c r="O4834">
        <v>2.7108433734939799</v>
      </c>
      <c r="P4834">
        <v>37.759336099584999</v>
      </c>
    </row>
    <row r="4835" spans="1:17" hidden="1" x14ac:dyDescent="0.3">
      <c r="A4835" t="s">
        <v>9899</v>
      </c>
      <c r="B4835" t="s">
        <v>9900</v>
      </c>
      <c r="C4835" t="s">
        <v>10625</v>
      </c>
      <c r="D4835" t="s">
        <v>1175</v>
      </c>
      <c r="E4835">
        <v>3.7686221999999998</v>
      </c>
      <c r="F4835">
        <v>3.85</v>
      </c>
      <c r="G4835">
        <v>26.9536415565574</v>
      </c>
      <c r="H4835">
        <v>-24.7322638139639</v>
      </c>
      <c r="I4835">
        <v>68.154481298039897</v>
      </c>
      <c r="J4835">
        <v>-10.0647530559012</v>
      </c>
      <c r="K4835">
        <v>3.84606628859602</v>
      </c>
      <c r="L4835">
        <v>2.50341653296883</v>
      </c>
      <c r="M4835">
        <v>12.936919566229999</v>
      </c>
      <c r="N4835">
        <v>0.39604885584628702</v>
      </c>
      <c r="O4835">
        <v>35.8441558441558</v>
      </c>
      <c r="P4835">
        <v>98.453608247422693</v>
      </c>
    </row>
    <row r="4836" spans="1:17" hidden="1" x14ac:dyDescent="0.3">
      <c r="A4836" t="s">
        <v>9901</v>
      </c>
      <c r="B4836" t="s">
        <v>9902</v>
      </c>
      <c r="C4836" t="s">
        <v>10625</v>
      </c>
      <c r="D4836" t="s">
        <v>46</v>
      </c>
      <c r="E4836">
        <v>3.7551427500000001</v>
      </c>
      <c r="F4836">
        <v>2.65</v>
      </c>
      <c r="G4836">
        <v>-67.437559611752107</v>
      </c>
      <c r="I4836">
        <v>-11.7520607580348</v>
      </c>
      <c r="K4836">
        <v>4.20551033348326</v>
      </c>
      <c r="L4836">
        <v>8.3203468668060196</v>
      </c>
      <c r="M4836">
        <v>7.8432681322368997E-2</v>
      </c>
      <c r="N4836">
        <v>1</v>
      </c>
      <c r="O4836">
        <v>73.584905660377302</v>
      </c>
      <c r="P4836">
        <v>3.9215686274509798</v>
      </c>
      <c r="Q4836">
        <v>-3.2202925944115002E-2</v>
      </c>
    </row>
    <row r="4837" spans="1:17" hidden="1" x14ac:dyDescent="0.3">
      <c r="A4837" t="s">
        <v>9903</v>
      </c>
      <c r="B4837" t="s">
        <v>9904</v>
      </c>
      <c r="C4837" t="s">
        <v>10625</v>
      </c>
      <c r="D4837" t="s">
        <v>1388</v>
      </c>
      <c r="E4837">
        <v>3.742090175</v>
      </c>
      <c r="F4837">
        <v>7.93</v>
      </c>
      <c r="G4837">
        <v>69.598849253014905</v>
      </c>
      <c r="H4837">
        <v>1.2592828134390199</v>
      </c>
      <c r="I4837">
        <v>8.9480914489666894</v>
      </c>
      <c r="J4837">
        <v>-4.7247757449889702</v>
      </c>
      <c r="K4837">
        <v>8.4577578489387104</v>
      </c>
      <c r="L4837">
        <v>7.33080439831246</v>
      </c>
      <c r="M4837">
        <v>25.568482915796402</v>
      </c>
      <c r="N4837">
        <v>6.8633147342586701E-2</v>
      </c>
      <c r="O4837">
        <v>25.3467843631778</v>
      </c>
      <c r="P4837">
        <v>100.759493670886</v>
      </c>
      <c r="Q4837">
        <v>6.4916835090947006E-2</v>
      </c>
    </row>
    <row r="4838" spans="1:17" hidden="1" x14ac:dyDescent="0.3">
      <c r="A4838" t="s">
        <v>9905</v>
      </c>
      <c r="B4838" t="s">
        <v>9906</v>
      </c>
      <c r="C4838" t="s">
        <v>10625</v>
      </c>
      <c r="D4838" t="s">
        <v>622</v>
      </c>
      <c r="E4838">
        <v>3.7209479999999999</v>
      </c>
      <c r="F4838">
        <v>24</v>
      </c>
      <c r="G4838">
        <v>-0.20864540328404499</v>
      </c>
      <c r="H4838">
        <v>-3.32641105390916</v>
      </c>
      <c r="I4838">
        <v>-27.600588107263398</v>
      </c>
      <c r="J4838">
        <v>-1.14909040529885</v>
      </c>
      <c r="K4838">
        <v>24.323740038070099</v>
      </c>
      <c r="M4838">
        <v>46.871606772559097</v>
      </c>
      <c r="N4838">
        <v>0</v>
      </c>
      <c r="O4838">
        <v>47.5833333333333</v>
      </c>
      <c r="P4838">
        <v>27.456186935740799</v>
      </c>
    </row>
    <row r="4839" spans="1:17" hidden="1" x14ac:dyDescent="0.3">
      <c r="A4839" t="s">
        <v>9907</v>
      </c>
      <c r="B4839" t="s">
        <v>9908</v>
      </c>
      <c r="C4839" t="s">
        <v>10625</v>
      </c>
      <c r="D4839" t="s">
        <v>527</v>
      </c>
      <c r="E4839">
        <v>3.6653159999999998</v>
      </c>
      <c r="F4839">
        <v>6.19</v>
      </c>
      <c r="G4839">
        <v>-17.522483584576399</v>
      </c>
      <c r="H4839">
        <v>3.5765145998436298</v>
      </c>
      <c r="I4839">
        <v>-1.6097120035864101</v>
      </c>
      <c r="J4839">
        <v>-1.14909040529885</v>
      </c>
      <c r="K4839">
        <v>5.6911235957209003</v>
      </c>
      <c r="L4839">
        <v>5.6284063041903503</v>
      </c>
      <c r="M4839">
        <v>100</v>
      </c>
      <c r="N4839">
        <v>8.5714285714285694</v>
      </c>
      <c r="O4839">
        <v>0</v>
      </c>
      <c r="P4839">
        <v>10.1423487544483</v>
      </c>
    </row>
    <row r="4840" spans="1:17" hidden="1" x14ac:dyDescent="0.3">
      <c r="A4840" t="s">
        <v>9909</v>
      </c>
      <c r="B4840" t="s">
        <v>9910</v>
      </c>
      <c r="C4840" t="s">
        <v>10625</v>
      </c>
      <c r="D4840" t="s">
        <v>1388</v>
      </c>
      <c r="E4840">
        <v>3.6425595000000301</v>
      </c>
      <c r="F4840">
        <v>44.31</v>
      </c>
      <c r="G4840">
        <v>35.239579425680901</v>
      </c>
      <c r="H4840">
        <v>-6.16541720630799</v>
      </c>
      <c r="I4840">
        <v>-16.5845349848389</v>
      </c>
      <c r="J4840">
        <v>-8.6396438616224902</v>
      </c>
      <c r="K4840">
        <v>42.517903662913398</v>
      </c>
      <c r="L4840">
        <v>39.252560671578998</v>
      </c>
      <c r="M4840">
        <v>52.471646248896</v>
      </c>
      <c r="N4840">
        <v>1.1565741077563501</v>
      </c>
      <c r="O4840">
        <v>42.134958248702297</v>
      </c>
      <c r="P4840">
        <v>82.646331409727907</v>
      </c>
      <c r="Q4840">
        <v>6.3054224138243006E-2</v>
      </c>
    </row>
    <row r="4841" spans="1:17" hidden="1" x14ac:dyDescent="0.3">
      <c r="A4841" t="s">
        <v>9911</v>
      </c>
      <c r="B4841" t="s">
        <v>9912</v>
      </c>
      <c r="C4841" t="s">
        <v>10625</v>
      </c>
      <c r="D4841" t="s">
        <v>51</v>
      </c>
      <c r="E4841">
        <v>3.639195</v>
      </c>
      <c r="F4841">
        <v>10.77</v>
      </c>
      <c r="G4841">
        <v>39.311911847021598</v>
      </c>
      <c r="H4841">
        <v>3.0719201344481801</v>
      </c>
      <c r="I4841">
        <v>19.589402656599301</v>
      </c>
      <c r="J4841">
        <v>-3.0182492838035202</v>
      </c>
      <c r="K4841">
        <v>10.5961667295308</v>
      </c>
      <c r="L4841">
        <v>11.974823427928801</v>
      </c>
      <c r="M4841">
        <v>50.068516056595399</v>
      </c>
      <c r="N4841">
        <v>0.79045266729761499</v>
      </c>
      <c r="O4841">
        <v>16.991643454039</v>
      </c>
      <c r="P4841">
        <v>83.163265306122398</v>
      </c>
      <c r="Q4841">
        <v>2.1511157731747999E-2</v>
      </c>
    </row>
    <row r="4842" spans="1:17" hidden="1" x14ac:dyDescent="0.3">
      <c r="A4842" t="s">
        <v>9913</v>
      </c>
      <c r="B4842" t="s">
        <v>9914</v>
      </c>
      <c r="C4842" t="s">
        <v>10625</v>
      </c>
      <c r="D4842" t="s">
        <v>5323</v>
      </c>
      <c r="E4842">
        <v>3.6145463000000002</v>
      </c>
      <c r="F4842">
        <v>6.84</v>
      </c>
      <c r="G4842">
        <v>29.215901605929201</v>
      </c>
      <c r="H4842">
        <v>-30.100405937457602</v>
      </c>
      <c r="I4842">
        <v>-35.070446408259002</v>
      </c>
      <c r="J4842">
        <v>-6.0411767362340996</v>
      </c>
      <c r="K4842">
        <v>8.4162526857464499</v>
      </c>
      <c r="L4842">
        <v>7.89863524688369</v>
      </c>
      <c r="M4842">
        <v>25.591080692293101</v>
      </c>
      <c r="N4842">
        <v>3.0566977176696999</v>
      </c>
      <c r="O4842">
        <v>81.140350877193001</v>
      </c>
      <c r="P4842">
        <v>81.914893617021207</v>
      </c>
    </row>
    <row r="4843" spans="1:17" hidden="1" x14ac:dyDescent="0.3">
      <c r="A4843" t="s">
        <v>9915</v>
      </c>
      <c r="B4843" t="s">
        <v>9916</v>
      </c>
      <c r="C4843" t="s">
        <v>10625</v>
      </c>
      <c r="D4843" t="s">
        <v>46</v>
      </c>
      <c r="E4843">
        <v>3.6048498000000002</v>
      </c>
      <c r="F4843">
        <v>2.35</v>
      </c>
      <c r="G4843">
        <v>-87.147590959714506</v>
      </c>
      <c r="H4843">
        <v>5.57105238019619</v>
      </c>
      <c r="I4843">
        <v>-24.715023720997699</v>
      </c>
      <c r="J4843">
        <v>5.8276537807476503</v>
      </c>
      <c r="K4843">
        <v>2.2474951057477401</v>
      </c>
      <c r="L4843">
        <v>3.3376792607351402</v>
      </c>
      <c r="M4843">
        <v>60.391671765225901</v>
      </c>
      <c r="N4843">
        <v>0.64854905573468402</v>
      </c>
      <c r="O4843">
        <v>146.80851063829701</v>
      </c>
      <c r="P4843">
        <v>46.875</v>
      </c>
      <c r="Q4843">
        <v>-0.13651748273940401</v>
      </c>
    </row>
    <row r="4844" spans="1:17" hidden="1" x14ac:dyDescent="0.3">
      <c r="A4844" t="s">
        <v>9917</v>
      </c>
      <c r="B4844" t="s">
        <v>9918</v>
      </c>
      <c r="C4844" t="s">
        <v>10625</v>
      </c>
      <c r="D4844" t="s">
        <v>290</v>
      </c>
      <c r="E4844">
        <v>3.5964665999999998</v>
      </c>
      <c r="F4844">
        <v>3.27</v>
      </c>
      <c r="G4844">
        <v>87.466746608343499</v>
      </c>
      <c r="H4844">
        <v>-26.236391580116599</v>
      </c>
      <c r="I4844">
        <v>67.918268912294806</v>
      </c>
      <c r="J4844">
        <v>-10.1654838479218</v>
      </c>
      <c r="K4844">
        <v>3.3761409892818302</v>
      </c>
      <c r="L4844">
        <v>2.0058824895101899</v>
      </c>
      <c r="M4844">
        <v>11.457770137042999</v>
      </c>
      <c r="N4844">
        <v>0.83189310422575302</v>
      </c>
      <c r="O4844">
        <v>43.730886850152899</v>
      </c>
      <c r="P4844">
        <v>115.131578947368</v>
      </c>
      <c r="Q4844">
        <v>0.18279113375165701</v>
      </c>
    </row>
    <row r="4845" spans="1:17" hidden="1" x14ac:dyDescent="0.3">
      <c r="A4845" t="s">
        <v>9919</v>
      </c>
      <c r="B4845" t="s">
        <v>9920</v>
      </c>
      <c r="C4845" t="s">
        <v>10625</v>
      </c>
      <c r="D4845" t="s">
        <v>27</v>
      </c>
      <c r="E4845">
        <v>3.5940099999999999</v>
      </c>
      <c r="F4845">
        <v>0.7</v>
      </c>
      <c r="G4845">
        <v>-12.4984087405319</v>
      </c>
      <c r="H4845">
        <v>-0.170193511041176</v>
      </c>
      <c r="I4845">
        <v>3.4480117428264699E-2</v>
      </c>
      <c r="J4845">
        <v>-0.92680823099355703</v>
      </c>
      <c r="K4845">
        <v>0.61013652754898795</v>
      </c>
      <c r="L4845">
        <v>0.46635861466886103</v>
      </c>
      <c r="M4845">
        <v>99.999758895393995</v>
      </c>
      <c r="N4845">
        <v>9.8172337940960794E-2</v>
      </c>
      <c r="O4845">
        <v>0</v>
      </c>
      <c r="P4845">
        <v>24.999999999999901</v>
      </c>
    </row>
    <row r="4846" spans="1:17" hidden="1" x14ac:dyDescent="0.3">
      <c r="A4846" t="s">
        <v>9921</v>
      </c>
      <c r="B4846" t="s">
        <v>9922</v>
      </c>
      <c r="C4846" t="s">
        <v>10625</v>
      </c>
      <c r="D4846" t="s">
        <v>3124</v>
      </c>
      <c r="E4846">
        <v>3.5931030000000002</v>
      </c>
      <c r="F4846">
        <v>23.97</v>
      </c>
      <c r="G4846">
        <v>-48.403822890661402</v>
      </c>
      <c r="H4846">
        <v>-0.170193511041176</v>
      </c>
      <c r="I4846">
        <v>-16.632186549238298</v>
      </c>
      <c r="J4846">
        <v>-0.92680823099355703</v>
      </c>
      <c r="K4846">
        <v>27.530966914051199</v>
      </c>
      <c r="L4846">
        <v>26.643216949427501</v>
      </c>
      <c r="M4846">
        <v>98.014559388648706</v>
      </c>
      <c r="N4846">
        <v>1.1330194231901101</v>
      </c>
      <c r="O4846">
        <v>26.8251981643721</v>
      </c>
      <c r="P4846">
        <v>2</v>
      </c>
    </row>
    <row r="4847" spans="1:17" hidden="1" x14ac:dyDescent="0.3">
      <c r="A4847" t="s">
        <v>9923</v>
      </c>
      <c r="B4847" t="s">
        <v>9924</v>
      </c>
      <c r="C4847" t="s">
        <v>10625</v>
      </c>
      <c r="D4847" t="s">
        <v>471</v>
      </c>
      <c r="E4847">
        <v>3.5712000000000002</v>
      </c>
      <c r="F4847">
        <v>2.6</v>
      </c>
      <c r="G4847">
        <v>43.387799239922401</v>
      </c>
      <c r="H4847">
        <v>6.8912514255907196</v>
      </c>
      <c r="I4847">
        <v>2.7853841758858802</v>
      </c>
      <c r="J4847">
        <v>-3.5112951297083002</v>
      </c>
      <c r="K4847">
        <v>2.3311211334564499</v>
      </c>
      <c r="L4847">
        <v>2.1924836780237502</v>
      </c>
      <c r="M4847">
        <v>59.432880252597897</v>
      </c>
      <c r="N4847">
        <v>1.7769774647141301</v>
      </c>
      <c r="O4847">
        <v>1.92307692307691</v>
      </c>
      <c r="P4847">
        <v>85.714285714285694</v>
      </c>
      <c r="Q4847">
        <v>8.8201112403337001E-2</v>
      </c>
    </row>
    <row r="4848" spans="1:17" hidden="1" x14ac:dyDescent="0.3">
      <c r="A4848" t="s">
        <v>9925</v>
      </c>
      <c r="B4848" t="s">
        <v>9926</v>
      </c>
      <c r="C4848" t="s">
        <v>10625</v>
      </c>
      <c r="D4848" t="s">
        <v>622</v>
      </c>
      <c r="E4848">
        <v>3.5486664999999999</v>
      </c>
      <c r="F4848">
        <v>8.1</v>
      </c>
      <c r="G4848">
        <v>-72.749578101736702</v>
      </c>
      <c r="H4848">
        <v>1.0482959242110199</v>
      </c>
      <c r="I4848">
        <v>-30.670979676953699</v>
      </c>
      <c r="J4848">
        <v>-7.8530010198239903</v>
      </c>
      <c r="K4848">
        <v>8.6726637824241202</v>
      </c>
      <c r="L4848">
        <v>9.2128465930386803</v>
      </c>
      <c r="M4848">
        <v>42.134480814017401</v>
      </c>
      <c r="N4848">
        <v>0.67452209940332397</v>
      </c>
      <c r="O4848">
        <v>96.913580246913497</v>
      </c>
      <c r="P4848">
        <v>19.117647058823501</v>
      </c>
      <c r="Q4848">
        <v>8.2092922863372997E-2</v>
      </c>
    </row>
    <row r="4849" spans="1:17" hidden="1" x14ac:dyDescent="0.3">
      <c r="A4849" t="s">
        <v>9927</v>
      </c>
      <c r="B4849" t="s">
        <v>9928</v>
      </c>
      <c r="C4849" t="s">
        <v>10625</v>
      </c>
      <c r="D4849" t="s">
        <v>733</v>
      </c>
      <c r="E4849">
        <v>3.52154549999999</v>
      </c>
      <c r="F4849">
        <v>20100</v>
      </c>
      <c r="G4849">
        <v>-5.5931859894901201</v>
      </c>
      <c r="H4849">
        <v>-1.87035303188851</v>
      </c>
      <c r="I4849">
        <v>-12.2495918825592</v>
      </c>
      <c r="J4849">
        <v>1.0670674632677399</v>
      </c>
      <c r="K4849">
        <v>19208.7545485521</v>
      </c>
      <c r="L4849">
        <v>17019.334615027899</v>
      </c>
      <c r="M4849">
        <v>52.023657374319697</v>
      </c>
      <c r="N4849">
        <v>1</v>
      </c>
      <c r="Q4849">
        <v>0.111248485696195</v>
      </c>
    </row>
    <row r="4850" spans="1:17" hidden="1" x14ac:dyDescent="0.3">
      <c r="A4850" t="s">
        <v>9929</v>
      </c>
      <c r="B4850" t="s">
        <v>9930</v>
      </c>
      <c r="C4850" t="s">
        <v>10625</v>
      </c>
      <c r="D4850" t="s">
        <v>46</v>
      </c>
      <c r="E4850">
        <v>3.5121215000000001</v>
      </c>
      <c r="F4850">
        <v>6.35</v>
      </c>
      <c r="G4850">
        <v>35.5680057193251</v>
      </c>
      <c r="H4850">
        <v>-14.2432652295797</v>
      </c>
      <c r="I4850">
        <v>22.607579532632901</v>
      </c>
      <c r="J4850">
        <v>-0.92680823099355703</v>
      </c>
      <c r="K4850">
        <v>5.4302374517527801</v>
      </c>
      <c r="L4850">
        <v>5.1311579847894704</v>
      </c>
      <c r="M4850">
        <v>24.1028419114682</v>
      </c>
      <c r="N4850">
        <v>5.79068872643324E-2</v>
      </c>
      <c r="O4850">
        <v>22.834645669291302</v>
      </c>
      <c r="P4850">
        <v>81.428571428571402</v>
      </c>
      <c r="Q4850">
        <v>2.7665222946537001E-2</v>
      </c>
    </row>
    <row r="4851" spans="1:17" hidden="1" x14ac:dyDescent="0.3">
      <c r="A4851" t="s">
        <v>9931</v>
      </c>
      <c r="B4851" t="s">
        <v>9932</v>
      </c>
      <c r="C4851" t="s">
        <v>10625</v>
      </c>
      <c r="D4851" t="s">
        <v>46</v>
      </c>
      <c r="E4851">
        <v>3.509055</v>
      </c>
      <c r="F4851">
        <v>6.92</v>
      </c>
      <c r="G4851">
        <v>2.6381979640053999</v>
      </c>
      <c r="H4851">
        <v>-14.3129599762763</v>
      </c>
      <c r="I4851">
        <v>4.9427115859786701</v>
      </c>
      <c r="J4851">
        <v>-0.27826311937722198</v>
      </c>
      <c r="K4851">
        <v>7.0165169782632004</v>
      </c>
      <c r="L4851">
        <v>6.5721566481148397</v>
      </c>
      <c r="M4851">
        <v>51.3077155429661</v>
      </c>
      <c r="N4851">
        <v>2.2997668837585499</v>
      </c>
      <c r="O4851">
        <v>44.219653179190701</v>
      </c>
      <c r="P4851">
        <v>64.761904761904702</v>
      </c>
      <c r="Q4851">
        <v>8.6901693477585001E-2</v>
      </c>
    </row>
    <row r="4852" spans="1:17" hidden="1" x14ac:dyDescent="0.3">
      <c r="A4852" t="s">
        <v>9933</v>
      </c>
      <c r="B4852" t="s">
        <v>9934</v>
      </c>
      <c r="C4852" t="s">
        <v>10625</v>
      </c>
      <c r="D4852" t="s">
        <v>127</v>
      </c>
      <c r="E4852">
        <v>3.4685698</v>
      </c>
      <c r="F4852">
        <v>8</v>
      </c>
      <c r="G4852">
        <v>-69.903099487039299</v>
      </c>
      <c r="H4852">
        <v>4.6789642788057604</v>
      </c>
      <c r="I4852">
        <v>-18.620512446044099</v>
      </c>
      <c r="J4852">
        <v>0.62755934089403398</v>
      </c>
      <c r="K4852">
        <v>8.6846689874766199</v>
      </c>
      <c r="L4852">
        <v>10.0954465734963</v>
      </c>
      <c r="M4852">
        <v>43.5959150860226</v>
      </c>
      <c r="N4852">
        <v>0.35000129616283898</v>
      </c>
      <c r="O4852">
        <v>149.5</v>
      </c>
      <c r="P4852">
        <v>31.1475409836065</v>
      </c>
      <c r="Q4852">
        <v>2.5492558583928002E-2</v>
      </c>
    </row>
    <row r="4853" spans="1:17" hidden="1" x14ac:dyDescent="0.3">
      <c r="A4853" t="s">
        <v>9935</v>
      </c>
      <c r="B4853" t="s">
        <v>9936</v>
      </c>
      <c r="C4853" t="s">
        <v>10625</v>
      </c>
      <c r="D4853" t="s">
        <v>198</v>
      </c>
      <c r="E4853">
        <v>3.4672499999999999</v>
      </c>
      <c r="F4853">
        <v>34.5</v>
      </c>
      <c r="G4853">
        <v>36.620881946689302</v>
      </c>
      <c r="H4853">
        <v>-20.986111386269801</v>
      </c>
      <c r="I4853">
        <v>4.1753585968038802</v>
      </c>
      <c r="J4853">
        <v>-4.9147807818678899</v>
      </c>
      <c r="K4853">
        <v>36.802465150605002</v>
      </c>
      <c r="L4853">
        <v>32.244414085408799</v>
      </c>
      <c r="M4853">
        <v>32.6499535347779</v>
      </c>
      <c r="N4853">
        <v>0.20039539899352901</v>
      </c>
      <c r="O4853">
        <v>39.130434782608603</v>
      </c>
      <c r="P4853">
        <v>121.579961464354</v>
      </c>
      <c r="Q4853">
        <v>9.2988879255834003E-2</v>
      </c>
    </row>
    <row r="4854" spans="1:17" hidden="1" x14ac:dyDescent="0.3">
      <c r="A4854" t="s">
        <v>9937</v>
      </c>
      <c r="B4854" t="s">
        <v>9938</v>
      </c>
      <c r="C4854" t="s">
        <v>10625</v>
      </c>
      <c r="D4854" t="s">
        <v>408</v>
      </c>
      <c r="E4854">
        <v>3.4639000000000002</v>
      </c>
      <c r="F4854">
        <v>7.51</v>
      </c>
      <c r="G4854">
        <v>671.271337873741</v>
      </c>
      <c r="H4854">
        <v>47.483197083038498</v>
      </c>
      <c r="I4854">
        <v>687.18410945473101</v>
      </c>
      <c r="J4854">
        <v>8.8509095947011396</v>
      </c>
      <c r="K4854">
        <v>4.5919533946380202</v>
      </c>
      <c r="M4854">
        <v>100</v>
      </c>
      <c r="O4854">
        <v>0</v>
      </c>
      <c r="P4854">
        <v>698.936170212766</v>
      </c>
    </row>
    <row r="4855" spans="1:17" hidden="1" x14ac:dyDescent="0.3">
      <c r="A4855" t="s">
        <v>9939</v>
      </c>
      <c r="B4855" t="s">
        <v>9940</v>
      </c>
      <c r="C4855" t="s">
        <v>10625</v>
      </c>
      <c r="D4855" t="s">
        <v>54</v>
      </c>
      <c r="E4855">
        <v>3.4406340000000002</v>
      </c>
      <c r="F4855">
        <v>11.4</v>
      </c>
      <c r="G4855">
        <v>51.299060910582597</v>
      </c>
      <c r="H4855">
        <v>-6.4056918058503101</v>
      </c>
      <c r="I4855">
        <v>-26.0377750437491</v>
      </c>
      <c r="J4855">
        <v>-1.14909040529885</v>
      </c>
      <c r="K4855">
        <v>11.9432928862309</v>
      </c>
      <c r="L4855">
        <v>10.706751279832901</v>
      </c>
      <c r="M4855">
        <v>1.91951707663E-4</v>
      </c>
      <c r="N4855">
        <v>2.1428571428571401</v>
      </c>
      <c r="O4855">
        <v>28.947368421052602</v>
      </c>
      <c r="P4855">
        <v>78.963893249607494</v>
      </c>
    </row>
    <row r="4856" spans="1:17" hidden="1" x14ac:dyDescent="0.3">
      <c r="A4856" t="s">
        <v>9941</v>
      </c>
      <c r="B4856" t="s">
        <v>9942</v>
      </c>
      <c r="C4856" t="s">
        <v>10625</v>
      </c>
      <c r="D4856" t="s">
        <v>527</v>
      </c>
      <c r="E4856">
        <v>3.4267259999999999</v>
      </c>
      <c r="F4856">
        <v>5.7</v>
      </c>
      <c r="G4856">
        <v>-27.427638449699</v>
      </c>
      <c r="H4856">
        <v>-0.86705762253943497</v>
      </c>
      <c r="I4856">
        <v>-0.18168935944157999</v>
      </c>
      <c r="J4856">
        <v>-0.92680823099355703</v>
      </c>
      <c r="K4856">
        <v>5.9629247441157904</v>
      </c>
      <c r="L4856">
        <v>6.4648542473877999</v>
      </c>
      <c r="M4856">
        <v>40.220905115390799</v>
      </c>
      <c r="N4856">
        <v>3.63523846359822</v>
      </c>
      <c r="O4856">
        <v>5.0877192982455997</v>
      </c>
      <c r="P4856">
        <v>27.232142857142801</v>
      </c>
      <c r="Q4856">
        <v>-1.6876611879331999E-2</v>
      </c>
    </row>
    <row r="4857" spans="1:17" hidden="1" x14ac:dyDescent="0.3">
      <c r="A4857" t="s">
        <v>9943</v>
      </c>
      <c r="B4857" t="s">
        <v>9944</v>
      </c>
      <c r="C4857" t="s">
        <v>10625</v>
      </c>
      <c r="D4857" t="s">
        <v>72</v>
      </c>
      <c r="E4857">
        <v>3.4157122497302499</v>
      </c>
      <c r="F4857">
        <v>9.2899999999999991</v>
      </c>
      <c r="G4857">
        <v>26.910874815717101</v>
      </c>
      <c r="H4857">
        <v>-1.4056918058503101</v>
      </c>
      <c r="I4857">
        <v>42.823646396707197</v>
      </c>
      <c r="J4857">
        <v>-1.14909040529885</v>
      </c>
      <c r="K4857">
        <v>9.1865180002731304</v>
      </c>
      <c r="L4857">
        <v>7.9186146367998598</v>
      </c>
      <c r="M4857">
        <v>100</v>
      </c>
      <c r="O4857">
        <v>0</v>
      </c>
      <c r="P4857">
        <v>54.575707154741998</v>
      </c>
    </row>
    <row r="4858" spans="1:17" hidden="1" x14ac:dyDescent="0.3">
      <c r="A4858" t="s">
        <v>9945</v>
      </c>
      <c r="B4858" t="s">
        <v>9946</v>
      </c>
      <c r="C4858" t="s">
        <v>10625</v>
      </c>
      <c r="D4858" t="s">
        <v>354</v>
      </c>
      <c r="E4858">
        <v>3.3864540430000001</v>
      </c>
      <c r="F4858">
        <v>6.59</v>
      </c>
      <c r="G4858">
        <v>-18.558872074124199</v>
      </c>
      <c r="H4858">
        <v>13.203003846323501</v>
      </c>
      <c r="I4858">
        <v>-8.6221703042007007</v>
      </c>
      <c r="J4858">
        <v>5.1412321753462997</v>
      </c>
      <c r="K4858">
        <v>6.21618995445571</v>
      </c>
      <c r="L4858">
        <v>6.29168146310937</v>
      </c>
      <c r="M4858">
        <v>63.271952286573097</v>
      </c>
      <c r="N4858">
        <v>0.61505723258567702</v>
      </c>
      <c r="O4858">
        <v>16.084977238239698</v>
      </c>
      <c r="P4858">
        <v>27.4661508704061</v>
      </c>
      <c r="Q4858">
        <v>-2.2769874904876999E-2</v>
      </c>
    </row>
    <row r="4859" spans="1:17" hidden="1" x14ac:dyDescent="0.3">
      <c r="A4859" t="s">
        <v>9947</v>
      </c>
      <c r="B4859" t="s">
        <v>9948</v>
      </c>
      <c r="C4859" t="s">
        <v>10625</v>
      </c>
      <c r="D4859" t="s">
        <v>166</v>
      </c>
      <c r="E4859">
        <v>3.3730125000000002</v>
      </c>
      <c r="F4859">
        <v>5.3</v>
      </c>
      <c r="G4859">
        <v>61.620881946689302</v>
      </c>
      <c r="H4859">
        <v>-12.0337111295218</v>
      </c>
      <c r="I4859">
        <v>-1.5649505709246201</v>
      </c>
      <c r="J4859">
        <v>-4.2904516618433597</v>
      </c>
      <c r="K4859">
        <v>6.1272671382419297</v>
      </c>
      <c r="L4859">
        <v>5.4463488462784504</v>
      </c>
      <c r="M4859">
        <v>42.683793596708703</v>
      </c>
      <c r="N4859">
        <v>1.3400242399236699</v>
      </c>
      <c r="O4859">
        <v>58.490566037735803</v>
      </c>
      <c r="P4859">
        <v>118.106995884773</v>
      </c>
      <c r="Q4859">
        <v>3.3005466569589997E-2</v>
      </c>
    </row>
    <row r="4860" spans="1:17" hidden="1" x14ac:dyDescent="0.3">
      <c r="A4860" t="s">
        <v>9949</v>
      </c>
      <c r="B4860" t="s">
        <v>9950</v>
      </c>
      <c r="C4860" t="s">
        <v>10625</v>
      </c>
      <c r="D4860" t="s">
        <v>733</v>
      </c>
      <c r="E4860">
        <v>3.3721852499999998</v>
      </c>
      <c r="F4860">
        <v>2777.15</v>
      </c>
      <c r="G4860">
        <v>0.78085985197283803</v>
      </c>
      <c r="H4860">
        <v>-0.67847842947658499</v>
      </c>
      <c r="I4860">
        <v>0.72460068403492495</v>
      </c>
      <c r="J4860">
        <v>-0.13941189479287999</v>
      </c>
      <c r="K4860">
        <v>2680.6980828505598</v>
      </c>
      <c r="L4860">
        <v>2459.0702409067299</v>
      </c>
      <c r="M4860">
        <v>62.239883768519803</v>
      </c>
      <c r="N4860">
        <v>0.60074395536267799</v>
      </c>
      <c r="O4860">
        <v>2.5511765659038899</v>
      </c>
      <c r="P4860">
        <v>31.618483412322199</v>
      </c>
      <c r="Q4860">
        <v>1.8760771011537999E-2</v>
      </c>
    </row>
    <row r="4861" spans="1:17" hidden="1" x14ac:dyDescent="0.3">
      <c r="A4861" t="s">
        <v>9951</v>
      </c>
      <c r="B4861" t="s">
        <v>9952</v>
      </c>
      <c r="C4861" t="s">
        <v>10625</v>
      </c>
      <c r="D4861" t="s">
        <v>622</v>
      </c>
      <c r="E4861">
        <v>3.3556824000000001</v>
      </c>
      <c r="F4861">
        <v>8.4</v>
      </c>
      <c r="G4861">
        <v>82.335167660975102</v>
      </c>
      <c r="H4861">
        <v>8.8305286665906308</v>
      </c>
      <c r="I4861">
        <v>21.581272575298499</v>
      </c>
      <c r="J4861">
        <v>-1.14909040529885</v>
      </c>
      <c r="K4861">
        <v>6.6222832607370199</v>
      </c>
      <c r="M4861">
        <v>99.998538002641297</v>
      </c>
      <c r="N4861">
        <v>2.3074396867500302</v>
      </c>
      <c r="O4861">
        <v>0</v>
      </c>
      <c r="P4861">
        <v>110</v>
      </c>
    </row>
    <row r="4862" spans="1:17" hidden="1" x14ac:dyDescent="0.3">
      <c r="A4862" t="s">
        <v>9953</v>
      </c>
      <c r="B4862" t="s">
        <v>9954</v>
      </c>
      <c r="C4862" t="s">
        <v>10625</v>
      </c>
      <c r="D4862" t="s">
        <v>622</v>
      </c>
      <c r="E4862">
        <v>3.3075000000000001</v>
      </c>
      <c r="F4862">
        <v>3.85</v>
      </c>
      <c r="G4862">
        <v>-23.328788978591199</v>
      </c>
      <c r="H4862">
        <v>3.8867873027847701</v>
      </c>
      <c r="I4862">
        <v>-29.837167141013499</v>
      </c>
      <c r="J4862">
        <v>-2.4545734340194798</v>
      </c>
      <c r="K4862">
        <v>3.6862485135560101</v>
      </c>
      <c r="L4862">
        <v>4.1323908962400004</v>
      </c>
      <c r="M4862">
        <v>49.609971972653597</v>
      </c>
      <c r="N4862">
        <v>1.2923419665743801</v>
      </c>
      <c r="O4862">
        <v>46.493506493506402</v>
      </c>
      <c r="P4862">
        <v>42.066420664206603</v>
      </c>
      <c r="Q4862">
        <v>6.2493436633082003E-2</v>
      </c>
    </row>
    <row r="4863" spans="1:17" hidden="1" x14ac:dyDescent="0.3">
      <c r="A4863" t="s">
        <v>9955</v>
      </c>
      <c r="B4863" t="s">
        <v>9956</v>
      </c>
      <c r="C4863" t="s">
        <v>10625</v>
      </c>
      <c r="D4863" t="s">
        <v>54</v>
      </c>
      <c r="E4863">
        <v>3.3008799999999998</v>
      </c>
      <c r="F4863">
        <v>2.75</v>
      </c>
      <c r="G4863">
        <v>-12.044450082393</v>
      </c>
      <c r="H4863">
        <v>3.9258299701204198</v>
      </c>
      <c r="I4863">
        <v>4.2282174946543396</v>
      </c>
      <c r="J4863">
        <v>8.4030997418111006</v>
      </c>
      <c r="K4863">
        <v>2.3258314162489699</v>
      </c>
      <c r="M4863">
        <v>57.669255736042103</v>
      </c>
      <c r="N4863">
        <v>0.57835832151799405</v>
      </c>
      <c r="O4863">
        <v>14.545454545454501</v>
      </c>
      <c r="P4863">
        <v>56.25</v>
      </c>
      <c r="Q4863">
        <v>0.11384608654033</v>
      </c>
    </row>
    <row r="4864" spans="1:17" hidden="1" x14ac:dyDescent="0.3">
      <c r="A4864" t="s">
        <v>9957</v>
      </c>
      <c r="B4864" t="s">
        <v>9958</v>
      </c>
      <c r="C4864" t="s">
        <v>10625</v>
      </c>
      <c r="D4864" t="s">
        <v>378</v>
      </c>
      <c r="E4864">
        <v>3.294807504</v>
      </c>
      <c r="F4864">
        <v>2.93</v>
      </c>
      <c r="G4864">
        <v>-5.07069007961067</v>
      </c>
      <c r="H4864">
        <v>9.0259628704086694</v>
      </c>
      <c r="I4864">
        <v>-31.478088155295001</v>
      </c>
      <c r="J4864">
        <v>17.3837281275196</v>
      </c>
      <c r="K4864">
        <v>2.9544727381303799</v>
      </c>
      <c r="L4864">
        <v>3.1380985731782198</v>
      </c>
      <c r="M4864">
        <v>69.314505883083299</v>
      </c>
      <c r="N4864">
        <v>0.20213901272781801</v>
      </c>
      <c r="O4864">
        <v>83.276450511945299</v>
      </c>
      <c r="P4864">
        <v>87.820512820512803</v>
      </c>
    </row>
    <row r="4865" spans="1:17" hidden="1" x14ac:dyDescent="0.3">
      <c r="A4865" t="s">
        <v>9959</v>
      </c>
      <c r="B4865" t="s">
        <v>9960</v>
      </c>
      <c r="C4865" t="s">
        <v>10625</v>
      </c>
      <c r="D4865" t="s">
        <v>139</v>
      </c>
      <c r="E4865">
        <v>3.2774999999999999</v>
      </c>
      <c r="F4865">
        <v>9.4499999999999993</v>
      </c>
      <c r="G4865">
        <v>-57.871627021447303</v>
      </c>
      <c r="H4865">
        <v>8.9311258480405105</v>
      </c>
      <c r="I4865">
        <v>-37.107510995001597</v>
      </c>
      <c r="J4865">
        <v>2.7896404480928201</v>
      </c>
      <c r="K4865">
        <v>9.1007486886783102</v>
      </c>
      <c r="L4865">
        <v>10.912924971360701</v>
      </c>
      <c r="M4865">
        <v>58.500775276101201</v>
      </c>
      <c r="N4865">
        <v>0.435783512924449</v>
      </c>
      <c r="O4865">
        <v>77.7777777777777</v>
      </c>
      <c r="P4865">
        <v>19.6202531645569</v>
      </c>
      <c r="Q4865">
        <v>-5.9732552422244997E-2</v>
      </c>
    </row>
    <row r="4866" spans="1:17" hidden="1" x14ac:dyDescent="0.3">
      <c r="A4866" t="s">
        <v>9961</v>
      </c>
      <c r="B4866" t="s">
        <v>9962</v>
      </c>
      <c r="C4866" t="s">
        <v>10625</v>
      </c>
      <c r="D4866" t="s">
        <v>72</v>
      </c>
      <c r="E4866">
        <v>3.2622525000000002</v>
      </c>
      <c r="F4866">
        <v>7.5</v>
      </c>
      <c r="G4866">
        <v>95.549453375260796</v>
      </c>
      <c r="H4866">
        <v>-17.886760848166499</v>
      </c>
      <c r="I4866">
        <v>-48.514286727680599</v>
      </c>
      <c r="J4866">
        <v>-9.3498247994237005</v>
      </c>
      <c r="K4866">
        <v>8.4626351879256294</v>
      </c>
      <c r="L4866">
        <v>7.77451806913892</v>
      </c>
      <c r="M4866">
        <v>25.223862405343301</v>
      </c>
      <c r="N4866">
        <v>0.37137207007905798</v>
      </c>
      <c r="O4866">
        <v>67.733333333333306</v>
      </c>
      <c r="P4866">
        <v>134.375</v>
      </c>
      <c r="Q4866">
        <v>0.106909318972464</v>
      </c>
    </row>
    <row r="4867" spans="1:17" hidden="1" x14ac:dyDescent="0.3">
      <c r="A4867" t="s">
        <v>9963</v>
      </c>
      <c r="B4867" t="s">
        <v>9964</v>
      </c>
      <c r="C4867" t="s">
        <v>10625</v>
      </c>
      <c r="D4867" t="s">
        <v>281</v>
      </c>
      <c r="E4867">
        <v>3.2464896799999998</v>
      </c>
      <c r="F4867">
        <v>2.15</v>
      </c>
      <c r="G4867">
        <v>-1.52151294914093</v>
      </c>
      <c r="H4867">
        <v>6.5655577842956099</v>
      </c>
      <c r="I4867">
        <v>-35.372405641570097</v>
      </c>
      <c r="J4867">
        <v>1.05338978880842</v>
      </c>
      <c r="K4867">
        <v>1.96454299078533</v>
      </c>
      <c r="L4867">
        <v>2.2572861404073201</v>
      </c>
      <c r="M4867">
        <v>95.281807565435201</v>
      </c>
      <c r="N4867">
        <v>0.96681012628832996</v>
      </c>
      <c r="O4867">
        <v>51.162790697674403</v>
      </c>
      <c r="P4867">
        <v>42.384105960264897</v>
      </c>
      <c r="Q4867">
        <v>-9.5558673648524994E-2</v>
      </c>
    </row>
    <row r="4868" spans="1:17" hidden="1" x14ac:dyDescent="0.3">
      <c r="A4868" t="s">
        <v>9965</v>
      </c>
      <c r="B4868" t="s">
        <v>9966</v>
      </c>
      <c r="C4868" t="s">
        <v>10625</v>
      </c>
      <c r="D4868" t="s">
        <v>198</v>
      </c>
      <c r="E4868">
        <v>3.2348745000000001</v>
      </c>
      <c r="F4868">
        <v>4.67</v>
      </c>
      <c r="G4868">
        <v>-49.045303719496196</v>
      </c>
      <c r="H4868">
        <v>-17.243629190749001</v>
      </c>
      <c r="I4868">
        <v>-13.642817060555799</v>
      </c>
      <c r="J4868">
        <v>-12.0652697425308</v>
      </c>
      <c r="K4868">
        <v>4.9351759491649396</v>
      </c>
      <c r="L4868">
        <v>4.9697807356428001</v>
      </c>
      <c r="M4868">
        <v>25.167811410596698</v>
      </c>
      <c r="N4868">
        <v>0.40498164699018702</v>
      </c>
      <c r="O4868">
        <v>40.256959314775102</v>
      </c>
      <c r="P4868">
        <v>22.572178477690201</v>
      </c>
      <c r="Q4868">
        <v>5.6110006608794998E-2</v>
      </c>
    </row>
    <row r="4869" spans="1:17" hidden="1" x14ac:dyDescent="0.3">
      <c r="A4869" t="s">
        <v>9967</v>
      </c>
      <c r="B4869" t="s">
        <v>9968</v>
      </c>
      <c r="C4869" t="s">
        <v>10625</v>
      </c>
      <c r="E4869">
        <v>3.2114331170702899</v>
      </c>
      <c r="F4869">
        <v>15.25</v>
      </c>
      <c r="G4869">
        <v>-47.401674444287998</v>
      </c>
      <c r="H4869">
        <v>-1.4056918058503101</v>
      </c>
      <c r="I4869">
        <v>-11.290927688206001</v>
      </c>
      <c r="J4869">
        <v>-1.14909040529885</v>
      </c>
      <c r="K4869">
        <v>15.0518187998446</v>
      </c>
      <c r="L4869">
        <v>15.3076973955028</v>
      </c>
      <c r="M4869">
        <v>52.0677046831699</v>
      </c>
      <c r="N4869">
        <v>0</v>
      </c>
      <c r="O4869">
        <v>43.6065573770491</v>
      </c>
      <c r="P4869">
        <v>42.124883504193797</v>
      </c>
    </row>
    <row r="4870" spans="1:17" hidden="1" x14ac:dyDescent="0.3">
      <c r="A4870" t="s">
        <v>9969</v>
      </c>
      <c r="B4870" t="s">
        <v>9970</v>
      </c>
      <c r="C4870" t="s">
        <v>10625</v>
      </c>
      <c r="D4870" t="s">
        <v>408</v>
      </c>
      <c r="E4870">
        <v>3.2032943999999999</v>
      </c>
      <c r="F4870">
        <v>8.4600000000000009</v>
      </c>
      <c r="G4870">
        <v>20.756220292554001</v>
      </c>
      <c r="H4870">
        <v>-1.4056918058503101</v>
      </c>
      <c r="I4870">
        <v>-17.752060758034801</v>
      </c>
      <c r="J4870">
        <v>-1.14909040529885</v>
      </c>
      <c r="K4870">
        <v>8.4880849313907198</v>
      </c>
      <c r="L4870">
        <v>8.0194558928512301</v>
      </c>
      <c r="M4870">
        <v>20.171589802924402</v>
      </c>
      <c r="N4870">
        <v>0</v>
      </c>
      <c r="O4870">
        <v>7.56501182033095</v>
      </c>
      <c r="P4870">
        <v>96.287703016241295</v>
      </c>
    </row>
    <row r="4871" spans="1:17" hidden="1" x14ac:dyDescent="0.3">
      <c r="A4871" t="s">
        <v>9971</v>
      </c>
      <c r="B4871" t="s">
        <v>9972</v>
      </c>
      <c r="C4871" t="s">
        <v>10625</v>
      </c>
      <c r="D4871" t="s">
        <v>9973</v>
      </c>
      <c r="E4871">
        <v>3.1930800000000001</v>
      </c>
      <c r="F4871">
        <v>4.92</v>
      </c>
      <c r="G4871">
        <v>0.46016766097510198</v>
      </c>
      <c r="H4871">
        <v>19.7765742040019</v>
      </c>
      <c r="I4871">
        <v>11.8660296942264</v>
      </c>
      <c r="J4871">
        <v>14.343867341179999</v>
      </c>
      <c r="K4871">
        <v>4.3315426682098899</v>
      </c>
      <c r="L4871">
        <v>4.1383510556967202</v>
      </c>
      <c r="M4871">
        <v>97.283223273769394</v>
      </c>
      <c r="N4871">
        <v>0.43394575678040198</v>
      </c>
      <c r="O4871">
        <v>22.560975609755999</v>
      </c>
      <c r="P4871">
        <v>73.239436619718305</v>
      </c>
    </row>
    <row r="4872" spans="1:17" hidden="1" x14ac:dyDescent="0.3">
      <c r="A4872" t="s">
        <v>9974</v>
      </c>
      <c r="B4872" t="s">
        <v>9975</v>
      </c>
      <c r="C4872" t="s">
        <v>10625</v>
      </c>
      <c r="D4872" t="s">
        <v>359</v>
      </c>
      <c r="E4872">
        <v>3.1505182500000002</v>
      </c>
      <c r="F4872">
        <v>1.57</v>
      </c>
      <c r="G4872">
        <v>-16.317314608528399</v>
      </c>
      <c r="H4872">
        <v>18.159525585453999</v>
      </c>
      <c r="I4872">
        <v>9.0171700111959492</v>
      </c>
      <c r="J4872">
        <v>-18.6490904052988</v>
      </c>
      <c r="K4872">
        <v>1.6089940902181901</v>
      </c>
      <c r="L4872">
        <v>1.5371172027040001</v>
      </c>
      <c r="M4872">
        <v>44.045945329052799</v>
      </c>
      <c r="N4872">
        <v>2.1719252214227001</v>
      </c>
      <c r="O4872">
        <v>47.133757961783402</v>
      </c>
      <c r="P4872">
        <v>63.5416666666666</v>
      </c>
      <c r="Q4872">
        <v>1.8770338932854E-2</v>
      </c>
    </row>
    <row r="4873" spans="1:17" hidden="1" x14ac:dyDescent="0.3">
      <c r="A4873" t="s">
        <v>9976</v>
      </c>
      <c r="B4873" t="s">
        <v>9977</v>
      </c>
      <c r="C4873" t="s">
        <v>10625</v>
      </c>
      <c r="D4873" t="s">
        <v>86</v>
      </c>
      <c r="E4873">
        <v>3.1504279999999998</v>
      </c>
      <c r="F4873">
        <v>7.18</v>
      </c>
      <c r="G4873">
        <v>31.890723216530599</v>
      </c>
      <c r="H4873">
        <v>4.7395595907977199</v>
      </c>
      <c r="I4873">
        <v>-26.377506655775601</v>
      </c>
      <c r="J4873">
        <v>1.55361229740383</v>
      </c>
      <c r="K4873">
        <v>7.6681549707386001</v>
      </c>
      <c r="L4873">
        <v>7.4695040086165303</v>
      </c>
      <c r="M4873">
        <v>51.543268419020997</v>
      </c>
      <c r="N4873">
        <v>1.0320368619086899</v>
      </c>
      <c r="O4873">
        <v>39.554317548746504</v>
      </c>
      <c r="P4873">
        <v>104.55840455840401</v>
      </c>
      <c r="Q4873">
        <v>0.137063930932947</v>
      </c>
    </row>
    <row r="4874" spans="1:17" hidden="1" x14ac:dyDescent="0.3">
      <c r="A4874" t="s">
        <v>9978</v>
      </c>
      <c r="B4874" t="s">
        <v>9979</v>
      </c>
      <c r="C4874" t="s">
        <v>10625</v>
      </c>
      <c r="D4874" t="s">
        <v>902</v>
      </c>
      <c r="E4874">
        <v>3.1476655099999999</v>
      </c>
      <c r="F4874">
        <v>3.34</v>
      </c>
      <c r="G4874">
        <v>-17.796411286393301</v>
      </c>
      <c r="H4874">
        <v>-18.763204759218102</v>
      </c>
      <c r="I4874">
        <v>-13.2269870117221</v>
      </c>
      <c r="J4874">
        <v>-5.0647530559012601</v>
      </c>
      <c r="K4874">
        <v>3.4571690173152501</v>
      </c>
      <c r="L4874">
        <v>3.2500406851879502</v>
      </c>
      <c r="M4874">
        <v>40.525247515399201</v>
      </c>
      <c r="N4874">
        <v>0.68444444444444397</v>
      </c>
      <c r="O4874">
        <v>46.706586826347298</v>
      </c>
      <c r="P4874">
        <v>38.016528925619802</v>
      </c>
      <c r="Q4874">
        <v>3.0906406867422E-2</v>
      </c>
    </row>
    <row r="4875" spans="1:17" hidden="1" x14ac:dyDescent="0.3">
      <c r="A4875" t="s">
        <v>9980</v>
      </c>
      <c r="B4875" t="s">
        <v>9981</v>
      </c>
      <c r="C4875" t="s">
        <v>10625</v>
      </c>
      <c r="D4875" t="s">
        <v>733</v>
      </c>
      <c r="E4875">
        <v>3.13730683</v>
      </c>
      <c r="F4875">
        <v>87.14</v>
      </c>
      <c r="G4875">
        <v>28.332303357358899</v>
      </c>
      <c r="H4875">
        <v>1.7469826539442199</v>
      </c>
      <c r="I4875">
        <v>5.7664827348849297</v>
      </c>
      <c r="J4875">
        <v>2.2232915613322999</v>
      </c>
      <c r="K4875">
        <v>83.199461783101299</v>
      </c>
      <c r="L4875">
        <v>74.321006455901795</v>
      </c>
      <c r="M4875">
        <v>50.818864179380903</v>
      </c>
      <c r="N4875">
        <v>1.0792489380854999</v>
      </c>
      <c r="O4875">
        <v>3.8558641266926701</v>
      </c>
      <c r="P4875">
        <v>61.072088724583999</v>
      </c>
      <c r="Q4875">
        <v>1.4865976829215E-2</v>
      </c>
    </row>
    <row r="4876" spans="1:17" hidden="1" x14ac:dyDescent="0.3">
      <c r="A4876" t="s">
        <v>9982</v>
      </c>
      <c r="B4876" t="s">
        <v>9983</v>
      </c>
      <c r="C4876" t="s">
        <v>10625</v>
      </c>
      <c r="D4876" t="s">
        <v>527</v>
      </c>
      <c r="E4876">
        <v>3.1238001118785701</v>
      </c>
      <c r="F4876">
        <v>3.13</v>
      </c>
      <c r="G4876">
        <v>-27.664832339024802</v>
      </c>
      <c r="H4876">
        <v>-1.4056918058503101</v>
      </c>
      <c r="I4876">
        <v>-11.7520607580348</v>
      </c>
      <c r="J4876">
        <v>-1.14909040529885</v>
      </c>
      <c r="K4876">
        <v>3.12999999775404</v>
      </c>
      <c r="L4876">
        <v>3.1299163272599499</v>
      </c>
      <c r="M4876">
        <v>100</v>
      </c>
      <c r="O4876">
        <v>0</v>
      </c>
      <c r="P4876">
        <v>0</v>
      </c>
    </row>
    <row r="4877" spans="1:17" hidden="1" x14ac:dyDescent="0.3">
      <c r="A4877" t="s">
        <v>9984</v>
      </c>
      <c r="B4877" t="s">
        <v>9985</v>
      </c>
      <c r="C4877" t="s">
        <v>10625</v>
      </c>
      <c r="D4877" t="s">
        <v>1672</v>
      </c>
      <c r="E4877">
        <v>3.0484062000000001</v>
      </c>
      <c r="F4877">
        <v>4.2</v>
      </c>
      <c r="G4877">
        <v>-98.166634525010394</v>
      </c>
      <c r="H4877">
        <v>-8.7538844981656396</v>
      </c>
      <c r="I4877">
        <v>-50.118720979168998</v>
      </c>
      <c r="J4877">
        <v>-5.8375225167078497</v>
      </c>
      <c r="K4877">
        <v>5.8883295431852902</v>
      </c>
      <c r="L4877">
        <v>8.6139816612392597</v>
      </c>
      <c r="M4877">
        <v>8.2794186592188197</v>
      </c>
      <c r="N4877">
        <v>0.74896712345171701</v>
      </c>
      <c r="O4877">
        <v>331.19047619047598</v>
      </c>
      <c r="P4877">
        <v>3.7037037037037202</v>
      </c>
      <c r="Q4877">
        <v>-4.8046683719501E-2</v>
      </c>
    </row>
    <row r="4878" spans="1:17" hidden="1" x14ac:dyDescent="0.3">
      <c r="A4878" t="s">
        <v>9986</v>
      </c>
      <c r="B4878" t="s">
        <v>9987</v>
      </c>
      <c r="C4878" t="s">
        <v>10625</v>
      </c>
      <c r="D4878" t="s">
        <v>622</v>
      </c>
      <c r="E4878">
        <v>3.0247756269999999</v>
      </c>
      <c r="F4878">
        <v>0.89</v>
      </c>
      <c r="G4878">
        <v>-6.9822368309174401</v>
      </c>
      <c r="H4878">
        <v>-8.9937229228058797</v>
      </c>
      <c r="I4878">
        <v>-17.392420467367</v>
      </c>
      <c r="J4878">
        <v>-0.92680823099355703</v>
      </c>
      <c r="K4878">
        <v>0.92877326856585496</v>
      </c>
      <c r="L4878">
        <v>0.73629589160268905</v>
      </c>
      <c r="M4878">
        <v>0.49836302801432403</v>
      </c>
      <c r="N4878">
        <v>1.27185278126306</v>
      </c>
      <c r="O4878">
        <v>14.606741573033601</v>
      </c>
      <c r="P4878">
        <v>25.352112676056301</v>
      </c>
    </row>
    <row r="4879" spans="1:17" hidden="1" x14ac:dyDescent="0.3">
      <c r="A4879" t="s">
        <v>9988</v>
      </c>
      <c r="B4879" t="s">
        <v>9989</v>
      </c>
      <c r="C4879" t="s">
        <v>10625</v>
      </c>
      <c r="D4879" t="s">
        <v>1561</v>
      </c>
      <c r="E4879">
        <v>3.0230969999999999</v>
      </c>
      <c r="F4879">
        <v>3.3</v>
      </c>
      <c r="G4879">
        <v>-9.8147846812588906</v>
      </c>
      <c r="H4879">
        <v>4.7987505883376897</v>
      </c>
      <c r="I4879">
        <v>45.321473271720002</v>
      </c>
      <c r="J4879">
        <v>-0.92680823099355703</v>
      </c>
      <c r="K4879">
        <v>2.6615169496123299</v>
      </c>
      <c r="M4879">
        <v>36.772285789894298</v>
      </c>
      <c r="N4879">
        <v>0.35960924059965499</v>
      </c>
      <c r="O4879">
        <v>2.4242424242424101</v>
      </c>
      <c r="P4879">
        <v>73.684210526315795</v>
      </c>
    </row>
    <row r="4880" spans="1:17" hidden="1" x14ac:dyDescent="0.3">
      <c r="A4880" t="s">
        <v>9990</v>
      </c>
      <c r="B4880" t="s">
        <v>9991</v>
      </c>
      <c r="C4880" t="s">
        <v>10625</v>
      </c>
      <c r="D4880" t="s">
        <v>1888</v>
      </c>
      <c r="E4880">
        <v>3.0213494999999999</v>
      </c>
      <c r="F4880">
        <v>5.8</v>
      </c>
      <c r="G4880">
        <v>1.7994533752608</v>
      </c>
      <c r="H4880">
        <v>-10.9883811412444</v>
      </c>
      <c r="I4880">
        <v>5.8949980654945904</v>
      </c>
      <c r="J4880">
        <v>-9.0231061533303496</v>
      </c>
      <c r="K4880">
        <v>6.0302532831246598</v>
      </c>
      <c r="L4880">
        <v>5.0905280986837704</v>
      </c>
      <c r="M4880">
        <v>2.14548129243884</v>
      </c>
      <c r="N4880">
        <v>0.46090101417636098</v>
      </c>
      <c r="O4880">
        <v>18.4482758620689</v>
      </c>
      <c r="P4880">
        <v>80.124223602484406</v>
      </c>
      <c r="Q4880">
        <v>1.2124276518982E-2</v>
      </c>
    </row>
    <row r="4881" spans="1:17" hidden="1" x14ac:dyDescent="0.3">
      <c r="A4881" t="s">
        <v>9992</v>
      </c>
      <c r="B4881" t="s">
        <v>9993</v>
      </c>
      <c r="C4881" t="s">
        <v>10625</v>
      </c>
      <c r="D4881" t="s">
        <v>527</v>
      </c>
      <c r="E4881">
        <v>3.0120119999999999</v>
      </c>
      <c r="F4881">
        <v>10.02</v>
      </c>
      <c r="G4881">
        <v>24.335995168101199</v>
      </c>
      <c r="H4881">
        <v>4.2013911884123702</v>
      </c>
      <c r="I4881">
        <v>-8.8317330344991696</v>
      </c>
      <c r="J4881">
        <v>4.01824671406139</v>
      </c>
      <c r="K4881">
        <v>8.2738539537772393</v>
      </c>
      <c r="L4881">
        <v>8.0117534630038598</v>
      </c>
      <c r="M4881">
        <v>93.394537853346705</v>
      </c>
      <c r="N4881">
        <v>0.58577967171717105</v>
      </c>
      <c r="O4881">
        <v>4.7904191616766596</v>
      </c>
      <c r="P4881">
        <v>67.278797996661098</v>
      </c>
      <c r="Q4881">
        <v>-2.0339056556009E-2</v>
      </c>
    </row>
    <row r="4882" spans="1:17" hidden="1" x14ac:dyDescent="0.3">
      <c r="A4882" t="s">
        <v>9994</v>
      </c>
      <c r="B4882" t="s">
        <v>9995</v>
      </c>
      <c r="C4882" t="s">
        <v>10625</v>
      </c>
      <c r="D4882" t="s">
        <v>2624</v>
      </c>
      <c r="E4882">
        <v>2.9935863</v>
      </c>
      <c r="F4882">
        <v>36.9</v>
      </c>
      <c r="G4882">
        <v>-79.6929134622698</v>
      </c>
      <c r="H4882">
        <v>-1.67596207612059</v>
      </c>
      <c r="I4882">
        <v>19.1918711085372</v>
      </c>
      <c r="J4882">
        <v>-0.87735127486406805</v>
      </c>
      <c r="K4882">
        <v>36.415790720232103</v>
      </c>
      <c r="L4882">
        <v>39.377915714790603</v>
      </c>
      <c r="M4882">
        <v>57.198515986729703</v>
      </c>
      <c r="N4882">
        <v>1.76842105263157</v>
      </c>
      <c r="O4882">
        <v>143.90243902438999</v>
      </c>
      <c r="P4882">
        <v>42.471042471042402</v>
      </c>
      <c r="Q4882">
        <v>-3.4932183330736E-2</v>
      </c>
    </row>
    <row r="4883" spans="1:17" hidden="1" x14ac:dyDescent="0.3">
      <c r="A4883" t="s">
        <v>9996</v>
      </c>
      <c r="B4883" t="s">
        <v>9997</v>
      </c>
      <c r="C4883" t="s">
        <v>10625</v>
      </c>
      <c r="D4883" t="s">
        <v>527</v>
      </c>
      <c r="E4883">
        <v>2.9933882440000001</v>
      </c>
      <c r="F4883">
        <v>13.46</v>
      </c>
      <c r="G4883">
        <v>-27.664832339024802</v>
      </c>
      <c r="H4883">
        <v>-1.4056918058503101</v>
      </c>
      <c r="I4883">
        <v>-11.7520607580348</v>
      </c>
      <c r="J4883">
        <v>-1.14909040529885</v>
      </c>
      <c r="K4883">
        <v>13.459998791995901</v>
      </c>
      <c r="L4883">
        <v>13.3525627643472</v>
      </c>
      <c r="M4883">
        <v>100</v>
      </c>
      <c r="O4883">
        <v>0</v>
      </c>
      <c r="P4883">
        <v>0</v>
      </c>
    </row>
    <row r="4884" spans="1:17" hidden="1" x14ac:dyDescent="0.3">
      <c r="A4884" t="s">
        <v>9998</v>
      </c>
      <c r="B4884" t="s">
        <v>9999</v>
      </c>
      <c r="C4884" t="s">
        <v>10625</v>
      </c>
      <c r="D4884" t="s">
        <v>955</v>
      </c>
      <c r="E4884">
        <v>2.977662504</v>
      </c>
      <c r="F4884">
        <v>6.59</v>
      </c>
      <c r="G4884">
        <v>-83.754157266204203</v>
      </c>
      <c r="H4884">
        <v>-16.682743048689701</v>
      </c>
      <c r="I4884">
        <v>-64.4712561704862</v>
      </c>
      <c r="J4884">
        <v>-0.92680823099355703</v>
      </c>
      <c r="K4884">
        <v>11.84280552247</v>
      </c>
      <c r="L4884">
        <v>15.7028359683683</v>
      </c>
      <c r="M4884">
        <v>41.869452042321598</v>
      </c>
      <c r="N4884">
        <v>2.6137578310267902</v>
      </c>
      <c r="O4884">
        <v>184.97723823975701</v>
      </c>
      <c r="P4884">
        <v>9.6505823627287697</v>
      </c>
      <c r="Q4884">
        <v>-6.1849456956894998E-2</v>
      </c>
    </row>
    <row r="4885" spans="1:17" hidden="1" x14ac:dyDescent="0.3">
      <c r="A4885" t="s">
        <v>10000</v>
      </c>
      <c r="B4885" t="s">
        <v>10001</v>
      </c>
      <c r="C4885" t="s">
        <v>10625</v>
      </c>
      <c r="D4885" t="s">
        <v>51</v>
      </c>
      <c r="E4885">
        <v>2.9061312450000001</v>
      </c>
      <c r="F4885">
        <v>2.69</v>
      </c>
      <c r="G4885">
        <v>-41.996042530107701</v>
      </c>
      <c r="H4885">
        <v>-4.1548326993211102</v>
      </c>
      <c r="I4885">
        <v>-19.6287730868019</v>
      </c>
      <c r="J4885">
        <v>1.7600005037920501</v>
      </c>
      <c r="K4885">
        <v>2.7818462948250899</v>
      </c>
      <c r="L4885">
        <v>2.9780551568532498</v>
      </c>
      <c r="M4885">
        <v>58.554924345997001</v>
      </c>
      <c r="N4885">
        <v>0.65474520812195003</v>
      </c>
      <c r="O4885">
        <v>66.914498141263905</v>
      </c>
      <c r="P4885">
        <v>6.3241106719367597</v>
      </c>
      <c r="Q4885">
        <v>-0.123118514705389</v>
      </c>
    </row>
    <row r="4886" spans="1:17" hidden="1" x14ac:dyDescent="0.3">
      <c r="A4886" t="s">
        <v>10002</v>
      </c>
      <c r="B4886" t="s">
        <v>10003</v>
      </c>
      <c r="C4886" t="s">
        <v>10625</v>
      </c>
      <c r="D4886" t="s">
        <v>527</v>
      </c>
      <c r="E4886">
        <v>2.8967353999999998</v>
      </c>
      <c r="F4886">
        <v>4.42</v>
      </c>
      <c r="G4886">
        <v>142.25968802076301</v>
      </c>
      <c r="H4886">
        <v>4.8179300043982503</v>
      </c>
      <c r="I4886">
        <v>158.435564128268</v>
      </c>
      <c r="J4886">
        <v>-0.92680823099355703</v>
      </c>
      <c r="M4886">
        <v>100</v>
      </c>
      <c r="N4886">
        <v>1.3219114650861199</v>
      </c>
      <c r="O4886">
        <v>0</v>
      </c>
      <c r="P4886">
        <v>181.52866242038201</v>
      </c>
    </row>
    <row r="4887" spans="1:17" hidden="1" x14ac:dyDescent="0.3">
      <c r="A4887" t="s">
        <v>10004</v>
      </c>
      <c r="B4887" t="s">
        <v>10005</v>
      </c>
      <c r="C4887" t="s">
        <v>10625</v>
      </c>
      <c r="D4887" t="s">
        <v>2624</v>
      </c>
      <c r="E4887">
        <v>2.8783485</v>
      </c>
      <c r="F4887">
        <v>18.18</v>
      </c>
      <c r="G4887">
        <v>-22.6994743713574</v>
      </c>
      <c r="H4887">
        <v>-1.4056918058503101</v>
      </c>
      <c r="I4887">
        <v>-11.7520607580348</v>
      </c>
      <c r="J4887">
        <v>-1.14909040529885</v>
      </c>
      <c r="K4887">
        <v>18.178955208843501</v>
      </c>
      <c r="L4887">
        <v>17.975200756493201</v>
      </c>
      <c r="M4887">
        <v>100</v>
      </c>
      <c r="O4887">
        <v>0</v>
      </c>
      <c r="P4887">
        <v>4.9653579676674298</v>
      </c>
    </row>
    <row r="4888" spans="1:17" hidden="1" x14ac:dyDescent="0.3">
      <c r="A4888" t="s">
        <v>10006</v>
      </c>
      <c r="B4888" t="s">
        <v>10007</v>
      </c>
      <c r="C4888" t="s">
        <v>10625</v>
      </c>
      <c r="D4888" t="s">
        <v>2929</v>
      </c>
      <c r="E4888">
        <v>2.8416779999999999</v>
      </c>
      <c r="F4888">
        <v>3.8</v>
      </c>
      <c r="G4888">
        <v>-18.3699856112163</v>
      </c>
      <c r="H4888">
        <v>-7.7914406242051504</v>
      </c>
      <c r="I4888">
        <v>-25.874837271709701</v>
      </c>
      <c r="J4888">
        <v>-3.6032072577575498</v>
      </c>
      <c r="K4888">
        <v>4.1313414815993097</v>
      </c>
      <c r="L4888">
        <v>5.2673140732486097</v>
      </c>
      <c r="M4888">
        <v>5.87365247911191</v>
      </c>
      <c r="N4888">
        <v>0.355785173615282</v>
      </c>
      <c r="O4888">
        <v>34.736842105263101</v>
      </c>
      <c r="P4888">
        <v>49.606299212598401</v>
      </c>
      <c r="Q4888">
        <v>2.5110454773450998E-2</v>
      </c>
    </row>
    <row r="4889" spans="1:17" hidden="1" x14ac:dyDescent="0.3">
      <c r="A4889" t="s">
        <v>10008</v>
      </c>
      <c r="B4889" t="s">
        <v>10009</v>
      </c>
      <c r="C4889" t="s">
        <v>10625</v>
      </c>
      <c r="D4889" t="s">
        <v>527</v>
      </c>
      <c r="E4889">
        <v>2.823</v>
      </c>
      <c r="F4889">
        <v>9.41</v>
      </c>
      <c r="G4889">
        <v>38.0041817454821</v>
      </c>
      <c r="H4889">
        <v>-1.4056918058503101</v>
      </c>
      <c r="I4889">
        <v>-11.7520607580348</v>
      </c>
      <c r="J4889">
        <v>-1.14909040529885</v>
      </c>
      <c r="K4889">
        <v>9.3177927085508898</v>
      </c>
      <c r="L4889">
        <v>8.0137731589584202</v>
      </c>
      <c r="M4889">
        <v>99.992037052364694</v>
      </c>
      <c r="O4889">
        <v>0</v>
      </c>
      <c r="P4889">
        <v>65.669014084506998</v>
      </c>
    </row>
    <row r="4890" spans="1:17" hidden="1" x14ac:dyDescent="0.3">
      <c r="A4890" t="s">
        <v>10010</v>
      </c>
      <c r="B4890" t="s">
        <v>10011</v>
      </c>
      <c r="C4890" t="s">
        <v>10625</v>
      </c>
      <c r="D4890" t="s">
        <v>72</v>
      </c>
      <c r="E4890">
        <v>2.8050144000000001</v>
      </c>
      <c r="F4890">
        <v>17.88</v>
      </c>
      <c r="G4890">
        <v>-0.405045862156583</v>
      </c>
      <c r="H4890">
        <v>9.5812728123992095</v>
      </c>
      <c r="I4890">
        <v>-16.8476021593087</v>
      </c>
      <c r="J4890">
        <v>3.8421016087939099</v>
      </c>
      <c r="K4890">
        <v>16.406684773201299</v>
      </c>
      <c r="L4890">
        <v>16.022000596628001</v>
      </c>
      <c r="M4890">
        <v>90.149248598292402</v>
      </c>
      <c r="N4890">
        <v>0.27935606060606</v>
      </c>
      <c r="O4890">
        <v>6.2639821029082796</v>
      </c>
      <c r="P4890">
        <v>37.538461538461497</v>
      </c>
    </row>
    <row r="4891" spans="1:17" hidden="1" x14ac:dyDescent="0.3">
      <c r="A4891" t="s">
        <v>10012</v>
      </c>
      <c r="B4891" t="s">
        <v>10013</v>
      </c>
      <c r="C4891" t="s">
        <v>10625</v>
      </c>
      <c r="D4891" t="s">
        <v>733</v>
      </c>
      <c r="E4891">
        <v>2.7862319549999999</v>
      </c>
      <c r="F4891">
        <v>270.22000000000003</v>
      </c>
      <c r="G4891">
        <v>1.7384815198009</v>
      </c>
      <c r="H4891">
        <v>-0.79261022462641295</v>
      </c>
      <c r="I4891">
        <v>1.1217905368691099</v>
      </c>
      <c r="J4891">
        <v>1.7355249793165199</v>
      </c>
      <c r="K4891">
        <v>261.69979423787697</v>
      </c>
      <c r="L4891">
        <v>242.74328308944999</v>
      </c>
      <c r="M4891">
        <v>60.128846353450299</v>
      </c>
      <c r="N4891">
        <v>0.51855366547204396</v>
      </c>
      <c r="O4891">
        <v>8.5966989860113792</v>
      </c>
      <c r="P4891">
        <v>53.534090909090899</v>
      </c>
      <c r="Q4891">
        <v>3.1679578910440001E-2</v>
      </c>
    </row>
    <row r="4892" spans="1:17" hidden="1" x14ac:dyDescent="0.3">
      <c r="A4892" t="s">
        <v>10014</v>
      </c>
      <c r="B4892" t="s">
        <v>10015</v>
      </c>
      <c r="C4892" t="s">
        <v>10625</v>
      </c>
      <c r="D4892" t="s">
        <v>354</v>
      </c>
      <c r="E4892">
        <v>2.7477592999999998</v>
      </c>
      <c r="F4892">
        <v>2.54</v>
      </c>
      <c r="G4892">
        <v>25.759541091583301</v>
      </c>
      <c r="H4892">
        <v>4.7884841749092404</v>
      </c>
      <c r="I4892">
        <v>15.923369006317101</v>
      </c>
      <c r="J4892">
        <v>-0.92680823099355703</v>
      </c>
      <c r="K4892">
        <v>1.92880501672881</v>
      </c>
      <c r="L4892">
        <v>1.4692241310856899</v>
      </c>
      <c r="M4892">
        <v>100</v>
      </c>
      <c r="N4892">
        <v>1.23103186646433</v>
      </c>
      <c r="O4892">
        <v>0</v>
      </c>
      <c r="P4892">
        <v>53.012048192771097</v>
      </c>
      <c r="Q4892">
        <v>8.8498206864968995E-2</v>
      </c>
    </row>
    <row r="4893" spans="1:17" hidden="1" x14ac:dyDescent="0.3">
      <c r="A4893" t="s">
        <v>10016</v>
      </c>
      <c r="B4893" t="s">
        <v>10017</v>
      </c>
      <c r="C4893" t="s">
        <v>10625</v>
      </c>
      <c r="D4893" t="s">
        <v>527</v>
      </c>
      <c r="E4893">
        <v>2.7143999999999999</v>
      </c>
      <c r="F4893">
        <v>4.29</v>
      </c>
      <c r="G4893">
        <v>-47.177027460976099</v>
      </c>
      <c r="H4893">
        <v>-11.8995189663441</v>
      </c>
      <c r="I4893">
        <v>-30.6556524404544</v>
      </c>
      <c r="J4893">
        <v>-1.14909040529885</v>
      </c>
      <c r="K4893">
        <v>4.5205835283895004</v>
      </c>
      <c r="L4893">
        <v>4.7248695184933496</v>
      </c>
      <c r="M4893">
        <v>49.1984687616252</v>
      </c>
      <c r="N4893">
        <v>1.35176309236599</v>
      </c>
      <c r="O4893">
        <v>90.442890442890402</v>
      </c>
      <c r="P4893">
        <v>17.213114754098299</v>
      </c>
      <c r="Q4893">
        <v>7.1418565386678998E-2</v>
      </c>
    </row>
    <row r="4894" spans="1:17" hidden="1" x14ac:dyDescent="0.3">
      <c r="A4894" t="s">
        <v>10018</v>
      </c>
      <c r="B4894" t="s">
        <v>10019</v>
      </c>
      <c r="C4894" t="s">
        <v>10625</v>
      </c>
      <c r="D4894" t="s">
        <v>46</v>
      </c>
      <c r="E4894">
        <v>2.7124104999999998</v>
      </c>
      <c r="F4894">
        <v>1.57</v>
      </c>
      <c r="G4894">
        <v>29.747492898812201</v>
      </c>
      <c r="H4894">
        <v>3.14106476710452</v>
      </c>
      <c r="I4894">
        <v>45.923369006317103</v>
      </c>
      <c r="J4894">
        <v>3.0731917690064399</v>
      </c>
      <c r="K4894">
        <v>1.24887704273032</v>
      </c>
      <c r="L4894">
        <v>1.27850447902994</v>
      </c>
      <c r="M4894">
        <v>81.338705032535998</v>
      </c>
      <c r="N4894">
        <v>2.1239069157394201</v>
      </c>
      <c r="O4894">
        <v>3.8216560509554101</v>
      </c>
      <c r="P4894">
        <v>72.527472527472497</v>
      </c>
      <c r="Q4894">
        <v>6.2032802371159997E-2</v>
      </c>
    </row>
    <row r="4895" spans="1:17" hidden="1" x14ac:dyDescent="0.3">
      <c r="A4895" t="s">
        <v>10020</v>
      </c>
      <c r="B4895" t="s">
        <v>10021</v>
      </c>
      <c r="C4895" t="s">
        <v>10625</v>
      </c>
      <c r="D4895" t="s">
        <v>527</v>
      </c>
      <c r="E4895">
        <v>2.6956533333333299</v>
      </c>
      <c r="F4895">
        <v>13.77</v>
      </c>
      <c r="G4895">
        <v>-27.664832339024802</v>
      </c>
      <c r="H4895">
        <v>-1.4056918058503101</v>
      </c>
      <c r="I4895">
        <v>-11.7520607580348</v>
      </c>
      <c r="J4895">
        <v>-1.14909040529885</v>
      </c>
      <c r="K4895">
        <v>13.769998872512801</v>
      </c>
      <c r="L4895">
        <v>13.738664558843899</v>
      </c>
      <c r="M4895">
        <v>100</v>
      </c>
      <c r="O4895">
        <v>0</v>
      </c>
      <c r="P4895">
        <v>0</v>
      </c>
    </row>
    <row r="4896" spans="1:17" hidden="1" x14ac:dyDescent="0.3">
      <c r="A4896" t="s">
        <v>10022</v>
      </c>
      <c r="B4896" t="s">
        <v>10023</v>
      </c>
      <c r="C4896" t="s">
        <v>10625</v>
      </c>
      <c r="D4896" t="s">
        <v>72</v>
      </c>
      <c r="E4896">
        <v>2.6850138000000001</v>
      </c>
      <c r="F4896">
        <v>8.1300000000000008</v>
      </c>
      <c r="G4896">
        <v>-27.664832339024802</v>
      </c>
      <c r="H4896">
        <v>-1.4056918058503101</v>
      </c>
      <c r="I4896">
        <v>-11.7520607580348</v>
      </c>
      <c r="J4896">
        <v>-1.14909040529885</v>
      </c>
      <c r="K4896">
        <v>8.1299999863334804</v>
      </c>
      <c r="L4896">
        <v>8.1294753455552708</v>
      </c>
      <c r="M4896">
        <v>100</v>
      </c>
      <c r="O4896">
        <v>0</v>
      </c>
      <c r="P4896">
        <v>0</v>
      </c>
    </row>
    <row r="4897" spans="1:17" hidden="1" x14ac:dyDescent="0.3">
      <c r="A4897" t="s">
        <v>10024</v>
      </c>
      <c r="B4897" t="s">
        <v>10025</v>
      </c>
      <c r="C4897" t="s">
        <v>10625</v>
      </c>
      <c r="D4897" t="s">
        <v>359</v>
      </c>
      <c r="E4897">
        <v>2.6698037999999999</v>
      </c>
      <c r="F4897">
        <v>1.4</v>
      </c>
      <c r="G4897">
        <v>-37.342251693863602</v>
      </c>
      <c r="H4897">
        <v>2.16573676557825</v>
      </c>
      <c r="I4897">
        <v>-17.157466163440201</v>
      </c>
      <c r="J4897">
        <v>2.4223381661297099</v>
      </c>
      <c r="K4897">
        <v>1.4617064069305199</v>
      </c>
      <c r="L4897">
        <v>1.5222602848417</v>
      </c>
      <c r="M4897">
        <v>50.360439705629098</v>
      </c>
      <c r="N4897">
        <v>0.96683036281956503</v>
      </c>
      <c r="O4897">
        <v>41.428571428571402</v>
      </c>
      <c r="P4897">
        <v>22.807017543859601</v>
      </c>
      <c r="Q4897">
        <v>-2.1336318695346999E-2</v>
      </c>
    </row>
    <row r="4898" spans="1:17" hidden="1" x14ac:dyDescent="0.3">
      <c r="A4898" t="s">
        <v>10026</v>
      </c>
      <c r="B4898" t="s">
        <v>10027</v>
      </c>
      <c r="C4898" t="s">
        <v>10625</v>
      </c>
      <c r="D4898" t="s">
        <v>54</v>
      </c>
      <c r="E4898">
        <v>2.6361162</v>
      </c>
      <c r="F4898">
        <v>6.42</v>
      </c>
      <c r="G4898">
        <v>88.909109060428406</v>
      </c>
      <c r="H4898">
        <v>-5.0997709758298999</v>
      </c>
      <c r="I4898">
        <v>-6.8558517729036197</v>
      </c>
      <c r="J4898">
        <v>-0.92680823099355703</v>
      </c>
      <c r="K4898">
        <v>5.8627468408286996</v>
      </c>
      <c r="L4898">
        <v>5.20692108413993</v>
      </c>
      <c r="M4898">
        <v>0.32212703400520598</v>
      </c>
      <c r="N4898">
        <v>0.391752183301802</v>
      </c>
      <c r="O4898">
        <v>14.485981308411199</v>
      </c>
      <c r="P4898">
        <v>130.10752688171999</v>
      </c>
      <c r="Q4898">
        <v>0.12389439520284801</v>
      </c>
    </row>
    <row r="4899" spans="1:17" hidden="1" x14ac:dyDescent="0.3">
      <c r="A4899" t="s">
        <v>10028</v>
      </c>
      <c r="B4899" t="s">
        <v>10029</v>
      </c>
      <c r="C4899" t="s">
        <v>10625</v>
      </c>
      <c r="D4899" t="s">
        <v>1175</v>
      </c>
      <c r="E4899">
        <v>2.596402511</v>
      </c>
      <c r="F4899">
        <v>1.73</v>
      </c>
      <c r="G4899">
        <v>-44.871554720235302</v>
      </c>
      <c r="H4899">
        <v>-9.4093239458237896</v>
      </c>
      <c r="I4899">
        <v>-25.0069792523892</v>
      </c>
      <c r="J4899">
        <v>3.4481917690064301</v>
      </c>
      <c r="K4899">
        <v>1.9738119564794401</v>
      </c>
      <c r="L4899">
        <v>2.2117642837751701</v>
      </c>
      <c r="M4899">
        <v>72.985193996325805</v>
      </c>
      <c r="N4899">
        <v>0.90754936881066595</v>
      </c>
      <c r="O4899">
        <v>56.069364161849698</v>
      </c>
      <c r="P4899">
        <v>8.8050314465408697</v>
      </c>
      <c r="Q4899">
        <v>2.7089529478306E-2</v>
      </c>
    </row>
    <row r="4900" spans="1:17" hidden="1" x14ac:dyDescent="0.3">
      <c r="A4900" t="s">
        <v>10030</v>
      </c>
      <c r="B4900" t="s">
        <v>10031</v>
      </c>
      <c r="C4900" t="s">
        <v>10625</v>
      </c>
      <c r="D4900" t="s">
        <v>622</v>
      </c>
      <c r="E4900">
        <v>2.5950000000000002</v>
      </c>
      <c r="F4900">
        <v>5.19</v>
      </c>
      <c r="G4900">
        <v>10.7794077924293</v>
      </c>
      <c r="H4900">
        <v>4.6782913374436701</v>
      </c>
      <c r="I4900">
        <v>15.8182345319895</v>
      </c>
      <c r="J4900">
        <v>-0.92680823099355703</v>
      </c>
      <c r="K4900">
        <v>3.9403625909362301</v>
      </c>
      <c r="L4900">
        <v>2.7905536486468301</v>
      </c>
      <c r="M4900">
        <v>99.999999999984098</v>
      </c>
      <c r="N4900">
        <v>4.5259219269102902</v>
      </c>
      <c r="O4900">
        <v>0</v>
      </c>
      <c r="P4900">
        <v>46.197183098591502</v>
      </c>
      <c r="Q4900">
        <v>0.128112937877287</v>
      </c>
    </row>
    <row r="4901" spans="1:17" hidden="1" x14ac:dyDescent="0.3">
      <c r="A4901" t="s">
        <v>10032</v>
      </c>
      <c r="B4901" t="s">
        <v>10033</v>
      </c>
      <c r="C4901" t="s">
        <v>10625</v>
      </c>
      <c r="E4901">
        <v>2.5275532799999998</v>
      </c>
      <c r="F4901">
        <v>3.36</v>
      </c>
      <c r="G4901">
        <v>-20.1096499583305</v>
      </c>
      <c r="H4901">
        <v>2.3142785386482498</v>
      </c>
      <c r="I4901">
        <v>0.55127598306135095</v>
      </c>
      <c r="J4901">
        <v>-0.92680823099355703</v>
      </c>
      <c r="K4901">
        <v>3.28946177014855</v>
      </c>
      <c r="M4901">
        <v>99.638917847104096</v>
      </c>
      <c r="N4901">
        <v>0.66905228609198997</v>
      </c>
      <c r="O4901">
        <v>0</v>
      </c>
      <c r="P4901">
        <v>28.735632183907999</v>
      </c>
    </row>
    <row r="4902" spans="1:17" hidden="1" x14ac:dyDescent="0.3">
      <c r="A4902" t="s">
        <v>10034</v>
      </c>
      <c r="B4902" t="s">
        <v>10035</v>
      </c>
      <c r="C4902" t="s">
        <v>10625</v>
      </c>
      <c r="D4902" t="s">
        <v>408</v>
      </c>
      <c r="E4902">
        <v>2.50595422912424</v>
      </c>
      <c r="F4902">
        <v>8.33</v>
      </c>
      <c r="G4902">
        <v>-27.664832339024802</v>
      </c>
      <c r="H4902">
        <v>-1.4056918058503101</v>
      </c>
      <c r="I4902">
        <v>-11.7520607580348</v>
      </c>
      <c r="J4902">
        <v>-1.14909040529885</v>
      </c>
      <c r="K4902">
        <v>8.3299999999999894</v>
      </c>
      <c r="L4902">
        <v>8.33</v>
      </c>
      <c r="M4902">
        <v>50</v>
      </c>
      <c r="O4902">
        <v>0</v>
      </c>
      <c r="P4902">
        <v>0</v>
      </c>
    </row>
    <row r="4903" spans="1:17" hidden="1" x14ac:dyDescent="0.3">
      <c r="A4903" t="s">
        <v>10036</v>
      </c>
      <c r="B4903" t="s">
        <v>10037</v>
      </c>
      <c r="C4903" t="s">
        <v>10625</v>
      </c>
      <c r="D4903" t="s">
        <v>622</v>
      </c>
      <c r="E4903">
        <v>2.5025556276588099</v>
      </c>
      <c r="F4903">
        <v>12.52</v>
      </c>
      <c r="G4903">
        <v>-27.9038761637261</v>
      </c>
      <c r="H4903">
        <v>-1.4056918058503101</v>
      </c>
      <c r="I4903">
        <v>-11.7520607580348</v>
      </c>
      <c r="J4903">
        <v>-1.14909040529885</v>
      </c>
      <c r="K4903">
        <v>12.519998019324399</v>
      </c>
      <c r="L4903">
        <v>12.5573617819998</v>
      </c>
      <c r="M4903">
        <v>55.887715274265297</v>
      </c>
      <c r="O4903">
        <v>0.23961661341853599</v>
      </c>
      <c r="P4903">
        <v>4.94551550712489</v>
      </c>
    </row>
    <row r="4904" spans="1:17" hidden="1" x14ac:dyDescent="0.3">
      <c r="A4904" t="s">
        <v>10038</v>
      </c>
      <c r="B4904" t="s">
        <v>10039</v>
      </c>
      <c r="C4904" t="s">
        <v>10625</v>
      </c>
      <c r="D4904" t="s">
        <v>527</v>
      </c>
      <c r="E4904">
        <v>2.4620959999999998</v>
      </c>
      <c r="F4904">
        <v>33.909999999999997</v>
      </c>
      <c r="G4904">
        <v>144.70464557262099</v>
      </c>
      <c r="H4904">
        <v>21.333326282004901</v>
      </c>
      <c r="I4904">
        <v>112.520426014451</v>
      </c>
      <c r="J4904">
        <v>-1.14909040529885</v>
      </c>
      <c r="K4904">
        <v>25.159271191986399</v>
      </c>
      <c r="M4904">
        <v>100</v>
      </c>
      <c r="N4904">
        <v>0.29682539682539599</v>
      </c>
      <c r="O4904">
        <v>0</v>
      </c>
      <c r="P4904">
        <v>172.36947791164599</v>
      </c>
    </row>
    <row r="4905" spans="1:17" hidden="1" x14ac:dyDescent="0.3">
      <c r="A4905" t="s">
        <v>10040</v>
      </c>
      <c r="B4905" t="s">
        <v>10041</v>
      </c>
      <c r="C4905" t="s">
        <v>10625</v>
      </c>
      <c r="D4905" t="s">
        <v>359</v>
      </c>
      <c r="E4905">
        <v>2.4540000000000002</v>
      </c>
      <c r="F4905">
        <v>6.3</v>
      </c>
      <c r="G4905">
        <v>-1.91632934501291</v>
      </c>
      <c r="H4905">
        <v>-12.9101165846113</v>
      </c>
      <c r="I4905">
        <v>-5.1530759864612197</v>
      </c>
      <c r="J4905">
        <v>-15.434804691013101</v>
      </c>
      <c r="K4905">
        <v>6.0517944585807504</v>
      </c>
      <c r="L4905">
        <v>5.2590858629416504</v>
      </c>
      <c r="M4905">
        <v>30.294664093912001</v>
      </c>
      <c r="N4905">
        <v>0.517905842858284</v>
      </c>
      <c r="O4905">
        <v>19.841269841269799</v>
      </c>
      <c r="P4905">
        <v>78.977272727272705</v>
      </c>
    </row>
    <row r="4906" spans="1:17" hidden="1" x14ac:dyDescent="0.3">
      <c r="A4906" t="s">
        <v>10042</v>
      </c>
      <c r="B4906" t="s">
        <v>10043</v>
      </c>
      <c r="C4906" t="s">
        <v>10625</v>
      </c>
      <c r="D4906" t="s">
        <v>224</v>
      </c>
      <c r="E4906">
        <v>2.3922713999999998</v>
      </c>
      <c r="F4906">
        <v>1.38</v>
      </c>
      <c r="G4906">
        <v>-10.9685849817616</v>
      </c>
      <c r="H4906">
        <v>8.29060165331164</v>
      </c>
      <c r="I4906">
        <v>7.28978487785424</v>
      </c>
      <c r="J4906">
        <v>6.7580834042133402</v>
      </c>
      <c r="K4906">
        <v>1.2136156367901401</v>
      </c>
      <c r="L4906">
        <v>0.98843952051777795</v>
      </c>
      <c r="M4906">
        <v>99.6414867806633</v>
      </c>
      <c r="N4906">
        <v>1.12637571157495</v>
      </c>
      <c r="O4906">
        <v>0</v>
      </c>
      <c r="P4906">
        <v>28.971962616822399</v>
      </c>
    </row>
    <row r="4907" spans="1:17" hidden="1" x14ac:dyDescent="0.3">
      <c r="A4907" t="s">
        <v>10044</v>
      </c>
      <c r="B4907" t="s">
        <v>10045</v>
      </c>
      <c r="C4907" t="s">
        <v>10625</v>
      </c>
      <c r="D4907" t="s">
        <v>119</v>
      </c>
      <c r="E4907">
        <v>2.3914919750000001</v>
      </c>
      <c r="F4907">
        <v>167.8</v>
      </c>
      <c r="G4907">
        <v>95.919444809542696</v>
      </c>
      <c r="H4907">
        <v>-4.3174565117326598</v>
      </c>
      <c r="I4907">
        <v>25.7889228485225</v>
      </c>
      <c r="J4907">
        <v>-0.20107817288294599</v>
      </c>
      <c r="K4907">
        <v>158.24116878610999</v>
      </c>
      <c r="L4907">
        <v>137.946379604442</v>
      </c>
      <c r="M4907">
        <v>54.026089528078401</v>
      </c>
      <c r="N4907">
        <v>0.55097603740502599</v>
      </c>
      <c r="O4907">
        <v>9.6543504171632897</v>
      </c>
      <c r="P4907">
        <v>179.620063322779</v>
      </c>
      <c r="Q4907">
        <v>4.3279623085473999E-2</v>
      </c>
    </row>
    <row r="4908" spans="1:17" hidden="1" x14ac:dyDescent="0.3">
      <c r="A4908" t="s">
        <v>10046</v>
      </c>
      <c r="B4908" t="s">
        <v>10047</v>
      </c>
      <c r="C4908" t="s">
        <v>10625</v>
      </c>
      <c r="D4908" t="s">
        <v>471</v>
      </c>
      <c r="E4908">
        <v>2.3654999999999999</v>
      </c>
      <c r="F4908">
        <v>47.31</v>
      </c>
      <c r="G4908">
        <v>20.360597422993202</v>
      </c>
      <c r="H4908">
        <v>4.8231486993449701</v>
      </c>
      <c r="I4908">
        <v>10.417976094144599</v>
      </c>
      <c r="J4908">
        <v>-0.92680823099355703</v>
      </c>
      <c r="K4908">
        <v>35.650958136161798</v>
      </c>
      <c r="L4908">
        <v>24.110865768216801</v>
      </c>
      <c r="M4908">
        <v>100</v>
      </c>
      <c r="N4908">
        <v>0.60533076429030097</v>
      </c>
      <c r="O4908">
        <v>0</v>
      </c>
      <c r="P4908">
        <v>47.613104524180997</v>
      </c>
    </row>
    <row r="4909" spans="1:17" hidden="1" x14ac:dyDescent="0.3">
      <c r="A4909" t="s">
        <v>10048</v>
      </c>
      <c r="B4909" t="s">
        <v>10049</v>
      </c>
      <c r="C4909" t="s">
        <v>10625</v>
      </c>
      <c r="D4909" t="s">
        <v>46</v>
      </c>
      <c r="E4909">
        <v>2.34178631999999</v>
      </c>
      <c r="F4909">
        <v>2.4</v>
      </c>
      <c r="G4909">
        <v>-5.5931859894901201</v>
      </c>
      <c r="H4909">
        <v>-1.87035303188851</v>
      </c>
      <c r="I4909">
        <v>-12.2495918825592</v>
      </c>
      <c r="J4909">
        <v>1.0670674632677399</v>
      </c>
      <c r="K4909">
        <v>1.7400020759405499</v>
      </c>
      <c r="L4909">
        <v>1.26157303085244</v>
      </c>
      <c r="M4909">
        <v>79.607056726233907</v>
      </c>
      <c r="N4909">
        <v>1</v>
      </c>
      <c r="Q4909">
        <v>-3.5149089750809E-2</v>
      </c>
    </row>
    <row r="4910" spans="1:17" hidden="1" x14ac:dyDescent="0.3">
      <c r="A4910" t="s">
        <v>10050</v>
      </c>
      <c r="B4910" t="s">
        <v>10051</v>
      </c>
      <c r="C4910" t="s">
        <v>10625</v>
      </c>
      <c r="D4910" t="s">
        <v>46</v>
      </c>
      <c r="E4910">
        <v>2.2983612181383499</v>
      </c>
      <c r="F4910">
        <v>24.48</v>
      </c>
      <c r="G4910">
        <v>-6.2362609104534696</v>
      </c>
      <c r="H4910">
        <v>-1.4056918058503101</v>
      </c>
      <c r="I4910">
        <v>-6.7777897460279597</v>
      </c>
      <c r="J4910">
        <v>-1.14909040529885</v>
      </c>
      <c r="K4910">
        <v>24.4559327141267</v>
      </c>
      <c r="L4910">
        <v>23.509317629416</v>
      </c>
      <c r="M4910">
        <v>100</v>
      </c>
      <c r="O4910">
        <v>0</v>
      </c>
      <c r="P4910">
        <v>21.428571428571399</v>
      </c>
    </row>
    <row r="4911" spans="1:17" hidden="1" x14ac:dyDescent="0.3">
      <c r="A4911" t="s">
        <v>10052</v>
      </c>
      <c r="B4911" t="s">
        <v>10053</v>
      </c>
      <c r="C4911" t="s">
        <v>10625</v>
      </c>
      <c r="D4911" t="s">
        <v>263</v>
      </c>
      <c r="E4911">
        <v>2.2678451000000002</v>
      </c>
      <c r="F4911">
        <v>3.31</v>
      </c>
      <c r="G4911">
        <v>-22.917996895986899</v>
      </c>
      <c r="H4911">
        <v>-1.4056918058503101</v>
      </c>
      <c r="I4911">
        <v>-7.0052253149968404</v>
      </c>
      <c r="J4911">
        <v>-1.14909040529885</v>
      </c>
      <c r="K4911">
        <v>3.2820501665613802</v>
      </c>
      <c r="L4911">
        <v>3.2114433219818901</v>
      </c>
      <c r="M4911">
        <v>50</v>
      </c>
      <c r="O4911">
        <v>0</v>
      </c>
      <c r="P4911">
        <v>4.7468354430379698</v>
      </c>
    </row>
    <row r="4912" spans="1:17" hidden="1" x14ac:dyDescent="0.3">
      <c r="A4912" t="s">
        <v>10054</v>
      </c>
      <c r="B4912" t="s">
        <v>10055</v>
      </c>
      <c r="C4912" t="s">
        <v>10625</v>
      </c>
      <c r="D4912" t="s">
        <v>548</v>
      </c>
      <c r="E4912">
        <v>2.2624525000000002</v>
      </c>
      <c r="F4912">
        <v>1.2</v>
      </c>
      <c r="G4912">
        <v>-34.6415765250714</v>
      </c>
      <c r="H4912">
        <v>-29.530691805850299</v>
      </c>
      <c r="I4912">
        <v>-54.335792815451001</v>
      </c>
      <c r="J4912">
        <v>8.3747191185106509</v>
      </c>
      <c r="K4912">
        <v>1.3676939270800299</v>
      </c>
      <c r="L4912">
        <v>1.5293954854579399</v>
      </c>
      <c r="M4912">
        <v>40.538916813648598</v>
      </c>
      <c r="N4912">
        <v>4.0980744583979396</v>
      </c>
      <c r="O4912">
        <v>102.5</v>
      </c>
      <c r="P4912">
        <v>26.315789473684202</v>
      </c>
      <c r="Q4912">
        <v>-1.5401256106348E-2</v>
      </c>
    </row>
    <row r="4913" spans="1:17" hidden="1" x14ac:dyDescent="0.3">
      <c r="A4913" t="s">
        <v>10056</v>
      </c>
      <c r="B4913" t="s">
        <v>10057</v>
      </c>
      <c r="C4913" t="s">
        <v>10625</v>
      </c>
      <c r="D4913" t="s">
        <v>359</v>
      </c>
      <c r="E4913">
        <v>2.2506750000000002</v>
      </c>
      <c r="F4913">
        <v>7.5</v>
      </c>
      <c r="G4913">
        <v>-4.7140126668937397</v>
      </c>
      <c r="H4913">
        <v>11.3762630813677</v>
      </c>
      <c r="I4913">
        <v>-16.6950265375025</v>
      </c>
      <c r="J4913">
        <v>3.7460144898060301</v>
      </c>
      <c r="K4913">
        <v>7.2514046778917498</v>
      </c>
      <c r="L4913">
        <v>7.2863651470470501</v>
      </c>
      <c r="M4913">
        <v>61.4468956669158</v>
      </c>
      <c r="N4913">
        <v>1.07057799591935</v>
      </c>
      <c r="O4913">
        <v>24.6666666666666</v>
      </c>
      <c r="P4913">
        <v>42.585551330798403</v>
      </c>
      <c r="Q4913">
        <v>4.8704063090596002E-2</v>
      </c>
    </row>
    <row r="4914" spans="1:17" hidden="1" x14ac:dyDescent="0.3">
      <c r="A4914" t="s">
        <v>10058</v>
      </c>
      <c r="B4914" t="s">
        <v>10059</v>
      </c>
      <c r="C4914" t="s">
        <v>10625</v>
      </c>
      <c r="E4914">
        <v>2.2430983119999999</v>
      </c>
      <c r="F4914">
        <v>3.76</v>
      </c>
      <c r="G4914">
        <v>284.72226443516797</v>
      </c>
      <c r="H4914">
        <v>-1.4056918058503101</v>
      </c>
      <c r="I4914">
        <v>59.157030151055999</v>
      </c>
      <c r="J4914">
        <v>-1.14909040529885</v>
      </c>
      <c r="K4914">
        <v>3.5986720463825601</v>
      </c>
      <c r="L4914">
        <v>2.5215499676019699</v>
      </c>
      <c r="M4914">
        <v>99.999999987781294</v>
      </c>
      <c r="N4914">
        <v>0</v>
      </c>
      <c r="O4914">
        <v>0</v>
      </c>
      <c r="P4914">
        <v>362.07228915662603</v>
      </c>
    </row>
    <row r="4915" spans="1:17" hidden="1" x14ac:dyDescent="0.3">
      <c r="A4915" t="s">
        <v>10060</v>
      </c>
      <c r="B4915" t="s">
        <v>10061</v>
      </c>
      <c r="C4915" t="s">
        <v>10625</v>
      </c>
      <c r="D4915" t="s">
        <v>622</v>
      </c>
      <c r="E4915">
        <v>2.2326000000000001</v>
      </c>
      <c r="F4915">
        <v>7.32</v>
      </c>
      <c r="G4915">
        <v>77.216766641828997</v>
      </c>
      <c r="H4915">
        <v>-5.1052584461060997</v>
      </c>
      <c r="I4915">
        <v>14.2658347597418</v>
      </c>
      <c r="J4915">
        <v>-0.92680823099355703</v>
      </c>
      <c r="K4915">
        <v>5.7284303575845197</v>
      </c>
      <c r="L4915">
        <v>5.0548520182978898</v>
      </c>
      <c r="M4915">
        <v>19.210280831432701</v>
      </c>
      <c r="N4915">
        <v>7.1250790542056802E-3</v>
      </c>
      <c r="O4915">
        <v>10.655737704918</v>
      </c>
      <c r="P4915">
        <v>117.85714285714199</v>
      </c>
      <c r="Q4915">
        <v>3.5936395370920998E-2</v>
      </c>
    </row>
    <row r="4916" spans="1:17" hidden="1" x14ac:dyDescent="0.3">
      <c r="A4916" t="s">
        <v>10062</v>
      </c>
      <c r="B4916" t="s">
        <v>10063</v>
      </c>
      <c r="C4916" t="s">
        <v>10625</v>
      </c>
      <c r="D4916" t="s">
        <v>733</v>
      </c>
      <c r="E4916">
        <v>2.2099980540000002</v>
      </c>
      <c r="F4916">
        <v>74.11</v>
      </c>
      <c r="G4916">
        <v>38.315010886059</v>
      </c>
      <c r="H4916">
        <v>1.34724279448506</v>
      </c>
      <c r="I4916">
        <v>9.2241063983478107</v>
      </c>
      <c r="J4916">
        <v>0.62253589227900097</v>
      </c>
      <c r="K4916">
        <v>71.782745841515904</v>
      </c>
      <c r="L4916">
        <v>63.5672714138244</v>
      </c>
      <c r="M4916">
        <v>42.618677459081702</v>
      </c>
      <c r="N4916">
        <v>0.86811998479059704</v>
      </c>
      <c r="O4916">
        <v>2.6851976791256198</v>
      </c>
      <c r="P4916">
        <v>69.588100686498805</v>
      </c>
    </row>
    <row r="4917" spans="1:17" hidden="1" x14ac:dyDescent="0.3">
      <c r="A4917" t="s">
        <v>10064</v>
      </c>
      <c r="B4917" t="s">
        <v>10065</v>
      </c>
      <c r="C4917" t="s">
        <v>10625</v>
      </c>
      <c r="D4917" t="s">
        <v>1399</v>
      </c>
      <c r="E4917">
        <v>2.1938146999999999</v>
      </c>
      <c r="F4917">
        <v>6.49</v>
      </c>
      <c r="G4917">
        <v>6.0123799624673104</v>
      </c>
      <c r="H4917">
        <v>-0.170193511041176</v>
      </c>
      <c r="I4917">
        <v>4.4037960525805104</v>
      </c>
      <c r="J4917">
        <v>-0.92680823099355703</v>
      </c>
      <c r="K4917">
        <v>5.0933365243158999</v>
      </c>
      <c r="M4917">
        <v>100</v>
      </c>
      <c r="N4917">
        <v>2.2994652406417102</v>
      </c>
      <c r="O4917">
        <v>0</v>
      </c>
      <c r="P4917">
        <v>33.264887063655003</v>
      </c>
    </row>
    <row r="4918" spans="1:17" hidden="1" x14ac:dyDescent="0.3">
      <c r="A4918" t="s">
        <v>10066</v>
      </c>
      <c r="B4918" t="s">
        <v>10067</v>
      </c>
      <c r="C4918" t="s">
        <v>10625</v>
      </c>
      <c r="D4918" t="s">
        <v>527</v>
      </c>
      <c r="E4918">
        <v>2.1650564000000001</v>
      </c>
      <c r="F4918">
        <v>6.98</v>
      </c>
      <c r="G4918">
        <v>-27.664832339024802</v>
      </c>
      <c r="H4918">
        <v>-1.4056918058503101</v>
      </c>
      <c r="I4918">
        <v>-11.7520607580348</v>
      </c>
      <c r="J4918">
        <v>-1.14909040529885</v>
      </c>
      <c r="K4918">
        <v>6.9799980903662098</v>
      </c>
      <c r="L4918">
        <v>6.9559254875194796</v>
      </c>
      <c r="M4918">
        <v>99.999996303717197</v>
      </c>
      <c r="O4918">
        <v>0</v>
      </c>
      <c r="P4918">
        <v>0</v>
      </c>
    </row>
    <row r="4919" spans="1:17" hidden="1" x14ac:dyDescent="0.3">
      <c r="A4919" t="s">
        <v>10068</v>
      </c>
      <c r="B4919" t="s">
        <v>10069</v>
      </c>
      <c r="C4919" t="s">
        <v>10625</v>
      </c>
      <c r="D4919" t="s">
        <v>124</v>
      </c>
      <c r="E4919">
        <v>2.0880782999999998</v>
      </c>
      <c r="F4919">
        <v>6.93</v>
      </c>
      <c r="G4919">
        <v>37.747492898812197</v>
      </c>
      <c r="H4919">
        <v>9.7324038915562099</v>
      </c>
      <c r="I4919">
        <v>-19.409964327016102</v>
      </c>
      <c r="J4919">
        <v>2.9075475972273002</v>
      </c>
      <c r="K4919">
        <v>5.5461078508162602</v>
      </c>
      <c r="L4919">
        <v>4.8709349856845003</v>
      </c>
      <c r="M4919">
        <v>92.564649666311794</v>
      </c>
      <c r="N4919">
        <v>2.3414342629482001</v>
      </c>
      <c r="O4919">
        <v>9.0909090909090793</v>
      </c>
      <c r="P4919">
        <v>82.368421052631504</v>
      </c>
      <c r="Q4919">
        <v>5.9881288419999998E-2</v>
      </c>
    </row>
    <row r="4920" spans="1:17" hidden="1" x14ac:dyDescent="0.3">
      <c r="A4920" t="s">
        <v>10070</v>
      </c>
      <c r="B4920" t="s">
        <v>10071</v>
      </c>
      <c r="C4920" t="s">
        <v>10625</v>
      </c>
      <c r="D4920" t="s">
        <v>21</v>
      </c>
      <c r="E4920">
        <v>2.08</v>
      </c>
      <c r="F4920">
        <v>16.64</v>
      </c>
      <c r="G4920">
        <v>-22.6806052096873</v>
      </c>
      <c r="H4920">
        <v>-1.4056918058503101</v>
      </c>
      <c r="I4920">
        <v>-6.7678336286972698</v>
      </c>
      <c r="J4920">
        <v>-1.14909040529885</v>
      </c>
      <c r="K4920">
        <v>16.411424183616099</v>
      </c>
      <c r="L4920">
        <v>16.056671235789999</v>
      </c>
      <c r="M4920">
        <v>100</v>
      </c>
      <c r="N4920">
        <v>0</v>
      </c>
      <c r="O4920">
        <v>0</v>
      </c>
      <c r="P4920">
        <v>4.9842271293375404</v>
      </c>
    </row>
    <row r="4921" spans="1:17" hidden="1" x14ac:dyDescent="0.3">
      <c r="A4921" t="s">
        <v>10072</v>
      </c>
      <c r="B4921" t="s">
        <v>10073</v>
      </c>
      <c r="C4921" t="s">
        <v>10625</v>
      </c>
      <c r="D4921" t="s">
        <v>127</v>
      </c>
      <c r="E4921">
        <v>2.06392452</v>
      </c>
      <c r="F4921">
        <v>5.97</v>
      </c>
      <c r="G4921">
        <v>18.357248996373201</v>
      </c>
      <c r="H4921">
        <v>-18.5056941612362</v>
      </c>
      <c r="I4921">
        <v>-35.122432520400402</v>
      </c>
      <c r="J4921">
        <v>-0.92680823099355703</v>
      </c>
      <c r="K4921">
        <v>8.5710453690576092</v>
      </c>
      <c r="L4921">
        <v>7.8682307173325903</v>
      </c>
      <c r="M4921">
        <v>1.96805129715025</v>
      </c>
      <c r="N4921">
        <v>1.41991499356859</v>
      </c>
      <c r="O4921">
        <v>93.467336683417102</v>
      </c>
      <c r="P4921">
        <v>45.609756097560897</v>
      </c>
      <c r="Q4921">
        <v>5.9620376282023997E-2</v>
      </c>
    </row>
    <row r="4922" spans="1:17" hidden="1" x14ac:dyDescent="0.3">
      <c r="A4922" t="s">
        <v>10074</v>
      </c>
      <c r="B4922" t="s">
        <v>10075</v>
      </c>
      <c r="C4922" t="s">
        <v>10625</v>
      </c>
      <c r="D4922" t="s">
        <v>408</v>
      </c>
      <c r="E4922">
        <v>2.0541</v>
      </c>
      <c r="F4922">
        <v>4.0999999999999996</v>
      </c>
      <c r="G4922">
        <v>-27.664832339024802</v>
      </c>
      <c r="H4922">
        <v>-1.4056918058503101</v>
      </c>
      <c r="I4922">
        <v>-11.7520607580348</v>
      </c>
      <c r="J4922">
        <v>-1.14909040529885</v>
      </c>
      <c r="K4922">
        <v>4.0999950858887404</v>
      </c>
      <c r="L4922">
        <v>4.0905887231013596</v>
      </c>
      <c r="M4922">
        <v>99.806682354411805</v>
      </c>
      <c r="O4922">
        <v>0</v>
      </c>
      <c r="P4922">
        <v>0</v>
      </c>
    </row>
    <row r="4923" spans="1:17" hidden="1" x14ac:dyDescent="0.3">
      <c r="A4923" t="s">
        <v>10076</v>
      </c>
      <c r="B4923" t="s">
        <v>10077</v>
      </c>
      <c r="C4923" t="s">
        <v>10625</v>
      </c>
      <c r="D4923" t="s">
        <v>527</v>
      </c>
      <c r="E4923">
        <v>1.9884999999999999</v>
      </c>
      <c r="F4923">
        <v>39.770000000000003</v>
      </c>
      <c r="G4923">
        <v>13.2775282345013</v>
      </c>
      <c r="H4923">
        <v>4.8192468268680102</v>
      </c>
      <c r="I4923">
        <v>10.395574259829599</v>
      </c>
      <c r="J4923">
        <v>-0.92680823099355703</v>
      </c>
      <c r="K4923">
        <v>31.464465029800799</v>
      </c>
      <c r="M4923">
        <v>100</v>
      </c>
      <c r="N4923">
        <v>3.3112582781456901</v>
      </c>
      <c r="O4923">
        <v>0</v>
      </c>
      <c r="P4923">
        <v>40.530035335689</v>
      </c>
    </row>
    <row r="4924" spans="1:17" hidden="1" x14ac:dyDescent="0.3">
      <c r="A4924" t="s">
        <v>10078</v>
      </c>
      <c r="B4924" t="s">
        <v>10079</v>
      </c>
      <c r="C4924" t="s">
        <v>10625</v>
      </c>
      <c r="D4924" t="s">
        <v>290</v>
      </c>
      <c r="E4924">
        <v>1.976</v>
      </c>
      <c r="F4924">
        <v>61.75</v>
      </c>
      <c r="G4924">
        <v>-27.664832339024802</v>
      </c>
      <c r="H4924">
        <v>-1.4056918058503101</v>
      </c>
      <c r="I4924">
        <v>-11.7520607580348</v>
      </c>
      <c r="J4924">
        <v>-1.14909040529885</v>
      </c>
      <c r="K4924">
        <v>61.75</v>
      </c>
      <c r="L4924">
        <v>61.75</v>
      </c>
      <c r="M4924">
        <v>50</v>
      </c>
      <c r="O4924">
        <v>0</v>
      </c>
      <c r="P4924">
        <v>0</v>
      </c>
    </row>
    <row r="4925" spans="1:17" hidden="1" x14ac:dyDescent="0.3">
      <c r="A4925" t="s">
        <v>10080</v>
      </c>
      <c r="B4925" t="s">
        <v>10081</v>
      </c>
      <c r="C4925" t="s">
        <v>10625</v>
      </c>
      <c r="D4925" t="s">
        <v>89</v>
      </c>
      <c r="E4925">
        <v>1.969452</v>
      </c>
      <c r="F4925">
        <v>2.41</v>
      </c>
      <c r="G4925">
        <v>-17.206845000731001</v>
      </c>
      <c r="H4925">
        <v>-14.1157717423336</v>
      </c>
      <c r="I4925">
        <v>-56.179136688443599</v>
      </c>
      <c r="J4925">
        <v>-5.8140262761063504</v>
      </c>
      <c r="K4925">
        <v>3.1125709960732699</v>
      </c>
      <c r="L4925">
        <v>3.6873173411024398</v>
      </c>
      <c r="M4925">
        <v>0.51963391690185301</v>
      </c>
      <c r="N4925">
        <v>1.93628843237281</v>
      </c>
      <c r="O4925">
        <v>98.340248962655593</v>
      </c>
      <c r="P4925">
        <v>21.1055276381909</v>
      </c>
      <c r="Q4925">
        <v>-8.321111917583E-3</v>
      </c>
    </row>
    <row r="4926" spans="1:17" hidden="1" x14ac:dyDescent="0.3">
      <c r="A4926" t="s">
        <v>10082</v>
      </c>
      <c r="B4926" t="s">
        <v>10083</v>
      </c>
      <c r="C4926" t="s">
        <v>10625</v>
      </c>
      <c r="D4926" t="s">
        <v>95</v>
      </c>
      <c r="E4926">
        <v>1.95423462</v>
      </c>
      <c r="F4926">
        <v>7.9</v>
      </c>
      <c r="K4926">
        <v>7.7408079907778697</v>
      </c>
      <c r="M4926">
        <v>57.238046106161903</v>
      </c>
      <c r="N4926">
        <v>1</v>
      </c>
    </row>
    <row r="4927" spans="1:17" hidden="1" x14ac:dyDescent="0.3">
      <c r="A4927" t="s">
        <v>10084</v>
      </c>
      <c r="B4927" t="s">
        <v>10085</v>
      </c>
      <c r="C4927" t="s">
        <v>10625</v>
      </c>
      <c r="D4927" t="s">
        <v>955</v>
      </c>
      <c r="E4927">
        <v>1.9468433999999999</v>
      </c>
      <c r="F4927">
        <v>3.93</v>
      </c>
      <c r="G4927">
        <v>20.079528563230699</v>
      </c>
      <c r="H4927">
        <v>-1.4056918058503101</v>
      </c>
      <c r="I4927">
        <v>4.8651499244577598</v>
      </c>
      <c r="J4927">
        <v>-1.14909040529885</v>
      </c>
      <c r="K4927">
        <v>3.8478782054452298</v>
      </c>
      <c r="L4927">
        <v>3.4649353187774201</v>
      </c>
      <c r="M4927">
        <v>99.758189427494898</v>
      </c>
      <c r="N4927">
        <v>0</v>
      </c>
      <c r="O4927">
        <v>0</v>
      </c>
      <c r="P4927">
        <v>47.7443609022556</v>
      </c>
    </row>
    <row r="4928" spans="1:17" hidden="1" x14ac:dyDescent="0.3">
      <c r="A4928" t="s">
        <v>10086</v>
      </c>
      <c r="B4928" t="s">
        <v>10087</v>
      </c>
      <c r="C4928" t="s">
        <v>10625</v>
      </c>
      <c r="D4928" t="s">
        <v>21</v>
      </c>
      <c r="E4928">
        <v>1.917</v>
      </c>
      <c r="F4928">
        <v>5.4</v>
      </c>
      <c r="G4928">
        <v>18.693438844758202</v>
      </c>
      <c r="H4928">
        <v>-10.1701935110411</v>
      </c>
      <c r="I4928">
        <v>-7.6283551316138603</v>
      </c>
      <c r="J4928">
        <v>-0.92680823099355703</v>
      </c>
      <c r="K4928">
        <v>4.6629083226204404</v>
      </c>
      <c r="L4928">
        <v>3.8371360438636999</v>
      </c>
      <c r="M4928">
        <v>19.1819385216467</v>
      </c>
      <c r="N4928">
        <v>1.0717776420281</v>
      </c>
      <c r="O4928">
        <v>11.111111111111001</v>
      </c>
      <c r="P4928">
        <v>74.193548387096698</v>
      </c>
    </row>
    <row r="4929" spans="1:17" hidden="1" x14ac:dyDescent="0.3">
      <c r="A4929" t="s">
        <v>10088</v>
      </c>
      <c r="B4929" t="s">
        <v>10089</v>
      </c>
      <c r="C4929" t="s">
        <v>10625</v>
      </c>
      <c r="D4929" t="s">
        <v>54</v>
      </c>
      <c r="E4929">
        <v>1.7676799999999999</v>
      </c>
      <c r="F4929">
        <v>4</v>
      </c>
      <c r="G4929">
        <v>101.31892147024</v>
      </c>
      <c r="H4929">
        <v>-4.0163473571950199</v>
      </c>
      <c r="I4929">
        <v>11.247528027723799</v>
      </c>
      <c r="J4929">
        <v>-0.92680823099355703</v>
      </c>
      <c r="K4929">
        <v>3.2444556952955499</v>
      </c>
      <c r="L4929">
        <v>2.0495524875621798</v>
      </c>
      <c r="M4929">
        <v>9.1518954062835001E-2</v>
      </c>
      <c r="N4929">
        <v>0.72512066898269101</v>
      </c>
      <c r="O4929">
        <v>37.999999999999901</v>
      </c>
      <c r="P4929">
        <v>142.42424242424201</v>
      </c>
      <c r="Q4929">
        <v>0.145041235097534</v>
      </c>
    </row>
    <row r="4930" spans="1:17" hidden="1" x14ac:dyDescent="0.3">
      <c r="A4930" t="s">
        <v>10090</v>
      </c>
      <c r="B4930" t="s">
        <v>10091</v>
      </c>
      <c r="C4930" t="s">
        <v>10625</v>
      </c>
      <c r="D4930" t="s">
        <v>733</v>
      </c>
      <c r="E4930">
        <v>1.7649299939999901</v>
      </c>
      <c r="F4930">
        <v>4531.74</v>
      </c>
      <c r="K4930">
        <v>4523.2196314963803</v>
      </c>
      <c r="L4930">
        <v>4345.2923176734603</v>
      </c>
      <c r="M4930">
        <v>66.2688689774686</v>
      </c>
      <c r="N4930">
        <v>1</v>
      </c>
      <c r="Q4930">
        <v>7.1969087878504007E-2</v>
      </c>
    </row>
    <row r="4931" spans="1:17" hidden="1" x14ac:dyDescent="0.3">
      <c r="A4931" t="s">
        <v>10092</v>
      </c>
      <c r="B4931" t="s">
        <v>10093</v>
      </c>
      <c r="C4931" t="s">
        <v>10625</v>
      </c>
      <c r="D4931" t="s">
        <v>354</v>
      </c>
      <c r="E4931">
        <v>1.6919999999999999</v>
      </c>
      <c r="F4931">
        <v>8</v>
      </c>
      <c r="G4931">
        <v>-68.211916695283605</v>
      </c>
      <c r="H4931">
        <v>-4.2797825521370596</v>
      </c>
      <c r="I4931">
        <v>-49.9612757606805</v>
      </c>
      <c r="J4931">
        <v>-0.92680823099355703</v>
      </c>
      <c r="K4931">
        <v>9.1205715261395195</v>
      </c>
      <c r="L4931">
        <v>5.7190968685224499</v>
      </c>
      <c r="M4931">
        <v>13.413306897661201</v>
      </c>
      <c r="N4931">
        <v>0.139553535623579</v>
      </c>
      <c r="O4931">
        <v>143.75</v>
      </c>
      <c r="P4931">
        <v>11.2656467315716</v>
      </c>
    </row>
    <row r="4932" spans="1:17" hidden="1" x14ac:dyDescent="0.3">
      <c r="A4932" t="s">
        <v>10094</v>
      </c>
      <c r="B4932" t="s">
        <v>10095</v>
      </c>
      <c r="C4932" t="s">
        <v>10625</v>
      </c>
      <c r="D4932" t="s">
        <v>622</v>
      </c>
      <c r="E4932">
        <v>1.6740138</v>
      </c>
      <c r="F4932">
        <v>4.87</v>
      </c>
      <c r="G4932">
        <v>50.072393938347297</v>
      </c>
      <c r="H4932">
        <v>8.7753036692628008</v>
      </c>
      <c r="I4932">
        <v>65.9851655193374</v>
      </c>
      <c r="J4932">
        <v>9.03190506981427</v>
      </c>
      <c r="K4932">
        <v>4.4216104192691503</v>
      </c>
      <c r="L4932">
        <v>3.6864875324406898</v>
      </c>
      <c r="M4932">
        <v>100</v>
      </c>
      <c r="N4932">
        <v>8.5714285714285694</v>
      </c>
      <c r="O4932">
        <v>0</v>
      </c>
      <c r="P4932">
        <v>77.737226277372201</v>
      </c>
    </row>
    <row r="4933" spans="1:17" hidden="1" x14ac:dyDescent="0.3">
      <c r="A4933" t="s">
        <v>10096</v>
      </c>
      <c r="B4933" t="s">
        <v>10097</v>
      </c>
      <c r="C4933" t="s">
        <v>10625</v>
      </c>
      <c r="D4933" t="s">
        <v>21</v>
      </c>
      <c r="E4933">
        <v>1.6015999999999999</v>
      </c>
      <c r="F4933">
        <v>0.44</v>
      </c>
      <c r="G4933">
        <v>-27.664832339024802</v>
      </c>
      <c r="H4933">
        <v>-1.4056918058503101</v>
      </c>
      <c r="I4933">
        <v>-11.7520607580348</v>
      </c>
      <c r="J4933">
        <v>-1.14909040529885</v>
      </c>
      <c r="K4933">
        <v>0.43999998782623401</v>
      </c>
      <c r="L4933">
        <v>0.43936911336402501</v>
      </c>
      <c r="M4933">
        <v>100</v>
      </c>
      <c r="O4933">
        <v>0</v>
      </c>
      <c r="P4933">
        <v>0</v>
      </c>
    </row>
    <row r="4934" spans="1:17" hidden="1" x14ac:dyDescent="0.3">
      <c r="A4934" t="s">
        <v>10098</v>
      </c>
      <c r="B4934" t="s">
        <v>10099</v>
      </c>
      <c r="C4934" t="s">
        <v>10625</v>
      </c>
      <c r="D4934" t="s">
        <v>153</v>
      </c>
      <c r="E4934">
        <v>1.5802400699999899</v>
      </c>
      <c r="F4934">
        <v>2.27</v>
      </c>
      <c r="G4934">
        <v>-58.548165528582402</v>
      </c>
      <c r="H4934">
        <v>1.93554161751919</v>
      </c>
      <c r="I4934">
        <v>9.4886368059883495</v>
      </c>
      <c r="J4934">
        <v>4.2261127467869199</v>
      </c>
      <c r="M4934">
        <v>99.999999922976301</v>
      </c>
      <c r="N4934">
        <v>3.61653272101033E-2</v>
      </c>
      <c r="O4934">
        <v>0</v>
      </c>
      <c r="P4934">
        <v>26.1111111111111</v>
      </c>
    </row>
    <row r="4935" spans="1:17" hidden="1" x14ac:dyDescent="0.3">
      <c r="A4935" t="s">
        <v>10100</v>
      </c>
      <c r="B4935" t="s">
        <v>10101</v>
      </c>
      <c r="C4935" t="s">
        <v>10625</v>
      </c>
      <c r="D4935" t="s">
        <v>224</v>
      </c>
      <c r="E4935">
        <v>1.557048064</v>
      </c>
      <c r="F4935">
        <v>91.52</v>
      </c>
      <c r="G4935">
        <v>572.44168250125801</v>
      </c>
      <c r="H4935">
        <v>40.478338838736001</v>
      </c>
      <c r="I4935">
        <v>493.81431414841802</v>
      </c>
      <c r="J4935">
        <v>-0.92680823099355703</v>
      </c>
      <c r="K4935">
        <v>47.230483699568197</v>
      </c>
      <c r="L4935">
        <v>21.810820555052501</v>
      </c>
      <c r="M4935">
        <v>100</v>
      </c>
      <c r="N4935">
        <v>0.331986531986532</v>
      </c>
      <c r="O4935">
        <v>0</v>
      </c>
      <c r="P4935">
        <v>599.69418960244604</v>
      </c>
    </row>
    <row r="4936" spans="1:17" hidden="1" x14ac:dyDescent="0.3">
      <c r="A4936" t="s">
        <v>10102</v>
      </c>
      <c r="B4936" t="s">
        <v>10103</v>
      </c>
      <c r="C4936" t="s">
        <v>10625</v>
      </c>
      <c r="D4936" t="s">
        <v>527</v>
      </c>
      <c r="E4936">
        <v>1.5473912000000001</v>
      </c>
      <c r="F4936">
        <v>2.14</v>
      </c>
      <c r="G4936">
        <v>-4.9667928154734096</v>
      </c>
      <c r="H4936">
        <v>-0.170193511041176</v>
      </c>
      <c r="I4936">
        <v>9.1480881074407598</v>
      </c>
      <c r="J4936">
        <v>-0.92680823099355703</v>
      </c>
      <c r="K4936">
        <v>1.8000439838630899</v>
      </c>
      <c r="L4936">
        <v>1.37030236948176</v>
      </c>
      <c r="M4936">
        <v>99.999999956459703</v>
      </c>
      <c r="N4936">
        <v>6.7638943634213602</v>
      </c>
      <c r="O4936">
        <v>0</v>
      </c>
      <c r="P4936">
        <v>42.6666666666666</v>
      </c>
    </row>
    <row r="4937" spans="1:17" hidden="1" x14ac:dyDescent="0.3">
      <c r="A4937" t="s">
        <v>10104</v>
      </c>
      <c r="B4937" t="s">
        <v>10105</v>
      </c>
      <c r="C4937" t="s">
        <v>10625</v>
      </c>
      <c r="D4937" t="s">
        <v>4439</v>
      </c>
      <c r="E4937">
        <v>1.5314000000000001</v>
      </c>
      <c r="F4937">
        <v>8.06</v>
      </c>
      <c r="G4937">
        <v>144.12796427928299</v>
      </c>
      <c r="H4937">
        <v>4.7777231556255</v>
      </c>
      <c r="I4937">
        <v>16.052706545749299</v>
      </c>
      <c r="J4937">
        <v>-0.92680823099355703</v>
      </c>
      <c r="K4937">
        <v>5.3626457410075696</v>
      </c>
      <c r="L4937">
        <v>3.2679239687517598</v>
      </c>
      <c r="M4937">
        <v>99.999999026135598</v>
      </c>
      <c r="N4937">
        <v>1.1906869347700499</v>
      </c>
      <c r="O4937">
        <v>0</v>
      </c>
      <c r="P4937">
        <v>171.38047138047099</v>
      </c>
      <c r="Q4937">
        <v>0.112293570834144</v>
      </c>
    </row>
    <row r="4938" spans="1:17" hidden="1" x14ac:dyDescent="0.3">
      <c r="A4938" t="s">
        <v>10106</v>
      </c>
      <c r="B4938" t="s">
        <v>10107</v>
      </c>
      <c r="C4938" t="s">
        <v>10625</v>
      </c>
      <c r="D4938" t="s">
        <v>139</v>
      </c>
      <c r="E4938">
        <v>1.3824000000000001</v>
      </c>
      <c r="F4938">
        <v>11.52</v>
      </c>
      <c r="G4938">
        <v>-27.664832339024802</v>
      </c>
      <c r="H4938">
        <v>-1.4056918058503101</v>
      </c>
      <c r="I4938">
        <v>-11.7520607580348</v>
      </c>
      <c r="J4938">
        <v>-1.14909040529885</v>
      </c>
      <c r="K4938">
        <v>11.5199999999999</v>
      </c>
      <c r="L4938">
        <v>11.52</v>
      </c>
      <c r="M4938">
        <v>50</v>
      </c>
      <c r="O4938">
        <v>0</v>
      </c>
      <c r="P4938">
        <v>0</v>
      </c>
    </row>
    <row r="4939" spans="1:17" hidden="1" x14ac:dyDescent="0.3">
      <c r="A4939" t="s">
        <v>10108</v>
      </c>
      <c r="B4939" t="s">
        <v>10109</v>
      </c>
      <c r="C4939" t="s">
        <v>10625</v>
      </c>
      <c r="D4939" t="s">
        <v>113</v>
      </c>
      <c r="E4939">
        <v>1.37832452449136</v>
      </c>
      <c r="F4939">
        <v>13.12</v>
      </c>
      <c r="G4939">
        <v>-27.664832339024802</v>
      </c>
      <c r="H4939">
        <v>-1.4056918058503101</v>
      </c>
      <c r="I4939">
        <v>-11.7520607580348</v>
      </c>
      <c r="J4939">
        <v>-1.14909040529885</v>
      </c>
      <c r="K4939">
        <v>13.12</v>
      </c>
      <c r="L4939">
        <v>13.1199999999999</v>
      </c>
      <c r="M4939">
        <v>50</v>
      </c>
      <c r="O4939">
        <v>0</v>
      </c>
      <c r="P4939">
        <v>0</v>
      </c>
    </row>
    <row r="4940" spans="1:17" hidden="1" x14ac:dyDescent="0.3">
      <c r="A4940" t="s">
        <v>10110</v>
      </c>
      <c r="B4940" t="s">
        <v>10111</v>
      </c>
      <c r="C4940" t="s">
        <v>10625</v>
      </c>
      <c r="D4940" t="s">
        <v>568</v>
      </c>
      <c r="E4940">
        <v>1.3188</v>
      </c>
      <c r="F4940">
        <v>18.84</v>
      </c>
      <c r="G4940">
        <v>-27.664832339024802</v>
      </c>
      <c r="H4940">
        <v>-1.4056918058503101</v>
      </c>
      <c r="I4940">
        <v>-11.7520607580348</v>
      </c>
      <c r="J4940">
        <v>-1.14909040529885</v>
      </c>
      <c r="K4940">
        <v>18.839986048092701</v>
      </c>
      <c r="L4940">
        <v>18.756041482139199</v>
      </c>
      <c r="M4940">
        <v>100</v>
      </c>
      <c r="O4940">
        <v>0</v>
      </c>
      <c r="P4940">
        <v>0</v>
      </c>
    </row>
    <row r="4941" spans="1:17" hidden="1" x14ac:dyDescent="0.3">
      <c r="A4941" t="s">
        <v>10112</v>
      </c>
      <c r="B4941" t="s">
        <v>10113</v>
      </c>
      <c r="C4941" t="s">
        <v>10625</v>
      </c>
      <c r="D4941" t="s">
        <v>46</v>
      </c>
      <c r="E4941">
        <v>1.29525</v>
      </c>
      <c r="F4941">
        <v>4.71</v>
      </c>
      <c r="G4941">
        <v>44.645303117790299</v>
      </c>
      <c r="H4941">
        <v>39.266426207268601</v>
      </c>
      <c r="I4941">
        <v>-4.7560892329604796</v>
      </c>
      <c r="J4941">
        <v>-0.92680823099355703</v>
      </c>
      <c r="K4941">
        <v>3.5260795294013398</v>
      </c>
      <c r="L4941">
        <v>3.0859659919486102</v>
      </c>
      <c r="M4941">
        <v>66.584741538749796</v>
      </c>
      <c r="N4941">
        <v>2.9771698889345899</v>
      </c>
      <c r="O4941">
        <v>10.191082802547699</v>
      </c>
      <c r="P4941">
        <v>135.5</v>
      </c>
      <c r="Q4941">
        <v>4.2100151650487999E-2</v>
      </c>
    </row>
    <row r="4942" spans="1:17" hidden="1" x14ac:dyDescent="0.3">
      <c r="A4942" t="s">
        <v>10114</v>
      </c>
      <c r="B4942" t="s">
        <v>10115</v>
      </c>
      <c r="C4942" t="s">
        <v>10625</v>
      </c>
      <c r="D4942" t="s">
        <v>1175</v>
      </c>
      <c r="E4942">
        <v>1.2757499999999999</v>
      </c>
      <c r="F4942">
        <v>85.05</v>
      </c>
      <c r="G4942">
        <v>-35.619377793570301</v>
      </c>
      <c r="H4942">
        <v>-1.4056918058503101</v>
      </c>
      <c r="I4942">
        <v>-16.724127797140898</v>
      </c>
      <c r="J4942">
        <v>-1.14909040529885</v>
      </c>
      <c r="K4942">
        <v>85.172254005466101</v>
      </c>
      <c r="L4942">
        <v>89.290016666646196</v>
      </c>
      <c r="M4942">
        <v>3.8134211653962402</v>
      </c>
      <c r="O4942">
        <v>16.402116402116299</v>
      </c>
      <c r="P4942">
        <v>0</v>
      </c>
    </row>
    <row r="4943" spans="1:17" hidden="1" x14ac:dyDescent="0.3">
      <c r="A4943" t="s">
        <v>10116</v>
      </c>
      <c r="B4943" t="s">
        <v>10117</v>
      </c>
      <c r="C4943" t="s">
        <v>10625</v>
      </c>
      <c r="E4943">
        <v>1.2705</v>
      </c>
      <c r="F4943">
        <v>10.5</v>
      </c>
      <c r="G4943">
        <v>-27.664832339024802</v>
      </c>
      <c r="H4943">
        <v>-1.4056918058503101</v>
      </c>
      <c r="I4943">
        <v>-11.7520607580348</v>
      </c>
      <c r="J4943">
        <v>-1.14909040529885</v>
      </c>
      <c r="K4943">
        <v>10.4999999902599</v>
      </c>
      <c r="L4943">
        <v>10.4996478596995</v>
      </c>
      <c r="M4943">
        <v>100</v>
      </c>
      <c r="O4943">
        <v>0</v>
      </c>
      <c r="P4943">
        <v>0</v>
      </c>
    </row>
    <row r="4944" spans="1:17" hidden="1" x14ac:dyDescent="0.3">
      <c r="A4944" t="s">
        <v>10118</v>
      </c>
      <c r="B4944" t="s">
        <v>10119</v>
      </c>
      <c r="C4944" t="s">
        <v>10625</v>
      </c>
      <c r="D4944" t="s">
        <v>72</v>
      </c>
      <c r="E4944">
        <v>1.2510239999999999</v>
      </c>
      <c r="F4944">
        <v>10.050000000000001</v>
      </c>
      <c r="G4944">
        <v>-27.664832339024802</v>
      </c>
      <c r="H4944">
        <v>-1.4056918058503101</v>
      </c>
      <c r="I4944">
        <v>-11.7520607580348</v>
      </c>
      <c r="J4944">
        <v>-1.14909040529885</v>
      </c>
      <c r="K4944">
        <v>10.050000000000001</v>
      </c>
      <c r="L4944">
        <v>10.049999999999899</v>
      </c>
      <c r="M4944">
        <v>50</v>
      </c>
      <c r="O4944">
        <v>0</v>
      </c>
      <c r="P4944">
        <v>0</v>
      </c>
    </row>
    <row r="4945" spans="1:16" hidden="1" x14ac:dyDescent="0.3">
      <c r="A4945" t="s">
        <v>10120</v>
      </c>
      <c r="B4945" t="s">
        <v>10121</v>
      </c>
      <c r="C4945" t="s">
        <v>10625</v>
      </c>
      <c r="D4945" t="s">
        <v>72</v>
      </c>
      <c r="E4945">
        <v>1.248256</v>
      </c>
      <c r="F4945">
        <v>48.76</v>
      </c>
      <c r="G4945">
        <v>-1.02936446593015</v>
      </c>
      <c r="H4945">
        <v>4.8254998567452096</v>
      </c>
      <c r="I4945">
        <v>4.6603735161676099</v>
      </c>
      <c r="J4945">
        <v>-0.92680823099355703</v>
      </c>
      <c r="K4945">
        <v>39.6742961908637</v>
      </c>
      <c r="M4945">
        <v>99.999999989495706</v>
      </c>
      <c r="N4945">
        <v>5.3103448275862002</v>
      </c>
      <c r="O4945">
        <v>0</v>
      </c>
      <c r="P4945">
        <v>55.286624203821603</v>
      </c>
    </row>
    <row r="4946" spans="1:16" hidden="1" x14ac:dyDescent="0.3">
      <c r="A4946" t="s">
        <v>10122</v>
      </c>
      <c r="B4946" t="s">
        <v>10123</v>
      </c>
      <c r="C4946" t="s">
        <v>10625</v>
      </c>
      <c r="D4946" t="s">
        <v>72</v>
      </c>
      <c r="E4946">
        <v>1.143</v>
      </c>
      <c r="F4946">
        <v>3.81</v>
      </c>
      <c r="G4946">
        <v>-27.664832339024802</v>
      </c>
      <c r="H4946">
        <v>-1.4056918058503101</v>
      </c>
      <c r="I4946">
        <v>-11.7520607580348</v>
      </c>
      <c r="J4946">
        <v>-1.14909040529885</v>
      </c>
      <c r="K4946">
        <v>3.80999998203183</v>
      </c>
      <c r="L4946">
        <v>3.8092891955754702</v>
      </c>
      <c r="M4946">
        <v>100</v>
      </c>
      <c r="O4946">
        <v>0</v>
      </c>
      <c r="P4946">
        <v>0</v>
      </c>
    </row>
    <row r="4947" spans="1:16" hidden="1" x14ac:dyDescent="0.3">
      <c r="A4947" t="s">
        <v>10124</v>
      </c>
      <c r="B4947" t="s">
        <v>10125</v>
      </c>
      <c r="C4947" t="s">
        <v>10625</v>
      </c>
      <c r="E4947">
        <v>1.129</v>
      </c>
      <c r="F4947">
        <v>11.29</v>
      </c>
      <c r="G4947">
        <v>42.365288142902799</v>
      </c>
      <c r="H4947">
        <v>-1.4056918058503101</v>
      </c>
      <c r="I4947">
        <v>28.496386446934</v>
      </c>
      <c r="J4947">
        <v>-1.14909040529885</v>
      </c>
      <c r="K4947">
        <v>11.014834664846299</v>
      </c>
      <c r="L4947">
        <v>8.9039682254549906</v>
      </c>
      <c r="M4947">
        <v>100</v>
      </c>
      <c r="N4947">
        <v>0</v>
      </c>
      <c r="O4947">
        <v>0</v>
      </c>
      <c r="P4947">
        <v>70.030120481927696</v>
      </c>
    </row>
    <row r="4948" spans="1:16" hidden="1" x14ac:dyDescent="0.3">
      <c r="A4948" t="s">
        <v>10126</v>
      </c>
      <c r="B4948" t="s">
        <v>10127</v>
      </c>
      <c r="C4948" t="s">
        <v>10625</v>
      </c>
      <c r="D4948" t="s">
        <v>622</v>
      </c>
      <c r="E4948">
        <v>1.0733211024003799</v>
      </c>
      <c r="F4948">
        <v>1.95</v>
      </c>
      <c r="K4948">
        <v>2.2159995707425302</v>
      </c>
      <c r="M4948" s="1">
        <v>2.4459774300000002E-7</v>
      </c>
      <c r="N4948">
        <v>1</v>
      </c>
    </row>
    <row r="4949" spans="1:16" hidden="1" x14ac:dyDescent="0.3">
      <c r="A4949" t="s">
        <v>10128</v>
      </c>
      <c r="B4949" t="s">
        <v>10129</v>
      </c>
      <c r="C4949" t="s">
        <v>10625</v>
      </c>
      <c r="D4949" t="s">
        <v>51</v>
      </c>
      <c r="E4949">
        <v>1.0683750000000001</v>
      </c>
      <c r="F4949">
        <v>2.5</v>
      </c>
      <c r="G4949">
        <v>-20.8695283777834</v>
      </c>
      <c r="H4949">
        <v>-0.170193511041176</v>
      </c>
      <c r="I4949">
        <v>1.5359816189297599</v>
      </c>
      <c r="J4949">
        <v>-0.92680823099355703</v>
      </c>
      <c r="K4949">
        <v>2.1715300506265498</v>
      </c>
      <c r="M4949">
        <v>98.542049079298295</v>
      </c>
      <c r="N4949">
        <v>0.40924234945705801</v>
      </c>
      <c r="O4949">
        <v>0</v>
      </c>
      <c r="P4949">
        <v>14.678899082568799</v>
      </c>
    </row>
    <row r="4950" spans="1:16" hidden="1" x14ac:dyDescent="0.3">
      <c r="A4950" t="s">
        <v>10130</v>
      </c>
      <c r="B4950" t="s">
        <v>10131</v>
      </c>
      <c r="C4950" t="s">
        <v>10625</v>
      </c>
      <c r="D4950" t="s">
        <v>290</v>
      </c>
      <c r="E4950">
        <v>0.93840000000000001</v>
      </c>
      <c r="F4950">
        <v>0.92</v>
      </c>
      <c r="G4950">
        <v>-9.3037891524697596</v>
      </c>
      <c r="H4950">
        <v>-0.170193511041176</v>
      </c>
      <c r="I4950">
        <v>2.5036159198974</v>
      </c>
      <c r="J4950">
        <v>-0.92680823099355703</v>
      </c>
      <c r="K4950">
        <v>0.771142772360907</v>
      </c>
      <c r="L4950">
        <v>0.51669760133350495</v>
      </c>
      <c r="M4950">
        <v>99.996259876719094</v>
      </c>
      <c r="N4950">
        <v>1.7839766461238999</v>
      </c>
      <c r="O4950">
        <v>0</v>
      </c>
      <c r="P4950">
        <v>22.6666666666666</v>
      </c>
    </row>
    <row r="4951" spans="1:16" hidden="1" x14ac:dyDescent="0.3">
      <c r="A4951" t="s">
        <v>10132</v>
      </c>
      <c r="B4951" t="s">
        <v>10133</v>
      </c>
      <c r="C4951" t="s">
        <v>10625</v>
      </c>
      <c r="D4951" t="s">
        <v>46</v>
      </c>
      <c r="E4951">
        <v>0.93283125</v>
      </c>
      <c r="F4951">
        <v>57.85</v>
      </c>
      <c r="G4951">
        <v>-27.664832339024802</v>
      </c>
      <c r="H4951">
        <v>-1.4056918058503101</v>
      </c>
      <c r="I4951">
        <v>-11.7520607580348</v>
      </c>
      <c r="J4951">
        <v>-1.14909040529885</v>
      </c>
      <c r="K4951">
        <v>57.849962452087702</v>
      </c>
      <c r="L4951">
        <v>57.624747700386301</v>
      </c>
      <c r="M4951">
        <v>100</v>
      </c>
      <c r="O4951">
        <v>0</v>
      </c>
      <c r="P4951">
        <v>0</v>
      </c>
    </row>
    <row r="4952" spans="1:16" hidden="1" x14ac:dyDescent="0.3">
      <c r="A4952" t="s">
        <v>10134</v>
      </c>
      <c r="B4952" t="s">
        <v>10135</v>
      </c>
      <c r="C4952" t="s">
        <v>10625</v>
      </c>
      <c r="D4952" t="s">
        <v>166</v>
      </c>
      <c r="E4952">
        <v>0.92903103284561495</v>
      </c>
      <c r="F4952">
        <v>9.5</v>
      </c>
      <c r="G4952">
        <v>-27.664832339024802</v>
      </c>
      <c r="H4952">
        <v>-1.4056918058503101</v>
      </c>
      <c r="I4952">
        <v>-11.7520607580348</v>
      </c>
      <c r="J4952">
        <v>-1.14909040529885</v>
      </c>
      <c r="K4952">
        <v>9.5</v>
      </c>
      <c r="L4952">
        <v>9.5</v>
      </c>
      <c r="M4952">
        <v>50</v>
      </c>
      <c r="O4952">
        <v>0</v>
      </c>
      <c r="P4952">
        <v>0</v>
      </c>
    </row>
    <row r="4953" spans="1:16" hidden="1" x14ac:dyDescent="0.3">
      <c r="A4953" t="s">
        <v>10136</v>
      </c>
      <c r="B4953" t="s">
        <v>10137</v>
      </c>
      <c r="C4953" t="s">
        <v>10625</v>
      </c>
      <c r="D4953" t="s">
        <v>527</v>
      </c>
      <c r="E4953">
        <v>0.86460657346542202</v>
      </c>
      <c r="F4953">
        <v>11.02</v>
      </c>
      <c r="G4953">
        <v>-27.664832339024802</v>
      </c>
      <c r="H4953">
        <v>-1.4056918058503101</v>
      </c>
      <c r="I4953">
        <v>-11.7520607580348</v>
      </c>
      <c r="J4953">
        <v>-1.14909040529885</v>
      </c>
      <c r="K4953">
        <v>11.019999971176899</v>
      </c>
      <c r="L4953">
        <v>11.0189261998358</v>
      </c>
      <c r="M4953">
        <v>100</v>
      </c>
      <c r="O4953">
        <v>0</v>
      </c>
      <c r="P4953">
        <v>0</v>
      </c>
    </row>
    <row r="4954" spans="1:16" hidden="1" x14ac:dyDescent="0.3">
      <c r="A4954" t="s">
        <v>10138</v>
      </c>
      <c r="B4954" t="s">
        <v>10139</v>
      </c>
      <c r="C4954" t="s">
        <v>10625</v>
      </c>
      <c r="D4954" t="s">
        <v>568</v>
      </c>
      <c r="E4954">
        <v>0.73349999999999704</v>
      </c>
      <c r="F4954">
        <v>4.8899999999999997</v>
      </c>
      <c r="G4954">
        <v>-27.664832339024802</v>
      </c>
      <c r="H4954">
        <v>-1.4056918058503101</v>
      </c>
      <c r="I4954">
        <v>-11.7520607580348</v>
      </c>
      <c r="J4954">
        <v>-1.14909040529885</v>
      </c>
      <c r="K4954">
        <v>4.8899999999999899</v>
      </c>
      <c r="L4954">
        <v>4.8899999999999801</v>
      </c>
      <c r="M4954">
        <v>50</v>
      </c>
      <c r="O4954">
        <v>0</v>
      </c>
      <c r="P4954">
        <v>0</v>
      </c>
    </row>
    <row r="4955" spans="1:16" hidden="1" x14ac:dyDescent="0.3">
      <c r="A4955" t="s">
        <v>10140</v>
      </c>
      <c r="B4955" t="s">
        <v>10141</v>
      </c>
      <c r="C4955" t="s">
        <v>10625</v>
      </c>
      <c r="D4955" t="s">
        <v>198</v>
      </c>
      <c r="E4955">
        <v>0.72540000000000004</v>
      </c>
      <c r="F4955">
        <v>8.06</v>
      </c>
      <c r="G4955">
        <v>53.458763166593002</v>
      </c>
      <c r="H4955">
        <v>-1.4056918058503101</v>
      </c>
      <c r="I4955">
        <v>30.902806498602299</v>
      </c>
      <c r="J4955">
        <v>-1.14909040529885</v>
      </c>
      <c r="K4955">
        <v>7.6948298333962901</v>
      </c>
      <c r="L4955">
        <v>6.2232815631295297</v>
      </c>
      <c r="M4955">
        <v>100</v>
      </c>
      <c r="N4955">
        <v>0</v>
      </c>
      <c r="O4955">
        <v>0</v>
      </c>
      <c r="P4955">
        <v>81.123595505617899</v>
      </c>
    </row>
    <row r="4956" spans="1:16" hidden="1" x14ac:dyDescent="0.3">
      <c r="A4956" t="s">
        <v>10142</v>
      </c>
      <c r="B4956" t="s">
        <v>10143</v>
      </c>
      <c r="C4956" t="s">
        <v>10625</v>
      </c>
      <c r="D4956" t="s">
        <v>89</v>
      </c>
      <c r="E4956">
        <v>0.72519999999999996</v>
      </c>
      <c r="F4956">
        <v>29.6</v>
      </c>
      <c r="G4956">
        <v>-27.2525071011877</v>
      </c>
      <c r="H4956">
        <v>-0.170193511041176</v>
      </c>
      <c r="I4956">
        <v>-11.0766309936828</v>
      </c>
      <c r="J4956">
        <v>-0.92680823099355703</v>
      </c>
      <c r="K4956">
        <v>29.599999999999898</v>
      </c>
      <c r="M4956">
        <v>50</v>
      </c>
      <c r="O4956">
        <v>0</v>
      </c>
      <c r="P4956">
        <v>0</v>
      </c>
    </row>
    <row r="4957" spans="1:16" hidden="1" x14ac:dyDescent="0.3">
      <c r="A4957" t="s">
        <v>10144</v>
      </c>
      <c r="B4957" t="s">
        <v>10145</v>
      </c>
      <c r="C4957" t="s">
        <v>10625</v>
      </c>
      <c r="E4957">
        <v>0.66086999999999996</v>
      </c>
      <c r="F4957">
        <v>10.5</v>
      </c>
      <c r="G4957">
        <v>-27.664832339024802</v>
      </c>
      <c r="H4957">
        <v>-1.4056918058503101</v>
      </c>
      <c r="I4957">
        <v>-11.7520607580348</v>
      </c>
      <c r="J4957">
        <v>-1.14909040529885</v>
      </c>
      <c r="K4957">
        <v>10.2377193211126</v>
      </c>
      <c r="M4957">
        <v>50</v>
      </c>
      <c r="O4957">
        <v>0</v>
      </c>
    </row>
    <row r="4958" spans="1:16" hidden="1" x14ac:dyDescent="0.3">
      <c r="A4958" t="s">
        <v>10146</v>
      </c>
      <c r="B4958" t="s">
        <v>10147</v>
      </c>
      <c r="C4958" t="s">
        <v>10625</v>
      </c>
      <c r="D4958" t="s">
        <v>733</v>
      </c>
      <c r="E4958">
        <v>0.62861604399999904</v>
      </c>
      <c r="F4958">
        <v>37.15</v>
      </c>
      <c r="G4958">
        <v>37.666720842995502</v>
      </c>
      <c r="H4958">
        <v>1.59430819414967</v>
      </c>
      <c r="I4958">
        <v>9.1002489361746708</v>
      </c>
      <c r="J4958">
        <v>1.4235237025849601</v>
      </c>
      <c r="K4958">
        <v>36.098184662684801</v>
      </c>
      <c r="L4958">
        <v>32.050777618820703</v>
      </c>
      <c r="M4958">
        <v>21.949362773198501</v>
      </c>
      <c r="N4958">
        <v>0.72800722956211406</v>
      </c>
      <c r="O4958">
        <v>4.95289367429341</v>
      </c>
      <c r="P4958">
        <v>68.940427467030403</v>
      </c>
    </row>
    <row r="4959" spans="1:16" hidden="1" x14ac:dyDescent="0.3">
      <c r="A4959" t="s">
        <v>10148</v>
      </c>
      <c r="B4959" t="s">
        <v>10149</v>
      </c>
      <c r="C4959" t="s">
        <v>10625</v>
      </c>
      <c r="D4959" t="s">
        <v>21</v>
      </c>
      <c r="E4959">
        <v>0.58799999999999997</v>
      </c>
      <c r="F4959">
        <v>1.68</v>
      </c>
      <c r="G4959">
        <v>10.452410931599101</v>
      </c>
      <c r="H4959">
        <v>-0.170193511041176</v>
      </c>
      <c r="I4959">
        <v>4.7854379718343996</v>
      </c>
      <c r="J4959">
        <v>-0.92680823099355703</v>
      </c>
      <c r="K4959">
        <v>1.4631536046728999</v>
      </c>
      <c r="M4959">
        <v>99.999999999480096</v>
      </c>
      <c r="N4959">
        <v>1.1997473887375101</v>
      </c>
      <c r="O4959">
        <v>0</v>
      </c>
      <c r="P4959">
        <v>44.827586206896498</v>
      </c>
    </row>
    <row r="4960" spans="1:16" hidden="1" x14ac:dyDescent="0.3">
      <c r="A4960" t="s">
        <v>10150</v>
      </c>
      <c r="B4960" t="s">
        <v>10151</v>
      </c>
      <c r="C4960" t="s">
        <v>10625</v>
      </c>
      <c r="D4960" t="s">
        <v>527</v>
      </c>
      <c r="E4960">
        <v>0.53694771600428903</v>
      </c>
      <c r="F4960">
        <v>5.64</v>
      </c>
      <c r="G4960">
        <v>19.210167660974999</v>
      </c>
      <c r="H4960">
        <v>31.927641527482901</v>
      </c>
      <c r="I4960">
        <v>35.122939241965099</v>
      </c>
      <c r="J4960">
        <v>-1.14909040529885</v>
      </c>
      <c r="K4960">
        <v>4.6084379465085901</v>
      </c>
      <c r="L4960">
        <v>4.0629139228730402</v>
      </c>
      <c r="M4960">
        <v>100</v>
      </c>
      <c r="N4960">
        <v>1.4265335235378001E-2</v>
      </c>
      <c r="O4960">
        <v>0</v>
      </c>
      <c r="P4960">
        <v>46.875</v>
      </c>
    </row>
    <row r="4961" spans="1:16" hidden="1" x14ac:dyDescent="0.3">
      <c r="A4961" t="s">
        <v>10152</v>
      </c>
      <c r="B4961" t="s">
        <v>10153</v>
      </c>
      <c r="C4961" t="s">
        <v>10625</v>
      </c>
      <c r="D4961" t="s">
        <v>124</v>
      </c>
      <c r="E4961">
        <v>0.49906499999999998</v>
      </c>
      <c r="F4961">
        <v>20.37</v>
      </c>
      <c r="G4961">
        <v>-17.4375596117521</v>
      </c>
      <c r="H4961">
        <v>-1.4056918058503101</v>
      </c>
      <c r="I4961">
        <v>-6.7520607580348004</v>
      </c>
      <c r="J4961">
        <v>-1.14909040529885</v>
      </c>
      <c r="K4961">
        <v>20.0995929415379</v>
      </c>
      <c r="L4961">
        <v>19.436651325137198</v>
      </c>
      <c r="M4961">
        <v>100</v>
      </c>
      <c r="N4961">
        <v>0</v>
      </c>
      <c r="O4961">
        <v>0</v>
      </c>
      <c r="P4961">
        <v>10.2272727272727</v>
      </c>
    </row>
    <row r="4962" spans="1:16" hidden="1" x14ac:dyDescent="0.3">
      <c r="A4962" t="s">
        <v>10154</v>
      </c>
      <c r="B4962" t="s">
        <v>10155</v>
      </c>
      <c r="C4962" t="s">
        <v>10625</v>
      </c>
      <c r="D4962" t="s">
        <v>139</v>
      </c>
      <c r="E4962">
        <v>0.49402200000000002</v>
      </c>
      <c r="F4962">
        <v>4.1100000000000003</v>
      </c>
      <c r="G4962">
        <v>-27.664832339024802</v>
      </c>
      <c r="H4962">
        <v>-1.4056918058503101</v>
      </c>
      <c r="I4962">
        <v>-11.7520607580348</v>
      </c>
      <c r="J4962">
        <v>-1.14909040529885</v>
      </c>
      <c r="K4962">
        <v>4.1099999802195004</v>
      </c>
      <c r="L4962">
        <v>4.1092406317246803</v>
      </c>
      <c r="M4962">
        <v>100</v>
      </c>
      <c r="O4962">
        <v>0</v>
      </c>
      <c r="P4962">
        <v>0</v>
      </c>
    </row>
    <row r="4963" spans="1:16" hidden="1" x14ac:dyDescent="0.3">
      <c r="A4963" t="s">
        <v>10156</v>
      </c>
      <c r="B4963" t="s">
        <v>10157</v>
      </c>
      <c r="C4963" t="s">
        <v>10625</v>
      </c>
      <c r="D4963" t="s">
        <v>46</v>
      </c>
      <c r="E4963">
        <v>0.40536755000000002</v>
      </c>
      <c r="F4963">
        <v>13.51</v>
      </c>
      <c r="G4963">
        <v>194.414159565478</v>
      </c>
      <c r="H4963">
        <v>10.025565053396001</v>
      </c>
      <c r="I4963">
        <v>103.36781345076101</v>
      </c>
      <c r="J4963">
        <v>9.2689503334436303</v>
      </c>
      <c r="K4963">
        <v>11.820828867522501</v>
      </c>
      <c r="M4963">
        <v>100</v>
      </c>
      <c r="N4963">
        <v>2.0901639344262199</v>
      </c>
      <c r="O4963">
        <v>0</v>
      </c>
      <c r="P4963">
        <v>221.666666666666</v>
      </c>
    </row>
    <row r="4964" spans="1:16" hidden="1" x14ac:dyDescent="0.3">
      <c r="A4964" t="s">
        <v>10158</v>
      </c>
      <c r="B4964" t="s">
        <v>10159</v>
      </c>
      <c r="C4964" t="s">
        <v>10625</v>
      </c>
      <c r="E4964">
        <v>0.38200000000000001</v>
      </c>
      <c r="F4964">
        <v>9.5500000000000007</v>
      </c>
      <c r="G4964">
        <v>-27.664832339024802</v>
      </c>
      <c r="H4964">
        <v>-1.4056918058503101</v>
      </c>
      <c r="I4964">
        <v>-11.7520607580348</v>
      </c>
      <c r="J4964">
        <v>-1.14909040529885</v>
      </c>
      <c r="K4964">
        <v>9.5499993768527691</v>
      </c>
      <c r="L4964">
        <v>9.5298377591117198</v>
      </c>
      <c r="M4964">
        <v>100</v>
      </c>
      <c r="O4964">
        <v>0</v>
      </c>
      <c r="P4964">
        <v>0</v>
      </c>
    </row>
    <row r="4965" spans="1:16" hidden="1" x14ac:dyDescent="0.3">
      <c r="A4965" t="s">
        <v>10160</v>
      </c>
      <c r="B4965" t="s">
        <v>10161</v>
      </c>
      <c r="C4965" t="s">
        <v>10625</v>
      </c>
      <c r="D4965" t="s">
        <v>408</v>
      </c>
      <c r="E4965">
        <v>0.35678500000000002</v>
      </c>
      <c r="F4965">
        <v>7.15</v>
      </c>
      <c r="G4965">
        <v>-27.664832339024802</v>
      </c>
      <c r="H4965">
        <v>-1.4056918058503101</v>
      </c>
      <c r="I4965">
        <v>-11.7520607580348</v>
      </c>
      <c r="J4965">
        <v>-1.14909040529885</v>
      </c>
      <c r="K4965">
        <v>7.1499999633161604</v>
      </c>
      <c r="L4965">
        <v>7.1486333452455701</v>
      </c>
      <c r="M4965">
        <v>100</v>
      </c>
      <c r="O4965">
        <v>0</v>
      </c>
      <c r="P4965">
        <v>0</v>
      </c>
    </row>
    <row r="4966" spans="1:16" hidden="1" x14ac:dyDescent="0.3">
      <c r="A4966" t="s">
        <v>10162</v>
      </c>
      <c r="B4966" t="s">
        <v>10163</v>
      </c>
      <c r="C4966" t="s">
        <v>10625</v>
      </c>
      <c r="D4966" t="s">
        <v>124</v>
      </c>
      <c r="E4966">
        <v>0.34499999999999997</v>
      </c>
      <c r="F4966">
        <v>3.45</v>
      </c>
      <c r="G4966">
        <v>-17.792220874056699</v>
      </c>
      <c r="H4966">
        <v>-1.4056918058503101</v>
      </c>
      <c r="I4966">
        <v>-11.7520607580348</v>
      </c>
      <c r="J4966">
        <v>-1.14909040529885</v>
      </c>
      <c r="K4966">
        <v>3.4499102284042702</v>
      </c>
      <c r="L4966">
        <v>3.4138657172930298</v>
      </c>
      <c r="M4966">
        <v>100</v>
      </c>
      <c r="O4966">
        <v>0</v>
      </c>
      <c r="P4966">
        <v>9.8726114649681591</v>
      </c>
    </row>
    <row r="4967" spans="1:16" hidden="1" x14ac:dyDescent="0.3">
      <c r="A4967" t="s">
        <v>10164</v>
      </c>
      <c r="B4967" t="s">
        <v>10165</v>
      </c>
      <c r="C4967" t="s">
        <v>10625</v>
      </c>
      <c r="D4967" t="s">
        <v>622</v>
      </c>
      <c r="E4967">
        <v>0.33499999999999802</v>
      </c>
      <c r="F4967">
        <v>1</v>
      </c>
      <c r="G4967">
        <v>-14.8449732899431</v>
      </c>
      <c r="H4967">
        <v>-4.2627840798750798</v>
      </c>
      <c r="I4967">
        <v>-17.738252227332602</v>
      </c>
      <c r="J4967">
        <v>-0.68487498968562099</v>
      </c>
      <c r="M4967">
        <v>50</v>
      </c>
      <c r="N4967">
        <v>1</v>
      </c>
    </row>
    <row r="4968" spans="1:16" hidden="1" x14ac:dyDescent="0.3">
      <c r="A4968" t="s">
        <v>10166</v>
      </c>
      <c r="B4968" t="s">
        <v>10167</v>
      </c>
      <c r="C4968" t="s">
        <v>10625</v>
      </c>
      <c r="D4968" t="s">
        <v>408</v>
      </c>
      <c r="E4968">
        <v>0.28151999999999999</v>
      </c>
      <c r="F4968">
        <v>11.73</v>
      </c>
      <c r="G4968">
        <v>103.24067947199801</v>
      </c>
      <c r="H4968">
        <v>-1.4056918058503101</v>
      </c>
      <c r="I4968">
        <v>-11.7520607580348</v>
      </c>
      <c r="J4968">
        <v>-1.14909040529885</v>
      </c>
      <c r="K4968">
        <v>11.7220091550574</v>
      </c>
      <c r="L4968">
        <v>10.5495668300786</v>
      </c>
      <c r="M4968">
        <v>99.999262565895194</v>
      </c>
      <c r="O4968">
        <v>0</v>
      </c>
      <c r="P4968">
        <v>263.15789473684202</v>
      </c>
    </row>
    <row r="4969" spans="1:16" hidden="1" x14ac:dyDescent="0.3">
      <c r="A4969" t="s">
        <v>10168</v>
      </c>
      <c r="B4969" t="s">
        <v>10169</v>
      </c>
      <c r="C4969" t="s">
        <v>10625</v>
      </c>
      <c r="D4969" t="s">
        <v>354</v>
      </c>
      <c r="E4969">
        <v>0.22970760000000001</v>
      </c>
      <c r="F4969">
        <v>2.14</v>
      </c>
      <c r="G4969">
        <v>-22.762871554711101</v>
      </c>
      <c r="H4969">
        <v>-1.4056918058503101</v>
      </c>
      <c r="I4969">
        <v>-6.8500999737210897</v>
      </c>
      <c r="J4969">
        <v>-1.14909040529885</v>
      </c>
      <c r="K4969">
        <v>2.1198146540758702</v>
      </c>
      <c r="L4969">
        <v>2.0729041965475998</v>
      </c>
      <c r="M4969">
        <v>100</v>
      </c>
      <c r="N4969">
        <v>0</v>
      </c>
      <c r="O4969">
        <v>0</v>
      </c>
      <c r="P4969">
        <v>4.9019607843137303</v>
      </c>
    </row>
    <row r="4970" spans="1:16" hidden="1" x14ac:dyDescent="0.3">
      <c r="A4970" t="s">
        <v>10170</v>
      </c>
      <c r="B4970" t="s">
        <v>10171</v>
      </c>
      <c r="C4970" t="s">
        <v>10625</v>
      </c>
      <c r="D4970" t="s">
        <v>4576</v>
      </c>
      <c r="E4970">
        <v>0.2205</v>
      </c>
      <c r="F4970">
        <v>0.63</v>
      </c>
      <c r="G4970">
        <v>-6.0986609473415596</v>
      </c>
      <c r="H4970">
        <v>-0.170193511041176</v>
      </c>
      <c r="I4970">
        <v>1.42336900631715</v>
      </c>
      <c r="J4970">
        <v>-0.92680823099355703</v>
      </c>
      <c r="K4970">
        <v>0.51946744298533598</v>
      </c>
      <c r="M4970">
        <v>100</v>
      </c>
      <c r="N4970">
        <v>0.76388888888888895</v>
      </c>
      <c r="O4970">
        <v>0</v>
      </c>
      <c r="P4970">
        <v>21.1538461538461</v>
      </c>
    </row>
    <row r="4971" spans="1:16" hidden="1" x14ac:dyDescent="0.3">
      <c r="A4971" t="s">
        <v>10172</v>
      </c>
      <c r="B4971" t="s">
        <v>10173</v>
      </c>
      <c r="C4971" t="s">
        <v>10625</v>
      </c>
      <c r="D4971" t="s">
        <v>72</v>
      </c>
      <c r="E4971">
        <v>0.205176</v>
      </c>
      <c r="F4971">
        <v>1.03</v>
      </c>
      <c r="G4971">
        <v>-27.664832339024802</v>
      </c>
      <c r="H4971">
        <v>-1.4056918058503101</v>
      </c>
      <c r="I4971">
        <v>-11.7520607580348</v>
      </c>
      <c r="J4971">
        <v>-1.14909040529885</v>
      </c>
      <c r="K4971">
        <v>1.0299999977540499</v>
      </c>
      <c r="L4971">
        <v>1.0299163272599301</v>
      </c>
      <c r="M4971">
        <v>100</v>
      </c>
      <c r="O4971">
        <v>0</v>
      </c>
      <c r="P4971">
        <v>0</v>
      </c>
    </row>
    <row r="4972" spans="1:16" hidden="1" x14ac:dyDescent="0.3">
      <c r="A4972" t="s">
        <v>10174</v>
      </c>
      <c r="B4972" t="s">
        <v>10175</v>
      </c>
      <c r="C4972" t="s">
        <v>10625</v>
      </c>
      <c r="D4972" t="s">
        <v>955</v>
      </c>
      <c r="E4972">
        <v>0.20382</v>
      </c>
      <c r="F4972">
        <v>2.58</v>
      </c>
      <c r="G4972">
        <v>-27.664832339024802</v>
      </c>
      <c r="H4972">
        <v>-1.4056918058503101</v>
      </c>
      <c r="I4972">
        <v>-11.7520607580348</v>
      </c>
      <c r="J4972">
        <v>-1.14909040529885</v>
      </c>
      <c r="K4972">
        <v>2.5799999999999899</v>
      </c>
      <c r="L4972">
        <v>2.5799999999999899</v>
      </c>
      <c r="M4972">
        <v>50</v>
      </c>
      <c r="O4972">
        <v>0</v>
      </c>
      <c r="P4972">
        <v>0</v>
      </c>
    </row>
    <row r="4973" spans="1:16" hidden="1" x14ac:dyDescent="0.3">
      <c r="A4973" t="s">
        <v>10176</v>
      </c>
      <c r="B4973" t="s">
        <v>10177</v>
      </c>
      <c r="C4973" t="s">
        <v>10625</v>
      </c>
      <c r="D4973" t="s">
        <v>2839</v>
      </c>
      <c r="E4973">
        <v>0.20249999999999899</v>
      </c>
      <c r="F4973">
        <v>0.6</v>
      </c>
      <c r="G4973">
        <v>-16.1413959900766</v>
      </c>
      <c r="H4973">
        <v>-0.170193511041176</v>
      </c>
      <c r="I4973">
        <v>-7.6283551316138603</v>
      </c>
      <c r="J4973">
        <v>-0.92680823099355703</v>
      </c>
      <c r="K4973">
        <v>0.51580093785349101</v>
      </c>
      <c r="M4973">
        <v>100</v>
      </c>
      <c r="N4973">
        <v>0</v>
      </c>
      <c r="O4973">
        <v>0</v>
      </c>
      <c r="P4973">
        <v>11.111111111111001</v>
      </c>
    </row>
    <row r="4974" spans="1:16" hidden="1" x14ac:dyDescent="0.3">
      <c r="A4974" t="s">
        <v>10178</v>
      </c>
      <c r="B4974" t="s">
        <v>10179</v>
      </c>
      <c r="C4974" t="s">
        <v>10625</v>
      </c>
      <c r="D4974" t="s">
        <v>89</v>
      </c>
      <c r="E4974">
        <v>0.17280000000000001</v>
      </c>
      <c r="F4974">
        <v>1.44</v>
      </c>
      <c r="G4974">
        <v>-93.215071573474603</v>
      </c>
      <c r="I4974">
        <v>-77.302299992484507</v>
      </c>
      <c r="K4974">
        <v>1.51599561782055</v>
      </c>
      <c r="L4974">
        <v>2.56737409726624</v>
      </c>
      <c r="M4974">
        <v>100</v>
      </c>
      <c r="O4974">
        <v>190.277777777777</v>
      </c>
      <c r="P4974">
        <v>71.428571428571402</v>
      </c>
    </row>
    <row r="4975" spans="1:16" hidden="1" x14ac:dyDescent="0.3">
      <c r="A4975" t="s">
        <v>10180</v>
      </c>
      <c r="B4975" t="s">
        <v>10181</v>
      </c>
      <c r="C4975" t="s">
        <v>10625</v>
      </c>
      <c r="D4975" t="s">
        <v>166</v>
      </c>
      <c r="E4975">
        <v>0.14255999999999999</v>
      </c>
      <c r="F4975">
        <v>2.97</v>
      </c>
      <c r="G4975">
        <v>47.041050013916198</v>
      </c>
      <c r="H4975">
        <v>44.182543488267299</v>
      </c>
      <c r="I4975">
        <v>62.953821594906302</v>
      </c>
      <c r="J4975">
        <v>25.2338883181054</v>
      </c>
      <c r="K4975">
        <v>2.2071745531405802</v>
      </c>
      <c r="L4975">
        <v>1.91017426984915</v>
      </c>
      <c r="M4975">
        <v>100</v>
      </c>
      <c r="N4975">
        <v>2.8426829268292599</v>
      </c>
      <c r="O4975">
        <v>0</v>
      </c>
      <c r="P4975">
        <v>74.705882352941202</v>
      </c>
    </row>
    <row r="4976" spans="1:16" hidden="1" x14ac:dyDescent="0.3">
      <c r="A4976" t="s">
        <v>10182</v>
      </c>
      <c r="B4976" t="s">
        <v>10183</v>
      </c>
      <c r="C4976" t="s">
        <v>10625</v>
      </c>
      <c r="D4976" t="s">
        <v>224</v>
      </c>
      <c r="E4976">
        <v>0.124319999999998</v>
      </c>
      <c r="F4976">
        <v>5.18</v>
      </c>
      <c r="G4976">
        <v>-27.664832339024802</v>
      </c>
      <c r="H4976">
        <v>-1.4056918058503101</v>
      </c>
      <c r="I4976">
        <v>-11.7520607580348</v>
      </c>
      <c r="J4976">
        <v>-1.14909040529885</v>
      </c>
      <c r="K4976">
        <v>5.18</v>
      </c>
      <c r="L4976">
        <v>5.1799999999999899</v>
      </c>
      <c r="M4976">
        <v>100</v>
      </c>
      <c r="O4976">
        <v>0</v>
      </c>
      <c r="P4976">
        <v>0</v>
      </c>
    </row>
    <row r="4977" spans="1:17" hidden="1" x14ac:dyDescent="0.3">
      <c r="A4977" t="s">
        <v>10184</v>
      </c>
      <c r="B4977" t="s">
        <v>10185</v>
      </c>
      <c r="C4977" t="s">
        <v>10625</v>
      </c>
      <c r="D4977" t="s">
        <v>224</v>
      </c>
      <c r="E4977">
        <v>0.114264</v>
      </c>
      <c r="F4977">
        <v>12</v>
      </c>
      <c r="G4977">
        <v>-27.664832339024802</v>
      </c>
      <c r="H4977">
        <v>-1.4056918058503101</v>
      </c>
      <c r="I4977">
        <v>-11.7520607580348</v>
      </c>
      <c r="J4977">
        <v>-1.14909040529885</v>
      </c>
      <c r="K4977">
        <v>12</v>
      </c>
      <c r="L4977">
        <v>12</v>
      </c>
      <c r="M4977">
        <v>50</v>
      </c>
      <c r="O4977">
        <v>0</v>
      </c>
      <c r="P4977">
        <v>0</v>
      </c>
    </row>
    <row r="4978" spans="1:17" hidden="1" x14ac:dyDescent="0.3">
      <c r="A4978" t="s">
        <v>10186</v>
      </c>
      <c r="B4978" t="s">
        <v>10187</v>
      </c>
      <c r="C4978" t="s">
        <v>10625</v>
      </c>
      <c r="D4978" t="s">
        <v>127</v>
      </c>
      <c r="E4978">
        <v>0.105825</v>
      </c>
      <c r="F4978">
        <v>4.25</v>
      </c>
      <c r="G4978">
        <v>-27.664832339024802</v>
      </c>
      <c r="H4978">
        <v>-1.4056918058503101</v>
      </c>
      <c r="I4978">
        <v>-11.7520607580348</v>
      </c>
      <c r="J4978">
        <v>-1.14909040529885</v>
      </c>
      <c r="K4978">
        <v>4.2499999943851403</v>
      </c>
      <c r="L4978">
        <v>4.2497908181498296</v>
      </c>
      <c r="M4978">
        <v>100</v>
      </c>
      <c r="O4978">
        <v>0</v>
      </c>
      <c r="P4978">
        <v>0</v>
      </c>
    </row>
    <row r="4979" spans="1:17" hidden="1" x14ac:dyDescent="0.3">
      <c r="A4979" t="s">
        <v>10188</v>
      </c>
      <c r="B4979" t="s">
        <v>10189</v>
      </c>
      <c r="C4979" t="s">
        <v>10625</v>
      </c>
      <c r="D4979" t="s">
        <v>408</v>
      </c>
      <c r="E4979">
        <v>9.7884604062407093E-2</v>
      </c>
      <c r="F4979">
        <v>4.63</v>
      </c>
      <c r="G4979">
        <v>-11.914832339024899</v>
      </c>
      <c r="H4979">
        <v>-1.4056918058503101</v>
      </c>
      <c r="I4979">
        <v>3.9979392419651698</v>
      </c>
      <c r="J4979">
        <v>-1.14909040529885</v>
      </c>
      <c r="K4979">
        <v>4.5170107476670101</v>
      </c>
      <c r="L4979">
        <v>4.2200369732790897</v>
      </c>
      <c r="M4979">
        <v>50</v>
      </c>
      <c r="N4979">
        <v>0</v>
      </c>
      <c r="O4979">
        <v>0</v>
      </c>
      <c r="P4979">
        <v>15.749999999999901</v>
      </c>
    </row>
    <row r="4980" spans="1:17" hidden="1" x14ac:dyDescent="0.3">
      <c r="A4980" t="s">
        <v>10190</v>
      </c>
      <c r="B4980" t="s">
        <v>10191</v>
      </c>
      <c r="C4980" t="s">
        <v>10625</v>
      </c>
      <c r="D4980" t="s">
        <v>527</v>
      </c>
      <c r="E4980">
        <v>9.1329431639917899E-2</v>
      </c>
      <c r="F4980">
        <v>4.55</v>
      </c>
      <c r="G4980">
        <v>-27.664832339024802</v>
      </c>
      <c r="H4980">
        <v>-1.4056918058503101</v>
      </c>
      <c r="I4980">
        <v>-11.7520607580348</v>
      </c>
      <c r="J4980">
        <v>-1.14909040529885</v>
      </c>
      <c r="K4980">
        <v>4.55</v>
      </c>
      <c r="L4980">
        <v>4.5499999999999803</v>
      </c>
      <c r="M4980">
        <v>50</v>
      </c>
      <c r="O4980">
        <v>0</v>
      </c>
      <c r="P4980">
        <v>0</v>
      </c>
    </row>
    <row r="4981" spans="1:17" hidden="1" x14ac:dyDescent="0.3">
      <c r="A4981" t="s">
        <v>10192</v>
      </c>
      <c r="B4981" t="s">
        <v>10193</v>
      </c>
      <c r="C4981" t="s">
        <v>10625</v>
      </c>
      <c r="D4981" t="s">
        <v>127</v>
      </c>
      <c r="E4981">
        <v>9.0601812000000004E-2</v>
      </c>
      <c r="F4981">
        <v>0.44</v>
      </c>
      <c r="G4981">
        <v>-17.664832339024901</v>
      </c>
      <c r="H4981">
        <v>-1.4056918058503101</v>
      </c>
      <c r="I4981">
        <v>-11.7520607580348</v>
      </c>
      <c r="J4981">
        <v>-1.14909040529885</v>
      </c>
      <c r="K4981">
        <v>0.439993913957753</v>
      </c>
      <c r="L4981">
        <v>0.43506316994129202</v>
      </c>
      <c r="M4981">
        <v>50</v>
      </c>
      <c r="O4981">
        <v>0</v>
      </c>
      <c r="P4981">
        <v>9.9999999999999805</v>
      </c>
    </row>
    <row r="4982" spans="1:17" hidden="1" x14ac:dyDescent="0.3">
      <c r="A4982" t="s">
        <v>10194</v>
      </c>
      <c r="B4982" t="s">
        <v>10195</v>
      </c>
      <c r="C4982" t="s">
        <v>10625</v>
      </c>
      <c r="D4982" t="s">
        <v>568</v>
      </c>
      <c r="E4982">
        <v>8.9298000000000002E-2</v>
      </c>
      <c r="F4982">
        <v>38.74</v>
      </c>
      <c r="G4982">
        <v>-22.678382474526199</v>
      </c>
      <c r="H4982">
        <v>-1.4056918058503101</v>
      </c>
      <c r="I4982">
        <v>-11.7520607580348</v>
      </c>
      <c r="J4982">
        <v>-1.14909040529885</v>
      </c>
      <c r="K4982">
        <v>38.739661504176397</v>
      </c>
      <c r="L4982">
        <v>38.502580057040298</v>
      </c>
      <c r="M4982">
        <v>50</v>
      </c>
      <c r="O4982">
        <v>0</v>
      </c>
      <c r="P4982">
        <v>4.9864498644986499</v>
      </c>
    </row>
    <row r="4983" spans="1:17" hidden="1" x14ac:dyDescent="0.3">
      <c r="A4983" t="s">
        <v>10196</v>
      </c>
      <c r="B4983" t="s">
        <v>10197</v>
      </c>
      <c r="C4983" t="s">
        <v>10625</v>
      </c>
      <c r="E4983">
        <v>8.1900000000000001E-2</v>
      </c>
      <c r="F4983">
        <v>0.13</v>
      </c>
      <c r="G4983">
        <v>-27.664832339024802</v>
      </c>
      <c r="H4983">
        <v>-1.4056918058503101</v>
      </c>
      <c r="I4983">
        <v>-11.7520607580348</v>
      </c>
      <c r="J4983">
        <v>-1.14909040529885</v>
      </c>
      <c r="K4983">
        <v>0.12999999999999901</v>
      </c>
      <c r="L4983">
        <v>0.12999999999999901</v>
      </c>
      <c r="M4983">
        <v>50</v>
      </c>
      <c r="O4983">
        <v>0</v>
      </c>
      <c r="P4983">
        <v>0</v>
      </c>
    </row>
    <row r="4984" spans="1:17" hidden="1" x14ac:dyDescent="0.3">
      <c r="A4984" t="s">
        <v>10198</v>
      </c>
      <c r="B4984" t="s">
        <v>10199</v>
      </c>
      <c r="C4984" t="s">
        <v>10625</v>
      </c>
      <c r="D4984" t="s">
        <v>527</v>
      </c>
      <c r="E4984">
        <v>7.0599999999999996E-2</v>
      </c>
      <c r="F4984">
        <v>3.53</v>
      </c>
      <c r="G4984">
        <v>-17.6959849869999</v>
      </c>
      <c r="H4984">
        <v>-1.4056918058503101</v>
      </c>
      <c r="I4984">
        <v>-7.0042862773226604</v>
      </c>
      <c r="J4984">
        <v>-1.14909040529885</v>
      </c>
      <c r="K4984">
        <v>3.4962766519677402</v>
      </c>
      <c r="L4984">
        <v>3.4673845674666599</v>
      </c>
      <c r="M4984">
        <v>100</v>
      </c>
      <c r="N4984">
        <v>0</v>
      </c>
      <c r="O4984">
        <v>0</v>
      </c>
      <c r="P4984">
        <v>9.9688473520249197</v>
      </c>
    </row>
    <row r="4985" spans="1:17" hidden="1" x14ac:dyDescent="0.3">
      <c r="A4985" t="s">
        <v>10200</v>
      </c>
      <c r="B4985" t="s">
        <v>10201</v>
      </c>
      <c r="C4985" t="s">
        <v>10625</v>
      </c>
      <c r="D4985" t="s">
        <v>21</v>
      </c>
      <c r="E4985">
        <v>6.6093190999999996E-2</v>
      </c>
      <c r="F4985">
        <v>4.37</v>
      </c>
      <c r="G4985">
        <v>90.835167660975102</v>
      </c>
      <c r="H4985">
        <v>-6.8169472171057199</v>
      </c>
      <c r="I4985">
        <v>-27.713599219573201</v>
      </c>
      <c r="J4985">
        <v>-1.14909040529885</v>
      </c>
      <c r="K4985">
        <v>4.7830108708243504</v>
      </c>
      <c r="L4985">
        <v>4.2428193520977997</v>
      </c>
      <c r="M4985">
        <v>27.5452550425528</v>
      </c>
      <c r="N4985">
        <v>2.7436995312311598</v>
      </c>
      <c r="O4985">
        <v>44.164759725400401</v>
      </c>
      <c r="Q4985">
        <v>7.1468664789336001E-2</v>
      </c>
    </row>
    <row r="4986" spans="1:17" hidden="1" x14ac:dyDescent="0.3">
      <c r="A4986" t="s">
        <v>10202</v>
      </c>
      <c r="B4986" t="s">
        <v>10203</v>
      </c>
      <c r="C4986" t="s">
        <v>10625</v>
      </c>
      <c r="D4986" t="s">
        <v>359</v>
      </c>
      <c r="E4986">
        <v>6.2612976000000001E-2</v>
      </c>
      <c r="F4986">
        <v>2.14</v>
      </c>
      <c r="G4986">
        <v>223.154839792122</v>
      </c>
      <c r="H4986">
        <v>18.819027295273202</v>
      </c>
      <c r="I4986">
        <v>40.020988887355202</v>
      </c>
      <c r="J4986">
        <v>3.7528703790148699</v>
      </c>
      <c r="K4986">
        <v>1.82295802531462</v>
      </c>
      <c r="L4986">
        <v>1.4519543275915101</v>
      </c>
      <c r="M4986">
        <v>100</v>
      </c>
      <c r="N4986">
        <v>3.9826839826839802</v>
      </c>
      <c r="O4986">
        <v>0</v>
      </c>
      <c r="P4986">
        <v>250.819672131147</v>
      </c>
    </row>
    <row r="4987" spans="1:17" hidden="1" x14ac:dyDescent="0.3">
      <c r="A4987" t="s">
        <v>10204</v>
      </c>
      <c r="B4987" t="s">
        <v>10205</v>
      </c>
      <c r="C4987" t="s">
        <v>10625</v>
      </c>
      <c r="D4987" t="s">
        <v>177</v>
      </c>
      <c r="E4987">
        <v>5.1029999999999999E-2</v>
      </c>
      <c r="F4987">
        <v>22.68</v>
      </c>
      <c r="G4987">
        <v>-95.988854685393605</v>
      </c>
      <c r="H4987">
        <v>-1.4056918058503101</v>
      </c>
      <c r="I4987">
        <v>-11.7520607580348</v>
      </c>
      <c r="J4987">
        <v>-1.14909040529885</v>
      </c>
      <c r="K4987">
        <v>22.767619165794699</v>
      </c>
      <c r="L4987">
        <v>32.746027491103703</v>
      </c>
      <c r="M4987">
        <v>0</v>
      </c>
      <c r="O4987">
        <v>215.69664902998201</v>
      </c>
      <c r="P4987">
        <v>4.9999999999999796</v>
      </c>
    </row>
    <row r="4988" spans="1:17" hidden="1" x14ac:dyDescent="0.3">
      <c r="A4988" t="s">
        <v>10206</v>
      </c>
      <c r="B4988" t="s">
        <v>10207</v>
      </c>
      <c r="C4988" t="s">
        <v>10625</v>
      </c>
      <c r="D4988" t="s">
        <v>139</v>
      </c>
      <c r="E4988">
        <v>2.6800000000000001E-2</v>
      </c>
      <c r="F4988">
        <v>1.34</v>
      </c>
      <c r="G4988">
        <v>-27.664832339024802</v>
      </c>
      <c r="H4988">
        <v>-1.4056918058503101</v>
      </c>
      <c r="I4988">
        <v>-11.7520607580348</v>
      </c>
      <c r="J4988">
        <v>-1.14909040529885</v>
      </c>
      <c r="K4988">
        <v>1.3399999967631899</v>
      </c>
      <c r="L4988">
        <v>1.33987573973677</v>
      </c>
      <c r="M4988">
        <v>100</v>
      </c>
      <c r="O4988">
        <v>0</v>
      </c>
      <c r="P4988">
        <v>0</v>
      </c>
    </row>
    <row r="4989" spans="1:17" hidden="1" x14ac:dyDescent="0.3">
      <c r="A4989" t="s">
        <v>10208</v>
      </c>
      <c r="B4989" t="s">
        <v>10209</v>
      </c>
      <c r="C4989" t="s">
        <v>10625</v>
      </c>
      <c r="D4989" t="s">
        <v>127</v>
      </c>
      <c r="E4989">
        <v>2.4500000000000001E-2</v>
      </c>
      <c r="F4989">
        <v>0.05</v>
      </c>
      <c r="G4989">
        <v>-27.664832339024802</v>
      </c>
      <c r="H4989">
        <v>-1.4056918058503101</v>
      </c>
      <c r="I4989">
        <v>138.24793924196501</v>
      </c>
      <c r="J4989">
        <v>-1.14909040529885</v>
      </c>
      <c r="K4989">
        <v>4.6664121903041797E-2</v>
      </c>
      <c r="M4989">
        <v>100</v>
      </c>
      <c r="O4989">
        <v>0</v>
      </c>
    </row>
    <row r="4990" spans="1:17" hidden="1" x14ac:dyDescent="0.3">
      <c r="A4990" t="s">
        <v>10210</v>
      </c>
      <c r="B4990" t="s">
        <v>10211</v>
      </c>
      <c r="C4990" t="s">
        <v>10625</v>
      </c>
      <c r="E4990">
        <v>4.9799999999999996E-4</v>
      </c>
      <c r="F4990">
        <v>0.02</v>
      </c>
      <c r="G4990">
        <v>-27.664832339024802</v>
      </c>
      <c r="H4990">
        <v>-1.4056918058503101</v>
      </c>
      <c r="I4990">
        <v>-11.7520607580348</v>
      </c>
      <c r="J4990">
        <v>-1.14909040529885</v>
      </c>
      <c r="K4990">
        <v>0.02</v>
      </c>
      <c r="L4990">
        <v>0.02</v>
      </c>
      <c r="M4990">
        <v>50</v>
      </c>
      <c r="O4990">
        <v>0</v>
      </c>
      <c r="P4990">
        <v>0</v>
      </c>
    </row>
    <row r="4991" spans="1:17" hidden="1" x14ac:dyDescent="0.3">
      <c r="A4991" t="s">
        <v>10212</v>
      </c>
      <c r="B4991" t="s">
        <v>10213</v>
      </c>
      <c r="C4991" t="s">
        <v>10625</v>
      </c>
      <c r="D4991" t="s">
        <v>1353</v>
      </c>
      <c r="E4991">
        <v>0</v>
      </c>
      <c r="F4991">
        <v>1249.8800000000001</v>
      </c>
      <c r="G4991">
        <v>-19.148522942346599</v>
      </c>
      <c r="H4991">
        <v>-0.92421032436883399</v>
      </c>
      <c r="I4991">
        <v>-7.5945261119127601</v>
      </c>
      <c r="J4991">
        <v>-1.2547495744335599</v>
      </c>
      <c r="K4991">
        <v>1237.36731012737</v>
      </c>
      <c r="L4991">
        <v>1207.8428085913299</v>
      </c>
      <c r="M4991">
        <v>36.382996971611497</v>
      </c>
      <c r="N4991">
        <v>0.79212432145876999</v>
      </c>
      <c r="O4991">
        <v>2.52184209684129</v>
      </c>
      <c r="P4991">
        <v>8.9163093868730208</v>
      </c>
      <c r="Q4991">
        <v>-0.13193077695746</v>
      </c>
    </row>
    <row r="4992" spans="1:17" hidden="1" x14ac:dyDescent="0.3">
      <c r="A4992" t="s">
        <v>10214</v>
      </c>
      <c r="B4992" t="s">
        <v>10215</v>
      </c>
      <c r="C4992" t="s">
        <v>10625</v>
      </c>
      <c r="D4992" t="s">
        <v>1353</v>
      </c>
      <c r="E4992">
        <v>0</v>
      </c>
      <c r="F4992">
        <v>1231.5</v>
      </c>
      <c r="G4992">
        <v>-20.097094799063601</v>
      </c>
      <c r="H4992">
        <v>-0.95225672876635803</v>
      </c>
      <c r="I4992">
        <v>-7.9471448808980201</v>
      </c>
      <c r="J4992">
        <v>-1.18648877928259</v>
      </c>
      <c r="K4992">
        <v>1222.11924211776</v>
      </c>
      <c r="L4992">
        <v>1196.95049198231</v>
      </c>
      <c r="M4992">
        <v>36.058663394519002</v>
      </c>
      <c r="N4992">
        <v>0.90745165064496303</v>
      </c>
      <c r="O4992">
        <v>13.073487616727499</v>
      </c>
      <c r="P4992">
        <v>9.8082924654480497</v>
      </c>
      <c r="Q4992">
        <v>-0.13333261542483699</v>
      </c>
    </row>
    <row r="4993" spans="1:17" hidden="1" x14ac:dyDescent="0.3">
      <c r="A4993" t="s">
        <v>10216</v>
      </c>
      <c r="B4993" t="s">
        <v>10217</v>
      </c>
      <c r="C4993" t="s">
        <v>10625</v>
      </c>
      <c r="D4993" t="s">
        <v>733</v>
      </c>
      <c r="E4993">
        <v>0</v>
      </c>
      <c r="F4993">
        <v>52.01</v>
      </c>
      <c r="G4993">
        <v>-12.1050305304173</v>
      </c>
      <c r="H4993">
        <v>-3.52377990331986</v>
      </c>
      <c r="I4993">
        <v>-2.1188398474108698</v>
      </c>
      <c r="J4993">
        <v>1.24306645744624</v>
      </c>
      <c r="K4993">
        <v>51.716155897266397</v>
      </c>
      <c r="L4993">
        <v>49.1713517259711</v>
      </c>
      <c r="M4993">
        <v>37.853305265548997</v>
      </c>
      <c r="N4993">
        <v>0.17891296079388</v>
      </c>
      <c r="O4993">
        <v>6.7102480292251299</v>
      </c>
      <c r="P4993">
        <v>21.9232031506399</v>
      </c>
      <c r="Q4993">
        <v>7.2054511565187995E-2</v>
      </c>
    </row>
    <row r="4994" spans="1:17" hidden="1" x14ac:dyDescent="0.3">
      <c r="A4994" t="s">
        <v>10218</v>
      </c>
      <c r="B4994" t="s">
        <v>10219</v>
      </c>
      <c r="C4994" t="s">
        <v>10625</v>
      </c>
      <c r="D4994" t="s">
        <v>733</v>
      </c>
      <c r="E4994">
        <v>0</v>
      </c>
      <c r="F4994">
        <v>25.55</v>
      </c>
      <c r="G4994">
        <v>-16.780360504982699</v>
      </c>
      <c r="H4994">
        <v>-3.0921617176939402</v>
      </c>
      <c r="I4994">
        <v>-2.6106681907558702</v>
      </c>
      <c r="J4994">
        <v>0.79844536576632097</v>
      </c>
      <c r="K4994">
        <v>25.400065799171401</v>
      </c>
      <c r="L4994">
        <v>24.340416907177101</v>
      </c>
      <c r="M4994">
        <v>42.1652590342811</v>
      </c>
      <c r="N4994">
        <v>0.72088898447410399</v>
      </c>
      <c r="O4994">
        <v>5.2054794520547798</v>
      </c>
      <c r="P4994">
        <v>16.933638443935902</v>
      </c>
      <c r="Q4994">
        <v>-2.5629607369169999E-2</v>
      </c>
    </row>
    <row r="4995" spans="1:17" hidden="1" x14ac:dyDescent="0.3">
      <c r="A4995" t="s">
        <v>10220</v>
      </c>
      <c r="B4995" t="s">
        <v>10221</v>
      </c>
      <c r="C4995" t="s">
        <v>10625</v>
      </c>
      <c r="D4995" t="s">
        <v>733</v>
      </c>
      <c r="E4995">
        <v>0</v>
      </c>
      <c r="F4995">
        <v>22.2</v>
      </c>
      <c r="G4995">
        <v>21.8401848338486</v>
      </c>
      <c r="H4995">
        <v>1.72218307915429</v>
      </c>
      <c r="I4995">
        <v>7.6027779516425804</v>
      </c>
      <c r="J4995">
        <v>2.4553458239063199</v>
      </c>
      <c r="K4995">
        <v>21.4647681899826</v>
      </c>
      <c r="L4995">
        <v>19.130984227087598</v>
      </c>
      <c r="M4995">
        <v>39.917065374287702</v>
      </c>
      <c r="N4995">
        <v>1.1454833603499599</v>
      </c>
      <c r="O4995">
        <v>3.0180180180180201</v>
      </c>
      <c r="P4995">
        <v>53.633217993079498</v>
      </c>
      <c r="Q4995">
        <v>8.1438948753974005E-2</v>
      </c>
    </row>
    <row r="4996" spans="1:17" hidden="1" x14ac:dyDescent="0.3">
      <c r="A4996" t="s">
        <v>10222</v>
      </c>
      <c r="B4996" t="s">
        <v>10223</v>
      </c>
      <c r="C4996" t="s">
        <v>10625</v>
      </c>
      <c r="D4996" t="s">
        <v>733</v>
      </c>
      <c r="E4996">
        <v>0</v>
      </c>
      <c r="F4996">
        <v>30.84</v>
      </c>
      <c r="G4996">
        <v>27.317830106324099</v>
      </c>
      <c r="H4996">
        <v>2.1177981270355901</v>
      </c>
      <c r="I4996">
        <v>4.6252977325312097</v>
      </c>
      <c r="J4996">
        <v>1.07092284851162</v>
      </c>
      <c r="K4996">
        <v>29.6444421142333</v>
      </c>
      <c r="L4996">
        <v>26.5693136374034</v>
      </c>
      <c r="M4996">
        <v>46.770192321881197</v>
      </c>
      <c r="N4996">
        <v>1.41314035281654</v>
      </c>
      <c r="O4996">
        <v>5.2204928664072598</v>
      </c>
      <c r="P4996">
        <v>58.032282859338899</v>
      </c>
      <c r="Q4996">
        <v>-1.7638996257211999E-2</v>
      </c>
    </row>
    <row r="4997" spans="1:17" hidden="1" x14ac:dyDescent="0.3">
      <c r="A4997" t="s">
        <v>10224</v>
      </c>
      <c r="B4997" t="s">
        <v>10225</v>
      </c>
      <c r="C4997" t="s">
        <v>10625</v>
      </c>
      <c r="D4997" t="s">
        <v>733</v>
      </c>
      <c r="E4997">
        <v>0</v>
      </c>
      <c r="F4997">
        <v>43.92</v>
      </c>
      <c r="G4997">
        <v>7.7653249227697403</v>
      </c>
      <c r="H4997">
        <v>2.75021333620179</v>
      </c>
      <c r="I4997">
        <v>-2.5526574760855301</v>
      </c>
      <c r="J4997">
        <v>2.66555972341633</v>
      </c>
      <c r="K4997">
        <v>41.278238624835701</v>
      </c>
      <c r="L4997">
        <v>37.896025065229203</v>
      </c>
      <c r="M4997">
        <v>42.372329352446798</v>
      </c>
      <c r="N4997">
        <v>1.2708062569837899</v>
      </c>
      <c r="O4997">
        <v>6.9444444444444402</v>
      </c>
      <c r="P4997">
        <v>55.744680851063798</v>
      </c>
      <c r="Q4997">
        <v>2.6969867049001998E-2</v>
      </c>
    </row>
    <row r="4998" spans="1:17" hidden="1" x14ac:dyDescent="0.3">
      <c r="A4998" t="s">
        <v>10226</v>
      </c>
      <c r="B4998" t="s">
        <v>10227</v>
      </c>
      <c r="C4998" t="s">
        <v>10625</v>
      </c>
      <c r="D4998" t="s">
        <v>733</v>
      </c>
      <c r="E4998">
        <v>0</v>
      </c>
      <c r="F4998">
        <v>39.44</v>
      </c>
      <c r="G4998">
        <v>11.1595252815312</v>
      </c>
      <c r="H4998">
        <v>0.36444672673050499</v>
      </c>
      <c r="I4998">
        <v>3.9416910753473799</v>
      </c>
      <c r="J4998">
        <v>1.4634289945976899</v>
      </c>
      <c r="K4998">
        <v>38.228199411473803</v>
      </c>
      <c r="L4998">
        <v>34.845731744496</v>
      </c>
      <c r="M4998">
        <v>37.855201331873801</v>
      </c>
      <c r="N4998">
        <v>0.55670564771451503</v>
      </c>
      <c r="O4998">
        <v>1.62271805273834</v>
      </c>
      <c r="P4998">
        <v>62.975206611570201</v>
      </c>
      <c r="Q4998">
        <v>5.8879591037521002E-2</v>
      </c>
    </row>
    <row r="4999" spans="1:17" hidden="1" x14ac:dyDescent="0.3">
      <c r="A4999" t="s">
        <v>10228</v>
      </c>
      <c r="B4999" t="s">
        <v>10229</v>
      </c>
      <c r="C4999" t="s">
        <v>10625</v>
      </c>
      <c r="D4999" t="s">
        <v>733</v>
      </c>
      <c r="E4999">
        <v>0</v>
      </c>
      <c r="F4999">
        <v>51.73</v>
      </c>
      <c r="G4999">
        <v>-12.3248100424808</v>
      </c>
      <c r="H4999">
        <v>-3.0067466184327198</v>
      </c>
      <c r="I4999">
        <v>-2.4787189751873502</v>
      </c>
      <c r="J4999">
        <v>1.66531620757262</v>
      </c>
      <c r="K4999">
        <v>51.552432990700503</v>
      </c>
      <c r="L4999">
        <v>49.016397144697002</v>
      </c>
      <c r="M4999">
        <v>38.548106434567202</v>
      </c>
      <c r="N4999">
        <v>0.49910384470541602</v>
      </c>
      <c r="O4999">
        <v>5.3547264643340498</v>
      </c>
      <c r="P4999">
        <v>22.437869822485101</v>
      </c>
      <c r="Q4999">
        <v>-3.9160773297699998E-4</v>
      </c>
    </row>
    <row r="5000" spans="1:17" hidden="1" x14ac:dyDescent="0.3">
      <c r="A5000" t="s">
        <v>10230</v>
      </c>
      <c r="B5000" t="s">
        <v>10231</v>
      </c>
      <c r="C5000" t="s">
        <v>10625</v>
      </c>
      <c r="D5000" t="s">
        <v>733</v>
      </c>
      <c r="E5000">
        <v>0</v>
      </c>
      <c r="F5000">
        <v>160.75</v>
      </c>
      <c r="G5000">
        <v>14.554047604352901</v>
      </c>
      <c r="H5000">
        <v>0.94568352689147905</v>
      </c>
      <c r="I5000">
        <v>2.1338761884759698</v>
      </c>
      <c r="J5000">
        <v>1.7238870440577601</v>
      </c>
      <c r="K5000">
        <v>154.192389010558</v>
      </c>
      <c r="L5000">
        <v>140.27741617349301</v>
      </c>
      <c r="M5000">
        <v>34.574083232051997</v>
      </c>
      <c r="N5000">
        <v>1.1089191309389801</v>
      </c>
      <c r="O5000">
        <v>1.9284603421461699</v>
      </c>
      <c r="P5000">
        <v>46.123079720025402</v>
      </c>
      <c r="Q5000">
        <v>3.8010026247456002E-2</v>
      </c>
    </row>
    <row r="5001" spans="1:17" hidden="1" x14ac:dyDescent="0.3">
      <c r="A5001" t="s">
        <v>10232</v>
      </c>
      <c r="B5001" t="s">
        <v>10233</v>
      </c>
      <c r="C5001" t="s">
        <v>10625</v>
      </c>
      <c r="D5001" t="s">
        <v>571</v>
      </c>
      <c r="E5001">
        <v>0</v>
      </c>
      <c r="F5001">
        <v>89</v>
      </c>
      <c r="G5001">
        <v>-30.237355601203301</v>
      </c>
      <c r="H5001">
        <v>-0.152962234536687</v>
      </c>
      <c r="I5001">
        <v>-30.436391502667</v>
      </c>
      <c r="J5001">
        <v>-1.6572778700080599</v>
      </c>
      <c r="K5001">
        <v>89.136541639298301</v>
      </c>
      <c r="L5001">
        <v>95.352529567261399</v>
      </c>
      <c r="M5001">
        <v>70.236447926634199</v>
      </c>
      <c r="N5001">
        <v>0.53062649616616897</v>
      </c>
      <c r="O5001">
        <v>48.651685393258397</v>
      </c>
      <c r="P5001">
        <v>34.766807995154402</v>
      </c>
      <c r="Q5001">
        <v>0.14567341613641299</v>
      </c>
    </row>
    <row r="5002" spans="1:17" hidden="1" x14ac:dyDescent="0.3">
      <c r="A5002" t="s">
        <v>10234</v>
      </c>
      <c r="B5002" t="s">
        <v>10235</v>
      </c>
      <c r="C5002" t="s">
        <v>10625</v>
      </c>
      <c r="D5002" t="s">
        <v>733</v>
      </c>
      <c r="E5002">
        <v>0</v>
      </c>
      <c r="F5002">
        <v>276.17</v>
      </c>
      <c r="G5002">
        <v>3.4637940319926201</v>
      </c>
      <c r="H5002">
        <v>2.2458586247221701</v>
      </c>
      <c r="I5002">
        <v>1.9028221589576499</v>
      </c>
      <c r="J5002">
        <v>1.8741995807418299</v>
      </c>
      <c r="K5002">
        <v>270.30723437018202</v>
      </c>
      <c r="L5002">
        <v>248.61994681078301</v>
      </c>
      <c r="M5002">
        <v>38.8935273072047</v>
      </c>
      <c r="N5002">
        <v>0.69025193842688704</v>
      </c>
      <c r="O5002">
        <v>5.0077850599268503</v>
      </c>
      <c r="P5002">
        <v>37.569115815691099</v>
      </c>
      <c r="Q5002">
        <v>1.8802390589823002E-2</v>
      </c>
    </row>
    <row r="5003" spans="1:17" hidden="1" x14ac:dyDescent="0.3">
      <c r="A5003" t="s">
        <v>10236</v>
      </c>
      <c r="B5003" t="s">
        <v>10237</v>
      </c>
      <c r="C5003" t="s">
        <v>10625</v>
      </c>
      <c r="D5003" t="s">
        <v>224</v>
      </c>
      <c r="E5003">
        <v>0</v>
      </c>
      <c r="F5003">
        <v>1424.15</v>
      </c>
      <c r="G5003">
        <v>-32.604257630217298</v>
      </c>
      <c r="H5003">
        <v>-7.5550906626928303</v>
      </c>
      <c r="I5003">
        <v>-4.7374830604093203</v>
      </c>
      <c r="J5003">
        <v>2.2717240743391498</v>
      </c>
      <c r="K5003">
        <v>1498.9108203928799</v>
      </c>
      <c r="L5003">
        <v>1503.4620696233401</v>
      </c>
      <c r="M5003">
        <v>62.226032105996701</v>
      </c>
      <c r="N5003">
        <v>1.02021696252465</v>
      </c>
      <c r="O5003">
        <v>52.722676684337998</v>
      </c>
      <c r="P5003">
        <v>22.186950366779602</v>
      </c>
      <c r="Q5003">
        <v>6.3467078324692006E-2</v>
      </c>
    </row>
    <row r="5004" spans="1:17" hidden="1" x14ac:dyDescent="0.3">
      <c r="A5004" t="s">
        <v>10238</v>
      </c>
      <c r="B5004" t="s">
        <v>10239</v>
      </c>
      <c r="C5004" t="s">
        <v>10625</v>
      </c>
      <c r="D5004" t="s">
        <v>733</v>
      </c>
      <c r="E5004">
        <v>0</v>
      </c>
      <c r="F5004">
        <v>272.05</v>
      </c>
      <c r="G5004">
        <v>1.1650203862675299</v>
      </c>
      <c r="H5004">
        <v>0.94266656921923597</v>
      </c>
      <c r="I5004">
        <v>0.73036709278796796</v>
      </c>
      <c r="J5004">
        <v>3.8480551703433798</v>
      </c>
      <c r="K5004">
        <v>264.718663074988</v>
      </c>
      <c r="L5004">
        <v>245.51498663812799</v>
      </c>
      <c r="M5004">
        <v>30.520322535784199</v>
      </c>
      <c r="N5004">
        <v>0.22076612475514901</v>
      </c>
      <c r="O5004">
        <v>7.3332108068369699</v>
      </c>
      <c r="P5004">
        <v>33.685503685503598</v>
      </c>
      <c r="Q5004">
        <v>1.6721317295981999E-2</v>
      </c>
    </row>
    <row r="5005" spans="1:17" hidden="1" x14ac:dyDescent="0.3">
      <c r="A5005" t="s">
        <v>10240</v>
      </c>
      <c r="B5005" t="s">
        <v>10241</v>
      </c>
      <c r="C5005" t="s">
        <v>10625</v>
      </c>
      <c r="D5005" t="s">
        <v>733</v>
      </c>
      <c r="E5005">
        <v>0</v>
      </c>
      <c r="F5005">
        <v>756.66</v>
      </c>
      <c r="G5005">
        <v>41.247570554090501</v>
      </c>
      <c r="H5005">
        <v>2.0185752951268801</v>
      </c>
      <c r="I5005">
        <v>14.482069470022701</v>
      </c>
      <c r="J5005">
        <v>2.39884958817869</v>
      </c>
      <c r="K5005">
        <v>729.58661957371305</v>
      </c>
      <c r="L5005">
        <v>637.71673462789897</v>
      </c>
      <c r="M5005">
        <v>33.773001793398997</v>
      </c>
      <c r="N5005">
        <v>0.50705842550267699</v>
      </c>
      <c r="O5005">
        <v>0.79560172336319201</v>
      </c>
      <c r="P5005">
        <v>75.559164733178605</v>
      </c>
      <c r="Q5005">
        <v>3.7138248543373997E-2</v>
      </c>
    </row>
    <row r="5006" spans="1:17" hidden="1" x14ac:dyDescent="0.3">
      <c r="A5006" t="s">
        <v>10242</v>
      </c>
      <c r="B5006" t="s">
        <v>10243</v>
      </c>
      <c r="C5006" t="s">
        <v>10625</v>
      </c>
      <c r="D5006" t="s">
        <v>733</v>
      </c>
      <c r="E5006">
        <v>0</v>
      </c>
      <c r="F5006">
        <v>264.7</v>
      </c>
      <c r="G5006">
        <v>0.97393910482016099</v>
      </c>
      <c r="H5006">
        <v>-1.21831847404655</v>
      </c>
      <c r="I5006">
        <v>1.0350200719962801</v>
      </c>
      <c r="J5006">
        <v>0.64987606320951596</v>
      </c>
      <c r="K5006">
        <v>257.23580383292898</v>
      </c>
      <c r="L5006">
        <v>239.03057649184399</v>
      </c>
      <c r="M5006">
        <v>38.590708796903002</v>
      </c>
      <c r="N5006">
        <v>0.340626129062296</v>
      </c>
      <c r="O5006">
        <v>3.8874197204382401</v>
      </c>
      <c r="P5006">
        <v>33.015075376884397</v>
      </c>
      <c r="Q5006">
        <v>1.5258138167479E-2</v>
      </c>
    </row>
    <row r="5007" spans="1:17" hidden="1" x14ac:dyDescent="0.3">
      <c r="A5007" t="s">
        <v>10244</v>
      </c>
      <c r="B5007" t="s">
        <v>10245</v>
      </c>
      <c r="C5007" t="s">
        <v>10625</v>
      </c>
      <c r="D5007" t="s">
        <v>733</v>
      </c>
      <c r="E5007">
        <v>0</v>
      </c>
      <c r="F5007">
        <v>262</v>
      </c>
      <c r="G5007">
        <v>-16.638474173078599</v>
      </c>
      <c r="H5007">
        <v>-2.9357505391562002</v>
      </c>
      <c r="I5007">
        <v>-2.6217708546692799</v>
      </c>
      <c r="J5007">
        <v>9.7159306217418695E-2</v>
      </c>
      <c r="K5007">
        <v>260.168627641802</v>
      </c>
      <c r="L5007">
        <v>249.34502640155901</v>
      </c>
      <c r="M5007">
        <v>43.6990592984979</v>
      </c>
      <c r="N5007">
        <v>0.39759616296043498</v>
      </c>
      <c r="O5007">
        <v>4.9274809160305404</v>
      </c>
      <c r="P5007">
        <v>16.781814129708</v>
      </c>
      <c r="Q5007">
        <v>-2.6504851824225999E-2</v>
      </c>
    </row>
    <row r="5008" spans="1:17" hidden="1" x14ac:dyDescent="0.3">
      <c r="A5008" t="s">
        <v>10246</v>
      </c>
      <c r="B5008" t="s">
        <v>10247</v>
      </c>
      <c r="C5008" t="s">
        <v>10625</v>
      </c>
      <c r="D5008" t="s">
        <v>733</v>
      </c>
      <c r="E5008">
        <v>0</v>
      </c>
      <c r="F5008">
        <v>269.5</v>
      </c>
      <c r="G5008">
        <v>1.3356176068858601</v>
      </c>
      <c r="H5008">
        <v>6.9934017601598994E-2</v>
      </c>
      <c r="I5008">
        <v>0.86337528726207502</v>
      </c>
      <c r="J5008">
        <v>0.116875034220305</v>
      </c>
      <c r="K5008">
        <v>261.87876102780399</v>
      </c>
      <c r="L5008">
        <v>242.33542055370799</v>
      </c>
      <c r="M5008">
        <v>39.772223044646402</v>
      </c>
      <c r="N5008">
        <v>0.66059886507260701</v>
      </c>
      <c r="O5008">
        <v>4.12244897959184</v>
      </c>
      <c r="P5008">
        <v>1177.06961095578</v>
      </c>
      <c r="Q5008">
        <v>-4.0451341168239998E-3</v>
      </c>
    </row>
    <row r="5009" spans="1:17" hidden="1" x14ac:dyDescent="0.3">
      <c r="A5009" t="s">
        <v>10248</v>
      </c>
      <c r="B5009" t="s">
        <v>10249</v>
      </c>
      <c r="C5009" t="s">
        <v>10625</v>
      </c>
      <c r="D5009" t="s">
        <v>231</v>
      </c>
      <c r="E5009">
        <v>0</v>
      </c>
      <c r="F5009">
        <v>155</v>
      </c>
      <c r="G5009">
        <v>1.5018343276417701</v>
      </c>
      <c r="H5009">
        <v>-5.7266794601713</v>
      </c>
      <c r="I5009">
        <v>-10.774862060966401</v>
      </c>
      <c r="J5009">
        <v>-5.4700780596198397</v>
      </c>
      <c r="K5009">
        <v>154.99252485506301</v>
      </c>
      <c r="L5009">
        <v>147.65313974581099</v>
      </c>
      <c r="M5009">
        <v>50</v>
      </c>
      <c r="N5009">
        <v>6.55555555555555</v>
      </c>
      <c r="O5009">
        <v>4.5161290322580596</v>
      </c>
      <c r="P5009">
        <v>55</v>
      </c>
    </row>
    <row r="5010" spans="1:17" hidden="1" x14ac:dyDescent="0.3">
      <c r="A5010" t="s">
        <v>10250</v>
      </c>
      <c r="B5010" t="s">
        <v>10251</v>
      </c>
      <c r="C5010" t="s">
        <v>10625</v>
      </c>
      <c r="D5010" t="s">
        <v>733</v>
      </c>
      <c r="E5010">
        <v>0</v>
      </c>
      <c r="F5010">
        <v>909.45</v>
      </c>
      <c r="G5010">
        <v>27.444065380689199</v>
      </c>
      <c r="H5010">
        <v>2.1742604614527798</v>
      </c>
      <c r="I5010">
        <v>10.060154618338</v>
      </c>
      <c r="J5010">
        <v>2.6715643688109001</v>
      </c>
      <c r="K5010">
        <v>878.37297589668594</v>
      </c>
      <c r="L5010">
        <v>778.966501089752</v>
      </c>
      <c r="M5010">
        <v>37.3388535311583</v>
      </c>
      <c r="N5010">
        <v>0.97276168676820096</v>
      </c>
      <c r="O5010">
        <v>4.3839683325086698</v>
      </c>
      <c r="P5010">
        <v>94.518116097018407</v>
      </c>
      <c r="Q5010">
        <v>2.6632969630870001E-2</v>
      </c>
    </row>
    <row r="5011" spans="1:17" hidden="1" x14ac:dyDescent="0.3">
      <c r="A5011" t="s">
        <v>10252</v>
      </c>
      <c r="B5011" t="s">
        <v>10253</v>
      </c>
      <c r="C5011" t="s">
        <v>10625</v>
      </c>
      <c r="D5011" t="s">
        <v>733</v>
      </c>
      <c r="E5011">
        <v>0</v>
      </c>
      <c r="F5011">
        <v>866.85</v>
      </c>
      <c r="G5011">
        <v>-3.5365299118751801</v>
      </c>
      <c r="H5011">
        <v>-1.3362433423975799</v>
      </c>
      <c r="I5011">
        <v>-1.2478858584236301</v>
      </c>
      <c r="J5011">
        <v>1.2736083270788101</v>
      </c>
      <c r="K5011">
        <v>847.30667803007202</v>
      </c>
      <c r="L5011">
        <v>791.51694734014495</v>
      </c>
      <c r="M5011">
        <v>43.617668529781398</v>
      </c>
      <c r="N5011">
        <v>0.394929364278506</v>
      </c>
      <c r="O5011">
        <v>14.206610140162599</v>
      </c>
      <c r="P5011">
        <v>40.951219512195102</v>
      </c>
      <c r="Q5011">
        <v>3.5665262196414999E-2</v>
      </c>
    </row>
    <row r="5012" spans="1:17" hidden="1" x14ac:dyDescent="0.3">
      <c r="A5012" t="s">
        <v>10254</v>
      </c>
      <c r="B5012" t="s">
        <v>10255</v>
      </c>
      <c r="C5012" t="s">
        <v>10625</v>
      </c>
      <c r="D5012" t="s">
        <v>733</v>
      </c>
      <c r="E5012">
        <v>0</v>
      </c>
      <c r="F5012">
        <v>286.14999999999998</v>
      </c>
      <c r="G5012">
        <v>6.0501209320031304</v>
      </c>
      <c r="H5012">
        <v>0.19084548216500799</v>
      </c>
      <c r="I5012">
        <v>2.3519347758992901</v>
      </c>
      <c r="J5012">
        <v>1.5625308285605399</v>
      </c>
      <c r="K5012">
        <v>278.53107375739103</v>
      </c>
      <c r="L5012">
        <v>256.016851147799</v>
      </c>
      <c r="M5012">
        <v>36.174903309900898</v>
      </c>
      <c r="N5012">
        <v>0.61342737653552104</v>
      </c>
      <c r="O5012">
        <v>3.94897780884151</v>
      </c>
      <c r="P5012">
        <v>63.039143068770997</v>
      </c>
      <c r="Q5012">
        <v>1.2902501101542001E-2</v>
      </c>
    </row>
    <row r="5013" spans="1:17" hidden="1" x14ac:dyDescent="0.3">
      <c r="A5013" t="s">
        <v>10256</v>
      </c>
      <c r="B5013" t="s">
        <v>10257</v>
      </c>
      <c r="C5013" t="s">
        <v>10625</v>
      </c>
      <c r="D5013" t="s">
        <v>733</v>
      </c>
      <c r="E5013">
        <v>0</v>
      </c>
      <c r="F5013">
        <v>911.9</v>
      </c>
      <c r="G5013">
        <v>-1.97808535107309</v>
      </c>
      <c r="H5013">
        <v>-1.1256259079919999</v>
      </c>
      <c r="I5013">
        <v>-0.192378346515509</v>
      </c>
      <c r="J5013">
        <v>0.41375720315497699</v>
      </c>
      <c r="K5013">
        <v>891.93397626908495</v>
      </c>
      <c r="L5013">
        <v>832.23205176458896</v>
      </c>
      <c r="M5013">
        <v>36.216852662223999</v>
      </c>
      <c r="N5013">
        <v>0.52388854809027197</v>
      </c>
      <c r="O5013">
        <v>2.3796468911064701</v>
      </c>
      <c r="P5013">
        <v>29.347517730496399</v>
      </c>
      <c r="Q5013">
        <v>1.1367808071405999E-2</v>
      </c>
    </row>
    <row r="5014" spans="1:17" hidden="1" x14ac:dyDescent="0.3">
      <c r="A5014" t="s">
        <v>10258</v>
      </c>
      <c r="B5014" t="s">
        <v>10259</v>
      </c>
      <c r="C5014" t="s">
        <v>10625</v>
      </c>
      <c r="D5014" t="s">
        <v>733</v>
      </c>
      <c r="E5014">
        <v>0</v>
      </c>
      <c r="F5014">
        <v>884.19</v>
      </c>
      <c r="G5014">
        <v>-2.3526822235187099</v>
      </c>
      <c r="H5014">
        <v>-0.82505617459372405</v>
      </c>
      <c r="I5014">
        <v>-0.383300287968175</v>
      </c>
      <c r="J5014">
        <v>1.1200132756402099</v>
      </c>
      <c r="K5014">
        <v>864.38981396812403</v>
      </c>
      <c r="L5014">
        <v>806.87433186962596</v>
      </c>
      <c r="M5014">
        <v>37.423081017166801</v>
      </c>
      <c r="N5014">
        <v>0.47016372917919202</v>
      </c>
      <c r="O5014">
        <v>1.59581085513293</v>
      </c>
      <c r="P5014">
        <v>29.6200193508664</v>
      </c>
      <c r="Q5014">
        <v>2.5475784075280001E-3</v>
      </c>
    </row>
    <row r="5015" spans="1:17" hidden="1" x14ac:dyDescent="0.3">
      <c r="A5015" t="s">
        <v>10260</v>
      </c>
      <c r="B5015" t="s">
        <v>10261</v>
      </c>
      <c r="C5015" t="s">
        <v>10625</v>
      </c>
      <c r="D5015" t="s">
        <v>733</v>
      </c>
      <c r="E5015">
        <v>0</v>
      </c>
      <c r="F5015">
        <v>259.2</v>
      </c>
      <c r="G5015">
        <v>-16.696427509844298</v>
      </c>
      <c r="H5015">
        <v>-3.8372452773372299</v>
      </c>
      <c r="I5015">
        <v>-2.2139633063169502</v>
      </c>
      <c r="J5015">
        <v>0.17832584573204999</v>
      </c>
      <c r="K5015">
        <v>256.91278505294002</v>
      </c>
      <c r="L5015">
        <v>246.26521245255199</v>
      </c>
      <c r="M5015">
        <v>45.289626408737497</v>
      </c>
      <c r="N5015">
        <v>0.335560757845285</v>
      </c>
      <c r="O5015">
        <v>4.1666666666666696</v>
      </c>
      <c r="P5015">
        <v>17.285067873303099</v>
      </c>
    </row>
    <row r="5016" spans="1:17" hidden="1" x14ac:dyDescent="0.3">
      <c r="A5016" t="s">
        <v>10262</v>
      </c>
      <c r="B5016" t="s">
        <v>10263</v>
      </c>
      <c r="C5016" t="s">
        <v>10625</v>
      </c>
      <c r="D5016" t="s">
        <v>733</v>
      </c>
      <c r="E5016">
        <v>0</v>
      </c>
      <c r="F5016">
        <v>438.99</v>
      </c>
      <c r="G5016">
        <v>7.5796299056530101</v>
      </c>
      <c r="H5016">
        <v>3.2285119109222</v>
      </c>
      <c r="I5016">
        <v>-2.8323505555735302</v>
      </c>
      <c r="J5016">
        <v>2.3770355111447699</v>
      </c>
      <c r="K5016">
        <v>412.20504954387599</v>
      </c>
      <c r="L5016">
        <v>378.92299141351401</v>
      </c>
      <c r="M5016">
        <v>43.691570787736502</v>
      </c>
      <c r="N5016">
        <v>0.49668238671314302</v>
      </c>
      <c r="O5016">
        <v>1.8200870179274999</v>
      </c>
      <c r="P5016">
        <v>38.4826498422713</v>
      </c>
    </row>
    <row r="5017" spans="1:17" hidden="1" x14ac:dyDescent="0.3">
      <c r="A5017" t="s">
        <v>10264</v>
      </c>
      <c r="B5017" t="s">
        <v>10265</v>
      </c>
      <c r="C5017" t="s">
        <v>10625</v>
      </c>
      <c r="D5017" t="s">
        <v>733</v>
      </c>
      <c r="E5017">
        <v>0</v>
      </c>
      <c r="F5017">
        <v>520.42999999999995</v>
      </c>
      <c r="G5017">
        <v>-12.4617332798107</v>
      </c>
      <c r="H5017">
        <v>-3.7537347907905798</v>
      </c>
      <c r="I5017">
        <v>-2.0354018214070901</v>
      </c>
      <c r="J5017">
        <v>0.57797807179404903</v>
      </c>
      <c r="K5017">
        <v>518.149608306799</v>
      </c>
      <c r="L5017">
        <v>492.624399726869</v>
      </c>
      <c r="M5017">
        <v>38.951823625668403</v>
      </c>
      <c r="N5017">
        <v>0.52227110016336198</v>
      </c>
      <c r="O5017">
        <v>4.5673769767307899</v>
      </c>
      <c r="P5017">
        <v>21.709541627689401</v>
      </c>
    </row>
    <row r="5018" spans="1:17" hidden="1" x14ac:dyDescent="0.3">
      <c r="A5018" t="s">
        <v>10266</v>
      </c>
      <c r="B5018" t="s">
        <v>10267</v>
      </c>
      <c r="C5018" t="s">
        <v>10625</v>
      </c>
      <c r="D5018" t="s">
        <v>1353</v>
      </c>
      <c r="E5018">
        <v>0</v>
      </c>
      <c r="F5018">
        <v>123.18</v>
      </c>
      <c r="G5018">
        <v>-20.895308199300501</v>
      </c>
      <c r="H5018">
        <v>-0.935179921369098</v>
      </c>
      <c r="I5018">
        <v>-8.3871199172191702</v>
      </c>
      <c r="J5018">
        <v>-1.1248616861904699</v>
      </c>
      <c r="K5018">
        <v>122.756996361573</v>
      </c>
      <c r="L5018">
        <v>120.228297867416</v>
      </c>
      <c r="M5018">
        <v>42.831285615245399</v>
      </c>
      <c r="N5018">
        <v>0.48235262688945402</v>
      </c>
      <c r="O5018">
        <v>3.50706283487578</v>
      </c>
      <c r="P5018">
        <v>6.9178022741081602</v>
      </c>
    </row>
    <row r="5019" spans="1:17" hidden="1" x14ac:dyDescent="0.3">
      <c r="A5019" t="s">
        <v>10268</v>
      </c>
      <c r="B5019" t="s">
        <v>10269</v>
      </c>
      <c r="C5019" t="s">
        <v>10625</v>
      </c>
      <c r="D5019" t="s">
        <v>733</v>
      </c>
      <c r="E5019">
        <v>0</v>
      </c>
      <c r="F5019">
        <v>41.99</v>
      </c>
      <c r="G5019">
        <v>5.4255004660464197</v>
      </c>
      <c r="H5019">
        <v>0.26420170818646199</v>
      </c>
      <c r="I5019">
        <v>1.76510604380351</v>
      </c>
      <c r="J5019">
        <v>0.91602135369045801</v>
      </c>
      <c r="K5019">
        <v>40.703671856178801</v>
      </c>
      <c r="L5019">
        <v>37.617582320173298</v>
      </c>
      <c r="M5019">
        <v>40.246772189485696</v>
      </c>
      <c r="N5019">
        <v>0.41315506238945399</v>
      </c>
      <c r="O5019">
        <v>1.4765420338175701</v>
      </c>
      <c r="P5019">
        <v>35.714285714285701</v>
      </c>
    </row>
    <row r="5020" spans="1:17" hidden="1" x14ac:dyDescent="0.3">
      <c r="A5020" t="s">
        <v>10270</v>
      </c>
      <c r="B5020" t="s">
        <v>10271</v>
      </c>
      <c r="C5020" t="s">
        <v>10625</v>
      </c>
      <c r="D5020" t="s">
        <v>1353</v>
      </c>
      <c r="E5020">
        <v>0</v>
      </c>
      <c r="F5020">
        <v>57.18</v>
      </c>
      <c r="G5020">
        <v>-18.854175821422601</v>
      </c>
      <c r="H5020">
        <v>3.32260741786174</v>
      </c>
      <c r="I5020">
        <v>-6.9692130395081504</v>
      </c>
      <c r="J5020">
        <v>3.7643065547577002</v>
      </c>
      <c r="K5020">
        <v>56.350089989175999</v>
      </c>
      <c r="L5020">
        <v>54.998183542230699</v>
      </c>
      <c r="M5020">
        <v>51.453169897924603</v>
      </c>
      <c r="N5020">
        <v>2.2864992282079402</v>
      </c>
      <c r="O5020">
        <v>3.8125218607904801</v>
      </c>
      <c r="P5020">
        <v>9.0389016018306698</v>
      </c>
    </row>
    <row r="5021" spans="1:17" hidden="1" x14ac:dyDescent="0.3">
      <c r="A5021" t="s">
        <v>10272</v>
      </c>
      <c r="B5021" t="s">
        <v>10273</v>
      </c>
      <c r="C5021" t="s">
        <v>10625</v>
      </c>
      <c r="D5021" t="s">
        <v>622</v>
      </c>
      <c r="M5021">
        <v>50</v>
      </c>
    </row>
    <row r="5022" spans="1:17" hidden="1" x14ac:dyDescent="0.3">
      <c r="A5022" t="s">
        <v>10274</v>
      </c>
      <c r="B5022" t="s">
        <v>10275</v>
      </c>
      <c r="C5022" t="s">
        <v>10625</v>
      </c>
    </row>
    <row r="5023" spans="1:17" hidden="1" x14ac:dyDescent="0.3">
      <c r="A5023" t="s">
        <v>10276</v>
      </c>
      <c r="B5023" t="s">
        <v>10277</v>
      </c>
      <c r="C5023" t="s">
        <v>10625</v>
      </c>
      <c r="D5023" t="s">
        <v>568</v>
      </c>
      <c r="F5023">
        <v>250</v>
      </c>
      <c r="G5023">
        <v>-5.5931859894901201</v>
      </c>
      <c r="H5023">
        <v>-1.87035303188851</v>
      </c>
      <c r="I5023">
        <v>-12.2495918825592</v>
      </c>
      <c r="J5023">
        <v>1.0670674632677399</v>
      </c>
      <c r="N5023">
        <v>1</v>
      </c>
    </row>
    <row r="5024" spans="1:17" hidden="1" x14ac:dyDescent="0.3">
      <c r="A5024" t="s">
        <v>10278</v>
      </c>
      <c r="B5024" t="s">
        <v>10279</v>
      </c>
      <c r="C5024" t="s">
        <v>10625</v>
      </c>
      <c r="F5024">
        <v>10.28</v>
      </c>
      <c r="G5024">
        <v>-5.5931859894901201</v>
      </c>
      <c r="H5024">
        <v>-1.87035303188851</v>
      </c>
      <c r="I5024">
        <v>-12.2495918825592</v>
      </c>
      <c r="J5024">
        <v>1.0670674632677399</v>
      </c>
    </row>
    <row r="5025" spans="1:16" hidden="1" x14ac:dyDescent="0.3">
      <c r="A5025" t="s">
        <v>10280</v>
      </c>
      <c r="B5025" t="s">
        <v>10281</v>
      </c>
      <c r="C5025" t="s">
        <v>10625</v>
      </c>
      <c r="F5025">
        <v>1.1499999999999999</v>
      </c>
      <c r="G5025">
        <v>-5.5931859894901201</v>
      </c>
      <c r="H5025">
        <v>-1.87035303188851</v>
      </c>
      <c r="I5025">
        <v>-12.2495918825592</v>
      </c>
      <c r="J5025">
        <v>1.0670674632677399</v>
      </c>
    </row>
    <row r="5026" spans="1:16" hidden="1" x14ac:dyDescent="0.3">
      <c r="A5026" t="s">
        <v>10282</v>
      </c>
      <c r="B5026" t="s">
        <v>10283</v>
      </c>
      <c r="C5026" t="s">
        <v>10625</v>
      </c>
      <c r="D5026" t="s">
        <v>127</v>
      </c>
      <c r="F5026">
        <v>90</v>
      </c>
      <c r="G5026">
        <v>17.4964579835557</v>
      </c>
      <c r="H5026">
        <v>-2.0908467813804998</v>
      </c>
      <c r="I5026">
        <v>-23.646333885788099</v>
      </c>
      <c r="J5026">
        <v>2.4470525328746899</v>
      </c>
      <c r="K5026">
        <v>88.9510808334541</v>
      </c>
      <c r="L5026">
        <v>87.252964813558194</v>
      </c>
      <c r="N5026">
        <v>0.450811352742715</v>
      </c>
      <c r="O5026">
        <v>39.7222222222222</v>
      </c>
      <c r="P5026">
        <v>57.673440784863303</v>
      </c>
    </row>
    <row r="5027" spans="1:16" hidden="1" x14ac:dyDescent="0.3">
      <c r="A5027" t="s">
        <v>10284</v>
      </c>
      <c r="B5027" t="s">
        <v>10285</v>
      </c>
      <c r="C5027" t="s">
        <v>10625</v>
      </c>
    </row>
    <row r="5028" spans="1:16" hidden="1" x14ac:dyDescent="0.3">
      <c r="A5028" t="s">
        <v>10286</v>
      </c>
      <c r="B5028" t="s">
        <v>10287</v>
      </c>
      <c r="C5028" t="s">
        <v>10625</v>
      </c>
    </row>
    <row r="5029" spans="1:16" hidden="1" x14ac:dyDescent="0.3">
      <c r="A5029" t="s">
        <v>10288</v>
      </c>
      <c r="B5029" t="s">
        <v>10289</v>
      </c>
      <c r="C5029" t="s">
        <v>10625</v>
      </c>
    </row>
    <row r="5030" spans="1:16" hidden="1" x14ac:dyDescent="0.3">
      <c r="A5030" t="s">
        <v>10290</v>
      </c>
      <c r="B5030" t="s">
        <v>10291</v>
      </c>
      <c r="C5030" t="s">
        <v>10625</v>
      </c>
    </row>
    <row r="5031" spans="1:16" hidden="1" x14ac:dyDescent="0.3">
      <c r="A5031" t="s">
        <v>10292</v>
      </c>
      <c r="B5031" t="s">
        <v>10293</v>
      </c>
      <c r="C5031" t="s">
        <v>10625</v>
      </c>
    </row>
    <row r="5032" spans="1:16" hidden="1" x14ac:dyDescent="0.3">
      <c r="A5032" t="s">
        <v>10294</v>
      </c>
      <c r="B5032" t="s">
        <v>10295</v>
      </c>
      <c r="C5032" t="s">
        <v>10625</v>
      </c>
    </row>
    <row r="5033" spans="1:16" hidden="1" x14ac:dyDescent="0.3">
      <c r="A5033" t="s">
        <v>10296</v>
      </c>
      <c r="B5033" t="s">
        <v>10297</v>
      </c>
      <c r="C5033" t="s">
        <v>10625</v>
      </c>
    </row>
    <row r="5034" spans="1:16" hidden="1" x14ac:dyDescent="0.3">
      <c r="A5034" t="s">
        <v>10298</v>
      </c>
      <c r="B5034" t="s">
        <v>10299</v>
      </c>
      <c r="C5034" t="s">
        <v>10625</v>
      </c>
    </row>
    <row r="5035" spans="1:16" hidden="1" x14ac:dyDescent="0.3">
      <c r="A5035" t="s">
        <v>10300</v>
      </c>
      <c r="B5035" t="s">
        <v>10301</v>
      </c>
      <c r="C5035" t="s">
        <v>10625</v>
      </c>
      <c r="D5035" t="s">
        <v>527</v>
      </c>
      <c r="F5035">
        <v>0</v>
      </c>
      <c r="G5035">
        <v>-27.664832339024802</v>
      </c>
      <c r="M5035">
        <v>50</v>
      </c>
    </row>
    <row r="5036" spans="1:16" hidden="1" x14ac:dyDescent="0.3">
      <c r="A5036" t="s">
        <v>10302</v>
      </c>
      <c r="B5036" t="s">
        <v>10303</v>
      </c>
      <c r="C5036" t="s">
        <v>10625</v>
      </c>
    </row>
    <row r="5037" spans="1:16" hidden="1" x14ac:dyDescent="0.3">
      <c r="A5037" t="s">
        <v>10304</v>
      </c>
      <c r="B5037" t="s">
        <v>10305</v>
      </c>
      <c r="C5037" t="s">
        <v>10625</v>
      </c>
      <c r="F5037">
        <v>0.83</v>
      </c>
      <c r="G5037">
        <v>-13.966202202038501</v>
      </c>
      <c r="H5037">
        <v>6.1892449030104304</v>
      </c>
      <c r="I5037">
        <v>-12.942536948511</v>
      </c>
      <c r="J5037">
        <v>6.4458463035618898</v>
      </c>
      <c r="K5037">
        <v>0.80687121089604397</v>
      </c>
      <c r="L5037">
        <v>0.82427662795753498</v>
      </c>
      <c r="N5037">
        <v>1.1449265435939899</v>
      </c>
      <c r="O5037">
        <v>16.867469879518001</v>
      </c>
      <c r="P5037">
        <v>69.387755102040799</v>
      </c>
    </row>
    <row r="5038" spans="1:16" hidden="1" x14ac:dyDescent="0.3">
      <c r="A5038" t="s">
        <v>10306</v>
      </c>
      <c r="B5038" t="s">
        <v>10307</v>
      </c>
      <c r="C5038" t="s">
        <v>10625</v>
      </c>
      <c r="D5038" t="s">
        <v>127</v>
      </c>
      <c r="F5038">
        <v>0</v>
      </c>
      <c r="G5038">
        <v>-27.664832339024802</v>
      </c>
      <c r="M5038">
        <v>50</v>
      </c>
    </row>
    <row r="5039" spans="1:16" hidden="1" x14ac:dyDescent="0.3">
      <c r="A5039" t="s">
        <v>10308</v>
      </c>
      <c r="B5039" t="s">
        <v>10309</v>
      </c>
      <c r="C5039" t="s">
        <v>10625</v>
      </c>
      <c r="F5039">
        <v>0</v>
      </c>
      <c r="G5039">
        <v>-27.664832339024802</v>
      </c>
      <c r="M5039">
        <v>50</v>
      </c>
    </row>
    <row r="5040" spans="1:16" hidden="1" x14ac:dyDescent="0.3">
      <c r="A5040" t="s">
        <v>10310</v>
      </c>
      <c r="B5040" t="s">
        <v>10311</v>
      </c>
      <c r="C5040" t="s">
        <v>10625</v>
      </c>
      <c r="D5040" t="s">
        <v>408</v>
      </c>
      <c r="F5040">
        <v>0</v>
      </c>
      <c r="G5040">
        <v>-27.664832339024802</v>
      </c>
      <c r="M5040">
        <v>50</v>
      </c>
    </row>
    <row r="5041" spans="1:14" hidden="1" x14ac:dyDescent="0.3">
      <c r="A5041" t="s">
        <v>10312</v>
      </c>
      <c r="B5041" t="s">
        <v>10313</v>
      </c>
      <c r="C5041" t="s">
        <v>10625</v>
      </c>
      <c r="D5041" t="s">
        <v>527</v>
      </c>
    </row>
    <row r="5042" spans="1:14" hidden="1" x14ac:dyDescent="0.3">
      <c r="A5042" t="s">
        <v>10314</v>
      </c>
      <c r="B5042" t="s">
        <v>10315</v>
      </c>
      <c r="C5042" t="s">
        <v>10625</v>
      </c>
      <c r="D5042" t="s">
        <v>263</v>
      </c>
    </row>
    <row r="5043" spans="1:14" hidden="1" x14ac:dyDescent="0.3">
      <c r="A5043" t="s">
        <v>10316</v>
      </c>
      <c r="B5043" t="s">
        <v>10317</v>
      </c>
      <c r="C5043" t="s">
        <v>10625</v>
      </c>
      <c r="D5043" t="s">
        <v>139</v>
      </c>
      <c r="F5043">
        <v>0</v>
      </c>
      <c r="G5043">
        <v>-27.664832339024802</v>
      </c>
    </row>
    <row r="5044" spans="1:14" hidden="1" x14ac:dyDescent="0.3">
      <c r="A5044" t="s">
        <v>10318</v>
      </c>
      <c r="B5044" t="s">
        <v>10319</v>
      </c>
      <c r="C5044" t="s">
        <v>10625</v>
      </c>
      <c r="D5044" t="s">
        <v>622</v>
      </c>
      <c r="F5044">
        <v>0</v>
      </c>
      <c r="G5044">
        <v>-27.664832339024802</v>
      </c>
      <c r="M5044">
        <v>50</v>
      </c>
    </row>
    <row r="5045" spans="1:14" hidden="1" x14ac:dyDescent="0.3">
      <c r="A5045" t="s">
        <v>10320</v>
      </c>
      <c r="B5045" t="s">
        <v>10321</v>
      </c>
      <c r="C5045" t="s">
        <v>10625</v>
      </c>
      <c r="F5045">
        <v>0</v>
      </c>
      <c r="G5045">
        <v>-27.664832339024802</v>
      </c>
      <c r="M5045">
        <v>50</v>
      </c>
    </row>
    <row r="5046" spans="1:14" hidden="1" x14ac:dyDescent="0.3">
      <c r="A5046" t="s">
        <v>10322</v>
      </c>
      <c r="B5046" t="s">
        <v>10323</v>
      </c>
      <c r="C5046" t="s">
        <v>10625</v>
      </c>
    </row>
    <row r="5047" spans="1:14" hidden="1" x14ac:dyDescent="0.3">
      <c r="A5047" t="s">
        <v>10324</v>
      </c>
      <c r="B5047" t="s">
        <v>10325</v>
      </c>
      <c r="C5047" t="s">
        <v>10625</v>
      </c>
      <c r="D5047" t="s">
        <v>622</v>
      </c>
      <c r="F5047">
        <v>0</v>
      </c>
      <c r="G5047">
        <v>-27.664832339024802</v>
      </c>
      <c r="M5047">
        <v>50</v>
      </c>
    </row>
    <row r="5048" spans="1:14" hidden="1" x14ac:dyDescent="0.3">
      <c r="A5048" t="s">
        <v>10326</v>
      </c>
      <c r="B5048" t="s">
        <v>10327</v>
      </c>
      <c r="C5048" t="s">
        <v>10625</v>
      </c>
      <c r="D5048" t="s">
        <v>124</v>
      </c>
      <c r="F5048">
        <v>0</v>
      </c>
      <c r="G5048">
        <v>-27.664832339024802</v>
      </c>
      <c r="M5048">
        <v>50</v>
      </c>
    </row>
    <row r="5049" spans="1:14" hidden="1" x14ac:dyDescent="0.3">
      <c r="A5049" t="s">
        <v>10328</v>
      </c>
      <c r="B5049" t="s">
        <v>10329</v>
      </c>
      <c r="C5049" t="s">
        <v>10625</v>
      </c>
      <c r="D5049" t="s">
        <v>622</v>
      </c>
      <c r="F5049">
        <v>0</v>
      </c>
      <c r="G5049">
        <v>-27.664832339024802</v>
      </c>
      <c r="M5049">
        <v>50</v>
      </c>
    </row>
    <row r="5050" spans="1:14" hidden="1" x14ac:dyDescent="0.3">
      <c r="A5050" t="s">
        <v>10330</v>
      </c>
      <c r="B5050" t="s">
        <v>10331</v>
      </c>
      <c r="C5050" t="s">
        <v>10625</v>
      </c>
      <c r="D5050" t="s">
        <v>124</v>
      </c>
      <c r="F5050">
        <v>0</v>
      </c>
      <c r="G5050">
        <v>-27.664832339024802</v>
      </c>
      <c r="M5050">
        <v>50</v>
      </c>
    </row>
    <row r="5051" spans="1:14" hidden="1" x14ac:dyDescent="0.3">
      <c r="A5051" t="s">
        <v>10332</v>
      </c>
      <c r="B5051" t="s">
        <v>10333</v>
      </c>
      <c r="C5051" t="s">
        <v>10625</v>
      </c>
      <c r="F5051">
        <v>0</v>
      </c>
      <c r="G5051">
        <v>-27.664832339024802</v>
      </c>
      <c r="M5051">
        <v>50</v>
      </c>
    </row>
    <row r="5052" spans="1:14" hidden="1" x14ac:dyDescent="0.3">
      <c r="A5052" t="s">
        <v>10334</v>
      </c>
      <c r="B5052" t="s">
        <v>10335</v>
      </c>
      <c r="C5052" t="s">
        <v>10625</v>
      </c>
      <c r="D5052" t="s">
        <v>46</v>
      </c>
      <c r="F5052">
        <v>0</v>
      </c>
      <c r="G5052">
        <v>-27.664832339024802</v>
      </c>
      <c r="M5052">
        <v>50</v>
      </c>
    </row>
    <row r="5053" spans="1:14" hidden="1" x14ac:dyDescent="0.3">
      <c r="A5053" t="s">
        <v>10336</v>
      </c>
      <c r="B5053" t="s">
        <v>10337</v>
      </c>
      <c r="C5053" t="s">
        <v>10625</v>
      </c>
      <c r="F5053">
        <v>9</v>
      </c>
      <c r="G5053">
        <v>-9.9502246723883392</v>
      </c>
      <c r="H5053">
        <v>1.7306277852290901</v>
      </c>
      <c r="I5053">
        <v>-11.570190621216501</v>
      </c>
      <c r="J5053">
        <v>0.45143758765778003</v>
      </c>
      <c r="N5053">
        <v>1</v>
      </c>
    </row>
    <row r="5054" spans="1:14" hidden="1" x14ac:dyDescent="0.3">
      <c r="A5054" t="s">
        <v>10338</v>
      </c>
      <c r="B5054" t="s">
        <v>10339</v>
      </c>
      <c r="C5054" t="s">
        <v>10625</v>
      </c>
      <c r="D5054" t="s">
        <v>3632</v>
      </c>
      <c r="F5054">
        <v>0</v>
      </c>
      <c r="G5054">
        <v>-27.664832339024802</v>
      </c>
      <c r="M5054">
        <v>50</v>
      </c>
    </row>
    <row r="5055" spans="1:14" hidden="1" x14ac:dyDescent="0.3">
      <c r="A5055" t="s">
        <v>10340</v>
      </c>
      <c r="B5055" t="s">
        <v>10341</v>
      </c>
      <c r="C5055" t="s">
        <v>10625</v>
      </c>
      <c r="D5055" t="s">
        <v>72</v>
      </c>
      <c r="F5055">
        <v>0</v>
      </c>
      <c r="G5055">
        <v>-27.664832339024802</v>
      </c>
      <c r="M5055">
        <v>50</v>
      </c>
    </row>
    <row r="5056" spans="1:14" hidden="1" x14ac:dyDescent="0.3">
      <c r="A5056" t="s">
        <v>10342</v>
      </c>
      <c r="B5056" t="s">
        <v>10343</v>
      </c>
      <c r="C5056" t="s">
        <v>10625</v>
      </c>
      <c r="D5056" t="s">
        <v>219</v>
      </c>
      <c r="F5056">
        <v>0</v>
      </c>
      <c r="G5056">
        <v>-27.664832339024802</v>
      </c>
      <c r="M5056">
        <v>50</v>
      </c>
    </row>
    <row r="5057" spans="1:16" hidden="1" x14ac:dyDescent="0.3">
      <c r="A5057" t="s">
        <v>10344</v>
      </c>
      <c r="B5057" t="s">
        <v>10345</v>
      </c>
      <c r="C5057" t="s">
        <v>10625</v>
      </c>
      <c r="D5057" t="s">
        <v>408</v>
      </c>
      <c r="F5057">
        <v>0</v>
      </c>
      <c r="G5057">
        <v>-27.664832339024802</v>
      </c>
      <c r="M5057">
        <v>50</v>
      </c>
    </row>
    <row r="5058" spans="1:16" hidden="1" x14ac:dyDescent="0.3">
      <c r="A5058" t="s">
        <v>10346</v>
      </c>
      <c r="B5058" t="s">
        <v>10347</v>
      </c>
      <c r="C5058" t="s">
        <v>10625</v>
      </c>
      <c r="D5058" t="s">
        <v>124</v>
      </c>
      <c r="F5058">
        <v>0</v>
      </c>
      <c r="G5058">
        <v>-27.664832339024802</v>
      </c>
      <c r="M5058">
        <v>50</v>
      </c>
    </row>
    <row r="5059" spans="1:16" hidden="1" x14ac:dyDescent="0.3">
      <c r="A5059" t="s">
        <v>10348</v>
      </c>
      <c r="B5059" t="s">
        <v>10349</v>
      </c>
      <c r="C5059" t="s">
        <v>10625</v>
      </c>
      <c r="F5059">
        <v>20.27</v>
      </c>
      <c r="G5059">
        <v>-22.3114019855945</v>
      </c>
      <c r="H5059">
        <v>-1.0154479034113</v>
      </c>
      <c r="I5059">
        <v>-21.663171869145899</v>
      </c>
      <c r="J5059">
        <v>1.44313292471111</v>
      </c>
      <c r="K5059">
        <v>20.107421631507901</v>
      </c>
      <c r="L5059">
        <v>20.332664139919899</v>
      </c>
      <c r="N5059">
        <v>1.12702663388738</v>
      </c>
      <c r="O5059">
        <v>40.5525407005426</v>
      </c>
      <c r="P5059">
        <v>27.484276729559699</v>
      </c>
    </row>
    <row r="5060" spans="1:16" hidden="1" x14ac:dyDescent="0.3">
      <c r="A5060" t="s">
        <v>10350</v>
      </c>
      <c r="B5060" t="s">
        <v>10351</v>
      </c>
      <c r="C5060" t="s">
        <v>10625</v>
      </c>
      <c r="D5060" t="s">
        <v>1175</v>
      </c>
    </row>
    <row r="5061" spans="1:16" hidden="1" x14ac:dyDescent="0.3">
      <c r="A5061" t="s">
        <v>10352</v>
      </c>
      <c r="B5061" t="s">
        <v>10353</v>
      </c>
      <c r="C5061" t="s">
        <v>10625</v>
      </c>
      <c r="F5061">
        <v>0</v>
      </c>
      <c r="G5061">
        <v>-27.664832339024802</v>
      </c>
      <c r="M5061">
        <v>50</v>
      </c>
    </row>
    <row r="5062" spans="1:16" hidden="1" x14ac:dyDescent="0.3">
      <c r="A5062" t="s">
        <v>10354</v>
      </c>
      <c r="B5062" t="s">
        <v>10355</v>
      </c>
      <c r="C5062" t="s">
        <v>10625</v>
      </c>
      <c r="D5062" t="s">
        <v>527</v>
      </c>
      <c r="F5062">
        <v>0</v>
      </c>
      <c r="G5062">
        <v>-27.664832339024802</v>
      </c>
      <c r="M5062">
        <v>50</v>
      </c>
    </row>
    <row r="5063" spans="1:16" hidden="1" x14ac:dyDescent="0.3">
      <c r="A5063" t="s">
        <v>10356</v>
      </c>
      <c r="B5063" t="s">
        <v>10357</v>
      </c>
      <c r="C5063" t="s">
        <v>10625</v>
      </c>
      <c r="D5063" t="s">
        <v>527</v>
      </c>
      <c r="F5063">
        <v>0</v>
      </c>
      <c r="G5063">
        <v>-27.664832339024802</v>
      </c>
      <c r="M5063">
        <v>50</v>
      </c>
    </row>
    <row r="5064" spans="1:16" hidden="1" x14ac:dyDescent="0.3">
      <c r="A5064" t="s">
        <v>10358</v>
      </c>
      <c r="B5064" t="s">
        <v>10359</v>
      </c>
      <c r="C5064" t="s">
        <v>10625</v>
      </c>
      <c r="F5064">
        <v>0</v>
      </c>
      <c r="G5064">
        <v>-27.664832339024802</v>
      </c>
      <c r="M5064">
        <v>50</v>
      </c>
    </row>
    <row r="5065" spans="1:16" hidden="1" x14ac:dyDescent="0.3">
      <c r="A5065" t="s">
        <v>10360</v>
      </c>
      <c r="B5065" t="s">
        <v>10361</v>
      </c>
      <c r="C5065" t="s">
        <v>10625</v>
      </c>
      <c r="F5065">
        <v>0</v>
      </c>
      <c r="G5065">
        <v>-27.664832339024802</v>
      </c>
      <c r="M5065">
        <v>50</v>
      </c>
    </row>
    <row r="5066" spans="1:16" hidden="1" x14ac:dyDescent="0.3">
      <c r="A5066" t="s">
        <v>10362</v>
      </c>
      <c r="B5066" t="s">
        <v>10363</v>
      </c>
      <c r="C5066" t="s">
        <v>10625</v>
      </c>
      <c r="D5066" t="s">
        <v>72</v>
      </c>
      <c r="F5066">
        <v>0</v>
      </c>
      <c r="G5066">
        <v>-27.664832339024802</v>
      </c>
      <c r="M5066">
        <v>50</v>
      </c>
    </row>
    <row r="5067" spans="1:16" hidden="1" x14ac:dyDescent="0.3">
      <c r="A5067" t="s">
        <v>10364</v>
      </c>
      <c r="B5067" t="s">
        <v>10365</v>
      </c>
      <c r="C5067" t="s">
        <v>10625</v>
      </c>
      <c r="D5067" t="s">
        <v>21</v>
      </c>
      <c r="F5067">
        <v>0</v>
      </c>
      <c r="G5067">
        <v>-27.2525071011877</v>
      </c>
      <c r="M5067">
        <v>50</v>
      </c>
    </row>
    <row r="5068" spans="1:16" hidden="1" x14ac:dyDescent="0.3">
      <c r="A5068" t="s">
        <v>10366</v>
      </c>
      <c r="B5068" t="s">
        <v>10367</v>
      </c>
      <c r="C5068" t="s">
        <v>10625</v>
      </c>
      <c r="D5068" t="s">
        <v>54</v>
      </c>
      <c r="F5068">
        <v>0</v>
      </c>
      <c r="G5068">
        <v>-27.664832339024802</v>
      </c>
      <c r="M5068">
        <v>50</v>
      </c>
    </row>
    <row r="5069" spans="1:16" hidden="1" x14ac:dyDescent="0.3">
      <c r="A5069" t="s">
        <v>10368</v>
      </c>
      <c r="B5069" t="s">
        <v>10369</v>
      </c>
      <c r="C5069" t="s">
        <v>10625</v>
      </c>
      <c r="F5069">
        <v>0</v>
      </c>
      <c r="G5069">
        <v>-27.664832339024802</v>
      </c>
      <c r="M5069">
        <v>50</v>
      </c>
    </row>
    <row r="5070" spans="1:16" hidden="1" x14ac:dyDescent="0.3">
      <c r="A5070" t="s">
        <v>10370</v>
      </c>
      <c r="B5070" t="s">
        <v>10371</v>
      </c>
      <c r="C5070" t="s">
        <v>10625</v>
      </c>
      <c r="D5070" t="s">
        <v>527</v>
      </c>
      <c r="F5070">
        <v>0</v>
      </c>
      <c r="G5070">
        <v>-27.664832339024802</v>
      </c>
      <c r="M5070">
        <v>50</v>
      </c>
    </row>
    <row r="5071" spans="1:16" hidden="1" x14ac:dyDescent="0.3">
      <c r="A5071" t="s">
        <v>10372</v>
      </c>
      <c r="B5071" t="s">
        <v>10373</v>
      </c>
      <c r="C5071" t="s">
        <v>10625</v>
      </c>
      <c r="D5071" t="s">
        <v>124</v>
      </c>
      <c r="F5071">
        <v>0</v>
      </c>
      <c r="G5071">
        <v>-27.664832339024802</v>
      </c>
    </row>
    <row r="5072" spans="1:16" hidden="1" x14ac:dyDescent="0.3">
      <c r="A5072" t="s">
        <v>10374</v>
      </c>
      <c r="B5072" t="s">
        <v>10375</v>
      </c>
      <c r="C5072" t="s">
        <v>10625</v>
      </c>
      <c r="D5072" t="s">
        <v>527</v>
      </c>
      <c r="F5072">
        <v>0</v>
      </c>
      <c r="G5072">
        <v>-27.664832339024802</v>
      </c>
      <c r="M5072">
        <v>50</v>
      </c>
    </row>
    <row r="5073" spans="1:14" hidden="1" x14ac:dyDescent="0.3">
      <c r="A5073" t="s">
        <v>10376</v>
      </c>
      <c r="B5073" t="s">
        <v>10377</v>
      </c>
      <c r="C5073" t="s">
        <v>10625</v>
      </c>
      <c r="D5073" t="s">
        <v>139</v>
      </c>
      <c r="F5073">
        <v>0</v>
      </c>
      <c r="G5073">
        <v>-27.664832339024802</v>
      </c>
      <c r="M5073">
        <v>50</v>
      </c>
    </row>
    <row r="5074" spans="1:14" hidden="1" x14ac:dyDescent="0.3">
      <c r="A5074" t="s">
        <v>10378</v>
      </c>
      <c r="B5074" t="s">
        <v>10379</v>
      </c>
      <c r="C5074" t="s">
        <v>10625</v>
      </c>
      <c r="D5074" t="s">
        <v>139</v>
      </c>
      <c r="F5074">
        <v>0</v>
      </c>
      <c r="G5074">
        <v>-27.664832339024802</v>
      </c>
      <c r="M5074">
        <v>50</v>
      </c>
    </row>
    <row r="5075" spans="1:14" hidden="1" x14ac:dyDescent="0.3">
      <c r="A5075" t="s">
        <v>10380</v>
      </c>
      <c r="B5075" t="s">
        <v>10381</v>
      </c>
      <c r="C5075" t="s">
        <v>10625</v>
      </c>
      <c r="D5075" t="s">
        <v>527</v>
      </c>
      <c r="F5075">
        <v>0</v>
      </c>
      <c r="G5075">
        <v>-27.664832339024802</v>
      </c>
      <c r="M5075">
        <v>50</v>
      </c>
    </row>
    <row r="5076" spans="1:14" hidden="1" x14ac:dyDescent="0.3">
      <c r="A5076" t="s">
        <v>10382</v>
      </c>
      <c r="B5076" t="s">
        <v>10383</v>
      </c>
      <c r="C5076" t="s">
        <v>10625</v>
      </c>
      <c r="F5076">
        <v>0</v>
      </c>
      <c r="G5076">
        <v>-27.664832339024802</v>
      </c>
      <c r="M5076">
        <v>50</v>
      </c>
    </row>
    <row r="5077" spans="1:14" hidden="1" x14ac:dyDescent="0.3">
      <c r="A5077" t="s">
        <v>10384</v>
      </c>
      <c r="B5077" t="s">
        <v>10385</v>
      </c>
      <c r="C5077" t="s">
        <v>10625</v>
      </c>
      <c r="D5077" t="s">
        <v>408</v>
      </c>
      <c r="F5077">
        <v>0</v>
      </c>
      <c r="G5077">
        <v>-27.664832339024802</v>
      </c>
      <c r="M5077">
        <v>50</v>
      </c>
    </row>
    <row r="5078" spans="1:14" hidden="1" x14ac:dyDescent="0.3">
      <c r="A5078" t="s">
        <v>10386</v>
      </c>
      <c r="B5078" t="s">
        <v>10387</v>
      </c>
      <c r="C5078" t="s">
        <v>10625</v>
      </c>
      <c r="D5078" t="s">
        <v>527</v>
      </c>
      <c r="F5078">
        <v>0</v>
      </c>
      <c r="G5078">
        <v>-27.664832339024802</v>
      </c>
    </row>
    <row r="5079" spans="1:14" hidden="1" x14ac:dyDescent="0.3">
      <c r="A5079" t="s">
        <v>10388</v>
      </c>
      <c r="B5079" t="s">
        <v>10389</v>
      </c>
      <c r="C5079" t="s">
        <v>10625</v>
      </c>
      <c r="F5079">
        <v>0</v>
      </c>
      <c r="G5079">
        <v>-27.664832339024802</v>
      </c>
      <c r="M5079">
        <v>50</v>
      </c>
    </row>
    <row r="5080" spans="1:14" hidden="1" x14ac:dyDescent="0.3">
      <c r="A5080" t="s">
        <v>10390</v>
      </c>
      <c r="B5080" t="s">
        <v>10391</v>
      </c>
      <c r="C5080" t="s">
        <v>10625</v>
      </c>
      <c r="D5080" t="s">
        <v>527</v>
      </c>
      <c r="F5080">
        <v>0</v>
      </c>
      <c r="G5080">
        <v>-27.664832339024802</v>
      </c>
      <c r="M5080">
        <v>50</v>
      </c>
    </row>
    <row r="5081" spans="1:14" hidden="1" x14ac:dyDescent="0.3">
      <c r="A5081" t="s">
        <v>10392</v>
      </c>
      <c r="B5081" t="s">
        <v>10393</v>
      </c>
      <c r="C5081" t="s">
        <v>10625</v>
      </c>
      <c r="D5081" t="s">
        <v>124</v>
      </c>
      <c r="F5081">
        <v>0</v>
      </c>
      <c r="G5081">
        <v>-27.664832339024802</v>
      </c>
      <c r="M5081">
        <v>50</v>
      </c>
    </row>
    <row r="5082" spans="1:14" hidden="1" x14ac:dyDescent="0.3">
      <c r="A5082" t="s">
        <v>10394</v>
      </c>
      <c r="B5082" t="s">
        <v>10395</v>
      </c>
      <c r="C5082" t="s">
        <v>10625</v>
      </c>
      <c r="D5082" t="s">
        <v>51</v>
      </c>
      <c r="F5082">
        <v>0</v>
      </c>
      <c r="G5082">
        <v>-27.664832339024802</v>
      </c>
      <c r="M5082">
        <v>50</v>
      </c>
    </row>
    <row r="5083" spans="1:14" hidden="1" x14ac:dyDescent="0.3">
      <c r="A5083" t="s">
        <v>10396</v>
      </c>
      <c r="B5083" t="s">
        <v>10397</v>
      </c>
      <c r="C5083" t="s">
        <v>10625</v>
      </c>
      <c r="D5083" t="s">
        <v>568</v>
      </c>
      <c r="F5083">
        <v>0</v>
      </c>
      <c r="G5083">
        <v>-27.664832339024802</v>
      </c>
      <c r="M5083">
        <v>50</v>
      </c>
    </row>
    <row r="5084" spans="1:14" hidden="1" x14ac:dyDescent="0.3">
      <c r="A5084" t="s">
        <v>10398</v>
      </c>
      <c r="B5084" t="s">
        <v>10399</v>
      </c>
      <c r="C5084" t="s">
        <v>10625</v>
      </c>
      <c r="D5084" t="s">
        <v>224</v>
      </c>
      <c r="F5084">
        <v>0</v>
      </c>
      <c r="G5084">
        <v>-27.664832339024802</v>
      </c>
      <c r="M5084">
        <v>50</v>
      </c>
    </row>
    <row r="5085" spans="1:14" hidden="1" x14ac:dyDescent="0.3">
      <c r="A5085" t="s">
        <v>10400</v>
      </c>
      <c r="B5085" t="s">
        <v>10401</v>
      </c>
      <c r="C5085" t="s">
        <v>10625</v>
      </c>
      <c r="D5085" t="s">
        <v>224</v>
      </c>
      <c r="F5085">
        <v>0</v>
      </c>
      <c r="G5085">
        <v>-27.664832339024802</v>
      </c>
      <c r="M5085">
        <v>50</v>
      </c>
    </row>
    <row r="5086" spans="1:14" hidden="1" x14ac:dyDescent="0.3">
      <c r="A5086" t="s">
        <v>10402</v>
      </c>
      <c r="B5086" t="s">
        <v>10403</v>
      </c>
      <c r="C5086" t="s">
        <v>10625</v>
      </c>
      <c r="F5086">
        <v>0</v>
      </c>
      <c r="G5086">
        <v>-27.664832339024802</v>
      </c>
      <c r="M5086">
        <v>50</v>
      </c>
    </row>
    <row r="5087" spans="1:14" hidden="1" x14ac:dyDescent="0.3">
      <c r="A5087" t="s">
        <v>10404</v>
      </c>
      <c r="B5087" t="s">
        <v>10405</v>
      </c>
      <c r="C5087" t="s">
        <v>10625</v>
      </c>
      <c r="F5087">
        <v>25.5</v>
      </c>
      <c r="G5087">
        <v>-9.9502246723883392</v>
      </c>
      <c r="H5087">
        <v>1.7306277852290901</v>
      </c>
      <c r="I5087">
        <v>-11.570190621216501</v>
      </c>
      <c r="J5087">
        <v>0.45143758765778003</v>
      </c>
      <c r="N5087">
        <v>1</v>
      </c>
    </row>
    <row r="5088" spans="1:14" hidden="1" x14ac:dyDescent="0.3">
      <c r="A5088" t="s">
        <v>10406</v>
      </c>
      <c r="B5088" t="s">
        <v>10407</v>
      </c>
      <c r="C5088" t="s">
        <v>10625</v>
      </c>
      <c r="F5088">
        <v>0</v>
      </c>
      <c r="G5088">
        <v>-27.664832339024802</v>
      </c>
      <c r="M5088">
        <v>50</v>
      </c>
    </row>
    <row r="5089" spans="1:16" hidden="1" x14ac:dyDescent="0.3">
      <c r="A5089" t="s">
        <v>10408</v>
      </c>
      <c r="B5089" t="s">
        <v>10409</v>
      </c>
      <c r="C5089" t="s">
        <v>10625</v>
      </c>
      <c r="D5089" t="s">
        <v>354</v>
      </c>
      <c r="F5089">
        <v>0</v>
      </c>
      <c r="G5089">
        <v>-27.664832339024802</v>
      </c>
      <c r="M5089">
        <v>50</v>
      </c>
    </row>
    <row r="5090" spans="1:16" hidden="1" x14ac:dyDescent="0.3">
      <c r="A5090" t="s">
        <v>10410</v>
      </c>
      <c r="B5090" t="s">
        <v>10411</v>
      </c>
      <c r="C5090" t="s">
        <v>10625</v>
      </c>
      <c r="D5090" t="s">
        <v>303</v>
      </c>
      <c r="F5090">
        <v>0</v>
      </c>
      <c r="G5090">
        <v>-27.664832339024802</v>
      </c>
      <c r="M5090">
        <v>50</v>
      </c>
    </row>
    <row r="5091" spans="1:16" hidden="1" x14ac:dyDescent="0.3">
      <c r="A5091" t="s">
        <v>10412</v>
      </c>
      <c r="B5091" t="s">
        <v>10413</v>
      </c>
      <c r="C5091" t="s">
        <v>10625</v>
      </c>
      <c r="D5091" t="s">
        <v>46</v>
      </c>
    </row>
    <row r="5092" spans="1:16" hidden="1" x14ac:dyDescent="0.3">
      <c r="A5092" t="s">
        <v>25</v>
      </c>
      <c r="B5092" t="s">
        <v>10414</v>
      </c>
      <c r="C5092" t="s">
        <v>10625</v>
      </c>
      <c r="D5092" t="s">
        <v>27</v>
      </c>
      <c r="F5092">
        <v>1106</v>
      </c>
      <c r="G5092">
        <v>105.177272924132</v>
      </c>
      <c r="H5092">
        <v>1.3462553265546899</v>
      </c>
      <c r="I5092">
        <v>41.137073883933603</v>
      </c>
      <c r="J5092">
        <v>-1.31877625716768</v>
      </c>
      <c r="K5092">
        <v>1046.2728819638301</v>
      </c>
      <c r="L5092">
        <v>864.93679281397101</v>
      </c>
      <c r="N5092">
        <v>0.55425992991287099</v>
      </c>
      <c r="O5092">
        <v>6.3924050632911502</v>
      </c>
      <c r="P5092">
        <v>137.84946236559099</v>
      </c>
    </row>
    <row r="5093" spans="1:16" hidden="1" x14ac:dyDescent="0.3">
      <c r="A5093" t="s">
        <v>10415</v>
      </c>
      <c r="B5093" t="s">
        <v>10416</v>
      </c>
      <c r="C5093" t="s">
        <v>10625</v>
      </c>
      <c r="F5093">
        <v>183.25</v>
      </c>
      <c r="G5093">
        <v>116.50572062566501</v>
      </c>
      <c r="H5093">
        <v>59.320803920645403</v>
      </c>
      <c r="I5093">
        <v>89.621565615591507</v>
      </c>
      <c r="J5093">
        <v>3.9361289297109301</v>
      </c>
      <c r="K5093">
        <v>144.88067743963899</v>
      </c>
      <c r="L5093">
        <v>106.26789996322501</v>
      </c>
      <c r="N5093">
        <v>1.5865652748321799</v>
      </c>
      <c r="O5093">
        <v>11.3233287858117</v>
      </c>
      <c r="P5093">
        <v>199.91816693944301</v>
      </c>
    </row>
    <row r="5094" spans="1:16" hidden="1" x14ac:dyDescent="0.3">
      <c r="A5094" t="s">
        <v>10417</v>
      </c>
      <c r="B5094" t="s">
        <v>10418</v>
      </c>
      <c r="C5094" t="s">
        <v>10625</v>
      </c>
      <c r="F5094">
        <v>0</v>
      </c>
      <c r="G5094">
        <v>-27.664832339024802</v>
      </c>
      <c r="M5094">
        <v>50</v>
      </c>
    </row>
    <row r="5095" spans="1:16" hidden="1" x14ac:dyDescent="0.3">
      <c r="A5095" t="s">
        <v>10419</v>
      </c>
      <c r="B5095" t="s">
        <v>10420</v>
      </c>
      <c r="C5095" t="s">
        <v>10625</v>
      </c>
      <c r="D5095" t="s">
        <v>46</v>
      </c>
    </row>
    <row r="5096" spans="1:16" hidden="1" x14ac:dyDescent="0.3">
      <c r="A5096" t="s">
        <v>10421</v>
      </c>
      <c r="B5096" t="s">
        <v>10422</v>
      </c>
      <c r="C5096" t="s">
        <v>10625</v>
      </c>
      <c r="D5096" t="s">
        <v>95</v>
      </c>
      <c r="F5096">
        <v>101.63</v>
      </c>
      <c r="G5096">
        <v>-27.664832339024802</v>
      </c>
      <c r="H5096">
        <v>-0.68220320327351902</v>
      </c>
      <c r="I5096">
        <v>-11.9190548641251</v>
      </c>
      <c r="J5096">
        <v>-1.14909040529885</v>
      </c>
      <c r="K5096">
        <v>96.5471187802044</v>
      </c>
      <c r="N5096">
        <v>0</v>
      </c>
      <c r="O5096">
        <v>0.16727344288103199</v>
      </c>
    </row>
    <row r="5097" spans="1:16" hidden="1" x14ac:dyDescent="0.3">
      <c r="A5097" t="s">
        <v>10423</v>
      </c>
      <c r="B5097" t="s">
        <v>10424</v>
      </c>
      <c r="C5097" t="s">
        <v>10625</v>
      </c>
      <c r="D5097" t="s">
        <v>733</v>
      </c>
      <c r="F5097">
        <v>26.06</v>
      </c>
      <c r="G5097">
        <v>6.6650645681915996</v>
      </c>
      <c r="H5097">
        <v>3.58233692519517</v>
      </c>
      <c r="I5097">
        <v>2.3460127971315399</v>
      </c>
      <c r="J5097">
        <v>3.9227945787267</v>
      </c>
      <c r="K5097">
        <v>25.065633348594101</v>
      </c>
      <c r="L5097">
        <v>23.2352318034911</v>
      </c>
      <c r="N5097">
        <v>2.1305468948734601</v>
      </c>
      <c r="O5097">
        <v>0.95932463545664803</v>
      </c>
      <c r="P5097">
        <v>57.939393939393902</v>
      </c>
    </row>
    <row r="5098" spans="1:16" hidden="1" x14ac:dyDescent="0.3">
      <c r="A5098" t="s">
        <v>10425</v>
      </c>
      <c r="B5098" t="s">
        <v>10426</v>
      </c>
      <c r="C5098" t="s">
        <v>10625</v>
      </c>
      <c r="D5098" t="s">
        <v>733</v>
      </c>
      <c r="F5098">
        <v>83.68</v>
      </c>
      <c r="G5098">
        <v>-12.148542996120399</v>
      </c>
      <c r="H5098">
        <v>-5.6783149444528398</v>
      </c>
      <c r="I5098">
        <v>8.4087663528210204</v>
      </c>
      <c r="J5098">
        <v>1.42854553431081</v>
      </c>
      <c r="K5098">
        <v>83.918655510471595</v>
      </c>
      <c r="L5098">
        <v>79.828574342492004</v>
      </c>
      <c r="N5098">
        <v>0.82340683181817298</v>
      </c>
      <c r="O5098">
        <v>12.392447418738</v>
      </c>
      <c r="P5098">
        <v>24.172725923727501</v>
      </c>
    </row>
    <row r="5099" spans="1:16" hidden="1" x14ac:dyDescent="0.3">
      <c r="A5099" t="s">
        <v>10427</v>
      </c>
      <c r="B5099" t="s">
        <v>10428</v>
      </c>
      <c r="C5099" t="s">
        <v>10625</v>
      </c>
      <c r="D5099" t="s">
        <v>1353</v>
      </c>
      <c r="F5099">
        <v>237.56</v>
      </c>
      <c r="G5099">
        <v>-18.567243360838901</v>
      </c>
      <c r="H5099">
        <v>-0.56330747334369002</v>
      </c>
      <c r="I5099">
        <v>-6.9107173624745499</v>
      </c>
      <c r="J5099">
        <v>-2.22296095356009</v>
      </c>
      <c r="K5099">
        <v>234.219036060642</v>
      </c>
      <c r="L5099">
        <v>226.67327792411299</v>
      </c>
      <c r="N5099">
        <v>1.22675175528942</v>
      </c>
      <c r="O5099">
        <v>5.1102879272604698</v>
      </c>
      <c r="P5099">
        <v>9.8797409805735494</v>
      </c>
    </row>
    <row r="5100" spans="1:16" hidden="1" x14ac:dyDescent="0.3">
      <c r="A5100" t="s">
        <v>10429</v>
      </c>
      <c r="B5100" t="s">
        <v>10430</v>
      </c>
      <c r="C5100" t="s">
        <v>10625</v>
      </c>
      <c r="D5100" t="s">
        <v>733</v>
      </c>
      <c r="F5100">
        <v>1145.3399999999999</v>
      </c>
      <c r="G5100">
        <v>-18.4870922669603</v>
      </c>
      <c r="H5100">
        <v>-0.28141159247553199</v>
      </c>
      <c r="I5100">
        <v>-7.25214287332469</v>
      </c>
      <c r="J5100">
        <v>-0.62143456684407095</v>
      </c>
      <c r="K5100">
        <v>1132.7484538102799</v>
      </c>
      <c r="L5100">
        <v>1104.5276605516101</v>
      </c>
      <c r="N5100">
        <v>0.49388722376655803</v>
      </c>
      <c r="O5100">
        <v>10.2380079277769</v>
      </c>
      <c r="P5100">
        <v>33.382245047688897</v>
      </c>
    </row>
    <row r="5101" spans="1:16" hidden="1" x14ac:dyDescent="0.3">
      <c r="A5101" t="s">
        <v>10431</v>
      </c>
      <c r="B5101" t="s">
        <v>10432</v>
      </c>
      <c r="C5101" t="s">
        <v>10625</v>
      </c>
      <c r="D5101" t="s">
        <v>733</v>
      </c>
      <c r="F5101">
        <v>94.98</v>
      </c>
      <c r="G5101">
        <v>23.601292840143699</v>
      </c>
      <c r="H5101">
        <v>0.25099908769392898</v>
      </c>
      <c r="I5101">
        <v>2.1464882286542299</v>
      </c>
      <c r="J5101">
        <v>1.6169819880020599</v>
      </c>
      <c r="K5101">
        <v>93.043742648532998</v>
      </c>
      <c r="L5101">
        <v>84.230456350794697</v>
      </c>
      <c r="N5101">
        <v>1.20214174981691</v>
      </c>
      <c r="O5101">
        <v>3.03221730890712</v>
      </c>
      <c r="P5101">
        <v>56.991735537190003</v>
      </c>
    </row>
    <row r="5102" spans="1:16" hidden="1" x14ac:dyDescent="0.3">
      <c r="A5102" t="s">
        <v>10433</v>
      </c>
      <c r="B5102" t="s">
        <v>10434</v>
      </c>
      <c r="C5102" t="s">
        <v>10625</v>
      </c>
      <c r="D5102" t="s">
        <v>733</v>
      </c>
      <c r="F5102">
        <v>51.69</v>
      </c>
      <c r="G5102">
        <v>-12.2853680533106</v>
      </c>
      <c r="H5102">
        <v>-5.7469526590024396</v>
      </c>
      <c r="I5102">
        <v>-1.96021708768647</v>
      </c>
      <c r="J5102">
        <v>-0.89191928759360695</v>
      </c>
      <c r="K5102">
        <v>51.487688710444097</v>
      </c>
      <c r="L5102">
        <v>48.941338391946999</v>
      </c>
      <c r="N5102">
        <v>0.26369213530292301</v>
      </c>
      <c r="O5102">
        <v>13.987231572838001</v>
      </c>
      <c r="P5102">
        <v>43.027116768123904</v>
      </c>
    </row>
    <row r="5103" spans="1:16" hidden="1" x14ac:dyDescent="0.3">
      <c r="A5103" t="s">
        <v>10435</v>
      </c>
      <c r="B5103" t="s">
        <v>10436</v>
      </c>
      <c r="C5103" t="s">
        <v>10625</v>
      </c>
      <c r="D5103" t="s">
        <v>1353</v>
      </c>
      <c r="F5103">
        <v>1004.72</v>
      </c>
      <c r="G5103">
        <v>-27.191827608977501</v>
      </c>
      <c r="H5103">
        <v>-0.93369180585031397</v>
      </c>
      <c r="I5103">
        <v>-11.279056027987499</v>
      </c>
      <c r="J5103">
        <v>-1.0295113236661899</v>
      </c>
      <c r="K5103">
        <v>1001.39062491041</v>
      </c>
      <c r="L5103">
        <v>1000.41201609057</v>
      </c>
      <c r="N5103">
        <v>2.2486550304448398</v>
      </c>
      <c r="O5103">
        <v>4.0080818536507499</v>
      </c>
      <c r="P5103">
        <v>0.57257257257257099</v>
      </c>
    </row>
    <row r="5104" spans="1:16" hidden="1" x14ac:dyDescent="0.3">
      <c r="A5104" t="s">
        <v>10437</v>
      </c>
      <c r="B5104" t="s">
        <v>10438</v>
      </c>
      <c r="C5104" t="s">
        <v>10625</v>
      </c>
      <c r="D5104" t="s">
        <v>733</v>
      </c>
      <c r="F5104">
        <v>181.21</v>
      </c>
      <c r="G5104">
        <v>27.773493274287802</v>
      </c>
      <c r="H5104">
        <v>3.3471926439516402</v>
      </c>
      <c r="I5104">
        <v>7.1833553616816301</v>
      </c>
      <c r="J5104">
        <v>4.0385284776338697</v>
      </c>
      <c r="K5104">
        <v>173.24850305871701</v>
      </c>
      <c r="L5104">
        <v>153.53948762817899</v>
      </c>
      <c r="N5104">
        <v>0.69686868979999494</v>
      </c>
      <c r="O5104">
        <v>1.7327962033000199</v>
      </c>
      <c r="P5104">
        <v>57.738509749303603</v>
      </c>
    </row>
    <row r="5105" spans="1:16" hidden="1" x14ac:dyDescent="0.3">
      <c r="A5105" t="s">
        <v>10439</v>
      </c>
      <c r="B5105" t="s">
        <v>10440</v>
      </c>
      <c r="C5105" t="s">
        <v>10625</v>
      </c>
      <c r="D5105" t="s">
        <v>733</v>
      </c>
      <c r="F5105">
        <v>21.79</v>
      </c>
      <c r="G5105">
        <v>21.024891043589498</v>
      </c>
      <c r="H5105">
        <v>3.0261799527541</v>
      </c>
      <c r="I5105">
        <v>7.6451995159377697</v>
      </c>
      <c r="J5105">
        <v>2.5008861974152099</v>
      </c>
      <c r="K5105">
        <v>21.049879585570899</v>
      </c>
      <c r="L5105">
        <v>18.686947047533099</v>
      </c>
      <c r="N5105">
        <v>0.72537002019006103</v>
      </c>
      <c r="O5105">
        <v>3.2124827902707498</v>
      </c>
      <c r="P5105">
        <v>53.7755822159491</v>
      </c>
    </row>
    <row r="5106" spans="1:16" hidden="1" x14ac:dyDescent="0.3">
      <c r="A5106" t="s">
        <v>10441</v>
      </c>
      <c r="B5106" t="s">
        <v>10442</v>
      </c>
      <c r="C5106" t="s">
        <v>10625</v>
      </c>
      <c r="D5106" t="s">
        <v>733</v>
      </c>
      <c r="F5106">
        <v>37.43</v>
      </c>
      <c r="G5106">
        <v>6.7820067414348699</v>
      </c>
      <c r="H5106">
        <v>-2.40674554663009</v>
      </c>
      <c r="I5106">
        <v>3.9154299712606</v>
      </c>
      <c r="J5106">
        <v>1.8098137042901801</v>
      </c>
      <c r="K5106">
        <v>36.604192283272901</v>
      </c>
      <c r="L5106">
        <v>33.310992949927503</v>
      </c>
      <c r="N5106">
        <v>0.56619349769177796</v>
      </c>
      <c r="O5106">
        <v>18.621426663104401</v>
      </c>
      <c r="P5106">
        <v>43.961538461538403</v>
      </c>
    </row>
    <row r="5107" spans="1:16" hidden="1" x14ac:dyDescent="0.3">
      <c r="A5107" t="s">
        <v>10443</v>
      </c>
      <c r="B5107" t="s">
        <v>10444</v>
      </c>
      <c r="C5107" t="s">
        <v>10625</v>
      </c>
      <c r="D5107" t="s">
        <v>1661</v>
      </c>
      <c r="F5107">
        <v>70.55</v>
      </c>
      <c r="G5107">
        <v>-6.5489525106987196</v>
      </c>
      <c r="H5107">
        <v>-4.7904331733949999</v>
      </c>
      <c r="I5107">
        <v>2.87019756852894</v>
      </c>
      <c r="J5107">
        <v>0.254719937058979</v>
      </c>
      <c r="K5107">
        <v>70.353926536239399</v>
      </c>
      <c r="L5107">
        <v>67.386298710267894</v>
      </c>
      <c r="N5107">
        <v>0.52076532682487198</v>
      </c>
      <c r="O5107">
        <v>16.229624379872401</v>
      </c>
      <c r="P5107">
        <v>25.757575757575701</v>
      </c>
    </row>
    <row r="5108" spans="1:16" hidden="1" x14ac:dyDescent="0.3">
      <c r="A5108" t="s">
        <v>10445</v>
      </c>
      <c r="B5108" t="s">
        <v>10446</v>
      </c>
      <c r="C5108" t="s">
        <v>10625</v>
      </c>
      <c r="D5108" t="s">
        <v>733</v>
      </c>
      <c r="F5108">
        <v>1000</v>
      </c>
      <c r="G5108">
        <v>-27.664832339024802</v>
      </c>
      <c r="H5108">
        <v>-1.4056918058503101</v>
      </c>
      <c r="I5108">
        <v>-11.7510607480347</v>
      </c>
      <c r="J5108">
        <v>-1.14909040529885</v>
      </c>
      <c r="K5108">
        <v>1000.00170995031</v>
      </c>
      <c r="L5108">
        <v>999.999546564414</v>
      </c>
      <c r="N5108">
        <v>0.47726388765762201</v>
      </c>
      <c r="O5108">
        <v>3</v>
      </c>
      <c r="P5108">
        <v>0.59957345780854399</v>
      </c>
    </row>
    <row r="5109" spans="1:16" hidden="1" x14ac:dyDescent="0.3">
      <c r="A5109" t="s">
        <v>10447</v>
      </c>
      <c r="B5109" t="s">
        <v>10448</v>
      </c>
      <c r="C5109" t="s">
        <v>10625</v>
      </c>
      <c r="D5109" t="s">
        <v>733</v>
      </c>
      <c r="F5109">
        <v>71.02</v>
      </c>
      <c r="G5109">
        <v>24.869531922143398</v>
      </c>
      <c r="H5109">
        <v>-4.7946032874824098</v>
      </c>
      <c r="I5109">
        <v>-11.7802139111879</v>
      </c>
      <c r="J5109">
        <v>1.73816237368194</v>
      </c>
      <c r="K5109">
        <v>72.1283426364691</v>
      </c>
      <c r="L5109">
        <v>66.340502504657394</v>
      </c>
      <c r="N5109">
        <v>0.62430813488610803</v>
      </c>
      <c r="O5109">
        <v>22.078287806251701</v>
      </c>
      <c r="P5109">
        <v>60.243682310469303</v>
      </c>
    </row>
    <row r="5110" spans="1:16" hidden="1" x14ac:dyDescent="0.3">
      <c r="A5110" t="s">
        <v>10449</v>
      </c>
      <c r="B5110" t="s">
        <v>10450</v>
      </c>
      <c r="C5110" t="s">
        <v>10625</v>
      </c>
      <c r="D5110" t="s">
        <v>733</v>
      </c>
      <c r="F5110">
        <v>82.6</v>
      </c>
      <c r="G5110">
        <v>-1.6925889350291601</v>
      </c>
      <c r="H5110">
        <v>-0.148827864422616</v>
      </c>
      <c r="I5110">
        <v>0.445711586436775</v>
      </c>
      <c r="J5110">
        <v>1.8420973817186499</v>
      </c>
      <c r="K5110">
        <v>80.443256676260205</v>
      </c>
      <c r="L5110">
        <v>74.9718359707513</v>
      </c>
      <c r="N5110">
        <v>2.25907818103143</v>
      </c>
      <c r="O5110">
        <v>2.9055690072639302</v>
      </c>
      <c r="P5110">
        <v>31.2152501985702</v>
      </c>
    </row>
    <row r="5111" spans="1:16" hidden="1" x14ac:dyDescent="0.3">
      <c r="A5111" t="s">
        <v>10451</v>
      </c>
      <c r="B5111" t="s">
        <v>10452</v>
      </c>
      <c r="C5111" t="s">
        <v>10625</v>
      </c>
      <c r="D5111" t="s">
        <v>733</v>
      </c>
      <c r="F5111">
        <v>206.98</v>
      </c>
      <c r="G5111">
        <v>10.774068068974501</v>
      </c>
      <c r="H5111">
        <v>3.2648459371438698</v>
      </c>
      <c r="I5111">
        <v>1.6057353972858299</v>
      </c>
      <c r="J5111">
        <v>2.0468474680583801</v>
      </c>
      <c r="K5111">
        <v>198.21444765062901</v>
      </c>
      <c r="L5111">
        <v>180.64447850369601</v>
      </c>
      <c r="N5111">
        <v>1.1444627558236</v>
      </c>
      <c r="O5111">
        <v>6.29046284665184</v>
      </c>
      <c r="P5111">
        <v>46.711085908704199</v>
      </c>
    </row>
    <row r="5112" spans="1:16" hidden="1" x14ac:dyDescent="0.3">
      <c r="A5112" t="s">
        <v>10453</v>
      </c>
      <c r="B5112" t="s">
        <v>10454</v>
      </c>
      <c r="C5112" t="s">
        <v>10625</v>
      </c>
      <c r="F5112">
        <v>0</v>
      </c>
      <c r="G5112">
        <v>-27.664832339024802</v>
      </c>
    </row>
    <row r="5113" spans="1:16" hidden="1" x14ac:dyDescent="0.3">
      <c r="A5113" t="s">
        <v>10455</v>
      </c>
      <c r="B5113" t="s">
        <v>10456</v>
      </c>
      <c r="C5113" t="s">
        <v>10625</v>
      </c>
      <c r="D5113" t="s">
        <v>1353</v>
      </c>
      <c r="F5113">
        <v>26.8</v>
      </c>
      <c r="G5113">
        <v>-19.3820040561966</v>
      </c>
      <c r="H5113">
        <v>0.98792521542627398</v>
      </c>
      <c r="I5113">
        <v>-5.6554653502755201</v>
      </c>
      <c r="J5113">
        <v>-0.77665092671413305</v>
      </c>
      <c r="K5113">
        <v>26.5425521608617</v>
      </c>
      <c r="L5113">
        <v>25.851926383986498</v>
      </c>
      <c r="N5113">
        <v>0.47924186967216997</v>
      </c>
      <c r="O5113">
        <v>11.194029850746199</v>
      </c>
      <c r="P5113">
        <v>13.1279020683832</v>
      </c>
    </row>
    <row r="5114" spans="1:16" hidden="1" x14ac:dyDescent="0.3">
      <c r="A5114" t="s">
        <v>10457</v>
      </c>
      <c r="B5114" t="s">
        <v>10458</v>
      </c>
      <c r="C5114" t="s">
        <v>10625</v>
      </c>
      <c r="D5114" t="s">
        <v>733</v>
      </c>
      <c r="F5114">
        <v>83.26</v>
      </c>
      <c r="G5114">
        <v>-12.8551246721743</v>
      </c>
      <c r="H5114">
        <v>-8.3561890681142508</v>
      </c>
      <c r="I5114">
        <v>7.3268866103862296</v>
      </c>
      <c r="J5114">
        <v>1.04776771939431</v>
      </c>
      <c r="K5114">
        <v>85.201305875709394</v>
      </c>
      <c r="L5114">
        <v>81.140060969954504</v>
      </c>
      <c r="N5114">
        <v>2.5765295277531099</v>
      </c>
      <c r="O5114">
        <v>15.301465289454701</v>
      </c>
      <c r="P5114">
        <v>22.4411764705882</v>
      </c>
    </row>
    <row r="5115" spans="1:16" hidden="1" x14ac:dyDescent="0.3">
      <c r="A5115" t="s">
        <v>10459</v>
      </c>
      <c r="B5115" t="s">
        <v>10460</v>
      </c>
      <c r="C5115" t="s">
        <v>10625</v>
      </c>
      <c r="D5115" t="s">
        <v>1661</v>
      </c>
      <c r="F5115">
        <v>70.67</v>
      </c>
      <c r="G5115">
        <v>-6.8614135356060899</v>
      </c>
      <c r="H5115">
        <v>-4.1645008744108098</v>
      </c>
      <c r="I5115">
        <v>3.0651610128831299</v>
      </c>
      <c r="J5115">
        <v>0.21765219151209</v>
      </c>
      <c r="K5115">
        <v>70.270028092042594</v>
      </c>
      <c r="L5115">
        <v>67.234562605954594</v>
      </c>
      <c r="N5115">
        <v>0.90663465899611795</v>
      </c>
      <c r="O5115">
        <v>7.0609876892599299</v>
      </c>
      <c r="P5115">
        <v>28.490909090909099</v>
      </c>
    </row>
    <row r="5116" spans="1:16" hidden="1" x14ac:dyDescent="0.3">
      <c r="A5116" t="s">
        <v>10461</v>
      </c>
      <c r="B5116" t="s">
        <v>10462</v>
      </c>
      <c r="C5116" t="s">
        <v>10625</v>
      </c>
      <c r="D5116" t="s">
        <v>733</v>
      </c>
      <c r="F5116">
        <v>84.07</v>
      </c>
      <c r="G5116">
        <v>-11.6261849960297</v>
      </c>
      <c r="H5116">
        <v>-5.5927438026645202</v>
      </c>
      <c r="I5116">
        <v>8.4853534296081801</v>
      </c>
      <c r="J5116">
        <v>2.8138725576641002</v>
      </c>
      <c r="K5116">
        <v>84.364629274813396</v>
      </c>
      <c r="L5116">
        <v>80.364313167930902</v>
      </c>
      <c r="N5116">
        <v>0.76645684491509303</v>
      </c>
      <c r="O5116">
        <v>12.584750802902301</v>
      </c>
      <c r="P5116">
        <v>23.614174386119601</v>
      </c>
    </row>
    <row r="5117" spans="1:16" hidden="1" x14ac:dyDescent="0.3">
      <c r="A5117" t="s">
        <v>10463</v>
      </c>
      <c r="B5117" t="s">
        <v>10464</v>
      </c>
      <c r="C5117" t="s">
        <v>10625</v>
      </c>
      <c r="F5117">
        <v>120</v>
      </c>
      <c r="G5117">
        <v>-27.664832339024802</v>
      </c>
      <c r="I5117">
        <v>-11.7520607580348</v>
      </c>
      <c r="N5117">
        <v>1</v>
      </c>
      <c r="O5117">
        <v>0</v>
      </c>
    </row>
    <row r="5118" spans="1:16" hidden="1" x14ac:dyDescent="0.3">
      <c r="A5118" t="s">
        <v>10465</v>
      </c>
      <c r="B5118" t="s">
        <v>10466</v>
      </c>
      <c r="C5118" t="s">
        <v>10625</v>
      </c>
    </row>
    <row r="5119" spans="1:16" hidden="1" x14ac:dyDescent="0.3">
      <c r="A5119" t="s">
        <v>10467</v>
      </c>
      <c r="B5119" t="s">
        <v>10468</v>
      </c>
      <c r="C5119" t="s">
        <v>10625</v>
      </c>
      <c r="D5119" t="s">
        <v>733</v>
      </c>
      <c r="F5119">
        <v>41.86</v>
      </c>
      <c r="G5119">
        <v>7.3674257254912296</v>
      </c>
      <c r="H5119">
        <v>6.0654347995834801E-2</v>
      </c>
      <c r="I5119">
        <v>-2.9117071438902502</v>
      </c>
      <c r="J5119">
        <v>2.38291842472321</v>
      </c>
      <c r="K5119">
        <v>39.295204597966602</v>
      </c>
      <c r="L5119">
        <v>36.035873482367897</v>
      </c>
      <c r="N5119">
        <v>0.42326776557656198</v>
      </c>
      <c r="O5119">
        <v>4.1567128523650299</v>
      </c>
      <c r="P5119">
        <v>44.344827586206897</v>
      </c>
    </row>
    <row r="5120" spans="1:16" hidden="1" x14ac:dyDescent="0.3">
      <c r="A5120" t="s">
        <v>10469</v>
      </c>
      <c r="B5120" t="s">
        <v>10470</v>
      </c>
      <c r="C5120" t="s">
        <v>10625</v>
      </c>
      <c r="D5120" t="s">
        <v>733</v>
      </c>
      <c r="F5120">
        <v>513.4</v>
      </c>
      <c r="G5120">
        <v>-12.5165795242399</v>
      </c>
      <c r="H5120">
        <v>-3.7215214065364801</v>
      </c>
      <c r="I5120">
        <v>-2.04651778611295</v>
      </c>
      <c r="J5120">
        <v>6.5484493486565404E-2</v>
      </c>
      <c r="K5120">
        <v>511.37428851669199</v>
      </c>
      <c r="L5120">
        <v>485.92700159015601</v>
      </c>
      <c r="N5120">
        <v>0.402053918388874</v>
      </c>
      <c r="O5120">
        <v>4.6747175691468499</v>
      </c>
      <c r="P5120">
        <v>21.9477434679334</v>
      </c>
    </row>
    <row r="5121" spans="1:16" hidden="1" x14ac:dyDescent="0.3">
      <c r="A5121" t="s">
        <v>10471</v>
      </c>
      <c r="B5121" t="s">
        <v>10472</v>
      </c>
      <c r="C5121" t="s">
        <v>10625</v>
      </c>
      <c r="D5121" t="s">
        <v>1353</v>
      </c>
      <c r="F5121">
        <v>999.99</v>
      </c>
      <c r="G5121">
        <v>-27.664832339024802</v>
      </c>
      <c r="H5121">
        <v>-1.4056918058503101</v>
      </c>
      <c r="I5121">
        <v>-11.7520607580348</v>
      </c>
      <c r="J5121">
        <v>-1.14909040529885</v>
      </c>
      <c r="K5121">
        <v>999.99010436886499</v>
      </c>
      <c r="L5121">
        <v>999.99039513379603</v>
      </c>
      <c r="N5121">
        <v>1.1577447513497301</v>
      </c>
      <c r="O5121">
        <v>1.8010180101801101</v>
      </c>
      <c r="P5121">
        <v>0.23957497995188401</v>
      </c>
    </row>
    <row r="5122" spans="1:16" hidden="1" x14ac:dyDescent="0.3">
      <c r="A5122" t="s">
        <v>10473</v>
      </c>
      <c r="B5122" t="s">
        <v>10474</v>
      </c>
      <c r="C5122" t="s">
        <v>10625</v>
      </c>
      <c r="D5122" t="s">
        <v>733</v>
      </c>
      <c r="F5122">
        <v>70.45</v>
      </c>
      <c r="G5122">
        <v>24.923428436370301</v>
      </c>
      <c r="H5122">
        <v>-5.0247394248979296</v>
      </c>
      <c r="I5122">
        <v>-12.2464110405206</v>
      </c>
      <c r="J5122">
        <v>2.0410042778766599</v>
      </c>
      <c r="K5122">
        <v>71.6236500605537</v>
      </c>
      <c r="L5122">
        <v>65.287391063144099</v>
      </c>
      <c r="N5122">
        <v>1.0213053078749199</v>
      </c>
      <c r="O5122">
        <v>17.672107877927601</v>
      </c>
      <c r="P5122">
        <v>58.279038418332902</v>
      </c>
    </row>
    <row r="5123" spans="1:16" hidden="1" x14ac:dyDescent="0.3">
      <c r="A5123" t="s">
        <v>10475</v>
      </c>
      <c r="B5123" t="s">
        <v>10476</v>
      </c>
      <c r="C5123" t="s">
        <v>10625</v>
      </c>
      <c r="D5123" t="s">
        <v>733</v>
      </c>
      <c r="F5123">
        <v>25.68</v>
      </c>
      <c r="G5123">
        <v>-16.351438320819401</v>
      </c>
      <c r="H5123">
        <v>-2.6613995684074001</v>
      </c>
      <c r="I5123">
        <v>-2.5219459132879098</v>
      </c>
      <c r="J5123">
        <v>1.05650234775352</v>
      </c>
      <c r="K5123">
        <v>25.543326136364701</v>
      </c>
      <c r="L5123">
        <v>24.5657128703496</v>
      </c>
      <c r="N5123">
        <v>0.15492358297782999</v>
      </c>
      <c r="O5123">
        <v>20.716510903426698</v>
      </c>
      <c r="P5123">
        <v>18.068965517241299</v>
      </c>
    </row>
    <row r="5124" spans="1:16" hidden="1" x14ac:dyDescent="0.3">
      <c r="A5124" t="s">
        <v>10477</v>
      </c>
      <c r="B5124" t="s">
        <v>10478</v>
      </c>
      <c r="C5124" t="s">
        <v>10625</v>
      </c>
      <c r="D5124" t="s">
        <v>733</v>
      </c>
      <c r="F5124">
        <v>81.84</v>
      </c>
      <c r="G5124">
        <v>-2.23954498270305</v>
      </c>
      <c r="H5124">
        <v>-1.67457471956334</v>
      </c>
      <c r="I5124">
        <v>-4.03490463231133E-2</v>
      </c>
      <c r="J5124">
        <v>-0.92801450257226104</v>
      </c>
      <c r="K5124">
        <v>80.113334963410793</v>
      </c>
      <c r="L5124">
        <v>74.5786553988614</v>
      </c>
      <c r="N5124">
        <v>0.55965207189420796</v>
      </c>
      <c r="O5124">
        <v>6.7204301075268704</v>
      </c>
      <c r="P5124">
        <v>29.637256454934199</v>
      </c>
    </row>
    <row r="5125" spans="1:16" hidden="1" x14ac:dyDescent="0.3">
      <c r="A5125" t="s">
        <v>10479</v>
      </c>
      <c r="B5125" t="s">
        <v>10480</v>
      </c>
      <c r="C5125" t="s">
        <v>10625</v>
      </c>
      <c r="D5125" t="s">
        <v>733</v>
      </c>
      <c r="F5125">
        <v>22.82</v>
      </c>
      <c r="G5125">
        <v>15.857180239591401</v>
      </c>
      <c r="H5125">
        <v>3.0387526385941199</v>
      </c>
      <c r="I5125">
        <v>8.6065890309947104</v>
      </c>
      <c r="J5125">
        <v>2.77690237448454</v>
      </c>
      <c r="K5125">
        <v>21.721926573928599</v>
      </c>
      <c r="L5125">
        <v>19.5142711109008</v>
      </c>
      <c r="N5125">
        <v>1.3398981014081199</v>
      </c>
      <c r="O5125">
        <v>1.3146362839614401</v>
      </c>
      <c r="P5125">
        <v>45.535714285714199</v>
      </c>
    </row>
    <row r="5126" spans="1:16" hidden="1" x14ac:dyDescent="0.3">
      <c r="A5126" t="s">
        <v>10481</v>
      </c>
      <c r="B5126" t="s">
        <v>10482</v>
      </c>
      <c r="C5126" t="s">
        <v>10625</v>
      </c>
      <c r="D5126" t="s">
        <v>1353</v>
      </c>
      <c r="F5126">
        <v>1000</v>
      </c>
      <c r="G5126">
        <v>-27.665832329024902</v>
      </c>
      <c r="H5126">
        <v>-1.4066917958504099</v>
      </c>
      <c r="I5126">
        <v>-11.7520607580348</v>
      </c>
      <c r="J5126">
        <v>-1.14809039529875</v>
      </c>
      <c r="K5126">
        <v>999.99988281114599</v>
      </c>
      <c r="L5126">
        <v>1000.0257335984199</v>
      </c>
      <c r="N5126">
        <v>0.39093308818864497</v>
      </c>
      <c r="O5126">
        <v>2</v>
      </c>
      <c r="P5126">
        <v>2.0408163265306101</v>
      </c>
    </row>
    <row r="5127" spans="1:16" hidden="1" x14ac:dyDescent="0.3">
      <c r="A5127" t="s">
        <v>10483</v>
      </c>
      <c r="B5127" t="s">
        <v>10484</v>
      </c>
      <c r="C5127" t="s">
        <v>10625</v>
      </c>
      <c r="D5127" t="s">
        <v>1053</v>
      </c>
      <c r="F5127">
        <v>220.22</v>
      </c>
      <c r="G5127">
        <v>-27.664832339024802</v>
      </c>
      <c r="I5127">
        <v>-11.7520607580348</v>
      </c>
      <c r="O5127">
        <v>0</v>
      </c>
      <c r="P5127">
        <v>0</v>
      </c>
    </row>
    <row r="5128" spans="1:16" hidden="1" x14ac:dyDescent="0.3">
      <c r="A5128" t="s">
        <v>10485</v>
      </c>
      <c r="B5128" t="s">
        <v>10486</v>
      </c>
      <c r="C5128" t="s">
        <v>10625</v>
      </c>
      <c r="D5128" t="s">
        <v>733</v>
      </c>
      <c r="F5128">
        <v>216.72</v>
      </c>
      <c r="G5128">
        <v>15.8678519447024</v>
      </c>
      <c r="H5128">
        <v>1.9069474055614599</v>
      </c>
      <c r="I5128">
        <v>7.6200130508332498</v>
      </c>
      <c r="J5128">
        <v>4.2514801115507197</v>
      </c>
      <c r="K5128">
        <v>210.08723766665</v>
      </c>
      <c r="L5128">
        <v>186.37922824464599</v>
      </c>
      <c r="N5128">
        <v>1.4077999982039999</v>
      </c>
      <c r="O5128">
        <v>2.4363233665559201</v>
      </c>
      <c r="P5128">
        <v>53.083280356007599</v>
      </c>
    </row>
    <row r="5129" spans="1:16" hidden="1" x14ac:dyDescent="0.3">
      <c r="A5129" t="s">
        <v>10487</v>
      </c>
      <c r="B5129" t="s">
        <v>10488</v>
      </c>
      <c r="C5129" t="s">
        <v>10625</v>
      </c>
      <c r="D5129" t="s">
        <v>733</v>
      </c>
      <c r="F5129">
        <v>250.25</v>
      </c>
      <c r="G5129">
        <v>-3.0879705309802898</v>
      </c>
      <c r="H5129">
        <v>0.99039621370958197</v>
      </c>
      <c r="I5129">
        <v>0.93255739758476897</v>
      </c>
      <c r="J5129">
        <v>0.398697026505554</v>
      </c>
      <c r="K5129">
        <v>245.352301429845</v>
      </c>
      <c r="L5129">
        <v>225.81252795914</v>
      </c>
      <c r="N5129">
        <v>0.82358321394347</v>
      </c>
      <c r="O5129">
        <v>12.255744255744199</v>
      </c>
      <c r="P5129">
        <v>32.407407407407398</v>
      </c>
    </row>
    <row r="5130" spans="1:16" hidden="1" x14ac:dyDescent="0.3">
      <c r="A5130" t="s">
        <v>10489</v>
      </c>
      <c r="B5130" t="s">
        <v>10490</v>
      </c>
      <c r="C5130" t="s">
        <v>10625</v>
      </c>
      <c r="D5130" t="s">
        <v>733</v>
      </c>
      <c r="F5130">
        <v>23.61</v>
      </c>
      <c r="G5130">
        <v>7.6360272598289702</v>
      </c>
      <c r="H5130">
        <v>0.62191820277780496</v>
      </c>
      <c r="I5130">
        <v>4.4388841238549297</v>
      </c>
      <c r="J5130">
        <v>1.05488539418255</v>
      </c>
      <c r="K5130">
        <v>22.903274230876299</v>
      </c>
      <c r="L5130">
        <v>20.6405844207538</v>
      </c>
      <c r="N5130">
        <v>0.400981315209333</v>
      </c>
      <c r="O5130">
        <v>3.7695891571368101</v>
      </c>
      <c r="P5130">
        <v>44.846625766871099</v>
      </c>
    </row>
    <row r="5131" spans="1:16" hidden="1" x14ac:dyDescent="0.3">
      <c r="A5131" t="s">
        <v>10491</v>
      </c>
      <c r="B5131" t="s">
        <v>10492</v>
      </c>
      <c r="C5131" t="s">
        <v>10625</v>
      </c>
      <c r="D5131" t="s">
        <v>733</v>
      </c>
      <c r="F5131">
        <v>82.09</v>
      </c>
      <c r="G5131">
        <v>-3.90484439993247</v>
      </c>
      <c r="H5131">
        <v>-0.71823784071405095</v>
      </c>
      <c r="I5131">
        <v>0.27031915462893702</v>
      </c>
      <c r="J5131">
        <v>0.43624523998229497</v>
      </c>
      <c r="K5131">
        <v>80.044927072090601</v>
      </c>
      <c r="L5131">
        <v>74.296975800514005</v>
      </c>
      <c r="N5131">
        <v>0.80899234894679894</v>
      </c>
      <c r="O5131">
        <v>1.0963576562309501</v>
      </c>
      <c r="P5131">
        <v>31.8291312028264</v>
      </c>
    </row>
    <row r="5132" spans="1:16" hidden="1" x14ac:dyDescent="0.3">
      <c r="A5132" t="s">
        <v>10493</v>
      </c>
      <c r="B5132" t="s">
        <v>10494</v>
      </c>
      <c r="C5132" t="s">
        <v>10625</v>
      </c>
      <c r="F5132">
        <v>101.75</v>
      </c>
      <c r="G5132">
        <v>-27.909930378240499</v>
      </c>
      <c r="H5132">
        <v>-1.4056918058503101</v>
      </c>
      <c r="I5132">
        <v>-11.7520607580348</v>
      </c>
      <c r="J5132">
        <v>-1.14909040529885</v>
      </c>
      <c r="K5132">
        <v>101.750022566646</v>
      </c>
      <c r="O5132">
        <v>0.24570024570025301</v>
      </c>
      <c r="P5132">
        <v>0</v>
      </c>
    </row>
    <row r="5133" spans="1:16" hidden="1" x14ac:dyDescent="0.3">
      <c r="A5133" t="s">
        <v>10495</v>
      </c>
      <c r="B5133" t="s">
        <v>10496</v>
      </c>
      <c r="C5133" t="s">
        <v>10625</v>
      </c>
      <c r="D5133" t="s">
        <v>733</v>
      </c>
      <c r="F5133">
        <v>29.18</v>
      </c>
      <c r="G5133">
        <v>46.961140132548998</v>
      </c>
      <c r="H5133">
        <v>3.1899619169854398</v>
      </c>
      <c r="I5133">
        <v>13.322949957781701</v>
      </c>
      <c r="J5133">
        <v>3.6706168421127701</v>
      </c>
      <c r="K5133">
        <v>27.8743011069188</v>
      </c>
      <c r="L5133">
        <v>23.777350173318201</v>
      </c>
      <c r="N5133">
        <v>1.07156204725615</v>
      </c>
      <c r="O5133">
        <v>1.19945167923236</v>
      </c>
      <c r="P5133">
        <v>76.207729468598998</v>
      </c>
    </row>
    <row r="5134" spans="1:16" hidden="1" x14ac:dyDescent="0.3">
      <c r="A5134" t="s">
        <v>10497</v>
      </c>
      <c r="B5134" t="s">
        <v>10498</v>
      </c>
      <c r="C5134" t="s">
        <v>10625</v>
      </c>
      <c r="D5134" t="s">
        <v>733</v>
      </c>
      <c r="F5134">
        <v>41.82</v>
      </c>
      <c r="G5134">
        <v>7.9382805014420299</v>
      </c>
      <c r="H5134">
        <v>2.6839854545586399</v>
      </c>
      <c r="I5134">
        <v>-2.98743136921818</v>
      </c>
      <c r="J5134">
        <v>1.9248300631080599</v>
      </c>
      <c r="K5134">
        <v>39.297949178642497</v>
      </c>
      <c r="L5134">
        <v>36.177970036986999</v>
      </c>
      <c r="N5134">
        <v>0.29738399091519302</v>
      </c>
      <c r="O5134">
        <v>8.7996174079387703</v>
      </c>
      <c r="P5134">
        <v>37.565789473684198</v>
      </c>
    </row>
    <row r="5135" spans="1:16" hidden="1" x14ac:dyDescent="0.3">
      <c r="A5135" t="s">
        <v>10499</v>
      </c>
      <c r="B5135" t="s">
        <v>10500</v>
      </c>
      <c r="C5135" t="s">
        <v>10625</v>
      </c>
      <c r="D5135" t="s">
        <v>1353</v>
      </c>
      <c r="F5135">
        <v>999.99</v>
      </c>
      <c r="G5135">
        <v>-27.664832339024802</v>
      </c>
      <c r="H5135">
        <v>-1.4056918058503101</v>
      </c>
      <c r="I5135">
        <v>-11.753060758034801</v>
      </c>
      <c r="J5135">
        <v>-1.1500903952989501</v>
      </c>
      <c r="K5135">
        <v>999.99847721690901</v>
      </c>
      <c r="L5135">
        <v>999.99754999999902</v>
      </c>
      <c r="N5135">
        <v>1.3550040367146201</v>
      </c>
      <c r="O5135">
        <v>2.0000200001923899E-3</v>
      </c>
      <c r="P5135">
        <v>0.50150753768845002</v>
      </c>
    </row>
    <row r="5136" spans="1:16" hidden="1" x14ac:dyDescent="0.3">
      <c r="A5136" t="s">
        <v>10501</v>
      </c>
      <c r="B5136" t="s">
        <v>10502</v>
      </c>
      <c r="C5136" t="s">
        <v>10625</v>
      </c>
      <c r="D5136" t="s">
        <v>1661</v>
      </c>
      <c r="F5136">
        <v>72.95</v>
      </c>
      <c r="G5136">
        <v>-15.4340631082556</v>
      </c>
      <c r="H5136">
        <v>-3.8822647643509902</v>
      </c>
      <c r="I5136">
        <v>3.12982900574471</v>
      </c>
      <c r="J5136">
        <v>0.17218914963854201</v>
      </c>
      <c r="K5136">
        <v>72.626930073527902</v>
      </c>
      <c r="N5136">
        <v>1.22240643703178</v>
      </c>
      <c r="O5136">
        <v>5.3461274845784503</v>
      </c>
      <c r="P5136">
        <v>37.382297551789001</v>
      </c>
    </row>
    <row r="5137" spans="1:16" hidden="1" x14ac:dyDescent="0.3">
      <c r="A5137" t="s">
        <v>10503</v>
      </c>
      <c r="B5137" t="s">
        <v>10504</v>
      </c>
      <c r="C5137" t="s">
        <v>10625</v>
      </c>
      <c r="D5137" t="s">
        <v>733</v>
      </c>
      <c r="F5137">
        <v>86.58</v>
      </c>
      <c r="G5137">
        <v>-15.4418900188693</v>
      </c>
      <c r="H5137">
        <v>-5.7863900491236002</v>
      </c>
      <c r="I5137">
        <v>8.5480642940702207</v>
      </c>
      <c r="J5137">
        <v>1.85725766033775</v>
      </c>
      <c r="K5137">
        <v>86.800861281443403</v>
      </c>
      <c r="N5137">
        <v>1.43617572346213</v>
      </c>
      <c r="O5137">
        <v>13.155463155463099</v>
      </c>
      <c r="P5137">
        <v>22.443784471786099</v>
      </c>
    </row>
    <row r="5138" spans="1:16" hidden="1" x14ac:dyDescent="0.3">
      <c r="A5138" t="s">
        <v>10505</v>
      </c>
      <c r="B5138" t="s">
        <v>10506</v>
      </c>
      <c r="C5138" t="s">
        <v>10625</v>
      </c>
      <c r="D5138" t="s">
        <v>1661</v>
      </c>
      <c r="F5138">
        <v>70.7</v>
      </c>
      <c r="G5138">
        <v>-13.5405385537141</v>
      </c>
      <c r="H5138">
        <v>-0.71365028335896796</v>
      </c>
      <c r="I5138">
        <v>2.9275823887616101</v>
      </c>
      <c r="J5138">
        <v>3.1519848635183401</v>
      </c>
      <c r="K5138">
        <v>70.299049285599295</v>
      </c>
      <c r="N5138">
        <v>1.3802477751853099</v>
      </c>
      <c r="O5138">
        <v>6.9306930693069102</v>
      </c>
      <c r="P5138">
        <v>30.925925925925899</v>
      </c>
    </row>
    <row r="5139" spans="1:16" hidden="1" x14ac:dyDescent="0.3">
      <c r="A5139" t="s">
        <v>10507</v>
      </c>
      <c r="B5139" t="s">
        <v>10508</v>
      </c>
      <c r="C5139" t="s">
        <v>10625</v>
      </c>
      <c r="D5139" t="s">
        <v>204</v>
      </c>
      <c r="F5139">
        <v>108</v>
      </c>
      <c r="G5139">
        <v>-19.664832339024802</v>
      </c>
      <c r="H5139">
        <v>-1.4056918058503101</v>
      </c>
      <c r="I5139">
        <v>-9.8652683052046299</v>
      </c>
      <c r="N5139">
        <v>1</v>
      </c>
      <c r="O5139">
        <v>0</v>
      </c>
      <c r="P5139">
        <v>8</v>
      </c>
    </row>
    <row r="5140" spans="1:16" hidden="1" x14ac:dyDescent="0.3">
      <c r="A5140" t="s">
        <v>10509</v>
      </c>
      <c r="B5140" t="s">
        <v>10510</v>
      </c>
      <c r="C5140" t="s">
        <v>10625</v>
      </c>
      <c r="D5140" t="s">
        <v>1661</v>
      </c>
      <c r="F5140">
        <v>7.07</v>
      </c>
      <c r="G5140">
        <v>-28.087367550292399</v>
      </c>
      <c r="H5140">
        <v>-4.1379322430087804</v>
      </c>
      <c r="I5140">
        <v>3.0206665146924498</v>
      </c>
      <c r="J5140">
        <v>1.14976016941379</v>
      </c>
      <c r="K5140">
        <v>7.0504151015768599</v>
      </c>
      <c r="N5140">
        <v>0.84466480879220396</v>
      </c>
      <c r="O5140">
        <v>20.226308345120199</v>
      </c>
      <c r="P5140">
        <v>17.8333333333333</v>
      </c>
    </row>
    <row r="5141" spans="1:16" hidden="1" x14ac:dyDescent="0.3">
      <c r="A5141" t="s">
        <v>10511</v>
      </c>
      <c r="B5141" t="s">
        <v>10512</v>
      </c>
      <c r="C5141" t="s">
        <v>10625</v>
      </c>
      <c r="D5141" t="s">
        <v>733</v>
      </c>
      <c r="F5141">
        <v>8.34</v>
      </c>
      <c r="G5141">
        <v>-24.4470105568466</v>
      </c>
      <c r="H5141">
        <v>-6.08605710265397</v>
      </c>
      <c r="I5141">
        <v>7.9036063868719202</v>
      </c>
      <c r="J5141">
        <v>1.43076217455371</v>
      </c>
      <c r="K5141">
        <v>8.4026938929153498</v>
      </c>
      <c r="N5141">
        <v>0.71942105307584103</v>
      </c>
      <c r="O5141">
        <v>23.741007194244599</v>
      </c>
      <c r="P5141">
        <v>23.738872403560801</v>
      </c>
    </row>
    <row r="5142" spans="1:16" hidden="1" x14ac:dyDescent="0.3">
      <c r="A5142" t="s">
        <v>10513</v>
      </c>
      <c r="B5142" t="s">
        <v>10514</v>
      </c>
      <c r="C5142" t="s">
        <v>10625</v>
      </c>
      <c r="D5142" t="s">
        <v>1353</v>
      </c>
      <c r="F5142">
        <v>103.95</v>
      </c>
      <c r="G5142">
        <v>-23.9430203254547</v>
      </c>
      <c r="H5142">
        <v>-0.83492659350632104</v>
      </c>
      <c r="I5142">
        <v>-8.6065953879217005</v>
      </c>
      <c r="J5142">
        <v>-1.0142416285699001</v>
      </c>
      <c r="K5142">
        <v>103.308205810145</v>
      </c>
      <c r="N5142">
        <v>1.0911982981341499</v>
      </c>
      <c r="O5142">
        <v>2.8860028860028901</v>
      </c>
      <c r="P5142">
        <v>5.6939501779359398</v>
      </c>
    </row>
    <row r="5143" spans="1:16" hidden="1" x14ac:dyDescent="0.3">
      <c r="A5143" t="s">
        <v>10515</v>
      </c>
      <c r="B5143" t="s">
        <v>10516</v>
      </c>
      <c r="C5143" t="s">
        <v>10625</v>
      </c>
      <c r="D5143" t="s">
        <v>733</v>
      </c>
      <c r="F5143">
        <v>51.24</v>
      </c>
      <c r="G5143">
        <v>-15.370289275251</v>
      </c>
      <c r="H5143">
        <v>-2.41617798316204</v>
      </c>
      <c r="I5143">
        <v>-2.3116506768729201</v>
      </c>
      <c r="J5143">
        <v>5.3534736972652501</v>
      </c>
      <c r="K5143">
        <v>51.0738552070775</v>
      </c>
      <c r="N5143">
        <v>8.6200234422461705E-2</v>
      </c>
      <c r="O5143">
        <v>21.252927400468302</v>
      </c>
      <c r="P5143">
        <v>23.440134907251199</v>
      </c>
    </row>
    <row r="5144" spans="1:16" hidden="1" x14ac:dyDescent="0.3">
      <c r="A5144" t="s">
        <v>10517</v>
      </c>
      <c r="B5144" t="s">
        <v>10518</v>
      </c>
      <c r="C5144" t="s">
        <v>10625</v>
      </c>
      <c r="D5144" t="s">
        <v>733</v>
      </c>
      <c r="F5144">
        <v>250.35</v>
      </c>
      <c r="G5144">
        <v>-12.6407110433667</v>
      </c>
      <c r="H5144">
        <v>0.17093041276923199</v>
      </c>
      <c r="I5144">
        <v>0.98773929600462296</v>
      </c>
      <c r="J5144">
        <v>0.127883651114301</v>
      </c>
      <c r="K5144">
        <v>243.290983631252</v>
      </c>
      <c r="N5144">
        <v>0.65874887541456595</v>
      </c>
      <c r="O5144">
        <v>2.7122029159177101</v>
      </c>
      <c r="P5144">
        <v>16.4202008928571</v>
      </c>
    </row>
    <row r="5145" spans="1:16" hidden="1" x14ac:dyDescent="0.3">
      <c r="A5145" t="s">
        <v>10519</v>
      </c>
      <c r="B5145" t="s">
        <v>10520</v>
      </c>
      <c r="C5145" t="s">
        <v>10625</v>
      </c>
      <c r="D5145" t="s">
        <v>733</v>
      </c>
      <c r="F5145">
        <v>415.68</v>
      </c>
      <c r="G5145">
        <v>-13.5078005097331</v>
      </c>
      <c r="H5145">
        <v>2.0315423963811301</v>
      </c>
      <c r="I5145">
        <v>-2.3884889724050899</v>
      </c>
      <c r="J5145">
        <v>0.48549898093127303</v>
      </c>
      <c r="K5145">
        <v>389.97547694086302</v>
      </c>
      <c r="N5145">
        <v>0.42900141103359402</v>
      </c>
      <c r="O5145">
        <v>3.92609699769053</v>
      </c>
      <c r="P5145">
        <v>29.2215866699825</v>
      </c>
    </row>
    <row r="5146" spans="1:16" hidden="1" x14ac:dyDescent="0.3">
      <c r="A5146" t="s">
        <v>10521</v>
      </c>
      <c r="B5146" t="s">
        <v>10522</v>
      </c>
      <c r="C5146" t="s">
        <v>10625</v>
      </c>
      <c r="D5146" t="s">
        <v>1353</v>
      </c>
      <c r="F5146">
        <v>23.91</v>
      </c>
      <c r="G5146">
        <v>-39.5660851024736</v>
      </c>
      <c r="H5146">
        <v>2.2886826693805702</v>
      </c>
      <c r="I5146">
        <v>-16.150301461753301</v>
      </c>
      <c r="J5146">
        <v>2.7197069033638699</v>
      </c>
      <c r="K5146">
        <v>23.6921495557452</v>
      </c>
      <c r="N5146">
        <v>2.7438557577404299</v>
      </c>
      <c r="O5146">
        <v>14.178168130489301</v>
      </c>
      <c r="P5146">
        <v>10.6944444444444</v>
      </c>
    </row>
    <row r="5147" spans="1:16" hidden="1" x14ac:dyDescent="0.3">
      <c r="A5147" t="s">
        <v>10523</v>
      </c>
      <c r="B5147" t="s">
        <v>10524</v>
      </c>
      <c r="C5147" t="s">
        <v>10625</v>
      </c>
      <c r="D5147" t="s">
        <v>1353</v>
      </c>
      <c r="F5147">
        <v>57.82</v>
      </c>
      <c r="G5147">
        <v>-35.726527362081001</v>
      </c>
      <c r="H5147">
        <v>-4.7989455980876401E-2</v>
      </c>
      <c r="I5147">
        <v>-7.3084191395377003</v>
      </c>
      <c r="J5147">
        <v>-0.94258550080737702</v>
      </c>
      <c r="K5147">
        <v>57.251825876243899</v>
      </c>
      <c r="N5147">
        <v>0.20551252026661801</v>
      </c>
      <c r="O5147">
        <v>14.389484607402199</v>
      </c>
      <c r="P5147">
        <v>8.6842105263157805</v>
      </c>
    </row>
    <row r="5148" spans="1:16" hidden="1" x14ac:dyDescent="0.3">
      <c r="A5148" t="s">
        <v>10525</v>
      </c>
      <c r="B5148" t="s">
        <v>10526</v>
      </c>
      <c r="C5148" t="s">
        <v>10625</v>
      </c>
      <c r="D5148" t="s">
        <v>733</v>
      </c>
      <c r="F5148">
        <v>70.78</v>
      </c>
      <c r="G5148">
        <v>-22.400108960083699</v>
      </c>
      <c r="H5148">
        <v>-5.4963570419018097</v>
      </c>
      <c r="I5148">
        <v>-11.5822334158327</v>
      </c>
      <c r="J5148">
        <v>2.08463270715965</v>
      </c>
      <c r="K5148">
        <v>71.907220936595095</v>
      </c>
      <c r="N5148">
        <v>0.83725222322220705</v>
      </c>
      <c r="O5148">
        <v>15.357445606103401</v>
      </c>
      <c r="P5148">
        <v>8.2262996941895992</v>
      </c>
    </row>
    <row r="5149" spans="1:16" hidden="1" x14ac:dyDescent="0.3">
      <c r="A5149" t="s">
        <v>10527</v>
      </c>
      <c r="B5149" t="s">
        <v>10528</v>
      </c>
      <c r="C5149" t="s">
        <v>10625</v>
      </c>
      <c r="D5149" t="s">
        <v>733</v>
      </c>
      <c r="F5149">
        <v>141.52000000000001</v>
      </c>
      <c r="G5149">
        <v>-7.1812634645143998</v>
      </c>
      <c r="H5149">
        <v>6.8385830033099904</v>
      </c>
      <c r="I5149">
        <v>4.5721213889321399</v>
      </c>
      <c r="J5149">
        <v>1.1966331602009599</v>
      </c>
      <c r="K5149">
        <v>133.52856220969599</v>
      </c>
      <c r="N5149">
        <v>2.1447624728974701</v>
      </c>
      <c r="O5149">
        <v>0.45929903900507801</v>
      </c>
      <c r="P5149">
        <v>23.167972149695299</v>
      </c>
    </row>
    <row r="5150" spans="1:16" hidden="1" x14ac:dyDescent="0.3">
      <c r="A5150" t="s">
        <v>10529</v>
      </c>
      <c r="B5150" t="s">
        <v>10530</v>
      </c>
      <c r="C5150" t="s">
        <v>10625</v>
      </c>
      <c r="F5150">
        <v>1816.5</v>
      </c>
      <c r="G5150">
        <v>108.827811847929</v>
      </c>
      <c r="H5150">
        <v>60.209573337260402</v>
      </c>
      <c r="I5150">
        <v>79.720480614369507</v>
      </c>
      <c r="J5150">
        <v>6.6725686627335801</v>
      </c>
      <c r="K5150">
        <v>1279.2423977992</v>
      </c>
      <c r="N5150">
        <v>1.2211026650005099</v>
      </c>
      <c r="O5150">
        <v>1.1202862647949201</v>
      </c>
      <c r="P5150">
        <v>144.481830417227</v>
      </c>
    </row>
    <row r="5151" spans="1:16" hidden="1" x14ac:dyDescent="0.3">
      <c r="A5151" t="s">
        <v>10531</v>
      </c>
      <c r="B5151" t="s">
        <v>10532</v>
      </c>
      <c r="C5151" t="s">
        <v>10625</v>
      </c>
      <c r="D5151" t="s">
        <v>397</v>
      </c>
      <c r="F5151">
        <v>101</v>
      </c>
      <c r="G5151">
        <v>-30.549447723640199</v>
      </c>
      <c r="H5151">
        <v>-5.2152156153741203</v>
      </c>
      <c r="I5151">
        <v>-12.683890086136801</v>
      </c>
      <c r="J5151">
        <v>-1.14909040529885</v>
      </c>
      <c r="N5151">
        <v>0.9</v>
      </c>
      <c r="O5151">
        <v>3.9603960396039599</v>
      </c>
      <c r="P5151">
        <v>0.64773293472846205</v>
      </c>
    </row>
    <row r="5152" spans="1:16" hidden="1" x14ac:dyDescent="0.3">
      <c r="A5152" t="s">
        <v>10533</v>
      </c>
      <c r="B5152" t="s">
        <v>10534</v>
      </c>
      <c r="C5152" t="s">
        <v>10625</v>
      </c>
      <c r="D5152" t="s">
        <v>733</v>
      </c>
      <c r="F5152">
        <v>58.18</v>
      </c>
      <c r="G5152">
        <v>-7.6070527269737198</v>
      </c>
      <c r="H5152">
        <v>0.50793178965529395</v>
      </c>
      <c r="I5152">
        <v>8.6535683810380206</v>
      </c>
      <c r="J5152">
        <v>0.72876147255302304</v>
      </c>
      <c r="K5152">
        <v>56.198513640671599</v>
      </c>
      <c r="N5152">
        <v>9.5658171356913596E-2</v>
      </c>
      <c r="O5152">
        <v>2.45788930904091</v>
      </c>
      <c r="P5152">
        <v>31.927437641723301</v>
      </c>
    </row>
    <row r="5153" spans="1:16" hidden="1" x14ac:dyDescent="0.3">
      <c r="A5153" t="s">
        <v>10535</v>
      </c>
      <c r="B5153" t="s">
        <v>10536</v>
      </c>
      <c r="C5153" t="s">
        <v>10625</v>
      </c>
      <c r="F5153">
        <v>309.10000000000002</v>
      </c>
      <c r="G5153">
        <v>37.850562573960303</v>
      </c>
      <c r="H5153">
        <v>40.140201913956403</v>
      </c>
      <c r="I5153">
        <v>53.7633341549504</v>
      </c>
      <c r="J5153">
        <v>13.304034594701101</v>
      </c>
      <c r="K5153">
        <v>233.12042080908</v>
      </c>
      <c r="N5153">
        <v>0.41265194515463499</v>
      </c>
      <c r="O5153">
        <v>0.61468780329989503</v>
      </c>
      <c r="P5153">
        <v>172.69519188354599</v>
      </c>
    </row>
    <row r="5154" spans="1:16" hidden="1" x14ac:dyDescent="0.3">
      <c r="A5154" t="s">
        <v>10537</v>
      </c>
      <c r="B5154" t="s">
        <v>10538</v>
      </c>
      <c r="C5154" t="s">
        <v>10625</v>
      </c>
      <c r="D5154" t="s">
        <v>733</v>
      </c>
      <c r="F5154">
        <v>53.14</v>
      </c>
      <c r="G5154">
        <v>-9.1281381610190895</v>
      </c>
      <c r="H5154">
        <v>0.25778811766785498</v>
      </c>
      <c r="I5154">
        <v>6.7846334199709801</v>
      </c>
      <c r="J5154">
        <v>3.20812254857749</v>
      </c>
      <c r="K5154">
        <v>51.337292524399402</v>
      </c>
      <c r="N5154">
        <v>0.88655666450727</v>
      </c>
      <c r="O5154">
        <v>3.97064358298833</v>
      </c>
      <c r="P5154">
        <v>35.423037716615703</v>
      </c>
    </row>
    <row r="5155" spans="1:16" hidden="1" x14ac:dyDescent="0.3">
      <c r="A5155" t="s">
        <v>10539</v>
      </c>
      <c r="B5155" t="s">
        <v>10540</v>
      </c>
      <c r="C5155" t="s">
        <v>10625</v>
      </c>
      <c r="D5155" t="s">
        <v>1661</v>
      </c>
      <c r="F5155">
        <v>11.42</v>
      </c>
      <c r="G5155">
        <v>-14.595525408331801</v>
      </c>
      <c r="H5155">
        <v>-1.83377399763113</v>
      </c>
      <c r="I5155">
        <v>1.3172461726582501</v>
      </c>
      <c r="J5155">
        <v>1.77126357700203</v>
      </c>
      <c r="K5155">
        <v>11.3899700788006</v>
      </c>
      <c r="N5155">
        <v>0.71102947039165698</v>
      </c>
      <c r="O5155">
        <v>11.908931698773999</v>
      </c>
      <c r="P5155">
        <v>14.1999999999999</v>
      </c>
    </row>
    <row r="5156" spans="1:16" hidden="1" x14ac:dyDescent="0.3">
      <c r="A5156" t="s">
        <v>10541</v>
      </c>
      <c r="B5156" t="s">
        <v>10542</v>
      </c>
      <c r="C5156" t="s">
        <v>10625</v>
      </c>
      <c r="F5156">
        <v>5.18</v>
      </c>
      <c r="G5156">
        <v>-44.784832339024902</v>
      </c>
      <c r="H5156">
        <v>-45.495148674859898</v>
      </c>
      <c r="I5156">
        <v>-28.872060758034799</v>
      </c>
      <c r="J5156">
        <v>9.3772253841748299</v>
      </c>
      <c r="K5156">
        <v>4.9469838357795997</v>
      </c>
      <c r="N5156">
        <v>1.25430349237779</v>
      </c>
      <c r="O5156">
        <v>81.274131274131307</v>
      </c>
      <c r="P5156">
        <v>54.626865671641703</v>
      </c>
    </row>
    <row r="5157" spans="1:16" hidden="1" x14ac:dyDescent="0.3">
      <c r="A5157" t="s">
        <v>10543</v>
      </c>
      <c r="B5157" t="s">
        <v>10544</v>
      </c>
      <c r="C5157" t="s">
        <v>10625</v>
      </c>
      <c r="F5157">
        <v>14.49</v>
      </c>
      <c r="G5157">
        <v>-26.123136473572799</v>
      </c>
      <c r="H5157">
        <v>52.098201408832601</v>
      </c>
      <c r="I5157">
        <v>-10.210364892582801</v>
      </c>
      <c r="J5157">
        <v>-1.93988839235852</v>
      </c>
      <c r="K5157">
        <v>10.981926575584399</v>
      </c>
      <c r="N5157">
        <v>0.91658068357233402</v>
      </c>
      <c r="O5157">
        <v>0</v>
      </c>
      <c r="P5157">
        <v>154.210526315789</v>
      </c>
    </row>
    <row r="5158" spans="1:16" hidden="1" x14ac:dyDescent="0.3">
      <c r="A5158" t="s">
        <v>10545</v>
      </c>
      <c r="B5158" t="s">
        <v>10546</v>
      </c>
      <c r="C5158" t="s">
        <v>10625</v>
      </c>
      <c r="D5158" t="s">
        <v>1053</v>
      </c>
      <c r="F5158">
        <v>107.81</v>
      </c>
      <c r="G5158">
        <v>-23.0457154054974</v>
      </c>
      <c r="H5158">
        <v>-0.55522451613069401</v>
      </c>
      <c r="I5158">
        <v>-7.1329438245074002</v>
      </c>
      <c r="J5158">
        <v>-0.40219469061301999</v>
      </c>
      <c r="K5158">
        <v>106.98301178140299</v>
      </c>
      <c r="N5158">
        <v>0.49236760684122599</v>
      </c>
      <c r="O5158">
        <v>3.7937111585196299</v>
      </c>
      <c r="P5158">
        <v>6.6369930761622298</v>
      </c>
    </row>
    <row r="5159" spans="1:16" hidden="1" x14ac:dyDescent="0.3">
      <c r="A5159" t="s">
        <v>10547</v>
      </c>
      <c r="B5159" t="s">
        <v>10548</v>
      </c>
      <c r="C5159" t="s">
        <v>10625</v>
      </c>
      <c r="D5159" t="s">
        <v>733</v>
      </c>
      <c r="F5159">
        <v>18.09</v>
      </c>
      <c r="G5159">
        <v>1.0896160595516</v>
      </c>
      <c r="H5159">
        <v>2.2598293854440699</v>
      </c>
      <c r="I5159">
        <v>17.002387640541599</v>
      </c>
      <c r="J5159">
        <v>2.9337158051669299</v>
      </c>
      <c r="K5159">
        <v>17.283034473063601</v>
      </c>
      <c r="N5159">
        <v>2.5591864309638401</v>
      </c>
      <c r="O5159">
        <v>2.76395798783859</v>
      </c>
      <c r="P5159">
        <v>39.153846153846096</v>
      </c>
    </row>
    <row r="5160" spans="1:16" hidden="1" x14ac:dyDescent="0.3">
      <c r="A5160" t="s">
        <v>10549</v>
      </c>
      <c r="B5160" t="s">
        <v>10550</v>
      </c>
      <c r="C5160" t="s">
        <v>10625</v>
      </c>
      <c r="D5160" t="s">
        <v>733</v>
      </c>
      <c r="F5160">
        <v>102.2</v>
      </c>
      <c r="G5160">
        <v>-9.1308495044157496</v>
      </c>
      <c r="H5160">
        <v>-5.9804985361822798</v>
      </c>
      <c r="I5160">
        <v>6.78192207657432</v>
      </c>
      <c r="J5160">
        <v>0.51757626136780999</v>
      </c>
      <c r="K5160">
        <v>105.525133609349</v>
      </c>
      <c r="N5160">
        <v>1.0007060178560701</v>
      </c>
      <c r="O5160">
        <v>13.2974559686888</v>
      </c>
      <c r="P5160">
        <v>19.812426729191099</v>
      </c>
    </row>
    <row r="5161" spans="1:16" hidden="1" x14ac:dyDescent="0.3">
      <c r="A5161" t="s">
        <v>10551</v>
      </c>
      <c r="B5161" t="s">
        <v>10552</v>
      </c>
      <c r="C5161" t="s">
        <v>10625</v>
      </c>
      <c r="D5161" t="s">
        <v>733</v>
      </c>
      <c r="F5161">
        <v>1027.01</v>
      </c>
      <c r="G5161">
        <v>-25.2199445584762</v>
      </c>
      <c r="H5161">
        <v>-0.861362231915485</v>
      </c>
      <c r="I5161">
        <v>-9.3071729774861893</v>
      </c>
      <c r="J5161">
        <v>-1.0360123424430401</v>
      </c>
      <c r="K5161">
        <v>1020.72861690122</v>
      </c>
      <c r="N5161">
        <v>1.4005272802951401</v>
      </c>
      <c r="O5161">
        <v>18.762232110690199</v>
      </c>
      <c r="P5161">
        <v>8.1894508411726807</v>
      </c>
    </row>
    <row r="5162" spans="1:16" hidden="1" x14ac:dyDescent="0.3">
      <c r="A5162" t="s">
        <v>10553</v>
      </c>
      <c r="B5162" t="s">
        <v>10554</v>
      </c>
      <c r="C5162" t="s">
        <v>10625</v>
      </c>
      <c r="D5162" t="s">
        <v>733</v>
      </c>
      <c r="F5162">
        <v>11.4</v>
      </c>
      <c r="G5162">
        <v>-24.122598006599802</v>
      </c>
      <c r="H5162">
        <v>1.02236574810652</v>
      </c>
      <c r="I5162">
        <v>-8.2098264256097409</v>
      </c>
      <c r="J5162">
        <v>0.72926379863675095</v>
      </c>
      <c r="K5162">
        <v>11.064375591257701</v>
      </c>
      <c r="O5162">
        <v>3.6842105263157698</v>
      </c>
      <c r="P5162">
        <v>23.110151187904901</v>
      </c>
    </row>
    <row r="5163" spans="1:16" hidden="1" x14ac:dyDescent="0.3">
      <c r="A5163" t="s">
        <v>10555</v>
      </c>
      <c r="B5163" t="s">
        <v>10556</v>
      </c>
      <c r="C5163" t="s">
        <v>10625</v>
      </c>
      <c r="F5163">
        <v>13.72</v>
      </c>
      <c r="G5163">
        <v>84.719068589767602</v>
      </c>
      <c r="H5163">
        <v>20.119731922963201</v>
      </c>
      <c r="I5163">
        <v>100.631840170757</v>
      </c>
      <c r="J5163">
        <v>-12.630571886780301</v>
      </c>
      <c r="K5163">
        <v>12.047768397890801</v>
      </c>
      <c r="O5163">
        <v>24.562682215743401</v>
      </c>
      <c r="P5163">
        <v>147.20720720720701</v>
      </c>
    </row>
    <row r="5164" spans="1:16" hidden="1" x14ac:dyDescent="0.3">
      <c r="A5164" t="s">
        <v>10557</v>
      </c>
      <c r="B5164" t="s">
        <v>10558</v>
      </c>
      <c r="C5164" t="s">
        <v>10625</v>
      </c>
      <c r="D5164" t="s">
        <v>733</v>
      </c>
      <c r="F5164">
        <v>54.4</v>
      </c>
      <c r="G5164">
        <v>-18.186063975168899</v>
      </c>
      <c r="H5164">
        <v>6.5718140135897898E-2</v>
      </c>
      <c r="I5164">
        <v>-2.27329239417891</v>
      </c>
      <c r="J5164">
        <v>2.6421079181913201</v>
      </c>
      <c r="K5164">
        <v>52.737774098346101</v>
      </c>
      <c r="O5164">
        <v>4.7794117647058796</v>
      </c>
      <c r="P5164">
        <v>19.560439560439502</v>
      </c>
    </row>
    <row r="5165" spans="1:16" hidden="1" x14ac:dyDescent="0.3">
      <c r="A5165" t="s">
        <v>10559</v>
      </c>
      <c r="B5165" t="s">
        <v>10560</v>
      </c>
      <c r="C5165" t="s">
        <v>10625</v>
      </c>
      <c r="D5165" t="s">
        <v>527</v>
      </c>
      <c r="F5165">
        <v>2.1</v>
      </c>
      <c r="G5165">
        <v>-27.664832339024802</v>
      </c>
      <c r="H5165">
        <v>-1.4056918058503101</v>
      </c>
      <c r="I5165">
        <v>-11.7520607580348</v>
      </c>
      <c r="J5165">
        <v>-1.14909040529885</v>
      </c>
      <c r="K5165">
        <v>2.0999999999999899</v>
      </c>
      <c r="O5165">
        <v>0</v>
      </c>
      <c r="P5165">
        <v>0</v>
      </c>
    </row>
    <row r="5166" spans="1:16" hidden="1" x14ac:dyDescent="0.3">
      <c r="A5166" t="s">
        <v>10561</v>
      </c>
      <c r="B5166" t="s">
        <v>10562</v>
      </c>
      <c r="C5166" t="s">
        <v>10625</v>
      </c>
      <c r="D5166" t="s">
        <v>124</v>
      </c>
    </row>
    <row r="5167" spans="1:16" hidden="1" x14ac:dyDescent="0.3">
      <c r="A5167" t="s">
        <v>10563</v>
      </c>
      <c r="B5167" t="s">
        <v>10564</v>
      </c>
      <c r="C5167" t="s">
        <v>10625</v>
      </c>
      <c r="D5167" t="s">
        <v>1353</v>
      </c>
      <c r="F5167">
        <v>1000</v>
      </c>
      <c r="G5167">
        <v>-27.6638323290248</v>
      </c>
      <c r="H5167">
        <v>-1.4046917958502101</v>
      </c>
      <c r="I5167">
        <v>-11.7510607480347</v>
      </c>
      <c r="J5167">
        <v>-1.14809039529875</v>
      </c>
      <c r="K5167">
        <v>999.99590479689198</v>
      </c>
      <c r="O5167">
        <v>3</v>
      </c>
      <c r="P5167">
        <v>11.117284293571799</v>
      </c>
    </row>
    <row r="5168" spans="1:16" hidden="1" x14ac:dyDescent="0.3">
      <c r="A5168" t="s">
        <v>10565</v>
      </c>
      <c r="B5168" t="s">
        <v>10566</v>
      </c>
      <c r="C5168" t="s">
        <v>10625</v>
      </c>
      <c r="F5168">
        <v>18.170000000000002</v>
      </c>
      <c r="G5168">
        <v>-27.167044728405401</v>
      </c>
      <c r="H5168">
        <v>12.2157882203448</v>
      </c>
      <c r="I5168">
        <v>-11.254273147415301</v>
      </c>
      <c r="J5168">
        <v>5.6858849641592899</v>
      </c>
      <c r="K5168">
        <v>17.629199999999901</v>
      </c>
      <c r="O5168">
        <v>14.1992294991744</v>
      </c>
      <c r="P5168">
        <v>24.793956043956001</v>
      </c>
    </row>
    <row r="5169" spans="1:16" hidden="1" x14ac:dyDescent="0.3">
      <c r="A5169" t="s">
        <v>10567</v>
      </c>
      <c r="B5169" t="s">
        <v>10568</v>
      </c>
      <c r="C5169" t="s">
        <v>10625</v>
      </c>
      <c r="D5169" t="s">
        <v>733</v>
      </c>
      <c r="F5169">
        <v>10.71</v>
      </c>
      <c r="G5169">
        <v>-22.043530563876899</v>
      </c>
      <c r="H5169">
        <v>-0.55503018014143402</v>
      </c>
      <c r="I5169">
        <v>-6.1307589828868796</v>
      </c>
      <c r="J5169">
        <v>0.85855777825754098</v>
      </c>
      <c r="O5169">
        <v>11.9514472455648</v>
      </c>
      <c r="P5169">
        <v>7.1000000000000103</v>
      </c>
    </row>
    <row r="5170" spans="1:16" hidden="1" x14ac:dyDescent="0.3">
      <c r="A5170" t="s">
        <v>10569</v>
      </c>
      <c r="B5170" t="s">
        <v>10570</v>
      </c>
      <c r="C5170" t="s">
        <v>10625</v>
      </c>
      <c r="D5170" t="s">
        <v>733</v>
      </c>
      <c r="F5170">
        <v>10.69</v>
      </c>
      <c r="G5170">
        <v>-22.344635294689901</v>
      </c>
      <c r="H5170">
        <v>2.5102585284381198</v>
      </c>
      <c r="I5170">
        <v>-6.4318637136998502</v>
      </c>
      <c r="J5170">
        <v>1.6864483470641001</v>
      </c>
      <c r="O5170">
        <v>12.067352666043</v>
      </c>
      <c r="P5170">
        <v>17.343578485181101</v>
      </c>
    </row>
    <row r="5171" spans="1:16" hidden="1" x14ac:dyDescent="0.3">
      <c r="A5171" t="s">
        <v>10571</v>
      </c>
      <c r="B5171" t="s">
        <v>10572</v>
      </c>
      <c r="C5171" t="s">
        <v>10625</v>
      </c>
      <c r="D5171" t="s">
        <v>733</v>
      </c>
      <c r="F5171">
        <v>51.1</v>
      </c>
      <c r="G5171">
        <v>-28.1516872562595</v>
      </c>
      <c r="H5171">
        <v>-2.7091937513756101</v>
      </c>
      <c r="I5171">
        <v>-12.2389156752694</v>
      </c>
      <c r="J5171">
        <v>0.75930654126602104</v>
      </c>
      <c r="O5171">
        <v>6.8493150684931496</v>
      </c>
      <c r="P5171">
        <v>3.23232323232323</v>
      </c>
    </row>
    <row r="5172" spans="1:16" hidden="1" x14ac:dyDescent="0.3">
      <c r="A5172" t="s">
        <v>10573</v>
      </c>
      <c r="B5172" t="s">
        <v>10574</v>
      </c>
      <c r="C5172" t="s">
        <v>10625</v>
      </c>
      <c r="F5172">
        <v>387</v>
      </c>
      <c r="G5172">
        <v>53.303135862985798</v>
      </c>
      <c r="H5172">
        <v>21.933776154664901</v>
      </c>
      <c r="I5172">
        <v>69.215907443975894</v>
      </c>
      <c r="J5172">
        <v>13.7690701558858</v>
      </c>
      <c r="O5172">
        <v>0</v>
      </c>
      <c r="P5172">
        <v>93.5</v>
      </c>
    </row>
    <row r="5173" spans="1:16" hidden="1" x14ac:dyDescent="0.3">
      <c r="A5173" t="s">
        <v>10575</v>
      </c>
      <c r="B5173" t="s">
        <v>10576</v>
      </c>
      <c r="C5173" t="s">
        <v>10625</v>
      </c>
      <c r="D5173" t="s">
        <v>1053</v>
      </c>
      <c r="F5173">
        <v>101.35</v>
      </c>
      <c r="G5173">
        <v>-26.517127748206502</v>
      </c>
      <c r="H5173">
        <v>-1.4056918058503101</v>
      </c>
      <c r="I5173">
        <v>-10.6043561672164</v>
      </c>
      <c r="O5173">
        <v>0.64134188455846597</v>
      </c>
      <c r="P5173">
        <v>1.1477045908183401</v>
      </c>
    </row>
    <row r="5174" spans="1:16" hidden="1" x14ac:dyDescent="0.3">
      <c r="A5174" t="s">
        <v>10577</v>
      </c>
      <c r="B5174" t="s">
        <v>10578</v>
      </c>
      <c r="C5174" t="s">
        <v>10625</v>
      </c>
      <c r="D5174" t="s">
        <v>733</v>
      </c>
      <c r="F5174">
        <v>84.39</v>
      </c>
      <c r="G5174">
        <v>-35.485695255463902</v>
      </c>
      <c r="H5174">
        <v>-6.68777766784177</v>
      </c>
      <c r="I5174">
        <v>-19.572923674473898</v>
      </c>
      <c r="J5174">
        <v>2.2619525394864199</v>
      </c>
      <c r="O5174">
        <v>10.5344235098945</v>
      </c>
      <c r="P5174">
        <v>6.7282155052485102</v>
      </c>
    </row>
    <row r="5175" spans="1:16" hidden="1" x14ac:dyDescent="0.3">
      <c r="A5175" t="s">
        <v>10579</v>
      </c>
      <c r="B5175" t="s">
        <v>10580</v>
      </c>
      <c r="C5175" t="s">
        <v>10625</v>
      </c>
      <c r="D5175" t="s">
        <v>1353</v>
      </c>
      <c r="F5175">
        <v>1008.75</v>
      </c>
      <c r="G5175">
        <v>-26.8009273685716</v>
      </c>
      <c r="H5175">
        <v>-0.890530930176477</v>
      </c>
      <c r="I5175">
        <v>-10.8881557875815</v>
      </c>
      <c r="J5175">
        <v>-0.97629993856598396</v>
      </c>
      <c r="O5175">
        <v>9.913258983917921E-4</v>
      </c>
      <c r="P5175">
        <v>0.875000000000003</v>
      </c>
    </row>
    <row r="5176" spans="1:16" hidden="1" x14ac:dyDescent="0.3">
      <c r="A5176" t="s">
        <v>10581</v>
      </c>
      <c r="B5176" t="s">
        <v>10582</v>
      </c>
      <c r="C5176" t="s">
        <v>10625</v>
      </c>
      <c r="D5176" t="s">
        <v>733</v>
      </c>
      <c r="F5176">
        <v>102.24</v>
      </c>
      <c r="G5176">
        <v>-36.1994539171247</v>
      </c>
      <c r="H5176">
        <v>0.57934560063346696</v>
      </c>
      <c r="I5176">
        <v>-20.2866823361346</v>
      </c>
      <c r="J5176">
        <v>-0.76617435227970798</v>
      </c>
      <c r="O5176">
        <v>17.370892018779301</v>
      </c>
      <c r="P5176">
        <v>2.5888019265502602</v>
      </c>
    </row>
    <row r="5177" spans="1:16" hidden="1" x14ac:dyDescent="0.3">
      <c r="A5177" t="s">
        <v>10583</v>
      </c>
      <c r="B5177" t="s">
        <v>10584</v>
      </c>
      <c r="C5177" t="s">
        <v>10625</v>
      </c>
      <c r="D5177" t="s">
        <v>733</v>
      </c>
      <c r="F5177">
        <v>33.590000000000003</v>
      </c>
      <c r="G5177">
        <v>-26.061686543501601</v>
      </c>
      <c r="H5177">
        <v>0.42636926285197602</v>
      </c>
      <c r="I5177">
        <v>-10.148914962511499</v>
      </c>
      <c r="J5177">
        <v>1.1515230916336601</v>
      </c>
      <c r="O5177">
        <v>3.8999702292348699</v>
      </c>
      <c r="P5177">
        <v>8.3548387096774306</v>
      </c>
    </row>
    <row r="5178" spans="1:16" hidden="1" x14ac:dyDescent="0.3">
      <c r="A5178" t="s">
        <v>10585</v>
      </c>
      <c r="B5178" t="s">
        <v>10586</v>
      </c>
      <c r="C5178" t="s">
        <v>10625</v>
      </c>
      <c r="F5178">
        <v>837.15</v>
      </c>
      <c r="G5178">
        <v>-41.803293877486396</v>
      </c>
      <c r="H5178">
        <v>-14.2450700441922</v>
      </c>
      <c r="I5178">
        <v>-25.8905222964963</v>
      </c>
      <c r="J5178">
        <v>-1.0181380243464699</v>
      </c>
      <c r="O5178">
        <v>25.3060980708355</v>
      </c>
      <c r="P5178">
        <v>3.3518518518518499</v>
      </c>
    </row>
    <row r="5179" spans="1:16" hidden="1" x14ac:dyDescent="0.3">
      <c r="A5179" t="s">
        <v>10587</v>
      </c>
      <c r="B5179" t="s">
        <v>10588</v>
      </c>
      <c r="C5179" t="s">
        <v>10625</v>
      </c>
      <c r="D5179" t="s">
        <v>733</v>
      </c>
      <c r="F5179">
        <v>31.99</v>
      </c>
      <c r="G5179">
        <v>-28.501782122037898</v>
      </c>
      <c r="H5179">
        <v>0.122970614531849</v>
      </c>
      <c r="I5179">
        <v>-12.5890105410478</v>
      </c>
      <c r="J5179">
        <v>2.3910200201639502</v>
      </c>
      <c r="O5179">
        <v>4.18880900281337</v>
      </c>
      <c r="P5179">
        <v>6.6333333333333302</v>
      </c>
    </row>
    <row r="5180" spans="1:16" hidden="1" x14ac:dyDescent="0.3">
      <c r="A5180" t="s">
        <v>10589</v>
      </c>
      <c r="B5180" t="s">
        <v>10590</v>
      </c>
      <c r="C5180" t="s">
        <v>10625</v>
      </c>
      <c r="D5180" t="s">
        <v>733</v>
      </c>
      <c r="F5180">
        <v>13.21</v>
      </c>
      <c r="G5180">
        <v>-24.219256771287998</v>
      </c>
      <c r="H5180">
        <v>3.18574788286563</v>
      </c>
      <c r="I5180">
        <v>-8.30648519029792</v>
      </c>
      <c r="J5180">
        <v>1.6818200767210301</v>
      </c>
      <c r="O5180">
        <v>5.2990158970476804</v>
      </c>
      <c r="P5180">
        <v>8.2786885245901694</v>
      </c>
    </row>
    <row r="5181" spans="1:16" hidden="1" x14ac:dyDescent="0.3">
      <c r="A5181" t="s">
        <v>10591</v>
      </c>
      <c r="B5181" t="s">
        <v>10592</v>
      </c>
      <c r="C5181" t="s">
        <v>10625</v>
      </c>
      <c r="D5181" t="s">
        <v>733</v>
      </c>
      <c r="F5181">
        <v>33.659999999999997</v>
      </c>
      <c r="G5181">
        <v>-25.167877406016299</v>
      </c>
      <c r="H5181">
        <v>2.24909934894082</v>
      </c>
      <c r="I5181">
        <v>-9.2551058250263107</v>
      </c>
      <c r="J5181">
        <v>1.7786314611238301</v>
      </c>
      <c r="O5181">
        <v>6.9518716577540101</v>
      </c>
      <c r="P5181">
        <v>4.9579045837230904</v>
      </c>
    </row>
    <row r="5182" spans="1:16" hidden="1" x14ac:dyDescent="0.3">
      <c r="A5182" t="s">
        <v>4908</v>
      </c>
      <c r="B5182" t="s">
        <v>10593</v>
      </c>
      <c r="C5182" t="s">
        <v>10625</v>
      </c>
      <c r="D5182" t="s">
        <v>1561</v>
      </c>
      <c r="F5182">
        <v>78.040000000000006</v>
      </c>
      <c r="G5182">
        <v>-19.650991508575</v>
      </c>
      <c r="H5182">
        <v>5.4436232626428298</v>
      </c>
      <c r="I5182">
        <v>-3.7382199275849799</v>
      </c>
      <c r="J5182">
        <v>-2.41491319010898</v>
      </c>
      <c r="O5182">
        <v>3.7929267042542101</v>
      </c>
      <c r="P5182">
        <v>11.4857142857142</v>
      </c>
    </row>
    <row r="5183" spans="1:16" hidden="1" x14ac:dyDescent="0.3">
      <c r="A5183" t="s">
        <v>10594</v>
      </c>
      <c r="B5183" t="s">
        <v>10595</v>
      </c>
      <c r="C5183" t="s">
        <v>10625</v>
      </c>
      <c r="D5183" t="s">
        <v>733</v>
      </c>
      <c r="F5183">
        <v>100.8</v>
      </c>
      <c r="G5183">
        <v>-26.925276072784602</v>
      </c>
      <c r="H5183">
        <v>-5.7555514877960601</v>
      </c>
      <c r="I5183">
        <v>-11.0125044917945</v>
      </c>
      <c r="J5183">
        <v>-5.4989500872445998</v>
      </c>
      <c r="O5183">
        <v>18.8095238095238</v>
      </c>
      <c r="P5183">
        <v>0.8</v>
      </c>
    </row>
    <row r="5184" spans="1:16" hidden="1" x14ac:dyDescent="0.3">
      <c r="A5184" t="s">
        <v>10596</v>
      </c>
      <c r="B5184" t="s">
        <v>10597</v>
      </c>
      <c r="C5184" t="s">
        <v>10625</v>
      </c>
      <c r="D5184" t="s">
        <v>733</v>
      </c>
      <c r="F5184">
        <v>9.3000000000000007</v>
      </c>
      <c r="G5184">
        <v>-26.577875817285701</v>
      </c>
      <c r="H5184">
        <v>2.1929995791006101</v>
      </c>
      <c r="I5184">
        <v>-10.665104236295599</v>
      </c>
      <c r="J5184">
        <v>2.4496009796520699</v>
      </c>
      <c r="O5184">
        <v>10.2150537634408</v>
      </c>
      <c r="P5184">
        <v>12.048192771084301</v>
      </c>
    </row>
    <row r="5185" spans="1:16" hidden="1" x14ac:dyDescent="0.3">
      <c r="A5185" t="s">
        <v>10598</v>
      </c>
      <c r="B5185" t="s">
        <v>10599</v>
      </c>
      <c r="C5185" t="s">
        <v>10625</v>
      </c>
      <c r="F5185">
        <v>19.46</v>
      </c>
      <c r="G5185">
        <v>-37.363208209094502</v>
      </c>
      <c r="H5185">
        <v>162.85237271027799</v>
      </c>
      <c r="I5185">
        <v>-21.450436628104399</v>
      </c>
      <c r="J5185">
        <v>163.10897411082999</v>
      </c>
      <c r="O5185">
        <v>10.7399794450154</v>
      </c>
      <c r="P5185">
        <v>0</v>
      </c>
    </row>
    <row r="5186" spans="1:16" hidden="1" x14ac:dyDescent="0.3">
      <c r="A5186" t="s">
        <v>10600</v>
      </c>
      <c r="B5186" t="s">
        <v>10601</v>
      </c>
      <c r="C5186" t="s">
        <v>10625</v>
      </c>
      <c r="F5186">
        <v>36.39</v>
      </c>
      <c r="G5186">
        <v>-36.094625997806901</v>
      </c>
      <c r="H5186">
        <v>-8.6527979960868606</v>
      </c>
      <c r="I5186">
        <v>-20.181854416816901</v>
      </c>
      <c r="J5186">
        <v>-8.3961965955353897</v>
      </c>
      <c r="O5186">
        <v>9.2058257763121691</v>
      </c>
      <c r="P5186">
        <v>3.97142857142858</v>
      </c>
    </row>
    <row r="5187" spans="1:16" hidden="1" x14ac:dyDescent="0.3">
      <c r="A5187" t="s">
        <v>10602</v>
      </c>
      <c r="B5187" t="s">
        <v>10603</v>
      </c>
      <c r="C5187" t="s">
        <v>10625</v>
      </c>
    </row>
    <row r="5188" spans="1:16" hidden="1" x14ac:dyDescent="0.3">
      <c r="A5188" t="s">
        <v>10604</v>
      </c>
      <c r="B5188" t="s">
        <v>10605</v>
      </c>
      <c r="C5188" t="s">
        <v>10625</v>
      </c>
    </row>
    <row r="5189" spans="1:16" hidden="1" x14ac:dyDescent="0.3">
      <c r="A5189" t="s">
        <v>10606</v>
      </c>
      <c r="B5189" t="s">
        <v>10607</v>
      </c>
      <c r="C5189" t="s">
        <v>10625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Price_Filter_23_08_2024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2024-08-24T10:11:07Z</dcterms:created>
  <dcterms:modified xsi:type="dcterms:W3CDTF">2024-10-22T03:09:28Z</dcterms:modified>
</cp:coreProperties>
</file>